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NEW moulins matthiolus" sheetId="2" r:id="rId6"/>
    <sheet state="visible" name="NEW moulins laguna" sheetId="3" r:id="rId7"/>
    <sheet state="visible" name="NEW moulins wechel" sheetId="4" r:id="rId8"/>
    <sheet state="visible" name="new moulins alone" sheetId="5" r:id="rId9"/>
    <sheet state="visible" name="berendes + ruel" sheetId="6" r:id="rId10"/>
    <sheet state="visible" name="berendes + moulins" sheetId="7" r:id="rId11"/>
    <sheet state="visible" name="berendes + lusitanus" sheetId="8" r:id="rId12"/>
    <sheet state="visible" name="matthiolo + moulins" sheetId="9" r:id="rId13"/>
    <sheet state="visible" name="berendes+matthiolo" sheetId="10" r:id="rId14"/>
    <sheet state="visible" name="berendes + barbaro" sheetId="11" r:id="rId15"/>
    <sheet state="visible" name="beck+berendes" sheetId="12" r:id="rId16"/>
    <sheet state="visible" name="wellmann beck combined" sheetId="13" r:id="rId17"/>
    <sheet state="visible" name="laguna" sheetId="14" r:id="rId18"/>
    <sheet state="visible" name="gunther beck combined" sheetId="15" r:id="rId19"/>
    <sheet state="visible" name="wechel" sheetId="16" r:id="rId20"/>
    <sheet state="visible" name="moulins" sheetId="17" r:id="rId21"/>
    <sheet state="visible" name="Exported" sheetId="18" r:id="rId22"/>
    <sheet state="visible" name="wellmann" sheetId="19" r:id="rId23"/>
    <sheet state="visible" name="berendes" sheetId="20" r:id="rId24"/>
    <sheet state="visible" name="beck-index" sheetId="21" r:id="rId25"/>
    <sheet state="visible" name="ruel" sheetId="22" r:id="rId26"/>
    <sheet state="visible" name="lusitanus" sheetId="23" r:id="rId27"/>
    <sheet state="visible" name="barbaro" sheetId="24" r:id="rId28"/>
    <sheet state="visible" name="gunther" sheetId="25" r:id="rId29"/>
    <sheet state="visible" name="matthiolo" sheetId="26" r:id="rId3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tc={395ce674-1996-4761-8af6-9ee26230f2be}</author>
    <author>tc={3eb99574-bffe-49e4-956f-54e8dde72461}</author>
    <author>tc={d345b471-634b-4e16-937d-fef6a163c064}</author>
    <author>tc={da565bc1-908f-4c5e-bab9-73864e95f569}</author>
    <author>tc={e6717006-c37f-4fd5-b435-d29e66c9700b}</author>
    <author>tc={eb5606f9-29a4-4121-8db2-6a750b8a3167}</author>
  </authors>
  <commentList>
    <comment authorId="0" xr:uid="{395ce674-1996-4761-8af6-9ee26230f2be}" ref="E30">
      <text>
        <t xml:space="preserve">[Threaded comment]
 Your version of Excel allows you to read this threaded comment; however, any edits to it will get removed if the file is opened in a newer version of Excel. Learn more: https://go.microsoft.com/fwlink/?linkid=870924
Comment:
	needs to be refined in the text
Reply:
	in this section, parts of the title corresponds to what is in the next entry in berendes
</t>
      </text>
    </comment>
    <comment authorId="1" xr:uid="{3eb99574-bffe-49e4-956f-54e8dde72461}" ref="D864">
      <text>
        <t xml:space="preserve">[Threaded comment]
 Your version of Excel allows you to read this threaded comment; however, any edits to it will get removed if the file is opened in a newer version of Excel. Learn more: https://go.microsoft.com/fwlink/?linkid=870924
Comment:
	same chapters are printed in the edition
</t>
      </text>
    </comment>
    <comment authorId="2" xr:uid="{d345b471-634b-4e16-937d-fef6a163c064}" ref="D238">
      <text>
        <t xml:space="preserve">[Threaded comment]
 Your version of Excel allows you to read this threaded comment; however, any edits to it will get removed if the file is opened in a newer version of Excel. Learn more: https://go.microsoft.com/fwlink/?linkid=870924
Comment:
	note: not in same order
</t>
      </text>
    </comment>
    <comment authorId="3" xr:uid="{da565bc1-908f-4c5e-bab9-73864e95f569}" ref="G195">
      <text>
        <t xml:space="preserve">[Threaded comment]
 Your version of Excel allows you to read this threaded comment; however, any edits to it will get removed if the file is opened in a newer version of Excel. Learn more: https://go.microsoft.com/fwlink/?linkid=870924
Comment:
	i don't copy the cells from above for the rest of this, but if it's needed i can go back
</t>
      </text>
    </comment>
    <comment authorId="4" xr:uid="{e6717006-c37f-4fd5-b435-d29e66c9700b}" ref="D481">
      <text>
        <t xml:space="preserve">[Threaded comment]
 Your version of Excel allows you to read this threaded comment; however, any edits to it will get removed if the file is opened in a newer version of Excel. Learn more: https://go.microsoft.com/fwlink/?linkid=870924
Comment:
	page check
</t>
      </text>
    </comment>
    <comment authorId="5" xr:uid="{eb5606f9-29a4-4121-8db2-6a750b8a3167}" ref="H744">
      <text>
        <t xml:space="preserve">[Threaded comment]
 Your version of Excel allows you to read this threaded comment; however, any edits to it will get removed if the file is opened in a newer version of Excel. Learn more: https://go.microsoft.com/fwlink/?linkid=870924
Comment:
	this is not = to silybum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tc={b12747be-64be-4e5a-869f-6c3b603b95bc}</author>
  </authors>
  <commentList>
    <comment authorId="0" xr:uid="{b12747be-64be-4e5a-869f-6c3b603b95bc}" ref="D45">
      <text>
        <t xml:space="preserve">[Threaded comment]
 Your version of Excel allows you to read this threaded comment; however, any edits to it will get removed if the file is opened in a newer version of Excel. Learn more: https://go.microsoft.com/fwlink/?linkid=870924
Comment:
	note there is a pagination error in the edition here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tc={05b862c8-f862-433c-af23-053e8a03c179}</author>
  </authors>
  <commentList>
    <comment authorId="0" xr:uid="{05b862c8-f862-433c-af23-053e8a03c179}" ref="G719">
      <text>
        <t xml:space="preserve">[Threaded comment]
 Your version of Excel allows you to read this threaded comment; however, any edits to it will get removed if the file is opened in a newer version of Excel. Learn more: https://go.microsoft.com/fwlink/?linkid=870924
Comment:
	same chapters printed in the edition
</t>
      </text>
    </comment>
  </commentList>
</comments>
</file>

<file path=xl/sharedStrings.xml><?xml version="1.0" encoding="utf-8"?>
<sst xmlns="http://schemas.openxmlformats.org/spreadsheetml/2006/main" count="130716" uniqueCount="23568">
  <si>
    <t>dmm_id</t>
  </si>
  <si>
    <t>berendes_id</t>
  </si>
  <si>
    <t>berendes_greek</t>
  </si>
  <si>
    <t>desmoulins_book</t>
  </si>
  <si>
    <t>desmoulins_chapter</t>
  </si>
  <si>
    <t>desmoulins_page</t>
  </si>
  <si>
    <t>desmoulins_french</t>
  </si>
  <si>
    <t>mattioli_book</t>
  </si>
  <si>
    <t>mattioli_chapter_roman</t>
  </si>
  <si>
    <t>mattioli_chapter_decimal</t>
  </si>
  <si>
    <t>mattioli_greek</t>
  </si>
  <si>
    <t>mattioli_latin</t>
  </si>
  <si>
    <t>laguna_scan_id</t>
  </si>
  <si>
    <t>laguna_book</t>
  </si>
  <si>
    <t>laguna_page</t>
  </si>
  <si>
    <t>laguna_chapter</t>
  </si>
  <si>
    <t>laguna_title</t>
  </si>
  <si>
    <t>it1</t>
  </si>
  <si>
    <t>ἴρις</t>
  </si>
  <si>
    <t>I</t>
  </si>
  <si>
    <t>flambe</t>
  </si>
  <si>
    <t>Ἴρις</t>
  </si>
  <si>
    <t>IRIS</t>
  </si>
  <si>
    <t>Libro primero</t>
  </si>
  <si>
    <t>Cap I</t>
  </si>
  <si>
    <t>De la Iris</t>
  </si>
  <si>
    <t>it2</t>
  </si>
  <si>
    <t>ἄκορον</t>
  </si>
  <si>
    <t>II</t>
  </si>
  <si>
    <t>De l'acore</t>
  </si>
  <si>
    <t>Ἄκορον</t>
  </si>
  <si>
    <t>AKORON</t>
  </si>
  <si>
    <t>Cap II</t>
  </si>
  <si>
    <t>Del Acoro</t>
  </si>
  <si>
    <t>it3</t>
  </si>
  <si>
    <t>μῆον</t>
  </si>
  <si>
    <t>III</t>
  </si>
  <si>
    <t>De meon</t>
  </si>
  <si>
    <t>Μῆον</t>
  </si>
  <si>
    <t>MEON</t>
  </si>
  <si>
    <t>Cap III</t>
  </si>
  <si>
    <t>Del Meu</t>
  </si>
  <si>
    <t>it4</t>
  </si>
  <si>
    <t>κύπειρον</t>
  </si>
  <si>
    <t>IIII</t>
  </si>
  <si>
    <t>Du souchet</t>
  </si>
  <si>
    <t>IV</t>
  </si>
  <si>
    <t>Κύπερος</t>
  </si>
  <si>
    <t>CYPERUS</t>
  </si>
  <si>
    <t>Cap IIII</t>
  </si>
  <si>
    <t>Del Cypero</t>
  </si>
  <si>
    <t>it4b</t>
  </si>
  <si>
    <t>1.4.5</t>
  </si>
  <si>
    <t>it5</t>
  </si>
  <si>
    <t>καρδάμωμον</t>
  </si>
  <si>
    <t>V</t>
  </si>
  <si>
    <t>Du cardamome</t>
  </si>
  <si>
    <t>Καρδάμωμον</t>
  </si>
  <si>
    <t>CARDAMOMUM</t>
  </si>
  <si>
    <t>Cap V</t>
  </si>
  <si>
    <t>Del Cardamomo</t>
  </si>
  <si>
    <t>it6</t>
  </si>
  <si>
    <t>νάρδος</t>
  </si>
  <si>
    <t>VI</t>
  </si>
  <si>
    <t>Du nard Indic</t>
  </si>
  <si>
    <t>Νάρδος</t>
  </si>
  <si>
    <t>NARDUM</t>
  </si>
  <si>
    <t>Cap VI</t>
  </si>
  <si>
    <t>Del Nardo</t>
  </si>
  <si>
    <t>it7</t>
  </si>
  <si>
    <t>κελτικὴ νάρδος</t>
  </si>
  <si>
    <t>VII</t>
  </si>
  <si>
    <t>Du nard celtic</t>
  </si>
  <si>
    <t>Νάρδος Κελτική</t>
  </si>
  <si>
    <t>NARDUM CELTICUM</t>
  </si>
  <si>
    <t>Cap VII</t>
  </si>
  <si>
    <t>Del Nardo Gallico, o Celtico</t>
  </si>
  <si>
    <t>it8</t>
  </si>
  <si>
    <t>ὀρεινὴ νάρδος</t>
  </si>
  <si>
    <t>VIII</t>
  </si>
  <si>
    <t>Du nard de Montaigne</t>
  </si>
  <si>
    <t>Νάρδος ὀρειτή</t>
  </si>
  <si>
    <t>NARDUM MONTANUM</t>
  </si>
  <si>
    <t>Cap VIII</t>
  </si>
  <si>
    <t>Del Nardo Montano</t>
  </si>
  <si>
    <t>it9</t>
  </si>
  <si>
    <t>ἄσαρον</t>
  </si>
  <si>
    <t>IX</t>
  </si>
  <si>
    <t>Du cabaret</t>
  </si>
  <si>
    <t>Ἄσαρον</t>
  </si>
  <si>
    <t>ASARUM</t>
  </si>
  <si>
    <t>Cap IX</t>
  </si>
  <si>
    <t>Del Afaro</t>
  </si>
  <si>
    <t>it10</t>
  </si>
  <si>
    <t>φοῦ</t>
  </si>
  <si>
    <t>X</t>
  </si>
  <si>
    <t>De phu, ou grande valeriane</t>
  </si>
  <si>
    <t>Φοῦ</t>
  </si>
  <si>
    <t>PHU</t>
  </si>
  <si>
    <t>Cap X</t>
  </si>
  <si>
    <t>Del Phu</t>
  </si>
  <si>
    <t>it11</t>
  </si>
  <si>
    <t>μαλάβαθρον</t>
  </si>
  <si>
    <t>XI</t>
  </si>
  <si>
    <t>Du malabatre</t>
  </si>
  <si>
    <t>Μαλάβαθρον</t>
  </si>
  <si>
    <t>MALABATHRUM</t>
  </si>
  <si>
    <t>Cap XI</t>
  </si>
  <si>
    <t>Del Malabathro</t>
  </si>
  <si>
    <t>it12</t>
  </si>
  <si>
    <t>κασσία</t>
  </si>
  <si>
    <t>XII</t>
  </si>
  <si>
    <t>De la canelle</t>
  </si>
  <si>
    <t>Κασσία</t>
  </si>
  <si>
    <t>CASSIA</t>
  </si>
  <si>
    <t>Cap XII</t>
  </si>
  <si>
    <t>De la Cassia</t>
  </si>
  <si>
    <t>it13</t>
  </si>
  <si>
    <t>κιννάμωμον</t>
  </si>
  <si>
    <t>XIII</t>
  </si>
  <si>
    <t>Du cinamome</t>
  </si>
  <si>
    <t>Κιννάμωμον</t>
  </si>
  <si>
    <t>CINNAMOMUM</t>
  </si>
  <si>
    <t>Cap XIII</t>
  </si>
  <si>
    <t>Del Cinnamomo</t>
  </si>
  <si>
    <t>it14</t>
  </si>
  <si>
    <t>ἄμωμον</t>
  </si>
  <si>
    <t>XIIII</t>
  </si>
  <si>
    <t>De l'amome</t>
  </si>
  <si>
    <t>XIV</t>
  </si>
  <si>
    <t>Ἄμωμον</t>
  </si>
  <si>
    <t>AMOMUM</t>
  </si>
  <si>
    <t>Cap XIIII</t>
  </si>
  <si>
    <t>Del Amomo</t>
  </si>
  <si>
    <t>it15</t>
  </si>
  <si>
    <t>κόστος</t>
  </si>
  <si>
    <t>CXXVI</t>
  </si>
  <si>
    <t>De l'escorce ou couverture des dattes en fleur</t>
  </si>
  <si>
    <t>XV</t>
  </si>
  <si>
    <t>Κόστος</t>
  </si>
  <si>
    <t>COSTUS</t>
  </si>
  <si>
    <t>Cap XV</t>
  </si>
  <si>
    <t>Del Costo</t>
  </si>
  <si>
    <t>it16</t>
  </si>
  <si>
    <t>σχοῖνος</t>
  </si>
  <si>
    <t>XVI</t>
  </si>
  <si>
    <t>Du ionc odorant</t>
  </si>
  <si>
    <t>Σχοῖνος ἀρωματικός</t>
  </si>
  <si>
    <t>IUNCUS ODORATUS</t>
  </si>
  <si>
    <t>Cap XVI</t>
  </si>
  <si>
    <t>Del Junco Oloroso</t>
  </si>
  <si>
    <t>it17</t>
  </si>
  <si>
    <t>κάλαμος</t>
  </si>
  <si>
    <t>XVII</t>
  </si>
  <si>
    <t>De la canne odorante</t>
  </si>
  <si>
    <t>Κάλαμος ἀρωματικός</t>
  </si>
  <si>
    <t>CALAMUS ODORATUS</t>
  </si>
  <si>
    <t>Cap XVII</t>
  </si>
  <si>
    <t>Del Calamo Aromatico</t>
  </si>
  <si>
    <t>it18</t>
  </si>
  <si>
    <t>βάλσαμον</t>
  </si>
  <si>
    <t>XVIII</t>
  </si>
  <si>
    <t>Du baume</t>
  </si>
  <si>
    <t>Βάλσαμον</t>
  </si>
  <si>
    <t>BALSAMUM</t>
  </si>
  <si>
    <t>Cap XVIII</t>
  </si>
  <si>
    <t>Del Balsamo</t>
  </si>
  <si>
    <t>it19</t>
  </si>
  <si>
    <t>ἀσπάλαθος</t>
  </si>
  <si>
    <t>XIX</t>
  </si>
  <si>
    <t>De l'aspalathe</t>
  </si>
  <si>
    <t>Ἀσπάλαθος</t>
  </si>
  <si>
    <t>ASPALATHUS</t>
  </si>
  <si>
    <t>Cap XIX</t>
  </si>
  <si>
    <t>Del Aspalato</t>
  </si>
  <si>
    <t>it20</t>
  </si>
  <si>
    <t>βρύον</t>
  </si>
  <si>
    <t>XX</t>
  </si>
  <si>
    <t>De la mousse d'arbre</t>
  </si>
  <si>
    <t>Βρύον</t>
  </si>
  <si>
    <t>MUSCUS</t>
  </si>
  <si>
    <t>Cap XX</t>
  </si>
  <si>
    <t>Del Musco de los Arboles</t>
  </si>
  <si>
    <t>it21</t>
  </si>
  <si>
    <t>ἀγάλλοχον</t>
  </si>
  <si>
    <t>XXI</t>
  </si>
  <si>
    <t>De l'agalloche ou boi d'aloes</t>
  </si>
  <si>
    <t>Ἀγάλλοχον</t>
  </si>
  <si>
    <t>AGALLOCHUM</t>
  </si>
  <si>
    <t>Cap XXI</t>
  </si>
  <si>
    <t>Del Agaloco</t>
  </si>
  <si>
    <t>it22</t>
  </si>
  <si>
    <t>νάσκαφθον</t>
  </si>
  <si>
    <t>XXII</t>
  </si>
  <si>
    <t>Du narcaphthe</t>
  </si>
  <si>
    <t>Νάρκαφθον</t>
  </si>
  <si>
    <t>NARCAPHTHUM</t>
  </si>
  <si>
    <t>Cap XXII</t>
  </si>
  <si>
    <t>Del Nascaphto</t>
  </si>
  <si>
    <t>it23</t>
  </si>
  <si>
    <t>κάγκαμον</t>
  </si>
  <si>
    <t>XXIII</t>
  </si>
  <si>
    <t>Du cancame</t>
  </si>
  <si>
    <t>Κάγκαμον</t>
  </si>
  <si>
    <t>CANCAMUM</t>
  </si>
  <si>
    <t>Cap XXIII</t>
  </si>
  <si>
    <t>Del Cancamo</t>
  </si>
  <si>
    <t>it24</t>
  </si>
  <si>
    <t>κῦφι</t>
  </si>
  <si>
    <t>XXIIII</t>
  </si>
  <si>
    <t>De cyphi</t>
  </si>
  <si>
    <t>XXIV</t>
  </si>
  <si>
    <t>Κῦφι</t>
  </si>
  <si>
    <t>CYPHI</t>
  </si>
  <si>
    <t>Cap XXIIII</t>
  </si>
  <si>
    <t>Del Cyphi</t>
  </si>
  <si>
    <t>it25</t>
  </si>
  <si>
    <t>κρόκος</t>
  </si>
  <si>
    <t>XXV</t>
  </si>
  <si>
    <t>Du saffran</t>
  </si>
  <si>
    <t>Κρόκος</t>
  </si>
  <si>
    <t>CROCUM</t>
  </si>
  <si>
    <t>Cap XXV</t>
  </si>
  <si>
    <t>Del Açafran</t>
  </si>
  <si>
    <t>it26</t>
  </si>
  <si>
    <t>κροκόμαγμα</t>
  </si>
  <si>
    <t>XXVI</t>
  </si>
  <si>
    <t>Du crocomagme</t>
  </si>
  <si>
    <t>Κροκόμαγμα</t>
  </si>
  <si>
    <t>CROCOMAGMA</t>
  </si>
  <si>
    <t>Cap XXVI</t>
  </si>
  <si>
    <t>Del Crocomagma</t>
  </si>
  <si>
    <t>it27</t>
  </si>
  <si>
    <t>ἑλένιον</t>
  </si>
  <si>
    <t>XXVII</t>
  </si>
  <si>
    <t>De l'aunee</t>
  </si>
  <si>
    <t>Ἑλένιον</t>
  </si>
  <si>
    <t>HELENIUM</t>
  </si>
  <si>
    <t>Cap XXVII</t>
  </si>
  <si>
    <t>Del Helenio</t>
  </si>
  <si>
    <t>it28</t>
  </si>
  <si>
    <t>ἑλένιον αἰγυπτίον</t>
  </si>
  <si>
    <t>it29</t>
  </si>
  <si>
    <t>ἔλαιον ὠμοτρίβες</t>
  </si>
  <si>
    <t>XXVIII</t>
  </si>
  <si>
    <t>De l'huile omphacin, et de tout huile en general</t>
  </si>
  <si>
    <t>Ὀμφάκινον, καὶ πᾶν ἔλαιον</t>
  </si>
  <si>
    <t>OMPHACINUM, ET OMNE OLEUM</t>
  </si>
  <si>
    <t>Cap XXVIII</t>
  </si>
  <si>
    <t>Del Azeyte</t>
  </si>
  <si>
    <t>it30</t>
  </si>
  <si>
    <t>ἔλαιον κοινόν</t>
  </si>
  <si>
    <t>it31</t>
  </si>
  <si>
    <t>ἔλαιον ἐκ τῆς ἀγρίας ἐλαίας</t>
  </si>
  <si>
    <t>XXIX</t>
  </si>
  <si>
    <t>De l'huile d'olives sauvages</t>
  </si>
  <si>
    <t>Ἔλαιον τῆς ἀγριελαίης</t>
  </si>
  <si>
    <t>OLEUM SYLVESTRIS OLIVAE</t>
  </si>
  <si>
    <t>it32</t>
  </si>
  <si>
    <t>ἔλαιον λευκόν</t>
  </si>
  <si>
    <t>it33</t>
  </si>
  <si>
    <t>Σικυώνιον ἔλαιον</t>
  </si>
  <si>
    <t>XXX</t>
  </si>
  <si>
    <t>De l'huile cycionien</t>
  </si>
  <si>
    <t>Σικυώνιον ἔλαιον</t>
  </si>
  <si>
    <t>SICYONIUM OLEUM</t>
  </si>
  <si>
    <t>it34</t>
  </si>
  <si>
    <t>ῥύπος βαλανείων</t>
  </si>
  <si>
    <t>XXXI</t>
  </si>
  <si>
    <t>Des raclures</t>
  </si>
  <si>
    <t>Ῥύπος</t>
  </si>
  <si>
    <t>STRIGMENTUM</t>
  </si>
  <si>
    <t>it35</t>
  </si>
  <si>
    <t>ῥύπος ἐκ τῆς παλαίστρας</t>
  </si>
  <si>
    <t>it36</t>
  </si>
  <si>
    <t>ῥύπος γυμνασίων</t>
  </si>
  <si>
    <t>it37</t>
  </si>
  <si>
    <t>ἐλαιόμελι</t>
  </si>
  <si>
    <t>XXXII</t>
  </si>
  <si>
    <t>De elaeomeli</t>
  </si>
  <si>
    <t>Ἐλαιόμελι</t>
  </si>
  <si>
    <t>ELAEOMELI</t>
  </si>
  <si>
    <t>Cap XXIX</t>
  </si>
  <si>
    <t>Del Oleomiel</t>
  </si>
  <si>
    <t>it38</t>
  </si>
  <si>
    <t>κίκινον ἔλαιον</t>
  </si>
  <si>
    <t>XXXIII</t>
  </si>
  <si>
    <t>De l'huile de la paulme de Christ</t>
  </si>
  <si>
    <t>Κίκινον ἔλαιον</t>
  </si>
  <si>
    <t>CICINUM OLEUM</t>
  </si>
  <si>
    <t>Cap XXX</t>
  </si>
  <si>
    <t>Del Oleo Ricino, o Cicino</t>
  </si>
  <si>
    <t>it39</t>
  </si>
  <si>
    <t>ἀμυγδάλινον ἔλαιον</t>
  </si>
  <si>
    <t>XXXIIII</t>
  </si>
  <si>
    <t>De l'huile d'amandes</t>
  </si>
  <si>
    <t>XXXIV</t>
  </si>
  <si>
    <t>Ἀμυγδάλινον ἔλαιον</t>
  </si>
  <si>
    <t>AMYGDALINUM OLEUM</t>
  </si>
  <si>
    <t>Cap XXXI</t>
  </si>
  <si>
    <t>Del Azeyte de Almendras</t>
  </si>
  <si>
    <t>it40</t>
  </si>
  <si>
    <t>ἔλαιον βαλάνινον</t>
  </si>
  <si>
    <t>XXXV</t>
  </si>
  <si>
    <t>De l'huile de ben, sesamin, et de noix</t>
  </si>
  <si>
    <t>Βαλάνινον ἔλαιον</t>
  </si>
  <si>
    <t>BALANINUM OLEUM</t>
  </si>
  <si>
    <t>Cap XXXII</t>
  </si>
  <si>
    <t>Del Oleo Balanino, Sesamino, y de Nuezes</t>
  </si>
  <si>
    <t>it41</t>
  </si>
  <si>
    <t>ἔλαιον σησάμιον καἰ καρύϊνον</t>
  </si>
  <si>
    <t>it42</t>
  </si>
  <si>
    <t>ὑοσκυάμινον ἔλαιον</t>
  </si>
  <si>
    <t>XXXVI</t>
  </si>
  <si>
    <t>De l'huile de iusquiame</t>
  </si>
  <si>
    <t>Ὑοσκυάμινον ἔλαιον</t>
  </si>
  <si>
    <t>HYOSCYAMINUM OLEUM</t>
  </si>
  <si>
    <t>Cap XXXIII</t>
  </si>
  <si>
    <t>De Oleo de Hyoscyamo, de Grano Gnidio, de Cartamo</t>
  </si>
  <si>
    <t>it43</t>
  </si>
  <si>
    <t>Κνιδέλαιον</t>
  </si>
  <si>
    <t>De la graine de thymelee</t>
  </si>
  <si>
    <t>it44</t>
  </si>
  <si>
    <t>Κνικέλαιον</t>
  </si>
  <si>
    <t>De saffran sauvage</t>
  </si>
  <si>
    <t>it45</t>
  </si>
  <si>
    <t>Ῥαφανέλαιον</t>
  </si>
  <si>
    <t>Des semences de Réfort</t>
  </si>
  <si>
    <t>it46</t>
  </si>
  <si>
    <t>μελάνθέλαιον</t>
  </si>
  <si>
    <t>De Nielle</t>
  </si>
  <si>
    <t>it47</t>
  </si>
  <si>
    <t>Σιναπέλαιον</t>
  </si>
  <si>
    <t>De Moutarde</t>
  </si>
  <si>
    <t>it48</t>
  </si>
  <si>
    <t>Μυρσινέλαιον</t>
  </si>
  <si>
    <t>XXXVII</t>
  </si>
  <si>
    <t>De l'huile de meurte</t>
  </si>
  <si>
    <t>Μυρσίνινον ἔλαιον</t>
  </si>
  <si>
    <t>MYRTEUM OLEUM</t>
  </si>
  <si>
    <t>Cap XXXIIII</t>
  </si>
  <si>
    <t>Del Oleo Myrtino</t>
  </si>
  <si>
    <t>it49</t>
  </si>
  <si>
    <t>δαφνέλαιον</t>
  </si>
  <si>
    <t>XXXVIII</t>
  </si>
  <si>
    <t>De l'huile laurin</t>
  </si>
  <si>
    <t>Δάφνινον ἔλαιον</t>
  </si>
  <si>
    <t>LAURINUM OLEUM</t>
  </si>
  <si>
    <t>Cap XXXV</t>
  </si>
  <si>
    <t>Del Oleo Laurino</t>
  </si>
  <si>
    <t>it50</t>
  </si>
  <si>
    <t>σχινέλαιον</t>
  </si>
  <si>
    <t>XXXIX</t>
  </si>
  <si>
    <t>De l'huile de lentisque et terebinthe</t>
  </si>
  <si>
    <t>Σχίνινον ἔλαιον</t>
  </si>
  <si>
    <t>LENTISCINUM OLEUM</t>
  </si>
  <si>
    <t>Cap XXXVI</t>
  </si>
  <si>
    <t>De Oleo de Lentisco, y Terebinto</t>
  </si>
  <si>
    <t>it51</t>
  </si>
  <si>
    <t>XL</t>
  </si>
  <si>
    <t>De l'huile de mastic</t>
  </si>
  <si>
    <t>Μαστίχινον ἔλαιον</t>
  </si>
  <si>
    <t>MASTICHINUM OLEUM</t>
  </si>
  <si>
    <t>Cap XXXVII</t>
  </si>
  <si>
    <t>De oleo Mastichino</t>
  </si>
  <si>
    <t>it52</t>
  </si>
  <si>
    <t>σύνθεσις μύρων</t>
  </si>
  <si>
    <t>XLI</t>
  </si>
  <si>
    <t>De la composition des unguens</t>
  </si>
  <si>
    <t>Μύρων σύνθεσις</t>
  </si>
  <si>
    <t>UNGUENTORUM COMPOSITIO</t>
  </si>
  <si>
    <t>Cap XXXVIII</t>
  </si>
  <si>
    <t>Como se han de preparar los unguentos</t>
  </si>
  <si>
    <t>it53</t>
  </si>
  <si>
    <t>ῥοδίνου σκευασία</t>
  </si>
  <si>
    <t>XLII</t>
  </si>
  <si>
    <t>De l'unguent rosat</t>
  </si>
  <si>
    <t>Ῥόδινον</t>
  </si>
  <si>
    <t>ROSACEUM</t>
  </si>
  <si>
    <t>Cap XXXIX</t>
  </si>
  <si>
    <t>Del Unguento rosado</t>
  </si>
  <si>
    <t>it54</t>
  </si>
  <si>
    <t>ἐλατίνου σκευασία</t>
  </si>
  <si>
    <t>XLIII</t>
  </si>
  <si>
    <t>De l'unguent elatin</t>
  </si>
  <si>
    <t>Ἐλάτινον</t>
  </si>
  <si>
    <t>ELATINUM</t>
  </si>
  <si>
    <t>Cap XL</t>
  </si>
  <si>
    <t>Del Unguento Elatino</t>
  </si>
  <si>
    <t>it55</t>
  </si>
  <si>
    <t>μηλίνου σκευασία</t>
  </si>
  <si>
    <t>XLIIII</t>
  </si>
  <si>
    <t>De l'unguent melin</t>
  </si>
  <si>
    <t>XLIV</t>
  </si>
  <si>
    <t>Μήλινον</t>
  </si>
  <si>
    <t>MELINUM</t>
  </si>
  <si>
    <t>Cap XLI</t>
  </si>
  <si>
    <t>Del Melino</t>
  </si>
  <si>
    <t>it56</t>
  </si>
  <si>
    <t>οἰνανθίνου σκευασία</t>
  </si>
  <si>
    <t>XLV</t>
  </si>
  <si>
    <t>De l'unguent enanthin</t>
  </si>
  <si>
    <t>Ὠινάνθινον</t>
  </si>
  <si>
    <t>OENANTHINUM</t>
  </si>
  <si>
    <t>Cap XLII</t>
  </si>
  <si>
    <t>Del Unguento Enantino</t>
  </si>
  <si>
    <t>it57</t>
  </si>
  <si>
    <t>τηλίνου σκευασία</t>
  </si>
  <si>
    <t>XLVI</t>
  </si>
  <si>
    <t>De l'unguent telin</t>
  </si>
  <si>
    <t>Τήλινον</t>
  </si>
  <si>
    <t>TELINUM</t>
  </si>
  <si>
    <t>Cap XLIII</t>
  </si>
  <si>
    <t>Del Unguento Telino</t>
  </si>
  <si>
    <t>it58</t>
  </si>
  <si>
    <t>σαμψουχίνου σκευασία</t>
  </si>
  <si>
    <t>XLVII</t>
  </si>
  <si>
    <t>De l'unguent sampsuchin</t>
  </si>
  <si>
    <t>Σαμψύχινον</t>
  </si>
  <si>
    <t>SAMPSUCHINUM</t>
  </si>
  <si>
    <t>Cap XLIIII</t>
  </si>
  <si>
    <t>Del Unguento sampsuchino</t>
  </si>
  <si>
    <t>it59</t>
  </si>
  <si>
    <t>ὠκιμίνου σκευασία</t>
  </si>
  <si>
    <t>XLVIII</t>
  </si>
  <si>
    <t>De l'unguent du basilic, ou ocimin</t>
  </si>
  <si>
    <t>Ὠκίμινον</t>
  </si>
  <si>
    <t>OCIMINUM</t>
  </si>
  <si>
    <t>Cap XLV</t>
  </si>
  <si>
    <t>Del Unguento Ocimino, que quiere dezir de Albahaca</t>
  </si>
  <si>
    <t>it60</t>
  </si>
  <si>
    <t>ἁβροτονίνου σκευασία</t>
  </si>
  <si>
    <t>XLIX</t>
  </si>
  <si>
    <t>De l'unguent d'Auronne, ou abrotonin</t>
  </si>
  <si>
    <t>Ἀβροτόνινον</t>
  </si>
  <si>
    <t>ABROTONINUM</t>
  </si>
  <si>
    <t>Cap XLVI</t>
  </si>
  <si>
    <t>Del Unguento de Abrotano</t>
  </si>
  <si>
    <t>it61</t>
  </si>
  <si>
    <t>ἀνηθίνου σκευασία</t>
  </si>
  <si>
    <t>L</t>
  </si>
  <si>
    <t>De l'unguent anethin</t>
  </si>
  <si>
    <t>Ἀνέθινον</t>
  </si>
  <si>
    <t>ANETHINUM</t>
  </si>
  <si>
    <t>Cap XLVII</t>
  </si>
  <si>
    <t>Del uguento Anetino</t>
  </si>
  <si>
    <t>it62</t>
  </si>
  <si>
    <t>σουσίνου σκευασία</t>
  </si>
  <si>
    <t>LI</t>
  </si>
  <si>
    <t>De l'unguent de lis, ou susin</t>
  </si>
  <si>
    <t>Σούσινον</t>
  </si>
  <si>
    <t>SUSINUM</t>
  </si>
  <si>
    <t>Cap XLVIII</t>
  </si>
  <si>
    <t>Del Unguento de Lirio Ilamado Susino</t>
  </si>
  <si>
    <t>it63</t>
  </si>
  <si>
    <t>ναρκισσίνου σκευασία</t>
  </si>
  <si>
    <t>LII</t>
  </si>
  <si>
    <t>De l'unguent narcissin</t>
  </si>
  <si>
    <t>Ναρκίσσινον</t>
  </si>
  <si>
    <t>NARCISSINUM</t>
  </si>
  <si>
    <t>Cap XLIX</t>
  </si>
  <si>
    <t>Del Unguento del Narcisso</t>
  </si>
  <si>
    <t>it64</t>
  </si>
  <si>
    <t>κροκίνου σκευασία</t>
  </si>
  <si>
    <t>LIII</t>
  </si>
  <si>
    <t>De l'unguent, de saffran, ou crocin</t>
  </si>
  <si>
    <t>Κρόκινον</t>
  </si>
  <si>
    <t>CROCINUM</t>
  </si>
  <si>
    <t>Cap L</t>
  </si>
  <si>
    <t>Del Unguento Crocino, que quiere dezir de Açafran</t>
  </si>
  <si>
    <t>it65</t>
  </si>
  <si>
    <t>κυπρίνου στύψις καὶ σκευασία ἑλαίου</t>
  </si>
  <si>
    <t>LIIII</t>
  </si>
  <si>
    <t>De l'unguent de troesne, ou cyprin</t>
  </si>
  <si>
    <t>LIV</t>
  </si>
  <si>
    <t>Κύπρινον</t>
  </si>
  <si>
    <t>CYPRINUM</t>
  </si>
  <si>
    <t>Cap LI</t>
  </si>
  <si>
    <t>Del Unguento Cyprino</t>
  </si>
  <si>
    <t>it66</t>
  </si>
  <si>
    <t>στύψις ἰρίνου</t>
  </si>
  <si>
    <t>LV</t>
  </si>
  <si>
    <t>De l'unguent de racine de flambe, ou irin</t>
  </si>
  <si>
    <t>Ἴρινον</t>
  </si>
  <si>
    <t>IRINUM</t>
  </si>
  <si>
    <t>Cap LII</t>
  </si>
  <si>
    <t>Del Unguento Irino</t>
  </si>
  <si>
    <t>it67</t>
  </si>
  <si>
    <t>γλευκίνου σκευασία</t>
  </si>
  <si>
    <t>LVI</t>
  </si>
  <si>
    <t>De l'unguent faict de moust, dict gleucin</t>
  </si>
  <si>
    <t>Γλεύκινον</t>
  </si>
  <si>
    <t>GLEUCINUM</t>
  </si>
  <si>
    <t>Cap LIII</t>
  </si>
  <si>
    <t>Del Gleucino Unguento</t>
  </si>
  <si>
    <t>it68</t>
  </si>
  <si>
    <t>ἀμαράκινον</t>
  </si>
  <si>
    <t>LVII</t>
  </si>
  <si>
    <t>De l'unguent amaracin</t>
  </si>
  <si>
    <t>Ἀμαράκινον</t>
  </si>
  <si>
    <t>AMARACINUM</t>
  </si>
  <si>
    <t>Cap LIIII</t>
  </si>
  <si>
    <t>Del Amaracino Unguento</t>
  </si>
  <si>
    <t>it69</t>
  </si>
  <si>
    <t>μεγαλείον</t>
  </si>
  <si>
    <t>LVIII</t>
  </si>
  <si>
    <t>De l'unguent megalin</t>
  </si>
  <si>
    <t>Μεγαλεῖον</t>
  </si>
  <si>
    <t>MEGALINUM</t>
  </si>
  <si>
    <t>Cap LV</t>
  </si>
  <si>
    <t>Del Unguento Megalino</t>
  </si>
  <si>
    <t>it70</t>
  </si>
  <si>
    <t>ἡδύχρουν</t>
  </si>
  <si>
    <t>LIX</t>
  </si>
  <si>
    <t>De hedychroum</t>
  </si>
  <si>
    <t>Ἡδύχρουν</t>
  </si>
  <si>
    <t>HEDYCROUM</t>
  </si>
  <si>
    <t>Del Unguento Hedycroo</t>
  </si>
  <si>
    <t>it71</t>
  </si>
  <si>
    <t>μετώπιον</t>
  </si>
  <si>
    <t>LX</t>
  </si>
  <si>
    <t>De l'unguent metopium</t>
  </si>
  <si>
    <t>Μετώπιον</t>
  </si>
  <si>
    <t>METOPIUM</t>
  </si>
  <si>
    <t>Cap LVI</t>
  </si>
  <si>
    <t>Del Metopio</t>
  </si>
  <si>
    <t>it72</t>
  </si>
  <si>
    <t>Μενδήσιον</t>
  </si>
  <si>
    <t>LXI</t>
  </si>
  <si>
    <t>De l'unguent mendesium</t>
  </si>
  <si>
    <t>MENDESIUM</t>
  </si>
  <si>
    <t>Cap LVII</t>
  </si>
  <si>
    <t>Del unguento Mendesio</t>
  </si>
  <si>
    <t>it73</t>
  </si>
  <si>
    <t>στακτή</t>
  </si>
  <si>
    <t>LXII</t>
  </si>
  <si>
    <t>De stacte</t>
  </si>
  <si>
    <t>Στακτὴ</t>
  </si>
  <si>
    <t>STACTE</t>
  </si>
  <si>
    <t>Cap LVIII</t>
  </si>
  <si>
    <t>De la Stacte</t>
  </si>
  <si>
    <t>it74</t>
  </si>
  <si>
    <t>κινναμώμινον</t>
  </si>
  <si>
    <t>LXIII</t>
  </si>
  <si>
    <t>De l'unguent de cinnamome</t>
  </si>
  <si>
    <t>Κινναμώμινον</t>
  </si>
  <si>
    <t>CINNAMOMINUM</t>
  </si>
  <si>
    <t>Cap LIX</t>
  </si>
  <si>
    <t>Del Unguento Cinnamomino</t>
  </si>
  <si>
    <t>it75</t>
  </si>
  <si>
    <t>νάρδινον μύρον</t>
  </si>
  <si>
    <t>LXIIII</t>
  </si>
  <si>
    <t>De l'unguent nardin</t>
  </si>
  <si>
    <t>LXIV</t>
  </si>
  <si>
    <t>Νάρδινον</t>
  </si>
  <si>
    <t>NARDINUM</t>
  </si>
  <si>
    <t>Cap LX</t>
  </si>
  <si>
    <t>Del Nardino Unguento</t>
  </si>
  <si>
    <t>it76</t>
  </si>
  <si>
    <t>μαλαβάθρινον</t>
  </si>
  <si>
    <t>De l'unguent malabatrin</t>
  </si>
  <si>
    <t>LXV</t>
  </si>
  <si>
    <t>Μαλαβάθρινον</t>
  </si>
  <si>
    <t>MALABATHRINUM</t>
  </si>
  <si>
    <t>Cap LXI</t>
  </si>
  <si>
    <t>Del Malabathrino</t>
  </si>
  <si>
    <t>it77</t>
  </si>
  <si>
    <t>1.76.5</t>
  </si>
  <si>
    <t>ἰασμέλαιον</t>
  </si>
  <si>
    <t>LXVI</t>
  </si>
  <si>
    <t>De l'unguent de violier blanc, ou iasmin</t>
  </si>
  <si>
    <t>Ἰάσμινον</t>
  </si>
  <si>
    <t>IASMINUM</t>
  </si>
  <si>
    <t>Cap LXII</t>
  </si>
  <si>
    <t>Del Unguento Jasmino</t>
  </si>
  <si>
    <t>it78</t>
  </si>
  <si>
    <t>σμύρνα</t>
  </si>
  <si>
    <t>LXVII</t>
  </si>
  <si>
    <t>De la myrrhe</t>
  </si>
  <si>
    <t>Σμύρνα</t>
  </si>
  <si>
    <t>MYRRHA</t>
  </si>
  <si>
    <t>Cap LXIII</t>
  </si>
  <si>
    <t>De la Myrra</t>
  </si>
  <si>
    <t>it79</t>
  </si>
  <si>
    <t>βοιωτιακὴ σμύρνα</t>
  </si>
  <si>
    <t>it80</t>
  </si>
  <si>
    <t>στύραξ</t>
  </si>
  <si>
    <t>LXVIII</t>
  </si>
  <si>
    <t>De styrax</t>
  </si>
  <si>
    <t>Στύραξ</t>
  </si>
  <si>
    <t>STYRAX</t>
  </si>
  <si>
    <t>Cap LXIIII</t>
  </si>
  <si>
    <t>Del Estoraque</t>
  </si>
  <si>
    <t>it81</t>
  </si>
  <si>
    <t>βδέλλιον</t>
  </si>
  <si>
    <t>LXIX</t>
  </si>
  <si>
    <t>Du bdellium</t>
  </si>
  <si>
    <t>Βδέλλιον</t>
  </si>
  <si>
    <t>BDELLIUM</t>
  </si>
  <si>
    <t>Cap LXV</t>
  </si>
  <si>
    <t>Del Bdelio</t>
  </si>
  <si>
    <t>it82</t>
  </si>
  <si>
    <t>λίβανος</t>
  </si>
  <si>
    <t>LXX</t>
  </si>
  <si>
    <t>De l'encens</t>
  </si>
  <si>
    <t>Λίβανος</t>
  </si>
  <si>
    <t>THUS</t>
  </si>
  <si>
    <t>Cap LXVI</t>
  </si>
  <si>
    <t>Del Encienso</t>
  </si>
  <si>
    <t>it83</t>
  </si>
  <si>
    <t>φλοιὸς λιβάνου</t>
  </si>
  <si>
    <t>LXXI</t>
  </si>
  <si>
    <t>De l'ecorce d'encens</t>
  </si>
  <si>
    <t>Φλοιὸς λιβάνου</t>
  </si>
  <si>
    <t>CORTEX THURIS</t>
  </si>
  <si>
    <t>Cap LXVII</t>
  </si>
  <si>
    <t>De la Corteza del Encienso</t>
  </si>
  <si>
    <t>it84</t>
  </si>
  <si>
    <t>μάννα λιβάνου</t>
  </si>
  <si>
    <t>LXXII</t>
  </si>
  <si>
    <t>De la manne d'encens</t>
  </si>
  <si>
    <t>Μάννα λιβάνου</t>
  </si>
  <si>
    <t>MANNA THURIS</t>
  </si>
  <si>
    <t>Cap LXVIII</t>
  </si>
  <si>
    <t>De la Manna de Encienso</t>
  </si>
  <si>
    <t>it85</t>
  </si>
  <si>
    <t>αἰθάλη λιβάνου</t>
  </si>
  <si>
    <t>LXXIII</t>
  </si>
  <si>
    <t>De la suye d'encens</t>
  </si>
  <si>
    <t>Αἰθάλη λιβανωτοῦ</t>
  </si>
  <si>
    <t>FULIGO THURIS</t>
  </si>
  <si>
    <t>Cap LXIX</t>
  </si>
  <si>
    <t>Del hollin del Encienso</t>
  </si>
  <si>
    <t>it86</t>
  </si>
  <si>
    <t>λιγνύος σκευασία</t>
  </si>
  <si>
    <t>Cap LXX</t>
  </si>
  <si>
    <t>Del Pino y de la Picea</t>
  </si>
  <si>
    <t>it87</t>
  </si>
  <si>
    <t>πίτυς</t>
  </si>
  <si>
    <t>LXXIIII</t>
  </si>
  <si>
    <t>Du pin et du pignet</t>
  </si>
  <si>
    <t>LXXIV</t>
  </si>
  <si>
    <t>Πεύκη καὶ Πίτυς</t>
  </si>
  <si>
    <t>PICEA ET PINUS</t>
  </si>
  <si>
    <t>it88</t>
  </si>
  <si>
    <t>πιτυΐδες</t>
  </si>
  <si>
    <t>it89</t>
  </si>
  <si>
    <t>στρόβιλοι</t>
  </si>
  <si>
    <t>it90</t>
  </si>
  <si>
    <t>σχῖνος</t>
  </si>
  <si>
    <t>LXXV</t>
  </si>
  <si>
    <t>Du lentisque</t>
  </si>
  <si>
    <t>Σχῖνος</t>
  </si>
  <si>
    <t>LENTISCUS</t>
  </si>
  <si>
    <t>Cap LXXI</t>
  </si>
  <si>
    <t>Del Lentisco</t>
  </si>
  <si>
    <t>it91</t>
  </si>
  <si>
    <t>ῥητίνη σκινίνη</t>
  </si>
  <si>
    <t>it92</t>
  </si>
  <si>
    <t>τέρμινθος</t>
  </si>
  <si>
    <t>LXXVI</t>
  </si>
  <si>
    <t>Du terebinthe</t>
  </si>
  <si>
    <t>Τέρμινθος</t>
  </si>
  <si>
    <t>TEREBINTHUS</t>
  </si>
  <si>
    <t>Cap LXXII</t>
  </si>
  <si>
    <t>Del Terebinto</t>
  </si>
  <si>
    <t>it93</t>
  </si>
  <si>
    <t>ῥητίναι ἄλλαι</t>
  </si>
  <si>
    <t>LXXVII</t>
  </si>
  <si>
    <t>Des autres resines</t>
  </si>
  <si>
    <t>Ῥητίναι ἄλλαι</t>
  </si>
  <si>
    <t>RESINAE ALIAE</t>
  </si>
  <si>
    <t>Cap LXXIII</t>
  </si>
  <si>
    <t>De las otras resinas</t>
  </si>
  <si>
    <t>it94</t>
  </si>
  <si>
    <t>πῶς δεῖ καίειν τὴν ῥητίνην</t>
  </si>
  <si>
    <t>it95</t>
  </si>
  <si>
    <t>Περἰ πίσσης ύγρᾱς</t>
  </si>
  <si>
    <t>LXXVIII</t>
  </si>
  <si>
    <t>De la poix liquide</t>
  </si>
  <si>
    <t>Πίσσα ὑγρά</t>
  </si>
  <si>
    <t>PIX LIQUIDA</t>
  </si>
  <si>
    <t>Cap LXXIIII</t>
  </si>
  <si>
    <t>De la Pez Liquida</t>
  </si>
  <si>
    <t>it96</t>
  </si>
  <si>
    <t>Περἰ Πισσελαίον</t>
  </si>
  <si>
    <t>LXXIX</t>
  </si>
  <si>
    <t>De l'huile de poix</t>
  </si>
  <si>
    <t>Πισσέλαιον</t>
  </si>
  <si>
    <t>PICINUM OLEUM</t>
  </si>
  <si>
    <t>Cap LXXV</t>
  </si>
  <si>
    <t>Del Azeyte de Pez</t>
  </si>
  <si>
    <t>it97</t>
  </si>
  <si>
    <t>Περἰ λιγνύος τη̃ς ἐξ ύγρᾱς πίσσης</t>
  </si>
  <si>
    <t>LXXX</t>
  </si>
  <si>
    <t>De la suye de poix liquide</t>
  </si>
  <si>
    <t>Λιγνύς τῆς ὑγρᾶς πίσσης</t>
  </si>
  <si>
    <t>FULIGO LIQUIDAE PICIS</t>
  </si>
  <si>
    <t>Cap LXXVI</t>
  </si>
  <si>
    <t>Del hollin de la Pez</t>
  </si>
  <si>
    <t>it98</t>
  </si>
  <si>
    <t>Περἰ ξηρᾱς πίσσης</t>
  </si>
  <si>
    <t>LXXXI</t>
  </si>
  <si>
    <t>De la poix seche</t>
  </si>
  <si>
    <t>Πίσσα ξηρά</t>
  </si>
  <si>
    <t>PIX ARIDA</t>
  </si>
  <si>
    <t>Cap LXXVII</t>
  </si>
  <si>
    <t>De la pez secca</t>
  </si>
  <si>
    <t>it99</t>
  </si>
  <si>
    <t>Περἰ ζωπίσσης</t>
  </si>
  <si>
    <t>LXXXII</t>
  </si>
  <si>
    <t>De zopissa</t>
  </si>
  <si>
    <t>Ζώπισσα</t>
  </si>
  <si>
    <t>ZOPISSA</t>
  </si>
  <si>
    <t>Cap LXXVIII</t>
  </si>
  <si>
    <t>De la Zopissa</t>
  </si>
  <si>
    <t>it100</t>
  </si>
  <si>
    <t>Περἰ ἀσφάλτον</t>
  </si>
  <si>
    <t>LXXXIII</t>
  </si>
  <si>
    <t>Du bitume ou asphalte</t>
  </si>
  <si>
    <t>Ἄσφαλτος</t>
  </si>
  <si>
    <t>BITUMEN</t>
  </si>
  <si>
    <t>Cap LXXIX</t>
  </si>
  <si>
    <t>Del Betun que los Griegos Ilaman asphalto</t>
  </si>
  <si>
    <t>it101</t>
  </si>
  <si>
    <t>Περἰ Πιττασφάλτον</t>
  </si>
  <si>
    <t>LXXXIIII</t>
  </si>
  <si>
    <t>Du pissasphalte</t>
  </si>
  <si>
    <t>LXXXIV</t>
  </si>
  <si>
    <t>Πισσάσφαλτος</t>
  </si>
  <si>
    <t>PISSASPHALTUM</t>
  </si>
  <si>
    <t>Cap LXXX</t>
  </si>
  <si>
    <t>Del Pissasphalto</t>
  </si>
  <si>
    <t>it102</t>
  </si>
  <si>
    <t>Περἰ νάφθας</t>
  </si>
  <si>
    <t>LXXXV</t>
  </si>
  <si>
    <t>De naphtha</t>
  </si>
  <si>
    <t>Νάφθα</t>
  </si>
  <si>
    <t>NAPHTHA</t>
  </si>
  <si>
    <t>Cap LXXXI</t>
  </si>
  <si>
    <t>Del Betun Ilamado Naphta</t>
  </si>
  <si>
    <t>it103</t>
  </si>
  <si>
    <t>Περἰ Κυπαρίσσον</t>
  </si>
  <si>
    <t>LXXXVI</t>
  </si>
  <si>
    <t>Du cypres</t>
  </si>
  <si>
    <t>Κυπάρισσος</t>
  </si>
  <si>
    <t>CUPRESSUS</t>
  </si>
  <si>
    <t>Cap LXXXII</t>
  </si>
  <si>
    <t>Del Cypres</t>
  </si>
  <si>
    <t>it104</t>
  </si>
  <si>
    <t>Περἰ Άρκεύθον</t>
  </si>
  <si>
    <t>LXXXVII</t>
  </si>
  <si>
    <t>Du genevrier</t>
  </si>
  <si>
    <t>Ἀρκευθίς</t>
  </si>
  <si>
    <t>IUNIPERUS</t>
  </si>
  <si>
    <t>Cap LXXXIII</t>
  </si>
  <si>
    <t>Del Enebro</t>
  </si>
  <si>
    <t>it105</t>
  </si>
  <si>
    <t>Περἰ Βράθνος</t>
  </si>
  <si>
    <t>LXXXVIII</t>
  </si>
  <si>
    <t>Du savinier</t>
  </si>
  <si>
    <t>Βράθυ{ς}</t>
  </si>
  <si>
    <t>SABINA</t>
  </si>
  <si>
    <t>Cap LXXXIIII</t>
  </si>
  <si>
    <t>De la sabina</t>
  </si>
  <si>
    <t>it106</t>
  </si>
  <si>
    <t>Περἰ Κέδρον</t>
  </si>
  <si>
    <t>LXXXIX</t>
  </si>
  <si>
    <t>Du cedre</t>
  </si>
  <si>
    <t>Κέδρος</t>
  </si>
  <si>
    <t>CEDRUS</t>
  </si>
  <si>
    <t>Cap LXXXV</t>
  </si>
  <si>
    <t>Del Cedro</t>
  </si>
  <si>
    <t>it107</t>
  </si>
  <si>
    <t>Περἰ Δάφνης</t>
  </si>
  <si>
    <t>XC</t>
  </si>
  <si>
    <t>Du laurier</t>
  </si>
  <si>
    <t>Δάφνη</t>
  </si>
  <si>
    <t>LAURUS</t>
  </si>
  <si>
    <t>Cap LXXXVI</t>
  </si>
  <si>
    <t>Del Laurel</t>
  </si>
  <si>
    <t>it108</t>
  </si>
  <si>
    <t>Περἰ Πλατάνον</t>
  </si>
  <si>
    <t>XCI</t>
  </si>
  <si>
    <t>Du plane</t>
  </si>
  <si>
    <t>Πλάτανος</t>
  </si>
  <si>
    <t>PLATANUS</t>
  </si>
  <si>
    <t>Cap LXXXVII</t>
  </si>
  <si>
    <t>Del Platano</t>
  </si>
  <si>
    <t>it109</t>
  </si>
  <si>
    <t>Περἰ Μελίας</t>
  </si>
  <si>
    <t>XCII</t>
  </si>
  <si>
    <t>Du fresne</t>
  </si>
  <si>
    <t>Μελία</t>
  </si>
  <si>
    <t>FRAXINUS</t>
  </si>
  <si>
    <t>Cap LXXXVIII</t>
  </si>
  <si>
    <t>Del fresno</t>
  </si>
  <si>
    <t>it110</t>
  </si>
  <si>
    <t>Περἰ Λεύκης</t>
  </si>
  <si>
    <t>XCIII</t>
  </si>
  <si>
    <t>Du peuplier blanc et noir</t>
  </si>
  <si>
    <t>Λεύκη καὶ Αἴγειρος</t>
  </si>
  <si>
    <t>POPULUS ALBA ET NIGRA</t>
  </si>
  <si>
    <t>Cap LXXXIX</t>
  </si>
  <si>
    <t>Del populo blanco</t>
  </si>
  <si>
    <t>it111</t>
  </si>
  <si>
    <t>Περὶ Αὶγείον</t>
  </si>
  <si>
    <t>Cap XC</t>
  </si>
  <si>
    <t>Del populo negro</t>
  </si>
  <si>
    <t>it112</t>
  </si>
  <si>
    <t>Περἰ Μάκερος</t>
  </si>
  <si>
    <t>XCIIII</t>
  </si>
  <si>
    <t>Du macer</t>
  </si>
  <si>
    <t>XCIV</t>
  </si>
  <si>
    <t>Μάκερ</t>
  </si>
  <si>
    <t>MACER</t>
  </si>
  <si>
    <t>Cap XCI</t>
  </si>
  <si>
    <t>Del Macer</t>
  </si>
  <si>
    <t>it113</t>
  </si>
  <si>
    <t>Περἰ Πτελίας</t>
  </si>
  <si>
    <t>XCV</t>
  </si>
  <si>
    <t>De l'orme</t>
  </si>
  <si>
    <t>Πτελέα</t>
  </si>
  <si>
    <t>ULMUS</t>
  </si>
  <si>
    <t>cap XCII</t>
  </si>
  <si>
    <t>Del Olmo</t>
  </si>
  <si>
    <t>it114</t>
  </si>
  <si>
    <t>Περἰ σαπρότητος ξύλων</t>
  </si>
  <si>
    <t>XCVI</t>
  </si>
  <si>
    <t>De la vermoulure du bois</t>
  </si>
  <si>
    <t>Σαπρότης ξύλων</t>
  </si>
  <si>
    <t>LIGNORUM MARCOR</t>
  </si>
  <si>
    <t>Cap XCIII</t>
  </si>
  <si>
    <t>De la carcoma de los Maderos</t>
  </si>
  <si>
    <t>it115</t>
  </si>
  <si>
    <t>Περἰ Καλάμων</t>
  </si>
  <si>
    <t>XCVII</t>
  </si>
  <si>
    <t>Du roseau</t>
  </si>
  <si>
    <t>Κάλαμος</t>
  </si>
  <si>
    <t>HARUNDO</t>
  </si>
  <si>
    <t>Cap XCIIII</t>
  </si>
  <si>
    <t>De la Cana</t>
  </si>
  <si>
    <t>it116</t>
  </si>
  <si>
    <t>Περἰ Παπύρον</t>
  </si>
  <si>
    <t>XCVIII</t>
  </si>
  <si>
    <t>Du papier</t>
  </si>
  <si>
    <t>Πάπυρος</t>
  </si>
  <si>
    <t>PAPYRUS</t>
  </si>
  <si>
    <t>Cap XCV</t>
  </si>
  <si>
    <t>Del papyro</t>
  </si>
  <si>
    <t>it117</t>
  </si>
  <si>
    <t>Περἰ Μυρίκης</t>
  </si>
  <si>
    <t>XCIX</t>
  </si>
  <si>
    <t>Du tamaris</t>
  </si>
  <si>
    <t>Μυρίκη</t>
  </si>
  <si>
    <t>MYRICA</t>
  </si>
  <si>
    <t>Cap XCVI</t>
  </si>
  <si>
    <t>Del Tamarisco</t>
  </si>
  <si>
    <t>it118</t>
  </si>
  <si>
    <t>Περἰ Έρείκης</t>
  </si>
  <si>
    <t>C</t>
  </si>
  <si>
    <t>De la bruyere</t>
  </si>
  <si>
    <t>Ἐρείκη</t>
  </si>
  <si>
    <t>ERICA</t>
  </si>
  <si>
    <t>Cap XCVII</t>
  </si>
  <si>
    <t>De la Erica</t>
  </si>
  <si>
    <t>it119</t>
  </si>
  <si>
    <t>Περἰ Άκακάλιδος</t>
  </si>
  <si>
    <t>CI</t>
  </si>
  <si>
    <t>De acacalis</t>
  </si>
  <si>
    <t>Ἀκακαλίς</t>
  </si>
  <si>
    <t>ACACALIS</t>
  </si>
  <si>
    <t>Cap XCVIX</t>
  </si>
  <si>
    <t>Del Acacalis</t>
  </si>
  <si>
    <t>it120</t>
  </si>
  <si>
    <t>Περἰ ῾Ράμνον</t>
  </si>
  <si>
    <t>CII</t>
  </si>
  <si>
    <t>Du rhamne</t>
  </si>
  <si>
    <t>Ῥάμνος</t>
  </si>
  <si>
    <t>RHAMNUS</t>
  </si>
  <si>
    <t>Cap XCVIII</t>
  </si>
  <si>
    <t>Del Ramno</t>
  </si>
  <si>
    <t>it121</t>
  </si>
  <si>
    <t>Περἰ ῾Αλίμον</t>
  </si>
  <si>
    <t>CIII</t>
  </si>
  <si>
    <t>Du halime</t>
  </si>
  <si>
    <t>Ἅλιμος</t>
  </si>
  <si>
    <t>HALIMUS</t>
  </si>
  <si>
    <t>Cap C</t>
  </si>
  <si>
    <t>Del Halimo</t>
  </si>
  <si>
    <t>it122</t>
  </si>
  <si>
    <t>Περἰ Παλιούρον</t>
  </si>
  <si>
    <t>CIIII</t>
  </si>
  <si>
    <t>Du paliure</t>
  </si>
  <si>
    <t>CIV</t>
  </si>
  <si>
    <t>Παλίουρος</t>
  </si>
  <si>
    <t>PALIURUS</t>
  </si>
  <si>
    <t>Cap CI</t>
  </si>
  <si>
    <t>Del Paliuro</t>
  </si>
  <si>
    <t>it123</t>
  </si>
  <si>
    <t>Περἰ Όξυακάνθης</t>
  </si>
  <si>
    <t>CV</t>
  </si>
  <si>
    <t>De l'aubepin</t>
  </si>
  <si>
    <t>Ὀξυάκανθα</t>
  </si>
  <si>
    <t>ACUTA SPINA</t>
  </si>
  <si>
    <t>Cap CII</t>
  </si>
  <si>
    <t>De la Oxyacanta</t>
  </si>
  <si>
    <t>it124</t>
  </si>
  <si>
    <t>Περἰ Κυνοσβάτον</t>
  </si>
  <si>
    <t>CVI</t>
  </si>
  <si>
    <t>De la ronce de chien</t>
  </si>
  <si>
    <t>Κυνόσβατος</t>
  </si>
  <si>
    <t>RUBUS CANIS</t>
  </si>
  <si>
    <t>Cap CIII</t>
  </si>
  <si>
    <t>De la Carça Perruna</t>
  </si>
  <si>
    <t>it125</t>
  </si>
  <si>
    <t>Περἰ Κύπρον</t>
  </si>
  <si>
    <t>CVII</t>
  </si>
  <si>
    <t>Du troesne</t>
  </si>
  <si>
    <t>Κύπρος</t>
  </si>
  <si>
    <t>LIGUSTRUM</t>
  </si>
  <si>
    <t>Cap CIIII</t>
  </si>
  <si>
    <t>Del Ligustro</t>
  </si>
  <si>
    <t>it126</t>
  </si>
  <si>
    <t>Περἰ Φιλλυρέας</t>
  </si>
  <si>
    <t>CVIII</t>
  </si>
  <si>
    <t>De la phillyree</t>
  </si>
  <si>
    <t>Φιλλυρέα</t>
  </si>
  <si>
    <t>PHILLYREA</t>
  </si>
  <si>
    <t>Cap CV</t>
  </si>
  <si>
    <t>De la Philyrea</t>
  </si>
  <si>
    <t>it127</t>
  </si>
  <si>
    <t>Περἰ Κίστον</t>
  </si>
  <si>
    <t>CIX</t>
  </si>
  <si>
    <t>Du cyste</t>
  </si>
  <si>
    <t>Κίστος</t>
  </si>
  <si>
    <t>CISTUS</t>
  </si>
  <si>
    <t>Cap CVI</t>
  </si>
  <si>
    <t>Del Cisto</t>
  </si>
  <si>
    <t>it128</t>
  </si>
  <si>
    <t>Περἰ Υποκιστίδος</t>
  </si>
  <si>
    <t>Cap CVII</t>
  </si>
  <si>
    <t>De la Hypocistide</t>
  </si>
  <si>
    <t>it129</t>
  </si>
  <si>
    <t>Περἰ Λαδάνον</t>
  </si>
  <si>
    <t>CX</t>
  </si>
  <si>
    <t>Du lede, et ladane</t>
  </si>
  <si>
    <t>Λάδανον</t>
  </si>
  <si>
    <t>LADANUM</t>
  </si>
  <si>
    <t>Cap CVIII</t>
  </si>
  <si>
    <t>Del Ladano</t>
  </si>
  <si>
    <t>it130</t>
  </si>
  <si>
    <t>Περἰ Έβένον</t>
  </si>
  <si>
    <t>CXI</t>
  </si>
  <si>
    <t>De l'ebene</t>
  </si>
  <si>
    <t>Ἔβενος</t>
  </si>
  <si>
    <t>EBENUS</t>
  </si>
  <si>
    <t>Cap CIX</t>
  </si>
  <si>
    <t>Del Ebano</t>
  </si>
  <si>
    <t>it131</t>
  </si>
  <si>
    <t>Περἰ ῥόδων</t>
  </si>
  <si>
    <t>CXII</t>
  </si>
  <si>
    <t>De la rose</t>
  </si>
  <si>
    <t>Ῥόδον</t>
  </si>
  <si>
    <t>ROSA</t>
  </si>
  <si>
    <t>Cap CX</t>
  </si>
  <si>
    <t>De la Rosa</t>
  </si>
  <si>
    <t>it132</t>
  </si>
  <si>
    <t>Περἰ ΄Ροδίδων</t>
  </si>
  <si>
    <t>CXIII</t>
  </si>
  <si>
    <t>Des trocisques des roses</t>
  </si>
  <si>
    <t>Ῥοδίδες</t>
  </si>
  <si>
    <t>ROSEI PASTILLI</t>
  </si>
  <si>
    <t>Cap CXI</t>
  </si>
  <si>
    <t>De las Pastillas de Rosas</t>
  </si>
  <si>
    <t>it133</t>
  </si>
  <si>
    <t>λύκιον</t>
  </si>
  <si>
    <t>CXIIII</t>
  </si>
  <si>
    <t>Du lycium</t>
  </si>
  <si>
    <t>CXIV</t>
  </si>
  <si>
    <t>Λύκιον</t>
  </si>
  <si>
    <t>LYCIUM</t>
  </si>
  <si>
    <t>Cap CXII</t>
  </si>
  <si>
    <t>Del Lycio</t>
  </si>
  <si>
    <t>it134</t>
  </si>
  <si>
    <t>Περἰ Άκακίας</t>
  </si>
  <si>
    <t>CXV</t>
  </si>
  <si>
    <t>De l'acacia</t>
  </si>
  <si>
    <t>Ἀκακία</t>
  </si>
  <si>
    <t>ACACIA</t>
  </si>
  <si>
    <t>Cap CXIII</t>
  </si>
  <si>
    <t>De la Acacia</t>
  </si>
  <si>
    <t>it135</t>
  </si>
  <si>
    <t>Περἰ ῞Αγνον</t>
  </si>
  <si>
    <t>CXVI</t>
  </si>
  <si>
    <t>De agnus castus</t>
  </si>
  <si>
    <t>Ἄγνος</t>
  </si>
  <si>
    <t>VITEX</t>
  </si>
  <si>
    <t>Cap CXIIII</t>
  </si>
  <si>
    <t>Del Agno</t>
  </si>
  <si>
    <t>it136</t>
  </si>
  <si>
    <t>Περἰ Ίτέας</t>
  </si>
  <si>
    <t>CXVII</t>
  </si>
  <si>
    <t>Du saule</t>
  </si>
  <si>
    <t>Ἰτέα</t>
  </si>
  <si>
    <t>SALIX</t>
  </si>
  <si>
    <t>Cap CXV</t>
  </si>
  <si>
    <t>Del Sauz</t>
  </si>
  <si>
    <t>it137</t>
  </si>
  <si>
    <t>Περἰ Άγριελαίας</t>
  </si>
  <si>
    <t>CXVIII</t>
  </si>
  <si>
    <t>De l'olivier sauvage</t>
  </si>
  <si>
    <t>Ἀγριελαία</t>
  </si>
  <si>
    <t>SYLVESTRIS OLEA</t>
  </si>
  <si>
    <t>Cap CXVI</t>
  </si>
  <si>
    <t>Del Olivo faluage, y domestico</t>
  </si>
  <si>
    <t>it138</t>
  </si>
  <si>
    <t>Περἰ Έλαίας</t>
  </si>
  <si>
    <t>it139</t>
  </si>
  <si>
    <t>Περἰ κολυμβάδων ἐλαίων</t>
  </si>
  <si>
    <t>Cap CXVII</t>
  </si>
  <si>
    <t>De las Azeytunas saladas, y conseruadas en escaueche a adobo</t>
  </si>
  <si>
    <t>it140</t>
  </si>
  <si>
    <t>Περἰ ἐλαίον ἀγρίας ἐλαίας</t>
  </si>
  <si>
    <t>Cap CXVIII</t>
  </si>
  <si>
    <t>Del Azeyte de las Azeytunas saluages</t>
  </si>
  <si>
    <t>it141</t>
  </si>
  <si>
    <t>Περἰ ἀμόργης</t>
  </si>
  <si>
    <t>CXX</t>
  </si>
  <si>
    <t>De la lie des olives</t>
  </si>
  <si>
    <t>Ἀμόργη</t>
  </si>
  <si>
    <t>AMURCA</t>
  </si>
  <si>
    <t>Cap CXIX</t>
  </si>
  <si>
    <t>De la goma del Olivo Ethiopico</t>
  </si>
  <si>
    <t>it142</t>
  </si>
  <si>
    <t>Περἰ δακρύον ελαίας αίθιοπικής</t>
  </si>
  <si>
    <t>CXIX</t>
  </si>
  <si>
    <t>De la larme de l'olivier ethiopic</t>
  </si>
  <si>
    <t>Δάκρυον αἰθιοπικῆς ἐλαίας</t>
  </si>
  <si>
    <t>LACRYMA AETHIOPICAE OLEAE</t>
  </si>
  <si>
    <t>Cap CXX</t>
  </si>
  <si>
    <t>De l'Almurca de las Azeytunas</t>
  </si>
  <si>
    <t>it143</t>
  </si>
  <si>
    <t>Περἰ Δρυός</t>
  </si>
  <si>
    <t>CXXI</t>
  </si>
  <si>
    <t>Du chesne, du gland, du fau, de l'ieuse</t>
  </si>
  <si>
    <t>Δρῦς, Βάλανος, Φηγὸς, Πρίνος</t>
  </si>
  <si>
    <t>QUERCUS, GLANS, FAGUS, ILEX</t>
  </si>
  <si>
    <t>Cap CXXI</t>
  </si>
  <si>
    <t>Del Roble, de la Bellota, de la Haya, y dela Enzina</t>
  </si>
  <si>
    <t>it144</t>
  </si>
  <si>
    <t>Περἰ βαλάνων</t>
  </si>
  <si>
    <t>Du gland</t>
  </si>
  <si>
    <t>it145</t>
  </si>
  <si>
    <t>Περἰ Φηγοῡ καἰ Πρίνον</t>
  </si>
  <si>
    <t>it146</t>
  </si>
  <si>
    <t>Περἰ Καστάνων</t>
  </si>
  <si>
    <t>CXXII</t>
  </si>
  <si>
    <t>Des chastaignes</t>
  </si>
  <si>
    <t>Κάστανα</t>
  </si>
  <si>
    <t>CASTANEAE</t>
  </si>
  <si>
    <t>Cap CXXII</t>
  </si>
  <si>
    <t>Delas Castanas</t>
  </si>
  <si>
    <t>it147</t>
  </si>
  <si>
    <t>Περἰ Κηκίδων</t>
  </si>
  <si>
    <t>CXXIII</t>
  </si>
  <si>
    <t>De la noix de galle</t>
  </si>
  <si>
    <t>Κηκίς</t>
  </si>
  <si>
    <t>GALLA</t>
  </si>
  <si>
    <t>Cap CXXIII</t>
  </si>
  <si>
    <t>Del Agalla</t>
  </si>
  <si>
    <t>it148</t>
  </si>
  <si>
    <t>Περἰ ΄Ροός</t>
  </si>
  <si>
    <t>CXXIIII</t>
  </si>
  <si>
    <t>Du sumac</t>
  </si>
  <si>
    <t>CXXIV</t>
  </si>
  <si>
    <t>Ῥοῦς</t>
  </si>
  <si>
    <t>RHUS</t>
  </si>
  <si>
    <t>Cap CXXIIII</t>
  </si>
  <si>
    <t>Del Rhu</t>
  </si>
  <si>
    <t>it149</t>
  </si>
  <si>
    <t>Περἰ Φοίνικος</t>
  </si>
  <si>
    <t>CXXV</t>
  </si>
  <si>
    <t>Du palmier</t>
  </si>
  <si>
    <t>Φοίνιξ</t>
  </si>
  <si>
    <t>PALMA</t>
  </si>
  <si>
    <t>Cap CXXV</t>
  </si>
  <si>
    <t>De la palma</t>
  </si>
  <si>
    <t>it150</t>
  </si>
  <si>
    <t>Περἰ φοινίκων θηβαῑκων</t>
  </si>
  <si>
    <t>it151</t>
  </si>
  <si>
    <t>Περἰ φοίνικος ἐλάτης</t>
  </si>
  <si>
    <t>De l'ecorce ou couverture des dattes</t>
  </si>
  <si>
    <t>Φοίνιξ ἐλάτη</t>
  </si>
  <si>
    <t>PALMA ELATE</t>
  </si>
  <si>
    <t>Cap CXXVI</t>
  </si>
  <si>
    <t>De la Palma Ilamada Elate</t>
  </si>
  <si>
    <t>it152</t>
  </si>
  <si>
    <t>Περἰ ΄Ρόας</t>
  </si>
  <si>
    <t>CXXVII</t>
  </si>
  <si>
    <t>De la grenade</t>
  </si>
  <si>
    <t>Ῥοιά</t>
  </si>
  <si>
    <t>MALUM PUNICUM</t>
  </si>
  <si>
    <t>Cap CXXVII</t>
  </si>
  <si>
    <t>De la Granada</t>
  </si>
  <si>
    <t>it153</t>
  </si>
  <si>
    <t>Περἰ κυτίνων</t>
  </si>
  <si>
    <t>it154</t>
  </si>
  <si>
    <t>Περἰ σιδίων</t>
  </si>
  <si>
    <t>it155</t>
  </si>
  <si>
    <t>Περἰ βαλαυστίων</t>
  </si>
  <si>
    <t>it156</t>
  </si>
  <si>
    <t>Περἰ Μυρσίνης</t>
  </si>
  <si>
    <t>CXXVIII</t>
  </si>
  <si>
    <t>Du meurte</t>
  </si>
  <si>
    <t>Μυρσίνη</t>
  </si>
  <si>
    <t>MYRTUS</t>
  </si>
  <si>
    <t>Cap CXXVIII</t>
  </si>
  <si>
    <t>Del Arrayhan, y myrtidano</t>
  </si>
  <si>
    <t>it157</t>
  </si>
  <si>
    <t>Περἰ Μυρτιδάνον</t>
  </si>
  <si>
    <t>it158</t>
  </si>
  <si>
    <t>Περἰ Κερασίων</t>
  </si>
  <si>
    <t>CXXIX</t>
  </si>
  <si>
    <t>Des cerises</t>
  </si>
  <si>
    <t>Κεράσια</t>
  </si>
  <si>
    <t>CERASIA</t>
  </si>
  <si>
    <t>Cap CXXIX</t>
  </si>
  <si>
    <t>De las Cerezas</t>
  </si>
  <si>
    <t>it159</t>
  </si>
  <si>
    <t>Περἰ Κερατίων</t>
  </si>
  <si>
    <t>CXXX</t>
  </si>
  <si>
    <t>Des carrouges</t>
  </si>
  <si>
    <t>Κεράτια</t>
  </si>
  <si>
    <t>SILIQUAE</t>
  </si>
  <si>
    <t>Cap CXXX</t>
  </si>
  <si>
    <t>De las Algarrouas</t>
  </si>
  <si>
    <t>it160</t>
  </si>
  <si>
    <t>Περἰ Μηλέας</t>
  </si>
  <si>
    <t>CXXXI</t>
  </si>
  <si>
    <t>Des pommes</t>
  </si>
  <si>
    <t>Μῆλα</t>
  </si>
  <si>
    <t>MALA</t>
  </si>
  <si>
    <t>Cap CXXXI</t>
  </si>
  <si>
    <t>De todo genero de Mançanos</t>
  </si>
  <si>
    <t>it161</t>
  </si>
  <si>
    <t>Περἰ Κυδωνίων μήλων</t>
  </si>
  <si>
    <t>it162</t>
  </si>
  <si>
    <t>Περἰ Μελιμήλων</t>
  </si>
  <si>
    <t>it163</t>
  </si>
  <si>
    <t>Περἰ Ήπειρωτικῶν μήλων</t>
  </si>
  <si>
    <t>it164</t>
  </si>
  <si>
    <t>Περἰ Άγριομήλων</t>
  </si>
  <si>
    <t>it165</t>
  </si>
  <si>
    <t>Περἰ Περσικῶν μήλων</t>
  </si>
  <si>
    <t>it166</t>
  </si>
  <si>
    <t>Περἰ Άρμενιακῶν</t>
  </si>
  <si>
    <t>it167</t>
  </si>
  <si>
    <t>Περἰ Μηδικῶν</t>
  </si>
  <si>
    <t>it168</t>
  </si>
  <si>
    <t>Περἰ Άπίον</t>
  </si>
  <si>
    <t>CXXXII</t>
  </si>
  <si>
    <t>Des poires</t>
  </si>
  <si>
    <t>Ἄπια</t>
  </si>
  <si>
    <t>PYRA</t>
  </si>
  <si>
    <t>Cap CXXXII</t>
  </si>
  <si>
    <t>De las Peras</t>
  </si>
  <si>
    <t>it169</t>
  </si>
  <si>
    <t>Περἰ Άχράδος</t>
  </si>
  <si>
    <t>it170</t>
  </si>
  <si>
    <t>Περἰ Μεσπίλων</t>
  </si>
  <si>
    <t>CXXXIII</t>
  </si>
  <si>
    <t>Du nefflier</t>
  </si>
  <si>
    <t>Μέσπιλον</t>
  </si>
  <si>
    <t>MESPILUS</t>
  </si>
  <si>
    <t>Cap CXXXIII</t>
  </si>
  <si>
    <t>Del Mespero</t>
  </si>
  <si>
    <t>it171</t>
  </si>
  <si>
    <t>Περἰ έτέρον Μεσπίλον</t>
  </si>
  <si>
    <t>it172</t>
  </si>
  <si>
    <t>Περἰ Λωτοῠ</t>
  </si>
  <si>
    <t>CXXXIIII</t>
  </si>
  <si>
    <t>Du micocoulier</t>
  </si>
  <si>
    <t>CXXXIV</t>
  </si>
  <si>
    <t>Λωτὸς δένδρον</t>
  </si>
  <si>
    <t>LOTUS ARBOR</t>
  </si>
  <si>
    <t>Cap CXXXIIII</t>
  </si>
  <si>
    <t>Del Arbol Ilamado Loto</t>
  </si>
  <si>
    <t>it173</t>
  </si>
  <si>
    <t>Περἰ Κρανίας</t>
  </si>
  <si>
    <t>CXXXV</t>
  </si>
  <si>
    <t>Du cornouiller</t>
  </si>
  <si>
    <t>Κρανία</t>
  </si>
  <si>
    <t>CORNUS</t>
  </si>
  <si>
    <t>Cap CXXXV</t>
  </si>
  <si>
    <t>Del Corno</t>
  </si>
  <si>
    <t>it174</t>
  </si>
  <si>
    <t>Περἰ Οὕων</t>
  </si>
  <si>
    <t>CXXXVI</t>
  </si>
  <si>
    <t>Des cormes</t>
  </si>
  <si>
    <t>Οὖα</t>
  </si>
  <si>
    <t>SORBA</t>
  </si>
  <si>
    <t>it175</t>
  </si>
  <si>
    <t>Περἰ Κοκκυμηλέας</t>
  </si>
  <si>
    <t>CXXXVII</t>
  </si>
  <si>
    <t>Du prunier</t>
  </si>
  <si>
    <t>Κοκκυμελέα</t>
  </si>
  <si>
    <t>PRUNUS</t>
  </si>
  <si>
    <t>Cap CXXXVII</t>
  </si>
  <si>
    <t>Del Ciruelo</t>
  </si>
  <si>
    <t>it176</t>
  </si>
  <si>
    <t>Περἰ Κομάρον</t>
  </si>
  <si>
    <t>CXXXVIII</t>
  </si>
  <si>
    <t>De l'arbousier</t>
  </si>
  <si>
    <t>Κόμαρος</t>
  </si>
  <si>
    <t>ARBUTUS</t>
  </si>
  <si>
    <t>Cap CXXXVIII</t>
  </si>
  <si>
    <t>Del Madrono</t>
  </si>
  <si>
    <t>it177</t>
  </si>
  <si>
    <t>Περἰ Άμυγδαλη̃ς</t>
  </si>
  <si>
    <t>CXXXIX</t>
  </si>
  <si>
    <t>Des amandes</t>
  </si>
  <si>
    <t>Ἀμυγδαλαί</t>
  </si>
  <si>
    <t>AMYGDALAE</t>
  </si>
  <si>
    <t>Cap CXXXIX</t>
  </si>
  <si>
    <t>De las almendras</t>
  </si>
  <si>
    <t>it178</t>
  </si>
  <si>
    <t>Περἰ Πιστακίων</t>
  </si>
  <si>
    <t>CXL</t>
  </si>
  <si>
    <t>Des pistaches</t>
  </si>
  <si>
    <t>Πιστάκια</t>
  </si>
  <si>
    <t>PISTACIA</t>
  </si>
  <si>
    <t>Cap CXL</t>
  </si>
  <si>
    <t>Del Alhocigo</t>
  </si>
  <si>
    <t>it179</t>
  </si>
  <si>
    <t>Περἰ Καρύων βασιλικω̃ν</t>
  </si>
  <si>
    <t>CXLI</t>
  </si>
  <si>
    <t>De la noix</t>
  </si>
  <si>
    <t>Κάρυον βασιλικὸν</t>
  </si>
  <si>
    <t>NUX IUGLANS</t>
  </si>
  <si>
    <t>Cap CXLI</t>
  </si>
  <si>
    <t>De las Nuezes</t>
  </si>
  <si>
    <t>it180</t>
  </si>
  <si>
    <t>Περἰ Καρύων ποντικω̃ν</t>
  </si>
  <si>
    <t>CXLII</t>
  </si>
  <si>
    <t>Des noisettes</t>
  </si>
  <si>
    <t>Κάρυα ποντικὰ</t>
  </si>
  <si>
    <t>NUCES AVELLANAE</t>
  </si>
  <si>
    <t>Cap CXLII</t>
  </si>
  <si>
    <t>De las Auellanas</t>
  </si>
  <si>
    <t>it181</t>
  </si>
  <si>
    <t>Περἰ Μορέας</t>
  </si>
  <si>
    <t>CXLIII</t>
  </si>
  <si>
    <t>Du meurier</t>
  </si>
  <si>
    <t>Μορέα</t>
  </si>
  <si>
    <t>MORUS</t>
  </si>
  <si>
    <t>Cap CXLIII</t>
  </si>
  <si>
    <t>Del Moral</t>
  </si>
  <si>
    <t>it182</t>
  </si>
  <si>
    <t>περὶ συκομόρου</t>
  </si>
  <si>
    <t>CXLIIII</t>
  </si>
  <si>
    <t>Du sycomore</t>
  </si>
  <si>
    <t>CXLIV</t>
  </si>
  <si>
    <t>Συκόμορος</t>
  </si>
  <si>
    <t>SYCOMORUS</t>
  </si>
  <si>
    <t>Cap CXLIIII</t>
  </si>
  <si>
    <t>De la higuera Egyptia, Ilamada Sycomoro en Grigo</t>
  </si>
  <si>
    <t>it183</t>
  </si>
  <si>
    <t>Περἰ σύκον ἐν Κύπρψ</t>
  </si>
  <si>
    <t>CXLV</t>
  </si>
  <si>
    <t>Des figues</t>
  </si>
  <si>
    <t>it184</t>
  </si>
  <si>
    <t>Περἰ σύκων</t>
  </si>
  <si>
    <t>Σῦκα</t>
  </si>
  <si>
    <t>FICI</t>
  </si>
  <si>
    <t>it185</t>
  </si>
  <si>
    <t>Περἰ ἀγρίας συκη̃ς</t>
  </si>
  <si>
    <t>it186</t>
  </si>
  <si>
    <t>Περἰ Όλύνθων</t>
  </si>
  <si>
    <t>Cap CXLV</t>
  </si>
  <si>
    <t>De los Higos, y de la leche de la higueras, y de la lexia de su ceniza</t>
  </si>
  <si>
    <t>it187</t>
  </si>
  <si>
    <t>Περἰ κονίας τη̃ς συκη̃ς</t>
  </si>
  <si>
    <t>it188</t>
  </si>
  <si>
    <t>Περἰ Περσέας</t>
  </si>
  <si>
    <t>CXLVI</t>
  </si>
  <si>
    <t>De persea</t>
  </si>
  <si>
    <t>Περσέα</t>
  </si>
  <si>
    <t>PERSEA</t>
  </si>
  <si>
    <t>Cap CXLVI</t>
  </si>
  <si>
    <t>De la persea</t>
  </si>
  <si>
    <t>CXLVII</t>
  </si>
  <si>
    <t>Ἰβερὶς</t>
  </si>
  <si>
    <t>IBERIS</t>
  </si>
  <si>
    <t>Cap CXLVII</t>
  </si>
  <si>
    <t>De la Iberide</t>
  </si>
  <si>
    <t>it189</t>
  </si>
  <si>
    <t>Περἰ Έχίνον θαλασσίον</t>
  </si>
  <si>
    <t>De l'herisson de mer</t>
  </si>
  <si>
    <t>Ἐχῖνος θαλάσσιος</t>
  </si>
  <si>
    <t>ECHINUS MARINUS</t>
  </si>
  <si>
    <t>Libro secundo</t>
  </si>
  <si>
    <t>Del Erizo marino</t>
  </si>
  <si>
    <t>it190</t>
  </si>
  <si>
    <t>Περἰ του̃ χερσαίον Έχίνον</t>
  </si>
  <si>
    <t>De l'herisson de terre</t>
  </si>
  <si>
    <t>Ἐχῖνος χερσαῖος</t>
  </si>
  <si>
    <t>ECHINUS TERRESTRIS</t>
  </si>
  <si>
    <t>Del Erizo terrestre</t>
  </si>
  <si>
    <t>it191</t>
  </si>
  <si>
    <t>Περἰ Ίπποκάμπον</t>
  </si>
  <si>
    <t>Du cheval marin</t>
  </si>
  <si>
    <t>Ἱππόκαμπος</t>
  </si>
  <si>
    <t>HIPPOCAMPUS</t>
  </si>
  <si>
    <t>Del Hippocampo</t>
  </si>
  <si>
    <t>it192</t>
  </si>
  <si>
    <t>Περἰ Πορφύρας</t>
  </si>
  <si>
    <t>Des pourpres, cornets de mer, et de l'interieure partie nommee cionia</t>
  </si>
  <si>
    <t>Πορφύρα, Κέρυκες, Κιόνια</t>
  </si>
  <si>
    <t>PURPURA, BUCCINA, CIONIA</t>
  </si>
  <si>
    <t>De la Purpura, y de la Bozina</t>
  </si>
  <si>
    <t>it193</t>
  </si>
  <si>
    <t>Περἰ Κηρύκων</t>
  </si>
  <si>
    <t>it194</t>
  </si>
  <si>
    <t>Περἰ Κιονίων</t>
  </si>
  <si>
    <t>it195</t>
  </si>
  <si>
    <t>Περἰ Μυάκων</t>
  </si>
  <si>
    <t>Des moules</t>
  </si>
  <si>
    <t>Μύακες</t>
  </si>
  <si>
    <t>MITULI</t>
  </si>
  <si>
    <t>De los Mitulos</t>
  </si>
  <si>
    <t>it196</t>
  </si>
  <si>
    <t>Περἰ Τελλίνων</t>
  </si>
  <si>
    <t>Des tellines</t>
  </si>
  <si>
    <t>Τελλῖναι</t>
  </si>
  <si>
    <t>TELLINAE</t>
  </si>
  <si>
    <t>De la Telinas</t>
  </si>
  <si>
    <t>it197</t>
  </si>
  <si>
    <t>Περἰ Χημω̃ν</t>
  </si>
  <si>
    <t>Des chames</t>
  </si>
  <si>
    <t>Χῆμαί</t>
  </si>
  <si>
    <t>CHAMAE</t>
  </si>
  <si>
    <t>De las Camas</t>
  </si>
  <si>
    <t>it198</t>
  </si>
  <si>
    <t>Περἰ Ὂνυχος</t>
  </si>
  <si>
    <t>De l'ongle aromatic.</t>
  </si>
  <si>
    <t>Ὄνυξ</t>
  </si>
  <si>
    <t>UNGUIS ODORATUS</t>
  </si>
  <si>
    <t>De la Una Olorosa</t>
  </si>
  <si>
    <t>it199</t>
  </si>
  <si>
    <t>Περἰ Κοχλίων</t>
  </si>
  <si>
    <t>Des escargots ou limaçons</t>
  </si>
  <si>
    <t>Κοχλίαι</t>
  </si>
  <si>
    <t>COCHLEAE</t>
  </si>
  <si>
    <t>De los Caracoles</t>
  </si>
  <si>
    <t>it200</t>
  </si>
  <si>
    <t>Περἰ Καρκίνων</t>
  </si>
  <si>
    <t>Des cancres</t>
  </si>
  <si>
    <t>Καρκίνοι</t>
  </si>
  <si>
    <t>CANCRI</t>
  </si>
  <si>
    <t>Del Cangrejo</t>
  </si>
  <si>
    <t>it201</t>
  </si>
  <si>
    <t>Περἰ Σκορπίον χερσαίον</t>
  </si>
  <si>
    <t>Du scorpion de terre</t>
  </si>
  <si>
    <t>Σκορπίος χερσαῖος</t>
  </si>
  <si>
    <t>SCORPIO TERRESTRIS</t>
  </si>
  <si>
    <t>Del Alacran Terrestre</t>
  </si>
  <si>
    <t>it202</t>
  </si>
  <si>
    <t>Περἰ Σκορπίον θαλασσίον</t>
  </si>
  <si>
    <t>Du scorpion marin</t>
  </si>
  <si>
    <t>Σκορπίος θαλάσσιος</t>
  </si>
  <si>
    <t>SCORPIO MARINUS</t>
  </si>
  <si>
    <t>Del Alacran Marino</t>
  </si>
  <si>
    <t>it203</t>
  </si>
  <si>
    <t>Περἰ Δράκοντος θαλασσίον</t>
  </si>
  <si>
    <t>Du dragon marin</t>
  </si>
  <si>
    <t>Δράκων θαλάσσιος</t>
  </si>
  <si>
    <t>DRACO MARINUS</t>
  </si>
  <si>
    <t>Del dragon Marino</t>
  </si>
  <si>
    <t>it204</t>
  </si>
  <si>
    <t>Περἰ Σκολοπένδρον</t>
  </si>
  <si>
    <t>De la scolopendre de mer</t>
  </si>
  <si>
    <t>Σκολόπενδρα</t>
  </si>
  <si>
    <t>SCOLOPENDRA</t>
  </si>
  <si>
    <t>De la Scolopendra</t>
  </si>
  <si>
    <t>it205</t>
  </si>
  <si>
    <t>Περἰ Νάρκης</t>
  </si>
  <si>
    <t>De la torpille</t>
  </si>
  <si>
    <t>Νάρκη</t>
  </si>
  <si>
    <t>TORPEDO</t>
  </si>
  <si>
    <t>De la Torpedo</t>
  </si>
  <si>
    <t>it206</t>
  </si>
  <si>
    <t>Περἰ Έχίδνης</t>
  </si>
  <si>
    <t>De la vipere</t>
  </si>
  <si>
    <t>Ἔχιδνα</t>
  </si>
  <si>
    <t>VIPERA</t>
  </si>
  <si>
    <t>De la Biuora</t>
  </si>
  <si>
    <t>it207</t>
  </si>
  <si>
    <t>Περἰ Ὂφεως γήρως</t>
  </si>
  <si>
    <t>De la despouille des serpens</t>
  </si>
  <si>
    <t>Γῆρας ὄφεος</t>
  </si>
  <si>
    <t>SENECTA ANGUIUM</t>
  </si>
  <si>
    <t>Del despojo de las serpientes</t>
  </si>
  <si>
    <t>it208</t>
  </si>
  <si>
    <t>Περἰ Λαγώον θαλαττίον</t>
  </si>
  <si>
    <t>lievre marin</t>
  </si>
  <si>
    <t>Λαγωός θαλάσσιος καὶ χερσαῖος</t>
  </si>
  <si>
    <t>LEPUS MARINUS ET TERRESTRIS</t>
  </si>
  <si>
    <t>De la liebre marina, y de la terrestre</t>
  </si>
  <si>
    <t>it209</t>
  </si>
  <si>
    <t>Περἰ Λαγώον χερσαίον</t>
  </si>
  <si>
    <t>lievre terrestre</t>
  </si>
  <si>
    <t>it210</t>
  </si>
  <si>
    <t>Περἰ Τρυγόνος θαλλασσίας</t>
  </si>
  <si>
    <t>De la tareronde</t>
  </si>
  <si>
    <t>Τρυγών θαλάσσιος</t>
  </si>
  <si>
    <t>PASTINACA MARINA</t>
  </si>
  <si>
    <t>De la Pastinaca marina</t>
  </si>
  <si>
    <t>it211</t>
  </si>
  <si>
    <t>Περἰ Σηπίας</t>
  </si>
  <si>
    <t>De la seche</t>
  </si>
  <si>
    <t>Σηπία</t>
  </si>
  <si>
    <t>SEPIA</t>
  </si>
  <si>
    <t>De la Xibia</t>
  </si>
  <si>
    <t>it212</t>
  </si>
  <si>
    <t>Περἰ Τρίγλης</t>
  </si>
  <si>
    <t>Du surmulet ou barbarin</t>
  </si>
  <si>
    <t>Τρίγλα</t>
  </si>
  <si>
    <t>MULLUS PISCIS</t>
  </si>
  <si>
    <t>Del pescado Ilamado Mulo</t>
  </si>
  <si>
    <t>it213</t>
  </si>
  <si>
    <t>Περἰ Ὄρχεως ίπποποτάμον</t>
  </si>
  <si>
    <t>De l'hippopotame</t>
  </si>
  <si>
    <t>Ἱπποπόταμος</t>
  </si>
  <si>
    <t>HIPPOPOTAMUS</t>
  </si>
  <si>
    <t>Del Hippopotamo</t>
  </si>
  <si>
    <t>it214</t>
  </si>
  <si>
    <t>Περἰ τω̃ν του̃ κάστορος ὅρχεων</t>
  </si>
  <si>
    <t>Du bieure</t>
  </si>
  <si>
    <t>Κάστωρ</t>
  </si>
  <si>
    <t>FIBER</t>
  </si>
  <si>
    <t>Del castoreo</t>
  </si>
  <si>
    <t>it215</t>
  </si>
  <si>
    <t>Περἰ Γαλη̃ς κατοικιδίον</t>
  </si>
  <si>
    <t>De la belette ou mustelle</t>
  </si>
  <si>
    <t>Γαλῆ κατοικίδιος</t>
  </si>
  <si>
    <t>MUSTELA VULGARIS</t>
  </si>
  <si>
    <t>De la Comadreja Casera</t>
  </si>
  <si>
    <t>it216</t>
  </si>
  <si>
    <t>Περἰ Βατράχων</t>
  </si>
  <si>
    <t>Des grenouilles</t>
  </si>
  <si>
    <t>Βάτραχοι</t>
  </si>
  <si>
    <t>RANAE</t>
  </si>
  <si>
    <t>De las ranas</t>
  </si>
  <si>
    <t>it217</t>
  </si>
  <si>
    <t>Περἰ Σιλούρον</t>
  </si>
  <si>
    <t>Du silure</t>
  </si>
  <si>
    <t>Σίλουρος</t>
  </si>
  <si>
    <t>SILURUS</t>
  </si>
  <si>
    <t>Del pece Syluro</t>
  </si>
  <si>
    <t>it218</t>
  </si>
  <si>
    <t>Περἰ Σμαρίδος</t>
  </si>
  <si>
    <t>Des smarides</t>
  </si>
  <si>
    <t>Σμαρίδες</t>
  </si>
  <si>
    <t>SMARIDES</t>
  </si>
  <si>
    <t>it219</t>
  </si>
  <si>
    <t>Περἰ Μαινίδος</t>
  </si>
  <si>
    <t>Des mendoles</t>
  </si>
  <si>
    <t>Μαινίδες</t>
  </si>
  <si>
    <t>MAENAE</t>
  </si>
  <si>
    <t>De las Menas</t>
  </si>
  <si>
    <t>it220</t>
  </si>
  <si>
    <t>Περἰ Κωβίον</t>
  </si>
  <si>
    <t>Du govion</t>
  </si>
  <si>
    <t>Κωβίος</t>
  </si>
  <si>
    <t>GOBIUS</t>
  </si>
  <si>
    <t>cap XXVIII</t>
  </si>
  <si>
    <t>Del Gobio</t>
  </si>
  <si>
    <t>it221</t>
  </si>
  <si>
    <t>Περἰ ΄Ωμοταρίχον</t>
  </si>
  <si>
    <t>Du thon</t>
  </si>
  <si>
    <t>Θύννος</t>
  </si>
  <si>
    <t>THUNNUS</t>
  </si>
  <si>
    <t>Del Atun</t>
  </si>
  <si>
    <t>it222</t>
  </si>
  <si>
    <t>Περἰ Γάρον</t>
  </si>
  <si>
    <t>Du garum</t>
  </si>
  <si>
    <t>Γάῤῥον</t>
  </si>
  <si>
    <t>GARUM</t>
  </si>
  <si>
    <t>cap XXX</t>
  </si>
  <si>
    <t>Del Garo</t>
  </si>
  <si>
    <t>it223</t>
  </si>
  <si>
    <t>Περἰ Ζωμου̃ τω̃ν νεαρω̃ν νεαρω̃ν ἰχθύων</t>
  </si>
  <si>
    <t>Du bouillon des poissons</t>
  </si>
  <si>
    <t>Ζομός ἰχθύων</t>
  </si>
  <si>
    <t>IUS PISCIUM</t>
  </si>
  <si>
    <t>Del Caldo de los peces</t>
  </si>
  <si>
    <t>it224</t>
  </si>
  <si>
    <t>Περἰ Κόρεων</t>
  </si>
  <si>
    <t>Des punaises</t>
  </si>
  <si>
    <t>Κόρεις κλινικοί</t>
  </si>
  <si>
    <t>CIMICES LECTULARII</t>
  </si>
  <si>
    <t>Del Animalejo Ilamado en Latin Milepeda</t>
  </si>
  <si>
    <t>it225</t>
  </si>
  <si>
    <t>Περἰ Κουβαρίδων</t>
  </si>
  <si>
    <t>Des cloportes</t>
  </si>
  <si>
    <t>Ὄνοι</t>
  </si>
  <si>
    <t>MILLEPEDAE</t>
  </si>
  <si>
    <t>it226</t>
  </si>
  <si>
    <t>Περἰ Σίλφης</t>
  </si>
  <si>
    <t>Des blattes</t>
  </si>
  <si>
    <t>Σίλφη</t>
  </si>
  <si>
    <t>BLATTA</t>
  </si>
  <si>
    <t>it227</t>
  </si>
  <si>
    <t>Περἰ Πνεύμονος θαλασσίον</t>
  </si>
  <si>
    <t>Du poulmon de mer</t>
  </si>
  <si>
    <t>Πνεύμων θαλάσσιος</t>
  </si>
  <si>
    <t>PULMO MARINUS</t>
  </si>
  <si>
    <t>it228</t>
  </si>
  <si>
    <t>Περἰ Χοιρίον πνεύμονοσ</t>
  </si>
  <si>
    <t>Des poulmons</t>
  </si>
  <si>
    <t>Πνεύμονες</t>
  </si>
  <si>
    <t>PULMONES</t>
  </si>
  <si>
    <t>De los Pulmones de Algunos Animales</t>
  </si>
  <si>
    <t>it229</t>
  </si>
  <si>
    <t>Περἰ Πνεύμονος ἀλώπεκος</t>
  </si>
  <si>
    <t>it230</t>
  </si>
  <si>
    <t>Περἰ Ἣπατος ὀνείον</t>
  </si>
  <si>
    <t>Des foyes</t>
  </si>
  <si>
    <t>Ἥπατα</t>
  </si>
  <si>
    <t>IOCINERA</t>
  </si>
  <si>
    <t>De los higados de algunos animales</t>
  </si>
  <si>
    <t>it231</t>
  </si>
  <si>
    <t>Περἰ Αἰδοίον ἅῤῥενος ἐλάφον</t>
  </si>
  <si>
    <t>Du nerf ou verge de cerf</t>
  </si>
  <si>
    <t>Αἰδοῖον ἐλάφου</t>
  </si>
  <si>
    <t>GENITALE CERVI</t>
  </si>
  <si>
    <t>Del Vergajo del Ciervo</t>
  </si>
  <si>
    <t>it232</t>
  </si>
  <si>
    <t>Περἰ Όνόχων ὄνων</t>
  </si>
  <si>
    <t>Des ongles d'ane et de chevre</t>
  </si>
  <si>
    <t>Ὀνυχες ὄνου καὶ αἰγός</t>
  </si>
  <si>
    <t>UNGULAE ASINI ET CAPRAE</t>
  </si>
  <si>
    <t>De las unas de los Asnos, y de las Cabras</t>
  </si>
  <si>
    <t>it233</t>
  </si>
  <si>
    <t>Περἰ Λειχήνων ἴππων</t>
  </si>
  <si>
    <t>Des suros des chevaus</t>
  </si>
  <si>
    <t>Λειχῆνες ἵππων</t>
  </si>
  <si>
    <t>LICHENES EQUORUM</t>
  </si>
  <si>
    <t>De los empeynes de los cavallos, en griego dichos Lichenes</t>
  </si>
  <si>
    <t>it234</t>
  </si>
  <si>
    <t>Περἰ Αἰγω̃ν ὀνύχων</t>
  </si>
  <si>
    <t>it235</t>
  </si>
  <si>
    <t>Περἰ Ἤπατος αἰγω̃ν</t>
  </si>
  <si>
    <t>it236</t>
  </si>
  <si>
    <t>Περἰ Ἤπατος κάπρον</t>
  </si>
  <si>
    <t>it237</t>
  </si>
  <si>
    <t>Περἰ Ἤπατος κυνὀς λυσσω̃ντος</t>
  </si>
  <si>
    <t>it238</t>
  </si>
  <si>
    <t>Περἰ Ἤπατος aἰθυίας</t>
  </si>
  <si>
    <t>it239</t>
  </si>
  <si>
    <t>Περἰ Καττυμάτων</t>
  </si>
  <si>
    <t>Du cuir de vieus souliers</t>
  </si>
  <si>
    <t>Καττύματα</t>
  </si>
  <si>
    <t>CORIA VETERAMENTARIA</t>
  </si>
  <si>
    <t>De las suelas de los ça patos viejos</t>
  </si>
  <si>
    <t>it240</t>
  </si>
  <si>
    <t>Περἰ Άλεκτορίδων</t>
  </si>
  <si>
    <t>Des poules et des coqs</t>
  </si>
  <si>
    <t>Ἀλεκτορίδες καὶ ἀλεκτρυόνες</t>
  </si>
  <si>
    <t>GALLINAE ET GALLI</t>
  </si>
  <si>
    <t>De los Gallos de las Gallinas</t>
  </si>
  <si>
    <t>it241</t>
  </si>
  <si>
    <t>Περἰ Έγκεφάλον ἀλεκτορίδος</t>
  </si>
  <si>
    <t>Ὠόν</t>
  </si>
  <si>
    <t>OVUM</t>
  </si>
  <si>
    <t>it242</t>
  </si>
  <si>
    <t>Περἰ Ώοῦ</t>
  </si>
  <si>
    <t>De l'oeuf</t>
  </si>
  <si>
    <t>De los Huevos</t>
  </si>
  <si>
    <t>it243</t>
  </si>
  <si>
    <t>Περἰ Λευκοῠ τοῠ ὠοῠ</t>
  </si>
  <si>
    <t>it244</t>
  </si>
  <si>
    <t>Περἰ Τεττίγων</t>
  </si>
  <si>
    <t>Des cigales</t>
  </si>
  <si>
    <t>Τέττιγες</t>
  </si>
  <si>
    <t>CICADAE</t>
  </si>
  <si>
    <t>De las Cigarras</t>
  </si>
  <si>
    <t>it245</t>
  </si>
  <si>
    <t>Περἰ Άκρίδων</t>
  </si>
  <si>
    <t>Des sauterelles</t>
  </si>
  <si>
    <t>Ἀκρίδες</t>
  </si>
  <si>
    <t>LOCUSTAE</t>
  </si>
  <si>
    <t>De las langostas</t>
  </si>
  <si>
    <t>it246</t>
  </si>
  <si>
    <t>Περἰ Φίνιδος</t>
  </si>
  <si>
    <t>De l'oiseau nomme ossifragus</t>
  </si>
  <si>
    <t>Φίνις</t>
  </si>
  <si>
    <t>OSSIFRAGUS</t>
  </si>
  <si>
    <t>Del paxaro Ilamado Ofsifrago</t>
  </si>
  <si>
    <t>it247</t>
  </si>
  <si>
    <t>Περἰ Κορυδαλλοῡ</t>
  </si>
  <si>
    <t>Du cochevis</t>
  </si>
  <si>
    <t>Κορυδαλός</t>
  </si>
  <si>
    <t>GALERITA</t>
  </si>
  <si>
    <t>De la Cugujada</t>
  </si>
  <si>
    <t>it248</t>
  </si>
  <si>
    <t>Περἰ Χελιδόνος</t>
  </si>
  <si>
    <t>De l'arondelle</t>
  </si>
  <si>
    <t>Χελιδών</t>
  </si>
  <si>
    <t>HIRUNDO</t>
  </si>
  <si>
    <t>De las Golondrinas</t>
  </si>
  <si>
    <t>it249</t>
  </si>
  <si>
    <t>Περἰ Έλέφαντος</t>
  </si>
  <si>
    <t>De l'ivoire</t>
  </si>
  <si>
    <t>Ἐλέφας</t>
  </si>
  <si>
    <t>EBUR</t>
  </si>
  <si>
    <t>Del Marfil</t>
  </si>
  <si>
    <t>it250</t>
  </si>
  <si>
    <t>Περἰ Άστραγάλον ὐός</t>
  </si>
  <si>
    <t>Du talon de pourceau</t>
  </si>
  <si>
    <t>Ἀστράγαλος ὑός</t>
  </si>
  <si>
    <t>SUILLUS TALUS</t>
  </si>
  <si>
    <t>Del Carnicol del puerco, Ilamado Astragalo</t>
  </si>
  <si>
    <t>it251</t>
  </si>
  <si>
    <t>Περἰ Έλάφον κέρατος</t>
  </si>
  <si>
    <t>De la corne du cerf</t>
  </si>
  <si>
    <t>Ἐλάφαου κέρας</t>
  </si>
  <si>
    <t>CERVINUM CORNU</t>
  </si>
  <si>
    <t>Del Cuerno del Ciervo</t>
  </si>
  <si>
    <t>it252</t>
  </si>
  <si>
    <t>Περἰ Καμπῶν</t>
  </si>
  <si>
    <t>Des chenilles</t>
  </si>
  <si>
    <t>Κάμπαι</t>
  </si>
  <si>
    <t>ERUCAE</t>
  </si>
  <si>
    <t>De las Orugas</t>
  </si>
  <si>
    <t>it253</t>
  </si>
  <si>
    <t>Περἰ Κανθαρίδων</t>
  </si>
  <si>
    <t>Des cantharides</t>
  </si>
  <si>
    <t>Κανθαρίδες</t>
  </si>
  <si>
    <t>CANTHARIDES</t>
  </si>
  <si>
    <t>De las Cantharides, Buprestes, y Orugas de Pino</t>
  </si>
  <si>
    <t>it254</t>
  </si>
  <si>
    <t>Περἰ Βουπρήστον</t>
  </si>
  <si>
    <t>Des buprestes, et chenilles des pins</t>
  </si>
  <si>
    <t>Βουπρήστεις καὶ πιτυοκάμπαι</t>
  </si>
  <si>
    <t>BUPRESTES ET PINORUM ERUCAE</t>
  </si>
  <si>
    <t>it255</t>
  </si>
  <si>
    <t>Περἰ Σαλαμάνδρας</t>
  </si>
  <si>
    <t>De la salamandre</t>
  </si>
  <si>
    <t>Σαλαμάνδρα</t>
  </si>
  <si>
    <t>SALAMANDRA</t>
  </si>
  <si>
    <t>De la Salamandra</t>
  </si>
  <si>
    <t>it256</t>
  </si>
  <si>
    <t>Περἰ Άράχνης</t>
  </si>
  <si>
    <t>De l'araigne</t>
  </si>
  <si>
    <t>Ἀράχνη</t>
  </si>
  <si>
    <t>ARANEUS</t>
  </si>
  <si>
    <t>De la Arana</t>
  </si>
  <si>
    <t>it257</t>
  </si>
  <si>
    <t>Περἰ Σαύρας</t>
  </si>
  <si>
    <t>De la lesarde</t>
  </si>
  <si>
    <t>Σαῦρα</t>
  </si>
  <si>
    <t>LACERTA</t>
  </si>
  <si>
    <t>De la Lagartija</t>
  </si>
  <si>
    <t>it258</t>
  </si>
  <si>
    <t>Περἰ Σηπός</t>
  </si>
  <si>
    <t>De la seps</t>
  </si>
  <si>
    <t>Σήψ</t>
  </si>
  <si>
    <t>SEPS</t>
  </si>
  <si>
    <t>De la sepa</t>
  </si>
  <si>
    <t>it259</t>
  </si>
  <si>
    <t>Περἰ Σκίγκον</t>
  </si>
  <si>
    <t>Du stinc</t>
  </si>
  <si>
    <t>Σκίγκος</t>
  </si>
  <si>
    <t>SCINCUS</t>
  </si>
  <si>
    <t>Del Scinco</t>
  </si>
  <si>
    <t>it260</t>
  </si>
  <si>
    <t>Περἰ τη̃ς γη̃ς ἐντέρων</t>
  </si>
  <si>
    <t>Des vers de terre</t>
  </si>
  <si>
    <t>Γῆς ἔντερα</t>
  </si>
  <si>
    <t>TERRENI VERMES</t>
  </si>
  <si>
    <t>De los gufanos de tierra</t>
  </si>
  <si>
    <t>it261</t>
  </si>
  <si>
    <t>Περἰ Μυογάλης</t>
  </si>
  <si>
    <t>Du musaraigne</t>
  </si>
  <si>
    <t>Μυογάλη</t>
  </si>
  <si>
    <t>MUS ARANEUS</t>
  </si>
  <si>
    <t>Del Mufgano Ilamado mufarana por otro nombre</t>
  </si>
  <si>
    <t>it262</t>
  </si>
  <si>
    <t>Περἰ Μυῶν</t>
  </si>
  <si>
    <t>Des souris</t>
  </si>
  <si>
    <t>Μῦες</t>
  </si>
  <si>
    <t>MURES</t>
  </si>
  <si>
    <t>De los ratones</t>
  </si>
  <si>
    <t>it263</t>
  </si>
  <si>
    <t>Περἰ Γάλακτος</t>
  </si>
  <si>
    <t>Du laict</t>
  </si>
  <si>
    <t>Γάλα</t>
  </si>
  <si>
    <t>LAC</t>
  </si>
  <si>
    <t>De la leche</t>
  </si>
  <si>
    <t>it264</t>
  </si>
  <si>
    <t>Περἰ ὀῤῥοῡ γάλακτος</t>
  </si>
  <si>
    <t>it265</t>
  </si>
  <si>
    <t>Περἰ σχιστοῡ γάλακτος</t>
  </si>
  <si>
    <t>it266</t>
  </si>
  <si>
    <t>Περἰ γυναικείον γάλακτος</t>
  </si>
  <si>
    <t>it267</t>
  </si>
  <si>
    <t>Περἰ τυροῡ νεαροῡ</t>
  </si>
  <si>
    <t>Du formage</t>
  </si>
  <si>
    <t>Τυρός</t>
  </si>
  <si>
    <t>CASEUS</t>
  </si>
  <si>
    <t>Del Queso</t>
  </si>
  <si>
    <t>it268</t>
  </si>
  <si>
    <t>Περἰ Ίππάκης</t>
  </si>
  <si>
    <t>it269</t>
  </si>
  <si>
    <t>Περἰ Βουτύρον καἰ τη̃ς ἐξ αύτοῡ λιγνύος</t>
  </si>
  <si>
    <t>Du beurre et de la suie d'icelui</t>
  </si>
  <si>
    <t>Βούτυρον καὶ αὐτοῦ λιγνύς</t>
  </si>
  <si>
    <t>BUTYRUM ET EIUS FULIGO</t>
  </si>
  <si>
    <t>de la Manteca, y de su hollin</t>
  </si>
  <si>
    <t>it270</t>
  </si>
  <si>
    <t>Περἰ Έρίων</t>
  </si>
  <si>
    <t>De la laine, et graisse de laine surge</t>
  </si>
  <si>
    <t>Ἔρια καὶ οἴσυπος</t>
  </si>
  <si>
    <t>LANAE ET OESYPUS</t>
  </si>
  <si>
    <t>De las Lanas, y de la graffa que tienen, Ilamada de los Griegos Oefypo</t>
  </si>
  <si>
    <t>it271</t>
  </si>
  <si>
    <t>Περἰ Έρίων κεκαυμένων</t>
  </si>
  <si>
    <t>it272</t>
  </si>
  <si>
    <t>Περἰ Οἰσύπον</t>
  </si>
  <si>
    <t>it273</t>
  </si>
  <si>
    <t>Περἰ Πιτύας</t>
  </si>
  <si>
    <t>Du caille</t>
  </si>
  <si>
    <t>Πιτύα</t>
  </si>
  <si>
    <t>COAGULUM</t>
  </si>
  <si>
    <t>Del Cuajo de algunos animales</t>
  </si>
  <si>
    <t>it274</t>
  </si>
  <si>
    <t>Περἰ Στέατος</t>
  </si>
  <si>
    <t>De la graisse</t>
  </si>
  <si>
    <t>Στέαρ</t>
  </si>
  <si>
    <t>ADEPS</t>
  </si>
  <si>
    <t>De la graffa</t>
  </si>
  <si>
    <t>it275</t>
  </si>
  <si>
    <t>Περἰ στέατος ύείον καἰ ἀρκείον</t>
  </si>
  <si>
    <t>it276</t>
  </si>
  <si>
    <t>Περἰ στέατος τραγείον καἰ προβατείον καἰ ἐλαφείον</t>
  </si>
  <si>
    <t>it277</t>
  </si>
  <si>
    <t>Περἰ στέατος βοείον</t>
  </si>
  <si>
    <t>it278</t>
  </si>
  <si>
    <t>Περἰ στέατος ταυρείον, παρδαλείον καἰ λεοντείον</t>
  </si>
  <si>
    <t>it279</t>
  </si>
  <si>
    <t>Πῶς τὀ στέαρ ἀρωματιστέον</t>
  </si>
  <si>
    <t>it280</t>
  </si>
  <si>
    <t>Πῶς σαμψυχίζεται τὀ στέαρ</t>
  </si>
  <si>
    <t>it281</t>
  </si>
  <si>
    <t>Περἰ στέατος χηνείον καἰ ὀρνιθείον</t>
  </si>
  <si>
    <t>it282</t>
  </si>
  <si>
    <t>Στεάτων δύναμις</t>
  </si>
  <si>
    <t>it283</t>
  </si>
  <si>
    <t>Περἰ Μυελῶν</t>
  </si>
  <si>
    <t>De la mouelle</t>
  </si>
  <si>
    <t>Μυελός</t>
  </si>
  <si>
    <t>MEDULLA</t>
  </si>
  <si>
    <t>De la medula, o tuetano de los hueffos</t>
  </si>
  <si>
    <t>it284</t>
  </si>
  <si>
    <t>Περἰ χολη̃ς πάσης</t>
  </si>
  <si>
    <t>Du fiel</t>
  </si>
  <si>
    <t>Χολή</t>
  </si>
  <si>
    <t>FEL</t>
  </si>
  <si>
    <t>De la hiel de los animales</t>
  </si>
  <si>
    <t>it285</t>
  </si>
  <si>
    <t>Περἰ Αίμάτων</t>
  </si>
  <si>
    <t>Du sang</t>
  </si>
  <si>
    <t>Αἷμα</t>
  </si>
  <si>
    <t>SANGUIS</t>
  </si>
  <si>
    <t>De la Sangre</t>
  </si>
  <si>
    <t>it286</t>
  </si>
  <si>
    <t>Περἰ Άποπάτον</t>
  </si>
  <si>
    <t>De la fiante</t>
  </si>
  <si>
    <t>Ἀπόπατος</t>
  </si>
  <si>
    <t>FIMUM</t>
  </si>
  <si>
    <t>Del estiercol</t>
  </si>
  <si>
    <t>it287</t>
  </si>
  <si>
    <t>Περἰ Οὔρων</t>
  </si>
  <si>
    <t>De l'urine</t>
  </si>
  <si>
    <t>Οὖρον</t>
  </si>
  <si>
    <t>URINA</t>
  </si>
  <si>
    <t>De la Orina</t>
  </si>
  <si>
    <t>it288</t>
  </si>
  <si>
    <t>Περἰ Λυγγουρίον</t>
  </si>
  <si>
    <t>it289</t>
  </si>
  <si>
    <t>Περἰ Μέλιτος</t>
  </si>
  <si>
    <t>Du miel</t>
  </si>
  <si>
    <t>Μέλι</t>
  </si>
  <si>
    <t>MEL</t>
  </si>
  <si>
    <t>De la Miel</t>
  </si>
  <si>
    <t>it290</t>
  </si>
  <si>
    <t>Περἰ Μέλιτος ἐν Σαρδωνίᾳ</t>
  </si>
  <si>
    <t>it291</t>
  </si>
  <si>
    <t>Περἰ Μέλιτος ποντικοῡ</t>
  </si>
  <si>
    <t>it292</t>
  </si>
  <si>
    <t>Περἰ Σακχάρον μέλιτος</t>
  </si>
  <si>
    <t>it293</t>
  </si>
  <si>
    <t>Περἰ Κηροῡ</t>
  </si>
  <si>
    <t>De la cire</t>
  </si>
  <si>
    <t>Κηρός</t>
  </si>
  <si>
    <t>CERA</t>
  </si>
  <si>
    <t>De la Cera</t>
  </si>
  <si>
    <t>it294</t>
  </si>
  <si>
    <t>Περἰ Προπόλεως</t>
  </si>
  <si>
    <t>De propolis</t>
  </si>
  <si>
    <t>Πρόπολις</t>
  </si>
  <si>
    <t>PROPOLIS</t>
  </si>
  <si>
    <t>Del Betun de las colmenas Ilamado propolis</t>
  </si>
  <si>
    <t>it295</t>
  </si>
  <si>
    <t>Περἰ Πυρῶν</t>
  </si>
  <si>
    <t>Du fourment</t>
  </si>
  <si>
    <t>Πυρός</t>
  </si>
  <si>
    <t>TRITICUM</t>
  </si>
  <si>
    <t>Del Trigo</t>
  </si>
  <si>
    <t>it296</t>
  </si>
  <si>
    <t>Περἰ Κριθη̃ς</t>
  </si>
  <si>
    <t>De l'orge</t>
  </si>
  <si>
    <t>Κριθή</t>
  </si>
  <si>
    <t>HORDEUM</t>
  </si>
  <si>
    <t>De la Ceuada</t>
  </si>
  <si>
    <t>it297</t>
  </si>
  <si>
    <t>Περἰ Ζύθον</t>
  </si>
  <si>
    <t>Du zythum espece de biere</t>
  </si>
  <si>
    <t>Ζύθος</t>
  </si>
  <si>
    <t>ZYTHUM</t>
  </si>
  <si>
    <t>Del Zytho, y del Curmi</t>
  </si>
  <si>
    <t>it298</t>
  </si>
  <si>
    <t>Περἰ Κούρμιθος</t>
  </si>
  <si>
    <t>Du curmi autre espece de biere ou cervoise</t>
  </si>
  <si>
    <t>Κοῦρμι</t>
  </si>
  <si>
    <t>CURMI</t>
  </si>
  <si>
    <t>it299</t>
  </si>
  <si>
    <t>Περἰ Ζειᾱς</t>
  </si>
  <si>
    <t>De l'espeaute</t>
  </si>
  <si>
    <t>Ζειά</t>
  </si>
  <si>
    <t>ZEA</t>
  </si>
  <si>
    <t>De la Zea</t>
  </si>
  <si>
    <t>it300</t>
  </si>
  <si>
    <t>Περἰ Κρίμνον</t>
  </si>
  <si>
    <t>De crimnon</t>
  </si>
  <si>
    <t>Κρίμνον</t>
  </si>
  <si>
    <t>CRIMNON</t>
  </si>
  <si>
    <t>Del Crimno</t>
  </si>
  <si>
    <t>it301</t>
  </si>
  <si>
    <t>Περἰ Όλύρας</t>
  </si>
  <si>
    <t>De olyra</t>
  </si>
  <si>
    <t>Ὄλυρα</t>
  </si>
  <si>
    <t>OLYRA</t>
  </si>
  <si>
    <t>De la Olyra</t>
  </si>
  <si>
    <t>it302</t>
  </si>
  <si>
    <t>Περἰ Άθήρας</t>
  </si>
  <si>
    <t>De athera</t>
  </si>
  <si>
    <t>Ἀθήρα</t>
  </si>
  <si>
    <t>ATHERA</t>
  </si>
  <si>
    <t>De la Athera</t>
  </si>
  <si>
    <t>it303</t>
  </si>
  <si>
    <t>Περἰ Τράγον</t>
  </si>
  <si>
    <t>Du turguet double</t>
  </si>
  <si>
    <t>Τράγος</t>
  </si>
  <si>
    <t>TRAGOS</t>
  </si>
  <si>
    <t>Del Trago</t>
  </si>
  <si>
    <t>it304</t>
  </si>
  <si>
    <t>Περἰ Βρώμον</t>
  </si>
  <si>
    <t>De l'avoine</t>
  </si>
  <si>
    <t>Βρῶμος</t>
  </si>
  <si>
    <t>AVENA</t>
  </si>
  <si>
    <t>De la Avena</t>
  </si>
  <si>
    <t>it305</t>
  </si>
  <si>
    <t>Περἰ Όρύζης</t>
  </si>
  <si>
    <t>Du riz</t>
  </si>
  <si>
    <t>Ὄρυζα</t>
  </si>
  <si>
    <t>ORYZA</t>
  </si>
  <si>
    <t>Del Arroz</t>
  </si>
  <si>
    <t>it306</t>
  </si>
  <si>
    <t>Περἰ Χόνδρον</t>
  </si>
  <si>
    <t>De l'alicat</t>
  </si>
  <si>
    <t>Χόνδρος</t>
  </si>
  <si>
    <t>HALICA</t>
  </si>
  <si>
    <t>Del Condro</t>
  </si>
  <si>
    <t>it307</t>
  </si>
  <si>
    <t>Περἰ Κέγχρον</t>
  </si>
  <si>
    <t>Du millet</t>
  </si>
  <si>
    <t>Κέγχρος</t>
  </si>
  <si>
    <t>MILIUM</t>
  </si>
  <si>
    <t>Del Mijo</t>
  </si>
  <si>
    <t>it308</t>
  </si>
  <si>
    <t>Περἰ Έλύμον</t>
  </si>
  <si>
    <t>Du paniz</t>
  </si>
  <si>
    <t>Ἔλυμος</t>
  </si>
  <si>
    <t>PANICUM</t>
  </si>
  <si>
    <t>Del Panizo</t>
  </si>
  <si>
    <t>it309</t>
  </si>
  <si>
    <t>Περἰ Σησάμον</t>
  </si>
  <si>
    <t>Du sisame ou iugioline</t>
  </si>
  <si>
    <t>Σήσαμον</t>
  </si>
  <si>
    <t>SESAMUM</t>
  </si>
  <si>
    <t>Del Alegria</t>
  </si>
  <si>
    <t>it310</t>
  </si>
  <si>
    <t>Περἰ Αἵρας</t>
  </si>
  <si>
    <t>De l'ivraye</t>
  </si>
  <si>
    <t>Αἶρα</t>
  </si>
  <si>
    <t>LOLIUM</t>
  </si>
  <si>
    <t>De la Zizania</t>
  </si>
  <si>
    <t>it311</t>
  </si>
  <si>
    <t>Περἰ Άμύλον</t>
  </si>
  <si>
    <t>De l'amidon</t>
  </si>
  <si>
    <t>Ἄμυλον</t>
  </si>
  <si>
    <t>AMYLUM</t>
  </si>
  <si>
    <t>Cap XCII</t>
  </si>
  <si>
    <t>Del Almidon, o Amydon</t>
  </si>
  <si>
    <t>it312</t>
  </si>
  <si>
    <t>Περἰ Τήλεως ἀλεύρον</t>
  </si>
  <si>
    <t>Du senegre</t>
  </si>
  <si>
    <t>Τῆλις</t>
  </si>
  <si>
    <t>FOENUM GRAECUM</t>
  </si>
  <si>
    <t>De las Alholuas</t>
  </si>
  <si>
    <t>it313</t>
  </si>
  <si>
    <t>Περἰ Λίνον</t>
  </si>
  <si>
    <t>Du lin</t>
  </si>
  <si>
    <t>Λίνον</t>
  </si>
  <si>
    <t>LINUM</t>
  </si>
  <si>
    <t>Del Lino</t>
  </si>
  <si>
    <t>it314</t>
  </si>
  <si>
    <t>Περἰ Έρεβίνθον</t>
  </si>
  <si>
    <t>Des pois ciches</t>
  </si>
  <si>
    <t>Ἐρέβινθος</t>
  </si>
  <si>
    <t>CICER</t>
  </si>
  <si>
    <t>De los Garuanços</t>
  </si>
  <si>
    <t>it315</t>
  </si>
  <si>
    <t>Περἰ Κυάμον έλληνικοῡ</t>
  </si>
  <si>
    <t>Des feves</t>
  </si>
  <si>
    <t>Κύαμος</t>
  </si>
  <si>
    <t>FABA</t>
  </si>
  <si>
    <t>De las Huaus</t>
  </si>
  <si>
    <t>it316</t>
  </si>
  <si>
    <t>Περἰ Κυάμον αἰγυπτίον</t>
  </si>
  <si>
    <t>De la feve d'Egypte</t>
  </si>
  <si>
    <t>Κύαμος αἰγύπτιος</t>
  </si>
  <si>
    <t>FABA AEGYPTIA</t>
  </si>
  <si>
    <t>De la haua de Egypto</t>
  </si>
  <si>
    <t>it317</t>
  </si>
  <si>
    <t>Περἰ Φακοῡ</t>
  </si>
  <si>
    <t>Des lentilles</t>
  </si>
  <si>
    <t>Φακός</t>
  </si>
  <si>
    <t>LENS</t>
  </si>
  <si>
    <t>De las Lentejas</t>
  </si>
  <si>
    <t>it318</t>
  </si>
  <si>
    <t>Περἰ Φασιόλον</t>
  </si>
  <si>
    <t>Des phasiols</t>
  </si>
  <si>
    <t>Φασίολοι</t>
  </si>
  <si>
    <t>PHASIOLI</t>
  </si>
  <si>
    <t>Cap XCIX</t>
  </si>
  <si>
    <t>De los Phasiolos</t>
  </si>
  <si>
    <t>it319</t>
  </si>
  <si>
    <t>Περἰ Όρόβον</t>
  </si>
  <si>
    <t>Des ers</t>
  </si>
  <si>
    <t>Ὄροβος</t>
  </si>
  <si>
    <t>ERVUM</t>
  </si>
  <si>
    <t>Del Yeruo</t>
  </si>
  <si>
    <t>it320</t>
  </si>
  <si>
    <t>Περἰ θέρμον</t>
  </si>
  <si>
    <t>Des lupins</t>
  </si>
  <si>
    <t>Θέρμοι</t>
  </si>
  <si>
    <t>LUPINI</t>
  </si>
  <si>
    <t>De los Altramuzes</t>
  </si>
  <si>
    <t>it321</t>
  </si>
  <si>
    <t>Περἰ θέρμον ἀγρίον</t>
  </si>
  <si>
    <t>it322</t>
  </si>
  <si>
    <t>Περἰ Γογγύλης</t>
  </si>
  <si>
    <t>De la rave</t>
  </si>
  <si>
    <t>Γογγύλη</t>
  </si>
  <si>
    <t>RAPUM</t>
  </si>
  <si>
    <t>De los Nabos redondos y gressos, y de los nabos saluages</t>
  </si>
  <si>
    <t>it323</t>
  </si>
  <si>
    <t>Περἰ Γογγύλης ἀγρίας</t>
  </si>
  <si>
    <t>it324</t>
  </si>
  <si>
    <t>Περἰ Βουνιάδος</t>
  </si>
  <si>
    <t>Du navet ou naveau</t>
  </si>
  <si>
    <t>Βουνιάς</t>
  </si>
  <si>
    <t>NAPUS</t>
  </si>
  <si>
    <t>Del Rauano</t>
  </si>
  <si>
    <t>it325</t>
  </si>
  <si>
    <t>Περἰ ΄Ραφανίδος</t>
  </si>
  <si>
    <t>Du refort</t>
  </si>
  <si>
    <t>Ῥαφανίς</t>
  </si>
  <si>
    <t>RAPHANUS</t>
  </si>
  <si>
    <t>it326</t>
  </si>
  <si>
    <t>Περἰ ΄Ραφανίδος ἀγρίας</t>
  </si>
  <si>
    <t>it327</t>
  </si>
  <si>
    <t>Περἰ Σιδάρον</t>
  </si>
  <si>
    <t>Du siser</t>
  </si>
  <si>
    <t>Σίσαρον</t>
  </si>
  <si>
    <t>SISER</t>
  </si>
  <si>
    <t>Del Sifaro</t>
  </si>
  <si>
    <t>it328</t>
  </si>
  <si>
    <t>Περἰ Λαπάθον</t>
  </si>
  <si>
    <t>De lapathum</t>
  </si>
  <si>
    <t>Λάπαθον</t>
  </si>
  <si>
    <t>LAPATHUM SIVE RUMEX</t>
  </si>
  <si>
    <t>Del lapato</t>
  </si>
  <si>
    <t>it329</t>
  </si>
  <si>
    <t>Περἰ Ίππολαπάθον</t>
  </si>
  <si>
    <t>it330</t>
  </si>
  <si>
    <t>Περἰ Λαμψάνης</t>
  </si>
  <si>
    <t>De la lampsane</t>
  </si>
  <si>
    <t>Λαμψάνη</t>
  </si>
  <si>
    <t>LAMPSANA</t>
  </si>
  <si>
    <t>De la lampsana</t>
  </si>
  <si>
    <t>it331</t>
  </si>
  <si>
    <t>Περἰ Βλήτον</t>
  </si>
  <si>
    <t>De la blette</t>
  </si>
  <si>
    <t>Βλῆτον</t>
  </si>
  <si>
    <t>BLITUM</t>
  </si>
  <si>
    <t>De los bledos</t>
  </si>
  <si>
    <t>it332</t>
  </si>
  <si>
    <t>Περἰ Μαλάχης</t>
  </si>
  <si>
    <t>De la mauve</t>
  </si>
  <si>
    <t>Μαλάχη</t>
  </si>
  <si>
    <t>MALVA</t>
  </si>
  <si>
    <t>De las Maluas</t>
  </si>
  <si>
    <t>it333</t>
  </si>
  <si>
    <t>Περἰ Άτραφάξιος</t>
  </si>
  <si>
    <t>Des arroches</t>
  </si>
  <si>
    <t>Ἀτράφαξις</t>
  </si>
  <si>
    <t>ATRIPLEX</t>
  </si>
  <si>
    <t>De los Armuelles</t>
  </si>
  <si>
    <t>it334</t>
  </si>
  <si>
    <t>Περἰ Κράμβης</t>
  </si>
  <si>
    <t>Du chou</t>
  </si>
  <si>
    <t>Κράμβη</t>
  </si>
  <si>
    <t>BRASSICA</t>
  </si>
  <si>
    <t>De las Verças</t>
  </si>
  <si>
    <t>it335</t>
  </si>
  <si>
    <t>Περἰ Κράμβης ἀγρίας</t>
  </si>
  <si>
    <t>Du chou sauvage</t>
  </si>
  <si>
    <t>Κράμβη ἀγρία</t>
  </si>
  <si>
    <t>BRASSICA SYLVESTRIS</t>
  </si>
  <si>
    <t>it336</t>
  </si>
  <si>
    <t>Περἰ Κράμβης θαλασσίας</t>
  </si>
  <si>
    <t>Du chou marin</t>
  </si>
  <si>
    <t>Κράμβη θαλασσία</t>
  </si>
  <si>
    <t>BRASSICA MARINA</t>
  </si>
  <si>
    <t>it337</t>
  </si>
  <si>
    <t>Περἰ Τεύτλον</t>
  </si>
  <si>
    <t>De la poree</t>
  </si>
  <si>
    <t>Τεῦτλον</t>
  </si>
  <si>
    <t>BETA</t>
  </si>
  <si>
    <t>De las Acelgas</t>
  </si>
  <si>
    <t>it338</t>
  </si>
  <si>
    <t>Περἰ Άνδράχνης</t>
  </si>
  <si>
    <t>Du pourpier</t>
  </si>
  <si>
    <t>Ἀνδράχνη</t>
  </si>
  <si>
    <t>PORTULACA</t>
  </si>
  <si>
    <t>De las Verdolagas</t>
  </si>
  <si>
    <t>it339</t>
  </si>
  <si>
    <t>Περἰ Άσπαράγον</t>
  </si>
  <si>
    <t>Des asparges</t>
  </si>
  <si>
    <t>Ἀσπάραγος</t>
  </si>
  <si>
    <t>ASPARAGUS</t>
  </si>
  <si>
    <t>De los Esparragos</t>
  </si>
  <si>
    <t>it340</t>
  </si>
  <si>
    <t>Περἰ Άρνογλώσσον</t>
  </si>
  <si>
    <t>Du plantain</t>
  </si>
  <si>
    <t>Ἀρνόγλωσσον</t>
  </si>
  <si>
    <t>PLANTAGO</t>
  </si>
  <si>
    <t>Del Llanten</t>
  </si>
  <si>
    <t>it341</t>
  </si>
  <si>
    <t>Περἰ Σίον</t>
  </si>
  <si>
    <t>De la berle</t>
  </si>
  <si>
    <t>Σίον</t>
  </si>
  <si>
    <t>SIUM SEU LAVER</t>
  </si>
  <si>
    <t>Del sio</t>
  </si>
  <si>
    <t>it342</t>
  </si>
  <si>
    <t>σισύμβριον</t>
  </si>
  <si>
    <t>De la menthe aquatique</t>
  </si>
  <si>
    <t>Σισύμβριον</t>
  </si>
  <si>
    <t>SISYMBRIUM</t>
  </si>
  <si>
    <t>Del sysimbrio</t>
  </si>
  <si>
    <t>it343</t>
  </si>
  <si>
    <t>σισύμβριον ἕτερον</t>
  </si>
  <si>
    <t>it344</t>
  </si>
  <si>
    <t>Περἰ Κρίθμον</t>
  </si>
  <si>
    <t>Du fenouil marin, ou bacille</t>
  </si>
  <si>
    <t>Κρίθμον</t>
  </si>
  <si>
    <t>CRITHMUM</t>
  </si>
  <si>
    <t>Del Crithmo</t>
  </si>
  <si>
    <t>it345</t>
  </si>
  <si>
    <t>Περἰ Κορωνόποδος</t>
  </si>
  <si>
    <t>De la corne de cerf</t>
  </si>
  <si>
    <t>Κορωνόπους</t>
  </si>
  <si>
    <t>CORONOPUS</t>
  </si>
  <si>
    <t>Del Coronopode</t>
  </si>
  <si>
    <t>it346</t>
  </si>
  <si>
    <t>Περἰ Σόγχον</t>
  </si>
  <si>
    <t>Du laicteron</t>
  </si>
  <si>
    <t>Σόγχος</t>
  </si>
  <si>
    <t>SONCHUS</t>
  </si>
  <si>
    <t>Del sonco</t>
  </si>
  <si>
    <t>it347</t>
  </si>
  <si>
    <t>Περἰ Σέρεως</t>
  </si>
  <si>
    <t>De l'endive</t>
  </si>
  <si>
    <t>Σέρις</t>
  </si>
  <si>
    <t>SERIS SIVE INTYBUS</t>
  </si>
  <si>
    <t>De la endivia</t>
  </si>
  <si>
    <t>it348</t>
  </si>
  <si>
    <t>Περἰ Κονδρίλλγς</t>
  </si>
  <si>
    <t>De la condrille</t>
  </si>
  <si>
    <t>Χονδρίλλη</t>
  </si>
  <si>
    <t>CHONDRILLA</t>
  </si>
  <si>
    <t>De la Condrila</t>
  </si>
  <si>
    <t>it349</t>
  </si>
  <si>
    <t>Περἰ Κολοκύνθας</t>
  </si>
  <si>
    <t>De la courge</t>
  </si>
  <si>
    <t>Κολόκυνθα</t>
  </si>
  <si>
    <t>CUCURBITA</t>
  </si>
  <si>
    <t>De la Calabaça</t>
  </si>
  <si>
    <t>it350</t>
  </si>
  <si>
    <t>Περἰ ήμέρον σικύον</t>
  </si>
  <si>
    <t>Du concombre</t>
  </si>
  <si>
    <t>Σίκυς ἥμερος</t>
  </si>
  <si>
    <t>CUCUMER SATIVUS</t>
  </si>
  <si>
    <t>Del pepino domestico y de las Badeas</t>
  </si>
  <si>
    <t>it351</t>
  </si>
  <si>
    <t>Περἰ Πέπονος</t>
  </si>
  <si>
    <t>it352</t>
  </si>
  <si>
    <t>Περἰ θρίδακος ήμέρον</t>
  </si>
  <si>
    <t>De la laitue</t>
  </si>
  <si>
    <t>Θρίδαξ</t>
  </si>
  <si>
    <t>LACTUCA</t>
  </si>
  <si>
    <t>De la Lechuga</t>
  </si>
  <si>
    <t>it353</t>
  </si>
  <si>
    <t>Περἰ ἀγρίας θρίδακος</t>
  </si>
  <si>
    <t>De la laitue sauvage</t>
  </si>
  <si>
    <t>Θρίδαξ ἀγρία</t>
  </si>
  <si>
    <t>LACTUCA SYLVESTRIS</t>
  </si>
  <si>
    <t>it354</t>
  </si>
  <si>
    <t>Περἰ Γιγγιδίον</t>
  </si>
  <si>
    <t>Du gingidium</t>
  </si>
  <si>
    <t>Γιγγίδιον</t>
  </si>
  <si>
    <t>GINGIDIUM</t>
  </si>
  <si>
    <t>Del Gingidio</t>
  </si>
  <si>
    <t>it355</t>
  </si>
  <si>
    <t>Περἰ Σκάνδυκος</t>
  </si>
  <si>
    <t>De scandix</t>
  </si>
  <si>
    <t>Σκάνδιξ</t>
  </si>
  <si>
    <t>SCANDIX</t>
  </si>
  <si>
    <t>De la Scandice</t>
  </si>
  <si>
    <t>it356</t>
  </si>
  <si>
    <t>Περἰ Καυκάλιδος</t>
  </si>
  <si>
    <t>De caucalis</t>
  </si>
  <si>
    <t>Καυκαλίς</t>
  </si>
  <si>
    <t>CAUCALIS</t>
  </si>
  <si>
    <t>De la Caucalide</t>
  </si>
  <si>
    <t>it357</t>
  </si>
  <si>
    <t>Περἰ Εὐζώμον</t>
  </si>
  <si>
    <t>De la roquette</t>
  </si>
  <si>
    <t>Εὔζωμον</t>
  </si>
  <si>
    <t>ERUCA</t>
  </si>
  <si>
    <t>De la Oruga</t>
  </si>
  <si>
    <t>it358</t>
  </si>
  <si>
    <t>Περἰ Ώκίμον</t>
  </si>
  <si>
    <t>Du basilic</t>
  </si>
  <si>
    <t>Ὤκιμον</t>
  </si>
  <si>
    <t>OCIMUM</t>
  </si>
  <si>
    <t>Del Ocimo</t>
  </si>
  <si>
    <t>it359</t>
  </si>
  <si>
    <t>Περἰ Όροβάγχης</t>
  </si>
  <si>
    <t>De orobanche</t>
  </si>
  <si>
    <t>Ὀροβάκχη</t>
  </si>
  <si>
    <t>OROBANCHE</t>
  </si>
  <si>
    <t>De la Orobanca</t>
  </si>
  <si>
    <t>it360</t>
  </si>
  <si>
    <t>Περἰ Τραγοπώγονος</t>
  </si>
  <si>
    <t>De la barbe de bouc</t>
  </si>
  <si>
    <t>Τραγοπώγων</t>
  </si>
  <si>
    <t>BARBULA HIRCI</t>
  </si>
  <si>
    <t>De la Barba Cabruna</t>
  </si>
  <si>
    <t>it361</t>
  </si>
  <si>
    <t>Περἰ Όρνιθογάλον</t>
  </si>
  <si>
    <t>De ornithogalum</t>
  </si>
  <si>
    <t>Ὀρνιθόγαλον</t>
  </si>
  <si>
    <t>ORNITHOGALUM</t>
  </si>
  <si>
    <t>Del Ornithogalo</t>
  </si>
  <si>
    <t>it362</t>
  </si>
  <si>
    <t>Περἰ Ύδνον</t>
  </si>
  <si>
    <t>Des truffles</t>
  </si>
  <si>
    <t>Ὕδνα</t>
  </si>
  <si>
    <t>TUBERA</t>
  </si>
  <si>
    <t>De las Turmas de tierra</t>
  </si>
  <si>
    <t>it363</t>
  </si>
  <si>
    <t>Περἰ Σμίλακος</t>
  </si>
  <si>
    <t>Du phasiol peint</t>
  </si>
  <si>
    <t>Σμίλαξ κηπαῖα</t>
  </si>
  <si>
    <t>SMILAX HORTENSIS</t>
  </si>
  <si>
    <t>De la Smilace hortense</t>
  </si>
  <si>
    <t>it364</t>
  </si>
  <si>
    <t>Περἰ Μηδικη̃ς</t>
  </si>
  <si>
    <t>De medica</t>
  </si>
  <si>
    <t>Μηδική</t>
  </si>
  <si>
    <t>MEDICA</t>
  </si>
  <si>
    <t>Cap CXXXVI</t>
  </si>
  <si>
    <t>De la medica</t>
  </si>
  <si>
    <t>it365</t>
  </si>
  <si>
    <t>Περἰ Άφάκης</t>
  </si>
  <si>
    <t>De aphaca</t>
  </si>
  <si>
    <t>Ἀφάκη</t>
  </si>
  <si>
    <t>APHACA</t>
  </si>
  <si>
    <t>De la Aphaca</t>
  </si>
  <si>
    <t>it366</t>
  </si>
  <si>
    <t>Περἰ Πράσον</t>
  </si>
  <si>
    <t>Du porreau a teste</t>
  </si>
  <si>
    <t>Πράσον κεφαλωτόν</t>
  </si>
  <si>
    <t>PORRUM CAPITATUM</t>
  </si>
  <si>
    <t>Del puerro Cabeçudo</t>
  </si>
  <si>
    <t>it367</t>
  </si>
  <si>
    <t>Περἰ Άμπελοπράσον</t>
  </si>
  <si>
    <t>Du porreau de vigne</t>
  </si>
  <si>
    <t>Ἀμπελόπρασον</t>
  </si>
  <si>
    <t>AMPELOPRASUM</t>
  </si>
  <si>
    <t>Del puerro saluage, quelos Griegos Ilama ampeloprason</t>
  </si>
  <si>
    <t>it368</t>
  </si>
  <si>
    <t>Περἰ Κρομμύων</t>
  </si>
  <si>
    <t>De l'oignon</t>
  </si>
  <si>
    <t>Κρόμμυον</t>
  </si>
  <si>
    <t>CEPA</t>
  </si>
  <si>
    <t>De la cebolla</t>
  </si>
  <si>
    <t>it369</t>
  </si>
  <si>
    <t>Περἰ Σκορόδον</t>
  </si>
  <si>
    <t>De l'ail</t>
  </si>
  <si>
    <t>Σκόροδον</t>
  </si>
  <si>
    <t>ALLIUM</t>
  </si>
  <si>
    <t>Del Ajo</t>
  </si>
  <si>
    <t>it370</t>
  </si>
  <si>
    <t>Περἰ Σκοροδοπράσον</t>
  </si>
  <si>
    <t>De l'ailporreau</t>
  </si>
  <si>
    <t>Σκοροδόπρασον</t>
  </si>
  <si>
    <t>SCORODOPRASUM</t>
  </si>
  <si>
    <t>Del Scorodopraso</t>
  </si>
  <si>
    <t>it371</t>
  </si>
  <si>
    <t>Περἰ Σινήπεως</t>
  </si>
  <si>
    <t>CXLVIII</t>
  </si>
  <si>
    <t>De la moutarde</t>
  </si>
  <si>
    <t>Σίνηπι</t>
  </si>
  <si>
    <t>SINAPI</t>
  </si>
  <si>
    <t>De la Mostaza</t>
  </si>
  <si>
    <t>it372</t>
  </si>
  <si>
    <t>Περἰ Καρδάμον</t>
  </si>
  <si>
    <t>CXLIX</t>
  </si>
  <si>
    <t>Du nasitort</t>
  </si>
  <si>
    <t>Κάρδαμον</t>
  </si>
  <si>
    <t>NASTURTIUM</t>
  </si>
  <si>
    <t>Del Mastuerço</t>
  </si>
  <si>
    <t>it373</t>
  </si>
  <si>
    <t>Περἰ θλάσπεως</t>
  </si>
  <si>
    <t>CL</t>
  </si>
  <si>
    <t>Du thlaspi</t>
  </si>
  <si>
    <t>Θλάσπι</t>
  </si>
  <si>
    <t>THLASPI</t>
  </si>
  <si>
    <t>Del Thlaspi</t>
  </si>
  <si>
    <t>it374</t>
  </si>
  <si>
    <t>Περἰ Δράβης</t>
  </si>
  <si>
    <t>CLI</t>
  </si>
  <si>
    <t>De la drave</t>
  </si>
  <si>
    <t>Ἀραβίς ἤ δράβη</t>
  </si>
  <si>
    <t>ARABIS SIVE DRABA</t>
  </si>
  <si>
    <t>it375</t>
  </si>
  <si>
    <t>Περἰ Έρυσίμον</t>
  </si>
  <si>
    <t>CLII</t>
  </si>
  <si>
    <t>De erysimum</t>
  </si>
  <si>
    <t>Ἐρύσιμον</t>
  </si>
  <si>
    <t>IRIO</t>
  </si>
  <si>
    <t>Del Irion, o erysimo</t>
  </si>
  <si>
    <t>it376</t>
  </si>
  <si>
    <t>Περἰ Πεπέρεως</t>
  </si>
  <si>
    <t>CLIII</t>
  </si>
  <si>
    <t>Du poivre</t>
  </si>
  <si>
    <t>Πέπερι</t>
  </si>
  <si>
    <t>PIPER</t>
  </si>
  <si>
    <t>De la pimienta</t>
  </si>
  <si>
    <t>it377</t>
  </si>
  <si>
    <t>Περἰ Ζιγγιβέρεως</t>
  </si>
  <si>
    <t>CLIIII</t>
  </si>
  <si>
    <t>Du gingembre</t>
  </si>
  <si>
    <t>CLIV</t>
  </si>
  <si>
    <t>Ζιγγίβερ</t>
  </si>
  <si>
    <t>GINGIBER</t>
  </si>
  <si>
    <t>Cap CXLIX</t>
  </si>
  <si>
    <t>Del gengibre</t>
  </si>
  <si>
    <t>it378</t>
  </si>
  <si>
    <t>Περἰ Υδροπεπέρεως</t>
  </si>
  <si>
    <t>CLV</t>
  </si>
  <si>
    <t>Du poivre aquatic ou curage</t>
  </si>
  <si>
    <t>Ὑδροπέπερι</t>
  </si>
  <si>
    <t>HYDROPIPER</t>
  </si>
  <si>
    <t>Cap CL</t>
  </si>
  <si>
    <t>De la pimienta aquatica, Ilamada hydropiper</t>
  </si>
  <si>
    <t>it379</t>
  </si>
  <si>
    <t>Περἰ Πταρμικη̃ς</t>
  </si>
  <si>
    <t>CLVI</t>
  </si>
  <si>
    <t>De ptarmica, ou herbe a eternuer</t>
  </si>
  <si>
    <t>Πταρμική</t>
  </si>
  <si>
    <t>PTARMICA</t>
  </si>
  <si>
    <t>Cap CLI</t>
  </si>
  <si>
    <t>De la ptarmica</t>
  </si>
  <si>
    <t>it380</t>
  </si>
  <si>
    <t>Περὶ Στρουθίον</t>
  </si>
  <si>
    <t>CLVII</t>
  </si>
  <si>
    <t>De struthion</t>
  </si>
  <si>
    <t>Στρούθιον</t>
  </si>
  <si>
    <t>RADICULA SEU LANARIA HERBA</t>
  </si>
  <si>
    <t>Cap CLII</t>
  </si>
  <si>
    <t>De la Yerua Lanaria, en griego Ilamada Struthio</t>
  </si>
  <si>
    <t>it381</t>
  </si>
  <si>
    <t>Περἰ Κυκλαμίνον</t>
  </si>
  <si>
    <t>CLVIII</t>
  </si>
  <si>
    <t>Du pain de pourceau</t>
  </si>
  <si>
    <t>Κυκλάμινος</t>
  </si>
  <si>
    <t>CYCLAMINUS</t>
  </si>
  <si>
    <t>Cap CLIII</t>
  </si>
  <si>
    <t>Del Cyclamino</t>
  </si>
  <si>
    <t>it382</t>
  </si>
  <si>
    <t>Περἰ έτέρας Κυκλαμίνον</t>
  </si>
  <si>
    <t>CLIX</t>
  </si>
  <si>
    <t>D'un'autre espece de cyclaminus</t>
  </si>
  <si>
    <t>Ἑτέρα κυκλάμινος</t>
  </si>
  <si>
    <t>ALTERA CYCLAMINUS</t>
  </si>
  <si>
    <t>Cap CLIIII</t>
  </si>
  <si>
    <t>Del Otro cyclamino</t>
  </si>
  <si>
    <t>it383</t>
  </si>
  <si>
    <t>Περἰ Δρακοντίας μεγάλης</t>
  </si>
  <si>
    <t>CLX</t>
  </si>
  <si>
    <t>De la grande serpentine</t>
  </si>
  <si>
    <t>Δρακοντία μεγάλη</t>
  </si>
  <si>
    <t>DRACUNCULUS MAIOR</t>
  </si>
  <si>
    <t>Cap CLV</t>
  </si>
  <si>
    <t>De la Dragontea mayor</t>
  </si>
  <si>
    <t>it384</t>
  </si>
  <si>
    <t>Περἰ Δρακοντίας μικρᾱς</t>
  </si>
  <si>
    <t>CLXI</t>
  </si>
  <si>
    <t>De la petite serpentine</t>
  </si>
  <si>
    <t>Δρακοντία μικρά</t>
  </si>
  <si>
    <t>DRACUNCULUS MINOR</t>
  </si>
  <si>
    <t>Cap CLVI</t>
  </si>
  <si>
    <t>De la Dragontea menor</t>
  </si>
  <si>
    <t>it385</t>
  </si>
  <si>
    <t>Περἰ Άρον</t>
  </si>
  <si>
    <t>CLXII</t>
  </si>
  <si>
    <t>Du pie de veau</t>
  </si>
  <si>
    <t>Ἄρον</t>
  </si>
  <si>
    <t>ARUM</t>
  </si>
  <si>
    <t>Cap CLVII</t>
  </si>
  <si>
    <t>Del Aro</t>
  </si>
  <si>
    <t>it386</t>
  </si>
  <si>
    <t>Περἰ Άρισάρον</t>
  </si>
  <si>
    <t>CLXIII</t>
  </si>
  <si>
    <t>De arisarum</t>
  </si>
  <si>
    <t>Ἀρίσαρον</t>
  </si>
  <si>
    <t>ARISARUM</t>
  </si>
  <si>
    <t>Cap CLVIII</t>
  </si>
  <si>
    <t>Del Arisaro</t>
  </si>
  <si>
    <t>it387</t>
  </si>
  <si>
    <t>Περἰ Άσφοδέλον</t>
  </si>
  <si>
    <t>CLXIIII</t>
  </si>
  <si>
    <t>De l'asphodel</t>
  </si>
  <si>
    <t>CLXIV</t>
  </si>
  <si>
    <t>Ἀσφόδελος</t>
  </si>
  <si>
    <t>HASTULA REGIA</t>
  </si>
  <si>
    <t>Cap CLIX</t>
  </si>
  <si>
    <t>Del Alphodelo</t>
  </si>
  <si>
    <t>it388</t>
  </si>
  <si>
    <t>Περἰ Βολβοῡ ἐδωδίμον</t>
  </si>
  <si>
    <t>CLXV</t>
  </si>
  <si>
    <t>Du bulbe bon a manger</t>
  </si>
  <si>
    <t>Βολβός ἐδώδιμος</t>
  </si>
  <si>
    <t>BULBUS ESCULENTUS</t>
  </si>
  <si>
    <t>Cap CLX</t>
  </si>
  <si>
    <t>Del bulbo bueno comer</t>
  </si>
  <si>
    <t>it389</t>
  </si>
  <si>
    <t>Περἰ Βολβοῡ ἐμετικον</t>
  </si>
  <si>
    <t>CLXVI</t>
  </si>
  <si>
    <t>Du bulbe vomitif</t>
  </si>
  <si>
    <t>Βολβός ἐμετικός</t>
  </si>
  <si>
    <t>BULBUS VOMITORIUS</t>
  </si>
  <si>
    <t>Cap CLXI</t>
  </si>
  <si>
    <t>Del bulbo vomitorio</t>
  </si>
  <si>
    <t>it390</t>
  </si>
  <si>
    <t>Περἰ Σκίλλης</t>
  </si>
  <si>
    <t>CLXVII</t>
  </si>
  <si>
    <t>De la scille, ou oignon</t>
  </si>
  <si>
    <t>Σκίλλα</t>
  </si>
  <si>
    <t>SCILLA</t>
  </si>
  <si>
    <t>Cap CLXII</t>
  </si>
  <si>
    <t>De la scila o cebolla albarrana</t>
  </si>
  <si>
    <t>it391</t>
  </si>
  <si>
    <t>Περἰ Πανκρατίον</t>
  </si>
  <si>
    <t>CLXVIII</t>
  </si>
  <si>
    <t>Du pancratium</t>
  </si>
  <si>
    <t>Παγκράτιον</t>
  </si>
  <si>
    <t>PANCRATIUM</t>
  </si>
  <si>
    <t>Cap CLXIII</t>
  </si>
  <si>
    <t>Del pancratio o scila menor</t>
  </si>
  <si>
    <t>it392</t>
  </si>
  <si>
    <t>Περἰ Καππάρεως</t>
  </si>
  <si>
    <t>CLXIX</t>
  </si>
  <si>
    <t>Du capprier</t>
  </si>
  <si>
    <t>Κάππαρις</t>
  </si>
  <si>
    <t>CAPPARIS</t>
  </si>
  <si>
    <t>Cap CLXIIII</t>
  </si>
  <si>
    <t>De las Alcaparras</t>
  </si>
  <si>
    <t>it393</t>
  </si>
  <si>
    <t>Περἰ Λεπιδίον</t>
  </si>
  <si>
    <t>CLXX</t>
  </si>
  <si>
    <t>Du nasitort sauvage</t>
  </si>
  <si>
    <t>Λεπίδιον</t>
  </si>
  <si>
    <t>LEPIDIUM</t>
  </si>
  <si>
    <t>Cap CLXV</t>
  </si>
  <si>
    <t>Del lepidio</t>
  </si>
  <si>
    <t>it394</t>
  </si>
  <si>
    <t>it395</t>
  </si>
  <si>
    <t>Περἰ Βατραχίον</t>
  </si>
  <si>
    <t>CLXXI</t>
  </si>
  <si>
    <t>De la grenoillette</t>
  </si>
  <si>
    <t>Βατράχιον</t>
  </si>
  <si>
    <t>RANUNCULUS</t>
  </si>
  <si>
    <t>Cap CLXVI</t>
  </si>
  <si>
    <t>Del Ranunculo</t>
  </si>
  <si>
    <t>it396</t>
  </si>
  <si>
    <t>Περἰ Άνεμώνης</t>
  </si>
  <si>
    <t>CLXXII</t>
  </si>
  <si>
    <t>De anemone</t>
  </si>
  <si>
    <t>Ἀνεμώνη</t>
  </si>
  <si>
    <t>ANEMONE</t>
  </si>
  <si>
    <t>De la Anemone</t>
  </si>
  <si>
    <t>it397</t>
  </si>
  <si>
    <t>Περἰ Άργεμώνης</t>
  </si>
  <si>
    <t>CLXXIII</t>
  </si>
  <si>
    <t>De argemone</t>
  </si>
  <si>
    <t>Ἀργεμώνη</t>
  </si>
  <si>
    <t>ARGEMONE</t>
  </si>
  <si>
    <t>Cap CLXVIII</t>
  </si>
  <si>
    <t>De la Argemone</t>
  </si>
  <si>
    <t>it398</t>
  </si>
  <si>
    <t>Περἰ Άναγάλλιδος</t>
  </si>
  <si>
    <t>CLXXIIII</t>
  </si>
  <si>
    <t>Du mouron</t>
  </si>
  <si>
    <t>CLXXIV</t>
  </si>
  <si>
    <t>Ἀναγαλλίς</t>
  </si>
  <si>
    <t>ANAGALLIS</t>
  </si>
  <si>
    <t>Cap CLXIX</t>
  </si>
  <si>
    <t>De la Anagalide</t>
  </si>
  <si>
    <t>it399</t>
  </si>
  <si>
    <t>Περἰ Κισσοῡ</t>
  </si>
  <si>
    <t>CLXXV</t>
  </si>
  <si>
    <t>Du liarre</t>
  </si>
  <si>
    <t>Κισσός</t>
  </si>
  <si>
    <t>HEDERA</t>
  </si>
  <si>
    <t>Cap CLXX</t>
  </si>
  <si>
    <t>De la yedra</t>
  </si>
  <si>
    <t>it400</t>
  </si>
  <si>
    <t>Περἰ Χελιδονίον μεγάλον</t>
  </si>
  <si>
    <t>CLXXVI</t>
  </si>
  <si>
    <t>De la grande chelidoine</t>
  </si>
  <si>
    <t>Χελιδόνιον μέγα</t>
  </si>
  <si>
    <t>CHELIDONIUM MAIUS</t>
  </si>
  <si>
    <t>Cap CLXXI</t>
  </si>
  <si>
    <t>De la Celidonia mayor</t>
  </si>
  <si>
    <t>it401</t>
  </si>
  <si>
    <t>Περἰ Χελιδονίον μικροῡ</t>
  </si>
  <si>
    <t>CLXXVII</t>
  </si>
  <si>
    <t>De la petite chelidoine</t>
  </si>
  <si>
    <t>Χελιδόνιον μικρόν</t>
  </si>
  <si>
    <t>CHELIDONIUM MINUS</t>
  </si>
  <si>
    <t>Cap CLXXII</t>
  </si>
  <si>
    <t>De la Celidonia menor</t>
  </si>
  <si>
    <t>it402</t>
  </si>
  <si>
    <t>Περἰ Όθόννης</t>
  </si>
  <si>
    <t>CLXXVIII</t>
  </si>
  <si>
    <t>De othonna</t>
  </si>
  <si>
    <t>Ὀθόννα</t>
  </si>
  <si>
    <t>OTHONNA</t>
  </si>
  <si>
    <t>Cap CLXXIII</t>
  </si>
  <si>
    <t>De la Othona</t>
  </si>
  <si>
    <t>it403</t>
  </si>
  <si>
    <t>Περἰ Μυός ὤτων</t>
  </si>
  <si>
    <t>CLXXIX</t>
  </si>
  <si>
    <t>De l'oreille de souris</t>
  </si>
  <si>
    <t>Μυός ὦτα</t>
  </si>
  <si>
    <t>AURICULA MURIS</t>
  </si>
  <si>
    <t>Cap CLXXIIII</t>
  </si>
  <si>
    <t>De la Oreja del raton, Ilamada Myos otis</t>
  </si>
  <si>
    <t>it404</t>
  </si>
  <si>
    <t>Cap CLXXV</t>
  </si>
  <si>
    <t>Del glasto domestico</t>
  </si>
  <si>
    <t>it405</t>
  </si>
  <si>
    <t>Περί Ίσάτιδος ἀγρίας</t>
  </si>
  <si>
    <t>CLXXX</t>
  </si>
  <si>
    <t>Du guede ou pastel</t>
  </si>
  <si>
    <t>Ἰσάτις</t>
  </si>
  <si>
    <t>GLASTUM</t>
  </si>
  <si>
    <t>Cap CLXXVI</t>
  </si>
  <si>
    <t>Del glasto saluage</t>
  </si>
  <si>
    <t>it406</t>
  </si>
  <si>
    <t>Περἰ Τηλεφίον</t>
  </si>
  <si>
    <t>CLXXXI</t>
  </si>
  <si>
    <t>De telephium</t>
  </si>
  <si>
    <t>Τηλέφιον</t>
  </si>
  <si>
    <t>TELEPHIUM</t>
  </si>
  <si>
    <t>Cap CLXXVII</t>
  </si>
  <si>
    <t>Del telephio</t>
  </si>
  <si>
    <t>it407</t>
  </si>
  <si>
    <t>Περἰ Άγαρίκον</t>
  </si>
  <si>
    <t>De l'agaric</t>
  </si>
  <si>
    <t>Ἀγαρικόν</t>
  </si>
  <si>
    <t>AGARICUM</t>
  </si>
  <si>
    <t>Libro tercero</t>
  </si>
  <si>
    <t>Del agarico</t>
  </si>
  <si>
    <t>it408</t>
  </si>
  <si>
    <t>Περἰ ΄Ρᾱ</t>
  </si>
  <si>
    <t>Du rhapontique</t>
  </si>
  <si>
    <t>Ῥᾶ, ῥῆον</t>
  </si>
  <si>
    <t>RHAPONTICUM</t>
  </si>
  <si>
    <t>Del Reopontico</t>
  </si>
  <si>
    <t>it409</t>
  </si>
  <si>
    <t>Περἰ Γεντιανη̃ς</t>
  </si>
  <si>
    <t>De la gentiane</t>
  </si>
  <si>
    <t>Γεντιανή</t>
  </si>
  <si>
    <t>GENTIANA</t>
  </si>
  <si>
    <t>De la gentiana</t>
  </si>
  <si>
    <t>it410</t>
  </si>
  <si>
    <t>Περἰ Άριστολοχίας</t>
  </si>
  <si>
    <t>De l'aristolochie</t>
  </si>
  <si>
    <t>Ἀριστολοχία</t>
  </si>
  <si>
    <t>ARISTOLOCHIA</t>
  </si>
  <si>
    <t>De la Aristoloquia</t>
  </si>
  <si>
    <t>it411</t>
  </si>
  <si>
    <t>Περἰ Γλυκυῤῥίζης</t>
  </si>
  <si>
    <t>De la rigalice</t>
  </si>
  <si>
    <t>Γλυκύρριζα</t>
  </si>
  <si>
    <t>DULCIS RADIX</t>
  </si>
  <si>
    <t>De la Regaliza</t>
  </si>
  <si>
    <t>it412</t>
  </si>
  <si>
    <t>Περἰ Kενταυρίον τοῦ μεγάλον</t>
  </si>
  <si>
    <t>De la grande centauree</t>
  </si>
  <si>
    <t>Κενταύριον μέγα</t>
  </si>
  <si>
    <t>CENTAURIUM MAGNUM</t>
  </si>
  <si>
    <t>De la Centaurea mayor</t>
  </si>
  <si>
    <t>it413</t>
  </si>
  <si>
    <t>Περἰ Kενταυρίον τοῦ μικροῦ</t>
  </si>
  <si>
    <t>De la petite centauree</t>
  </si>
  <si>
    <t>Κενταύριον μικρόν</t>
  </si>
  <si>
    <t>CENTAURIUM MINUS</t>
  </si>
  <si>
    <t>De la Centaurea menor</t>
  </si>
  <si>
    <t>it414</t>
  </si>
  <si>
    <t>Περἰ Χαμαιλέοντος λευκοῦ</t>
  </si>
  <si>
    <t>Du chameleon blanc</t>
  </si>
  <si>
    <t>Χαμαιλέων λευκός</t>
  </si>
  <si>
    <t>CHAMAELEON ALBUS</t>
  </si>
  <si>
    <t>Del camaleon blanco</t>
  </si>
  <si>
    <t>it415</t>
  </si>
  <si>
    <t>Περἰ Χαμαιλέοντος μέλανος</t>
  </si>
  <si>
    <t>De sarcocolla</t>
  </si>
  <si>
    <t>Χαμαιλέων μέλας</t>
  </si>
  <si>
    <t>CHAMAELEON NIGER</t>
  </si>
  <si>
    <t>Del camaleon negro</t>
  </si>
  <si>
    <t>it416</t>
  </si>
  <si>
    <t>Περἰ Κροκοδειλίον</t>
  </si>
  <si>
    <t>De clinopodium</t>
  </si>
  <si>
    <t>Κροκοδείλιον</t>
  </si>
  <si>
    <t>CROCODILIUM</t>
  </si>
  <si>
    <t>Del crocodilio</t>
  </si>
  <si>
    <t>it417</t>
  </si>
  <si>
    <t>Περἰ Διψάκον</t>
  </si>
  <si>
    <t>Du chardon a carder</t>
  </si>
  <si>
    <t>Δίψακος</t>
  </si>
  <si>
    <t>DIPSACUS SIVE LABRUM VENERIS</t>
  </si>
  <si>
    <t>Del dipsaco</t>
  </si>
  <si>
    <t>it418</t>
  </si>
  <si>
    <t>Περἰ Άκάνθας λευκη̃ς</t>
  </si>
  <si>
    <t>Du pimen</t>
  </si>
  <si>
    <t>Ἄκανθα λευκή</t>
  </si>
  <si>
    <t>SPINA ALBA</t>
  </si>
  <si>
    <t>De la espina blanca</t>
  </si>
  <si>
    <t>it419</t>
  </si>
  <si>
    <t>Περἰ Άκάνθης ἀραβικη̃ς</t>
  </si>
  <si>
    <t>De l'espine arabique</t>
  </si>
  <si>
    <t>Ἄκανθα ἀραβική</t>
  </si>
  <si>
    <t>SPINA ARABICA</t>
  </si>
  <si>
    <t>De la espina arabica</t>
  </si>
  <si>
    <t>it420</t>
  </si>
  <si>
    <t>Περἰ Σκολύμον</t>
  </si>
  <si>
    <t>Du cardon ou artichaut</t>
  </si>
  <si>
    <t>Σκόλυμος</t>
  </si>
  <si>
    <t>CARDUUS</t>
  </si>
  <si>
    <t>Del Cardo</t>
  </si>
  <si>
    <t>it421</t>
  </si>
  <si>
    <t>Περἰ Ποτηρίον</t>
  </si>
  <si>
    <t>Du poterium</t>
  </si>
  <si>
    <t>Ποτήριον</t>
  </si>
  <si>
    <t>POTERIUM</t>
  </si>
  <si>
    <t>Del Poterio</t>
  </si>
  <si>
    <t>it422</t>
  </si>
  <si>
    <t>Περἰ Άκανθίον</t>
  </si>
  <si>
    <t>De acanthium</t>
  </si>
  <si>
    <t>Ἀκάνθιον</t>
  </si>
  <si>
    <t>ACANTHIUM</t>
  </si>
  <si>
    <t>Del Acanthio</t>
  </si>
  <si>
    <t>it423</t>
  </si>
  <si>
    <t>Περἰ Άκάνθης</t>
  </si>
  <si>
    <t>De la branche ursine</t>
  </si>
  <si>
    <t>Ἄκανθος</t>
  </si>
  <si>
    <t>ACANTHUS</t>
  </si>
  <si>
    <t>Del Acantho</t>
  </si>
  <si>
    <t>it424</t>
  </si>
  <si>
    <t>Περἰ Άνωνίδος</t>
  </si>
  <si>
    <t>De l'arrestebeuf</t>
  </si>
  <si>
    <t>Ἀνωνίς ἤ ὀνωνίς</t>
  </si>
  <si>
    <t>ANONIS SIVE ONONIS</t>
  </si>
  <si>
    <t>Del Acatho salvage</t>
  </si>
  <si>
    <t>it425</t>
  </si>
  <si>
    <t>Περἰ Λευκακάνθης</t>
  </si>
  <si>
    <t>De la blanche epine</t>
  </si>
  <si>
    <t>Λευκάκανθα</t>
  </si>
  <si>
    <t>LEUCACANTHA</t>
  </si>
  <si>
    <t>cap XIX</t>
  </si>
  <si>
    <t>De la Ononide</t>
  </si>
  <si>
    <t>it426</t>
  </si>
  <si>
    <t>Περἰ Τραγακάνθης</t>
  </si>
  <si>
    <t>De l'epine de bouc</t>
  </si>
  <si>
    <t>Τραγάκανθα</t>
  </si>
  <si>
    <t>TRAGACANTHA</t>
  </si>
  <si>
    <t>De la Leucacanta o blanca espina</t>
  </si>
  <si>
    <t>it427</t>
  </si>
  <si>
    <t>Περἰ Ήρυγγίον</t>
  </si>
  <si>
    <t>Du panicaut</t>
  </si>
  <si>
    <t>Ἠρύγγιον</t>
  </si>
  <si>
    <t>ERYNGIUM</t>
  </si>
  <si>
    <t>De la tragacanta</t>
  </si>
  <si>
    <t>it428</t>
  </si>
  <si>
    <t>Περἰ Άλόης</t>
  </si>
  <si>
    <t>De l'aloe</t>
  </si>
  <si>
    <t>Ἀλόη</t>
  </si>
  <si>
    <t>ALOE</t>
  </si>
  <si>
    <t>Del Eryngio</t>
  </si>
  <si>
    <t>it429</t>
  </si>
  <si>
    <t>Περἰ Άψινθίον</t>
  </si>
  <si>
    <t>De l'aluine</t>
  </si>
  <si>
    <t>Ἀψίνθιον</t>
  </si>
  <si>
    <t>ABSINTHIUM</t>
  </si>
  <si>
    <t>Del Aloe</t>
  </si>
  <si>
    <t>it430</t>
  </si>
  <si>
    <t>Περἰ Άψινθίον θαλασσίον</t>
  </si>
  <si>
    <t>De l'aluine marine</t>
  </si>
  <si>
    <t>Ἀψίνθιον θαλάσσιον</t>
  </si>
  <si>
    <t>ABSINTHIUM MARINUM</t>
  </si>
  <si>
    <t>Del absinthio</t>
  </si>
  <si>
    <t>it431</t>
  </si>
  <si>
    <t>Περἰ Άψινθίον Σαντονίον</t>
  </si>
  <si>
    <t>Del Absinthio marino, Ilamada tambien seriphio</t>
  </si>
  <si>
    <t>it432</t>
  </si>
  <si>
    <t>Περἰ Άβροτόνον</t>
  </si>
  <si>
    <t>De l'auronne</t>
  </si>
  <si>
    <t>Ἀβρότονον</t>
  </si>
  <si>
    <t>ABROTONUM</t>
  </si>
  <si>
    <t>Del Absinthio santonico</t>
  </si>
  <si>
    <t>it433</t>
  </si>
  <si>
    <t>Περἰ ΄Υσσώπον</t>
  </si>
  <si>
    <t>De l'hyssope</t>
  </si>
  <si>
    <t>Ὕσσωπος</t>
  </si>
  <si>
    <t>HYSSOPUM</t>
  </si>
  <si>
    <t>Del Abrotano</t>
  </si>
  <si>
    <t>it434</t>
  </si>
  <si>
    <t>Περἰ Στοίχαδος</t>
  </si>
  <si>
    <t>De stechas</t>
  </si>
  <si>
    <t>Στοεχάς</t>
  </si>
  <si>
    <t>STOECHAS</t>
  </si>
  <si>
    <t>Del Hyssopo</t>
  </si>
  <si>
    <t>it435</t>
  </si>
  <si>
    <t>3.29;3.30</t>
  </si>
  <si>
    <t>Ὀρίγανος</t>
  </si>
  <si>
    <t>ORIGANUM</t>
  </si>
  <si>
    <t>Del Cantuesso</t>
  </si>
  <si>
    <t>it435b</t>
  </si>
  <si>
    <t>it436</t>
  </si>
  <si>
    <t>Περἰ Άγριοριγάνον</t>
  </si>
  <si>
    <t>De l'origan</t>
  </si>
  <si>
    <t>it437</t>
  </si>
  <si>
    <t>Περἰ Τραγοριγάνον</t>
  </si>
  <si>
    <t>Du tragorigan</t>
  </si>
  <si>
    <t>Τραγορίγανος</t>
  </si>
  <si>
    <t>TRAGORIGANUM</t>
  </si>
  <si>
    <t>Del Oregano</t>
  </si>
  <si>
    <t>it438</t>
  </si>
  <si>
    <t>Περἰ Γλήχωνος</t>
  </si>
  <si>
    <t>Du pouliot</t>
  </si>
  <si>
    <t>Γλήχων</t>
  </si>
  <si>
    <t>PULEGIUM</t>
  </si>
  <si>
    <t>Del Oregano cabruno, Ilamado tragorigano e Griego</t>
  </si>
  <si>
    <t>it439</t>
  </si>
  <si>
    <t>Περἰ Dικτάμνον</t>
  </si>
  <si>
    <t>Du dictam</t>
  </si>
  <si>
    <t>Δίκταμνος</t>
  </si>
  <si>
    <t>DICTAMNUM</t>
  </si>
  <si>
    <t>Del Poleo</t>
  </si>
  <si>
    <t>Ψευδοδίκταμνος</t>
  </si>
  <si>
    <t>PSEUDODICTAMNUM</t>
  </si>
  <si>
    <t>Del dictamno</t>
  </si>
  <si>
    <t>Δίκταμνος ἕτερος</t>
  </si>
  <si>
    <t>DICTAMNUM ALTERUM</t>
  </si>
  <si>
    <t>Del dictamno salso, Ilamado speudodisctamno</t>
  </si>
  <si>
    <t>it440</t>
  </si>
  <si>
    <t>Περἰ Έλελισφάκον</t>
  </si>
  <si>
    <t>De la sauge</t>
  </si>
  <si>
    <t>Ἐλελίσφακον</t>
  </si>
  <si>
    <t>SALVIA</t>
  </si>
  <si>
    <t>Del otro dictamno candioto</t>
  </si>
  <si>
    <t>it441</t>
  </si>
  <si>
    <t>Περἰ Ήδυόσμον ήμέρον</t>
  </si>
  <si>
    <t>De la menthe</t>
  </si>
  <si>
    <t>Ἡδύοσμος</t>
  </si>
  <si>
    <t>MENTHA</t>
  </si>
  <si>
    <t>De la Savia</t>
  </si>
  <si>
    <t>it442</t>
  </si>
  <si>
    <t>Περἰ Καλαμίνθης</t>
  </si>
  <si>
    <t>De la calamenthe</t>
  </si>
  <si>
    <t>Καλαμίνθη</t>
  </si>
  <si>
    <t>CALAMINTHA</t>
  </si>
  <si>
    <t>De la yerua buena</t>
  </si>
  <si>
    <t>it443</t>
  </si>
  <si>
    <t>Περἰ θύμον</t>
  </si>
  <si>
    <t>Du thym</t>
  </si>
  <si>
    <t>Θύμος</t>
  </si>
  <si>
    <t>THYMUM</t>
  </si>
  <si>
    <t>Del Mastranto, Ilamado Mentrasto</t>
  </si>
  <si>
    <t>it444</t>
  </si>
  <si>
    <t>Περἰ θύμβρας</t>
  </si>
  <si>
    <t>De la sarriete</t>
  </si>
  <si>
    <t>Θύμβρα</t>
  </si>
  <si>
    <t>SATUREIA</t>
  </si>
  <si>
    <t>De la Calaminta</t>
  </si>
  <si>
    <t>it445</t>
  </si>
  <si>
    <t>Περἰ Έρπύλλον</t>
  </si>
  <si>
    <t>Du serpolet</t>
  </si>
  <si>
    <t>Ἕρπυλλος</t>
  </si>
  <si>
    <t>SERPILLUM</t>
  </si>
  <si>
    <t>Del Thymo</t>
  </si>
  <si>
    <t>it446</t>
  </si>
  <si>
    <t>3.41a</t>
  </si>
  <si>
    <t>Περἰ Σαμψύχον</t>
  </si>
  <si>
    <t>De la mariolaine</t>
  </si>
  <si>
    <t>Σάμψυχον</t>
  </si>
  <si>
    <t>SAMPSUCHUM</t>
  </si>
  <si>
    <t>De la Thymbra, Ilamada en espagnol Axedrea</t>
  </si>
  <si>
    <t>it447</t>
  </si>
  <si>
    <t>3.41b</t>
  </si>
  <si>
    <t>Περἰ Μελιλότον</t>
  </si>
  <si>
    <t>Du melilot</t>
  </si>
  <si>
    <t>Μελίλωτος</t>
  </si>
  <si>
    <t>MELILOTUS, SIVE SERTULA CAMPANA</t>
  </si>
  <si>
    <t>Del Serpol</t>
  </si>
  <si>
    <t>it448</t>
  </si>
  <si>
    <t>Περἰ Μάρον</t>
  </si>
  <si>
    <t>Du marum</t>
  </si>
  <si>
    <t>Μάρον</t>
  </si>
  <si>
    <t>MARUM</t>
  </si>
  <si>
    <t>De la Maiorana</t>
  </si>
  <si>
    <t>it449</t>
  </si>
  <si>
    <t>Περἰ Άκίνον</t>
  </si>
  <si>
    <t>De acinus</t>
  </si>
  <si>
    <t>Ἄκινος</t>
  </si>
  <si>
    <t>ACINOS</t>
  </si>
  <si>
    <t>Del Meliloto</t>
  </si>
  <si>
    <t>it450</t>
  </si>
  <si>
    <t>Περἰ Βακχάρεως</t>
  </si>
  <si>
    <t>De baccharis</t>
  </si>
  <si>
    <t>Βάκχαρις</t>
  </si>
  <si>
    <t>BACCHARIS</t>
  </si>
  <si>
    <t>Del Maro</t>
  </si>
  <si>
    <t>it451</t>
  </si>
  <si>
    <t>Περἰ Πηγάνον</t>
  </si>
  <si>
    <t>De la rue</t>
  </si>
  <si>
    <t>Πήγανον</t>
  </si>
  <si>
    <t>RUTA</t>
  </si>
  <si>
    <t>Del Acino</t>
  </si>
  <si>
    <t>it452</t>
  </si>
  <si>
    <t>Περἰ Πηγάνον ἀγρίον</t>
  </si>
  <si>
    <t>De la rue sauvage</t>
  </si>
  <si>
    <t>Πήγανον ἄγριον</t>
  </si>
  <si>
    <t>RUTA SYLVESTRIS</t>
  </si>
  <si>
    <t>De la Bacara</t>
  </si>
  <si>
    <t>it453</t>
  </si>
  <si>
    <t>Περἰ Μώλυως</t>
  </si>
  <si>
    <t>De moly</t>
  </si>
  <si>
    <t>Μῶλη / Μῶλυ</t>
  </si>
  <si>
    <t>MOLY</t>
  </si>
  <si>
    <t>De la ruda</t>
  </si>
  <si>
    <t>it454</t>
  </si>
  <si>
    <t>Περἰ Πάνακος</t>
  </si>
  <si>
    <t>De panaces heracleum</t>
  </si>
  <si>
    <t>Πάνακες ἡράκλειον</t>
  </si>
  <si>
    <t>PANACES HERACLEUM</t>
  </si>
  <si>
    <t>De la ruda saluage</t>
  </si>
  <si>
    <t>it455</t>
  </si>
  <si>
    <t>Περἰ Πάνακος Άσκληπιον</t>
  </si>
  <si>
    <t>De panaces asclepium</t>
  </si>
  <si>
    <t>Πάνακες ἀσκλήπιον</t>
  </si>
  <si>
    <t>PANACES ASCLEPIUM</t>
  </si>
  <si>
    <t>Del Moly</t>
  </si>
  <si>
    <t>it456</t>
  </si>
  <si>
    <t>Περἰ Πάνακος Χειρωνίον</t>
  </si>
  <si>
    <t>De panaces chironium</t>
  </si>
  <si>
    <t>Πάνακες χειρώνιον</t>
  </si>
  <si>
    <t>PANACES CHIRONIUM</t>
  </si>
  <si>
    <t>Del Panace Heraclio</t>
  </si>
  <si>
    <t>it457</t>
  </si>
  <si>
    <t>Περἰ Λιγυστικον</t>
  </si>
  <si>
    <t>Du ligustic</t>
  </si>
  <si>
    <t>Λιγυστικόν</t>
  </si>
  <si>
    <t>LIGUSTICUM</t>
  </si>
  <si>
    <t>Del Panace Asclepio</t>
  </si>
  <si>
    <t>it458</t>
  </si>
  <si>
    <t>Περἰ Σταφυλίνον</t>
  </si>
  <si>
    <t>De la pastenade</t>
  </si>
  <si>
    <t>Σταφυλῖνος</t>
  </si>
  <si>
    <t>PASTINACA</t>
  </si>
  <si>
    <t>cap LIII</t>
  </si>
  <si>
    <t>Del panace Chironio</t>
  </si>
  <si>
    <t>it459</t>
  </si>
  <si>
    <t>Περἰ Σεσέλεως μασσαλεωτικον</t>
  </si>
  <si>
    <t>Du seseli</t>
  </si>
  <si>
    <t>Σέσελι</t>
  </si>
  <si>
    <t>SESELI</t>
  </si>
  <si>
    <t>Del Ligustico</t>
  </si>
  <si>
    <t>it460</t>
  </si>
  <si>
    <t>Περἰ Σεσέλεως αἰθιοπικον</t>
  </si>
  <si>
    <t>De la Pastinaca</t>
  </si>
  <si>
    <t>it461</t>
  </si>
  <si>
    <t>Περἰ Σεσέλεως πελοποννησιακον</t>
  </si>
  <si>
    <t>Del Seseli massiliense</t>
  </si>
  <si>
    <t>it462</t>
  </si>
  <si>
    <t>Περἰ Τορδυλίον</t>
  </si>
  <si>
    <t>Du tordylium ou seseli de Candie</t>
  </si>
  <si>
    <t>Τορδύλιον</t>
  </si>
  <si>
    <t>CRETICUM SESELI</t>
  </si>
  <si>
    <t>Del seseli ethiopico</t>
  </si>
  <si>
    <t>it463</t>
  </si>
  <si>
    <t>Περἰ Σίσωνος</t>
  </si>
  <si>
    <t>Du sison</t>
  </si>
  <si>
    <t>Σίσων</t>
  </si>
  <si>
    <t>SISON</t>
  </si>
  <si>
    <t>Del Seseli peloposense</t>
  </si>
  <si>
    <t>it464</t>
  </si>
  <si>
    <t>Περἰ Άνίσον</t>
  </si>
  <si>
    <t>De l'anis</t>
  </si>
  <si>
    <t>Ἄνισον</t>
  </si>
  <si>
    <t>ANISUM</t>
  </si>
  <si>
    <t>Del seseli cretico, Ilamado tordylio</t>
  </si>
  <si>
    <t>it465</t>
  </si>
  <si>
    <t>Περἰ Κάρον</t>
  </si>
  <si>
    <t>Du carvi</t>
  </si>
  <si>
    <t>Κάρος</t>
  </si>
  <si>
    <t>CARUM</t>
  </si>
  <si>
    <t>Del sifon</t>
  </si>
  <si>
    <t>it466</t>
  </si>
  <si>
    <t>Περἰ Άνήθον</t>
  </si>
  <si>
    <t>De l'anet</t>
  </si>
  <si>
    <t>Ἄνηθον</t>
  </si>
  <si>
    <t>ANETHUM</t>
  </si>
  <si>
    <t>Del Anis</t>
  </si>
  <si>
    <t>it467</t>
  </si>
  <si>
    <t>Περἰ Κυμίνον ήμέρον</t>
  </si>
  <si>
    <t>Du cumin cultive</t>
  </si>
  <si>
    <t>Κύμινον ἥμερον</t>
  </si>
  <si>
    <t>CUMINUM SATIVUM</t>
  </si>
  <si>
    <t>Del Alcarouea</t>
  </si>
  <si>
    <t>it468</t>
  </si>
  <si>
    <t>Περἰ Κυμίνον ἀγρίον</t>
  </si>
  <si>
    <t>Du cumin sauvage</t>
  </si>
  <si>
    <t>Κύμινον ἄγριον</t>
  </si>
  <si>
    <t>CUMINUM SYLVESTRE</t>
  </si>
  <si>
    <t>Del Eneldo</t>
  </si>
  <si>
    <t>it469</t>
  </si>
  <si>
    <t>Περἰ Άμμιος</t>
  </si>
  <si>
    <t>De ammi</t>
  </si>
  <si>
    <t>Ἄμμι</t>
  </si>
  <si>
    <t>AMMI</t>
  </si>
  <si>
    <t>Del Comino hortense</t>
  </si>
  <si>
    <t>it470</t>
  </si>
  <si>
    <t>Περἰ Κορίον</t>
  </si>
  <si>
    <t>Du coriandre</t>
  </si>
  <si>
    <t>Κόριον ἤ κορίανον</t>
  </si>
  <si>
    <t>CORIANDRUM</t>
  </si>
  <si>
    <t>Del comino saluage</t>
  </si>
  <si>
    <t>it471</t>
  </si>
  <si>
    <t>Περἰ Ίερακίον τοῦ μεγάλον</t>
  </si>
  <si>
    <t>De hieracium</t>
  </si>
  <si>
    <t>Ἱεράκιον</t>
  </si>
  <si>
    <t>HIERACIUM</t>
  </si>
  <si>
    <t>Del Ammi</t>
  </si>
  <si>
    <t>it472</t>
  </si>
  <si>
    <t>Περἰ Ίερακίον τοῦ μικροῦ</t>
  </si>
  <si>
    <t>Del Culantro</t>
  </si>
  <si>
    <t>it473</t>
  </si>
  <si>
    <t>Περἰ Σελίνον</t>
  </si>
  <si>
    <t>Du persil</t>
  </si>
  <si>
    <t>Σέλινον</t>
  </si>
  <si>
    <t>APIUM</t>
  </si>
  <si>
    <t>Del Hieracio mayor</t>
  </si>
  <si>
    <t>it474</t>
  </si>
  <si>
    <t>Περἰ Έλειοσελίνον</t>
  </si>
  <si>
    <t>Del Hieracio menor</t>
  </si>
  <si>
    <t>it475</t>
  </si>
  <si>
    <t>Περἰ Όρεοσελίνον</t>
  </si>
  <si>
    <t>Del Apio</t>
  </si>
  <si>
    <t>it476</t>
  </si>
  <si>
    <t>Del Eleoselino</t>
  </si>
  <si>
    <t>it477</t>
  </si>
  <si>
    <t>Περὶ Πετροσελίνον</t>
  </si>
  <si>
    <t>Del apio montano, Ilamado Oreoselino</t>
  </si>
  <si>
    <t>it478</t>
  </si>
  <si>
    <t>Περἰ Σμυρνίον</t>
  </si>
  <si>
    <t>Du smyrnium</t>
  </si>
  <si>
    <t>Σμύρνιον</t>
  </si>
  <si>
    <t>SMYRNIUM</t>
  </si>
  <si>
    <t>it479</t>
  </si>
  <si>
    <t>Περἰ Έλαφοβόσκον</t>
  </si>
  <si>
    <t>De elaphoboscum</t>
  </si>
  <si>
    <t>Ἐλαφόβοσκον</t>
  </si>
  <si>
    <t>ELAPHOBOSCUM</t>
  </si>
  <si>
    <t>Del apio que nace en las piedras, Ilamado petroselino</t>
  </si>
  <si>
    <t>it480</t>
  </si>
  <si>
    <t>Περἰ Μαράθρον</t>
  </si>
  <si>
    <t>Du fenouil</t>
  </si>
  <si>
    <t>Μάραθρον</t>
  </si>
  <si>
    <t>FOENICULUM</t>
  </si>
  <si>
    <t>Del apio cavallar, Ilamado Hipposelino en Griego</t>
  </si>
  <si>
    <t>it481</t>
  </si>
  <si>
    <t>Περἰ Ίππομαράθρον</t>
  </si>
  <si>
    <t>Du fenouil sauvage</t>
  </si>
  <si>
    <t>Ἱππομάραθρον</t>
  </si>
  <si>
    <t>FOENICULUM ERRATICUM</t>
  </si>
  <si>
    <t>Del Smyrnio</t>
  </si>
  <si>
    <t>it482</t>
  </si>
  <si>
    <t>Περἰ Δαύκον</t>
  </si>
  <si>
    <t>De daucum</t>
  </si>
  <si>
    <t>Δαῦκος</t>
  </si>
  <si>
    <t>DAUCUM</t>
  </si>
  <si>
    <t>Del Elaphobosco</t>
  </si>
  <si>
    <t>it483</t>
  </si>
  <si>
    <t>Περἰ Δελφινίον</t>
  </si>
  <si>
    <t>Δελφίνιον</t>
  </si>
  <si>
    <t>DELPHINIUM</t>
  </si>
  <si>
    <t>Del Hinojo. Del Hinojo saluage, Ilamado Hippomoarathro</t>
  </si>
  <si>
    <t>it484</t>
  </si>
  <si>
    <t>Du delphinium</t>
  </si>
  <si>
    <t>it485</t>
  </si>
  <si>
    <t>Περἰ Πυρέθρον</t>
  </si>
  <si>
    <t>Du pyrethre</t>
  </si>
  <si>
    <t>Πυρέθρον</t>
  </si>
  <si>
    <t>PYRETHRUM</t>
  </si>
  <si>
    <t>Del Dauco</t>
  </si>
  <si>
    <t>it486</t>
  </si>
  <si>
    <t>Περἰ Λιβανωτίδος</t>
  </si>
  <si>
    <t>Du romarin</t>
  </si>
  <si>
    <t>Λιβανωτὶς</t>
  </si>
  <si>
    <t>ROSMARINUM</t>
  </si>
  <si>
    <t>it486b</t>
  </si>
  <si>
    <t>Du romarin des iardins</t>
  </si>
  <si>
    <t>Λιβανωτὶς στεφανοματική</t>
  </si>
  <si>
    <t>ROSMARINUM CORONARIUM</t>
  </si>
  <si>
    <t>Del delphinio</t>
  </si>
  <si>
    <t>it487</t>
  </si>
  <si>
    <t>Περἰ Σφονδυλίον</t>
  </si>
  <si>
    <t>Du sphondylium</t>
  </si>
  <si>
    <t>Σφονδύλιον</t>
  </si>
  <si>
    <t>SPHONDYLIUM</t>
  </si>
  <si>
    <t>Del pelitre, Ilamado Pyrethro en Griego</t>
  </si>
  <si>
    <t>it488</t>
  </si>
  <si>
    <t>Περἰ Νάρθηκος</t>
  </si>
  <si>
    <t>De la ferule</t>
  </si>
  <si>
    <t>Νάρθηξ</t>
  </si>
  <si>
    <t>FERULA</t>
  </si>
  <si>
    <t>Del Romero</t>
  </si>
  <si>
    <t>it489</t>
  </si>
  <si>
    <t>Περἰ Πευκεδάνον</t>
  </si>
  <si>
    <t>Du peucedanum</t>
  </si>
  <si>
    <t>Πευκέδανος</t>
  </si>
  <si>
    <t>PEUCEDANUM</t>
  </si>
  <si>
    <t>Del Cachry</t>
  </si>
  <si>
    <t>it490</t>
  </si>
  <si>
    <t>Περἰ Μελανθίον</t>
  </si>
  <si>
    <t>De la nielle</t>
  </si>
  <si>
    <t>Μελάνθιον</t>
  </si>
  <si>
    <t>GITH SEU MELANTIUM</t>
  </si>
  <si>
    <t>Del Romero Coronario</t>
  </si>
  <si>
    <t>it491</t>
  </si>
  <si>
    <t>Περἰ Σιλφίον</t>
  </si>
  <si>
    <t>Du laserpitium</t>
  </si>
  <si>
    <t>Σίλφιον</t>
  </si>
  <si>
    <t>LASERPITIUM</t>
  </si>
  <si>
    <t>Del Sphondylio</t>
  </si>
  <si>
    <t>it492</t>
  </si>
  <si>
    <t>Περἰ Σαγαπήνον</t>
  </si>
  <si>
    <t>Du sagapenum</t>
  </si>
  <si>
    <t>Σαγάπηνον</t>
  </si>
  <si>
    <t>SAGAPENUM</t>
  </si>
  <si>
    <t>De la ferula</t>
  </si>
  <si>
    <t>it493</t>
  </si>
  <si>
    <t>Περἰ Εὐφορβίον</t>
  </si>
  <si>
    <t>De l'euphorbe</t>
  </si>
  <si>
    <t>Εὐφόρβιον</t>
  </si>
  <si>
    <t>EUPHORBIUM</t>
  </si>
  <si>
    <t>Del Peucedano</t>
  </si>
  <si>
    <t>it494</t>
  </si>
  <si>
    <t>Περἰ Χαλβάνης</t>
  </si>
  <si>
    <t>Du galbanum</t>
  </si>
  <si>
    <t>Χαλβάνη</t>
  </si>
  <si>
    <t>GALBANUM</t>
  </si>
  <si>
    <t>De la Nigela</t>
  </si>
  <si>
    <t>it495</t>
  </si>
  <si>
    <t>Περἰ Άμμωνιακον</t>
  </si>
  <si>
    <t>De l'ammoniac</t>
  </si>
  <si>
    <t>Ἀμμωνιακὸν</t>
  </si>
  <si>
    <t>AMMONIACUM</t>
  </si>
  <si>
    <t>Del Laserpitio</t>
  </si>
  <si>
    <t>it496</t>
  </si>
  <si>
    <t>Περἰ Σαρκοκόλλας</t>
  </si>
  <si>
    <t>Σαρκοκόλλα</t>
  </si>
  <si>
    <t>SARCOCOLLA</t>
  </si>
  <si>
    <t>Del Sagapeno</t>
  </si>
  <si>
    <t>it497</t>
  </si>
  <si>
    <t>Περἰ Γλαυκίον</t>
  </si>
  <si>
    <t>Du glaucium</t>
  </si>
  <si>
    <t>Γλαύκιον</t>
  </si>
  <si>
    <t>GLAUCIUM</t>
  </si>
  <si>
    <t>Del euphorbio</t>
  </si>
  <si>
    <t>it498</t>
  </si>
  <si>
    <t>Περί Κόλλης</t>
  </si>
  <si>
    <t>De la colleforte</t>
  </si>
  <si>
    <t>Κόλλα</t>
  </si>
  <si>
    <t>GLUTINUM</t>
  </si>
  <si>
    <t>Del Galbano</t>
  </si>
  <si>
    <t>it499</t>
  </si>
  <si>
    <t>Περἰ Ίχθυοκόλλης</t>
  </si>
  <si>
    <t>De la colle de poisson</t>
  </si>
  <si>
    <t>Ἰχθυόκολλα</t>
  </si>
  <si>
    <t>PISCIUM GLUTINUM</t>
  </si>
  <si>
    <t>Del Ammoniaco</t>
  </si>
  <si>
    <t>it500</t>
  </si>
  <si>
    <t>Περἰ Ίξον</t>
  </si>
  <si>
    <t>Du glu</t>
  </si>
  <si>
    <t>Ἰξὸς</t>
  </si>
  <si>
    <t>VISCUM</t>
  </si>
  <si>
    <t>De la Sarcocola</t>
  </si>
  <si>
    <t>it501</t>
  </si>
  <si>
    <t>Περἰ Άπαρίνης</t>
  </si>
  <si>
    <t>Du grateron</t>
  </si>
  <si>
    <t>Ἀπαρίνη</t>
  </si>
  <si>
    <t>APARINE</t>
  </si>
  <si>
    <t>Del Glaucio</t>
  </si>
  <si>
    <t>it502</t>
  </si>
  <si>
    <t>Περἰ Άλύσσον</t>
  </si>
  <si>
    <t>De alysson</t>
  </si>
  <si>
    <t>Ἄλυσσον</t>
  </si>
  <si>
    <t>ALYSSUM</t>
  </si>
  <si>
    <t>De la Cola</t>
  </si>
  <si>
    <t>it503</t>
  </si>
  <si>
    <t>Περἰ Άσκληπιάδος</t>
  </si>
  <si>
    <t>De asclepias</t>
  </si>
  <si>
    <t>Ἀσκληπιὰς</t>
  </si>
  <si>
    <t>ASCLEPIAS</t>
  </si>
  <si>
    <t>De la cola de pescado, Ilamada ichtycola</t>
  </si>
  <si>
    <t>it504</t>
  </si>
  <si>
    <t>Περἰ Άτρακτυλίδος</t>
  </si>
  <si>
    <t>De atractylis</t>
  </si>
  <si>
    <t>Ἀτρακτυλίς</t>
  </si>
  <si>
    <t>ATRACTYLIS</t>
  </si>
  <si>
    <t>De la liga</t>
  </si>
  <si>
    <t>it505</t>
  </si>
  <si>
    <t>Περἰ Πολυκνήμον</t>
  </si>
  <si>
    <t>Du polycnemon</t>
  </si>
  <si>
    <t>Πολύκνημον</t>
  </si>
  <si>
    <t>POLYCNEMUM</t>
  </si>
  <si>
    <t>Del aparine</t>
  </si>
  <si>
    <t>it506</t>
  </si>
  <si>
    <t>Περἰ Κλινοποδίον</t>
  </si>
  <si>
    <t>Du clinopodium</t>
  </si>
  <si>
    <t>Κλινοπόδιον</t>
  </si>
  <si>
    <t>CLINOPODIUM</t>
  </si>
  <si>
    <t>Del Alysso</t>
  </si>
  <si>
    <t>it507</t>
  </si>
  <si>
    <t>Περἰ Λεοντοπετάλον</t>
  </si>
  <si>
    <t>De leontopetalon</t>
  </si>
  <si>
    <t>Λεοντοπέταλον</t>
  </si>
  <si>
    <t>LEONTOPETALUM</t>
  </si>
  <si>
    <t>Del asclepiade</t>
  </si>
  <si>
    <t>it508</t>
  </si>
  <si>
    <t>Περἰ Τευκρίον</t>
  </si>
  <si>
    <t>Du teucrium</t>
  </si>
  <si>
    <t>Τεύκριον</t>
  </si>
  <si>
    <t>TEUCRIUM</t>
  </si>
  <si>
    <t>Del Atractyl</t>
  </si>
  <si>
    <t>it509</t>
  </si>
  <si>
    <t>Περἰ Χαμαίδρυος</t>
  </si>
  <si>
    <t>De la germandree</t>
  </si>
  <si>
    <t>Χαμαίδρυς</t>
  </si>
  <si>
    <t>TRISSAGO</t>
  </si>
  <si>
    <t>Del Polycnemon</t>
  </si>
  <si>
    <t>it510</t>
  </si>
  <si>
    <t>Περἰ Λευκάδος</t>
  </si>
  <si>
    <t>De leucas</t>
  </si>
  <si>
    <t>Λευκὰς</t>
  </si>
  <si>
    <t>LEUCAS</t>
  </si>
  <si>
    <t>del Clinopodio</t>
  </si>
  <si>
    <t>it511</t>
  </si>
  <si>
    <t>Περἰ Λυχνίδος στεφανωματικη̃ς</t>
  </si>
  <si>
    <t>De lychnis</t>
  </si>
  <si>
    <t>Λυχνὶς</t>
  </si>
  <si>
    <t>LYCHNIS</t>
  </si>
  <si>
    <t>Del Leontopetalo</t>
  </si>
  <si>
    <t>it512</t>
  </si>
  <si>
    <t>Περἰ Λυχνίδος ἀγρίας</t>
  </si>
  <si>
    <t>Del Teucrio</t>
  </si>
  <si>
    <t>it513</t>
  </si>
  <si>
    <t>Περἰ Κρίνον</t>
  </si>
  <si>
    <t>Du lis</t>
  </si>
  <si>
    <t>Κρίνον</t>
  </si>
  <si>
    <t>LILIUM</t>
  </si>
  <si>
    <t>De la Camedrys</t>
  </si>
  <si>
    <t>it514</t>
  </si>
  <si>
    <t>Περἰ Βαλλωτη̃ς</t>
  </si>
  <si>
    <t>Du marrube noir</t>
  </si>
  <si>
    <t>Βαλλωτὴ</t>
  </si>
  <si>
    <t>BALLOTE</t>
  </si>
  <si>
    <t>De la Leucada</t>
  </si>
  <si>
    <t>it515</t>
  </si>
  <si>
    <t>Περἰ Μελισσοφύλλον</t>
  </si>
  <si>
    <t>De la melisse</t>
  </si>
  <si>
    <t>Μελισσόφυλλον</t>
  </si>
  <si>
    <t>APIASTRUM</t>
  </si>
  <si>
    <t>De la lychnide coronaria</t>
  </si>
  <si>
    <t>it516</t>
  </si>
  <si>
    <t>Περἰ Πρασίον</t>
  </si>
  <si>
    <t>Du marrube</t>
  </si>
  <si>
    <t>Πράσιον</t>
  </si>
  <si>
    <t>MARRUBIUM</t>
  </si>
  <si>
    <t>De la lychnide saluage</t>
  </si>
  <si>
    <t>it517</t>
  </si>
  <si>
    <t>Περἰ Στάχυος</t>
  </si>
  <si>
    <t>De stachys</t>
  </si>
  <si>
    <t>Στάχυς</t>
  </si>
  <si>
    <t>STACHYS</t>
  </si>
  <si>
    <t>Del Lirio</t>
  </si>
  <si>
    <t>it518</t>
  </si>
  <si>
    <t>Περἰ Φυλλίτιδος</t>
  </si>
  <si>
    <t>De la langue de cerf</t>
  </si>
  <si>
    <t>Φυλλίτις</t>
  </si>
  <si>
    <t>PHYLLITIS</t>
  </si>
  <si>
    <t>De la Balot</t>
  </si>
  <si>
    <t>it519</t>
  </si>
  <si>
    <t>Περἰ Φαλαγγίον</t>
  </si>
  <si>
    <t>Du phalangium</t>
  </si>
  <si>
    <t>Φαλάγγιον</t>
  </si>
  <si>
    <t>PHALANGIUM</t>
  </si>
  <si>
    <t>Del Torongil</t>
  </si>
  <si>
    <t>it520</t>
  </si>
  <si>
    <t>Περἰ Τριφύλλον</t>
  </si>
  <si>
    <t>Du trefle</t>
  </si>
  <si>
    <t>Τρίφυλλον</t>
  </si>
  <si>
    <t>TRIFOLIUM</t>
  </si>
  <si>
    <t>Del Marrubio</t>
  </si>
  <si>
    <t>it521</t>
  </si>
  <si>
    <t>Περἰ Πολίον</t>
  </si>
  <si>
    <t>Du polium</t>
  </si>
  <si>
    <t>Πόλιον</t>
  </si>
  <si>
    <t>POLIUM</t>
  </si>
  <si>
    <t>Del Stachy</t>
  </si>
  <si>
    <t>it522</t>
  </si>
  <si>
    <t>Περἰ Σκορδίον</t>
  </si>
  <si>
    <t>Du scordium</t>
  </si>
  <si>
    <t>Σκόρδιον</t>
  </si>
  <si>
    <t>SCORDIUM</t>
  </si>
  <si>
    <t>De la Phylitide</t>
  </si>
  <si>
    <t>it523</t>
  </si>
  <si>
    <t>Περἰ Βηχίον</t>
  </si>
  <si>
    <t>Du pas de cheval</t>
  </si>
  <si>
    <t>Βήχιον</t>
  </si>
  <si>
    <t>TUSSILAGO</t>
  </si>
  <si>
    <t>Del Phalangio</t>
  </si>
  <si>
    <t>it524</t>
  </si>
  <si>
    <t>Περἰ Άρτεμισίας</t>
  </si>
  <si>
    <t>De l'armoise</t>
  </si>
  <si>
    <t>Ἀρτεμισία</t>
  </si>
  <si>
    <t>ARTEMISIA</t>
  </si>
  <si>
    <t>Del Trabol</t>
  </si>
  <si>
    <t>it525</t>
  </si>
  <si>
    <t>Περἰ Άρτεμισίας λεπτοφύλλον</t>
  </si>
  <si>
    <t>De l'armoise a petites feuilles</t>
  </si>
  <si>
    <t>Ἀρτεμισία λεπτόφυλλος</t>
  </si>
  <si>
    <t>ARTEMISIA TENUIFOLIA</t>
  </si>
  <si>
    <t>Del Polio</t>
  </si>
  <si>
    <t>it526</t>
  </si>
  <si>
    <t>Περἰ Άμβροσίας</t>
  </si>
  <si>
    <t>De ambrosia</t>
  </si>
  <si>
    <t>Ἀμβροσία</t>
  </si>
  <si>
    <t>AMBROSIA</t>
  </si>
  <si>
    <t>Del scordio</t>
  </si>
  <si>
    <t>it527</t>
  </si>
  <si>
    <t>Περἰ Βότρυος</t>
  </si>
  <si>
    <t>Βότρυς</t>
  </si>
  <si>
    <t>BOTRYS</t>
  </si>
  <si>
    <t>De la tussilago</t>
  </si>
  <si>
    <t>it528</t>
  </si>
  <si>
    <t>Περἰ Γερανίον</t>
  </si>
  <si>
    <t>Du bec de grue</t>
  </si>
  <si>
    <t>Γεράνιον</t>
  </si>
  <si>
    <t>GERANIUM</t>
  </si>
  <si>
    <t>De la Artemisia</t>
  </si>
  <si>
    <t>it529</t>
  </si>
  <si>
    <t>Περἰ Γναφαλίον</t>
  </si>
  <si>
    <t>Du gnaphalium</t>
  </si>
  <si>
    <t>Γναφάλιον</t>
  </si>
  <si>
    <t>GNAPHALIUM</t>
  </si>
  <si>
    <t>De la Artemissia de hojas subtiles</t>
  </si>
  <si>
    <t>it530</t>
  </si>
  <si>
    <t>Περἰ Τύφης</t>
  </si>
  <si>
    <t>Des masses</t>
  </si>
  <si>
    <t>Τύφη</t>
  </si>
  <si>
    <t>TYPHA</t>
  </si>
  <si>
    <t>De la Ambrosia</t>
  </si>
  <si>
    <t>it531</t>
  </si>
  <si>
    <t>Περἰ Κιρκαίας</t>
  </si>
  <si>
    <t>De circaea</t>
  </si>
  <si>
    <t>Κιρκαία</t>
  </si>
  <si>
    <t>CIRCAEA</t>
  </si>
  <si>
    <t>Del Botry</t>
  </si>
  <si>
    <t>it532</t>
  </si>
  <si>
    <t>Περἰ Οἰνάνθης</t>
  </si>
  <si>
    <t>De oenanthe</t>
  </si>
  <si>
    <t>Οἰνάνθη</t>
  </si>
  <si>
    <t>OENANTHE</t>
  </si>
  <si>
    <t>Del Geranio</t>
  </si>
  <si>
    <t>it533</t>
  </si>
  <si>
    <t>Περἰ Κονύζης</t>
  </si>
  <si>
    <t>De conyza</t>
  </si>
  <si>
    <t>Κόνυζα</t>
  </si>
  <si>
    <t>CONYZA</t>
  </si>
  <si>
    <t>Del Gnaphalio</t>
  </si>
  <si>
    <t>it534</t>
  </si>
  <si>
    <t>Περἰ Ήμεροκαλλίδος</t>
  </si>
  <si>
    <t>Du lis sauvage</t>
  </si>
  <si>
    <t>Ἡμεροκαλλὶς</t>
  </si>
  <si>
    <t>HEMEROCALLIS</t>
  </si>
  <si>
    <t>De la Typha</t>
  </si>
  <si>
    <t>it535</t>
  </si>
  <si>
    <t>Περἰ Λευκοἶον</t>
  </si>
  <si>
    <t>Du violier</t>
  </si>
  <si>
    <t>Λευκόϊον</t>
  </si>
  <si>
    <t>LEUCOIUM SIVE ALBA VIOLA</t>
  </si>
  <si>
    <t>De la Circea</t>
  </si>
  <si>
    <t>it536</t>
  </si>
  <si>
    <t>Περἰ Κραταιογόνον</t>
  </si>
  <si>
    <t>De crataeogonum</t>
  </si>
  <si>
    <t>Κραταιόγονον</t>
  </si>
  <si>
    <t>CRATAEOGONUM</t>
  </si>
  <si>
    <t>De la Enanthe</t>
  </si>
  <si>
    <t>it537</t>
  </si>
  <si>
    <t>Περἰ Φύλλον</t>
  </si>
  <si>
    <t>De phyllon</t>
  </si>
  <si>
    <t>Φύλλον</t>
  </si>
  <si>
    <t>PHYLLON</t>
  </si>
  <si>
    <t>De la Conyza</t>
  </si>
  <si>
    <t>it538</t>
  </si>
  <si>
    <t>Περἰ Όρχεως</t>
  </si>
  <si>
    <t>Du covillon</t>
  </si>
  <si>
    <t>Ὄρχις</t>
  </si>
  <si>
    <t>TESTICULUS</t>
  </si>
  <si>
    <t>Del Hemerocalles, o lirio saluage</t>
  </si>
  <si>
    <t>it539</t>
  </si>
  <si>
    <t>Περἰ Ὄρχεως έτέρον</t>
  </si>
  <si>
    <t>D'un autre covillon</t>
  </si>
  <si>
    <t>Ὄρχις ἕτερος</t>
  </si>
  <si>
    <t>TESTICULUS ALTER</t>
  </si>
  <si>
    <t>Del Leucoio, que es el Ilamado Alhelys</t>
  </si>
  <si>
    <t>it540</t>
  </si>
  <si>
    <t>Περἰ Σατυρίον</t>
  </si>
  <si>
    <t>Du satyrion</t>
  </si>
  <si>
    <t>Σατύριον</t>
  </si>
  <si>
    <t>SATYRIUM</t>
  </si>
  <si>
    <t>Del Crateogono</t>
  </si>
  <si>
    <t>it541</t>
  </si>
  <si>
    <t>Περἰ Σατυρίον ἐρυθρονίον</t>
  </si>
  <si>
    <t>Du satyrion erythronium</t>
  </si>
  <si>
    <t>Σατύριον ἐρυθρόνιον</t>
  </si>
  <si>
    <t>SATYRIUM ERYTHRONIUM</t>
  </si>
  <si>
    <t>Del Folio</t>
  </si>
  <si>
    <t>it542</t>
  </si>
  <si>
    <t>Περἰ Όρμίνον</t>
  </si>
  <si>
    <t>De horminum</t>
  </si>
  <si>
    <t>Ὅρμινον</t>
  </si>
  <si>
    <t>HORMINUM</t>
  </si>
  <si>
    <t>Del Compagnon del perron</t>
  </si>
  <si>
    <t>it543</t>
  </si>
  <si>
    <t>Περἰ Ήδυσάρον</t>
  </si>
  <si>
    <t>De hedysarum</t>
  </si>
  <si>
    <t>Ἡδύσαρον</t>
  </si>
  <si>
    <t>HEDYSARUM</t>
  </si>
  <si>
    <t>De otra fuerte de compagnon</t>
  </si>
  <si>
    <t>it544</t>
  </si>
  <si>
    <t>Περἰ Όνόσματος</t>
  </si>
  <si>
    <t>De onosma</t>
  </si>
  <si>
    <t>Ὄνοσμα</t>
  </si>
  <si>
    <t>ONOSMA</t>
  </si>
  <si>
    <t>Del satyrion</t>
  </si>
  <si>
    <t>it545</t>
  </si>
  <si>
    <t>Περἰ Νυμφαίας</t>
  </si>
  <si>
    <t>De nymphaea, ou nenufar</t>
  </si>
  <si>
    <t>Νυμφαία</t>
  </si>
  <si>
    <t>NYMPHAEA</t>
  </si>
  <si>
    <t>Del Satyrion</t>
  </si>
  <si>
    <t>it546</t>
  </si>
  <si>
    <t>Περὶ Νυμφαίας ἄλλης</t>
  </si>
  <si>
    <t>De la seconde espece de nymphaea, ou nenufar</t>
  </si>
  <si>
    <t>Νυμφαία ἑτέρα</t>
  </si>
  <si>
    <t>NYMPHAEA ALTERA</t>
  </si>
  <si>
    <t>Del Ormino</t>
  </si>
  <si>
    <t>it547</t>
  </si>
  <si>
    <t>Περἰ Άνδροσάκον</t>
  </si>
  <si>
    <t>De androsaces</t>
  </si>
  <si>
    <t>Ἀνδρόσακες</t>
  </si>
  <si>
    <t>ANDROSACES</t>
  </si>
  <si>
    <t>Del Hedysaro</t>
  </si>
  <si>
    <t>it548</t>
  </si>
  <si>
    <t>Περἰ Άσπλήνον</t>
  </si>
  <si>
    <t>Du ceterac, ou asplenum</t>
  </si>
  <si>
    <t>Ἄσπληνον</t>
  </si>
  <si>
    <t>ASPLENUM</t>
  </si>
  <si>
    <t>cap CXLI</t>
  </si>
  <si>
    <t>De la Onosma</t>
  </si>
  <si>
    <t>it549</t>
  </si>
  <si>
    <t>Περἰ Ήμιονίτιδος</t>
  </si>
  <si>
    <t>De hemionitis</t>
  </si>
  <si>
    <t>Ἡμιωνῖτις</t>
  </si>
  <si>
    <t>HEMIONITIS</t>
  </si>
  <si>
    <t>De la Nymphea</t>
  </si>
  <si>
    <t>it550</t>
  </si>
  <si>
    <t>Περὶ Ανθυλλίδoς</t>
  </si>
  <si>
    <t>De anthyllis</t>
  </si>
  <si>
    <t>Ἀνθυλλίς</t>
  </si>
  <si>
    <t>ANTHYLLIS</t>
  </si>
  <si>
    <t>De otra espiece nymphea</t>
  </si>
  <si>
    <t>it551</t>
  </si>
  <si>
    <t>Περἰ Άνθέμιδος</t>
  </si>
  <si>
    <t>De la camomille</t>
  </si>
  <si>
    <t>Ἄνθεμις</t>
  </si>
  <si>
    <t>ANTHEMIS</t>
  </si>
  <si>
    <t>Del Androsace</t>
  </si>
  <si>
    <t>it552</t>
  </si>
  <si>
    <t>Περἰ Παρθενίον</t>
  </si>
  <si>
    <t>De la matricaire</t>
  </si>
  <si>
    <t>Παρθένιον</t>
  </si>
  <si>
    <t>PARTHENIUM</t>
  </si>
  <si>
    <t>Del Aspleno</t>
  </si>
  <si>
    <t>it553</t>
  </si>
  <si>
    <t>Περἰ Βουφθάλμον</t>
  </si>
  <si>
    <t>De buphthalmum, oeil de boeuf</t>
  </si>
  <si>
    <t>Βούφθαλμον</t>
  </si>
  <si>
    <t>BUPHTHALMUM</t>
  </si>
  <si>
    <t>De la Hemionite</t>
  </si>
  <si>
    <t>it554</t>
  </si>
  <si>
    <t>Περἰ Παιονίας</t>
  </si>
  <si>
    <t>De la pivoine</t>
  </si>
  <si>
    <t>Γλυκυσίδη</t>
  </si>
  <si>
    <t>PAEONIA</t>
  </si>
  <si>
    <t>De la Anthylide</t>
  </si>
  <si>
    <t>it555</t>
  </si>
  <si>
    <t>Περἰ Λιθοσπέρμον</t>
  </si>
  <si>
    <t>De lithospermum</t>
  </si>
  <si>
    <t>Λιθόσπερμον</t>
  </si>
  <si>
    <t>LITHOSPERMUM</t>
  </si>
  <si>
    <t>Cap CXLVIII</t>
  </si>
  <si>
    <t>De la mancanilla</t>
  </si>
  <si>
    <t>it556</t>
  </si>
  <si>
    <t>Περἰ Φαλαρίδος</t>
  </si>
  <si>
    <t>De phalaris</t>
  </si>
  <si>
    <t>Φάλαρις</t>
  </si>
  <si>
    <t>PHALARIS</t>
  </si>
  <si>
    <t>Del parthenio</t>
  </si>
  <si>
    <t>it557</t>
  </si>
  <si>
    <t>Περἰ Έρυθροδάνον</t>
  </si>
  <si>
    <t>De la garance</t>
  </si>
  <si>
    <t>Ἐρυθρόδανον</t>
  </si>
  <si>
    <t>RUBIA</t>
  </si>
  <si>
    <t>Del Buphtalmo</t>
  </si>
  <si>
    <t>it558</t>
  </si>
  <si>
    <t>Περἰ Λογχίτιδος</t>
  </si>
  <si>
    <t>De lonchitis</t>
  </si>
  <si>
    <t>Λογχῖτις</t>
  </si>
  <si>
    <t>LONCHITIS</t>
  </si>
  <si>
    <t>De la poenia</t>
  </si>
  <si>
    <t>it559</t>
  </si>
  <si>
    <t>Περἰ έτέρας Λογχίτιδος</t>
  </si>
  <si>
    <t>D'un'autre espece de lonchitis</t>
  </si>
  <si>
    <t>Λογχῖτις ἑτέρα</t>
  </si>
  <si>
    <t>LONCHITIS ALTERA</t>
  </si>
  <si>
    <t>Del Lithospermo</t>
  </si>
  <si>
    <t>it560</t>
  </si>
  <si>
    <t>Περἰ Άλθαίας</t>
  </si>
  <si>
    <t>De la guimauve</t>
  </si>
  <si>
    <t>Ἀλθαία</t>
  </si>
  <si>
    <t>ALTHAEA</t>
  </si>
  <si>
    <t>De la phalaride</t>
  </si>
  <si>
    <t>it561</t>
  </si>
  <si>
    <t>Περἰ Άλκέας</t>
  </si>
  <si>
    <t>De la guimauve sauvage</t>
  </si>
  <si>
    <t>Ἀλκέα</t>
  </si>
  <si>
    <t>ALCEA</t>
  </si>
  <si>
    <t>De la rubia</t>
  </si>
  <si>
    <t>it562</t>
  </si>
  <si>
    <t>Περἰ Καννάβεως ήμέρον</t>
  </si>
  <si>
    <t>Du chanvre</t>
  </si>
  <si>
    <t>Κάνναβις</t>
  </si>
  <si>
    <t>CANNABIS</t>
  </si>
  <si>
    <t>De la Lonchite</t>
  </si>
  <si>
    <t>it563</t>
  </si>
  <si>
    <t>Περἰ Καννάβεως ἀγρίας</t>
  </si>
  <si>
    <t>De otra Lonchite</t>
  </si>
  <si>
    <t>it564</t>
  </si>
  <si>
    <t>Περἰ Άναγύριος</t>
  </si>
  <si>
    <t>De anagyris</t>
  </si>
  <si>
    <t>Ἀνάγυρις</t>
  </si>
  <si>
    <t>ANAGYRIS</t>
  </si>
  <si>
    <t>De la althea</t>
  </si>
  <si>
    <t>it565</t>
  </si>
  <si>
    <t>Περἰ Κηπαίας</t>
  </si>
  <si>
    <t>De cepaea</t>
  </si>
  <si>
    <t>Κηπαία</t>
  </si>
  <si>
    <t>CEPAEA</t>
  </si>
  <si>
    <t>De la Alcea</t>
  </si>
  <si>
    <t>it566</t>
  </si>
  <si>
    <t>Περἰ Άλίσματος</t>
  </si>
  <si>
    <t>De alisma</t>
  </si>
  <si>
    <t>Ἄλισμα</t>
  </si>
  <si>
    <t>ALISMA</t>
  </si>
  <si>
    <t>Del Canamo domestico</t>
  </si>
  <si>
    <t>it567</t>
  </si>
  <si>
    <t>Περἰ Όνοβρυχίδος</t>
  </si>
  <si>
    <t>De onobrychis</t>
  </si>
  <si>
    <t>Ὀνοβρυχίς</t>
  </si>
  <si>
    <t>ONOBRYCHIS</t>
  </si>
  <si>
    <t>Del Canamo Saluage</t>
  </si>
  <si>
    <t>it568</t>
  </si>
  <si>
    <t>Περἰ Ύπερίκον</t>
  </si>
  <si>
    <t>De mille-pertuis</t>
  </si>
  <si>
    <t>Ὑπερικόν</t>
  </si>
  <si>
    <t>HYPERICUM</t>
  </si>
  <si>
    <t>cap CLXI</t>
  </si>
  <si>
    <t>Del Anagyris</t>
  </si>
  <si>
    <t>it569</t>
  </si>
  <si>
    <t>Περἰ Άσκύρον</t>
  </si>
  <si>
    <t>De ascyron</t>
  </si>
  <si>
    <t>Ἄσκυρον</t>
  </si>
  <si>
    <t>ASCYRUM</t>
  </si>
  <si>
    <t>De la Cepea</t>
  </si>
  <si>
    <t>it570</t>
  </si>
  <si>
    <t>Περἰ Άνδροσαίμον</t>
  </si>
  <si>
    <t>De androsaemon</t>
  </si>
  <si>
    <t>Ἀνδρόσαιμον</t>
  </si>
  <si>
    <t>ANDROSAEMON</t>
  </si>
  <si>
    <t>Del Alisma</t>
  </si>
  <si>
    <t>it571</t>
  </si>
  <si>
    <t>Περἰ Κόρεως</t>
  </si>
  <si>
    <t>De coris</t>
  </si>
  <si>
    <t>Κόρις</t>
  </si>
  <si>
    <t>CORIS</t>
  </si>
  <si>
    <t>Del Onobryche</t>
  </si>
  <si>
    <t>it572</t>
  </si>
  <si>
    <t>Περἰ Χαμαιπίτυος</t>
  </si>
  <si>
    <t>De l'ive arthetique</t>
  </si>
  <si>
    <t>Χαμαιπίτυς</t>
  </si>
  <si>
    <t>AIUGA</t>
  </si>
  <si>
    <t>Del Hyperico</t>
  </si>
  <si>
    <t>it573</t>
  </si>
  <si>
    <t>Περἰ έτέρας Χαμαιπίτυος</t>
  </si>
  <si>
    <t>Del Ascyro</t>
  </si>
  <si>
    <t>it574</t>
  </si>
  <si>
    <t>Περἰ Κέστρον</t>
  </si>
  <si>
    <t>De la betoine</t>
  </si>
  <si>
    <t>Κέστρον</t>
  </si>
  <si>
    <t>BETONICA</t>
  </si>
  <si>
    <t>Cap CLXVII</t>
  </si>
  <si>
    <t>Del Androsemo</t>
  </si>
  <si>
    <t>it575</t>
  </si>
  <si>
    <t>Περἰ Βρεταννίκης</t>
  </si>
  <si>
    <t>De britanica</t>
  </si>
  <si>
    <t>Βρετ&lt;τ&gt;ανική</t>
  </si>
  <si>
    <t>BRITANICA</t>
  </si>
  <si>
    <t>Del Cori</t>
  </si>
  <si>
    <t>it576</t>
  </si>
  <si>
    <t>Περἰ Λυσιμαχίον</t>
  </si>
  <si>
    <t>De lysimachia</t>
  </si>
  <si>
    <t>Λυσιμάχιον</t>
  </si>
  <si>
    <t>LYSIMACHIA</t>
  </si>
  <si>
    <t>De la Aiuga o camepitys</t>
  </si>
  <si>
    <t>it577</t>
  </si>
  <si>
    <t>Περἰ Πολυγόνον ἅῤῥηνος</t>
  </si>
  <si>
    <t>De la renouee</t>
  </si>
  <si>
    <t>Πολύγονον</t>
  </si>
  <si>
    <t>SANGUINARIA</t>
  </si>
  <si>
    <t>De otra especie de Aiuga</t>
  </si>
  <si>
    <t>it578</t>
  </si>
  <si>
    <t>Περἰ Πολυγόνον θήλεως</t>
  </si>
  <si>
    <t>Du genoillet</t>
  </si>
  <si>
    <t>Πολυγονάτον</t>
  </si>
  <si>
    <t>POLYGONATUM</t>
  </si>
  <si>
    <t>Libro quarto</t>
  </si>
  <si>
    <t>Del Cestro</t>
  </si>
  <si>
    <t>it579</t>
  </si>
  <si>
    <t>De la Britanica</t>
  </si>
  <si>
    <t>it580</t>
  </si>
  <si>
    <t>Περἰ Κληματίδος</t>
  </si>
  <si>
    <t>De la pervanche ou clematis</t>
  </si>
  <si>
    <t>Κληματίς</t>
  </si>
  <si>
    <t>CLEMATIS</t>
  </si>
  <si>
    <t>De la Lysimachia</t>
  </si>
  <si>
    <t>it581</t>
  </si>
  <si>
    <t>De la seconde espece de pervanche</t>
  </si>
  <si>
    <t>Κληματίς ἑτέρα</t>
  </si>
  <si>
    <t>CLEMATIS ALTERA</t>
  </si>
  <si>
    <t>Del polygono macho</t>
  </si>
  <si>
    <t>it582</t>
  </si>
  <si>
    <t>Περἰ Πολεμωνίον</t>
  </si>
  <si>
    <t>De polemonia</t>
  </si>
  <si>
    <t>Πολεμώνιον</t>
  </si>
  <si>
    <t>POLEMONIA</t>
  </si>
  <si>
    <t>Del polygono hembra</t>
  </si>
  <si>
    <t>it583</t>
  </si>
  <si>
    <t>Περἰ Συμφύτον πετραίον</t>
  </si>
  <si>
    <t>Du symphytum petraeum</t>
  </si>
  <si>
    <t>Σύμφυτον</t>
  </si>
  <si>
    <t>SYMPHYTUM</t>
  </si>
  <si>
    <t>Del Polygonato</t>
  </si>
  <si>
    <t>it584</t>
  </si>
  <si>
    <t>Περἰ Συμφύτον ἅλλον</t>
  </si>
  <si>
    <t>De la Clematide</t>
  </si>
  <si>
    <t>it585</t>
  </si>
  <si>
    <t>Περἰ Όλοστέον</t>
  </si>
  <si>
    <t>De holostium</t>
  </si>
  <si>
    <t>Ὁλόστιον</t>
  </si>
  <si>
    <t>HOLOSTIUM</t>
  </si>
  <si>
    <t>De otra clematide, Ilamada Clematitide en Griego</t>
  </si>
  <si>
    <t>it586</t>
  </si>
  <si>
    <t>Περἰ Στοιβη̃ς</t>
  </si>
  <si>
    <t>De stoebe</t>
  </si>
  <si>
    <t>Στοιβή</t>
  </si>
  <si>
    <t>STOEBE</t>
  </si>
  <si>
    <t>De la polemonia</t>
  </si>
  <si>
    <t>it587</t>
  </si>
  <si>
    <t>Περἰ Κλυμένον</t>
  </si>
  <si>
    <t>Du clymenum</t>
  </si>
  <si>
    <t>Κλύμενον</t>
  </si>
  <si>
    <t>CLYMENUM</t>
  </si>
  <si>
    <t>Del Symphyto petreo</t>
  </si>
  <si>
    <t>it588</t>
  </si>
  <si>
    <t>Περἰ Περικλυμένον</t>
  </si>
  <si>
    <t>Du periclymenum</t>
  </si>
  <si>
    <t>Περικλύμενον</t>
  </si>
  <si>
    <t>PERICLYMENUM</t>
  </si>
  <si>
    <t>Del otro symphyto</t>
  </si>
  <si>
    <t>it589</t>
  </si>
  <si>
    <t>Περἰ Τριοβόλον</t>
  </si>
  <si>
    <t>De tribulus</t>
  </si>
  <si>
    <t>Τρίβολος</t>
  </si>
  <si>
    <t>TRIBULUS</t>
  </si>
  <si>
    <t>Del Holostio</t>
  </si>
  <si>
    <t>NONE</t>
  </si>
  <si>
    <t>Περὶ Σαξιφράγου</t>
  </si>
  <si>
    <t>De la saxifrage</t>
  </si>
  <si>
    <t>Σαρξίφραγον</t>
  </si>
  <si>
    <t>SAXIFRAGA</t>
  </si>
  <si>
    <t>De la steba</t>
  </si>
  <si>
    <t>it590</t>
  </si>
  <si>
    <t>Περἰ Λειμωνίον</t>
  </si>
  <si>
    <t>Du limonium</t>
  </si>
  <si>
    <t>Λειμώνιον</t>
  </si>
  <si>
    <t>LIMONIUM</t>
  </si>
  <si>
    <t>Del Clymeno</t>
  </si>
  <si>
    <t>it591</t>
  </si>
  <si>
    <t>Περἰ Λαγώποδος</t>
  </si>
  <si>
    <t>De lagopus</t>
  </si>
  <si>
    <t>Λαγώπους</t>
  </si>
  <si>
    <t>LAGOPUS</t>
  </si>
  <si>
    <t>Del periclimeno</t>
  </si>
  <si>
    <t>it592</t>
  </si>
  <si>
    <t>Περἰ Μηδίον</t>
  </si>
  <si>
    <t>De medium</t>
  </si>
  <si>
    <t>Μήδιον</t>
  </si>
  <si>
    <t>MEDIUM</t>
  </si>
  <si>
    <t>Del Tribulo</t>
  </si>
  <si>
    <t>it593</t>
  </si>
  <si>
    <t>Περἰ Έπιμηδίον</t>
  </si>
  <si>
    <t>De epimedium</t>
  </si>
  <si>
    <t>Ἐπιμήδιον</t>
  </si>
  <si>
    <t>EPIMEDIUM</t>
  </si>
  <si>
    <t>Del limonio</t>
  </si>
  <si>
    <t>it594</t>
  </si>
  <si>
    <t>Περἰ Ξιφίον</t>
  </si>
  <si>
    <t>Du glais</t>
  </si>
  <si>
    <t>Ξιφίον</t>
  </si>
  <si>
    <t>GLADIOLUS</t>
  </si>
  <si>
    <t>cap XVIII</t>
  </si>
  <si>
    <t>Del Sarxiphago</t>
  </si>
  <si>
    <t>it595</t>
  </si>
  <si>
    <t>Περἰ Σπαργανίον</t>
  </si>
  <si>
    <t>De sparganium</t>
  </si>
  <si>
    <t>Σπαργάνιον</t>
  </si>
  <si>
    <t>SPARGANIUM</t>
  </si>
  <si>
    <t>Del Lagopode o pie de liebre</t>
  </si>
  <si>
    <t>it596</t>
  </si>
  <si>
    <t>Περἰ Ξυρίδος</t>
  </si>
  <si>
    <t>Du glaieul puant ou sauvage</t>
  </si>
  <si>
    <t>Ξυρίς</t>
  </si>
  <si>
    <t>XYRIS</t>
  </si>
  <si>
    <t>Del Medio</t>
  </si>
  <si>
    <t>it597</t>
  </si>
  <si>
    <t>Περἰ Άγχούσης</t>
  </si>
  <si>
    <t>De l'orcanette</t>
  </si>
  <si>
    <t>Ἄγχουσα</t>
  </si>
  <si>
    <t>ANCHUSA</t>
  </si>
  <si>
    <t>Del Epimedio</t>
  </si>
  <si>
    <t>it598</t>
  </si>
  <si>
    <t>Περἰ Άγχούσης έτέρας</t>
  </si>
  <si>
    <t>cap XXII</t>
  </si>
  <si>
    <t>Del Xiphio, Ilamado en latin Gladiolo</t>
  </si>
  <si>
    <t>it599</t>
  </si>
  <si>
    <t>Περἰ έτέρας Άγχούσης</t>
  </si>
  <si>
    <t>Del Sparganio</t>
  </si>
  <si>
    <t>it600</t>
  </si>
  <si>
    <t>Περἰ Λυκόψεως</t>
  </si>
  <si>
    <t>De lycopsis</t>
  </si>
  <si>
    <t>Λύκοψις</t>
  </si>
  <si>
    <t>LYCOPSIS</t>
  </si>
  <si>
    <t>De la Xyride</t>
  </si>
  <si>
    <t>it601</t>
  </si>
  <si>
    <t>Περἰ Έχίον</t>
  </si>
  <si>
    <t>De la buglosse sauvage</t>
  </si>
  <si>
    <t>Ἔχιον</t>
  </si>
  <si>
    <t>ECHIUM</t>
  </si>
  <si>
    <t>De la Ancusa</t>
  </si>
  <si>
    <t>it602</t>
  </si>
  <si>
    <t>Περἰ Ώκιμοειδοῦς</t>
  </si>
  <si>
    <t>Du basilic sauvage</t>
  </si>
  <si>
    <t>Ὠκιμοειδές</t>
  </si>
  <si>
    <t>OCIMASTRUM</t>
  </si>
  <si>
    <t>De la segunda ancusa</t>
  </si>
  <si>
    <t>it603</t>
  </si>
  <si>
    <t>Περἰ Έρίνον</t>
  </si>
  <si>
    <t>Du basilic d'eau</t>
  </si>
  <si>
    <t>Ἔρινος</t>
  </si>
  <si>
    <t>ERINUS</t>
  </si>
  <si>
    <t>De la tercera ancusa</t>
  </si>
  <si>
    <t>it604</t>
  </si>
  <si>
    <t>Περἰ Άγρώστεως</t>
  </si>
  <si>
    <t>Du grame, ou dent de chien</t>
  </si>
  <si>
    <t>Ἄγρωστις</t>
  </si>
  <si>
    <t>GRAMEN</t>
  </si>
  <si>
    <t>De la Lycopside</t>
  </si>
  <si>
    <t>it605</t>
  </si>
  <si>
    <t>Περἰ Καλαμαγρώστεως</t>
  </si>
  <si>
    <t>cap XXIX</t>
  </si>
  <si>
    <t>Del Echio</t>
  </si>
  <si>
    <t>it606</t>
  </si>
  <si>
    <t>Περἰ τη̃ς ἐν Παρνασσῷ ἀγρώστεως</t>
  </si>
  <si>
    <t>Del Ocymoide</t>
  </si>
  <si>
    <t>it607</t>
  </si>
  <si>
    <t>Περἰ Σιδηρίτιδος</t>
  </si>
  <si>
    <t>De sideritis</t>
  </si>
  <si>
    <t>Σιδηρῖτις</t>
  </si>
  <si>
    <t>SIDERITIS</t>
  </si>
  <si>
    <t>Del Erino</t>
  </si>
  <si>
    <t>it608</t>
  </si>
  <si>
    <t>Περἰ έτέρας Σιδηρίτιδος</t>
  </si>
  <si>
    <t>De la seconde espece de sideritis</t>
  </si>
  <si>
    <t>Σιδηρῖτις ἑτέρα</t>
  </si>
  <si>
    <t>SIDERITIS ALTERA</t>
  </si>
  <si>
    <t>De la Grama</t>
  </si>
  <si>
    <t>it609</t>
  </si>
  <si>
    <t>De la troisieme espece de sideritis</t>
  </si>
  <si>
    <t>Σιδηρῖτις τρίτη</t>
  </si>
  <si>
    <t>SIDERITIS TERTIA</t>
  </si>
  <si>
    <t>De la Grama semejante a la Cana</t>
  </si>
  <si>
    <t>it610</t>
  </si>
  <si>
    <t>Περἰ Άχιλλείον</t>
  </si>
  <si>
    <t>De achillea</t>
  </si>
  <si>
    <t>Ἀχίλλειος</t>
  </si>
  <si>
    <t>ACHILLEA</t>
  </si>
  <si>
    <t>de la Grama que nace en el monte parnaso</t>
  </si>
  <si>
    <t>it611</t>
  </si>
  <si>
    <t>Περὶ Βάτον</t>
  </si>
  <si>
    <t>De la ronce</t>
  </si>
  <si>
    <t>Βάτος</t>
  </si>
  <si>
    <t>RUBUS</t>
  </si>
  <si>
    <t>De la Sideritide</t>
  </si>
  <si>
    <t>it612</t>
  </si>
  <si>
    <t>Περἰ ιδαίας Βάτον</t>
  </si>
  <si>
    <t>De la ronce d'Ida</t>
  </si>
  <si>
    <t>Βάτος ἰδαία</t>
  </si>
  <si>
    <t>RUBUS IDAEUS</t>
  </si>
  <si>
    <t>De otra especie de Sideritide</t>
  </si>
  <si>
    <t>it613</t>
  </si>
  <si>
    <t>Περἰ Έλξίνης</t>
  </si>
  <si>
    <t>De helxine</t>
  </si>
  <si>
    <t>Ἡλξίνη</t>
  </si>
  <si>
    <t>HELXINE</t>
  </si>
  <si>
    <t>De la tercera especie de Sideritide</t>
  </si>
  <si>
    <t>it614</t>
  </si>
  <si>
    <t>Περἰ Έλατίνης</t>
  </si>
  <si>
    <t>De elatine</t>
  </si>
  <si>
    <t>Ἐλατίνη</t>
  </si>
  <si>
    <t>ELATINE</t>
  </si>
  <si>
    <t>De la Achilea</t>
  </si>
  <si>
    <t>it615</t>
  </si>
  <si>
    <t>Περἰ Έυπατωρίον</t>
  </si>
  <si>
    <t>De l'agrimoine</t>
  </si>
  <si>
    <t>Εὐπατόριον</t>
  </si>
  <si>
    <t>EUPATORIUM</t>
  </si>
  <si>
    <t>De la garça</t>
  </si>
  <si>
    <t>it616</t>
  </si>
  <si>
    <t>Περἰ Πενταφύλλον</t>
  </si>
  <si>
    <t>De la quintefeuille</t>
  </si>
  <si>
    <t>Πεντάφυλλον</t>
  </si>
  <si>
    <t>QUINQUEFOLIUM</t>
  </si>
  <si>
    <t>De la garça Ilamada Idea</t>
  </si>
  <si>
    <t>it617</t>
  </si>
  <si>
    <t>De l'ivraie sauvage</t>
  </si>
  <si>
    <t>PHOENIX</t>
  </si>
  <si>
    <t>De la Helxine Hederecea</t>
  </si>
  <si>
    <t>it618</t>
  </si>
  <si>
    <t>Περἰ Ίδαίας ῥίζης</t>
  </si>
  <si>
    <t>De la racine d'ida</t>
  </si>
  <si>
    <t>Ἰδαία ῥίζα</t>
  </si>
  <si>
    <t>IDAEA RADIX</t>
  </si>
  <si>
    <t>De la Elatine</t>
  </si>
  <si>
    <t>it619</t>
  </si>
  <si>
    <t>Περἰ ΄Ροδίας ῥίζης</t>
  </si>
  <si>
    <t>De la racine sentant les roses</t>
  </si>
  <si>
    <t>Ῥοδία ῥίζα</t>
  </si>
  <si>
    <t>RHODIA RADIX</t>
  </si>
  <si>
    <t>Del Eupatorio</t>
  </si>
  <si>
    <t>it620</t>
  </si>
  <si>
    <t>Περἰ Ίππούριδος</t>
  </si>
  <si>
    <t>De la queue de cheval ou prelle</t>
  </si>
  <si>
    <t>Ἵππουρις</t>
  </si>
  <si>
    <t>EQUISETUM</t>
  </si>
  <si>
    <t>Del Quinquefolio</t>
  </si>
  <si>
    <t>it621</t>
  </si>
  <si>
    <t>Περἰ έτέρας Ίππούριδος</t>
  </si>
  <si>
    <t>De la Pheniz</t>
  </si>
  <si>
    <t>it622</t>
  </si>
  <si>
    <t>Περἰ Κόκκον βαφικη̃ς</t>
  </si>
  <si>
    <t>Du vermillon</t>
  </si>
  <si>
    <t>Κόκκος βαφική</t>
  </si>
  <si>
    <t>COCCUM INFECTORIUM</t>
  </si>
  <si>
    <t>De la Rays Idea</t>
  </si>
  <si>
    <t>it623</t>
  </si>
  <si>
    <t>Περἰ Τραγίον</t>
  </si>
  <si>
    <t>De tragium</t>
  </si>
  <si>
    <t>Τράγιον</t>
  </si>
  <si>
    <t>TRAGIUM</t>
  </si>
  <si>
    <t>De la Rays Rodia</t>
  </si>
  <si>
    <t>it624</t>
  </si>
  <si>
    <t>Περἰ ἅλλον Τραγίον</t>
  </si>
  <si>
    <t>D'une autre espece de tragium</t>
  </si>
  <si>
    <t>Τράγιον ἕτερον</t>
  </si>
  <si>
    <t>TRAGIUM ALTERUM</t>
  </si>
  <si>
    <t>De la Hippuris</t>
  </si>
  <si>
    <t>it625</t>
  </si>
  <si>
    <t>De tragus</t>
  </si>
  <si>
    <t>TRAGUM</t>
  </si>
  <si>
    <t>De la otra hippuris</t>
  </si>
  <si>
    <t>it626</t>
  </si>
  <si>
    <t>Περἰ Σχοίνον έλείας</t>
  </si>
  <si>
    <t>Du ionc</t>
  </si>
  <si>
    <t>Σχοῖνος</t>
  </si>
  <si>
    <t>IUNCUS</t>
  </si>
  <si>
    <t>De la Granade Tintoreros</t>
  </si>
  <si>
    <t>it627</t>
  </si>
  <si>
    <t>Περἰ Λειχη̃νος</t>
  </si>
  <si>
    <t>De l'hepatique</t>
  </si>
  <si>
    <t>Λειχήν</t>
  </si>
  <si>
    <t>LICHEN</t>
  </si>
  <si>
    <t>Del Tragio</t>
  </si>
  <si>
    <t>it628</t>
  </si>
  <si>
    <t>Περἰ Παρωνυχίας</t>
  </si>
  <si>
    <t>De paronychie</t>
  </si>
  <si>
    <t>Παρωνυχία</t>
  </si>
  <si>
    <t>PARONYCHIA</t>
  </si>
  <si>
    <t>De otra fuerte de tragio</t>
  </si>
  <si>
    <t>it629</t>
  </si>
  <si>
    <t>Περἰ Χρυσοκόμης</t>
  </si>
  <si>
    <t>De chrysocome</t>
  </si>
  <si>
    <t>Χρυσοκόμη</t>
  </si>
  <si>
    <t>CHRYSOCOME</t>
  </si>
  <si>
    <t>Del trago</t>
  </si>
  <si>
    <t>it630</t>
  </si>
  <si>
    <t>Περἰ Χρυσογόνον</t>
  </si>
  <si>
    <t>De chysogonum</t>
  </si>
  <si>
    <t>Χρυσόγονον</t>
  </si>
  <si>
    <t>CHRYSOGONUM</t>
  </si>
  <si>
    <t>Del Iunco</t>
  </si>
  <si>
    <t>it631</t>
  </si>
  <si>
    <t>Περἰ Έλιχρύσον</t>
  </si>
  <si>
    <t>De helichrysum</t>
  </si>
  <si>
    <t>Ἑλίχρυσον</t>
  </si>
  <si>
    <t>HELICHRYSUM</t>
  </si>
  <si>
    <t>Del Lichen</t>
  </si>
  <si>
    <t>it632</t>
  </si>
  <si>
    <t>Περἰ Χρυσανθέμον</t>
  </si>
  <si>
    <t>De chrysanthemum</t>
  </si>
  <si>
    <t>Χρυσάνθεμον</t>
  </si>
  <si>
    <t>CHRYSANTHEMUM</t>
  </si>
  <si>
    <t>De la Paronychia</t>
  </si>
  <si>
    <t>it633</t>
  </si>
  <si>
    <t>Περἰ Άγηράτον</t>
  </si>
  <si>
    <t>De ageratum</t>
  </si>
  <si>
    <t>Ἀγήρατον</t>
  </si>
  <si>
    <t>AGERATUM</t>
  </si>
  <si>
    <t>De la Chrysocoma</t>
  </si>
  <si>
    <t>it634</t>
  </si>
  <si>
    <t>Περἰ Περιστερεῶνος</t>
  </si>
  <si>
    <t>De la vervene droitte</t>
  </si>
  <si>
    <t>Περιστερεών</t>
  </si>
  <si>
    <t>VERBENACA</t>
  </si>
  <si>
    <t>Del Chrysfogono</t>
  </si>
  <si>
    <t>it635</t>
  </si>
  <si>
    <t>Περἰ Περιστερεῶνος ύπτίον</t>
  </si>
  <si>
    <t>De la vervene basse</t>
  </si>
  <si>
    <t>Ἱερά βοτάνη</t>
  </si>
  <si>
    <t>SACRA HERBA</t>
  </si>
  <si>
    <t>Del Elichryso</t>
  </si>
  <si>
    <t>it636</t>
  </si>
  <si>
    <t>Περἰ Άστραγάλον</t>
  </si>
  <si>
    <t>De astragalus</t>
  </si>
  <si>
    <t>Ἀστράγαλος</t>
  </si>
  <si>
    <t>ASTRAGALUS</t>
  </si>
  <si>
    <t>Del Chrysanthemo</t>
  </si>
  <si>
    <t>it637</t>
  </si>
  <si>
    <t>Περἰ Ύακίνθον</t>
  </si>
  <si>
    <t>Du vaciet</t>
  </si>
  <si>
    <t>Ὑάκινθος</t>
  </si>
  <si>
    <t>HYACINTHUS</t>
  </si>
  <si>
    <t>Del Agerato</t>
  </si>
  <si>
    <t>it638</t>
  </si>
  <si>
    <t>Περἰ Μήκωνος ῥοιᾶς</t>
  </si>
  <si>
    <t>Du coquelicoc</t>
  </si>
  <si>
    <t>Μήκων ῤοιάς</t>
  </si>
  <si>
    <t>PAPAVER ERRATICUM</t>
  </si>
  <si>
    <t>De la verbena</t>
  </si>
  <si>
    <t>it639</t>
  </si>
  <si>
    <t>Περἰ Μήκωνος ήμέρον</t>
  </si>
  <si>
    <t>Du pavot des iardins</t>
  </si>
  <si>
    <t>Μήκων ἥμερος</t>
  </si>
  <si>
    <t>PAPAVER SATIVUM</t>
  </si>
  <si>
    <t>De la yerua fagrada</t>
  </si>
  <si>
    <t>it640</t>
  </si>
  <si>
    <t>Περἰ Μήκωνος κερατίτιδος</t>
  </si>
  <si>
    <t>Du pavot cornu</t>
  </si>
  <si>
    <t>Μήκων κερατῖτις</t>
  </si>
  <si>
    <t>PAPAVER CORNICULATUM</t>
  </si>
  <si>
    <t>Del Astragalo</t>
  </si>
  <si>
    <t>it641</t>
  </si>
  <si>
    <t>Περἰ Μήκωνος ἀφρώδους</t>
  </si>
  <si>
    <t>Du pavot écumant</t>
  </si>
  <si>
    <t>Μήκων ἀφρώδης</t>
  </si>
  <si>
    <t>PAPAVER SPUMEUM</t>
  </si>
  <si>
    <t>Del Hyacinto</t>
  </si>
  <si>
    <t>it642</t>
  </si>
  <si>
    <t>Περἰ Ύπηκόον</t>
  </si>
  <si>
    <t>De hypecoum</t>
  </si>
  <si>
    <t>Ὑπήκοον</t>
  </si>
  <si>
    <t>HYPECOUM</t>
  </si>
  <si>
    <t>Del papauer erratico</t>
  </si>
  <si>
    <t>it643</t>
  </si>
  <si>
    <t>Περἰ Ύοσκυάμον</t>
  </si>
  <si>
    <t>Du iusquiame</t>
  </si>
  <si>
    <t>Ὑοσκύαμος</t>
  </si>
  <si>
    <t>HYOSCYAMUS SIVE APOLLINARIS</t>
  </si>
  <si>
    <t>Del papauer domestico</t>
  </si>
  <si>
    <t>it644</t>
  </si>
  <si>
    <t>Περἰ Ψυλλίον</t>
  </si>
  <si>
    <t>De l'herbe aux puces</t>
  </si>
  <si>
    <t>Ψύλλιον</t>
  </si>
  <si>
    <t>PSYLLIUM</t>
  </si>
  <si>
    <t>Del papauer cornudo</t>
  </si>
  <si>
    <t>it645</t>
  </si>
  <si>
    <t>Περἰ Στρύχνον</t>
  </si>
  <si>
    <t>De la morelle</t>
  </si>
  <si>
    <t>Στρύχνος κηπαῖος</t>
  </si>
  <si>
    <t>SOLANUM HORTENSE</t>
  </si>
  <si>
    <t>Del espumoso papauer</t>
  </si>
  <si>
    <t>it646</t>
  </si>
  <si>
    <t>Περἰ Στρύχνον άλικακάβον</t>
  </si>
  <si>
    <t>De l'alchequange</t>
  </si>
  <si>
    <t>Στρύχνος ἁλικάκαβος</t>
  </si>
  <si>
    <t>SOLANUM HALICACABUM</t>
  </si>
  <si>
    <t>Del Hypecoo</t>
  </si>
  <si>
    <t>it647</t>
  </si>
  <si>
    <t>Περἰ Στρύχνον ύπνωτικον</t>
  </si>
  <si>
    <t>Du solanum dormitif</t>
  </si>
  <si>
    <t>Στρύχνος ὑπνωτικός</t>
  </si>
  <si>
    <t>SOLANUM SOMNIFERUM</t>
  </si>
  <si>
    <t>Del Hyoscyamo</t>
  </si>
  <si>
    <t>it648</t>
  </si>
  <si>
    <t>Περἰ Στρύχνον μανικον</t>
  </si>
  <si>
    <t>Du solanum furieus</t>
  </si>
  <si>
    <t>Στρύχνος μανικός</t>
  </si>
  <si>
    <t>SOLANUM FURIOSUM</t>
  </si>
  <si>
    <t>Del Psylio</t>
  </si>
  <si>
    <t>it649</t>
  </si>
  <si>
    <t>Περἰ Δορυκνίον</t>
  </si>
  <si>
    <t>De dorycnium</t>
  </si>
  <si>
    <t>Δορύκνιον</t>
  </si>
  <si>
    <t>DORYCNIUM</t>
  </si>
  <si>
    <t>Del Solano Hortense</t>
  </si>
  <si>
    <t>it650</t>
  </si>
  <si>
    <t>Περἰ Μανδραγόρον</t>
  </si>
  <si>
    <t>De la mandragore</t>
  </si>
  <si>
    <t>Μανδραγόρας</t>
  </si>
  <si>
    <t>MANDRAGORAS</t>
  </si>
  <si>
    <t>Del Solano Illamado Halicacabo</t>
  </si>
  <si>
    <t>it651</t>
  </si>
  <si>
    <t>Περἰ Άκονίτον</t>
  </si>
  <si>
    <t>De l'aconit</t>
  </si>
  <si>
    <t>Ἀκόνιτον</t>
  </si>
  <si>
    <t>ACONITUM</t>
  </si>
  <si>
    <t>Del solano acarreador de fueno</t>
  </si>
  <si>
    <t>it652</t>
  </si>
  <si>
    <t>Περἰ έτέρον Άκονίτον</t>
  </si>
  <si>
    <t>D'un autre aconit</t>
  </si>
  <si>
    <t>Ἀκόνιτον ἕτερον</t>
  </si>
  <si>
    <t>ACONITUM ALTERUM</t>
  </si>
  <si>
    <t>Del solano que engendra locura</t>
  </si>
  <si>
    <t>it653</t>
  </si>
  <si>
    <t>Περἰ Κωνείον</t>
  </si>
  <si>
    <t>De la cigue</t>
  </si>
  <si>
    <t>Κώνειον</t>
  </si>
  <si>
    <t>CICUTA</t>
  </si>
  <si>
    <t>Del Dorycnio</t>
  </si>
  <si>
    <t>it654</t>
  </si>
  <si>
    <t>De l'if</t>
  </si>
  <si>
    <t>Σμίλαξ</t>
  </si>
  <si>
    <t>TAXUS</t>
  </si>
  <si>
    <t>De la Mandragora</t>
  </si>
  <si>
    <t>it655</t>
  </si>
  <si>
    <t>Περἰ Άποκύνον</t>
  </si>
  <si>
    <t>De apocynum</t>
  </si>
  <si>
    <t>Ἀπόκυνον</t>
  </si>
  <si>
    <t>APOCYNUM</t>
  </si>
  <si>
    <t>Del Aconito</t>
  </si>
  <si>
    <t>it656</t>
  </si>
  <si>
    <t>Περἰ Νηρίον</t>
  </si>
  <si>
    <t>De la rosage</t>
  </si>
  <si>
    <t>Νήριον ἤ Ῥοδόδενδρον</t>
  </si>
  <si>
    <t>NERIUM SEU RHODODENDRUM</t>
  </si>
  <si>
    <t>De otra especie de Aconito</t>
  </si>
  <si>
    <t>it657</t>
  </si>
  <si>
    <t>Περἰ Μυκήτων</t>
  </si>
  <si>
    <t>Des champignons</t>
  </si>
  <si>
    <t>Μυκήτες</t>
  </si>
  <si>
    <t>FUNGI</t>
  </si>
  <si>
    <t>De la Cicuta</t>
  </si>
  <si>
    <t>it658</t>
  </si>
  <si>
    <t>Περἰ Κολχικον</t>
  </si>
  <si>
    <t>Du colchicon</t>
  </si>
  <si>
    <t>Κολχικόν</t>
  </si>
  <si>
    <t>COLCHICUM</t>
  </si>
  <si>
    <t>Del arbol Ilamado smylace</t>
  </si>
  <si>
    <t>it659</t>
  </si>
  <si>
    <t>Περἰ Έφημέρον</t>
  </si>
  <si>
    <t>De ephemerum</t>
  </si>
  <si>
    <t>Ἐφήμερον</t>
  </si>
  <si>
    <t>EPHEMERUM</t>
  </si>
  <si>
    <t>Del apocyno</t>
  </si>
  <si>
    <t>it660</t>
  </si>
  <si>
    <t>De la parietaire</t>
  </si>
  <si>
    <t>Ἑλξίνη</t>
  </si>
  <si>
    <t>Del Nerio</t>
  </si>
  <si>
    <t>???</t>
  </si>
  <si>
    <t>Περὶ Ἀλσίνη</t>
  </si>
  <si>
    <t>De alsine</t>
  </si>
  <si>
    <t>Ἀλσίνη</t>
  </si>
  <si>
    <t>ALSINE</t>
  </si>
  <si>
    <t>De los Hongos</t>
  </si>
  <si>
    <t>it661</t>
  </si>
  <si>
    <t>Περἰ Φακοῦ τοῦ ἐπἰ τῶν τελμάτων</t>
  </si>
  <si>
    <t>De la lentille d'eau</t>
  </si>
  <si>
    <t>Φακός ὁ ἐπὶ τῶν τελμάτων</t>
  </si>
  <si>
    <t>LENS PALUSTRIS</t>
  </si>
  <si>
    <t>Del colchico</t>
  </si>
  <si>
    <t>it662</t>
  </si>
  <si>
    <t>Περἰ Άειζώον τοῦ μεγάλον</t>
  </si>
  <si>
    <t>De la grande ioubarbe</t>
  </si>
  <si>
    <t>Ἀείζωον μέγα</t>
  </si>
  <si>
    <t>SEDUM MAIUS</t>
  </si>
  <si>
    <t>Del ephemero</t>
  </si>
  <si>
    <t>it663</t>
  </si>
  <si>
    <t>Περἰ Άειζώον μικρον</t>
  </si>
  <si>
    <t>De la petite ioubarbe</t>
  </si>
  <si>
    <t>Ἀείζωον μικρόν</t>
  </si>
  <si>
    <t>SEDUM MINUS</t>
  </si>
  <si>
    <t>De la Helxine</t>
  </si>
  <si>
    <t>it664</t>
  </si>
  <si>
    <t>Ἀείζωον εἶδος τρίτον</t>
  </si>
  <si>
    <t>SEDI GENUS TERTIUM</t>
  </si>
  <si>
    <t>De la Alfine</t>
  </si>
  <si>
    <t>it665</t>
  </si>
  <si>
    <t>Περἰ Κοτυληδόνος</t>
  </si>
  <si>
    <t>Du nombril de Venus</t>
  </si>
  <si>
    <t>Κοτυληδών</t>
  </si>
  <si>
    <t>UMBILICUS VENERIS</t>
  </si>
  <si>
    <t>De la Lenteja aquatica</t>
  </si>
  <si>
    <t>it666</t>
  </si>
  <si>
    <t>Περἰ Άειζώον έτέρον</t>
  </si>
  <si>
    <t>D'un autre nombril de Venus</t>
  </si>
  <si>
    <t>Κοτυληδών ἕτερα</t>
  </si>
  <si>
    <t>UMBILICUS VENERIS ALTER</t>
  </si>
  <si>
    <t>De la Siepre viva mayor</t>
  </si>
  <si>
    <t>it667</t>
  </si>
  <si>
    <t>Περἰ Άκαλύφης</t>
  </si>
  <si>
    <t>De l'ortie</t>
  </si>
  <si>
    <t>Ἀκαλύφη</t>
  </si>
  <si>
    <t>URTICA</t>
  </si>
  <si>
    <t>De la siempre viva menor</t>
  </si>
  <si>
    <t>it668</t>
  </si>
  <si>
    <t>Περἰ Γαλιόφεως</t>
  </si>
  <si>
    <t>De l'ortie puante</t>
  </si>
  <si>
    <t>Γαλίοψις</t>
  </si>
  <si>
    <t>GALIOPSIS</t>
  </si>
  <si>
    <t>De otra especie de siempre viva</t>
  </si>
  <si>
    <t>it669</t>
  </si>
  <si>
    <t>Περἰ Γαλίον</t>
  </si>
  <si>
    <t>Du petit muguet</t>
  </si>
  <si>
    <t>Γάλιον</t>
  </si>
  <si>
    <t>GALION</t>
  </si>
  <si>
    <t>Del ombligo de venus</t>
  </si>
  <si>
    <t>it670</t>
  </si>
  <si>
    <t>Περἰ Ήριγέροντος</t>
  </si>
  <si>
    <t>Du senesson</t>
  </si>
  <si>
    <t>Ἠριγέρων</t>
  </si>
  <si>
    <t>SENECIO</t>
  </si>
  <si>
    <t>De otro ombligo de Venus</t>
  </si>
  <si>
    <t>it671</t>
  </si>
  <si>
    <t>Περἰ θαλίκτρον</t>
  </si>
  <si>
    <t>Du thalictrum</t>
  </si>
  <si>
    <t>Θάλικτρον</t>
  </si>
  <si>
    <t>THALICTRUM</t>
  </si>
  <si>
    <t>De la hortiga</t>
  </si>
  <si>
    <t>it672</t>
  </si>
  <si>
    <t>Περἰ Βρύον θαλασσίον</t>
  </si>
  <si>
    <t>De la coralline</t>
  </si>
  <si>
    <t>Βρύον θαλάσσιον</t>
  </si>
  <si>
    <t>MUSCUS MARINUS</t>
  </si>
  <si>
    <t>De la Galiopsis</t>
  </si>
  <si>
    <t>it673</t>
  </si>
  <si>
    <t>Περἰ Φύκον θαλασσίον</t>
  </si>
  <si>
    <t>Du fucus marin</t>
  </si>
  <si>
    <t>Φῦκος θαλάσσιον</t>
  </si>
  <si>
    <t>FUCUS MARINUS</t>
  </si>
  <si>
    <t>Del Galio</t>
  </si>
  <si>
    <t>it674</t>
  </si>
  <si>
    <t>Περἰ Ποταμογείτονος</t>
  </si>
  <si>
    <t>De potamogeton</t>
  </si>
  <si>
    <t>Ποταμογείτων</t>
  </si>
  <si>
    <t>POTAMOGETON</t>
  </si>
  <si>
    <t>Del Senecio</t>
  </si>
  <si>
    <t>it675</t>
  </si>
  <si>
    <t>Περἰ Στρατιώτον</t>
  </si>
  <si>
    <t>De stratiotes</t>
  </si>
  <si>
    <t>Στρατιώτης</t>
  </si>
  <si>
    <t>STRATIOTES</t>
  </si>
  <si>
    <t>Del Thalietro</t>
  </si>
  <si>
    <t>it676</t>
  </si>
  <si>
    <t>Περἰ Στρατιώτον χιλιοφύλλον</t>
  </si>
  <si>
    <t>De la millefeuille</t>
  </si>
  <si>
    <t>Στρατιότης χιλιόφυλλος</t>
  </si>
  <si>
    <t>STRATIOTES MILLEFOLIUM</t>
  </si>
  <si>
    <t>Del musgo marino</t>
  </si>
  <si>
    <t>it677</t>
  </si>
  <si>
    <t>Περἰ Φλόμον</t>
  </si>
  <si>
    <t>Du bovillon</t>
  </si>
  <si>
    <t>Φλόμος</t>
  </si>
  <si>
    <t>VERBASCUM</t>
  </si>
  <si>
    <t>Del alga Marina</t>
  </si>
  <si>
    <t>it678</t>
  </si>
  <si>
    <t>Περἰ Αἰθιοπίδος</t>
  </si>
  <si>
    <t>De aethiopis</t>
  </si>
  <si>
    <t>Αἰθιοπίς</t>
  </si>
  <si>
    <t>AETHIOPIS</t>
  </si>
  <si>
    <t>Del potamogeton</t>
  </si>
  <si>
    <t>it679</t>
  </si>
  <si>
    <t>Περἰ Άρκτίον</t>
  </si>
  <si>
    <t>De arction</t>
  </si>
  <si>
    <t>Ἄρκτιον</t>
  </si>
  <si>
    <t>ARCTION</t>
  </si>
  <si>
    <t>Cel Stratiote aquatico</t>
  </si>
  <si>
    <t>it680</t>
  </si>
  <si>
    <t>Περἰ Άρκείον</t>
  </si>
  <si>
    <t>Du glouteron</t>
  </si>
  <si>
    <t>Ἄρκειον</t>
  </si>
  <si>
    <t>PERSONATA</t>
  </si>
  <si>
    <t>Del stratiote milefolio</t>
  </si>
  <si>
    <t>it681</t>
  </si>
  <si>
    <t>Περἰ Πετασίτον</t>
  </si>
  <si>
    <t>De petasites</t>
  </si>
  <si>
    <t>Πετασίτης</t>
  </si>
  <si>
    <t>PETASITES</t>
  </si>
  <si>
    <t>Del Gordolobo</t>
  </si>
  <si>
    <t>it682</t>
  </si>
  <si>
    <t>Περἰ Έπιπακτίδος</t>
  </si>
  <si>
    <t>De epipactis</t>
  </si>
  <si>
    <t>Ἐπιπακτίς</t>
  </si>
  <si>
    <t>EPIPACTIS</t>
  </si>
  <si>
    <t>De la Ethiopide</t>
  </si>
  <si>
    <t>it683</t>
  </si>
  <si>
    <t>Περἰ Καπνον</t>
  </si>
  <si>
    <t>De la fumeterre</t>
  </si>
  <si>
    <t>Καπνός</t>
  </si>
  <si>
    <t>FUMARIA</t>
  </si>
  <si>
    <t>Del Arctio</t>
  </si>
  <si>
    <t>it684</t>
  </si>
  <si>
    <t>Περἰ Λωτον ήμέρον</t>
  </si>
  <si>
    <t>Du lotus privé</t>
  </si>
  <si>
    <t>Λοτός ἥμερος</t>
  </si>
  <si>
    <t>LOTUS URBANA</t>
  </si>
  <si>
    <t>Del Arcio</t>
  </si>
  <si>
    <t>it685</t>
  </si>
  <si>
    <t>Περἰ Λωτον ἀγρίον</t>
  </si>
  <si>
    <t>Du lotus sauvage</t>
  </si>
  <si>
    <t>Λοτός ἄγριος</t>
  </si>
  <si>
    <t>LOTUS SYLVESTRIS</t>
  </si>
  <si>
    <t>Del Petasite</t>
  </si>
  <si>
    <t>it686</t>
  </si>
  <si>
    <t>Περἰ Κυτίσον</t>
  </si>
  <si>
    <t>Du cytise</t>
  </si>
  <si>
    <t>Κύτισος</t>
  </si>
  <si>
    <t>CYTISUS</t>
  </si>
  <si>
    <t>De la Epipactide</t>
  </si>
  <si>
    <t>it687</t>
  </si>
  <si>
    <t>Περἰ Λωτοῦ αἰγυπτίον</t>
  </si>
  <si>
    <t>Du lotus d'Egypte</t>
  </si>
  <si>
    <t>Λωτός αἰγύπτιος</t>
  </si>
  <si>
    <t>LOTUS AEGYPTIA</t>
  </si>
  <si>
    <t>De la fumaria</t>
  </si>
  <si>
    <t>it688</t>
  </si>
  <si>
    <t>Περἰ Μυριοφύλλον</t>
  </si>
  <si>
    <t>De myriophyllum</t>
  </si>
  <si>
    <t>Μυριόφυλλον</t>
  </si>
  <si>
    <t>MILLEFOLIUM</t>
  </si>
  <si>
    <t>Del loto domestico</t>
  </si>
  <si>
    <t>it689</t>
  </si>
  <si>
    <t>Περἰ Μυῤῥίδος</t>
  </si>
  <si>
    <t>De myrrhis</t>
  </si>
  <si>
    <t>Μύῤῥις</t>
  </si>
  <si>
    <t>MYRRHIS</t>
  </si>
  <si>
    <t>Del loto saluage</t>
  </si>
  <si>
    <t>it690</t>
  </si>
  <si>
    <t>Περἰ Μυάγρος</t>
  </si>
  <si>
    <t>De myagrum</t>
  </si>
  <si>
    <t>Μύαγρος</t>
  </si>
  <si>
    <t>MYAGRUM</t>
  </si>
  <si>
    <t>Del Cytifo</t>
  </si>
  <si>
    <t>it691</t>
  </si>
  <si>
    <t>Περἰ Όνάγρας</t>
  </si>
  <si>
    <t>De onagra</t>
  </si>
  <si>
    <t>Ὀνάγρα</t>
  </si>
  <si>
    <t>ONAGRA</t>
  </si>
  <si>
    <t>Del loto egyptiaco</t>
  </si>
  <si>
    <t>it692</t>
  </si>
  <si>
    <t>Περἰ Κιρσίον</t>
  </si>
  <si>
    <t>Du cirsium</t>
  </si>
  <si>
    <t>Κίρσιον</t>
  </si>
  <si>
    <t>CIRSIUM</t>
  </si>
  <si>
    <t>Del myriophylo</t>
  </si>
  <si>
    <t>it693</t>
  </si>
  <si>
    <t>Περἰ Άστέρος ἀττικον</t>
  </si>
  <si>
    <t>De aster atticus, ou espargoutte menue</t>
  </si>
  <si>
    <t>Ἀστήρ ἀττικός</t>
  </si>
  <si>
    <t>ASTER ATTICUS</t>
  </si>
  <si>
    <t>De la myrride</t>
  </si>
  <si>
    <t>it694</t>
  </si>
  <si>
    <t>Περἰ Ίσοπύρον</t>
  </si>
  <si>
    <t>De isopyrum</t>
  </si>
  <si>
    <t>Ἰσόπυρον</t>
  </si>
  <si>
    <t>ISOPYRUM</t>
  </si>
  <si>
    <t>Del Myagro</t>
  </si>
  <si>
    <t>it695</t>
  </si>
  <si>
    <t>Περἰ Ἵον</t>
  </si>
  <si>
    <t>De la violette de Mars</t>
  </si>
  <si>
    <t>Ἴον πορφυροῦν</t>
  </si>
  <si>
    <t>VIOLA PURPUREA</t>
  </si>
  <si>
    <t>De la Onagra</t>
  </si>
  <si>
    <t>it696</t>
  </si>
  <si>
    <t>Περἰ Κακαλίας</t>
  </si>
  <si>
    <t>De cacalia</t>
  </si>
  <si>
    <t>Κακαλία</t>
  </si>
  <si>
    <t>CACALIA</t>
  </si>
  <si>
    <t>Del Cirfio</t>
  </si>
  <si>
    <t>it697</t>
  </si>
  <si>
    <t>Περἰ Βουνίον</t>
  </si>
  <si>
    <t>De bunium</t>
  </si>
  <si>
    <t>Βούνιον</t>
  </si>
  <si>
    <t>BUNIUM</t>
  </si>
  <si>
    <t>Del aster attico</t>
  </si>
  <si>
    <t>it698</t>
  </si>
  <si>
    <t>Περἰ Ψευδοβουνίον</t>
  </si>
  <si>
    <t>De pseudobunium</t>
  </si>
  <si>
    <t>Πσευδοβούνιον</t>
  </si>
  <si>
    <t>PSEUDOBUNIUM</t>
  </si>
  <si>
    <t>De la violeta purpurea</t>
  </si>
  <si>
    <t>it699</t>
  </si>
  <si>
    <t>Περἰ Χαμαικίσσον</t>
  </si>
  <si>
    <t>De chamaecissus</t>
  </si>
  <si>
    <t>Χαμαίκισσος</t>
  </si>
  <si>
    <t>CHAMAECISSUS</t>
  </si>
  <si>
    <t>Del Isopyro</t>
  </si>
  <si>
    <t>it700</t>
  </si>
  <si>
    <t>Περἰ Χαμαιπεύκης</t>
  </si>
  <si>
    <t>De chamaeleuce</t>
  </si>
  <si>
    <t>Χαμαιλεύκη</t>
  </si>
  <si>
    <t>CHAMAELEUCE</t>
  </si>
  <si>
    <t>De la Cacalia</t>
  </si>
  <si>
    <t>it701</t>
  </si>
  <si>
    <t>Περἰ Βουγλώσσον</t>
  </si>
  <si>
    <t>De la borrache</t>
  </si>
  <si>
    <t>Βούγλωσσον</t>
  </si>
  <si>
    <t>BUGLOSSUM LINGUA BUBULA</t>
  </si>
  <si>
    <t>Del bunio</t>
  </si>
  <si>
    <t>it702</t>
  </si>
  <si>
    <t>Περἰ Κυνογλώσσον</t>
  </si>
  <si>
    <t>Du cynoglosse</t>
  </si>
  <si>
    <t>Κυνόγλωσσον</t>
  </si>
  <si>
    <t>CYNOGLOSSUM</t>
  </si>
  <si>
    <t>Del salso bunio</t>
  </si>
  <si>
    <t>it703</t>
  </si>
  <si>
    <t>Περἰ Φυτεύματος</t>
  </si>
  <si>
    <t>De phyteuma</t>
  </si>
  <si>
    <t>Φύτευμα</t>
  </si>
  <si>
    <t>PHYTEUMA</t>
  </si>
  <si>
    <t>Del Camecisso</t>
  </si>
  <si>
    <t>it704</t>
  </si>
  <si>
    <t>Περἰ Λεοντοποδίον</t>
  </si>
  <si>
    <t>Du leontopodium</t>
  </si>
  <si>
    <t>Λεοντοπόδιον</t>
  </si>
  <si>
    <t>LEONTOPODIUM</t>
  </si>
  <si>
    <t>De la Cameleuca</t>
  </si>
  <si>
    <t>it705</t>
  </si>
  <si>
    <t>Περἰ Ύπογλώσσον</t>
  </si>
  <si>
    <t>De hippoglossum</t>
  </si>
  <si>
    <t>Ἱππόγλωσσον</t>
  </si>
  <si>
    <t>HIPPOGLOSSUM</t>
  </si>
  <si>
    <t>De la Buglossa</t>
  </si>
  <si>
    <t>it706</t>
  </si>
  <si>
    <t>Περἰ Άντιῤῥίνον</t>
  </si>
  <si>
    <t>Du antirahinum</t>
  </si>
  <si>
    <t>Ἀντίῤῥινον</t>
  </si>
  <si>
    <t>ANTIRRHINUM</t>
  </si>
  <si>
    <t>De la cynoglossa</t>
  </si>
  <si>
    <t>it707</t>
  </si>
  <si>
    <t>Περἰ Κατανάγκης</t>
  </si>
  <si>
    <t>De catanance</t>
  </si>
  <si>
    <t>Κατανάγκη</t>
  </si>
  <si>
    <t>CATANANCE</t>
  </si>
  <si>
    <t>De la Phyteuma</t>
  </si>
  <si>
    <t>it708</t>
  </si>
  <si>
    <t>Περἰ Τριπολίον</t>
  </si>
  <si>
    <t>Du tripolium</t>
  </si>
  <si>
    <t>Τριπόλιον</t>
  </si>
  <si>
    <t>TRIPOLION</t>
  </si>
  <si>
    <t>De leontopodio</t>
  </si>
  <si>
    <t>it709</t>
  </si>
  <si>
    <t>Περἰ Άδιάντον</t>
  </si>
  <si>
    <t>Des cheveux de Venus</t>
  </si>
  <si>
    <t>Ἀδίαντον</t>
  </si>
  <si>
    <t>ADIANTUM</t>
  </si>
  <si>
    <t>Del hippoglosso</t>
  </si>
  <si>
    <t>it710</t>
  </si>
  <si>
    <t>Περἰ Τριχομανοῦς</t>
  </si>
  <si>
    <t>Du polytrichon</t>
  </si>
  <si>
    <t>Τριχομανές</t>
  </si>
  <si>
    <t>TRICHOMANES</t>
  </si>
  <si>
    <t>Del Antirrino</t>
  </si>
  <si>
    <t>it711</t>
  </si>
  <si>
    <t>Περἰ Ξανθίον</t>
  </si>
  <si>
    <t>Du petit glouteron</t>
  </si>
  <si>
    <t>Ξάνθιον</t>
  </si>
  <si>
    <t>XANTHIUM SIVE LAPPA</t>
  </si>
  <si>
    <t>De la Catanance</t>
  </si>
  <si>
    <t>it712</t>
  </si>
  <si>
    <t>Περἰ Αἰγίλωπος</t>
  </si>
  <si>
    <t>De aegilops</t>
  </si>
  <si>
    <t>Αἰγίλωψ</t>
  </si>
  <si>
    <t>AEGILOPS SIVE FESTUCA</t>
  </si>
  <si>
    <t>Del tripolio</t>
  </si>
  <si>
    <t>it713</t>
  </si>
  <si>
    <t>De l'avoine sauvage</t>
  </si>
  <si>
    <t>BROMUS</t>
  </si>
  <si>
    <t>Del Adianto</t>
  </si>
  <si>
    <t>it714</t>
  </si>
  <si>
    <t>Περἰ Γλαυκός</t>
  </si>
  <si>
    <t>De glaux</t>
  </si>
  <si>
    <t>Γλαύξ</t>
  </si>
  <si>
    <t>GLAUX</t>
  </si>
  <si>
    <t>Del Tricomanes</t>
  </si>
  <si>
    <t>it715</t>
  </si>
  <si>
    <t>Περἰ Πολυγάλον</t>
  </si>
  <si>
    <t>De polygala</t>
  </si>
  <si>
    <t>Πολύγαλον</t>
  </si>
  <si>
    <t>POLYGALA</t>
  </si>
  <si>
    <t>Del Xanthio</t>
  </si>
  <si>
    <t>it716</t>
  </si>
  <si>
    <t>Περἰ Όσύριδος</t>
  </si>
  <si>
    <t>Cha. CXXVIII</t>
  </si>
  <si>
    <t>De la linaire</t>
  </si>
  <si>
    <t>Ὄσυρις</t>
  </si>
  <si>
    <t>OSYRIS</t>
  </si>
  <si>
    <t>De la egilope</t>
  </si>
  <si>
    <t>it717</t>
  </si>
  <si>
    <t>Περἰ Σμίλακος τραχείας</t>
  </si>
  <si>
    <t>Du liseron aspre</t>
  </si>
  <si>
    <t>Σμίλαξ τραχεῖα</t>
  </si>
  <si>
    <t>SMILAX ASPERA</t>
  </si>
  <si>
    <t>Del bromo</t>
  </si>
  <si>
    <t>it718</t>
  </si>
  <si>
    <t>Περἰ Σμίλακος λείας</t>
  </si>
  <si>
    <t>Du grand liseron</t>
  </si>
  <si>
    <t>Σμίλαξ λεῖα</t>
  </si>
  <si>
    <t>SMILAX LAEVIS</t>
  </si>
  <si>
    <t>Del Glauce</t>
  </si>
  <si>
    <t>it719</t>
  </si>
  <si>
    <t>Περἰ Μυρσίνης ἀγρίας</t>
  </si>
  <si>
    <t>Du rucs</t>
  </si>
  <si>
    <t>Μυρσίνη ἀγρία</t>
  </si>
  <si>
    <t>RUSCUS</t>
  </si>
  <si>
    <t>Del polygalo</t>
  </si>
  <si>
    <t>it720</t>
  </si>
  <si>
    <t>Περἰ Δάφνης ἀλεξανδρείας</t>
  </si>
  <si>
    <t>Du laurier alexandrin</t>
  </si>
  <si>
    <t>Δάφνη ἀλέξανδρεια</t>
  </si>
  <si>
    <t>LAURUS ALEXANDRINA</t>
  </si>
  <si>
    <t>De la osyride</t>
  </si>
  <si>
    <t>it721</t>
  </si>
  <si>
    <t>Περἰ Δαφνοείδης</t>
  </si>
  <si>
    <t>De la laureole</t>
  </si>
  <si>
    <t>Δαφνοειδές</t>
  </si>
  <si>
    <t>DAPHNOIDES</t>
  </si>
  <si>
    <t>De la Smilace aspera</t>
  </si>
  <si>
    <t>it722</t>
  </si>
  <si>
    <t>Περἰ Χαμαιδάφνης</t>
  </si>
  <si>
    <t>De la laureole masle</t>
  </si>
  <si>
    <t>Χαμαιδάφνη</t>
  </si>
  <si>
    <t>CHAMAEDAPHNE</t>
  </si>
  <si>
    <t>De la smilace lisa</t>
  </si>
  <si>
    <t>it723</t>
  </si>
  <si>
    <t>Περἰ Έλλεβόρον λευκον</t>
  </si>
  <si>
    <t>De l'ellebore blanc</t>
  </si>
  <si>
    <t>Ἐλλέβορος λευκός</t>
  </si>
  <si>
    <t>VERATRUM ALBUM</t>
  </si>
  <si>
    <t>Del rusco vulgarmente Ilamado brusco</t>
  </si>
  <si>
    <t>it724</t>
  </si>
  <si>
    <t>Περι Ελλεβορον μελανος</t>
  </si>
  <si>
    <t>De l'ellebore noir</t>
  </si>
  <si>
    <t>Ἐλλέβορος μέλας</t>
  </si>
  <si>
    <t>VERATRUM NIGRUM</t>
  </si>
  <si>
    <t>Del laurel alexandrino</t>
  </si>
  <si>
    <t>it725</t>
  </si>
  <si>
    <t>Περἰ Σησαμοειδοῦς τοῦ μεγάλον</t>
  </si>
  <si>
    <t>Du grand sesamoides</t>
  </si>
  <si>
    <t>Σησαμοιδές μέγα</t>
  </si>
  <si>
    <t>SESAMOIDES MAGNUM</t>
  </si>
  <si>
    <t>De la Daphnoide, ò Laureola</t>
  </si>
  <si>
    <t>it726</t>
  </si>
  <si>
    <t>Περἰ Σησαμοειδοῦς τοῦ μικρον</t>
  </si>
  <si>
    <t>Du petit sesamoides</t>
  </si>
  <si>
    <t>Σησαμοιδές μικρόν</t>
  </si>
  <si>
    <t>SESAMOIDES PARVUM</t>
  </si>
  <si>
    <t>De la Camedaphne</t>
  </si>
  <si>
    <t>it727</t>
  </si>
  <si>
    <t>Περἰ Σίκυος ἀγρίον</t>
  </si>
  <si>
    <t>Σίκυς ἄγριος</t>
  </si>
  <si>
    <t>CUCUMER SYLVESTRIS</t>
  </si>
  <si>
    <t>Del Veratro blanco</t>
  </si>
  <si>
    <t>it728</t>
  </si>
  <si>
    <t>Du concombre sauvage</t>
  </si>
  <si>
    <t>Σταφίς ἀγρία</t>
  </si>
  <si>
    <t>STAPHIS AGRIA</t>
  </si>
  <si>
    <t>Del veratro negro</t>
  </si>
  <si>
    <t>it729</t>
  </si>
  <si>
    <t>Περἰ Σταφίδος ἀγρίας</t>
  </si>
  <si>
    <t>De l'herbe aux pous</t>
  </si>
  <si>
    <t>Del sesomoide mayor</t>
  </si>
  <si>
    <t>it730</t>
  </si>
  <si>
    <t>Περἰ θαφίας</t>
  </si>
  <si>
    <t>De la thapsie</t>
  </si>
  <si>
    <t>Θαψία</t>
  </si>
  <si>
    <t>THAPSIA</t>
  </si>
  <si>
    <t>Del Sesamoide menor</t>
  </si>
  <si>
    <t>it731</t>
  </si>
  <si>
    <t>Περἰ Έλατηρίον</t>
  </si>
  <si>
    <t>Du genest d'Espagne</t>
  </si>
  <si>
    <t>Σπαρτίον</t>
  </si>
  <si>
    <t>SPARTIUM</t>
  </si>
  <si>
    <t>Del cogombrillo saluage, o amargo</t>
  </si>
  <si>
    <t>it732</t>
  </si>
  <si>
    <t>Περἰ Σιλύβον</t>
  </si>
  <si>
    <t>De silybum</t>
  </si>
  <si>
    <t>Σίλυβον</t>
  </si>
  <si>
    <t>SILYBUM</t>
  </si>
  <si>
    <t>Del elaterio</t>
  </si>
  <si>
    <t>it733</t>
  </si>
  <si>
    <t>Περἰ Βαλάνον μυρεφικη̃ς</t>
  </si>
  <si>
    <t>De ben</t>
  </si>
  <si>
    <t>Βάλανος μυρεψική</t>
  </si>
  <si>
    <t>GLANS UNGUENTARIA</t>
  </si>
  <si>
    <t>De la Staphis agria</t>
  </si>
  <si>
    <t>it733b</t>
  </si>
  <si>
    <t>De la thapsi</t>
  </si>
  <si>
    <t>it734</t>
  </si>
  <si>
    <t>Περἰ Ναρκίσσον</t>
  </si>
  <si>
    <t>Du narcisse</t>
  </si>
  <si>
    <t>Νάρκισσος</t>
  </si>
  <si>
    <t>NARCISSUS</t>
  </si>
  <si>
    <t>Del Spartio</t>
  </si>
  <si>
    <t>it735</t>
  </si>
  <si>
    <t>Περἰ Ίπποφαοῦς</t>
  </si>
  <si>
    <t>De hippophaes</t>
  </si>
  <si>
    <t>Ἱπποφαίς</t>
  </si>
  <si>
    <t>HIPPOPHAES</t>
  </si>
  <si>
    <t>Del silybo</t>
  </si>
  <si>
    <t>it736</t>
  </si>
  <si>
    <t>Περἰ Ίπποφαίστον</t>
  </si>
  <si>
    <t>De hippophaestum</t>
  </si>
  <si>
    <t>Ἱππόφαιστον</t>
  </si>
  <si>
    <t>HIPPOPHAESTUM</t>
  </si>
  <si>
    <t>De la nuez unguentaria</t>
  </si>
  <si>
    <t>it737</t>
  </si>
  <si>
    <t>Περἰ Κίκεως</t>
  </si>
  <si>
    <t>De la paume-dieu</t>
  </si>
  <si>
    <t>Κίκι ἣ κρότων</t>
  </si>
  <si>
    <t>RICINUS</t>
  </si>
  <si>
    <t>it738</t>
  </si>
  <si>
    <t>Περἰ Τιθυμάλων</t>
  </si>
  <si>
    <t>Τιθυμάλοι</t>
  </si>
  <si>
    <t>TITHYMALI</t>
  </si>
  <si>
    <t>Del narcisso</t>
  </si>
  <si>
    <t>it739</t>
  </si>
  <si>
    <t>Del hippophae</t>
  </si>
  <si>
    <t>it740</t>
  </si>
  <si>
    <t>Del hippophesto</t>
  </si>
  <si>
    <t>it741</t>
  </si>
  <si>
    <t>Del ricino</t>
  </si>
  <si>
    <t>it742</t>
  </si>
  <si>
    <t>it743</t>
  </si>
  <si>
    <t>it744</t>
  </si>
  <si>
    <t>Des tithymales</t>
  </si>
  <si>
    <t>it745</t>
  </si>
  <si>
    <t>Περἰ Πιτυούσης</t>
  </si>
  <si>
    <t>De pityusa</t>
  </si>
  <si>
    <t>Πιτύουσα</t>
  </si>
  <si>
    <t>PITYUSA</t>
  </si>
  <si>
    <t>it746</t>
  </si>
  <si>
    <t>Περἰ Λαθυρίδος</t>
  </si>
  <si>
    <t>De l'espurge</t>
  </si>
  <si>
    <t>Λαθυρίς</t>
  </si>
  <si>
    <t>LATHYRIS</t>
  </si>
  <si>
    <t>it747</t>
  </si>
  <si>
    <t>Περἰ Πέπλον</t>
  </si>
  <si>
    <t>De peplus</t>
  </si>
  <si>
    <t>Πέπλος</t>
  </si>
  <si>
    <t>PEPLUS</t>
  </si>
  <si>
    <t>it748</t>
  </si>
  <si>
    <t>Περἰ Πεπλίδος</t>
  </si>
  <si>
    <t>De peplis</t>
  </si>
  <si>
    <t>Πεπλίς</t>
  </si>
  <si>
    <t>PEPLIS</t>
  </si>
  <si>
    <t>De los titymalos</t>
  </si>
  <si>
    <t>it749</t>
  </si>
  <si>
    <t>Περἰ Χαμαισύκης</t>
  </si>
  <si>
    <t>De chamaesyce</t>
  </si>
  <si>
    <t>Χαμαισύκη</t>
  </si>
  <si>
    <t>CHAMAESYCE</t>
  </si>
  <si>
    <t>De la Pityusa</t>
  </si>
  <si>
    <t>it750</t>
  </si>
  <si>
    <t>Περἰ Σκαμμωνίας</t>
  </si>
  <si>
    <t>De la scammonee</t>
  </si>
  <si>
    <t>Σκαμμωνία</t>
  </si>
  <si>
    <t>SCAMMONIA</t>
  </si>
  <si>
    <t>De la lathyris</t>
  </si>
  <si>
    <t>it751</t>
  </si>
  <si>
    <t>Περἰ Χαμελαίας</t>
  </si>
  <si>
    <t>De la chamelee</t>
  </si>
  <si>
    <t>Χαμελαία</t>
  </si>
  <si>
    <t>CHAMELAEA</t>
  </si>
  <si>
    <t>De peplo</t>
  </si>
  <si>
    <t>it752</t>
  </si>
  <si>
    <t>Περἰ θυμελαίας</t>
  </si>
  <si>
    <t>De la thymelee</t>
  </si>
  <si>
    <t>Θυμελαία</t>
  </si>
  <si>
    <t>THYMELAEA</t>
  </si>
  <si>
    <t>De la peplide</t>
  </si>
  <si>
    <t>it753</t>
  </si>
  <si>
    <t>Περὶ 'Αχτης</t>
  </si>
  <si>
    <t>Du sureau</t>
  </si>
  <si>
    <t>Ακτή</t>
  </si>
  <si>
    <t>SAMBUCUS</t>
  </si>
  <si>
    <t>De la camesyce</t>
  </si>
  <si>
    <t>it754</t>
  </si>
  <si>
    <t>Περἰ Χαμαιάκτης</t>
  </si>
  <si>
    <t>De la escamonea</t>
  </si>
  <si>
    <t>it755</t>
  </si>
  <si>
    <t>Περἰ Πυκνοκόμον</t>
  </si>
  <si>
    <t>De picnocomum</t>
  </si>
  <si>
    <t>Πυκνόκομον</t>
  </si>
  <si>
    <t>PYCNOCOMUM</t>
  </si>
  <si>
    <t>De la Camelea</t>
  </si>
  <si>
    <t>it756</t>
  </si>
  <si>
    <t>De apios</t>
  </si>
  <si>
    <t>Ἄπιος</t>
  </si>
  <si>
    <t>APIOS</t>
  </si>
  <si>
    <t>De la thymelea</t>
  </si>
  <si>
    <t>it757</t>
  </si>
  <si>
    <t>Περἰ Κολοκυνθίδος</t>
  </si>
  <si>
    <t>De la coloquinte</t>
  </si>
  <si>
    <t>Κολοκυνθίς</t>
  </si>
  <si>
    <t>COLOCYNTHIS</t>
  </si>
  <si>
    <t>Del Sauco, y del Ebulo que en Castilla se dize Yezgos</t>
  </si>
  <si>
    <t>it758</t>
  </si>
  <si>
    <t>Περἰ Έπιθύμον</t>
  </si>
  <si>
    <t>De la goutte ou teigne de thym</t>
  </si>
  <si>
    <t>Ἐπίθυμον</t>
  </si>
  <si>
    <t>EPITHYMUM</t>
  </si>
  <si>
    <t>it759</t>
  </si>
  <si>
    <t>Περἰ Άλύπον</t>
  </si>
  <si>
    <t>De alypum</t>
  </si>
  <si>
    <t>Ἀλύπον</t>
  </si>
  <si>
    <t>ALYPUM</t>
  </si>
  <si>
    <t>Del pycnocomo</t>
  </si>
  <si>
    <t>it760</t>
  </si>
  <si>
    <t>Περἰ Έμπέτρον</t>
  </si>
  <si>
    <t>De empetrum</t>
  </si>
  <si>
    <t>Ἔμπετρον</t>
  </si>
  <si>
    <t>EMPETRUM</t>
  </si>
  <si>
    <t>De la planta Ilamada Apios</t>
  </si>
  <si>
    <t>it761</t>
  </si>
  <si>
    <t>Περἰ Κληματίδιδος</t>
  </si>
  <si>
    <t>cap CLXXVIII</t>
  </si>
  <si>
    <t>De la Coloquintida</t>
  </si>
  <si>
    <t>it762</t>
  </si>
  <si>
    <t>Περἰ Άμπέλον ἀγρίας</t>
  </si>
  <si>
    <t>De la vigne sauvage</t>
  </si>
  <si>
    <t>Ἄμπελος ἀγρία</t>
  </si>
  <si>
    <t>VITIS SYLVESTRIS</t>
  </si>
  <si>
    <t>Cap CLXXIX</t>
  </si>
  <si>
    <t>Del epithymo</t>
  </si>
  <si>
    <t>it763</t>
  </si>
  <si>
    <t>Περἰ Άμπέλον λευκη̃ς</t>
  </si>
  <si>
    <t>De la coulevree</t>
  </si>
  <si>
    <t>Ἄμπελος λευκή</t>
  </si>
  <si>
    <t>VITIS ALBA</t>
  </si>
  <si>
    <t>Cap CLXXX</t>
  </si>
  <si>
    <t>Del alypo</t>
  </si>
  <si>
    <t>it764</t>
  </si>
  <si>
    <t>Περἰ Άμπέλον μελαίνης</t>
  </si>
  <si>
    <t>De la coulevree noire</t>
  </si>
  <si>
    <t>Ἄμπελος μέλαινα</t>
  </si>
  <si>
    <t>VITIS NIGRA</t>
  </si>
  <si>
    <t>Cap CLXXXI</t>
  </si>
  <si>
    <t>Del empetro</t>
  </si>
  <si>
    <t>it765</t>
  </si>
  <si>
    <t>Περἰ Πτέριδος</t>
  </si>
  <si>
    <t>De la feuchiere masle</t>
  </si>
  <si>
    <t>Πτέρις</t>
  </si>
  <si>
    <t>FILIX MAS</t>
  </si>
  <si>
    <t>it766</t>
  </si>
  <si>
    <t>Περἰ θηλυπτερίδος</t>
  </si>
  <si>
    <t>De la feuchiere femelle</t>
  </si>
  <si>
    <t>Θελυπτερίς</t>
  </si>
  <si>
    <t>FILIX FOEMINA</t>
  </si>
  <si>
    <t>Cap CLXXXII</t>
  </si>
  <si>
    <t>De la vid saluage</t>
  </si>
  <si>
    <t>it767</t>
  </si>
  <si>
    <t>Περἰ Πολυποδίον</t>
  </si>
  <si>
    <t>Du polypode</t>
  </si>
  <si>
    <t>Πολυπόδιον</t>
  </si>
  <si>
    <t>FILICULA</t>
  </si>
  <si>
    <t>Cap CLXXXIII</t>
  </si>
  <si>
    <t>De la vid blanca Ilamada vulgarmete Bryonia</t>
  </si>
  <si>
    <t>it768</t>
  </si>
  <si>
    <t>Περἰ Δρυοπτερίδος</t>
  </si>
  <si>
    <t>De la feuchiere de chesne</t>
  </si>
  <si>
    <t>Δρυοπτερίς</t>
  </si>
  <si>
    <t>DRYOPTERIS</t>
  </si>
  <si>
    <t>Cap CLXXXIIII</t>
  </si>
  <si>
    <t>De la vid Negra</t>
  </si>
  <si>
    <t>it769</t>
  </si>
  <si>
    <t>Περἰ Κνίκον</t>
  </si>
  <si>
    <t>CLXXXII</t>
  </si>
  <si>
    <t>Du saffran bastard</t>
  </si>
  <si>
    <t>Κνίκος</t>
  </si>
  <si>
    <t>CNICUS</t>
  </si>
  <si>
    <t>Cap CLXXXV</t>
  </si>
  <si>
    <t>Del helecho</t>
  </si>
  <si>
    <t>it770</t>
  </si>
  <si>
    <t>Περἰ Λινοζώστεως</t>
  </si>
  <si>
    <t>CLXXXIII</t>
  </si>
  <si>
    <t>De la mercuriale</t>
  </si>
  <si>
    <t>Λινόζωστις</t>
  </si>
  <si>
    <t>MERCURIALIS</t>
  </si>
  <si>
    <t>Cap CLXXXVI</t>
  </si>
  <si>
    <t>Del helecho hembra</t>
  </si>
  <si>
    <t>it771</t>
  </si>
  <si>
    <t>Περἰ Κυνοκράμβης</t>
  </si>
  <si>
    <t>CLXXXIIII</t>
  </si>
  <si>
    <t>De la mercuriale sauvage</t>
  </si>
  <si>
    <t>CLXXXIV</t>
  </si>
  <si>
    <t>Κυνοκράμβη</t>
  </si>
  <si>
    <t>CYNOCRAMBE</t>
  </si>
  <si>
    <t>Cap CLXXXVII</t>
  </si>
  <si>
    <t>Del polypodio</t>
  </si>
  <si>
    <t>it772</t>
  </si>
  <si>
    <t>Περἰ Ήλιοτροπίον τοῦ μεγάλον</t>
  </si>
  <si>
    <t>CLXXXV</t>
  </si>
  <si>
    <t>Du grand heliotropium</t>
  </si>
  <si>
    <t>Ἡλιοτρόπιον μέγα</t>
  </si>
  <si>
    <t>HELIOTROPIUM MAIUS</t>
  </si>
  <si>
    <t>Cap CLXXXVIII</t>
  </si>
  <si>
    <t>De la dryopteride</t>
  </si>
  <si>
    <t>it773</t>
  </si>
  <si>
    <t>Περἰ Ήλιοτροπίον τοῦ μικρον</t>
  </si>
  <si>
    <t>CLXXXVI</t>
  </si>
  <si>
    <t>Du petit heliotropium</t>
  </si>
  <si>
    <t>Ἡλιοτρόπιον μικρόν</t>
  </si>
  <si>
    <t>HELIOTROPIUM MINUS</t>
  </si>
  <si>
    <t>Cap CLXXXIX</t>
  </si>
  <si>
    <t>Del cartamo</t>
  </si>
  <si>
    <t>it774</t>
  </si>
  <si>
    <t>Περἰ Σκορπιοειδοῦς</t>
  </si>
  <si>
    <t>CLXXXVIII</t>
  </si>
  <si>
    <t>De scorpioides</t>
  </si>
  <si>
    <t>CLXXXVII</t>
  </si>
  <si>
    <t>Σκορπιοειδές</t>
  </si>
  <si>
    <t>SCORPIOIDES</t>
  </si>
  <si>
    <t>Cap CXC</t>
  </si>
  <si>
    <t>De la mercurial</t>
  </si>
  <si>
    <t>it775</t>
  </si>
  <si>
    <t>Περἰ Άμπέλον οἰνοφόρον</t>
  </si>
  <si>
    <t>De la vigne</t>
  </si>
  <si>
    <t>Ἄμπελος οἰνοφόρος</t>
  </si>
  <si>
    <t>VITIS VINIFERA</t>
  </si>
  <si>
    <t>Cap CXCI</t>
  </si>
  <si>
    <t>De la cynocrambe</t>
  </si>
  <si>
    <t>it776</t>
  </si>
  <si>
    <t>LABRUSCA</t>
  </si>
  <si>
    <t>Cap CXCII</t>
  </si>
  <si>
    <t>Del heliotropio mayor</t>
  </si>
  <si>
    <t>it777</t>
  </si>
  <si>
    <t>Περἰ Σταφυλη̃ς</t>
  </si>
  <si>
    <t>Du raisin</t>
  </si>
  <si>
    <t>Σταφυλή</t>
  </si>
  <si>
    <t>UVA</t>
  </si>
  <si>
    <t>Cap CXCIII</t>
  </si>
  <si>
    <t>Del heliotropio menor</t>
  </si>
  <si>
    <t>it778</t>
  </si>
  <si>
    <t>Περἰ Σταφίδος</t>
  </si>
  <si>
    <t>De la passerille</t>
  </si>
  <si>
    <t>Σταφίς</t>
  </si>
  <si>
    <t>UVA PASSA</t>
  </si>
  <si>
    <t>Cap CXCIIII</t>
  </si>
  <si>
    <t>Del scorpioide</t>
  </si>
  <si>
    <t>it779</t>
  </si>
  <si>
    <t>Libro quinto</t>
  </si>
  <si>
    <t>De la vid</t>
  </si>
  <si>
    <t>it780</t>
  </si>
  <si>
    <t>Περἰ Όμφακίον</t>
  </si>
  <si>
    <t>Du verius seché au soleil</t>
  </si>
  <si>
    <t>Ὀμφάκιον</t>
  </si>
  <si>
    <t>OMPHACIUM</t>
  </si>
  <si>
    <t>De la vid saluage o labrusca</t>
  </si>
  <si>
    <t>it781</t>
  </si>
  <si>
    <t>Περἰ ποιήτοτος τῶν οἵνων ἐκ τη̃ς ήλικίας</t>
  </si>
  <si>
    <t>De la nature du vin</t>
  </si>
  <si>
    <t>Οἴνου φύσις</t>
  </si>
  <si>
    <t>VINI NATURA</t>
  </si>
  <si>
    <t>De las Vuas</t>
  </si>
  <si>
    <t>it782</t>
  </si>
  <si>
    <t>Έκ τη̃ς χπόας</t>
  </si>
  <si>
    <t>De las vuas passas</t>
  </si>
  <si>
    <t>it783</t>
  </si>
  <si>
    <t>Έκ τη̃ς γεύσεως καἰ τῶν μεμιγμένων</t>
  </si>
  <si>
    <t>it784</t>
  </si>
  <si>
    <t>Del omphacio Ilamado Agraz en Castilla</t>
  </si>
  <si>
    <t>it785</t>
  </si>
  <si>
    <t>Περἰ δυνάμεως τῶν οἵνων</t>
  </si>
  <si>
    <t>De la natura del vino</t>
  </si>
  <si>
    <t>it786</t>
  </si>
  <si>
    <t>Περἰ ὀμφακίτον οἵνον</t>
  </si>
  <si>
    <t>Du verius</t>
  </si>
  <si>
    <t>Οἶνος ὀμφακίτης</t>
  </si>
  <si>
    <t>VINUM OMPHACITES</t>
  </si>
  <si>
    <t>it787</t>
  </si>
  <si>
    <t>Περἰ δευτερίον καἰ ἀδυνάμον</t>
  </si>
  <si>
    <t>De la depense</t>
  </si>
  <si>
    <t>Δευτερία</t>
  </si>
  <si>
    <t>LORA</t>
  </si>
  <si>
    <t>it788</t>
  </si>
  <si>
    <t>Περἰ οἵνον ἐκ τη̃ς ἀγρίας σταφυλη̃ς</t>
  </si>
  <si>
    <t>Du vin de lambrusques</t>
  </si>
  <si>
    <t>Οἶνος ἐκ τῆς ἀγρίας σταφυλῆς</t>
  </si>
  <si>
    <t>VINUM E LABRUSCA</t>
  </si>
  <si>
    <t>it789</t>
  </si>
  <si>
    <t>Περἰ μελιτίτον οἵνον</t>
  </si>
  <si>
    <t>D'une sorte de vin miellé</t>
  </si>
  <si>
    <t>Οἶνος μελιτίτης</t>
  </si>
  <si>
    <t>VINUM MELITITES</t>
  </si>
  <si>
    <t>it790</t>
  </si>
  <si>
    <t>Περἰ οἰνομέλιτος</t>
  </si>
  <si>
    <t>Du vin miellé</t>
  </si>
  <si>
    <t>Οἰνόμελι</t>
  </si>
  <si>
    <t>MULSUM</t>
  </si>
  <si>
    <t>it791</t>
  </si>
  <si>
    <t>Περἰ μελικράτον</t>
  </si>
  <si>
    <t>De l'eau miellee</t>
  </si>
  <si>
    <t>Μελίκρατον</t>
  </si>
  <si>
    <t>AQUA MULSA</t>
  </si>
  <si>
    <t>it792</t>
  </si>
  <si>
    <t>Περἰ ὕδατος</t>
  </si>
  <si>
    <t>De l'eau</t>
  </si>
  <si>
    <t>Ὕδωρ</t>
  </si>
  <si>
    <t>AQUA</t>
  </si>
  <si>
    <t>it793</t>
  </si>
  <si>
    <t>Περἰ θαλασσίον ὕδατος</t>
  </si>
  <si>
    <t>De l'eau marine</t>
  </si>
  <si>
    <t>Ὕδωρ θαλάττιον</t>
  </si>
  <si>
    <t>AQUA MARINA</t>
  </si>
  <si>
    <t>Del vino melitite</t>
  </si>
  <si>
    <t>it794</t>
  </si>
  <si>
    <t>Περἰ θαλασσομέλιτος</t>
  </si>
  <si>
    <t>De l'eau marine miellee</t>
  </si>
  <si>
    <t>Θαλασσόμελι</t>
  </si>
  <si>
    <t>THALASSOMELI</t>
  </si>
  <si>
    <t>Del vino mulso</t>
  </si>
  <si>
    <t>it795</t>
  </si>
  <si>
    <t>Περἰ ὅξους</t>
  </si>
  <si>
    <t>Du vinaigre</t>
  </si>
  <si>
    <t>Ὄξος</t>
  </si>
  <si>
    <t>ACETUM</t>
  </si>
  <si>
    <t>Del Aguamiel</t>
  </si>
  <si>
    <t>it796</t>
  </si>
  <si>
    <t>Περἰ ὀξυμέλιτος</t>
  </si>
  <si>
    <t>Du vinaigre mielle</t>
  </si>
  <si>
    <t>Ὀξύμελι</t>
  </si>
  <si>
    <t>ACETUM MULSUM</t>
  </si>
  <si>
    <t>Del agua</t>
  </si>
  <si>
    <t>it797</t>
  </si>
  <si>
    <t>Περἰ Όξάλμης</t>
  </si>
  <si>
    <t>De la saumure aigre</t>
  </si>
  <si>
    <t>Ὀξάλμη</t>
  </si>
  <si>
    <t>ACIDA MURIA</t>
  </si>
  <si>
    <t>Del agua marina</t>
  </si>
  <si>
    <t>it798</t>
  </si>
  <si>
    <t>Περἰ θυμοξάλμης</t>
  </si>
  <si>
    <t>De thymoxalme</t>
  </si>
  <si>
    <t>Θυμοξάλμη</t>
  </si>
  <si>
    <t>THYMOXALME</t>
  </si>
  <si>
    <t>Del thalassomeli</t>
  </si>
  <si>
    <t>it799</t>
  </si>
  <si>
    <t>Περἰ σκιλλητικον ὅξους</t>
  </si>
  <si>
    <t>Du vinaigre scillitic</t>
  </si>
  <si>
    <t>Σκιλλητικόν ὄξος</t>
  </si>
  <si>
    <t>SCILLINUM ACETUM</t>
  </si>
  <si>
    <t>Del vinagre</t>
  </si>
  <si>
    <t>it800</t>
  </si>
  <si>
    <t>Περἰ σκιλλητικον οἵνον</t>
  </si>
  <si>
    <t>Du vin scillitic</t>
  </si>
  <si>
    <t>Σκιλλητικός οἶνος</t>
  </si>
  <si>
    <t>SCILLINUM VINUM</t>
  </si>
  <si>
    <t>Del Oxymel</t>
  </si>
  <si>
    <t>it801</t>
  </si>
  <si>
    <t>Περἰ θαλαττίων οἵνων</t>
  </si>
  <si>
    <t>Des vins composez d'eau marine</t>
  </si>
  <si>
    <t>Οἴνοι θαλάσσιοι</t>
  </si>
  <si>
    <t>VINA MARINA</t>
  </si>
  <si>
    <t>De la Salmuera azeda, llamada Oxalme</t>
  </si>
  <si>
    <t>it802</t>
  </si>
  <si>
    <t>Περἰ οἵνων σκευαστῶν ἅλλων</t>
  </si>
  <si>
    <t>Du vin de coings</t>
  </si>
  <si>
    <t>Κυδωνίτης οἶνος</t>
  </si>
  <si>
    <t>VINUM CYDONITES</t>
  </si>
  <si>
    <t>De la Thyoxalme</t>
  </si>
  <si>
    <t>it803</t>
  </si>
  <si>
    <t>Περἰ Μηλομέλιτος</t>
  </si>
  <si>
    <t>Del Vinagre Scillitico, llamado communmente Aceto Squillitico</t>
  </si>
  <si>
    <t>it804</t>
  </si>
  <si>
    <t>Περἰ ύδρομήλον</t>
  </si>
  <si>
    <t>De hydromelum</t>
  </si>
  <si>
    <t>Ὑδρόμηλον</t>
  </si>
  <si>
    <t>HYDROMELUM</t>
  </si>
  <si>
    <t>Del vino scillitico</t>
  </si>
  <si>
    <t>it805</t>
  </si>
  <si>
    <t>Περἰ ὀμφακομέλιτος</t>
  </si>
  <si>
    <t>Du vertus mielle</t>
  </si>
  <si>
    <t>Ὀμφακομέλι</t>
  </si>
  <si>
    <t>OMPHACOMELI</t>
  </si>
  <si>
    <t>De los vinos marinos</t>
  </si>
  <si>
    <t>it806</t>
  </si>
  <si>
    <t>Περἰ ἀπίτον οἵνον</t>
  </si>
  <si>
    <t>Du vin de poires</t>
  </si>
  <si>
    <t>Ἀπίτης οἶνος</t>
  </si>
  <si>
    <t>VINUM EX PYRIS</t>
  </si>
  <si>
    <t>Del Vino Cydonite</t>
  </si>
  <si>
    <t>it807</t>
  </si>
  <si>
    <t>Περἰ οἰνανθίνον</t>
  </si>
  <si>
    <t>Du vin oenanthin</t>
  </si>
  <si>
    <t>Οἰνάνθινος οἶνος</t>
  </si>
  <si>
    <t>VINUM OENANTHIUM</t>
  </si>
  <si>
    <t>Del Melomeli</t>
  </si>
  <si>
    <t>it808</t>
  </si>
  <si>
    <t>Περἰ ῥοίτον οἵνον</t>
  </si>
  <si>
    <t>Du vin de grenades</t>
  </si>
  <si>
    <t>Ῥοίτης οἶνος</t>
  </si>
  <si>
    <t>VINUM EX PUNICIS</t>
  </si>
  <si>
    <t>Del Hydromelo</t>
  </si>
  <si>
    <t>it809</t>
  </si>
  <si>
    <t>Περἰ ῥοδίτον οἵνον</t>
  </si>
  <si>
    <t>Du vin rosat</t>
  </si>
  <si>
    <t>Ῥοδίτης οἶνος</t>
  </si>
  <si>
    <t>ROSACEUM VINUM</t>
  </si>
  <si>
    <t>Del omphacomeli</t>
  </si>
  <si>
    <t>it810</t>
  </si>
  <si>
    <t>Περἰ μυρτίτον οἵνον</t>
  </si>
  <si>
    <t>Du vin de grains de meurte</t>
  </si>
  <si>
    <t>Μυρτίτης οἶνος</t>
  </si>
  <si>
    <t>MYRTITES VINUM</t>
  </si>
  <si>
    <t>Del Apijte</t>
  </si>
  <si>
    <t>it811</t>
  </si>
  <si>
    <t>Περἰ μυρσίνον οἴνον</t>
  </si>
  <si>
    <t>Du vin de meurte</t>
  </si>
  <si>
    <t>Μυρσινίτης οἶνος</t>
  </si>
  <si>
    <t>MYRSINITES VINUM</t>
  </si>
  <si>
    <t>Del Enanthino</t>
  </si>
  <si>
    <t>it812</t>
  </si>
  <si>
    <t>Περἰ σχινίνον οἵνον</t>
  </si>
  <si>
    <t>Du vin de lentisque et de terebinthe</t>
  </si>
  <si>
    <t>Σχίνινος καὶ τερεμίνθινος οἶνος</t>
  </si>
  <si>
    <t>LENTISCINUM ET TEREBINTHINUM VINUM</t>
  </si>
  <si>
    <t>Del Roete, que es el vino de las Granadas</t>
  </si>
  <si>
    <t>it813</t>
  </si>
  <si>
    <t>Περἰ τερμινθίνον οἵνον</t>
  </si>
  <si>
    <t>Del vino Rosado</t>
  </si>
  <si>
    <t>it814</t>
  </si>
  <si>
    <t>Περἰ φοινικίτον οἵνον</t>
  </si>
  <si>
    <t>Du vin de dattes</t>
  </si>
  <si>
    <t>Φοινικίτης οἶνος</t>
  </si>
  <si>
    <t>PALMEUM VINUM</t>
  </si>
  <si>
    <t>Del vino hecho con la grana del Arrayhan, llamado Myrtite</t>
  </si>
  <si>
    <t>it815</t>
  </si>
  <si>
    <t>Περἰ κατορχίτον οἵνον</t>
  </si>
  <si>
    <t>Du vin de figues seches</t>
  </si>
  <si>
    <t>Κατορχίτης οἶνος</t>
  </si>
  <si>
    <t>VINUM EX CARICIS FACTUM</t>
  </si>
  <si>
    <t>Del Myrsinite</t>
  </si>
  <si>
    <t>it816</t>
  </si>
  <si>
    <t>Περἰ συκομορίτον οἵνον</t>
  </si>
  <si>
    <t>Del Lentiscino, y Terebintino</t>
  </si>
  <si>
    <t>it817</t>
  </si>
  <si>
    <t>Περἰ ῥητίνον οἵνον</t>
  </si>
  <si>
    <t>Du vin de resine</t>
  </si>
  <si>
    <t>Ῥητινίτης οἶνος</t>
  </si>
  <si>
    <t>RESINATUM VINUM</t>
  </si>
  <si>
    <t>it818</t>
  </si>
  <si>
    <t>Περἰ στροβιλίτον οἵνον</t>
  </si>
  <si>
    <t>Du vin de pommes de pin</t>
  </si>
  <si>
    <t>Στροβιλίτης οἶνος</t>
  </si>
  <si>
    <t>VINUM STROBILITES</t>
  </si>
  <si>
    <t>Del Vino de Datiles</t>
  </si>
  <si>
    <t>it819</t>
  </si>
  <si>
    <t>Περἰ κεδρίνον</t>
  </si>
  <si>
    <t>Du vin de cedre, et queleques autres arbres et fruits</t>
  </si>
  <si>
    <t>Κέδρινος καὶ ἐκ τίνων δένδρων καὶ καρπῶν οἶνος</t>
  </si>
  <si>
    <t>CEDRINUM ET EX ALIQUOT ARBORIBUS AC FRUCTIBUS VINUM</t>
  </si>
  <si>
    <t>Del vino de Higos secos</t>
  </si>
  <si>
    <t>it820</t>
  </si>
  <si>
    <t>Περἰ ἀρκευθιδίτον οἵνον</t>
  </si>
  <si>
    <t>it821</t>
  </si>
  <si>
    <t>Περἰ κεδρίτον</t>
  </si>
  <si>
    <t>Del vino resinoso</t>
  </si>
  <si>
    <t>it822</t>
  </si>
  <si>
    <t>Περἰ πισσίτον οἵνον</t>
  </si>
  <si>
    <t>Du vin poissé</t>
  </si>
  <si>
    <t>Πισσίτης οἶνος</t>
  </si>
  <si>
    <t>PICATUM VINUM</t>
  </si>
  <si>
    <t>Del vino preparado con pinas Ilamado Strobilite</t>
  </si>
  <si>
    <t>it823</t>
  </si>
  <si>
    <t>Περἰ ἀφινθίτον οἵνον</t>
  </si>
  <si>
    <t>Du vin d'absinthe</t>
  </si>
  <si>
    <t>Ἀψινθίτης οἶνος</t>
  </si>
  <si>
    <t>VINUM ABSINTHITES</t>
  </si>
  <si>
    <t>Del vino cedrino, y de algunos otros</t>
  </si>
  <si>
    <t>it824</t>
  </si>
  <si>
    <t>Περἰ ύσσωπίτον οἵνον</t>
  </si>
  <si>
    <t>Du vin d'hyssope</t>
  </si>
  <si>
    <t>Ὑσσοπίτης οἶνος</t>
  </si>
  <si>
    <t>VINUM HYSSOPITES</t>
  </si>
  <si>
    <t>it825</t>
  </si>
  <si>
    <t>Περἰ χαμαιδρυἷτον οἵνον</t>
  </si>
  <si>
    <t>Des vins composez de diverses plantes</t>
  </si>
  <si>
    <t>Οἶνοι ἐκ τῶν ποικίλων φυτῶν</t>
  </si>
  <si>
    <t>VINA EX DIVERSIS PLANTIS FACTA</t>
  </si>
  <si>
    <t>it826</t>
  </si>
  <si>
    <t>Περἰ στοιχαδίτον οἵνον</t>
  </si>
  <si>
    <t>Del vino empegado</t>
  </si>
  <si>
    <t>it827</t>
  </si>
  <si>
    <t>Περἰ στοιχαδίτον ὅξους</t>
  </si>
  <si>
    <t>Del vino de axenxios</t>
  </si>
  <si>
    <t>it828</t>
  </si>
  <si>
    <t>Περἰ κεστρίτον οἵνον</t>
  </si>
  <si>
    <t>Del vino de Hyssopo</t>
  </si>
  <si>
    <t>it829</t>
  </si>
  <si>
    <t>Περἰ τραγοριγανίτον οἵνον</t>
  </si>
  <si>
    <t>De muchas fuertes de vinos preparados con plantas diversas</t>
  </si>
  <si>
    <t>it830</t>
  </si>
  <si>
    <t>Περἰ βουνίτον οἵνον</t>
  </si>
  <si>
    <t>it831</t>
  </si>
  <si>
    <t>Περἰ δικταμνίτον οἵνον</t>
  </si>
  <si>
    <t>it832</t>
  </si>
  <si>
    <t>Περἰ πρασίτον οἵνον</t>
  </si>
  <si>
    <t>it833</t>
  </si>
  <si>
    <t>Περἰ θυμίτον οἵνον</t>
  </si>
  <si>
    <t>it834</t>
  </si>
  <si>
    <t>Περἰ θυμβρίτον οἵνον</t>
  </si>
  <si>
    <t>it835</t>
  </si>
  <si>
    <t>Περἰ ὀριγανίτον οἵνον</t>
  </si>
  <si>
    <t>it835b</t>
  </si>
  <si>
    <t>it836</t>
  </si>
  <si>
    <t>Περἰ καλαμινθίτον, γληχωνίτον καἰ ἀβροτονίτον οἵνον</t>
  </si>
  <si>
    <t>it837</t>
  </si>
  <si>
    <t>Περἰ κονυζίτον οἵνον</t>
  </si>
  <si>
    <t>it838</t>
  </si>
  <si>
    <t>Περἰ ἀρωματίτον οἵνον</t>
  </si>
  <si>
    <t>Du vin aromatique</t>
  </si>
  <si>
    <t>Ἀρωματίτης οἶνος</t>
  </si>
  <si>
    <t>VINUM AROMATITES</t>
  </si>
  <si>
    <t>it839</t>
  </si>
  <si>
    <t>Περἰ οἵνον τοῦ ἐκ σμύρνης, πεπέρεως καἰ ἵριδος</t>
  </si>
  <si>
    <t>Des vins composez de diverses drogues</t>
  </si>
  <si>
    <t>Οἶνοι ἐκ τῶν ποικίλων ἀρωμάτων</t>
  </si>
  <si>
    <t>VINA EX DIVERSIS ODORAMENTIS</t>
  </si>
  <si>
    <t>it840</t>
  </si>
  <si>
    <t>Περἰ ωεκταρίτον οἵνον</t>
  </si>
  <si>
    <t>it841</t>
  </si>
  <si>
    <t>5.67;5.68</t>
  </si>
  <si>
    <t>it841b</t>
  </si>
  <si>
    <t>Del vino aromatico</t>
  </si>
  <si>
    <t>it842</t>
  </si>
  <si>
    <t>Περἰ τοῦ διἀ τη̃ς ἀγρίας νάρδον οἵνον</t>
  </si>
  <si>
    <t>De otros vinos aromaticos y olorosos</t>
  </si>
  <si>
    <t>it843</t>
  </si>
  <si>
    <t>Περἰ δαυκίτον οἵνον</t>
  </si>
  <si>
    <t>Des vins composez de plusieurs herbes</t>
  </si>
  <si>
    <t>Οἶνοι ἐκ τῶν ποικίλων ποῶν</t>
  </si>
  <si>
    <t>VINA EX DIVERSIS HERBIS FACTA</t>
  </si>
  <si>
    <t>it844</t>
  </si>
  <si>
    <t>Περἰ ἐλελισφακίτον οἵνον</t>
  </si>
  <si>
    <t>it845</t>
  </si>
  <si>
    <t>Περἰ πανακίτον οἵνον</t>
  </si>
  <si>
    <t>it846</t>
  </si>
  <si>
    <t>Περἰ ἀκορίτον οἵνον</t>
  </si>
  <si>
    <t>it847</t>
  </si>
  <si>
    <t>Περἰ σελινίτον οἵνον</t>
  </si>
  <si>
    <t>De otros vinos hechos de muchas fuertes de yeruas</t>
  </si>
  <si>
    <t>it848</t>
  </si>
  <si>
    <t>Περἰ μαραθρίτον καἰ ἀνηθίνον οἵνον</t>
  </si>
  <si>
    <t>it849</t>
  </si>
  <si>
    <t>Περἰ ἀλοσανθίνον οἵνον</t>
  </si>
  <si>
    <t>it850</t>
  </si>
  <si>
    <t>Περἰ φθορίον ἐμβρύβν οἵνον</t>
  </si>
  <si>
    <t>it851</t>
  </si>
  <si>
    <t>Περἰ θυμελαἷτον οἵνον</t>
  </si>
  <si>
    <t>it852</t>
  </si>
  <si>
    <t>Περἰ χαμαιλαἷτον οἵνον</t>
  </si>
  <si>
    <t>it853</t>
  </si>
  <si>
    <t>Περἰ χαμαιπιτυἷτον οἵνον</t>
  </si>
  <si>
    <t>it854</t>
  </si>
  <si>
    <t>Περἰ μανδραγορίτον οἵνον</t>
  </si>
  <si>
    <t>it855</t>
  </si>
  <si>
    <t>Περὶ ὲλλεβορίτον</t>
  </si>
  <si>
    <t>it856</t>
  </si>
  <si>
    <t>Περἰ σκαμμωνίτον</t>
  </si>
  <si>
    <t>it857</t>
  </si>
  <si>
    <t>it858</t>
  </si>
  <si>
    <t>Περἰ Καδμείας</t>
  </si>
  <si>
    <t>De la cadmie</t>
  </si>
  <si>
    <t>Καδμεία</t>
  </si>
  <si>
    <t>CADMIA</t>
  </si>
  <si>
    <t>it859</t>
  </si>
  <si>
    <t>Περἰ Πομφώλυγος</t>
  </si>
  <si>
    <t>De pompholyx, spodium, antispodium</t>
  </si>
  <si>
    <t>it860</t>
  </si>
  <si>
    <t>Περἰ ἀντισπόδων</t>
  </si>
  <si>
    <t>it861</t>
  </si>
  <si>
    <t>Περἰ κεκαυμένον χαλκον</t>
  </si>
  <si>
    <t>De l'erain brulé</t>
  </si>
  <si>
    <t>Χαλκός κεκαυμένος</t>
  </si>
  <si>
    <t>AES USTUM</t>
  </si>
  <si>
    <t>it862</t>
  </si>
  <si>
    <t>Περἰ ἅωθους χαλκον</t>
  </si>
  <si>
    <t>De la fleur d'erain</t>
  </si>
  <si>
    <t>Χαλκοῦ ἄνθος</t>
  </si>
  <si>
    <t>FLOS AERIS</t>
  </si>
  <si>
    <t>De toda fuerte de mineral et primero de la llamada cadmia</t>
  </si>
  <si>
    <t>it863</t>
  </si>
  <si>
    <t>Περἰ λεπίδος</t>
  </si>
  <si>
    <t>De l'escaille d'erain</t>
  </si>
  <si>
    <t>Λεπίς χαλκοῦ</t>
  </si>
  <si>
    <t>SQUAMA AERIS</t>
  </si>
  <si>
    <t>De la pompholyge y del spodio</t>
  </si>
  <si>
    <t>it864</t>
  </si>
  <si>
    <t>Περἰ λεπίδος στομώματος</t>
  </si>
  <si>
    <t>De l'escaille d'acier</t>
  </si>
  <si>
    <t>Λεπίς στομώματος</t>
  </si>
  <si>
    <t>SQUAMA STOMOMATIS</t>
  </si>
  <si>
    <t>De los antispodios</t>
  </si>
  <si>
    <t>it865</t>
  </si>
  <si>
    <t>Περἰ ἰοῦ ξυστον</t>
  </si>
  <si>
    <t>Du verdegris</t>
  </si>
  <si>
    <t>Ἰόν ξυστόν</t>
  </si>
  <si>
    <t>AERUGO RASILIS</t>
  </si>
  <si>
    <t>Del cobre quemado</t>
  </si>
  <si>
    <t>it866</t>
  </si>
  <si>
    <t>Περἰ ἰοῦ σκώληκος</t>
  </si>
  <si>
    <t>Du verdegris scolecien</t>
  </si>
  <si>
    <t>Ἰός σκώληξ</t>
  </si>
  <si>
    <t>AERUGO SCOLECIA</t>
  </si>
  <si>
    <t>De la flor del cobre</t>
  </si>
  <si>
    <t>it867</t>
  </si>
  <si>
    <t>Περἰ ἰοῦ σιδήρον</t>
  </si>
  <si>
    <t>De la rouillure de fer</t>
  </si>
  <si>
    <t>Ἰός σιδήρου</t>
  </si>
  <si>
    <t>RUBIGO FERRI</t>
  </si>
  <si>
    <t>De la escama del cobre</t>
  </si>
  <si>
    <t>it868</t>
  </si>
  <si>
    <t>Περἰ σκωρίας σιδήρον</t>
  </si>
  <si>
    <t>De la merde de fer</t>
  </si>
  <si>
    <t>Σκωρία σιδήρου</t>
  </si>
  <si>
    <t>STERCUS FERRI</t>
  </si>
  <si>
    <t>De la Escama del stomoma</t>
  </si>
  <si>
    <t>it869</t>
  </si>
  <si>
    <t>Περἰ μολύβδον πεπλυμένον</t>
  </si>
  <si>
    <t>Du plomb lavé</t>
  </si>
  <si>
    <t>Μόλιβδος πεπλυμένος</t>
  </si>
  <si>
    <t>PLUMBUM ELOTUM</t>
  </si>
  <si>
    <t>Del cardenillo raydo</t>
  </si>
  <si>
    <t>it870</t>
  </si>
  <si>
    <t>Περἰ μολύβδον κεκαυμένον</t>
  </si>
  <si>
    <t>Du plomb brulé</t>
  </si>
  <si>
    <t>Μόλιβδος κεκαυμένος</t>
  </si>
  <si>
    <t>PLUMBUM USTUM</t>
  </si>
  <si>
    <t>Del cardenillo dicho vermicular Ilamado scolecio</t>
  </si>
  <si>
    <t>it871</t>
  </si>
  <si>
    <t>Περἰ σκωρίας μολύβδον</t>
  </si>
  <si>
    <t>De l'ecume de plomb</t>
  </si>
  <si>
    <t>Σκωρία μολίβδου</t>
  </si>
  <si>
    <t>RECREMENTUM PLUMBI</t>
  </si>
  <si>
    <t>Del Orin del hierro</t>
  </si>
  <si>
    <t>it872</t>
  </si>
  <si>
    <t>Περἰ τοῦ μολυβδοειδοῦς λίθον</t>
  </si>
  <si>
    <t>De la pierre plombiere</t>
  </si>
  <si>
    <t>Μολιβδοειδής</t>
  </si>
  <si>
    <t>MOLYBDOIDES SIVE LAPIS PLUMBARIUS</t>
  </si>
  <si>
    <t>De la escoria del hierro</t>
  </si>
  <si>
    <t>it873</t>
  </si>
  <si>
    <t>Περἰ στίμμεως</t>
  </si>
  <si>
    <t>De l'antimoine</t>
  </si>
  <si>
    <t>Στίμμι</t>
  </si>
  <si>
    <t>STIBIUM</t>
  </si>
  <si>
    <t>Del plomo lauado</t>
  </si>
  <si>
    <t>it874</t>
  </si>
  <si>
    <t>Περἰ μολυβδαίνης</t>
  </si>
  <si>
    <t>De la plombagine</t>
  </si>
  <si>
    <t>Μολίβδαινα</t>
  </si>
  <si>
    <t>MOLI&lt;B&gt;DAENA SEU PLUMBAGO</t>
  </si>
  <si>
    <t>Del plomo quemado</t>
  </si>
  <si>
    <t>it875</t>
  </si>
  <si>
    <t>Περἰ σκωπίας ἀργύρος</t>
  </si>
  <si>
    <t>De l'escume d'argent</t>
  </si>
  <si>
    <t>Ἀργύρου σκωρία</t>
  </si>
  <si>
    <t>ARGENTI RECREMENTUM</t>
  </si>
  <si>
    <t>De la escoria del plomo</t>
  </si>
  <si>
    <t>it876</t>
  </si>
  <si>
    <t>Περἰ λιθαργύρον</t>
  </si>
  <si>
    <t>De la litharge</t>
  </si>
  <si>
    <t>Λιθάργυρος</t>
  </si>
  <si>
    <t>SPUMA ARGENTI</t>
  </si>
  <si>
    <t>De la piedra molibdoide o plomera</t>
  </si>
  <si>
    <t>it877</t>
  </si>
  <si>
    <t>Περἰ Ψιμυθίον</t>
  </si>
  <si>
    <t>De la ceruse</t>
  </si>
  <si>
    <t>Ψιμμίθιον</t>
  </si>
  <si>
    <t>CERUSSA</t>
  </si>
  <si>
    <t>Del stibio</t>
  </si>
  <si>
    <t>it878</t>
  </si>
  <si>
    <t>Περἰ Χρυσοκόλλης</t>
  </si>
  <si>
    <t>Du borras</t>
  </si>
  <si>
    <t>Χρυσοκόλλα</t>
  </si>
  <si>
    <t>CHRYSOCOLLA</t>
  </si>
  <si>
    <t>De la molibdena</t>
  </si>
  <si>
    <t>it879</t>
  </si>
  <si>
    <t>Περἰ ἀρμενίον</t>
  </si>
  <si>
    <t>De la pierre d'Armenie</t>
  </si>
  <si>
    <t>Λίθος ἀρμένιος</t>
  </si>
  <si>
    <t>LAPIS ARMENIUS</t>
  </si>
  <si>
    <t>De la escoria de la plata</t>
  </si>
  <si>
    <t>it880</t>
  </si>
  <si>
    <t>Περἰ κυάνον</t>
  </si>
  <si>
    <t>De la pierre d'azur</t>
  </si>
  <si>
    <t>Κυανός λίθος</t>
  </si>
  <si>
    <t>COERULEUS LAPIS</t>
  </si>
  <si>
    <t>Del lithargyrio</t>
  </si>
  <si>
    <t>it881</t>
  </si>
  <si>
    <t>Περἰ ἰνδικον</t>
  </si>
  <si>
    <t>De l'Inde</t>
  </si>
  <si>
    <t>Ἰνδικόν</t>
  </si>
  <si>
    <t>INDICUM</t>
  </si>
  <si>
    <t>De la Cerusa</t>
  </si>
  <si>
    <t>it882</t>
  </si>
  <si>
    <t>Περἰ ὢχρας</t>
  </si>
  <si>
    <t>De l'ochre</t>
  </si>
  <si>
    <t>Ὄχρα</t>
  </si>
  <si>
    <t>OCHRA</t>
  </si>
  <si>
    <t>De la chrysocola</t>
  </si>
  <si>
    <t>it883</t>
  </si>
  <si>
    <t>Περἰ κινναβάρεως</t>
  </si>
  <si>
    <t>Du cinabre</t>
  </si>
  <si>
    <t>Κιννάβαρις</t>
  </si>
  <si>
    <t>CINNABARIS</t>
  </si>
  <si>
    <t>De la piedra Ilamada armenia</t>
  </si>
  <si>
    <t>it884</t>
  </si>
  <si>
    <t>Περἰ ύδραργύρον</t>
  </si>
  <si>
    <t>De l'argent vif</t>
  </si>
  <si>
    <t>Ὑδράργυρος</t>
  </si>
  <si>
    <t>ARGENTUM VIVUM</t>
  </si>
  <si>
    <t>De la piedra cerulea, o azul en griego Ilamada cyano</t>
  </si>
  <si>
    <t>it885</t>
  </si>
  <si>
    <t>Περἰ μίλτον συνωπικη̃ς</t>
  </si>
  <si>
    <t>De la rubrique sinopique</t>
  </si>
  <si>
    <t>Μίλτος σινωπική</t>
  </si>
  <si>
    <t>RUBRICA SINOPICA</t>
  </si>
  <si>
    <t>De la piedra indica</t>
  </si>
  <si>
    <t>it886</t>
  </si>
  <si>
    <t>Περἰ τεκτονικη̃ς</t>
  </si>
  <si>
    <t>De la croye rouge</t>
  </si>
  <si>
    <t>Μίλτος τεκτονική</t>
  </si>
  <si>
    <t>RUBRICA FABRILIS</t>
  </si>
  <si>
    <t>Dela ocra</t>
  </si>
  <si>
    <t>it887</t>
  </si>
  <si>
    <t>Περἰ λημνίας γη̃ς</t>
  </si>
  <si>
    <t>De la terre seellee</t>
  </si>
  <si>
    <t>Λημνία γῆ</t>
  </si>
  <si>
    <t>LEMNIA TERRA</t>
  </si>
  <si>
    <t>Del Cinabrio</t>
  </si>
  <si>
    <t>it888</t>
  </si>
  <si>
    <t>Περἰ χαλκάνθον</t>
  </si>
  <si>
    <t>Du vitriol</t>
  </si>
  <si>
    <t>Χάλκανθον</t>
  </si>
  <si>
    <t>ATRAMENTUM SUTORIUM</t>
  </si>
  <si>
    <t>Del azogue</t>
  </si>
  <si>
    <t>it889</t>
  </si>
  <si>
    <t>Περἰ χαλκίτεως</t>
  </si>
  <si>
    <t>De chalcitis</t>
  </si>
  <si>
    <t>Χαλκῖτις</t>
  </si>
  <si>
    <t>CHALCITIS</t>
  </si>
  <si>
    <t>De la rubrica sinopica</t>
  </si>
  <si>
    <t>it890</t>
  </si>
  <si>
    <t>Περἰ ψωρικον</t>
  </si>
  <si>
    <t>Μίσυ</t>
  </si>
  <si>
    <t>MISY</t>
  </si>
  <si>
    <t>De la rubrica fabril, o de carpinteros</t>
  </si>
  <si>
    <t>it891</t>
  </si>
  <si>
    <t>De misy</t>
  </si>
  <si>
    <t>De la tierra Lemnia</t>
  </si>
  <si>
    <t>it892</t>
  </si>
  <si>
    <t>Περἰ μελαντηρίας</t>
  </si>
  <si>
    <t>De melanteria</t>
  </si>
  <si>
    <t>Μελαντηρία</t>
  </si>
  <si>
    <t>MELANTERIA</t>
  </si>
  <si>
    <t>Del Calcanto</t>
  </si>
  <si>
    <t>it893</t>
  </si>
  <si>
    <t>Περἰ σώρεως</t>
  </si>
  <si>
    <t>Du sory</t>
  </si>
  <si>
    <t>Σῶρυ</t>
  </si>
  <si>
    <t>SORY</t>
  </si>
  <si>
    <t>De la calcitide</t>
  </si>
  <si>
    <t>it894</t>
  </si>
  <si>
    <t>Περἰ διφρυγοῦς</t>
  </si>
  <si>
    <t>De diphryges</t>
  </si>
  <si>
    <t>Διφρυγές</t>
  </si>
  <si>
    <t>DIPHRYGES</t>
  </si>
  <si>
    <t>it895</t>
  </si>
  <si>
    <t>Περἰ ἀρσενικον</t>
  </si>
  <si>
    <t>De l'orpiment</t>
  </si>
  <si>
    <t>Ἀρσενικόν</t>
  </si>
  <si>
    <t>AURIPIGMENTUM</t>
  </si>
  <si>
    <t>Del misy</t>
  </si>
  <si>
    <t>it896</t>
  </si>
  <si>
    <t>Περἰ σανδαράχης</t>
  </si>
  <si>
    <t>De la sandarache</t>
  </si>
  <si>
    <t>Σανδαράχη</t>
  </si>
  <si>
    <t>SANDARACHA</t>
  </si>
  <si>
    <t>De la melanteria</t>
  </si>
  <si>
    <t>it897</t>
  </si>
  <si>
    <t>Περἰ στυπτηρίας</t>
  </si>
  <si>
    <t>De l'alum</t>
  </si>
  <si>
    <t>Στυπτηρία</t>
  </si>
  <si>
    <t>ALUMEN</t>
  </si>
  <si>
    <t>Del Sory</t>
  </si>
  <si>
    <t>it898</t>
  </si>
  <si>
    <t>Περἰ θείον</t>
  </si>
  <si>
    <t>Du souffre</t>
  </si>
  <si>
    <t>Θεῖον</t>
  </si>
  <si>
    <t>SULPHUR</t>
  </si>
  <si>
    <t>Del Diphryge</t>
  </si>
  <si>
    <t>it899</t>
  </si>
  <si>
    <t>Περἰ κισσήρεως</t>
  </si>
  <si>
    <t>De la pierreponce</t>
  </si>
  <si>
    <t>Κίσσηρις</t>
  </si>
  <si>
    <t>PUMEX</t>
  </si>
  <si>
    <t>Del Oropimente</t>
  </si>
  <si>
    <t>it900</t>
  </si>
  <si>
    <t>Περἰ άλῶν</t>
  </si>
  <si>
    <t>Du sel</t>
  </si>
  <si>
    <t>Ἄλς</t>
  </si>
  <si>
    <t>SAL</t>
  </si>
  <si>
    <t>De la sandaraca</t>
  </si>
  <si>
    <t>it901</t>
  </si>
  <si>
    <t>Περἰ ἅχνης άλόν</t>
  </si>
  <si>
    <t>De l'escume de sel</t>
  </si>
  <si>
    <t>Ἀλός ἄχνη</t>
  </si>
  <si>
    <t>SALIS SPUMA</t>
  </si>
  <si>
    <t>Del Alumbre</t>
  </si>
  <si>
    <t>it902</t>
  </si>
  <si>
    <t>Περἰ ἅλμης</t>
  </si>
  <si>
    <t>De la saumure</t>
  </si>
  <si>
    <t>Ἄλμη</t>
  </si>
  <si>
    <t>MURIA</t>
  </si>
  <si>
    <t>Del Açufre</t>
  </si>
  <si>
    <t>it903</t>
  </si>
  <si>
    <t>Περἰ ἅνθους άλός</t>
  </si>
  <si>
    <t>De la fleur du sel</t>
  </si>
  <si>
    <t>Ἀλός ἄνθος</t>
  </si>
  <si>
    <t>FLOS SALIS</t>
  </si>
  <si>
    <t>De la piedra pomez, o espongia</t>
  </si>
  <si>
    <t>it904</t>
  </si>
  <si>
    <t>Περἰ νίτρον</t>
  </si>
  <si>
    <t>Du nitre et ecume de nitre</t>
  </si>
  <si>
    <t>Νίτρον - ἀφρόνιτρον</t>
  </si>
  <si>
    <t>NITRUM</t>
  </si>
  <si>
    <t>De la sal</t>
  </si>
  <si>
    <t>it905</t>
  </si>
  <si>
    <t>Περἰ ἀφρον νίτρον</t>
  </si>
  <si>
    <t>De la lye</t>
  </si>
  <si>
    <t>De la espuma de la sal</t>
  </si>
  <si>
    <t>it906</t>
  </si>
  <si>
    <t>Περἰ τρυγός</t>
  </si>
  <si>
    <t>Τρύξ</t>
  </si>
  <si>
    <t>FAEX</t>
  </si>
  <si>
    <t>De la salmuera</t>
  </si>
  <si>
    <t>it907</t>
  </si>
  <si>
    <t>Περἰ ἀσβέστον</t>
  </si>
  <si>
    <t>De la chaux vive</t>
  </si>
  <si>
    <t>Ἄσβεστος</t>
  </si>
  <si>
    <t>CALX VIVA</t>
  </si>
  <si>
    <t>De la flor de la sal</t>
  </si>
  <si>
    <t>it908</t>
  </si>
  <si>
    <t>Περἰ γύψον</t>
  </si>
  <si>
    <t>Du plastre</t>
  </si>
  <si>
    <t>Γύψος</t>
  </si>
  <si>
    <t>GYPSUM</t>
  </si>
  <si>
    <t>Del nitro</t>
  </si>
  <si>
    <t>it909</t>
  </si>
  <si>
    <t>Περἰ τρέφας κληματίνης</t>
  </si>
  <si>
    <t>Des cendres de sarments</t>
  </si>
  <si>
    <t>Τέφρα κληματίνη</t>
  </si>
  <si>
    <t>SARMENTITIUS CINIS</t>
  </si>
  <si>
    <t>De la espuma del nitro</t>
  </si>
  <si>
    <t>it910</t>
  </si>
  <si>
    <t>Περἰ ἀλκυονίον</t>
  </si>
  <si>
    <t>De alcyonium</t>
  </si>
  <si>
    <t>Ἀλκυόνιον</t>
  </si>
  <si>
    <t>ALCYONIUM</t>
  </si>
  <si>
    <t>De la hez del vino</t>
  </si>
  <si>
    <t>it911</t>
  </si>
  <si>
    <t>Περἰ ἀδάρκον</t>
  </si>
  <si>
    <t>De adarce</t>
  </si>
  <si>
    <t>Ἀδάρκης</t>
  </si>
  <si>
    <t>ADARCES</t>
  </si>
  <si>
    <t>De la cal viva</t>
  </si>
  <si>
    <t>it912</t>
  </si>
  <si>
    <t>Περἰ σπόγγων</t>
  </si>
  <si>
    <t>Des esponges</t>
  </si>
  <si>
    <t>Σπόγγοι</t>
  </si>
  <si>
    <t>SPONGIAE</t>
  </si>
  <si>
    <t>Del Yeffo</t>
  </si>
  <si>
    <t>it913</t>
  </si>
  <si>
    <t>Περἰ κοραλλίον</t>
  </si>
  <si>
    <t>Du corail</t>
  </si>
  <si>
    <t>Κοράλλιον</t>
  </si>
  <si>
    <t>CORALLIUM</t>
  </si>
  <si>
    <t>De la ceniza de los sarmientos</t>
  </si>
  <si>
    <t>it914</t>
  </si>
  <si>
    <t>Περἰ ἀντιπαθοῦς</t>
  </si>
  <si>
    <t>Del alcyonio</t>
  </si>
  <si>
    <t>it915</t>
  </si>
  <si>
    <t>Περἰ φρυγίον λίθον</t>
  </si>
  <si>
    <t>De la pierre phrygienne</t>
  </si>
  <si>
    <t>Λίθος φρύγιος</t>
  </si>
  <si>
    <t>LAPIS PHRYGIUS</t>
  </si>
  <si>
    <t>Del Adarce</t>
  </si>
  <si>
    <t>it916</t>
  </si>
  <si>
    <t>Περἰ ἀσσίον λίθον</t>
  </si>
  <si>
    <t>De la pierre d'Asso ou assienne</t>
  </si>
  <si>
    <t>Λίθος ἄσιος</t>
  </si>
  <si>
    <t>LAPIS ASIUS</t>
  </si>
  <si>
    <t>De las espongias</t>
  </si>
  <si>
    <t>it917</t>
  </si>
  <si>
    <t>Περἰ πυρίτον λίθον</t>
  </si>
  <si>
    <t>De la marchassite</t>
  </si>
  <si>
    <t>Λίθος πυρίτης</t>
  </si>
  <si>
    <t>LAPIS PYRITES</t>
  </si>
  <si>
    <t>Del Coral, y del antipate</t>
  </si>
  <si>
    <t>it918</t>
  </si>
  <si>
    <t>Περἰ αίματίτον λίθον</t>
  </si>
  <si>
    <t>De la pierre hematite</t>
  </si>
  <si>
    <t>Λίθος αἱματίτης</t>
  </si>
  <si>
    <t>LAPIS HAEMATITES</t>
  </si>
  <si>
    <t>it919</t>
  </si>
  <si>
    <t>Περἰ σχιστοῦ λίθον</t>
  </si>
  <si>
    <t>De la pierre scissille</t>
  </si>
  <si>
    <t>Λίθος σχιστός</t>
  </si>
  <si>
    <t>LAPIS SCHISTUS</t>
  </si>
  <si>
    <t>De la piedra phrygia</t>
  </si>
  <si>
    <t>it920</t>
  </si>
  <si>
    <t>Περἰ γαγάτον λίθον</t>
  </si>
  <si>
    <t>De la pierre gagate</t>
  </si>
  <si>
    <t>Λίθος γαγάτης</t>
  </si>
  <si>
    <t>LAPIS GAGATES</t>
  </si>
  <si>
    <t>De la piedra asia</t>
  </si>
  <si>
    <t>it921</t>
  </si>
  <si>
    <t>Περἰ θρακίον λίθον</t>
  </si>
  <si>
    <t>De la pierre thracienne</t>
  </si>
  <si>
    <t>Λίθος θρακίας</t>
  </si>
  <si>
    <t>LAPIS THRACIUS</t>
  </si>
  <si>
    <t>De la piedra pyrite</t>
  </si>
  <si>
    <t>it922</t>
  </si>
  <si>
    <t>Περἰ μαγνήτον</t>
  </si>
  <si>
    <t>De la pierre d'aymant</t>
  </si>
  <si>
    <t>Λίθος μαγνῆτις</t>
  </si>
  <si>
    <t>LAPIS MAGNES</t>
  </si>
  <si>
    <t>De la piedra Ilamada Hematite</t>
  </si>
  <si>
    <t>it923</t>
  </si>
  <si>
    <t>Περἰ ἀραβικοῦ λίθον</t>
  </si>
  <si>
    <t>De la pierre arabique</t>
  </si>
  <si>
    <t>Λίθος ἀραβικός</t>
  </si>
  <si>
    <t>LAPIS ARABICUS</t>
  </si>
  <si>
    <t>De la piedra Ilamada schista</t>
  </si>
  <si>
    <t>it924</t>
  </si>
  <si>
    <t>Περἰ yαλακτίτον λίθον</t>
  </si>
  <si>
    <t>De la pierre de laict</t>
  </si>
  <si>
    <t>Λίθος γαλακτίτης</t>
  </si>
  <si>
    <t>LAPIS GALACTITES</t>
  </si>
  <si>
    <t>cap CIII</t>
  </si>
  <si>
    <t>De la piedra Ilamada gagate</t>
  </si>
  <si>
    <t>it925</t>
  </si>
  <si>
    <t>Περἰ μελιτίτον λίθον</t>
  </si>
  <si>
    <t>De la pierre melitite</t>
  </si>
  <si>
    <t>Λίθος μελιτίτης</t>
  </si>
  <si>
    <t>LAPIS MELITITES</t>
  </si>
  <si>
    <t>De la piedra Ilamada Thracia</t>
  </si>
  <si>
    <t>it926</t>
  </si>
  <si>
    <t>Περἰ μορόχθον λίθον</t>
  </si>
  <si>
    <t>De la pierre morochthus</t>
  </si>
  <si>
    <t>Λίθος μορόχθος</t>
  </si>
  <si>
    <t>LAPIS MOROCHTHUS</t>
  </si>
  <si>
    <t>De la piedra Iman</t>
  </si>
  <si>
    <t>it927</t>
  </si>
  <si>
    <t>Περἰ ἀλαβαστίτρον λίθον</t>
  </si>
  <si>
    <t>De l'alabastre</t>
  </si>
  <si>
    <t>Λίθος ἀλαβαστρίτης</t>
  </si>
  <si>
    <t>LAPIS ALABASTRITES</t>
  </si>
  <si>
    <t>De la piedra arabica</t>
  </si>
  <si>
    <t>it928</t>
  </si>
  <si>
    <t>Περἰ θυἶτον λίθον</t>
  </si>
  <si>
    <t>De la pierre thyite</t>
  </si>
  <si>
    <t>Λίθος θυΐτης</t>
  </si>
  <si>
    <t>LAPIS THYITES</t>
  </si>
  <si>
    <t>De la galactite o lechera</t>
  </si>
  <si>
    <t>it929</t>
  </si>
  <si>
    <t>Περἰ ἰουδαῑκοῦ λίθον</t>
  </si>
  <si>
    <t>De la pierre iudaique</t>
  </si>
  <si>
    <t>Λίθος ἰουδαϊκός</t>
  </si>
  <si>
    <t>LAPIS IUDAICUS</t>
  </si>
  <si>
    <t>De la melitite</t>
  </si>
  <si>
    <t>it930</t>
  </si>
  <si>
    <t>Περἰ ἀμιάντον λίθον</t>
  </si>
  <si>
    <t>De la pierre amiantus ou alum de plume</t>
  </si>
  <si>
    <t>Λίθος ἀμίαντος</t>
  </si>
  <si>
    <t>LAPIS AMIANTUS</t>
  </si>
  <si>
    <t>De la piedra ilamada Morochtho</t>
  </si>
  <si>
    <t>it931</t>
  </si>
  <si>
    <t>Περἰ σαπφείρον</t>
  </si>
  <si>
    <t>Du sapphir</t>
  </si>
  <si>
    <t>Λίθος σάπφειρος</t>
  </si>
  <si>
    <t>LAPIS SAPPHIRUS</t>
  </si>
  <si>
    <t>De la piedra alabastrite</t>
  </si>
  <si>
    <t>it932</t>
  </si>
  <si>
    <t>Περἰ μεμφίτον λίθον</t>
  </si>
  <si>
    <t>De la pierre memphites</t>
  </si>
  <si>
    <t>Λίθος μεμφίτης</t>
  </si>
  <si>
    <t>LAPIS MEMPHITES</t>
  </si>
  <si>
    <t>De la piedra thyite</t>
  </si>
  <si>
    <t>it933</t>
  </si>
  <si>
    <t>Περἰ σεληνίτον λίθον</t>
  </si>
  <si>
    <t>De la pierre selenite</t>
  </si>
  <si>
    <t>Λίθος σεληνίτης</t>
  </si>
  <si>
    <t>LAPIS SELENITES</t>
  </si>
  <si>
    <t>De la piedra Iudaica</t>
  </si>
  <si>
    <t>it934</t>
  </si>
  <si>
    <t>Περἰ ἰάσπιδος λίθον</t>
  </si>
  <si>
    <t>Du iaspe</t>
  </si>
  <si>
    <t>Λίθος ἴασπις</t>
  </si>
  <si>
    <t>LAPIS IASPIS</t>
  </si>
  <si>
    <t>De la piedra ilamada amianta</t>
  </si>
  <si>
    <t>it935</t>
  </si>
  <si>
    <t>Περἰ ἀετίτον λίθον</t>
  </si>
  <si>
    <t>De la pierre d'aigle</t>
  </si>
  <si>
    <t>Λίθος ἀετίτης</t>
  </si>
  <si>
    <t>LAPIS AETITES</t>
  </si>
  <si>
    <t>Del saphir</t>
  </si>
  <si>
    <t>it936</t>
  </si>
  <si>
    <t>Περἰ ὀφίτον λίθον</t>
  </si>
  <si>
    <t>De la pierre serpentine</t>
  </si>
  <si>
    <t>Λίθος ὀφίτης</t>
  </si>
  <si>
    <t>LAPIS OPHITES</t>
  </si>
  <si>
    <t>De la piedra memphite</t>
  </si>
  <si>
    <t>it937</t>
  </si>
  <si>
    <t>Περἰ τῶν ἐν τοῑς οπόγγοις λίθων</t>
  </si>
  <si>
    <t>Des pierres des esponges</t>
  </si>
  <si>
    <t>Λίθοι ἐν τοῖς σπόγγοις</t>
  </si>
  <si>
    <t>LAPIDES IN SPONGIIS</t>
  </si>
  <si>
    <t>De la selenite</t>
  </si>
  <si>
    <t>it938</t>
  </si>
  <si>
    <t>Περἰ λιθοκόλλης</t>
  </si>
  <si>
    <t>De la colle des pierres</t>
  </si>
  <si>
    <t>Λιθοκόλλα</t>
  </si>
  <si>
    <t>LITHOCOLLA</t>
  </si>
  <si>
    <t>Del diaspero</t>
  </si>
  <si>
    <t>it939</t>
  </si>
  <si>
    <t>Περἰ ὀστρακίτον λίθον</t>
  </si>
  <si>
    <t>De la pierre ostracite</t>
  </si>
  <si>
    <t>Λίθος ὀστρακίτης</t>
  </si>
  <si>
    <t>LAPIS OSTRACITES</t>
  </si>
  <si>
    <t>De la piedra del aguila, Ilamada Aetite</t>
  </si>
  <si>
    <t>it940</t>
  </si>
  <si>
    <t>Περἰ σμύριδος</t>
  </si>
  <si>
    <t>De l'emeri</t>
  </si>
  <si>
    <t>Σμύρις λίθος</t>
  </si>
  <si>
    <t>SMYRIS LAPIS</t>
  </si>
  <si>
    <t>De la piedra Ophite</t>
  </si>
  <si>
    <t>it941</t>
  </si>
  <si>
    <t>Περἰ ἅμμον</t>
  </si>
  <si>
    <t>Du sable du rivage de mer</t>
  </si>
  <si>
    <t>Ἄμμος αἰγιαλῖτις</t>
  </si>
  <si>
    <t>ARENA LITORALIS</t>
  </si>
  <si>
    <t>De las piedras de las espongias</t>
  </si>
  <si>
    <t>it942</t>
  </si>
  <si>
    <t>Περἰ ἀκόνης</t>
  </si>
  <si>
    <t>De la pierre naxienne</t>
  </si>
  <si>
    <t>Ἀκόνη ναξία</t>
  </si>
  <si>
    <t>LAPIS NAXIUS</t>
  </si>
  <si>
    <t>De la Lithocola, ò Cola de piedras</t>
  </si>
  <si>
    <t>it943</t>
  </si>
  <si>
    <t>Περἰ λίθον γεώδους</t>
  </si>
  <si>
    <t>De la pierre geodes</t>
  </si>
  <si>
    <t>Λίθος γεώδης</t>
  </si>
  <si>
    <t>LAPIS GEODES</t>
  </si>
  <si>
    <t>De la piedra Ostracite</t>
  </si>
  <si>
    <t>it944</t>
  </si>
  <si>
    <t>Περἰ γη̃ς</t>
  </si>
  <si>
    <t>De toute terre en general</t>
  </si>
  <si>
    <t>Γῆ πᾶσα</t>
  </si>
  <si>
    <t>TERRA OMNIS</t>
  </si>
  <si>
    <t>Del esmeril</t>
  </si>
  <si>
    <t>it945</t>
  </si>
  <si>
    <t>Περἰ ἐρετριάδος γη̃ς</t>
  </si>
  <si>
    <t>De la terre eretrienne</t>
  </si>
  <si>
    <t>Γῆ ἐρετρίας</t>
  </si>
  <si>
    <t>TERRA ERETRIA</t>
  </si>
  <si>
    <t>Del arena del mar</t>
  </si>
  <si>
    <t>it946</t>
  </si>
  <si>
    <t>Περἰ σαμίας γη̃ς</t>
  </si>
  <si>
    <t>De la terre Samienne</t>
  </si>
  <si>
    <t>Γῆ σαμία</t>
  </si>
  <si>
    <t>TERRA SAMIA</t>
  </si>
  <si>
    <t>De la piedra Naxia</t>
  </si>
  <si>
    <t>it947</t>
  </si>
  <si>
    <t>Περἰ τοῦ ἐν τᾐ σαμία λίθον</t>
  </si>
  <si>
    <t>De la pierre Samienne</t>
  </si>
  <si>
    <t>Λίθος σάμιος</t>
  </si>
  <si>
    <t>LAPIS SAMIUS</t>
  </si>
  <si>
    <t>De la piedra Geode, ò terrosa</t>
  </si>
  <si>
    <t>it948</t>
  </si>
  <si>
    <t>Περἰ χίας γη̃ς</t>
  </si>
  <si>
    <t>De la terre de Chio</t>
  </si>
  <si>
    <t>Γῆ χία</t>
  </si>
  <si>
    <t>TERRA CHIA</t>
  </si>
  <si>
    <t>De toda fuerte de tierra</t>
  </si>
  <si>
    <t>it949</t>
  </si>
  <si>
    <t>Περἰ σελινουσίας</t>
  </si>
  <si>
    <t>De la terre Selinusienne</t>
  </si>
  <si>
    <t>Γῆ σελινουσία</t>
  </si>
  <si>
    <t>TERRA SELINUSIA</t>
  </si>
  <si>
    <t>De la tierra Eretriade</t>
  </si>
  <si>
    <t>it950</t>
  </si>
  <si>
    <t>Περἰ κιμωλίας γη̃ς</t>
  </si>
  <si>
    <t>De la terre Cimolie</t>
  </si>
  <si>
    <t>Γῆ κιμωλία</t>
  </si>
  <si>
    <t>TERRA CIMOLIA</t>
  </si>
  <si>
    <t>De la piedra Samia</t>
  </si>
  <si>
    <t>it951</t>
  </si>
  <si>
    <t>Περἰ πνιγίτιδος γη̃ς</t>
  </si>
  <si>
    <t>De la terre pnigite</t>
  </si>
  <si>
    <t>Γῆ πνιγῖτις</t>
  </si>
  <si>
    <t>TERRA PNIGITIS</t>
  </si>
  <si>
    <t>it952</t>
  </si>
  <si>
    <t>Περἰ ὀστράκων</t>
  </si>
  <si>
    <t>Des tez des fourneaux</t>
  </si>
  <si>
    <t>Ὄστρακα τῶν ἰπνῶν</t>
  </si>
  <si>
    <t>TESTAE FORNACEAE</t>
  </si>
  <si>
    <t>De la tierra Chia</t>
  </si>
  <si>
    <t>it953</t>
  </si>
  <si>
    <t>Περἰ τη̃ς ἐκ τῶν καμίνων γη̃ς</t>
  </si>
  <si>
    <t>De la terre des fourneaux</t>
  </si>
  <si>
    <t>Γῆ ἐκ τῶν καμίνων</t>
  </si>
  <si>
    <t>TERRA FORNACUM</t>
  </si>
  <si>
    <t>De la tierra Selinusia</t>
  </si>
  <si>
    <t>it954</t>
  </si>
  <si>
    <t>Περἰ μηλίας γη̃ς</t>
  </si>
  <si>
    <t>De la terre Melienne</t>
  </si>
  <si>
    <t>Γῆ μηλία</t>
  </si>
  <si>
    <t>TERRA MELIA</t>
  </si>
  <si>
    <t>De la tierra Cimolia</t>
  </si>
  <si>
    <t>it955</t>
  </si>
  <si>
    <t>Περἰ ἀμπελίτιδος γῆς</t>
  </si>
  <si>
    <t>De la terre ampelite</t>
  </si>
  <si>
    <t>Γῆ ἀμπελῖτις</t>
  </si>
  <si>
    <t>TERRA AMPELITIS</t>
  </si>
  <si>
    <t>De la Pnigitide</t>
  </si>
  <si>
    <t>it956</t>
  </si>
  <si>
    <t>Περἰ ἀσβόλης</t>
  </si>
  <si>
    <t>De la suye des peintres</t>
  </si>
  <si>
    <t>Ἀσβόλη ζωγραφική</t>
  </si>
  <si>
    <t>FULIGO PICTORIA</t>
  </si>
  <si>
    <t>De los tiestos de las hornazas</t>
  </si>
  <si>
    <t>it957</t>
  </si>
  <si>
    <t>Περἰ μέλανος</t>
  </si>
  <si>
    <t>De l'encre a ecrire</t>
  </si>
  <si>
    <t>Μέλαν γραφικόν</t>
  </si>
  <si>
    <t>ATRAMENTUM LIBRARIUM</t>
  </si>
  <si>
    <t>De la tierra de las hornazas</t>
  </si>
  <si>
    <t>De la tierra llamada Melia</t>
  </si>
  <si>
    <t>De la tierra ampelitide</t>
  </si>
  <si>
    <t>Del hollin de los pintores</t>
  </si>
  <si>
    <t>De la tinta para escrivir</t>
  </si>
  <si>
    <t>DMM10011</t>
  </si>
  <si>
    <t>1.1</t>
  </si>
  <si>
    <t>17</t>
  </si>
  <si>
    <t>DMM10021</t>
  </si>
  <si>
    <t>1.2</t>
  </si>
  <si>
    <t>19</t>
  </si>
  <si>
    <t>DMM10031</t>
  </si>
  <si>
    <t>1.3</t>
  </si>
  <si>
    <t>22</t>
  </si>
  <si>
    <t>DMM10041</t>
  </si>
  <si>
    <t>1.4</t>
  </si>
  <si>
    <t>DMM10042</t>
  </si>
  <si>
    <t>DMM10051</t>
  </si>
  <si>
    <t>1.5</t>
  </si>
  <si>
    <t>23</t>
  </si>
  <si>
    <t>DMM10061</t>
  </si>
  <si>
    <t>1.6</t>
  </si>
  <si>
    <t>25</t>
  </si>
  <si>
    <t>DMM10071</t>
  </si>
  <si>
    <t>1.7</t>
  </si>
  <si>
    <t>27</t>
  </si>
  <si>
    <t>DMM10081</t>
  </si>
  <si>
    <t>1.8</t>
  </si>
  <si>
    <t>29</t>
  </si>
  <si>
    <t>DMM10091</t>
  </si>
  <si>
    <t>1.9</t>
  </si>
  <si>
    <t>30</t>
  </si>
  <si>
    <t>DMM10101</t>
  </si>
  <si>
    <t>1.10</t>
  </si>
  <si>
    <t>31</t>
  </si>
  <si>
    <t>DMM10111</t>
  </si>
  <si>
    <t>1.11</t>
  </si>
  <si>
    <t>33</t>
  </si>
  <si>
    <t>DMM10121</t>
  </si>
  <si>
    <t>1.12</t>
  </si>
  <si>
    <t>35</t>
  </si>
  <si>
    <t>DMM10131</t>
  </si>
  <si>
    <t>1.13</t>
  </si>
  <si>
    <t>DMM10141</t>
  </si>
  <si>
    <t>1.14</t>
  </si>
  <si>
    <t>41</t>
  </si>
  <si>
    <t>DMM10151</t>
  </si>
  <si>
    <t>1.15</t>
  </si>
  <si>
    <t>147</t>
  </si>
  <si>
    <t>DMM10161</t>
  </si>
  <si>
    <t>1.16</t>
  </si>
  <si>
    <t>43</t>
  </si>
  <si>
    <t>DMM10171</t>
  </si>
  <si>
    <t>1.17</t>
  </si>
  <si>
    <t>44</t>
  </si>
  <si>
    <t>DMM10181</t>
  </si>
  <si>
    <t>1.18</t>
  </si>
  <si>
    <t>46</t>
  </si>
  <si>
    <t>DMM10191</t>
  </si>
  <si>
    <t>1.19</t>
  </si>
  <si>
    <t>48</t>
  </si>
  <si>
    <t>DMM10201</t>
  </si>
  <si>
    <t>1.20</t>
  </si>
  <si>
    <t>DMM10211</t>
  </si>
  <si>
    <t>1.21</t>
  </si>
  <si>
    <t>51</t>
  </si>
  <si>
    <t>DMM10221</t>
  </si>
  <si>
    <t>1.22</t>
  </si>
  <si>
    <t>52</t>
  </si>
  <si>
    <t>DMM10231</t>
  </si>
  <si>
    <t>1.23</t>
  </si>
  <si>
    <t>DMM10241</t>
  </si>
  <si>
    <t>1.24</t>
  </si>
  <si>
    <t>54</t>
  </si>
  <si>
    <t>DMM10251</t>
  </si>
  <si>
    <t>1.25</t>
  </si>
  <si>
    <t>DMM10261</t>
  </si>
  <si>
    <t>1.26</t>
  </si>
  <si>
    <t>DMM10271</t>
  </si>
  <si>
    <t>1.27</t>
  </si>
  <si>
    <t>55</t>
  </si>
  <si>
    <t>DMM10281</t>
  </si>
  <si>
    <t>1.28</t>
  </si>
  <si>
    <t>DMM10291</t>
  </si>
  <si>
    <t>1.29</t>
  </si>
  <si>
    <t>56</t>
  </si>
  <si>
    <t>DMM10301</t>
  </si>
  <si>
    <t>1.30</t>
  </si>
  <si>
    <t>DMM10311</t>
  </si>
  <si>
    <t>1.31</t>
  </si>
  <si>
    <t>57</t>
  </si>
  <si>
    <t>DMM10321</t>
  </si>
  <si>
    <t>1.32</t>
  </si>
  <si>
    <t>DMM10331</t>
  </si>
  <si>
    <t>1.33</t>
  </si>
  <si>
    <t>DMM10341</t>
  </si>
  <si>
    <t>1.34</t>
  </si>
  <si>
    <t>DMM10351</t>
  </si>
  <si>
    <t>1.35</t>
  </si>
  <si>
    <t>DMM10361</t>
  </si>
  <si>
    <t>1.36</t>
  </si>
  <si>
    <t>DMM10371</t>
  </si>
  <si>
    <t>1.37</t>
  </si>
  <si>
    <t>58</t>
  </si>
  <si>
    <t>DMM10381</t>
  </si>
  <si>
    <t>1.38</t>
  </si>
  <si>
    <t>DMM10391</t>
  </si>
  <si>
    <t>1.39</t>
  </si>
  <si>
    <t>59</t>
  </si>
  <si>
    <t>DMM10401</t>
  </si>
  <si>
    <t>1.40</t>
  </si>
  <si>
    <t>DMM10411</t>
  </si>
  <si>
    <t>1.41</t>
  </si>
  <si>
    <t>DMM10421</t>
  </si>
  <si>
    <t>1.42</t>
  </si>
  <si>
    <t>60</t>
  </si>
  <si>
    <t>DMM10431</t>
  </si>
  <si>
    <t>1.43</t>
  </si>
  <si>
    <t>DMM10441</t>
  </si>
  <si>
    <t>1.44</t>
  </si>
  <si>
    <t>DMM10451</t>
  </si>
  <si>
    <t>1.45</t>
  </si>
  <si>
    <t>DMM10461</t>
  </si>
  <si>
    <t>1.46</t>
  </si>
  <si>
    <t>DMM10471</t>
  </si>
  <si>
    <t>1.47</t>
  </si>
  <si>
    <t>DMM10481</t>
  </si>
  <si>
    <t>1.48</t>
  </si>
  <si>
    <t>DMM10491</t>
  </si>
  <si>
    <t>1.49</t>
  </si>
  <si>
    <t>61</t>
  </si>
  <si>
    <t>DMM10501</t>
  </si>
  <si>
    <t>1.50</t>
  </si>
  <si>
    <t>DMM10511</t>
  </si>
  <si>
    <t>1.51</t>
  </si>
  <si>
    <t>ἔλαιον μαστίχινον</t>
  </si>
  <si>
    <t>DMM10521</t>
  </si>
  <si>
    <t>1.52</t>
  </si>
  <si>
    <t>62</t>
  </si>
  <si>
    <t>DMM10531</t>
  </si>
  <si>
    <t>1.53</t>
  </si>
  <si>
    <t>DMM10541</t>
  </si>
  <si>
    <t>1.54</t>
  </si>
  <si>
    <t>DMM10551</t>
  </si>
  <si>
    <t>1.55</t>
  </si>
  <si>
    <t>63</t>
  </si>
  <si>
    <t>DMM10561</t>
  </si>
  <si>
    <t>1.56</t>
  </si>
  <si>
    <t>DMM10571</t>
  </si>
  <si>
    <t>1.57</t>
  </si>
  <si>
    <t>DMM10581</t>
  </si>
  <si>
    <t>1.58</t>
  </si>
  <si>
    <t>DMM10591</t>
  </si>
  <si>
    <t>1.59</t>
  </si>
  <si>
    <t>64</t>
  </si>
  <si>
    <t>DMM10601</t>
  </si>
  <si>
    <t>1.60</t>
  </si>
  <si>
    <t>DMM10611</t>
  </si>
  <si>
    <t>1.61</t>
  </si>
  <si>
    <t>DMM10621</t>
  </si>
  <si>
    <t>1.62</t>
  </si>
  <si>
    <t>DMM10631</t>
  </si>
  <si>
    <t>1.63</t>
  </si>
  <si>
    <t>DMM10641</t>
  </si>
  <si>
    <t>1.64</t>
  </si>
  <si>
    <t>65</t>
  </si>
  <si>
    <t>DMM10651</t>
  </si>
  <si>
    <t>1.65</t>
  </si>
  <si>
    <t>DMM10661</t>
  </si>
  <si>
    <t>1.66</t>
  </si>
  <si>
    <t>DMM10671</t>
  </si>
  <si>
    <t>1.67</t>
  </si>
  <si>
    <t>DMM10681</t>
  </si>
  <si>
    <t>1.68</t>
  </si>
  <si>
    <t>66</t>
  </si>
  <si>
    <t>DMM10691</t>
  </si>
  <si>
    <t>1.69</t>
  </si>
  <si>
    <t>DMM10701</t>
  </si>
  <si>
    <t>1.70</t>
  </si>
  <si>
    <t>DMM10711</t>
  </si>
  <si>
    <t>1.71</t>
  </si>
  <si>
    <t>Μετώπιον </t>
  </si>
  <si>
    <t>DMM10721</t>
  </si>
  <si>
    <t>1.72</t>
  </si>
  <si>
    <t>DMM10731</t>
  </si>
  <si>
    <t>1.73</t>
  </si>
  <si>
    <t>DMM10741</t>
  </si>
  <si>
    <t>1.74</t>
  </si>
  <si>
    <t>67</t>
  </si>
  <si>
    <t>DMM10751</t>
  </si>
  <si>
    <t>1.75</t>
  </si>
  <si>
    <t>DMM10761</t>
  </si>
  <si>
    <t>1.76</t>
  </si>
  <si>
    <t>DMM10762</t>
  </si>
  <si>
    <t>DMM10771</t>
  </si>
  <si>
    <t>1.77</t>
  </si>
  <si>
    <t>68</t>
  </si>
  <si>
    <t>DMM10781</t>
  </si>
  <si>
    <t>1.78</t>
  </si>
  <si>
    <t>DMM10791</t>
  </si>
  <si>
    <t>1.79</t>
  </si>
  <si>
    <t>70</t>
  </si>
  <si>
    <t>DMM10801</t>
  </si>
  <si>
    <t>1.80</t>
  </si>
  <si>
    <t>71</t>
  </si>
  <si>
    <t>DMM10811</t>
  </si>
  <si>
    <t>1.81</t>
  </si>
  <si>
    <t>73</t>
  </si>
  <si>
    <t>DMM10821</t>
  </si>
  <si>
    <t>1.82</t>
  </si>
  <si>
    <t>DMM10831</t>
  </si>
  <si>
    <t>1.83</t>
  </si>
  <si>
    <t>DMM10841</t>
  </si>
  <si>
    <t>1.84</t>
  </si>
  <si>
    <t>DMM10851</t>
  </si>
  <si>
    <t>1.85</t>
  </si>
  <si>
    <t>74</t>
  </si>
  <si>
    <t>DMM10861</t>
  </si>
  <si>
    <t>1.86</t>
  </si>
  <si>
    <t>77</t>
  </si>
  <si>
    <t>DMM10871</t>
  </si>
  <si>
    <t>1.87</t>
  </si>
  <si>
    <t>DMM10881</t>
  </si>
  <si>
    <t>1.88</t>
  </si>
  <si>
    <t>DMM10891</t>
  </si>
  <si>
    <t>1.89</t>
  </si>
  <si>
    <t>84</t>
  </si>
  <si>
    <t>DMM10901</t>
  </si>
  <si>
    <t>1.90</t>
  </si>
  <si>
    <t>DMM10911</t>
  </si>
  <si>
    <t>1.91</t>
  </si>
  <si>
    <t>86</t>
  </si>
  <si>
    <t>DMM10921</t>
  </si>
  <si>
    <t>1.92</t>
  </si>
  <si>
    <t>DMM10931</t>
  </si>
  <si>
    <t>1.93</t>
  </si>
  <si>
    <t>DMM10941</t>
  </si>
  <si>
    <t>1.94</t>
  </si>
  <si>
    <t>88</t>
  </si>
  <si>
    <t>DMM10951</t>
  </si>
  <si>
    <t>1.95</t>
  </si>
  <si>
    <t>DMM10961</t>
  </si>
  <si>
    <t>1.96</t>
  </si>
  <si>
    <t>DMM10971</t>
  </si>
  <si>
    <t>1.97</t>
  </si>
  <si>
    <t>DMM10981</t>
  </si>
  <si>
    <t>1.98</t>
  </si>
  <si>
    <t>DMM10991</t>
  </si>
  <si>
    <t>1.99</t>
  </si>
  <si>
    <t>89</t>
  </si>
  <si>
    <t>DMM11001</t>
  </si>
  <si>
    <t>1.100</t>
  </si>
  <si>
    <t>DMM11011</t>
  </si>
  <si>
    <t>1.101</t>
  </si>
  <si>
    <t>DMM11021</t>
  </si>
  <si>
    <t>1.102</t>
  </si>
  <si>
    <t>92</t>
  </si>
  <si>
    <t>DMM11031</t>
  </si>
  <si>
    <t>1.103</t>
  </si>
  <si>
    <t>93</t>
  </si>
  <si>
    <t>DMM11041</t>
  </si>
  <si>
    <t>1.104</t>
  </si>
  <si>
    <t>94</t>
  </si>
  <si>
    <t>DMM11051</t>
  </si>
  <si>
    <t>1.105</t>
  </si>
  <si>
    <t>96</t>
  </si>
  <si>
    <t>DMM11061</t>
  </si>
  <si>
    <t>1.106</t>
  </si>
  <si>
    <t>99</t>
  </si>
  <si>
    <t>DMM11071</t>
  </si>
  <si>
    <t>1.107</t>
  </si>
  <si>
    <t>100</t>
  </si>
  <si>
    <t>DMM11081</t>
  </si>
  <si>
    <t>1.108</t>
  </si>
  <si>
    <t>101</t>
  </si>
  <si>
    <t>DMM11091</t>
  </si>
  <si>
    <t>1.109</t>
  </si>
  <si>
    <t>102</t>
  </si>
  <si>
    <t>DMM11101</t>
  </si>
  <si>
    <t>1.110</t>
  </si>
  <si>
    <t>DMM11111</t>
  </si>
  <si>
    <t>1.111</t>
  </si>
  <si>
    <t>106</t>
  </si>
  <si>
    <t>DMM11121</t>
  </si>
  <si>
    <t>1.112</t>
  </si>
  <si>
    <t>107</t>
  </si>
  <si>
    <t>DMM11131</t>
  </si>
  <si>
    <t>1.113</t>
  </si>
  <si>
    <t>108</t>
  </si>
  <si>
    <t>DMM11141</t>
  </si>
  <si>
    <t>1.114</t>
  </si>
  <si>
    <t>109</t>
  </si>
  <si>
    <t>DMM11151</t>
  </si>
  <si>
    <t>1.115</t>
  </si>
  <si>
    <t>110</t>
  </si>
  <si>
    <t>DMM11161</t>
  </si>
  <si>
    <t>1.116</t>
  </si>
  <si>
    <t>DMM11171</t>
  </si>
  <si>
    <t>1.117</t>
  </si>
  <si>
    <t>111</t>
  </si>
  <si>
    <t>DMM11181</t>
  </si>
  <si>
    <t>1.118</t>
  </si>
  <si>
    <t>112</t>
  </si>
  <si>
    <t>DMM11191</t>
  </si>
  <si>
    <t>1.119</t>
  </si>
  <si>
    <t>113</t>
  </si>
  <si>
    <t>DMM11201</t>
  </si>
  <si>
    <t>1.120</t>
  </si>
  <si>
    <t>114</t>
  </si>
  <si>
    <t>DMM11211</t>
  </si>
  <si>
    <t>1.121</t>
  </si>
  <si>
    <t>115</t>
  </si>
  <si>
    <t>DMM11221</t>
  </si>
  <si>
    <t>1.122</t>
  </si>
  <si>
    <t>116</t>
  </si>
  <si>
    <t>DMM11231</t>
  </si>
  <si>
    <t>1.123</t>
  </si>
  <si>
    <t>120</t>
  </si>
  <si>
    <t>DMM11241</t>
  </si>
  <si>
    <t>1.124</t>
  </si>
  <si>
    <t>DMM11251</t>
  </si>
  <si>
    <t>1.125</t>
  </si>
  <si>
    <t>122</t>
  </si>
  <si>
    <t>DMM11261</t>
  </si>
  <si>
    <t>1.126</t>
  </si>
  <si>
    <t>123</t>
  </si>
  <si>
    <t>DMM11271</t>
  </si>
  <si>
    <t>1.127</t>
  </si>
  <si>
    <t>124</t>
  </si>
  <si>
    <t>DMM11281</t>
  </si>
  <si>
    <t>1.128</t>
  </si>
  <si>
    <t>125</t>
  </si>
  <si>
    <t>DMM11291</t>
  </si>
  <si>
    <t>1.129</t>
  </si>
  <si>
    <t>126</t>
  </si>
  <si>
    <t>DMM11301</t>
  </si>
  <si>
    <t>1.130</t>
  </si>
  <si>
    <t>129</t>
  </si>
  <si>
    <t>DMM11311</t>
  </si>
  <si>
    <t>1.131</t>
  </si>
  <si>
    <t>DMM11321</t>
  </si>
  <si>
    <t>1.132</t>
  </si>
  <si>
    <t>131</t>
  </si>
  <si>
    <t>DMM11331</t>
  </si>
  <si>
    <t>1.133</t>
  </si>
  <si>
    <t>134</t>
  </si>
  <si>
    <t>DMM11341</t>
  </si>
  <si>
    <t>1.134</t>
  </si>
  <si>
    <t>135</t>
  </si>
  <si>
    <t>DMM11351</t>
  </si>
  <si>
    <t>1.135</t>
  </si>
  <si>
    <t>137</t>
  </si>
  <si>
    <t>DMM11361</t>
  </si>
  <si>
    <t>1.136</t>
  </si>
  <si>
    <t>DMM11371</t>
  </si>
  <si>
    <t>1.137</t>
  </si>
  <si>
    <t>DMM11381</t>
  </si>
  <si>
    <t>1.138</t>
  </si>
  <si>
    <t>DMM11391</t>
  </si>
  <si>
    <t>1.139</t>
  </si>
  <si>
    <t>DMM11401</t>
  </si>
  <si>
    <t>1.140</t>
  </si>
  <si>
    <t>138</t>
  </si>
  <si>
    <t>DMM11411</t>
  </si>
  <si>
    <t>1.141</t>
  </si>
  <si>
    <t>DMM11421</t>
  </si>
  <si>
    <t>1.142</t>
  </si>
  <si>
    <t>139</t>
  </si>
  <si>
    <t>DMM11431</t>
  </si>
  <si>
    <t>1.143</t>
  </si>
  <si>
    <t>DMM11441</t>
  </si>
  <si>
    <t>1.144</t>
  </si>
  <si>
    <t>DMM11451</t>
  </si>
  <si>
    <t>1.145</t>
  </si>
  <si>
    <t>142</t>
  </si>
  <si>
    <t>DMM11461</t>
  </si>
  <si>
    <t>1.146</t>
  </si>
  <si>
    <t>143</t>
  </si>
  <si>
    <t>DMM11471</t>
  </si>
  <si>
    <t>1.147</t>
  </si>
  <si>
    <t>145</t>
  </si>
  <si>
    <t>DMM11481</t>
  </si>
  <si>
    <t>1.148</t>
  </si>
  <si>
    <t>DMM11491</t>
  </si>
  <si>
    <t>1.149</t>
  </si>
  <si>
    <t>DMM11501</t>
  </si>
  <si>
    <t>1.150</t>
  </si>
  <si>
    <t>DMM11511</t>
  </si>
  <si>
    <t>1.151</t>
  </si>
  <si>
    <t>151</t>
  </si>
  <si>
    <t>DMM11521</t>
  </si>
  <si>
    <t>1.152</t>
  </si>
  <si>
    <t>DMM11531</t>
  </si>
  <si>
    <t>1.153</t>
  </si>
  <si>
    <t>DMM11541</t>
  </si>
  <si>
    <t>1.154</t>
  </si>
  <si>
    <t>DMM11551</t>
  </si>
  <si>
    <t>1.155</t>
  </si>
  <si>
    <t>152</t>
  </si>
  <si>
    <t>DMM11561</t>
  </si>
  <si>
    <t>1.156</t>
  </si>
  <si>
    <t>DMM11571</t>
  </si>
  <si>
    <t>1.157</t>
  </si>
  <si>
    <t>154</t>
  </si>
  <si>
    <t>DMM11581</t>
  </si>
  <si>
    <t>1.158</t>
  </si>
  <si>
    <t>156</t>
  </si>
  <si>
    <t>DMM11591</t>
  </si>
  <si>
    <t>1.159</t>
  </si>
  <si>
    <t>157</t>
  </si>
  <si>
    <t>DMM11601</t>
  </si>
  <si>
    <t>1.160</t>
  </si>
  <si>
    <t>DMM11611</t>
  </si>
  <si>
    <t>1.161</t>
  </si>
  <si>
    <t>DMM11621</t>
  </si>
  <si>
    <t>1.162</t>
  </si>
  <si>
    <t>DMM11631</t>
  </si>
  <si>
    <t>1.163</t>
  </si>
  <si>
    <t>DMM11641</t>
  </si>
  <si>
    <t>1.164</t>
  </si>
  <si>
    <t>DMM11651</t>
  </si>
  <si>
    <t>1.165</t>
  </si>
  <si>
    <t>DMM11661</t>
  </si>
  <si>
    <t>1.166</t>
  </si>
  <si>
    <t>DMM11671</t>
  </si>
  <si>
    <t>1.167</t>
  </si>
  <si>
    <t>163</t>
  </si>
  <si>
    <t>DMM11681</t>
  </si>
  <si>
    <t>1.168</t>
  </si>
  <si>
    <t>DMM11691</t>
  </si>
  <si>
    <t>1.169</t>
  </si>
  <si>
    <t>DMM11701</t>
  </si>
  <si>
    <t>1.170</t>
  </si>
  <si>
    <t>DMM11711</t>
  </si>
  <si>
    <t>1.171</t>
  </si>
  <si>
    <t>165</t>
  </si>
  <si>
    <t>DMM11721</t>
  </si>
  <si>
    <t>1.172</t>
  </si>
  <si>
    <t>167</t>
  </si>
  <si>
    <t>DMM11731</t>
  </si>
  <si>
    <t>1.173</t>
  </si>
  <si>
    <t>168</t>
  </si>
  <si>
    <t>DMM11741</t>
  </si>
  <si>
    <t>1.174</t>
  </si>
  <si>
    <t>169</t>
  </si>
  <si>
    <t>DMM11751</t>
  </si>
  <si>
    <t>1.175</t>
  </si>
  <si>
    <t>172</t>
  </si>
  <si>
    <t>DMM11761</t>
  </si>
  <si>
    <t>1.176</t>
  </si>
  <si>
    <t>173</t>
  </si>
  <si>
    <t>DMM11771</t>
  </si>
  <si>
    <t>1.177</t>
  </si>
  <si>
    <t>174</t>
  </si>
  <si>
    <t>DMM11781</t>
  </si>
  <si>
    <t>1.178</t>
  </si>
  <si>
    <t>175</t>
  </si>
  <si>
    <t>DMM11791</t>
  </si>
  <si>
    <t>1.179</t>
  </si>
  <si>
    <t>178</t>
  </si>
  <si>
    <t>DMM11801</t>
  </si>
  <si>
    <t>1.180</t>
  </si>
  <si>
    <t>179</t>
  </si>
  <si>
    <t>DMM11811</t>
  </si>
  <si>
    <t>1.181</t>
  </si>
  <si>
    <t>181</t>
  </si>
  <si>
    <t>DMM11821</t>
  </si>
  <si>
    <t>1.182</t>
  </si>
  <si>
    <t>182</t>
  </si>
  <si>
    <t>DMM11831</t>
  </si>
  <si>
    <t>1.183</t>
  </si>
  <si>
    <t>DMM11841</t>
  </si>
  <si>
    <t>1.184</t>
  </si>
  <si>
    <t>DMM11851</t>
  </si>
  <si>
    <t>1.185</t>
  </si>
  <si>
    <t>DMM11861</t>
  </si>
  <si>
    <t>1.186</t>
  </si>
  <si>
    <t>DMM11871</t>
  </si>
  <si>
    <t>1.187</t>
  </si>
  <si>
    <t>184</t>
  </si>
  <si>
    <t>DMM11872</t>
  </si>
  <si>
    <t>DMM20011</t>
  </si>
  <si>
    <t>2.1</t>
  </si>
  <si>
    <t>193</t>
  </si>
  <si>
    <t>DMM20021</t>
  </si>
  <si>
    <t>2.2</t>
  </si>
  <si>
    <t>188</t>
  </si>
  <si>
    <t>DMM20031</t>
  </si>
  <si>
    <t>2.3</t>
  </si>
  <si>
    <t>189</t>
  </si>
  <si>
    <t>DMM20041</t>
  </si>
  <si>
    <t>2.4</t>
  </si>
  <si>
    <t>190</t>
  </si>
  <si>
    <t>DMM20051</t>
  </si>
  <si>
    <t>2.5</t>
  </si>
  <si>
    <t>DMM20061</t>
  </si>
  <si>
    <t>2.6</t>
  </si>
  <si>
    <t>DMM20071</t>
  </si>
  <si>
    <t>2.7</t>
  </si>
  <si>
    <t>191</t>
  </si>
  <si>
    <t>DMM20081</t>
  </si>
  <si>
    <t>2.8</t>
  </si>
  <si>
    <t>192</t>
  </si>
  <si>
    <t>DMM20091</t>
  </si>
  <si>
    <t>2.9</t>
  </si>
  <si>
    <t>DMM20101</t>
  </si>
  <si>
    <t>2.10</t>
  </si>
  <si>
    <t>DMM20111</t>
  </si>
  <si>
    <t>2.11</t>
  </si>
  <si>
    <t>195</t>
  </si>
  <si>
    <t>DMM20121</t>
  </si>
  <si>
    <t>2.12</t>
  </si>
  <si>
    <t>196</t>
  </si>
  <si>
    <t>DMM20131</t>
  </si>
  <si>
    <t>2.13</t>
  </si>
  <si>
    <t>200</t>
  </si>
  <si>
    <t>DMM20141</t>
  </si>
  <si>
    <t>2.14</t>
  </si>
  <si>
    <t>201</t>
  </si>
  <si>
    <t>DMM20151</t>
  </si>
  <si>
    <t>2.15</t>
  </si>
  <si>
    <t>202</t>
  </si>
  <si>
    <t>DMM20161</t>
  </si>
  <si>
    <t>2.16</t>
  </si>
  <si>
    <t>203</t>
  </si>
  <si>
    <t>DMM20171</t>
  </si>
  <si>
    <t>2.17</t>
  </si>
  <si>
    <t>204</t>
  </si>
  <si>
    <t>DMM20181</t>
  </si>
  <si>
    <t>2.18</t>
  </si>
  <si>
    <t>205</t>
  </si>
  <si>
    <t>DMM20191</t>
  </si>
  <si>
    <t>2.19</t>
  </si>
  <si>
    <t>207</t>
  </si>
  <si>
    <t>DMM20201</t>
  </si>
  <si>
    <t>2.20</t>
  </si>
  <si>
    <t>208</t>
  </si>
  <si>
    <t>DMM20211</t>
  </si>
  <si>
    <t>2.21</t>
  </si>
  <si>
    <t>DMM20221</t>
  </si>
  <si>
    <t>2.22</t>
  </si>
  <si>
    <t>210</t>
  </si>
  <si>
    <t>DMM20231</t>
  </si>
  <si>
    <t>2.23</t>
  </si>
  <si>
    <t>DMM20241</t>
  </si>
  <si>
    <t>2.24</t>
  </si>
  <si>
    <t>211</t>
  </si>
  <si>
    <t>DMM20251</t>
  </si>
  <si>
    <t>2.25</t>
  </si>
  <si>
    <t>212</t>
  </si>
  <si>
    <t>DMM20261</t>
  </si>
  <si>
    <t>2.26</t>
  </si>
  <si>
    <t>213</t>
  </si>
  <si>
    <t>DMM20271</t>
  </si>
  <si>
    <t>2.27</t>
  </si>
  <si>
    <t>215</t>
  </si>
  <si>
    <t>DMM20281</t>
  </si>
  <si>
    <t>2.28</t>
  </si>
  <si>
    <t>216</t>
  </si>
  <si>
    <t>DMM20291</t>
  </si>
  <si>
    <t>2.29</t>
  </si>
  <si>
    <t>217</t>
  </si>
  <si>
    <t>DMM20301</t>
  </si>
  <si>
    <t>2.30</t>
  </si>
  <si>
    <t>DMM20311</t>
  </si>
  <si>
    <t>2.31</t>
  </si>
  <si>
    <t>218</t>
  </si>
  <si>
    <t>DMM20321</t>
  </si>
  <si>
    <t>2.32</t>
  </si>
  <si>
    <t>DMM20331</t>
  </si>
  <si>
    <t>2.33</t>
  </si>
  <si>
    <t>220</t>
  </si>
  <si>
    <t>DMM20341</t>
  </si>
  <si>
    <t>2.34</t>
  </si>
  <si>
    <t>221</t>
  </si>
  <si>
    <t>DMM20351</t>
  </si>
  <si>
    <t>2.35</t>
  </si>
  <si>
    <t>DMM20361</t>
  </si>
  <si>
    <t>2.36</t>
  </si>
  <si>
    <t>DMM20371</t>
  </si>
  <si>
    <t>2.37</t>
  </si>
  <si>
    <t>DMM20381</t>
  </si>
  <si>
    <t>2.38</t>
  </si>
  <si>
    <t>222</t>
  </si>
  <si>
    <t>DMM20391</t>
  </si>
  <si>
    <t>2.39</t>
  </si>
  <si>
    <t>DMM20401</t>
  </si>
  <si>
    <t>2.40</t>
  </si>
  <si>
    <t>DMM20411</t>
  </si>
  <si>
    <t>2.41</t>
  </si>
  <si>
    <t>DMM20421</t>
  </si>
  <si>
    <t>2.42</t>
  </si>
  <si>
    <t>223</t>
  </si>
  <si>
    <t>DMM20431</t>
  </si>
  <si>
    <t>2.43</t>
  </si>
  <si>
    <t>224</t>
  </si>
  <si>
    <t>DMM20441</t>
  </si>
  <si>
    <t>2.44</t>
  </si>
  <si>
    <t>DMM20451</t>
  </si>
  <si>
    <t>2.45</t>
  </si>
  <si>
    <t>DMM20461</t>
  </si>
  <si>
    <t>2.46</t>
  </si>
  <si>
    <t>DMM20471</t>
  </si>
  <si>
    <t>2.47</t>
  </si>
  <si>
    <t>DMM20481</t>
  </si>
  <si>
    <t>2.48</t>
  </si>
  <si>
    <t>DMM20491</t>
  </si>
  <si>
    <t>2.49</t>
  </si>
  <si>
    <t>DMM20501</t>
  </si>
  <si>
    <t>2.50</t>
  </si>
  <si>
    <t>DMM20511</t>
  </si>
  <si>
    <t>2.51</t>
  </si>
  <si>
    <t>DMM20521</t>
  </si>
  <si>
    <t>2.52</t>
  </si>
  <si>
    <t>225</t>
  </si>
  <si>
    <t>DMM20531</t>
  </si>
  <si>
    <t>2.53</t>
  </si>
  <si>
    <t>DMM20541</t>
  </si>
  <si>
    <t>2.54</t>
  </si>
  <si>
    <t>DMM20551</t>
  </si>
  <si>
    <t>2.55</t>
  </si>
  <si>
    <t>DMM20561</t>
  </si>
  <si>
    <t>2.56</t>
  </si>
  <si>
    <t>227</t>
  </si>
  <si>
    <t>DMM20571</t>
  </si>
  <si>
    <t>2.57</t>
  </si>
  <si>
    <t>DMM20581</t>
  </si>
  <si>
    <t>2.58</t>
  </si>
  <si>
    <t>228</t>
  </si>
  <si>
    <t>DMM20591</t>
  </si>
  <si>
    <t>2.59</t>
  </si>
  <si>
    <t>DMM20601</t>
  </si>
  <si>
    <t>2.60</t>
  </si>
  <si>
    <t>229</t>
  </si>
  <si>
    <t>DMM20611</t>
  </si>
  <si>
    <t>2.61</t>
  </si>
  <si>
    <t>DMM20621</t>
  </si>
  <si>
    <t>2.62</t>
  </si>
  <si>
    <t>231</t>
  </si>
  <si>
    <t>DMM20631</t>
  </si>
  <si>
    <t>2.63</t>
  </si>
  <si>
    <t>DMM20641</t>
  </si>
  <si>
    <t>2.64</t>
  </si>
  <si>
    <t>233</t>
  </si>
  <si>
    <t>DMM20651</t>
  </si>
  <si>
    <t>2.65</t>
  </si>
  <si>
    <t>234</t>
  </si>
  <si>
    <t>DMM20661</t>
  </si>
  <si>
    <t>2.66</t>
  </si>
  <si>
    <t>DMM20671</t>
  </si>
  <si>
    <t>2.67</t>
  </si>
  <si>
    <t>235</t>
  </si>
  <si>
    <t>DMM20681</t>
  </si>
  <si>
    <t>2.68</t>
  </si>
  <si>
    <t>236</t>
  </si>
  <si>
    <t>DMM20691</t>
  </si>
  <si>
    <t>2.69</t>
  </si>
  <si>
    <t>237</t>
  </si>
  <si>
    <t>DMM20701</t>
  </si>
  <si>
    <t>2.70</t>
  </si>
  <si>
    <t>DMM20711</t>
  </si>
  <si>
    <t>2.71</t>
  </si>
  <si>
    <t>238</t>
  </si>
  <si>
    <t>DMM20721</t>
  </si>
  <si>
    <t>2.72</t>
  </si>
  <si>
    <t>240</t>
  </si>
  <si>
    <t>DMM20731</t>
  </si>
  <si>
    <t>2.73</t>
  </si>
  <si>
    <t>DMM20741</t>
  </si>
  <si>
    <t>2.74</t>
  </si>
  <si>
    <t>241</t>
  </si>
  <si>
    <t>DMM20751</t>
  </si>
  <si>
    <t>2.75</t>
  </si>
  <si>
    <t>243</t>
  </si>
  <si>
    <t>DMM20761</t>
  </si>
  <si>
    <t>2.76</t>
  </si>
  <si>
    <t>DMM20771</t>
  </si>
  <si>
    <t>2.77</t>
  </si>
  <si>
    <t>DMM20781</t>
  </si>
  <si>
    <t>2.78</t>
  </si>
  <si>
    <t>DMM20791</t>
  </si>
  <si>
    <t>2.79</t>
  </si>
  <si>
    <t>DMM20801</t>
  </si>
  <si>
    <t>2.80</t>
  </si>
  <si>
    <t>DMM20811</t>
  </si>
  <si>
    <t>2.81</t>
  </si>
  <si>
    <t>DMM20821</t>
  </si>
  <si>
    <t>2.82</t>
  </si>
  <si>
    <t>246</t>
  </si>
  <si>
    <t>DMM20831</t>
  </si>
  <si>
    <t>2.83</t>
  </si>
  <si>
    <t>DMM20841</t>
  </si>
  <si>
    <t>2.84</t>
  </si>
  <si>
    <t>DMM20851</t>
  </si>
  <si>
    <t>2.85</t>
  </si>
  <si>
    <t>247</t>
  </si>
  <si>
    <t>DMM20861</t>
  </si>
  <si>
    <t>2.86</t>
  </si>
  <si>
    <t>DMM20871</t>
  </si>
  <si>
    <t>2.87</t>
  </si>
  <si>
    <t>DMM20881</t>
  </si>
  <si>
    <t>2.88</t>
  </si>
  <si>
    <t>DMM20891</t>
  </si>
  <si>
    <t>2.89</t>
  </si>
  <si>
    <t>DMM20901</t>
  </si>
  <si>
    <t>2.90</t>
  </si>
  <si>
    <t>DMM20911</t>
  </si>
  <si>
    <t>2.91</t>
  </si>
  <si>
    <t>DMM20921</t>
  </si>
  <si>
    <t>2.92</t>
  </si>
  <si>
    <t>DMM20931</t>
  </si>
  <si>
    <t>2.93</t>
  </si>
  <si>
    <t>DMM20941</t>
  </si>
  <si>
    <t>2.94</t>
  </si>
  <si>
    <t>DMM20951</t>
  </si>
  <si>
    <t>2.95</t>
  </si>
  <si>
    <t>250</t>
  </si>
  <si>
    <t>DMM20961</t>
  </si>
  <si>
    <t>2.96</t>
  </si>
  <si>
    <t>DMM20971</t>
  </si>
  <si>
    <t>2.97</t>
  </si>
  <si>
    <t>251</t>
  </si>
  <si>
    <t>DMM20981</t>
  </si>
  <si>
    <t>2.98</t>
  </si>
  <si>
    <t>252</t>
  </si>
  <si>
    <t>DMM20991</t>
  </si>
  <si>
    <t>2.99</t>
  </si>
  <si>
    <t>254</t>
  </si>
  <si>
    <t>DMM21001</t>
  </si>
  <si>
    <t>2.100</t>
  </si>
  <si>
    <t>DMM21011</t>
  </si>
  <si>
    <t>2.101</t>
  </si>
  <si>
    <t>255</t>
  </si>
  <si>
    <t>DMM21021</t>
  </si>
  <si>
    <t>2.102</t>
  </si>
  <si>
    <t>DMM21031</t>
  </si>
  <si>
    <t>2.103</t>
  </si>
  <si>
    <t>DMM21041</t>
  </si>
  <si>
    <t>2.104</t>
  </si>
  <si>
    <t>DMM21051</t>
  </si>
  <si>
    <t>2.105</t>
  </si>
  <si>
    <t>258</t>
  </si>
  <si>
    <t>DMM21061</t>
  </si>
  <si>
    <t>2.106</t>
  </si>
  <si>
    <t>DMM21071</t>
  </si>
  <si>
    <t>2.107</t>
  </si>
  <si>
    <t>260</t>
  </si>
  <si>
    <t>DMM21081</t>
  </si>
  <si>
    <t>2.108</t>
  </si>
  <si>
    <t>263</t>
  </si>
  <si>
    <t>DMM21091</t>
  </si>
  <si>
    <t>2.109</t>
  </si>
  <si>
    <t>264</t>
  </si>
  <si>
    <t>DMM21101</t>
  </si>
  <si>
    <t>2.110</t>
  </si>
  <si>
    <t>DMM21111</t>
  </si>
  <si>
    <t>2.111</t>
  </si>
  <si>
    <t>DMM21121</t>
  </si>
  <si>
    <t>2.112</t>
  </si>
  <si>
    <t>265</t>
  </si>
  <si>
    <t>DMM21131</t>
  </si>
  <si>
    <t>2.113</t>
  </si>
  <si>
    <t>DMM21141</t>
  </si>
  <si>
    <t>2.114</t>
  </si>
  <si>
    <t>266</t>
  </si>
  <si>
    <t>DMM21151</t>
  </si>
  <si>
    <t>2.115</t>
  </si>
  <si>
    <t>DMM21161</t>
  </si>
  <si>
    <t>2.116</t>
  </si>
  <si>
    <t>DMM21171</t>
  </si>
  <si>
    <t>2.117</t>
  </si>
  <si>
    <t>267</t>
  </si>
  <si>
    <t>DMM21181</t>
  </si>
  <si>
    <t>2.118</t>
  </si>
  <si>
    <t>268</t>
  </si>
  <si>
    <t>DMM21191</t>
  </si>
  <si>
    <t>2.119</t>
  </si>
  <si>
    <t>DMM21201</t>
  </si>
  <si>
    <t>2.120</t>
  </si>
  <si>
    <t>269</t>
  </si>
  <si>
    <t>DMM21211</t>
  </si>
  <si>
    <t>2.121</t>
  </si>
  <si>
    <t>270</t>
  </si>
  <si>
    <t>DMM21221</t>
  </si>
  <si>
    <t>2.122</t>
  </si>
  <si>
    <t>271</t>
  </si>
  <si>
    <t>DMM21231</t>
  </si>
  <si>
    <t>2.123</t>
  </si>
  <si>
    <t>272</t>
  </si>
  <si>
    <t>DMM21241</t>
  </si>
  <si>
    <t>2.124</t>
  </si>
  <si>
    <t>DMM21251</t>
  </si>
  <si>
    <t>2.125</t>
  </si>
  <si>
    <t>273</t>
  </si>
  <si>
    <t>DMM21261</t>
  </si>
  <si>
    <t>2.126</t>
  </si>
  <si>
    <t>274</t>
  </si>
  <si>
    <t>DMM21271</t>
  </si>
  <si>
    <t>2.127</t>
  </si>
  <si>
    <t>275</t>
  </si>
  <si>
    <t>DMM21281</t>
  </si>
  <si>
    <t>2.128</t>
  </si>
  <si>
    <t>277</t>
  </si>
  <si>
    <t>DMM21291</t>
  </si>
  <si>
    <t>2.129</t>
  </si>
  <si>
    <t>278</t>
  </si>
  <si>
    <t>DMM21301</t>
  </si>
  <si>
    <t>2.130</t>
  </si>
  <si>
    <t>279</t>
  </si>
  <si>
    <t>DMM21311</t>
  </si>
  <si>
    <t>2.131</t>
  </si>
  <si>
    <t>281</t>
  </si>
  <si>
    <t>DMM21321</t>
  </si>
  <si>
    <t>2.132</t>
  </si>
  <si>
    <t>282</t>
  </si>
  <si>
    <t>DMM21331</t>
  </si>
  <si>
    <t>2.133</t>
  </si>
  <si>
    <t>DMM21341</t>
  </si>
  <si>
    <t>2.134</t>
  </si>
  <si>
    <t>283</t>
  </si>
  <si>
    <t>DMM21351</t>
  </si>
  <si>
    <t>2.135</t>
  </si>
  <si>
    <t>DMM21361</t>
  </si>
  <si>
    <t>2.136</t>
  </si>
  <si>
    <t>284</t>
  </si>
  <si>
    <t>DMM21371</t>
  </si>
  <si>
    <t>2.137</t>
  </si>
  <si>
    <t>285</t>
  </si>
  <si>
    <t>DMM21381</t>
  </si>
  <si>
    <t>2.138</t>
  </si>
  <si>
    <t>DMM21391</t>
  </si>
  <si>
    <t>2.139</t>
  </si>
  <si>
    <t>286</t>
  </si>
  <si>
    <t>DMM21401</t>
  </si>
  <si>
    <t>2.140</t>
  </si>
  <si>
    <t>288</t>
  </si>
  <si>
    <t>DMM21411</t>
  </si>
  <si>
    <t>2.141</t>
  </si>
  <si>
    <t>DMM21421</t>
  </si>
  <si>
    <t>2.142</t>
  </si>
  <si>
    <t>290</t>
  </si>
  <si>
    <t>DMM21431</t>
  </si>
  <si>
    <t>2.143</t>
  </si>
  <si>
    <t>DMM21441</t>
  </si>
  <si>
    <t>2.144</t>
  </si>
  <si>
    <t>291</t>
  </si>
  <si>
    <t>DMM21451</t>
  </si>
  <si>
    <t>2.145</t>
  </si>
  <si>
    <t>293</t>
  </si>
  <si>
    <t>DMM21461</t>
  </si>
  <si>
    <t>2.146</t>
  </si>
  <si>
    <t>295</t>
  </si>
  <si>
    <t>DMM21471</t>
  </si>
  <si>
    <t>2.147</t>
  </si>
  <si>
    <t>296</t>
  </si>
  <si>
    <t>DMM21481</t>
  </si>
  <si>
    <t>2.148</t>
  </si>
  <si>
    <t>DMM21491</t>
  </si>
  <si>
    <t>2.149</t>
  </si>
  <si>
    <t>297</t>
  </si>
  <si>
    <t>DMM21501</t>
  </si>
  <si>
    <t>2.150</t>
  </si>
  <si>
    <t>299</t>
  </si>
  <si>
    <t>DMM21511</t>
  </si>
  <si>
    <t>2.151</t>
  </si>
  <si>
    <t>DMM21521</t>
  </si>
  <si>
    <t>2.152</t>
  </si>
  <si>
    <t>300</t>
  </si>
  <si>
    <t>DMM21531</t>
  </si>
  <si>
    <t>2.153</t>
  </si>
  <si>
    <t>302</t>
  </si>
  <si>
    <t>DMM21541</t>
  </si>
  <si>
    <t>2.154</t>
  </si>
  <si>
    <t>303</t>
  </si>
  <si>
    <t>DMM21551</t>
  </si>
  <si>
    <t>2.155</t>
  </si>
  <si>
    <t>DMM21561</t>
  </si>
  <si>
    <t>2.156</t>
  </si>
  <si>
    <t>305</t>
  </si>
  <si>
    <t>DMM21571</t>
  </si>
  <si>
    <t>2.157</t>
  </si>
  <si>
    <t>306</t>
  </si>
  <si>
    <t>DMM21581</t>
  </si>
  <si>
    <t>2.158</t>
  </si>
  <si>
    <t>307</t>
  </si>
  <si>
    <t>DMM21591</t>
  </si>
  <si>
    <t>2.159</t>
  </si>
  <si>
    <t>309</t>
  </si>
  <si>
    <t>DMM21601</t>
  </si>
  <si>
    <t>2.160</t>
  </si>
  <si>
    <t>312</t>
  </si>
  <si>
    <t>DMM21611</t>
  </si>
  <si>
    <t>2.161</t>
  </si>
  <si>
    <t>313</t>
  </si>
  <si>
    <t>DMM21621</t>
  </si>
  <si>
    <t>2.162</t>
  </si>
  <si>
    <t>314</t>
  </si>
  <si>
    <t>DMM21631</t>
  </si>
  <si>
    <t>2.163</t>
  </si>
  <si>
    <t>DMM21641</t>
  </si>
  <si>
    <t>2.164</t>
  </si>
  <si>
    <t>318</t>
  </si>
  <si>
    <t>DMM21651</t>
  </si>
  <si>
    <t>2.165</t>
  </si>
  <si>
    <t>DMM21661</t>
  </si>
  <si>
    <t>2.166</t>
  </si>
  <si>
    <t>319</t>
  </si>
  <si>
    <t>DMM21671</t>
  </si>
  <si>
    <t>2.167</t>
  </si>
  <si>
    <t>321</t>
  </si>
  <si>
    <t>DMM21681</t>
  </si>
  <si>
    <t>2.168</t>
  </si>
  <si>
    <t>322</t>
  </si>
  <si>
    <t>DMM21691</t>
  </si>
  <si>
    <t>2.169</t>
  </si>
  <si>
    <t>DMM21701</t>
  </si>
  <si>
    <t>2.170</t>
  </si>
  <si>
    <t>323</t>
  </si>
  <si>
    <t>DMM21711</t>
  </si>
  <si>
    <t>2.171</t>
  </si>
  <si>
    <t>325</t>
  </si>
  <si>
    <t>DMM21721</t>
  </si>
  <si>
    <t>2.172</t>
  </si>
  <si>
    <t>DMM21731</t>
  </si>
  <si>
    <t>2.173</t>
  </si>
  <si>
    <t>327</t>
  </si>
  <si>
    <t>DMM21741</t>
  </si>
  <si>
    <t>2.174</t>
  </si>
  <si>
    <t>328</t>
  </si>
  <si>
    <t>DMM21751</t>
  </si>
  <si>
    <t>2.175</t>
  </si>
  <si>
    <t>DMM21761</t>
  </si>
  <si>
    <t>2.176</t>
  </si>
  <si>
    <t>329</t>
  </si>
  <si>
    <t>DMM21771</t>
  </si>
  <si>
    <t>2.177</t>
  </si>
  <si>
    <t>330</t>
  </si>
  <si>
    <t>DMM21781</t>
  </si>
  <si>
    <t>2.178</t>
  </si>
  <si>
    <t>DMM21791</t>
  </si>
  <si>
    <t>2.179</t>
  </si>
  <si>
    <t>332</t>
  </si>
  <si>
    <t>DMM21801</t>
  </si>
  <si>
    <t>2.180</t>
  </si>
  <si>
    <t>DMM21811</t>
  </si>
  <si>
    <t>2.181</t>
  </si>
  <si>
    <t>334</t>
  </si>
  <si>
    <t>DMM21821</t>
  </si>
  <si>
    <t>2.182</t>
  </si>
  <si>
    <t>335</t>
  </si>
  <si>
    <t>DMM21831</t>
  </si>
  <si>
    <t>2.183</t>
  </si>
  <si>
    <t>336</t>
  </si>
  <si>
    <t>DMM21841</t>
  </si>
  <si>
    <t>2.184</t>
  </si>
  <si>
    <t>337</t>
  </si>
  <si>
    <t>DMM21851</t>
  </si>
  <si>
    <t>2.185</t>
  </si>
  <si>
    <t>DMM21861</t>
  </si>
  <si>
    <t>2.186</t>
  </si>
  <si>
    <t>339</t>
  </si>
  <si>
    <t>DMM21871</t>
  </si>
  <si>
    <t>2.187</t>
  </si>
  <si>
    <t>340</t>
  </si>
  <si>
    <t>DMM21881</t>
  </si>
  <si>
    <t>2.188</t>
  </si>
  <si>
    <t>341</t>
  </si>
  <si>
    <t>DMM21891</t>
  </si>
  <si>
    <t>2.189</t>
  </si>
  <si>
    <t>344</t>
  </si>
  <si>
    <t>DMM21901</t>
  </si>
  <si>
    <t>2.190</t>
  </si>
  <si>
    <t>345</t>
  </si>
  <si>
    <t>DMM21911</t>
  </si>
  <si>
    <t>2.191</t>
  </si>
  <si>
    <t>346</t>
  </si>
  <si>
    <t>DMM21921</t>
  </si>
  <si>
    <t>2.192</t>
  </si>
  <si>
    <t>347</t>
  </si>
  <si>
    <t>DMM21931</t>
  </si>
  <si>
    <t>2.193</t>
  </si>
  <si>
    <t>DMM21941</t>
  </si>
  <si>
    <t>2.194</t>
  </si>
  <si>
    <t>348</t>
  </si>
  <si>
    <t>DMM21951</t>
  </si>
  <si>
    <t>2.195</t>
  </si>
  <si>
    <t>349</t>
  </si>
  <si>
    <t>DMM21961</t>
  </si>
  <si>
    <t>2.196</t>
  </si>
  <si>
    <t>DMM21971</t>
  </si>
  <si>
    <t>2.197</t>
  </si>
  <si>
    <t>351</t>
  </si>
  <si>
    <t>DMM21981</t>
  </si>
  <si>
    <t>2.198</t>
  </si>
  <si>
    <t>353</t>
  </si>
  <si>
    <t>DMM21991</t>
  </si>
  <si>
    <t>2.199</t>
  </si>
  <si>
    <t>354</t>
  </si>
  <si>
    <t>DMM22001</t>
  </si>
  <si>
    <t>2.200</t>
  </si>
  <si>
    <t>DMM22011</t>
  </si>
  <si>
    <t>2.201</t>
  </si>
  <si>
    <t>355</t>
  </si>
  <si>
    <t>DMM22021</t>
  </si>
  <si>
    <t>2.202</t>
  </si>
  <si>
    <t>DMM22031</t>
  </si>
  <si>
    <t>2.203</t>
  </si>
  <si>
    <t>356</t>
  </si>
  <si>
    <t>DMM22041</t>
  </si>
  <si>
    <t>2.204</t>
  </si>
  <si>
    <t>DMM22051</t>
  </si>
  <si>
    <t>2.205</t>
  </si>
  <si>
    <t>358</t>
  </si>
  <si>
    <t>DMM22061</t>
  </si>
  <si>
    <t>2.206</t>
  </si>
  <si>
    <t>DMM22071</t>
  </si>
  <si>
    <t>2.207</t>
  </si>
  <si>
    <t>360</t>
  </si>
  <si>
    <t>DMM22081</t>
  </si>
  <si>
    <t>2.208</t>
  </si>
  <si>
    <t>362</t>
  </si>
  <si>
    <t>DMM22091</t>
  </si>
  <si>
    <t>2.209</t>
  </si>
  <si>
    <t>DMM22101</t>
  </si>
  <si>
    <t>2.210</t>
  </si>
  <si>
    <t>364</t>
  </si>
  <si>
    <t>DMM22111</t>
  </si>
  <si>
    <t>2.211</t>
  </si>
  <si>
    <t>365</t>
  </si>
  <si>
    <t>DMM22121</t>
  </si>
  <si>
    <t>2.212</t>
  </si>
  <si>
    <t>367</t>
  </si>
  <si>
    <t>DMM22131</t>
  </si>
  <si>
    <t>2.213</t>
  </si>
  <si>
    <t>DMM22141</t>
  </si>
  <si>
    <t>2.214</t>
  </si>
  <si>
    <t>368</t>
  </si>
  <si>
    <t>DMM22151</t>
  </si>
  <si>
    <t>2.215</t>
  </si>
  <si>
    <t>369</t>
  </si>
  <si>
    <t>DMM22161</t>
  </si>
  <si>
    <t>2.216</t>
  </si>
  <si>
    <t>DMM22171</t>
  </si>
  <si>
    <t>2.217</t>
  </si>
  <si>
    <t>370</t>
  </si>
  <si>
    <t>DMM30011</t>
  </si>
  <si>
    <t>3.1</t>
  </si>
  <si>
    <t>371</t>
  </si>
  <si>
    <t>DMM30021</t>
  </si>
  <si>
    <t>3.2</t>
  </si>
  <si>
    <t>372</t>
  </si>
  <si>
    <t>DMM30031</t>
  </si>
  <si>
    <t>3.3</t>
  </si>
  <si>
    <t>376</t>
  </si>
  <si>
    <t>DMM30041</t>
  </si>
  <si>
    <t>3.4</t>
  </si>
  <si>
    <t>377</t>
  </si>
  <si>
    <t>DMM30051</t>
  </si>
  <si>
    <t>3.5</t>
  </si>
  <si>
    <t>380</t>
  </si>
  <si>
    <t>DMM30061</t>
  </si>
  <si>
    <t>3.6</t>
  </si>
  <si>
    <t>381</t>
  </si>
  <si>
    <t>DMM30071</t>
  </si>
  <si>
    <t>3.7</t>
  </si>
  <si>
    <t>382</t>
  </si>
  <si>
    <t>DMM30081</t>
  </si>
  <si>
    <t>3.8</t>
  </si>
  <si>
    <t>383</t>
  </si>
  <si>
    <t>DMM30091</t>
  </si>
  <si>
    <t>3.9</t>
  </si>
  <si>
    <t>456</t>
  </si>
  <si>
    <t>DMM30101</t>
  </si>
  <si>
    <t>3.10</t>
  </si>
  <si>
    <t>462</t>
  </si>
  <si>
    <t>DMM30111</t>
  </si>
  <si>
    <t>3.11</t>
  </si>
  <si>
    <t>385</t>
  </si>
  <si>
    <t>DMM30121</t>
  </si>
  <si>
    <t>3.12</t>
  </si>
  <si>
    <t>481</t>
  </si>
  <si>
    <t>DMM30131</t>
  </si>
  <si>
    <t>3.13</t>
  </si>
  <si>
    <t>388</t>
  </si>
  <si>
    <t>DMM30141</t>
  </si>
  <si>
    <t>3.14</t>
  </si>
  <si>
    <t>DMM30151</t>
  </si>
  <si>
    <t>3.15</t>
  </si>
  <si>
    <t>389</t>
  </si>
  <si>
    <t>DMM30161</t>
  </si>
  <si>
    <t>3.16</t>
  </si>
  <si>
    <t>390</t>
  </si>
  <si>
    <t>DMM30171</t>
  </si>
  <si>
    <t>3.17</t>
  </si>
  <si>
    <t>DMM30181</t>
  </si>
  <si>
    <t>3.18</t>
  </si>
  <si>
    <t>391</t>
  </si>
  <si>
    <t>DMM30191</t>
  </si>
  <si>
    <t>3.19</t>
  </si>
  <si>
    <t>392</t>
  </si>
  <si>
    <t>DMM30201</t>
  </si>
  <si>
    <t>3.20</t>
  </si>
  <si>
    <t>393</t>
  </si>
  <si>
    <t>DMM30211</t>
  </si>
  <si>
    <t>3.21</t>
  </si>
  <si>
    <t>394</t>
  </si>
  <si>
    <t>DMM30221</t>
  </si>
  <si>
    <t>3.22</t>
  </si>
  <si>
    <t>395</t>
  </si>
  <si>
    <t>DMM30231</t>
  </si>
  <si>
    <t>3.23</t>
  </si>
  <si>
    <t>397</t>
  </si>
  <si>
    <t>DMM30241</t>
  </si>
  <si>
    <t>3.24</t>
  </si>
  <si>
    <t>DMM30251</t>
  </si>
  <si>
    <t>3.25</t>
  </si>
  <si>
    <t>DMM30261</t>
  </si>
  <si>
    <t>3.26</t>
  </si>
  <si>
    <t>399</t>
  </si>
  <si>
    <t>DMM30271</t>
  </si>
  <si>
    <t>3.27</t>
  </si>
  <si>
    <t>401</t>
  </si>
  <si>
    <t>DMM30281</t>
  </si>
  <si>
    <t>3.28</t>
  </si>
  <si>
    <t>402</t>
  </si>
  <si>
    <t>DMM30291</t>
  </si>
  <si>
    <t>3.29</t>
  </si>
  <si>
    <t>Ὀρίγανον</t>
  </si>
  <si>
    <t>DMM30301</t>
  </si>
  <si>
    <t>3.30</t>
  </si>
  <si>
    <t>ὀνῖτις</t>
  </si>
  <si>
    <t>DMM30311</t>
  </si>
  <si>
    <t>3.31</t>
  </si>
  <si>
    <t>403</t>
  </si>
  <si>
    <t>DMM30321</t>
  </si>
  <si>
    <t>3.32</t>
  </si>
  <si>
    <t>DMM30331</t>
  </si>
  <si>
    <t>3.33</t>
  </si>
  <si>
    <t>405</t>
  </si>
  <si>
    <t>DMM30341</t>
  </si>
  <si>
    <t>3.34</t>
  </si>
  <si>
    <t>406</t>
  </si>
  <si>
    <t>DMM30342</t>
  </si>
  <si>
    <t>DMM30343</t>
  </si>
  <si>
    <t>DMM30351</t>
  </si>
  <si>
    <t>3.35</t>
  </si>
  <si>
    <t>407</t>
  </si>
  <si>
    <t>DMM30361</t>
  </si>
  <si>
    <t>3.36</t>
  </si>
  <si>
    <t>409</t>
  </si>
  <si>
    <t>DMM30371</t>
  </si>
  <si>
    <t>3.37</t>
  </si>
  <si>
    <t>411</t>
  </si>
  <si>
    <t>DMM30381</t>
  </si>
  <si>
    <t>3.38</t>
  </si>
  <si>
    <t>413</t>
  </si>
  <si>
    <t>DMM30391</t>
  </si>
  <si>
    <t>3.39</t>
  </si>
  <si>
    <t>DMM30401</t>
  </si>
  <si>
    <t>3.40</t>
  </si>
  <si>
    <t>414</t>
  </si>
  <si>
    <t>DMM30411</t>
  </si>
  <si>
    <t>416</t>
  </si>
  <si>
    <t>DMM30412</t>
  </si>
  <si>
    <t>417</t>
  </si>
  <si>
    <t>3.41</t>
  </si>
  <si>
    <t>DMM30421</t>
  </si>
  <si>
    <t>3.42</t>
  </si>
  <si>
    <t>DMM30431</t>
  </si>
  <si>
    <t>3.43</t>
  </si>
  <si>
    <t>418</t>
  </si>
  <si>
    <t>DMM30441</t>
  </si>
  <si>
    <t>3.44</t>
  </si>
  <si>
    <t>DMM30451</t>
  </si>
  <si>
    <t>3.45</t>
  </si>
  <si>
    <t>420</t>
  </si>
  <si>
    <t>DMM30461</t>
  </si>
  <si>
    <t>3.46</t>
  </si>
  <si>
    <t>421</t>
  </si>
  <si>
    <t>DMM30471</t>
  </si>
  <si>
    <t>3.47</t>
  </si>
  <si>
    <t>423</t>
  </si>
  <si>
    <t>DMM30481</t>
  </si>
  <si>
    <t>3.48</t>
  </si>
  <si>
    <t>424</t>
  </si>
  <si>
    <t>DMM30491</t>
  </si>
  <si>
    <t>3.49</t>
  </si>
  <si>
    <t>DMM30501</t>
  </si>
  <si>
    <t>3.50</t>
  </si>
  <si>
    <t>DMM30511</t>
  </si>
  <si>
    <t>3.51</t>
  </si>
  <si>
    <t>425</t>
  </si>
  <si>
    <t>DMM30521</t>
  </si>
  <si>
    <t>3.52</t>
  </si>
  <si>
    <t>426</t>
  </si>
  <si>
    <t>DMM30531</t>
  </si>
  <si>
    <t>3.53</t>
  </si>
  <si>
    <t>428</t>
  </si>
  <si>
    <t>DMM30541</t>
  </si>
  <si>
    <t>3.54</t>
  </si>
  <si>
    <t>DMM30551</t>
  </si>
  <si>
    <t>3.55</t>
  </si>
  <si>
    <t>DMM30561</t>
  </si>
  <si>
    <t>3.56</t>
  </si>
  <si>
    <t>DMM30571</t>
  </si>
  <si>
    <t>3.57</t>
  </si>
  <si>
    <t>429</t>
  </si>
  <si>
    <t>DMM30581</t>
  </si>
  <si>
    <t>3.58</t>
  </si>
  <si>
    <t>DMM30591</t>
  </si>
  <si>
    <t>3.59</t>
  </si>
  <si>
    <t>430</t>
  </si>
  <si>
    <t>DMM30601</t>
  </si>
  <si>
    <t>3.60</t>
  </si>
  <si>
    <t>DMM30611</t>
  </si>
  <si>
    <t>3.61</t>
  </si>
  <si>
    <t>431</t>
  </si>
  <si>
    <t>DMM30621</t>
  </si>
  <si>
    <t>3.62</t>
  </si>
  <si>
    <t>DMM30631</t>
  </si>
  <si>
    <t>3.63</t>
  </si>
  <si>
    <t>432</t>
  </si>
  <si>
    <t>DMM30641</t>
  </si>
  <si>
    <t>3.64</t>
  </si>
  <si>
    <t>433</t>
  </si>
  <si>
    <t>DMM30651</t>
  </si>
  <si>
    <t>3.65</t>
  </si>
  <si>
    <t>435</t>
  </si>
  <si>
    <t>DMM30661</t>
  </si>
  <si>
    <t>3.66</t>
  </si>
  <si>
    <t>DMM30671</t>
  </si>
  <si>
    <t>3.67</t>
  </si>
  <si>
    <t>436</t>
  </si>
  <si>
    <t>DMM30681</t>
  </si>
  <si>
    <t>3.68</t>
  </si>
  <si>
    <t>DMM30691</t>
  </si>
  <si>
    <t>3.69</t>
  </si>
  <si>
    <t>DMM30701</t>
  </si>
  <si>
    <t>3.70</t>
  </si>
  <si>
    <t>DMM30711</t>
  </si>
  <si>
    <t>3.71</t>
  </si>
  <si>
    <t>ἱπποσέλινον</t>
  </si>
  <si>
    <t>DMM30721</t>
  </si>
  <si>
    <t>3.72</t>
  </si>
  <si>
    <t>438</t>
  </si>
  <si>
    <t>DMM30731</t>
  </si>
  <si>
    <t>3.73</t>
  </si>
  <si>
    <t>440</t>
  </si>
  <si>
    <t>DMM30741</t>
  </si>
  <si>
    <t>3.74</t>
  </si>
  <si>
    <t>441</t>
  </si>
  <si>
    <t>DMM30751</t>
  </si>
  <si>
    <t>3.75</t>
  </si>
  <si>
    <t>DMM30761</t>
  </si>
  <si>
    <t>3.76</t>
  </si>
  <si>
    <t>DMM30771</t>
  </si>
  <si>
    <t>3.77</t>
  </si>
  <si>
    <t>442</t>
  </si>
  <si>
    <t>DMM30781</t>
  </si>
  <si>
    <t>3.78</t>
  </si>
  <si>
    <t>445</t>
  </si>
  <si>
    <t>DMM30791</t>
  </si>
  <si>
    <t>3.79</t>
  </si>
  <si>
    <t>446</t>
  </si>
  <si>
    <t>DMM30792</t>
  </si>
  <si>
    <t>DMM30801</t>
  </si>
  <si>
    <t>3.80</t>
  </si>
  <si>
    <t>447</t>
  </si>
  <si>
    <t>DMM30811</t>
  </si>
  <si>
    <t>3.81</t>
  </si>
  <si>
    <t>448</t>
  </si>
  <si>
    <t>DMM30821</t>
  </si>
  <si>
    <t>3.82</t>
  </si>
  <si>
    <t>449</t>
  </si>
  <si>
    <t>DMM30831</t>
  </si>
  <si>
    <t>3.83</t>
  </si>
  <si>
    <t>450</t>
  </si>
  <si>
    <t>DMM30841</t>
  </si>
  <si>
    <t>3.84</t>
  </si>
  <si>
    <t>451</t>
  </si>
  <si>
    <t>DMM30851</t>
  </si>
  <si>
    <t>3.85</t>
  </si>
  <si>
    <t>453</t>
  </si>
  <si>
    <t>DMM30861</t>
  </si>
  <si>
    <t>3.86</t>
  </si>
  <si>
    <t>454</t>
  </si>
  <si>
    <t>DMM30871</t>
  </si>
  <si>
    <t>3.87</t>
  </si>
  <si>
    <t>455</t>
  </si>
  <si>
    <t>DMM30881</t>
  </si>
  <si>
    <t>3.88</t>
  </si>
  <si>
    <t>DMM30891</t>
  </si>
  <si>
    <t>3.89</t>
  </si>
  <si>
    <t>DMM30901</t>
  </si>
  <si>
    <t>3.90</t>
  </si>
  <si>
    <t>DMM30911</t>
  </si>
  <si>
    <t>3.91</t>
  </si>
  <si>
    <t>DMM30921</t>
  </si>
  <si>
    <t>3.92</t>
  </si>
  <si>
    <t>457</t>
  </si>
  <si>
    <t>DMM30931</t>
  </si>
  <si>
    <t>3.93</t>
  </si>
  <si>
    <t>DMM30941</t>
  </si>
  <si>
    <t>3.94</t>
  </si>
  <si>
    <t>458</t>
  </si>
  <si>
    <t>DMM30951</t>
  </si>
  <si>
    <t>3.95</t>
  </si>
  <si>
    <t>DMM30961</t>
  </si>
  <si>
    <t>3.96</t>
  </si>
  <si>
    <t>459</t>
  </si>
  <si>
    <t>DMM30971</t>
  </si>
  <si>
    <t>3.97</t>
  </si>
  <si>
    <t>460</t>
  </si>
  <si>
    <t>DMM30981</t>
  </si>
  <si>
    <t>3.98</t>
  </si>
  <si>
    <t>DMM30991</t>
  </si>
  <si>
    <t>3.99</t>
  </si>
  <si>
    <t>DMM31001</t>
  </si>
  <si>
    <t>3.100</t>
  </si>
  <si>
    <t>463</t>
  </si>
  <si>
    <t>DMM31011</t>
  </si>
  <si>
    <t>3.101</t>
  </si>
  <si>
    <t>DMM31021</t>
  </si>
  <si>
    <t>3.102</t>
  </si>
  <si>
    <t>464</t>
  </si>
  <si>
    <t>DMM31031</t>
  </si>
  <si>
    <t>3.103</t>
  </si>
  <si>
    <t>465</t>
  </si>
  <si>
    <t>DMM31041</t>
  </si>
  <si>
    <t>3.104</t>
  </si>
  <si>
    <t>DMM31051</t>
  </si>
  <si>
    <t>3.105</t>
  </si>
  <si>
    <t>DMM31061</t>
  </si>
  <si>
    <t>3.106</t>
  </si>
  <si>
    <t>466</t>
  </si>
  <si>
    <t>DMM31071</t>
  </si>
  <si>
    <t>3.107</t>
  </si>
  <si>
    <t>467</t>
  </si>
  <si>
    <t>DMM31081</t>
  </si>
  <si>
    <t>3.108</t>
  </si>
  <si>
    <t>468</t>
  </si>
  <si>
    <t>DMM31091</t>
  </si>
  <si>
    <t>3.109</t>
  </si>
  <si>
    <t>469</t>
  </si>
  <si>
    <t>DMM31101</t>
  </si>
  <si>
    <t>3.110</t>
  </si>
  <si>
    <t>470</t>
  </si>
  <si>
    <t>DMM31111</t>
  </si>
  <si>
    <t>3.111</t>
  </si>
  <si>
    <t>471</t>
  </si>
  <si>
    <t>DMM31121</t>
  </si>
  <si>
    <t>3.112</t>
  </si>
  <si>
    <t>DMM31131</t>
  </si>
  <si>
    <t>3.113</t>
  </si>
  <si>
    <t>472</t>
  </si>
  <si>
    <t>DMM31141</t>
  </si>
  <si>
    <t>3.114</t>
  </si>
  <si>
    <t>474</t>
  </si>
  <si>
    <t>DMM31151</t>
  </si>
  <si>
    <t>3.115</t>
  </si>
  <si>
    <t>475</t>
  </si>
  <si>
    <t>DMM31161</t>
  </si>
  <si>
    <t>3.116</t>
  </si>
  <si>
    <t>476</t>
  </si>
  <si>
    <t>DMM31171</t>
  </si>
  <si>
    <t>3.117</t>
  </si>
  <si>
    <t>478</t>
  </si>
  <si>
    <t>DMM31181</t>
  </si>
  <si>
    <t>3.118</t>
  </si>
  <si>
    <t>DMM31191</t>
  </si>
  <si>
    <t>3.119</t>
  </si>
  <si>
    <t>480</t>
  </si>
  <si>
    <t>DMM31201</t>
  </si>
  <si>
    <t>3.120</t>
  </si>
  <si>
    <t>DMM31211</t>
  </si>
  <si>
    <t>3.121</t>
  </si>
  <si>
    <t>DMM31221</t>
  </si>
  <si>
    <t>3.122</t>
  </si>
  <si>
    <t>484</t>
  </si>
  <si>
    <t>DMM31231</t>
  </si>
  <si>
    <t>3.123</t>
  </si>
  <si>
    <t>485</t>
  </si>
  <si>
    <t>DMM31241</t>
  </si>
  <si>
    <t>3.124</t>
  </si>
  <si>
    <t>DMM31251</t>
  </si>
  <si>
    <t>3.125</t>
  </si>
  <si>
    <t>486</t>
  </si>
  <si>
    <t>DMM31261</t>
  </si>
  <si>
    <t>3.126</t>
  </si>
  <si>
    <t>487</t>
  </si>
  <si>
    <t>DMM31271</t>
  </si>
  <si>
    <t>3.127</t>
  </si>
  <si>
    <t>488</t>
  </si>
  <si>
    <t>DMM31281</t>
  </si>
  <si>
    <t>3.128</t>
  </si>
  <si>
    <t>489</t>
  </si>
  <si>
    <t>DMM31291</t>
  </si>
  <si>
    <t>3.129</t>
  </si>
  <si>
    <t>490</t>
  </si>
  <si>
    <t>DMM31301</t>
  </si>
  <si>
    <t>3.130</t>
  </si>
  <si>
    <t>491</t>
  </si>
  <si>
    <t>DMM31311</t>
  </si>
  <si>
    <t>3.131</t>
  </si>
  <si>
    <t>DMM31321</t>
  </si>
  <si>
    <t>3.132</t>
  </si>
  <si>
    <t>DMM31331</t>
  </si>
  <si>
    <t>3.133</t>
  </si>
  <si>
    <t>DMM31341</t>
  </si>
  <si>
    <t>3.134</t>
  </si>
  <si>
    <t>492</t>
  </si>
  <si>
    <t>DMM31351</t>
  </si>
  <si>
    <t>3.135</t>
  </si>
  <si>
    <t>494</t>
  </si>
  <si>
    <t>DMM31361</t>
  </si>
  <si>
    <t>3.136</t>
  </si>
  <si>
    <t>495</t>
  </si>
  <si>
    <t>DMM31371</t>
  </si>
  <si>
    <t>3.137</t>
  </si>
  <si>
    <t>496</t>
  </si>
  <si>
    <t>DMM31381</t>
  </si>
  <si>
    <t>3.138</t>
  </si>
  <si>
    <t>497</t>
  </si>
  <si>
    <t>DMM31391</t>
  </si>
  <si>
    <t>3.139</t>
  </si>
  <si>
    <t>DMM31401</t>
  </si>
  <si>
    <t>3.140</t>
  </si>
  <si>
    <t>498</t>
  </si>
  <si>
    <t>DMM31411</t>
  </si>
  <si>
    <t>3.141</t>
  </si>
  <si>
    <t>499</t>
  </si>
  <si>
    <t>DMM31421</t>
  </si>
  <si>
    <t>3.142</t>
  </si>
  <si>
    <t>500</t>
  </si>
  <si>
    <t>DMM31431</t>
  </si>
  <si>
    <t>3.143</t>
  </si>
  <si>
    <t>501</t>
  </si>
  <si>
    <t>DMM31441</t>
  </si>
  <si>
    <t>3.144</t>
  </si>
  <si>
    <t>502</t>
  </si>
  <si>
    <t>DMM31451</t>
  </si>
  <si>
    <t>3.145</t>
  </si>
  <si>
    <t>503</t>
  </si>
  <si>
    <t>DMM31461</t>
  </si>
  <si>
    <t>3.146</t>
  </si>
  <si>
    <t>504</t>
  </si>
  <si>
    <t>DMM31471</t>
  </si>
  <si>
    <t>3.147</t>
  </si>
  <si>
    <t>506</t>
  </si>
  <si>
    <t>DMM31481</t>
  </si>
  <si>
    <t>3.148</t>
  </si>
  <si>
    <t>507</t>
  </si>
  <si>
    <t>DMM31491</t>
  </si>
  <si>
    <t>3.149</t>
  </si>
  <si>
    <t>508</t>
  </si>
  <si>
    <t>DMM31501</t>
  </si>
  <si>
    <t>3.150</t>
  </si>
  <si>
    <t>DMM31511</t>
  </si>
  <si>
    <t>3.151</t>
  </si>
  <si>
    <t>509</t>
  </si>
  <si>
    <t>DMM31521</t>
  </si>
  <si>
    <t>3.152</t>
  </si>
  <si>
    <t>DMM31531</t>
  </si>
  <si>
    <t>3.153</t>
  </si>
  <si>
    <t>510</t>
  </si>
  <si>
    <t>DMM31541</t>
  </si>
  <si>
    <t>3.154</t>
  </si>
  <si>
    <t>511</t>
  </si>
  <si>
    <t>DMM31551</t>
  </si>
  <si>
    <t>3.155</t>
  </si>
  <si>
    <t>512</t>
  </si>
  <si>
    <t>DMM31561</t>
  </si>
  <si>
    <t>3.156</t>
  </si>
  <si>
    <t>DMM31571</t>
  </si>
  <si>
    <t>3.157</t>
  </si>
  <si>
    <t>513</t>
  </si>
  <si>
    <t>DMM31581</t>
  </si>
  <si>
    <t>3.158</t>
  </si>
  <si>
    <t>514</t>
  </si>
  <si>
    <t>DMM31591</t>
  </si>
  <si>
    <t>3.159</t>
  </si>
  <si>
    <t>DMM31601</t>
  </si>
  <si>
    <t>3.160</t>
  </si>
  <si>
    <t>515</t>
  </si>
  <si>
    <t>DMM31611</t>
  </si>
  <si>
    <t>3.161</t>
  </si>
  <si>
    <t>DMM31621</t>
  </si>
  <si>
    <t>3.162</t>
  </si>
  <si>
    <t>DMM31631</t>
  </si>
  <si>
    <t>3.163</t>
  </si>
  <si>
    <t>DMM31641</t>
  </si>
  <si>
    <t>3.164</t>
  </si>
  <si>
    <t>DMM31651</t>
  </si>
  <si>
    <t>3.165</t>
  </si>
  <si>
    <t>517</t>
  </si>
  <si>
    <t>DMM31661</t>
  </si>
  <si>
    <t>3.166</t>
  </si>
  <si>
    <t>DMM40011</t>
  </si>
  <si>
    <t>4.1</t>
  </si>
  <si>
    <t>519</t>
  </si>
  <si>
    <t>DMM40021</t>
  </si>
  <si>
    <t>4.2</t>
  </si>
  <si>
    <t>520</t>
  </si>
  <si>
    <t>DMM40031</t>
  </si>
  <si>
    <t>4.3</t>
  </si>
  <si>
    <t>522</t>
  </si>
  <si>
    <t>DMM40041</t>
  </si>
  <si>
    <t>4.4</t>
  </si>
  <si>
    <t>523</t>
  </si>
  <si>
    <t>DMM40051</t>
  </si>
  <si>
    <t>4.5</t>
  </si>
  <si>
    <t>524</t>
  </si>
  <si>
    <t>DMM40061</t>
  </si>
  <si>
    <t>4.6</t>
  </si>
  <si>
    <t>πολυγόνατον</t>
  </si>
  <si>
    <t>DMM40071</t>
  </si>
  <si>
    <t>4.7</t>
  </si>
  <si>
    <t>525</t>
  </si>
  <si>
    <t>DMM40072</t>
  </si>
  <si>
    <t>DMM40081</t>
  </si>
  <si>
    <t>4.8</t>
  </si>
  <si>
    <t>526</t>
  </si>
  <si>
    <t>DMM40091</t>
  </si>
  <si>
    <t>4.9</t>
  </si>
  <si>
    <t>527</t>
  </si>
  <si>
    <t>DMM40101</t>
  </si>
  <si>
    <t>4.10</t>
  </si>
  <si>
    <t>DMM40111</t>
  </si>
  <si>
    <t>4.11</t>
  </si>
  <si>
    <t>530</t>
  </si>
  <si>
    <t>DMM40121</t>
  </si>
  <si>
    <t>4.12</t>
  </si>
  <si>
    <t>531</t>
  </si>
  <si>
    <t>DMM40131</t>
  </si>
  <si>
    <t>4.13</t>
  </si>
  <si>
    <t>532</t>
  </si>
  <si>
    <t>DMM40141</t>
  </si>
  <si>
    <t>4.14</t>
  </si>
  <si>
    <t>DMM40151</t>
  </si>
  <si>
    <t>4.15</t>
  </si>
  <si>
    <t>533</t>
  </si>
  <si>
    <t>DMM40152</t>
  </si>
  <si>
    <t>534</t>
  </si>
  <si>
    <t>DMM40161</t>
  </si>
  <si>
    <t>4.16</t>
  </si>
  <si>
    <t>536</t>
  </si>
  <si>
    <t>DMM40171</t>
  </si>
  <si>
    <t>4.17</t>
  </si>
  <si>
    <t>537</t>
  </si>
  <si>
    <t>DMM40181</t>
  </si>
  <si>
    <t>4.18</t>
  </si>
  <si>
    <t>539</t>
  </si>
  <si>
    <t>DMM40191</t>
  </si>
  <si>
    <t>4.19</t>
  </si>
  <si>
    <t>DMM40201</t>
  </si>
  <si>
    <t>4.20</t>
  </si>
  <si>
    <t>540</t>
  </si>
  <si>
    <t>DMM40211</t>
  </si>
  <si>
    <t>4.21</t>
  </si>
  <si>
    <t>DMM40221</t>
  </si>
  <si>
    <t>4.22</t>
  </si>
  <si>
    <t>541</t>
  </si>
  <si>
    <t>DMM40231</t>
  </si>
  <si>
    <t>4.23</t>
  </si>
  <si>
    <t>DMM40241</t>
  </si>
  <si>
    <t>4.24</t>
  </si>
  <si>
    <t>DMM40251</t>
  </si>
  <si>
    <t>4.25</t>
  </si>
  <si>
    <t>DMM40261</t>
  </si>
  <si>
    <t>4.26</t>
  </si>
  <si>
    <t>542</t>
  </si>
  <si>
    <t>DMM40271</t>
  </si>
  <si>
    <t>4.27</t>
  </si>
  <si>
    <t>543</t>
  </si>
  <si>
    <t>DMM40281</t>
  </si>
  <si>
    <t>4.28</t>
  </si>
  <si>
    <t>DMM40291</t>
  </si>
  <si>
    <t>4.29</t>
  </si>
  <si>
    <t>544</t>
  </si>
  <si>
    <t>DMM40301</t>
  </si>
  <si>
    <t>4.30</t>
  </si>
  <si>
    <t>DMM40311</t>
  </si>
  <si>
    <t>4.31</t>
  </si>
  <si>
    <t>DMM40321</t>
  </si>
  <si>
    <t>4.32</t>
  </si>
  <si>
    <t>DMM40331</t>
  </si>
  <si>
    <t>4.33</t>
  </si>
  <si>
    <t>546</t>
  </si>
  <si>
    <t>DMM40341</t>
  </si>
  <si>
    <t>4.34</t>
  </si>
  <si>
    <t>DMM40351</t>
  </si>
  <si>
    <t>4.35</t>
  </si>
  <si>
    <t>DMM40361</t>
  </si>
  <si>
    <t>4.36</t>
  </si>
  <si>
    <t>548</t>
  </si>
  <si>
    <t>DMM40371</t>
  </si>
  <si>
    <t>4.37</t>
  </si>
  <si>
    <t>549</t>
  </si>
  <si>
    <t>DMM40381</t>
  </si>
  <si>
    <t>4.38</t>
  </si>
  <si>
    <t>DMM40391</t>
  </si>
  <si>
    <t>4.39</t>
  </si>
  <si>
    <t>550</t>
  </si>
  <si>
    <t>DMM40401</t>
  </si>
  <si>
    <t>4.40</t>
  </si>
  <si>
    <t>DMM40411</t>
  </si>
  <si>
    <t>4.41</t>
  </si>
  <si>
    <t>551</t>
  </si>
  <si>
    <t>DMM40421</t>
  </si>
  <si>
    <t>4.42</t>
  </si>
  <si>
    <t>553</t>
  </si>
  <si>
    <t>DMM40431</t>
  </si>
  <si>
    <t>4.43</t>
  </si>
  <si>
    <t>555</t>
  </si>
  <si>
    <t>DMM40441</t>
  </si>
  <si>
    <t>4.44</t>
  </si>
  <si>
    <t>DMM40451</t>
  </si>
  <si>
    <t>4.45</t>
  </si>
  <si>
    <t>DMM40461</t>
  </si>
  <si>
    <t>4.46</t>
  </si>
  <si>
    <t>556</t>
  </si>
  <si>
    <t>DMM40471</t>
  </si>
  <si>
    <t>4.47</t>
  </si>
  <si>
    <t>DMM40481</t>
  </si>
  <si>
    <t>4.48</t>
  </si>
  <si>
    <t>557</t>
  </si>
  <si>
    <t>DMM40491</t>
  </si>
  <si>
    <t>4.49</t>
  </si>
  <si>
    <t>558</t>
  </si>
  <si>
    <t>DMM40501</t>
  </si>
  <si>
    <t>4.50</t>
  </si>
  <si>
    <t>DMM40511</t>
  </si>
  <si>
    <t>4.51</t>
  </si>
  <si>
    <t>560</t>
  </si>
  <si>
    <t>DMM40521</t>
  </si>
  <si>
    <t>4.52</t>
  </si>
  <si>
    <t>DMM40531</t>
  </si>
  <si>
    <t>4.53</t>
  </si>
  <si>
    <t>561</t>
  </si>
  <si>
    <t>DMM40541</t>
  </si>
  <si>
    <t>4.54</t>
  </si>
  <si>
    <t>562</t>
  </si>
  <si>
    <t>DMM40551</t>
  </si>
  <si>
    <t>4.55</t>
  </si>
  <si>
    <t>563</t>
  </si>
  <si>
    <t>DMM40561</t>
  </si>
  <si>
    <t>4.56</t>
  </si>
  <si>
    <t>DMM40571</t>
  </si>
  <si>
    <t>4.57</t>
  </si>
  <si>
    <t>DMM40581</t>
  </si>
  <si>
    <t>4.58</t>
  </si>
  <si>
    <t>565</t>
  </si>
  <si>
    <t>DMM40591</t>
  </si>
  <si>
    <t>4.59</t>
  </si>
  <si>
    <t>566</t>
  </si>
  <si>
    <t>DMM40601</t>
  </si>
  <si>
    <t>4.60</t>
  </si>
  <si>
    <t>567</t>
  </si>
  <si>
    <t>DMM40611</t>
  </si>
  <si>
    <t>4.61</t>
  </si>
  <si>
    <t>568</t>
  </si>
  <si>
    <t>DMM40621</t>
  </si>
  <si>
    <t>4.62</t>
  </si>
  <si>
    <t>569</t>
  </si>
  <si>
    <t>DMM40631</t>
  </si>
  <si>
    <t>4.63</t>
  </si>
  <si>
    <t>DMM40641</t>
  </si>
  <si>
    <t>4.64</t>
  </si>
  <si>
    <t>570</t>
  </si>
  <si>
    <t>DMM40651</t>
  </si>
  <si>
    <t>4.65</t>
  </si>
  <si>
    <t>DMM40661</t>
  </si>
  <si>
    <t>4.66</t>
  </si>
  <si>
    <t>572</t>
  </si>
  <si>
    <t>DMM40671</t>
  </si>
  <si>
    <t>4.67</t>
  </si>
  <si>
    <t>DMM40681</t>
  </si>
  <si>
    <t>4.68</t>
  </si>
  <si>
    <t>573</t>
  </si>
  <si>
    <t>DMM40691</t>
  </si>
  <si>
    <t>4.69</t>
  </si>
  <si>
    <t>DMM40701</t>
  </si>
  <si>
    <t>4.70</t>
  </si>
  <si>
    <t>575</t>
  </si>
  <si>
    <t>DMM40711</t>
  </si>
  <si>
    <t>4.71</t>
  </si>
  <si>
    <t>576</t>
  </si>
  <si>
    <t>DMM40721</t>
  </si>
  <si>
    <t>4.72</t>
  </si>
  <si>
    <t>577</t>
  </si>
  <si>
    <t>DMM40731</t>
  </si>
  <si>
    <t>4.73</t>
  </si>
  <si>
    <t>DMM40741</t>
  </si>
  <si>
    <t>4.74</t>
  </si>
  <si>
    <t>DMM40751</t>
  </si>
  <si>
    <t>4.75</t>
  </si>
  <si>
    <t>580</t>
  </si>
  <si>
    <t>DMM40761</t>
  </si>
  <si>
    <t>4.76</t>
  </si>
  <si>
    <t>DMM40771</t>
  </si>
  <si>
    <t>4.77</t>
  </si>
  <si>
    <t>582</t>
  </si>
  <si>
    <t>DMM40781</t>
  </si>
  <si>
    <t>4.78</t>
  </si>
  <si>
    <t>DMM40791</t>
  </si>
  <si>
    <t>4.79</t>
  </si>
  <si>
    <t>589</t>
  </si>
  <si>
    <t>DMM40801</t>
  </si>
  <si>
    <t>4.80</t>
  </si>
  <si>
    <t>590</t>
  </si>
  <si>
    <t>DMM40811</t>
  </si>
  <si>
    <t>4.81</t>
  </si>
  <si>
    <t>DMM40821</t>
  </si>
  <si>
    <t>4.82</t>
  </si>
  <si>
    <t>591</t>
  </si>
  <si>
    <t>DMM40831</t>
  </si>
  <si>
    <t>4.83</t>
  </si>
  <si>
    <t>592</t>
  </si>
  <si>
    <t>DMM40841</t>
  </si>
  <si>
    <t>4.84</t>
  </si>
  <si>
    <t>593</t>
  </si>
  <si>
    <t>DMM40851</t>
  </si>
  <si>
    <t>4.85</t>
  </si>
  <si>
    <t>594</t>
  </si>
  <si>
    <t>DMM40861</t>
  </si>
  <si>
    <t>4.86</t>
  </si>
  <si>
    <t>596</t>
  </si>
  <si>
    <t>DMM40862</t>
  </si>
  <si>
    <t>597</t>
  </si>
  <si>
    <t>DMM40871</t>
  </si>
  <si>
    <t>4.87</t>
  </si>
  <si>
    <t>DMM40881</t>
  </si>
  <si>
    <t>4.88</t>
  </si>
  <si>
    <t>598</t>
  </si>
  <si>
    <t>DMM40891</t>
  </si>
  <si>
    <t>4.89</t>
  </si>
  <si>
    <t>DMM40892</t>
  </si>
  <si>
    <t>DMM40901</t>
  </si>
  <si>
    <t>4.90</t>
  </si>
  <si>
    <t>600</t>
  </si>
  <si>
    <t>DMM40911</t>
  </si>
  <si>
    <t>4.91</t>
  </si>
  <si>
    <t>DMM40921</t>
  </si>
  <si>
    <t>4.92</t>
  </si>
  <si>
    <t>601</t>
  </si>
  <si>
    <t>DMM40931</t>
  </si>
  <si>
    <t>4.93</t>
  </si>
  <si>
    <t>602</t>
  </si>
  <si>
    <t>DMM40941</t>
  </si>
  <si>
    <t>4.94</t>
  </si>
  <si>
    <t>603</t>
  </si>
  <si>
    <t>DMM40951</t>
  </si>
  <si>
    <t>4.95</t>
  </si>
  <si>
    <t>604</t>
  </si>
  <si>
    <t>DMM40961</t>
  </si>
  <si>
    <t>4.96</t>
  </si>
  <si>
    <t>DMM40971</t>
  </si>
  <si>
    <t>4.97</t>
  </si>
  <si>
    <t>605</t>
  </si>
  <si>
    <t>DMM40981</t>
  </si>
  <si>
    <t>4.98</t>
  </si>
  <si>
    <t>DMM40991</t>
  </si>
  <si>
    <t>4.99</t>
  </si>
  <si>
    <t>606</t>
  </si>
  <si>
    <t>DMM41001</t>
  </si>
  <si>
    <t>4.100</t>
  </si>
  <si>
    <t>607</t>
  </si>
  <si>
    <t>DMM41011</t>
  </si>
  <si>
    <t>4.101</t>
  </si>
  <si>
    <t>DMM41021</t>
  </si>
  <si>
    <t>4.102</t>
  </si>
  <si>
    <t>608</t>
  </si>
  <si>
    <t>DMM41031</t>
  </si>
  <si>
    <t>4.103</t>
  </si>
  <si>
    <t>611</t>
  </si>
  <si>
    <t>DMM41041</t>
  </si>
  <si>
    <t>4.104</t>
  </si>
  <si>
    <t>612</t>
  </si>
  <si>
    <t>DMM41051</t>
  </si>
  <si>
    <t>4.105</t>
  </si>
  <si>
    <t>DMM41061</t>
  </si>
  <si>
    <t>4.106</t>
  </si>
  <si>
    <t>613</t>
  </si>
  <si>
    <t>DMM41071</t>
  </si>
  <si>
    <t>4.107</t>
  </si>
  <si>
    <t>DMM41081</t>
  </si>
  <si>
    <t>4.108</t>
  </si>
  <si>
    <t>614</t>
  </si>
  <si>
    <t>DMM41091</t>
  </si>
  <si>
    <t>4.109</t>
  </si>
  <si>
    <t>615</t>
  </si>
  <si>
    <t>DMM41101</t>
  </si>
  <si>
    <t>4.110</t>
  </si>
  <si>
    <t>DMM41111</t>
  </si>
  <si>
    <t>4.111</t>
  </si>
  <si>
    <t>616</t>
  </si>
  <si>
    <t>DMM41121</t>
  </si>
  <si>
    <t>4.112</t>
  </si>
  <si>
    <t>617</t>
  </si>
  <si>
    <t>DMM41131</t>
  </si>
  <si>
    <t>4.113</t>
  </si>
  <si>
    <t>618</t>
  </si>
  <si>
    <t>DMM41141</t>
  </si>
  <si>
    <t>4.114</t>
  </si>
  <si>
    <t>619</t>
  </si>
  <si>
    <t>DMM41151</t>
  </si>
  <si>
    <t>4.115</t>
  </si>
  <si>
    <t>620</t>
  </si>
  <si>
    <t>DMM41161</t>
  </si>
  <si>
    <t>4.116</t>
  </si>
  <si>
    <t>DMM41171</t>
  </si>
  <si>
    <t>4.117</t>
  </si>
  <si>
    <t>621</t>
  </si>
  <si>
    <t>DMM41181</t>
  </si>
  <si>
    <t>4.118</t>
  </si>
  <si>
    <t>DMM41191</t>
  </si>
  <si>
    <t>4.119</t>
  </si>
  <si>
    <t>623</t>
  </si>
  <si>
    <t>DMM41201</t>
  </si>
  <si>
    <t>4.120</t>
  </si>
  <si>
    <t>DMM41211</t>
  </si>
  <si>
    <t>4.121</t>
  </si>
  <si>
    <t>625</t>
  </si>
  <si>
    <t>DMM41221</t>
  </si>
  <si>
    <t>4.122</t>
  </si>
  <si>
    <t>DMM41231</t>
  </si>
  <si>
    <t>4.123</t>
  </si>
  <si>
    <t>DMM41241</t>
  </si>
  <si>
    <t>4.124</t>
  </si>
  <si>
    <t>DMM41251</t>
  </si>
  <si>
    <t>4.125</t>
  </si>
  <si>
    <t>626</t>
  </si>
  <si>
    <t>DMM41261</t>
  </si>
  <si>
    <t>4.126</t>
  </si>
  <si>
    <t>DMM41271</t>
  </si>
  <si>
    <t>4.127</t>
  </si>
  <si>
    <t>627</t>
  </si>
  <si>
    <t>DMM41281</t>
  </si>
  <si>
    <t>4.128</t>
  </si>
  <si>
    <t>628</t>
  </si>
  <si>
    <t>DMM41291</t>
  </si>
  <si>
    <t>4.129</t>
  </si>
  <si>
    <t>629</t>
  </si>
  <si>
    <t>DMM41301</t>
  </si>
  <si>
    <t>4.130</t>
  </si>
  <si>
    <t>DMM41311</t>
  </si>
  <si>
    <t>4.131</t>
  </si>
  <si>
    <t>630</t>
  </si>
  <si>
    <t>DMM41321</t>
  </si>
  <si>
    <t>4.132</t>
  </si>
  <si>
    <t>631</t>
  </si>
  <si>
    <t>DMM41331</t>
  </si>
  <si>
    <t>4.133</t>
  </si>
  <si>
    <t>DMM41341</t>
  </si>
  <si>
    <t>4.134</t>
  </si>
  <si>
    <t>632</t>
  </si>
  <si>
    <t>DMM41351</t>
  </si>
  <si>
    <t>4.135</t>
  </si>
  <si>
    <t>DMM41361</t>
  </si>
  <si>
    <t>4.136</t>
  </si>
  <si>
    <t>633</t>
  </si>
  <si>
    <t>DMM41371</t>
  </si>
  <si>
    <t>4.137</t>
  </si>
  <si>
    <t>634</t>
  </si>
  <si>
    <t>DMM41381</t>
  </si>
  <si>
    <t>4.138</t>
  </si>
  <si>
    <t>635</t>
  </si>
  <si>
    <t>DMM41391</t>
  </si>
  <si>
    <t>4.139</t>
  </si>
  <si>
    <t>DMM41401</t>
  </si>
  <si>
    <t>4.140</t>
  </si>
  <si>
    <t>636</t>
  </si>
  <si>
    <t>DMM41411</t>
  </si>
  <si>
    <t>4.141</t>
  </si>
  <si>
    <t>DMM41421</t>
  </si>
  <si>
    <t>4.142</t>
  </si>
  <si>
    <t>DMM41431</t>
  </si>
  <si>
    <t>4.143</t>
  </si>
  <si>
    <t>637</t>
  </si>
  <si>
    <t>DMM41441</t>
  </si>
  <si>
    <t>4.144</t>
  </si>
  <si>
    <t>638</t>
  </si>
  <si>
    <t>DMM41451</t>
  </si>
  <si>
    <t>4.145</t>
  </si>
  <si>
    <t>639</t>
  </si>
  <si>
    <t>DMM41461</t>
  </si>
  <si>
    <t>4.146</t>
  </si>
  <si>
    <t>640</t>
  </si>
  <si>
    <t>DMM41471</t>
  </si>
  <si>
    <t>4.147</t>
  </si>
  <si>
    <t>DMM41481</t>
  </si>
  <si>
    <t>4.148</t>
  </si>
  <si>
    <t>641</t>
  </si>
  <si>
    <t>DMM41491</t>
  </si>
  <si>
    <t>4.149</t>
  </si>
  <si>
    <t>DMM41501</t>
  </si>
  <si>
    <t>4.150</t>
  </si>
  <si>
    <t>645</t>
  </si>
  <si>
    <t>DMM41511</t>
  </si>
  <si>
    <t>4.151</t>
  </si>
  <si>
    <t>DMM41521</t>
  </si>
  <si>
    <t>4.152</t>
  </si>
  <si>
    <t>DMM41522</t>
  </si>
  <si>
    <t>DMM41531</t>
  </si>
  <si>
    <t>4.153</t>
  </si>
  <si>
    <t>647</t>
  </si>
  <si>
    <t>DMM41541</t>
  </si>
  <si>
    <t>4.154</t>
  </si>
  <si>
    <t>648</t>
  </si>
  <si>
    <t>DMM41551</t>
  </si>
  <si>
    <t>4.155</t>
  </si>
  <si>
    <t>649</t>
  </si>
  <si>
    <t>DMM41561</t>
  </si>
  <si>
    <t>4.156</t>
  </si>
  <si>
    <t>650</t>
  </si>
  <si>
    <t>DMM41571</t>
  </si>
  <si>
    <t>4.157</t>
  </si>
  <si>
    <t>DMM41572</t>
  </si>
  <si>
    <t>DMM41581</t>
  </si>
  <si>
    <t>4.158</t>
  </si>
  <si>
    <t>653</t>
  </si>
  <si>
    <t>DMM41591</t>
  </si>
  <si>
    <t>4.159</t>
  </si>
  <si>
    <t>655</t>
  </si>
  <si>
    <t>DMM41601</t>
  </si>
  <si>
    <t>4.160</t>
  </si>
  <si>
    <t>DMM41611</t>
  </si>
  <si>
    <t>4.161</t>
  </si>
  <si>
    <t>656</t>
  </si>
  <si>
    <t>DMM41621</t>
  </si>
  <si>
    <t>4.162</t>
  </si>
  <si>
    <t>DMM41622</t>
  </si>
  <si>
    <t>DMM41623</t>
  </si>
  <si>
    <t>DMM41624</t>
  </si>
  <si>
    <t>DMM41625</t>
  </si>
  <si>
    <t>DMM41626</t>
  </si>
  <si>
    <t>DMM41627</t>
  </si>
  <si>
    <t>DMM41631</t>
  </si>
  <si>
    <t>4.163</t>
  </si>
  <si>
    <t>660</t>
  </si>
  <si>
    <t>DMM41641</t>
  </si>
  <si>
    <t>4.164</t>
  </si>
  <si>
    <t>DMM41651</t>
  </si>
  <si>
    <t>4.165</t>
  </si>
  <si>
    <t>661</t>
  </si>
  <si>
    <t>DMM41661</t>
  </si>
  <si>
    <t>4.166</t>
  </si>
  <si>
    <t>DMM41671</t>
  </si>
  <si>
    <t>4.167</t>
  </si>
  <si>
    <t>662</t>
  </si>
  <si>
    <t>DMM41681</t>
  </si>
  <si>
    <t>4.168</t>
  </si>
  <si>
    <t>DMM41691</t>
  </si>
  <si>
    <t>4.169</t>
  </si>
  <si>
    <t>663</t>
  </si>
  <si>
    <t>DMM41701</t>
  </si>
  <si>
    <t>4.170</t>
  </si>
  <si>
    <t>DMM41711</t>
  </si>
  <si>
    <t>4.171</t>
  </si>
  <si>
    <t>664</t>
  </si>
  <si>
    <t>DMM41721</t>
  </si>
  <si>
    <t>4.172</t>
  </si>
  <si>
    <t>DMM41731</t>
  </si>
  <si>
    <t>4.173</t>
  </si>
  <si>
    <t>667</t>
  </si>
  <si>
    <t>DMM41741</t>
  </si>
  <si>
    <t>4.174</t>
  </si>
  <si>
    <t>DMM41751</t>
  </si>
  <si>
    <t>4.175</t>
  </si>
  <si>
    <t>668</t>
  </si>
  <si>
    <t>DMM41761</t>
  </si>
  <si>
    <t>4.176</t>
  </si>
  <si>
    <t>DMM41771</t>
  </si>
  <si>
    <t>4.177</t>
  </si>
  <si>
    <t>671</t>
  </si>
  <si>
    <t>DMM41781</t>
  </si>
  <si>
    <t>4.178</t>
  </si>
  <si>
    <t>DMM41791</t>
  </si>
  <si>
    <t>4.179</t>
  </si>
  <si>
    <t>DMM41801</t>
  </si>
  <si>
    <t>4.180</t>
  </si>
  <si>
    <t>672</t>
  </si>
  <si>
    <t>DMM41811</t>
  </si>
  <si>
    <t>4.181</t>
  </si>
  <si>
    <t>DMM41821</t>
  </si>
  <si>
    <t>4.182</t>
  </si>
  <si>
    <t>673</t>
  </si>
  <si>
    <t>DMM41831</t>
  </si>
  <si>
    <t>4.183</t>
  </si>
  <si>
    <t>675</t>
  </si>
  <si>
    <t>DMM41841</t>
  </si>
  <si>
    <t>4.184</t>
  </si>
  <si>
    <t>DMM41851</t>
  </si>
  <si>
    <t>4.185</t>
  </si>
  <si>
    <t>676</t>
  </si>
  <si>
    <t>DMM41861</t>
  </si>
  <si>
    <t>4.186</t>
  </si>
  <si>
    <t>677</t>
  </si>
  <si>
    <t>DMM41871</t>
  </si>
  <si>
    <t>4.187</t>
  </si>
  <si>
    <t>678</t>
  </si>
  <si>
    <t>DMM41881</t>
  </si>
  <si>
    <t>4.188</t>
  </si>
  <si>
    <t>DMM41891</t>
  </si>
  <si>
    <t>4.189</t>
  </si>
  <si>
    <t>679</t>
  </si>
  <si>
    <t>DMM41901</t>
  </si>
  <si>
    <t>4.190</t>
  </si>
  <si>
    <t>680</t>
  </si>
  <si>
    <t>DMM41911</t>
  </si>
  <si>
    <t>4.191</t>
  </si>
  <si>
    <t>DMM41921</t>
  </si>
  <si>
    <t>4.192</t>
  </si>
  <si>
    <t>682</t>
  </si>
  <si>
    <t>DMM50011</t>
  </si>
  <si>
    <t>5.1</t>
  </si>
  <si>
    <t>689</t>
  </si>
  <si>
    <t>DMM50021</t>
  </si>
  <si>
    <t>5.2</t>
  </si>
  <si>
    <t>DMM50031</t>
  </si>
  <si>
    <t>5.3</t>
  </si>
  <si>
    <t>DMM50041</t>
  </si>
  <si>
    <t>5.4</t>
  </si>
  <si>
    <t>690</t>
  </si>
  <si>
    <t>DMM50051</t>
  </si>
  <si>
    <t>5.5</t>
  </si>
  <si>
    <t>691</t>
  </si>
  <si>
    <t>DMM50061</t>
  </si>
  <si>
    <t>5.6</t>
  </si>
  <si>
    <t>DMM50071</t>
  </si>
  <si>
    <t>5.7</t>
  </si>
  <si>
    <t>692</t>
  </si>
  <si>
    <t>DMM50081</t>
  </si>
  <si>
    <t>5.8</t>
  </si>
  <si>
    <t>DMM50091</t>
  </si>
  <si>
    <t>5.9</t>
  </si>
  <si>
    <t>DMM50101</t>
  </si>
  <si>
    <t>5.10</t>
  </si>
  <si>
    <t>περιὶ διαφορᾶς ἐκ τῶν τόπων</t>
  </si>
  <si>
    <t>DMM50111</t>
  </si>
  <si>
    <t>5.11</t>
  </si>
  <si>
    <t>DMM50121</t>
  </si>
  <si>
    <t>5.12</t>
  </si>
  <si>
    <t>694</t>
  </si>
  <si>
    <t>DMM50131</t>
  </si>
  <si>
    <t>5.13</t>
  </si>
  <si>
    <t>DMM50141</t>
  </si>
  <si>
    <t>5.14</t>
  </si>
  <si>
    <t>DMM50151</t>
  </si>
  <si>
    <t>5.15</t>
  </si>
  <si>
    <t>695</t>
  </si>
  <si>
    <t>DMM50161</t>
  </si>
  <si>
    <t>5.16</t>
  </si>
  <si>
    <t>DMM50171</t>
  </si>
  <si>
    <t>5.17</t>
  </si>
  <si>
    <t>DMM50181</t>
  </si>
  <si>
    <t>5.18</t>
  </si>
  <si>
    <t>696</t>
  </si>
  <si>
    <t>DMM50191</t>
  </si>
  <si>
    <t>5.19</t>
  </si>
  <si>
    <t>697</t>
  </si>
  <si>
    <t>DMM50201</t>
  </si>
  <si>
    <t>5.20</t>
  </si>
  <si>
    <t>DMM50211</t>
  </si>
  <si>
    <t>5.21</t>
  </si>
  <si>
    <t>DMM50221</t>
  </si>
  <si>
    <t>5.22</t>
  </si>
  <si>
    <t>698</t>
  </si>
  <si>
    <t>DMM50231</t>
  </si>
  <si>
    <t>5.23</t>
  </si>
  <si>
    <t>DMM50241</t>
  </si>
  <si>
    <t>5.24</t>
  </si>
  <si>
    <t>DMM50251</t>
  </si>
  <si>
    <t>5.25</t>
  </si>
  <si>
    <t>DMM50261</t>
  </si>
  <si>
    <t>5.26</t>
  </si>
  <si>
    <t>699</t>
  </si>
  <si>
    <t>DMM50271</t>
  </si>
  <si>
    <t>5.27</t>
  </si>
  <si>
    <t>DMM50281</t>
  </si>
  <si>
    <t>5.28</t>
  </si>
  <si>
    <t>700</t>
  </si>
  <si>
    <t>DMM50291</t>
  </si>
  <si>
    <t>5.29</t>
  </si>
  <si>
    <t>DMM50301</t>
  </si>
  <si>
    <t>5.30</t>
  </si>
  <si>
    <t>DMM50311</t>
  </si>
  <si>
    <t>5.31</t>
  </si>
  <si>
    <t>DMM50321</t>
  </si>
  <si>
    <t>5.32</t>
  </si>
  <si>
    <t>DMM50331</t>
  </si>
  <si>
    <t>5.33</t>
  </si>
  <si>
    <t>DMM50341</t>
  </si>
  <si>
    <t>5.34</t>
  </si>
  <si>
    <t>DMM50351</t>
  </si>
  <si>
    <t>5.35</t>
  </si>
  <si>
    <t>DMM50361</t>
  </si>
  <si>
    <t>5.36</t>
  </si>
  <si>
    <t>DMM50371</t>
  </si>
  <si>
    <t>5.37</t>
  </si>
  <si>
    <t>701</t>
  </si>
  <si>
    <t>DMM50381</t>
  </si>
  <si>
    <t>5.38</t>
  </si>
  <si>
    <t>DMM50391</t>
  </si>
  <si>
    <t>5.39</t>
  </si>
  <si>
    <t>DMM50401</t>
  </si>
  <si>
    <t>5.40</t>
  </si>
  <si>
    <t>DMM50411</t>
  </si>
  <si>
    <t>5.41</t>
  </si>
  <si>
    <t>DMM50421</t>
  </si>
  <si>
    <t>5.42</t>
  </si>
  <si>
    <t>DMM50431</t>
  </si>
  <si>
    <t>5.43</t>
  </si>
  <si>
    <t>DMM50441</t>
  </si>
  <si>
    <t>5.44</t>
  </si>
  <si>
    <t>DMM50451</t>
  </si>
  <si>
    <t>5.45</t>
  </si>
  <si>
    <t>DMM50461</t>
  </si>
  <si>
    <t>5.46</t>
  </si>
  <si>
    <t>DMM50471</t>
  </si>
  <si>
    <t>5.47</t>
  </si>
  <si>
    <t>DMM50481</t>
  </si>
  <si>
    <t>5.48</t>
  </si>
  <si>
    <t>702</t>
  </si>
  <si>
    <t>DMM50491</t>
  </si>
  <si>
    <t>5.49</t>
  </si>
  <si>
    <t>DMM50501</t>
  </si>
  <si>
    <t>5.50</t>
  </si>
  <si>
    <t>DMM50511</t>
  </si>
  <si>
    <t>5.51</t>
  </si>
  <si>
    <t>DMM50521</t>
  </si>
  <si>
    <t>5.52</t>
  </si>
  <si>
    <t>DMM50531</t>
  </si>
  <si>
    <t>5.53</t>
  </si>
  <si>
    <t>DMM50541</t>
  </si>
  <si>
    <t>5.54</t>
  </si>
  <si>
    <t>DMM50551</t>
  </si>
  <si>
    <t>5.55</t>
  </si>
  <si>
    <t>DMM50561</t>
  </si>
  <si>
    <t>5.56</t>
  </si>
  <si>
    <t>DMM50571</t>
  </si>
  <si>
    <t>5.57</t>
  </si>
  <si>
    <t>DMM50581</t>
  </si>
  <si>
    <t>5.58</t>
  </si>
  <si>
    <t>DMM50591</t>
  </si>
  <si>
    <t>5.59</t>
  </si>
  <si>
    <t>DMM50601</t>
  </si>
  <si>
    <t>5.60</t>
  </si>
  <si>
    <t>DMM50611</t>
  </si>
  <si>
    <t>5.61</t>
  </si>
  <si>
    <t>DMM50612</t>
  </si>
  <si>
    <t>DMM50621</t>
  </si>
  <si>
    <t>5.62</t>
  </si>
  <si>
    <t>DMM50631</t>
  </si>
  <si>
    <t>5.63</t>
  </si>
  <si>
    <t>DMM50641</t>
  </si>
  <si>
    <t>5.64</t>
  </si>
  <si>
    <t>DMM50651</t>
  </si>
  <si>
    <t>5.65</t>
  </si>
  <si>
    <t>703</t>
  </si>
  <si>
    <t>DMM50661</t>
  </si>
  <si>
    <t>5.66</t>
  </si>
  <si>
    <t>DMM50671</t>
  </si>
  <si>
    <t>DMM50681</t>
  </si>
  <si>
    <t>DMM50691</t>
  </si>
  <si>
    <t>5.69</t>
  </si>
  <si>
    <t>DMM50701</t>
  </si>
  <si>
    <t>5.70</t>
  </si>
  <si>
    <t>DMM50711</t>
  </si>
  <si>
    <t>5.71</t>
  </si>
  <si>
    <t>DMM50721</t>
  </si>
  <si>
    <t>5.72</t>
  </si>
  <si>
    <t>DMM50731</t>
  </si>
  <si>
    <t>5.73</t>
  </si>
  <si>
    <t>DMM50741</t>
  </si>
  <si>
    <t>5.74</t>
  </si>
  <si>
    <t>DMM50751</t>
  </si>
  <si>
    <t>5.75</t>
  </si>
  <si>
    <t>DMM50761</t>
  </si>
  <si>
    <t>5.76</t>
  </si>
  <si>
    <t>DMM50771</t>
  </si>
  <si>
    <t>5.77</t>
  </si>
  <si>
    <t>DMM50781</t>
  </si>
  <si>
    <t>5.78</t>
  </si>
  <si>
    <t>DMM50791</t>
  </si>
  <si>
    <t>5.79</t>
  </si>
  <si>
    <t>DMM50801</t>
  </si>
  <si>
    <t>5.80</t>
  </si>
  <si>
    <t>DMM50811</t>
  </si>
  <si>
    <t>5.81</t>
  </si>
  <si>
    <t>DMM50821</t>
  </si>
  <si>
    <t>5.82</t>
  </si>
  <si>
    <t>DMM50831</t>
  </si>
  <si>
    <t>5.83</t>
  </si>
  <si>
    <t>DMM50841</t>
  </si>
  <si>
    <t>5.84</t>
  </si>
  <si>
    <t>704</t>
  </si>
  <si>
    <t>DMM50851</t>
  </si>
  <si>
    <t>5.85</t>
  </si>
  <si>
    <t>705</t>
  </si>
  <si>
    <t>DMM50861</t>
  </si>
  <si>
    <t>5.86</t>
  </si>
  <si>
    <t>DMM50871</t>
  </si>
  <si>
    <t>5.87</t>
  </si>
  <si>
    <t>707</t>
  </si>
  <si>
    <t>DMM50881</t>
  </si>
  <si>
    <t>5.88</t>
  </si>
  <si>
    <t>DMM50891</t>
  </si>
  <si>
    <t>5.89</t>
  </si>
  <si>
    <t>708</t>
  </si>
  <si>
    <t>DMM50901</t>
  </si>
  <si>
    <t>5.90</t>
  </si>
  <si>
    <t>DMM50911</t>
  </si>
  <si>
    <t>5.91</t>
  </si>
  <si>
    <t>709</t>
  </si>
  <si>
    <t>DMM50921</t>
  </si>
  <si>
    <t>5.92</t>
  </si>
  <si>
    <t>710</t>
  </si>
  <si>
    <t>DMM50931</t>
  </si>
  <si>
    <t>5.93</t>
  </si>
  <si>
    <t>DMM50941</t>
  </si>
  <si>
    <t>5.94</t>
  </si>
  <si>
    <t>DMM50951</t>
  </si>
  <si>
    <t>5.95</t>
  </si>
  <si>
    <t>711</t>
  </si>
  <si>
    <t>DMM50961</t>
  </si>
  <si>
    <t>5.96</t>
  </si>
  <si>
    <t>DMM50971</t>
  </si>
  <si>
    <t>5.97</t>
  </si>
  <si>
    <t>DMM50981</t>
  </si>
  <si>
    <t>5.98</t>
  </si>
  <si>
    <t>DMM50991</t>
  </si>
  <si>
    <t>5.99</t>
  </si>
  <si>
    <t>712</t>
  </si>
  <si>
    <t>DMM51001</t>
  </si>
  <si>
    <t>5.100</t>
  </si>
  <si>
    <t>714</t>
  </si>
  <si>
    <t>DMM51011</t>
  </si>
  <si>
    <t>5.101</t>
  </si>
  <si>
    <t>715</t>
  </si>
  <si>
    <t>DMM51021</t>
  </si>
  <si>
    <t>5.102</t>
  </si>
  <si>
    <t>DMM51031</t>
  </si>
  <si>
    <t>5.103</t>
  </si>
  <si>
    <t>716</t>
  </si>
  <si>
    <t>DMM51041</t>
  </si>
  <si>
    <t>5.104</t>
  </si>
  <si>
    <t>717</t>
  </si>
  <si>
    <t>DMM51051</t>
  </si>
  <si>
    <t>5.105</t>
  </si>
  <si>
    <t>DMM51061</t>
  </si>
  <si>
    <t>5.106</t>
  </si>
  <si>
    <t>719</t>
  </si>
  <si>
    <t>DMM51071</t>
  </si>
  <si>
    <t>5.107</t>
  </si>
  <si>
    <t>5.67</t>
  </si>
  <si>
    <t>DMM51081</t>
  </si>
  <si>
    <t>5.108</t>
  </si>
  <si>
    <t>720</t>
  </si>
  <si>
    <t>5.68</t>
  </si>
  <si>
    <t>DMM51091</t>
  </si>
  <si>
    <t>5.109</t>
  </si>
  <si>
    <t>DMM51101</t>
  </si>
  <si>
    <t>5.110</t>
  </si>
  <si>
    <t>722</t>
  </si>
  <si>
    <t>DMM51111</t>
  </si>
  <si>
    <t>5.111</t>
  </si>
  <si>
    <t>723</t>
  </si>
  <si>
    <t>DMM51121</t>
  </si>
  <si>
    <t>5.112</t>
  </si>
  <si>
    <t>724</t>
  </si>
  <si>
    <t>DMM51131</t>
  </si>
  <si>
    <t>5.113</t>
  </si>
  <si>
    <t>DMM51141</t>
  </si>
  <si>
    <t>5.114</t>
  </si>
  <si>
    <t>727</t>
  </si>
  <si>
    <t>DMM51151</t>
  </si>
  <si>
    <t>5.115</t>
  </si>
  <si>
    <t>729</t>
  </si>
  <si>
    <t>DMM51161</t>
  </si>
  <si>
    <t>5.116</t>
  </si>
  <si>
    <t>DMM51171</t>
  </si>
  <si>
    <t>5.117</t>
  </si>
  <si>
    <t>DMM51181</t>
  </si>
  <si>
    <t>5.118</t>
  </si>
  <si>
    <t>DMM51191</t>
  </si>
  <si>
    <t>5.119</t>
  </si>
  <si>
    <t>731</t>
  </si>
  <si>
    <t>DMM51201</t>
  </si>
  <si>
    <t>5.120</t>
  </si>
  <si>
    <t>DMM51211</t>
  </si>
  <si>
    <t>5.121</t>
  </si>
  <si>
    <t>DMM51221</t>
  </si>
  <si>
    <t>5.122</t>
  </si>
  <si>
    <t>732</t>
  </si>
  <si>
    <t>DMM51231</t>
  </si>
  <si>
    <t>5.123</t>
  </si>
  <si>
    <t>734</t>
  </si>
  <si>
    <t>DMM51241</t>
  </si>
  <si>
    <t>5.124</t>
  </si>
  <si>
    <t>735</t>
  </si>
  <si>
    <t>DMM51251</t>
  </si>
  <si>
    <t>5.125</t>
  </si>
  <si>
    <t>DMM51261</t>
  </si>
  <si>
    <t>5.126</t>
  </si>
  <si>
    <t>736</t>
  </si>
  <si>
    <t>DMM51271</t>
  </si>
  <si>
    <t>5.127</t>
  </si>
  <si>
    <t>DMM51281</t>
  </si>
  <si>
    <t>5.128</t>
  </si>
  <si>
    <t>DMM51291</t>
  </si>
  <si>
    <t>5.129</t>
  </si>
  <si>
    <t>738</t>
  </si>
  <si>
    <t>DMM51301</t>
  </si>
  <si>
    <t>5.130</t>
  </si>
  <si>
    <t>739</t>
  </si>
  <si>
    <t>DMM51311</t>
  </si>
  <si>
    <t>5.131</t>
  </si>
  <si>
    <t>DMM51321</t>
  </si>
  <si>
    <t>5.132</t>
  </si>
  <si>
    <t>DMM51331</t>
  </si>
  <si>
    <t>5.133</t>
  </si>
  <si>
    <t>DMM51341</t>
  </si>
  <si>
    <t>5.134</t>
  </si>
  <si>
    <t>740</t>
  </si>
  <si>
    <t>DMM51351</t>
  </si>
  <si>
    <t>5.135</t>
  </si>
  <si>
    <t>DMM51361</t>
  </si>
  <si>
    <t>5.136</t>
  </si>
  <si>
    <t>741</t>
  </si>
  <si>
    <t>DMM51371</t>
  </si>
  <si>
    <t>5.137</t>
  </si>
  <si>
    <t>DMM51381</t>
  </si>
  <si>
    <t>5.138</t>
  </si>
  <si>
    <t>742</t>
  </si>
  <si>
    <t>DMM51391</t>
  </si>
  <si>
    <t>5.139</t>
  </si>
  <si>
    <t>DMM51401</t>
  </si>
  <si>
    <t>5.140</t>
  </si>
  <si>
    <t>743</t>
  </si>
  <si>
    <t>DMM51411</t>
  </si>
  <si>
    <t>5.141</t>
  </si>
  <si>
    <t>DMM51421</t>
  </si>
  <si>
    <t>5.142</t>
  </si>
  <si>
    <t>744</t>
  </si>
  <si>
    <t>DMM51431</t>
  </si>
  <si>
    <t>5.143</t>
  </si>
  <si>
    <t>745</t>
  </si>
  <si>
    <t>DMM51441</t>
  </si>
  <si>
    <t>5.144</t>
  </si>
  <si>
    <t>DMM51451</t>
  </si>
  <si>
    <t>5.145</t>
  </si>
  <si>
    <t>746</t>
  </si>
  <si>
    <t>DMM51461</t>
  </si>
  <si>
    <t>5.146</t>
  </si>
  <si>
    <t>747</t>
  </si>
  <si>
    <t>DMM51471</t>
  </si>
  <si>
    <t>5.147</t>
  </si>
  <si>
    <t>DMM51481</t>
  </si>
  <si>
    <t>5.148</t>
  </si>
  <si>
    <t>748</t>
  </si>
  <si>
    <t>DMM51491</t>
  </si>
  <si>
    <t>5.149</t>
  </si>
  <si>
    <t>DMM51501</t>
  </si>
  <si>
    <t>5.150</t>
  </si>
  <si>
    <t>DMM51511</t>
  </si>
  <si>
    <t>5.151</t>
  </si>
  <si>
    <t>DMM51521</t>
  </si>
  <si>
    <t>5.152</t>
  </si>
  <si>
    <t>749</t>
  </si>
  <si>
    <t>DMM51531</t>
  </si>
  <si>
    <t>5.153</t>
  </si>
  <si>
    <t>DMM51541</t>
  </si>
  <si>
    <t>5.154</t>
  </si>
  <si>
    <t>DMM51551</t>
  </si>
  <si>
    <t>5.155</t>
  </si>
  <si>
    <t>750</t>
  </si>
  <si>
    <t>DMM51561</t>
  </si>
  <si>
    <t>5.156</t>
  </si>
  <si>
    <t>DMM51571</t>
  </si>
  <si>
    <t>5.157</t>
  </si>
  <si>
    <t>DMM51581</t>
  </si>
  <si>
    <t>5.158</t>
  </si>
  <si>
    <t>751</t>
  </si>
  <si>
    <t>DMM51591</t>
  </si>
  <si>
    <t>5.159</t>
  </si>
  <si>
    <t>DMM51601</t>
  </si>
  <si>
    <t>5.160</t>
  </si>
  <si>
    <t>752</t>
  </si>
  <si>
    <t>DMM51611</t>
  </si>
  <si>
    <t>5.161</t>
  </si>
  <si>
    <t>DMM51621</t>
  </si>
  <si>
    <t>5.162</t>
  </si>
  <si>
    <t>DMM51631</t>
  </si>
  <si>
    <t>5.163</t>
  </si>
  <si>
    <t>DMM51641</t>
  </si>
  <si>
    <t>5.164</t>
  </si>
  <si>
    <t>753</t>
  </si>
  <si>
    <t>DMM51651</t>
  </si>
  <si>
    <t>5.165</t>
  </si>
  <si>
    <t>DMM51661</t>
  </si>
  <si>
    <t>5.166</t>
  </si>
  <si>
    <t>DMM51671</t>
  </si>
  <si>
    <t>5.167</t>
  </si>
  <si>
    <t>Ἀκόνη ναξία </t>
  </si>
  <si>
    <t>DMM51681</t>
  </si>
  <si>
    <t>5.168</t>
  </si>
  <si>
    <t>DMM51691</t>
  </si>
  <si>
    <t>5.169</t>
  </si>
  <si>
    <t>DMM51701</t>
  </si>
  <si>
    <t>5.170</t>
  </si>
  <si>
    <t>DMM51711</t>
  </si>
  <si>
    <t>5.171</t>
  </si>
  <si>
    <t>754</t>
  </si>
  <si>
    <t>DMM51721</t>
  </si>
  <si>
    <t>5.172</t>
  </si>
  <si>
    <t>DMM51731</t>
  </si>
  <si>
    <t>5.173</t>
  </si>
  <si>
    <t>DMM51741</t>
  </si>
  <si>
    <t>5.174</t>
  </si>
  <si>
    <t>DMM51751</t>
  </si>
  <si>
    <t>5.175</t>
  </si>
  <si>
    <t>DMM51761</t>
  </si>
  <si>
    <t>5.176</t>
  </si>
  <si>
    <t>DMM51771</t>
  </si>
  <si>
    <t>5.177</t>
  </si>
  <si>
    <t>DMM51781</t>
  </si>
  <si>
    <t>5.178</t>
  </si>
  <si>
    <t>DMM51791</t>
  </si>
  <si>
    <t>5.179</t>
  </si>
  <si>
    <t>755</t>
  </si>
  <si>
    <t>DMM51801</t>
  </si>
  <si>
    <t>5.180</t>
  </si>
  <si>
    <t>DMM51811</t>
  </si>
  <si>
    <t>5.181</t>
  </si>
  <si>
    <t>DMM51821</t>
  </si>
  <si>
    <t>5.182</t>
  </si>
  <si>
    <t>desmoulins_id</t>
  </si>
  <si>
    <t>De la flambe</t>
  </si>
  <si>
    <t>De l'huile de iusquiame, de la graine de thymelee, de saffran sauvage, des semences de Réfort, de Nielle &amp; de Moutarde</t>
  </si>
  <si>
    <t>De la Thymbra, Ilamada  en espagnol Axedrea</t>
  </si>
  <si>
    <t>wechel_scan_id</t>
  </si>
  <si>
    <t>wechel_book</t>
  </si>
  <si>
    <t>wechel_page</t>
  </si>
  <si>
    <t>wechel_title</t>
  </si>
  <si>
    <t>wechel_chapter</t>
  </si>
  <si>
    <t>Liber primus</t>
  </si>
  <si>
    <t>De Iride</t>
  </si>
  <si>
    <t>Cap. I</t>
  </si>
  <si>
    <t>De Acoro</t>
  </si>
  <si>
    <t>Cap. II</t>
  </si>
  <si>
    <t>De Meo</t>
  </si>
  <si>
    <t>Cap. III</t>
  </si>
  <si>
    <t>De Cypero</t>
  </si>
  <si>
    <t>Cap. IIII</t>
  </si>
  <si>
    <t>De Cardamomo</t>
  </si>
  <si>
    <t>Cap. V</t>
  </si>
  <si>
    <t>De Nardo</t>
  </si>
  <si>
    <t>Cap. VI</t>
  </si>
  <si>
    <t>De Nardo Celtica</t>
  </si>
  <si>
    <t>Cap. VII</t>
  </si>
  <si>
    <t>De Nardo Montana</t>
  </si>
  <si>
    <t>Cap. VIII</t>
  </si>
  <si>
    <t>De Asaro</t>
  </si>
  <si>
    <t>Cap. IX</t>
  </si>
  <si>
    <t>De Phu</t>
  </si>
  <si>
    <t>Cap. X</t>
  </si>
  <si>
    <t>De Malabathro</t>
  </si>
  <si>
    <t>Cap. XI</t>
  </si>
  <si>
    <t>De Cassia</t>
  </si>
  <si>
    <t>Cap. XII</t>
  </si>
  <si>
    <t>De Cinnamomo</t>
  </si>
  <si>
    <t>Cap. XIII</t>
  </si>
  <si>
    <t>De Amomo</t>
  </si>
  <si>
    <t>Cap. XIIII</t>
  </si>
  <si>
    <t>De Costo</t>
  </si>
  <si>
    <t>Cap. XV</t>
  </si>
  <si>
    <t>De Iunco odorato</t>
  </si>
  <si>
    <t>Cap. XVI</t>
  </si>
  <si>
    <t>De Calamo odorato</t>
  </si>
  <si>
    <t>Cap. XVII</t>
  </si>
  <si>
    <t>De Balsamo</t>
  </si>
  <si>
    <t>Cap. XVIII</t>
  </si>
  <si>
    <t>De Aspalatho</t>
  </si>
  <si>
    <t>Cap. XIX</t>
  </si>
  <si>
    <t>De Musco</t>
  </si>
  <si>
    <t>Cap. XX</t>
  </si>
  <si>
    <t>De Agallocho</t>
  </si>
  <si>
    <t>Cap. XXI</t>
  </si>
  <si>
    <t>De Nascaphtho</t>
  </si>
  <si>
    <t>Cap. XXII</t>
  </si>
  <si>
    <t>De Cancamo</t>
  </si>
  <si>
    <t>Cap. XXIII</t>
  </si>
  <si>
    <t>De Cyphi</t>
  </si>
  <si>
    <t>Cap. XXIIII</t>
  </si>
  <si>
    <t>De Croco</t>
  </si>
  <si>
    <t>Cap. XXV</t>
  </si>
  <si>
    <t>De Crocomagmate</t>
  </si>
  <si>
    <t>Cap. XXVI</t>
  </si>
  <si>
    <t>De Helenio</t>
  </si>
  <si>
    <t>Cap. XXVII</t>
  </si>
  <si>
    <t>De Helenio Aegyptio</t>
  </si>
  <si>
    <t>Cap. XXVIII</t>
  </si>
  <si>
    <t>De oleo omphacino</t>
  </si>
  <si>
    <t>Cap. XXIX</t>
  </si>
  <si>
    <t>De oleo communi</t>
  </si>
  <si>
    <t>Cap. XXX</t>
  </si>
  <si>
    <t>De oleo sylvestris olivae</t>
  </si>
  <si>
    <t>Cap. XXXI</t>
  </si>
  <si>
    <t>Oleum candidum</t>
  </si>
  <si>
    <t>Cap. XXXII</t>
  </si>
  <si>
    <t>De Sicyonio oleo</t>
  </si>
  <si>
    <t>Cap. XXXIII</t>
  </si>
  <si>
    <t>Strigmenta à balneis</t>
  </si>
  <si>
    <t>Cap. XXXIIII</t>
  </si>
  <si>
    <t>Strigmenta palaestrica</t>
  </si>
  <si>
    <t>Cap. XXXV</t>
  </si>
  <si>
    <t>Strigmenta gymnasiorum</t>
  </si>
  <si>
    <t>Cap. XXXVI</t>
  </si>
  <si>
    <t>De Elaeomelite</t>
  </si>
  <si>
    <t>Cap. XXXVII</t>
  </si>
  <si>
    <t>De Cicino oleo</t>
  </si>
  <si>
    <t>Cap. XXXVIII</t>
  </si>
  <si>
    <t>De Amygdalino oleo</t>
  </si>
  <si>
    <t>Cap. XXXIX</t>
  </si>
  <si>
    <t>De Balanino oleo</t>
  </si>
  <si>
    <t>Cap. XL</t>
  </si>
  <si>
    <t>Olea Sesaminum et Caryinum</t>
  </si>
  <si>
    <t>Cap. XLI</t>
  </si>
  <si>
    <t>De Hyoscyamino oleo</t>
  </si>
  <si>
    <t>Cap. XLII</t>
  </si>
  <si>
    <t>De Gnidico oleo</t>
  </si>
  <si>
    <t>Cap. XLIII</t>
  </si>
  <si>
    <t>De Cnicino oleo</t>
  </si>
  <si>
    <t>Cap. XLIIII</t>
  </si>
  <si>
    <t>De Raphanino oleo</t>
  </si>
  <si>
    <t>Cap. XLV</t>
  </si>
  <si>
    <t>De Melanthino oleo</t>
  </si>
  <si>
    <t>Cap. XLVI</t>
  </si>
  <si>
    <t>De Sinapino oleo</t>
  </si>
  <si>
    <t>Cap. XLVII</t>
  </si>
  <si>
    <t>De Myrtino oleo</t>
  </si>
  <si>
    <t>Cap. XLVIII</t>
  </si>
  <si>
    <t>De Laurino oleo</t>
  </si>
  <si>
    <t>Cap. XLIX</t>
  </si>
  <si>
    <t>De Lentiscino et Terebinthino</t>
  </si>
  <si>
    <t>Cap. L</t>
  </si>
  <si>
    <t>De Mastichino</t>
  </si>
  <si>
    <t>Cap. LI</t>
  </si>
  <si>
    <t>De unguentorum compositione</t>
  </si>
  <si>
    <t>Cap. LII</t>
  </si>
  <si>
    <t>De Rosacei praeparatione</t>
  </si>
  <si>
    <t>Cap. LIII</t>
  </si>
  <si>
    <t>De Elatini confectione</t>
  </si>
  <si>
    <t>Cap. LIIII</t>
  </si>
  <si>
    <t>De Melini compositione</t>
  </si>
  <si>
    <t>Cap. LV</t>
  </si>
  <si>
    <t>De Oenanthini confectione</t>
  </si>
  <si>
    <t>Cap. LVI</t>
  </si>
  <si>
    <t>De Telini componendi ratione</t>
  </si>
  <si>
    <t>Cap. LVII</t>
  </si>
  <si>
    <t>De Sampsuchini componendi</t>
  </si>
  <si>
    <t>Cap. LVIII</t>
  </si>
  <si>
    <t>De Ocimini praeparatione</t>
  </si>
  <si>
    <t>C. LIX</t>
  </si>
  <si>
    <t>De Abrotonini confectione</t>
  </si>
  <si>
    <t>Cap. LX</t>
  </si>
  <si>
    <t>De Anethini componendi ratione</t>
  </si>
  <si>
    <t>Cap. LXI</t>
  </si>
  <si>
    <t>De Susini compositione</t>
  </si>
  <si>
    <t>Cap. LXII</t>
  </si>
  <si>
    <t>De Narcissini mistura</t>
  </si>
  <si>
    <t>Cap. LXIII</t>
  </si>
  <si>
    <t>De Crocini confectione</t>
  </si>
  <si>
    <t>C. LXIIII</t>
  </si>
  <si>
    <t>De Cyprini olei spissamento ac praeparatione</t>
  </si>
  <si>
    <t>Cap. LXV</t>
  </si>
  <si>
    <t>De Irini spissamento</t>
  </si>
  <si>
    <t>Cap. LXVI</t>
  </si>
  <si>
    <t>De Gleucini compositione</t>
  </si>
  <si>
    <t>Cap. LXVII</t>
  </si>
  <si>
    <t>De Amaracino</t>
  </si>
  <si>
    <t>Cap. LXVIII</t>
  </si>
  <si>
    <t>De Megalio</t>
  </si>
  <si>
    <t>Cap. LXIX</t>
  </si>
  <si>
    <t>De Hedychroo</t>
  </si>
  <si>
    <t>Cap. LXX</t>
  </si>
  <si>
    <t>De Metopio</t>
  </si>
  <si>
    <t>Cap. LXXI</t>
  </si>
  <si>
    <t>De Mendesio</t>
  </si>
  <si>
    <t>Cap. LXXII</t>
  </si>
  <si>
    <t>De Stacte</t>
  </si>
  <si>
    <t>Cap. LXXIII</t>
  </si>
  <si>
    <t>De Cinnamomino</t>
  </si>
  <si>
    <t>Cap. LXXIIII</t>
  </si>
  <si>
    <t>De Nardino unguento</t>
  </si>
  <si>
    <t>Cap. LXXV</t>
  </si>
  <si>
    <t>De Malabathrino</t>
  </si>
  <si>
    <t>Cap. LXXVI</t>
  </si>
  <si>
    <t>De Myrrha</t>
  </si>
  <si>
    <t>Cap. LXXVII</t>
  </si>
  <si>
    <t>De Boeotica myrrha</t>
  </si>
  <si>
    <t>Cap. LXXVIII</t>
  </si>
  <si>
    <t>De Styrace</t>
  </si>
  <si>
    <t>Cap. LXXIX</t>
  </si>
  <si>
    <t>De Bdellio</t>
  </si>
  <si>
    <t>Cap. LXXX</t>
  </si>
  <si>
    <t>De Thure</t>
  </si>
  <si>
    <t>Cap. LXXXI</t>
  </si>
  <si>
    <t>De Thuris cortice</t>
  </si>
  <si>
    <t>Cap. LXXXII</t>
  </si>
  <si>
    <t>De Manna thuris</t>
  </si>
  <si>
    <t>Cap. LXXXIII</t>
  </si>
  <si>
    <t>De Thuris fuligine</t>
  </si>
  <si>
    <t>Cap. LXXXIIII</t>
  </si>
  <si>
    <t>De Fuliginis confectione</t>
  </si>
  <si>
    <t>Cap. LXXXV</t>
  </si>
  <si>
    <t>De Pinu</t>
  </si>
  <si>
    <t>Cap. LXXXVI</t>
  </si>
  <si>
    <t>De Pityidibus</t>
  </si>
  <si>
    <t>Cap. LXXXVII</t>
  </si>
  <si>
    <t>De Strobilis</t>
  </si>
  <si>
    <t>Cap. LXXXVIII</t>
  </si>
  <si>
    <t>De Lentisco</t>
  </si>
  <si>
    <t>Cap. LXXXIX</t>
  </si>
  <si>
    <t>De Resina lentiscina</t>
  </si>
  <si>
    <t>Cap. XC</t>
  </si>
  <si>
    <t>De Terebintho</t>
  </si>
  <si>
    <t>Cap. XCI</t>
  </si>
  <si>
    <t>De Resinis alÿs</t>
  </si>
  <si>
    <t>Cap. XCII</t>
  </si>
  <si>
    <t>De Urendae resinae modo, eiusdémque fuligine</t>
  </si>
  <si>
    <t>Cap. XCIII</t>
  </si>
  <si>
    <t>De Pice liquida</t>
  </si>
  <si>
    <t>Cap. XCIIII</t>
  </si>
  <si>
    <t>De picino Oleo</t>
  </si>
  <si>
    <t>Cap. XCV</t>
  </si>
  <si>
    <t>De Picis liquidae Fuligine</t>
  </si>
  <si>
    <t>Cap. XCVI</t>
  </si>
  <si>
    <t>De Pice spissa sive arida</t>
  </si>
  <si>
    <t>Cap. XCVII</t>
  </si>
  <si>
    <t>De Zopissa</t>
  </si>
  <si>
    <t>Cap. XCVIII</t>
  </si>
  <si>
    <t>De Bitumine</t>
  </si>
  <si>
    <t>Cap. XCIX</t>
  </si>
  <si>
    <t>De Pissasphalto</t>
  </si>
  <si>
    <t>Cap. C</t>
  </si>
  <si>
    <t>De Naphtha</t>
  </si>
  <si>
    <t>Cap. CI</t>
  </si>
  <si>
    <t>De Cupresso</t>
  </si>
  <si>
    <t>Cap. CII</t>
  </si>
  <si>
    <t>De Iunipero</t>
  </si>
  <si>
    <t>Cap. CIII</t>
  </si>
  <si>
    <t>De Sabina</t>
  </si>
  <si>
    <t>Cap. CIIII</t>
  </si>
  <si>
    <t>De Cedro</t>
  </si>
  <si>
    <t>Cap. CV</t>
  </si>
  <si>
    <t>De Lauro</t>
  </si>
  <si>
    <t>Cap. CVI</t>
  </si>
  <si>
    <t>De Platano</t>
  </si>
  <si>
    <t>Cap. CVII</t>
  </si>
  <si>
    <t>De Fraxino</t>
  </si>
  <si>
    <t>Cap. CVIII</t>
  </si>
  <si>
    <t>De Populo alba</t>
  </si>
  <si>
    <t>Cap. CIX</t>
  </si>
  <si>
    <t>De Populo nigra</t>
  </si>
  <si>
    <t>Cap. CXIII</t>
  </si>
  <si>
    <t>De Macere</t>
  </si>
  <si>
    <t>Cap. CX</t>
  </si>
  <si>
    <t>De Ulmo</t>
  </si>
  <si>
    <t>Cap. CXI</t>
  </si>
  <si>
    <t>De Lignorum carie</t>
  </si>
  <si>
    <t>Cap. CXII</t>
  </si>
  <si>
    <t>De Harundine</t>
  </si>
  <si>
    <t>Cap. CXIIII</t>
  </si>
  <si>
    <t>De Papyro</t>
  </si>
  <si>
    <t>Cap. CXV</t>
  </si>
  <si>
    <t>De Myrica sev tamarice</t>
  </si>
  <si>
    <t>Cap. CXVI</t>
  </si>
  <si>
    <t>De Erica</t>
  </si>
  <si>
    <t>Cap. CXVII</t>
  </si>
  <si>
    <t>De Acacalide</t>
  </si>
  <si>
    <t>Cap. CXVIII</t>
  </si>
  <si>
    <t>De Rhamno</t>
  </si>
  <si>
    <t>Cap. CXIX</t>
  </si>
  <si>
    <t>De Halimo</t>
  </si>
  <si>
    <t>Cap. CXX</t>
  </si>
  <si>
    <t>De Paliuro</t>
  </si>
  <si>
    <t>Cap. CXXI</t>
  </si>
  <si>
    <t>De Acuta spina</t>
  </si>
  <si>
    <t>Cap. CXXII</t>
  </si>
  <si>
    <t>De Cynosbato</t>
  </si>
  <si>
    <t>Cap. CXXIII</t>
  </si>
  <si>
    <t>De Cypro</t>
  </si>
  <si>
    <t>Cap. CXXIIII</t>
  </si>
  <si>
    <t>De Phillyrea</t>
  </si>
  <si>
    <t>Cap. CXXV</t>
  </si>
  <si>
    <t>De Cisto</t>
  </si>
  <si>
    <t>Cap. CXXVI</t>
  </si>
  <si>
    <t>De Hypocistide</t>
  </si>
  <si>
    <t>Cap. CXXVII</t>
  </si>
  <si>
    <t>De Ladano</t>
  </si>
  <si>
    <t>Cap. CXXVIII</t>
  </si>
  <si>
    <t>De Ebeno</t>
  </si>
  <si>
    <t>Cap. CXXIX</t>
  </si>
  <si>
    <t>De Rosa</t>
  </si>
  <si>
    <t>Cap. CXXX</t>
  </si>
  <si>
    <t>De Roseis pastillis</t>
  </si>
  <si>
    <t>Cap. CXXXI</t>
  </si>
  <si>
    <t>De Lycio</t>
  </si>
  <si>
    <t>Cap. CXXXII</t>
  </si>
  <si>
    <t>De Acacia</t>
  </si>
  <si>
    <t>Cap. CXXXIII</t>
  </si>
  <si>
    <t>De Amurca</t>
  </si>
  <si>
    <t>Cap. CXXXVIII</t>
  </si>
  <si>
    <t>De Vitice</t>
  </si>
  <si>
    <t>Cap. CXXXV</t>
  </si>
  <si>
    <t>De Salice</t>
  </si>
  <si>
    <t>Cap. CXXXVI</t>
  </si>
  <si>
    <t>De Oleastro</t>
  </si>
  <si>
    <t>Cap. CXXXVII</t>
  </si>
  <si>
    <t>De Olea</t>
  </si>
  <si>
    <t>De Colymbadibus olivis</t>
  </si>
  <si>
    <t>Cap. CXXXIX</t>
  </si>
  <si>
    <t>De sylvestris olivae oleo</t>
  </si>
  <si>
    <t>Cap. CXL</t>
  </si>
  <si>
    <t>De oleae Aethiopicae lachryma</t>
  </si>
  <si>
    <t>Cap. CXLI</t>
  </si>
  <si>
    <t>De Quercu</t>
  </si>
  <si>
    <t>Cap. CXLII</t>
  </si>
  <si>
    <t>De Glandibus</t>
  </si>
  <si>
    <t>Cap. CXLIII</t>
  </si>
  <si>
    <t>De Fago et Ilice</t>
  </si>
  <si>
    <t>Cap. CXLIIII</t>
  </si>
  <si>
    <t>De Castaneis</t>
  </si>
  <si>
    <t>Cap. CXLV</t>
  </si>
  <si>
    <t>De Gallis</t>
  </si>
  <si>
    <t>Cap. CXLVI</t>
  </si>
  <si>
    <t>De Rhu</t>
  </si>
  <si>
    <t>Cap. CXLVII</t>
  </si>
  <si>
    <t>De Palma</t>
  </si>
  <si>
    <t>Cap. CXLVIII</t>
  </si>
  <si>
    <t>De Palmis Thebaicis</t>
  </si>
  <si>
    <t>Cap. CXLIX</t>
  </si>
  <si>
    <t>De Palma elate</t>
  </si>
  <si>
    <t>Cap. CL</t>
  </si>
  <si>
    <t>De Malo Punico</t>
  </si>
  <si>
    <t>Cap. CLI</t>
  </si>
  <si>
    <t>De Cytinis</t>
  </si>
  <si>
    <t>Cap. CLII</t>
  </si>
  <si>
    <t>De Malicorio</t>
  </si>
  <si>
    <t>Cap. CLIII</t>
  </si>
  <si>
    <t>De Balaustijs</t>
  </si>
  <si>
    <t>Cap. CLIIII</t>
  </si>
  <si>
    <t>De Myrto</t>
  </si>
  <si>
    <t>Cap. CLV</t>
  </si>
  <si>
    <t>De Myrtidano</t>
  </si>
  <si>
    <t>Cap. CLVI</t>
  </si>
  <si>
    <t>De Cerasiis</t>
  </si>
  <si>
    <t>Cap. CLVII</t>
  </si>
  <si>
    <t>De Siliquis</t>
  </si>
  <si>
    <t>Cap. CLVIII</t>
  </si>
  <si>
    <t>De Malo</t>
  </si>
  <si>
    <t>Cap. CLIX</t>
  </si>
  <si>
    <t>De Cotoness</t>
  </si>
  <si>
    <t>Cap. CLX</t>
  </si>
  <si>
    <t>De Melimelis seu musteis</t>
  </si>
  <si>
    <t>C. CLXI</t>
  </si>
  <si>
    <t>De Epiroticis malis</t>
  </si>
  <si>
    <t>Cap. CLXII</t>
  </si>
  <si>
    <t>De Sylvestibus malis</t>
  </si>
  <si>
    <t>C. CLXIII</t>
  </si>
  <si>
    <t>De Persicis malis</t>
  </si>
  <si>
    <t>Cap. CLXIIII</t>
  </si>
  <si>
    <t>De Armeniacis</t>
  </si>
  <si>
    <t>Cap. CLXV</t>
  </si>
  <si>
    <t>De Medicis</t>
  </si>
  <si>
    <t>Cap. CLXVI</t>
  </si>
  <si>
    <t>De Pyro</t>
  </si>
  <si>
    <t>Cap. CLXVII</t>
  </si>
  <si>
    <t>De Pyro sylvestri</t>
  </si>
  <si>
    <t>Cap. CLXVIII</t>
  </si>
  <si>
    <t>De Mespilis</t>
  </si>
  <si>
    <t>Cap. CLXIX</t>
  </si>
  <si>
    <t>De altera Mespilo</t>
  </si>
  <si>
    <t>Cap. CLXX</t>
  </si>
  <si>
    <t>De Loto</t>
  </si>
  <si>
    <t>Cap. CLXXI</t>
  </si>
  <si>
    <t>De Corno</t>
  </si>
  <si>
    <t>Cap. CLXXII</t>
  </si>
  <si>
    <t>De Sorbis</t>
  </si>
  <si>
    <t>Cap. CLXXIII</t>
  </si>
  <si>
    <t>De Pruno</t>
  </si>
  <si>
    <t>Cap. CLXXIIII</t>
  </si>
  <si>
    <t>De Arbuto</t>
  </si>
  <si>
    <t>Cap. CLXXV</t>
  </si>
  <si>
    <t>De Amygdalo</t>
  </si>
  <si>
    <t>Cap. CLXXVI</t>
  </si>
  <si>
    <t>De Pistaciis</t>
  </si>
  <si>
    <t>Cap. CLXXVII</t>
  </si>
  <si>
    <t>De nucib iuglandib</t>
  </si>
  <si>
    <t>C. CLXXVIII</t>
  </si>
  <si>
    <t>De Nucibus auellanis</t>
  </si>
  <si>
    <t>De Moro</t>
  </si>
  <si>
    <t>Cap. CLXXX</t>
  </si>
  <si>
    <t>De Sycomoro</t>
  </si>
  <si>
    <t>Cap. CLXXXI</t>
  </si>
  <si>
    <t>De fico Cypria</t>
  </si>
  <si>
    <t>Cap. CLXXXII</t>
  </si>
  <si>
    <t>De ficubus</t>
  </si>
  <si>
    <t>Cap. CLXXXIII</t>
  </si>
  <si>
    <t>De Ficu sylvestri</t>
  </si>
  <si>
    <t>Cap. CLXXXIIII</t>
  </si>
  <si>
    <t>De Grossis</t>
  </si>
  <si>
    <t>Cap. CLXXXV</t>
  </si>
  <si>
    <t>De Lixivio ficus</t>
  </si>
  <si>
    <t>Cap. CLXXXVI</t>
  </si>
  <si>
    <t>De Persea</t>
  </si>
  <si>
    <t>Cap. CLXXXVII</t>
  </si>
  <si>
    <t>Περὶ ἰβερίδος</t>
  </si>
  <si>
    <t>185</t>
  </si>
  <si>
    <t>De Iberide</t>
  </si>
  <si>
    <t>Cap. CLXXXVIII</t>
  </si>
  <si>
    <t>Liber secundus</t>
  </si>
  <si>
    <t>De Echino marino</t>
  </si>
  <si>
    <t>De terrestri echino</t>
  </si>
  <si>
    <t>De Hippocampo</t>
  </si>
  <si>
    <t>De Purpura</t>
  </si>
  <si>
    <t>De Buccinis</t>
  </si>
  <si>
    <t>De Cionijs</t>
  </si>
  <si>
    <t>De Mytulis seu musculis</t>
  </si>
  <si>
    <t>De Tellinis</t>
  </si>
  <si>
    <t>De Chamis</t>
  </si>
  <si>
    <t>De ungue</t>
  </si>
  <si>
    <t>De Cochleis</t>
  </si>
  <si>
    <t>De Cancris</t>
  </si>
  <si>
    <t>De Scorpione terrestri</t>
  </si>
  <si>
    <t>De Scorpione marino</t>
  </si>
  <si>
    <t>De dracone marino</t>
  </si>
  <si>
    <t>De Scolopendra</t>
  </si>
  <si>
    <t>De Torpedine</t>
  </si>
  <si>
    <t>De Vipera</t>
  </si>
  <si>
    <t>De Anguium senecta</t>
  </si>
  <si>
    <t>De Lepore marino</t>
  </si>
  <si>
    <t>De Lepore terrestri</t>
  </si>
  <si>
    <t>De Pastinaca marina</t>
  </si>
  <si>
    <t>De Sepia</t>
  </si>
  <si>
    <t>De Mullo</t>
  </si>
  <si>
    <t>De Hippopotami seu fluviatilis equi testiculo</t>
  </si>
  <si>
    <t>De Castorio, seu fibri testibus</t>
  </si>
  <si>
    <t>De Mustela vulgari seu domestica</t>
  </si>
  <si>
    <t>De Ranis</t>
  </si>
  <si>
    <t>De Siluro</t>
  </si>
  <si>
    <t>De Smaride</t>
  </si>
  <si>
    <t>De Maena</t>
  </si>
  <si>
    <t>De Gobio</t>
  </si>
  <si>
    <t>De salsamento quod omotarichon appellatur</t>
  </si>
  <si>
    <t>De Garo</t>
  </si>
  <si>
    <t>De Recentium piscium iusculo</t>
  </si>
  <si>
    <t>C. XXXV</t>
  </si>
  <si>
    <t>De Cimicibus</t>
  </si>
  <si>
    <t>De Millepedis</t>
  </si>
  <si>
    <t>De Blatta</t>
  </si>
  <si>
    <t>De Pulmone marino</t>
  </si>
  <si>
    <t>De Pulmone suillo</t>
  </si>
  <si>
    <t>De Pulmone vulpino</t>
  </si>
  <si>
    <t>De Hepate asinino</t>
  </si>
  <si>
    <t>De masculi cervi Genitali</t>
  </si>
  <si>
    <t>De asinorum Ungulis</t>
  </si>
  <si>
    <t>De equorum lichenibus</t>
  </si>
  <si>
    <t>De Caprinis ungulis</t>
  </si>
  <si>
    <t>De Caprino iecore</t>
  </si>
  <si>
    <t>C. XLVII</t>
  </si>
  <si>
    <t>De Aprino iecore</t>
  </si>
  <si>
    <t>De canis rabidi iecore</t>
  </si>
  <si>
    <t>C. XLIX</t>
  </si>
  <si>
    <t>De iecore mergi</t>
  </si>
  <si>
    <t>De Veteribus soleis</t>
  </si>
  <si>
    <t>De Gallinis</t>
  </si>
  <si>
    <t>De Gallinarum cerebro</t>
  </si>
  <si>
    <t>De Ovo</t>
  </si>
  <si>
    <t>De Ovi candido seu albumine</t>
  </si>
  <si>
    <t>C. LV</t>
  </si>
  <si>
    <t>De Cicadis</t>
  </si>
  <si>
    <t>De Locustis</t>
  </si>
  <si>
    <t>De Ossifrago</t>
  </si>
  <si>
    <t>De Galerita</t>
  </si>
  <si>
    <t>Cap. LIX</t>
  </si>
  <si>
    <t>De Hirundine</t>
  </si>
  <si>
    <t>De Ebore</t>
  </si>
  <si>
    <t>De Talo suillo</t>
  </si>
  <si>
    <t>De Cornu cervino</t>
  </si>
  <si>
    <t>De Erucis</t>
  </si>
  <si>
    <t>Cap. LXIIII</t>
  </si>
  <si>
    <t>De Cantharidibus</t>
  </si>
  <si>
    <t>De Bupresti</t>
  </si>
  <si>
    <t>De Salamandra</t>
  </si>
  <si>
    <t>De Araneo</t>
  </si>
  <si>
    <t>De Lacerta</t>
  </si>
  <si>
    <t>De Sepe</t>
  </si>
  <si>
    <t>De Scinco</t>
  </si>
  <si>
    <t>De Terrenis vermibus</t>
  </si>
  <si>
    <t>C. LXXII</t>
  </si>
  <si>
    <t>De Mure araneo</t>
  </si>
  <si>
    <t>De Muribus</t>
  </si>
  <si>
    <t>De Lacte</t>
  </si>
  <si>
    <t>De Sero lactis</t>
  </si>
  <si>
    <t>De Schisto lacte</t>
  </si>
  <si>
    <t>De Lacte muliebri</t>
  </si>
  <si>
    <t>C. LXXVIII</t>
  </si>
  <si>
    <t>De Caseo recenti</t>
  </si>
  <si>
    <t>De Hippace</t>
  </si>
  <si>
    <t>De Butyro et eius fuligine</t>
  </si>
  <si>
    <t>De Lanis</t>
  </si>
  <si>
    <t>De Lanis ustis</t>
  </si>
  <si>
    <t>De Oesypo</t>
  </si>
  <si>
    <t>De Coagulo</t>
  </si>
  <si>
    <t>De adipe</t>
  </si>
  <si>
    <t>De suillo et ursino adipe</t>
  </si>
  <si>
    <t>De sevo hircino, ovillo et cervino</t>
  </si>
  <si>
    <t>De sevo bubulo</t>
  </si>
  <si>
    <t>De adipe taurino, pantherino ac leonino</t>
  </si>
  <si>
    <t>Quomodo pingue odoramentis imbuendum sit</t>
  </si>
  <si>
    <t>Quomodo adeps sampsuchi odore imbuatur</t>
  </si>
  <si>
    <t>De adipe anserino et gallinaceo</t>
  </si>
  <si>
    <t>Adipum vis</t>
  </si>
  <si>
    <t>De Medullis</t>
  </si>
  <si>
    <t>De omni fellis genere</t>
  </si>
  <si>
    <t>De sanguinis varijs generibus</t>
  </si>
  <si>
    <t>De fimo</t>
  </si>
  <si>
    <t>De urinis</t>
  </si>
  <si>
    <t>De Lyncurio</t>
  </si>
  <si>
    <t>De Melle</t>
  </si>
  <si>
    <t>De Melle Sardoo</t>
  </si>
  <si>
    <t>De Melle Pontico</t>
  </si>
  <si>
    <t>De Saccharo</t>
  </si>
  <si>
    <t>De Cera</t>
  </si>
  <si>
    <t>De Propoli</t>
  </si>
  <si>
    <t>De Tritico</t>
  </si>
  <si>
    <t>De Hordeo</t>
  </si>
  <si>
    <t>De Zytho</t>
  </si>
  <si>
    <t>De Curmi</t>
  </si>
  <si>
    <t>De Zea</t>
  </si>
  <si>
    <t>De Crimno</t>
  </si>
  <si>
    <t>De Olyra</t>
  </si>
  <si>
    <t>De Athera</t>
  </si>
  <si>
    <t>De Trago</t>
  </si>
  <si>
    <t>De Avena</t>
  </si>
  <si>
    <t>De Oryza</t>
  </si>
  <si>
    <t>De Chondro</t>
  </si>
  <si>
    <t>De Milio</t>
  </si>
  <si>
    <t>De Panico</t>
  </si>
  <si>
    <t>De Sesamo</t>
  </si>
  <si>
    <t>De Lolio</t>
  </si>
  <si>
    <t>De Amylo</t>
  </si>
  <si>
    <t>De Foenigraeci farina</t>
  </si>
  <si>
    <t>De Lino</t>
  </si>
  <si>
    <t>De Cicere</t>
  </si>
  <si>
    <t>De Faba Graeca</t>
  </si>
  <si>
    <t>De Faba Aegyptia</t>
  </si>
  <si>
    <t>De Lente</t>
  </si>
  <si>
    <t>De Phasiolo</t>
  </si>
  <si>
    <t>De Ervo</t>
  </si>
  <si>
    <t>De Lupino</t>
  </si>
  <si>
    <t>De lupino sylvestri</t>
  </si>
  <si>
    <t>De Rapo</t>
  </si>
  <si>
    <t>Cap. CXXXIIII</t>
  </si>
  <si>
    <t>De rapo sylvestri</t>
  </si>
  <si>
    <t>De Buniade</t>
  </si>
  <si>
    <t>De raphano, seu radicula</t>
  </si>
  <si>
    <t>De radicula sylvestri</t>
  </si>
  <si>
    <t>De Sisere</t>
  </si>
  <si>
    <t>De Lapatho, sive rumice</t>
  </si>
  <si>
    <t>De Hippolapatho</t>
  </si>
  <si>
    <t>De Lampsana</t>
  </si>
  <si>
    <t>De Blito</t>
  </si>
  <si>
    <t>De Malva</t>
  </si>
  <si>
    <t>De Atriplice</t>
  </si>
  <si>
    <t>De Brassica</t>
  </si>
  <si>
    <t>De brassica sylvestri</t>
  </si>
  <si>
    <t>De brassica marina</t>
  </si>
  <si>
    <t>De beta</t>
  </si>
  <si>
    <t>De Portulaca</t>
  </si>
  <si>
    <t>De Portulaca sylvestri</t>
  </si>
  <si>
    <t>De Asparago</t>
  </si>
  <si>
    <t>De Plantagine</t>
  </si>
  <si>
    <t>De Sio</t>
  </si>
  <si>
    <t>De Sisymbrio</t>
  </si>
  <si>
    <t>De Sisymbrio altero</t>
  </si>
  <si>
    <t>De Crithmo</t>
  </si>
  <si>
    <t>De Coronopode</t>
  </si>
  <si>
    <t>De Soncho</t>
  </si>
  <si>
    <t>De Seride</t>
  </si>
  <si>
    <t>De Condrilla</t>
  </si>
  <si>
    <t>Cap. CLXI</t>
  </si>
  <si>
    <t>De Cucurbita</t>
  </si>
  <si>
    <t>De Cucumere sativo</t>
  </si>
  <si>
    <t>Cap. CLXIII</t>
  </si>
  <si>
    <t>De Pepone</t>
  </si>
  <si>
    <t>De Lactuca sativa</t>
  </si>
  <si>
    <t>De Sylvestri lactuca</t>
  </si>
  <si>
    <t>De Gingidio</t>
  </si>
  <si>
    <t>De Scandice</t>
  </si>
  <si>
    <t>De Caucalide</t>
  </si>
  <si>
    <t>De Eruca</t>
  </si>
  <si>
    <t>De Ocimo</t>
  </si>
  <si>
    <t>De Orobanche</t>
  </si>
  <si>
    <t>De Barbula hirci</t>
  </si>
  <si>
    <t>De Ornithogalo</t>
  </si>
  <si>
    <t>De Tubere</t>
  </si>
  <si>
    <t>De Smilace hortensi</t>
  </si>
  <si>
    <t>De Medica</t>
  </si>
  <si>
    <t>De Aphaca</t>
  </si>
  <si>
    <t>Cap. CLXXVIII</t>
  </si>
  <si>
    <t>De Porro</t>
  </si>
  <si>
    <t>Cap. CLXXIX</t>
  </si>
  <si>
    <t>De Ampelopraso</t>
  </si>
  <si>
    <t>De Caepa</t>
  </si>
  <si>
    <t>De Allio</t>
  </si>
  <si>
    <t>De Scordopraso</t>
  </si>
  <si>
    <t>De Sinapi</t>
  </si>
  <si>
    <t>De Nasturtio</t>
  </si>
  <si>
    <t>De Thlaspi</t>
  </si>
  <si>
    <t>De Draba</t>
  </si>
  <si>
    <t>De Erysimo, seu irione</t>
  </si>
  <si>
    <t>De Pipere</t>
  </si>
  <si>
    <t>Cap. CLXXXIX</t>
  </si>
  <si>
    <t>De Zingibere</t>
  </si>
  <si>
    <t>Cap. CXC</t>
  </si>
  <si>
    <t>De Hydropipere</t>
  </si>
  <si>
    <t>Cap. CXCI</t>
  </si>
  <si>
    <t>De Ptarmica</t>
  </si>
  <si>
    <t>Cap. CXCII</t>
  </si>
  <si>
    <t>De Struthio seu radicula</t>
  </si>
  <si>
    <t>Cap. CXCIII</t>
  </si>
  <si>
    <t>De Cyclamino</t>
  </si>
  <si>
    <t>Cap. CXCIIII</t>
  </si>
  <si>
    <t>De Cyclamino altera</t>
  </si>
  <si>
    <t>Cap. CXCV</t>
  </si>
  <si>
    <t>De Dracontio seu dracunculo</t>
  </si>
  <si>
    <t>Cap. CXCVI</t>
  </si>
  <si>
    <t>De Aro</t>
  </si>
  <si>
    <t>Cap. CXCVII</t>
  </si>
  <si>
    <t>De Ari seu arisaro</t>
  </si>
  <si>
    <t>Cap. CXCVIII</t>
  </si>
  <si>
    <t>De Asphodelo, seu hastula regia</t>
  </si>
  <si>
    <t>Cap. CXCIX</t>
  </si>
  <si>
    <t>De Bulbo esculento</t>
  </si>
  <si>
    <t>Cap. CC</t>
  </si>
  <si>
    <t>De Bulbo vomitorio</t>
  </si>
  <si>
    <t>Cap. CCI</t>
  </si>
  <si>
    <t>De Scilla</t>
  </si>
  <si>
    <t>Cap. CCII</t>
  </si>
  <si>
    <t>De Pancratio</t>
  </si>
  <si>
    <t>Cap. CCIII</t>
  </si>
  <si>
    <t>De Cappari</t>
  </si>
  <si>
    <t>Cap. CCIIII</t>
  </si>
  <si>
    <t>De Lepidio</t>
  </si>
  <si>
    <t>Cap. CCV</t>
  </si>
  <si>
    <t>De Ranunculo</t>
  </si>
  <si>
    <t>Cap. CCVI</t>
  </si>
  <si>
    <t>De Anemone</t>
  </si>
  <si>
    <t>Cap. CCVII</t>
  </si>
  <si>
    <t>De Argemone</t>
  </si>
  <si>
    <t>Cap. CCVIII</t>
  </si>
  <si>
    <t>De Anagallide</t>
  </si>
  <si>
    <t>Cap. CCIX</t>
  </si>
  <si>
    <t>De Hedera</t>
  </si>
  <si>
    <t>Cap. CCX</t>
  </si>
  <si>
    <t>De Chelidonia</t>
  </si>
  <si>
    <t>Cap. CCXI</t>
  </si>
  <si>
    <t>De Chelidonia minore</t>
  </si>
  <si>
    <t>Cap. CCXII</t>
  </si>
  <si>
    <t>De Othonna</t>
  </si>
  <si>
    <t>Cap. CCXIII</t>
  </si>
  <si>
    <t>De Myosotide, seu muris auricula</t>
  </si>
  <si>
    <t>Cap. CCXIIII</t>
  </si>
  <si>
    <t>De Isatide sativa, seu glasto</t>
  </si>
  <si>
    <t>Cap. CCXV</t>
  </si>
  <si>
    <t>De Isatide sylvestri</t>
  </si>
  <si>
    <t>Cap. CCXVI</t>
  </si>
  <si>
    <t>De Telephio</t>
  </si>
  <si>
    <t>Cap. CCXVII</t>
  </si>
  <si>
    <t>Liber tertius</t>
  </si>
  <si>
    <t>De Agarico</t>
  </si>
  <si>
    <t>De Rha</t>
  </si>
  <si>
    <t>De Gentiana</t>
  </si>
  <si>
    <t>De Aristolochia rotunda</t>
  </si>
  <si>
    <t>De Aristolochia longa</t>
  </si>
  <si>
    <t>De Aristolochia Clematitide</t>
  </si>
  <si>
    <t>De Glycyrrhiza</t>
  </si>
  <si>
    <t>De Centaurio maiore</t>
  </si>
  <si>
    <t>De Centaurio minore</t>
  </si>
  <si>
    <t>De Chamaeleone albo</t>
  </si>
  <si>
    <t>De Chamaeleone nigro</t>
  </si>
  <si>
    <t>De Crocodilio</t>
  </si>
  <si>
    <t>De Dipsaco</t>
  </si>
  <si>
    <t>De Spina alba</t>
  </si>
  <si>
    <t>De Spina Arabica</t>
  </si>
  <si>
    <t>De Scolymo, seu carduo</t>
  </si>
  <si>
    <t>De Poterio</t>
  </si>
  <si>
    <t>De Acanthio</t>
  </si>
  <si>
    <t>De Acantha seu acantho</t>
  </si>
  <si>
    <t>De Acantha Sylvestri</t>
  </si>
  <si>
    <t>De Anonide</t>
  </si>
  <si>
    <t>De Leucacantha</t>
  </si>
  <si>
    <t>De Tragacantha</t>
  </si>
  <si>
    <t>De Eryngio</t>
  </si>
  <si>
    <t>De Aloë</t>
  </si>
  <si>
    <t>De Absinthio</t>
  </si>
  <si>
    <t>De Absinthio marino</t>
  </si>
  <si>
    <t>De Absinthio Santonico</t>
  </si>
  <si>
    <t>C. XXVIII</t>
  </si>
  <si>
    <t>De Abrotono</t>
  </si>
  <si>
    <t>De Hyssopo</t>
  </si>
  <si>
    <t>De Stoechade</t>
  </si>
  <si>
    <t>De Origano</t>
  </si>
  <si>
    <t>De Onitide</t>
  </si>
  <si>
    <t>De origano sylvestri</t>
  </si>
  <si>
    <t>De Tragorigano</t>
  </si>
  <si>
    <t>De Pulegio</t>
  </si>
  <si>
    <t>De Dictamno</t>
  </si>
  <si>
    <t>De Pseudodictamno</t>
  </si>
  <si>
    <t>De altero Dictamno Cretico</t>
  </si>
  <si>
    <t>De Salvia</t>
  </si>
  <si>
    <t>De Menta sativa</t>
  </si>
  <si>
    <t>De Mentha sylvestri</t>
  </si>
  <si>
    <t>De Calamintha</t>
  </si>
  <si>
    <t>De Thymo</t>
  </si>
  <si>
    <t>De Thymbra</t>
  </si>
  <si>
    <t>De Serpyllo</t>
  </si>
  <si>
    <t>De Sampsucho</t>
  </si>
  <si>
    <t>De Meliloto, seu sertula Campana</t>
  </si>
  <si>
    <t>De Maro</t>
  </si>
  <si>
    <t>De Acino</t>
  </si>
  <si>
    <t>De Bacchare</t>
  </si>
  <si>
    <t>De Ruta</t>
  </si>
  <si>
    <t>De Ruta sylvestri</t>
  </si>
  <si>
    <t>De Moly</t>
  </si>
  <si>
    <t>De Panace</t>
  </si>
  <si>
    <t>De Panace Asclepio</t>
  </si>
  <si>
    <t>De Panace Chironio</t>
  </si>
  <si>
    <t>De Ligustico</t>
  </si>
  <si>
    <t>De Pastinaca</t>
  </si>
  <si>
    <t>De Seseli Massiliensi</t>
  </si>
  <si>
    <t>De Seseli Aethiopico</t>
  </si>
  <si>
    <t>De Seseli Peloponnensi</t>
  </si>
  <si>
    <t>De Tordylio</t>
  </si>
  <si>
    <t>De Sisone</t>
  </si>
  <si>
    <t>De Aniso</t>
  </si>
  <si>
    <t>De Caro</t>
  </si>
  <si>
    <t>De Anetho</t>
  </si>
  <si>
    <t>De Cumino sativo</t>
  </si>
  <si>
    <t>De Cumino sylvestri</t>
  </si>
  <si>
    <t>De Ammi</t>
  </si>
  <si>
    <t>De Coriandro</t>
  </si>
  <si>
    <t>De Hieracio magno</t>
  </si>
  <si>
    <t>De Hieracio parvo</t>
  </si>
  <si>
    <t>De Apio</t>
  </si>
  <si>
    <t>De Heleoselino, seu apio palustri</t>
  </si>
  <si>
    <t>De Oreoselino</t>
  </si>
  <si>
    <t>De Hipposelino</t>
  </si>
  <si>
    <t>De Smyrnio</t>
  </si>
  <si>
    <t>De Elaphobosco</t>
  </si>
  <si>
    <t>De foeniculo</t>
  </si>
  <si>
    <t>De Hippomarathro</t>
  </si>
  <si>
    <t>C. LXXXII</t>
  </si>
  <si>
    <t>De Dauco</t>
  </si>
  <si>
    <t>De Delphinio</t>
  </si>
  <si>
    <t>De Delphinio altero</t>
  </si>
  <si>
    <t>C. LXXXV</t>
  </si>
  <si>
    <t>De Pyrethro, seu salivari herba</t>
  </si>
  <si>
    <t>De Libanotide</t>
  </si>
  <si>
    <t>C. LXXXVII</t>
  </si>
  <si>
    <t>De Cachry</t>
  </si>
  <si>
    <t>De Libanotide coronaria</t>
  </si>
  <si>
    <t>De Sphondylio</t>
  </si>
  <si>
    <t>De Ferula</t>
  </si>
  <si>
    <t>De Peucedano</t>
  </si>
  <si>
    <t>De Gith, seu Melanthio</t>
  </si>
  <si>
    <t>De Silphio</t>
  </si>
  <si>
    <t>De Sagapeno</t>
  </si>
  <si>
    <t>De Euphorbio</t>
  </si>
  <si>
    <t>De Galbano</t>
  </si>
  <si>
    <t>De Hammoniaco</t>
  </si>
  <si>
    <t>De Sarcocolla</t>
  </si>
  <si>
    <t>De Glaucio</t>
  </si>
  <si>
    <t>De Glutino</t>
  </si>
  <si>
    <t>De Ichthyocolla</t>
  </si>
  <si>
    <t>De Visco</t>
  </si>
  <si>
    <t>De Aparine</t>
  </si>
  <si>
    <t>De Alysso</t>
  </si>
  <si>
    <t>De Asclepiade</t>
  </si>
  <si>
    <t>De Atractylide</t>
  </si>
  <si>
    <t>De Polycnemo</t>
  </si>
  <si>
    <t>De Clinopodio</t>
  </si>
  <si>
    <t>De Leontopetalo</t>
  </si>
  <si>
    <t>De Teucrio</t>
  </si>
  <si>
    <t>De Trissagine</t>
  </si>
  <si>
    <t>De Leucade</t>
  </si>
  <si>
    <t>De Lychnide coronaria</t>
  </si>
  <si>
    <t>De Lychnide sylvestri</t>
  </si>
  <si>
    <t>De Lilio</t>
  </si>
  <si>
    <t>De Ballote</t>
  </si>
  <si>
    <t>De Apiastro</t>
  </si>
  <si>
    <t>De Marrubio</t>
  </si>
  <si>
    <t>De Stachy</t>
  </si>
  <si>
    <t>De Phyllitide</t>
  </si>
  <si>
    <t>De Phalangio</t>
  </si>
  <si>
    <t>De Trifolio</t>
  </si>
  <si>
    <t>De Polio</t>
  </si>
  <si>
    <t>De Scordio</t>
  </si>
  <si>
    <t>De Tussilagine</t>
  </si>
  <si>
    <t>De Artemisia</t>
  </si>
  <si>
    <t>De Artemisia tenuifolia</t>
  </si>
  <si>
    <t>De Ambrosia</t>
  </si>
  <si>
    <t>De Botry</t>
  </si>
  <si>
    <t>De Geranio</t>
  </si>
  <si>
    <t>De Gnaphalio</t>
  </si>
  <si>
    <t>De Typha</t>
  </si>
  <si>
    <t>De Circea</t>
  </si>
  <si>
    <t>De Oenanthe</t>
  </si>
  <si>
    <t>De Conyza</t>
  </si>
  <si>
    <t>De Hemerocalle</t>
  </si>
  <si>
    <t>De Leucoio sive viola alba</t>
  </si>
  <si>
    <t>De Crataegono</t>
  </si>
  <si>
    <t>De Phyllo</t>
  </si>
  <si>
    <t>De Orchi seu testiculo</t>
  </si>
  <si>
    <t>De Testiculo altero</t>
  </si>
  <si>
    <t>De Satyrio</t>
  </si>
  <si>
    <t>De Satyrio erythronio</t>
  </si>
  <si>
    <t>De Hormino</t>
  </si>
  <si>
    <t>De Hedysaro</t>
  </si>
  <si>
    <t>De Onosmate</t>
  </si>
  <si>
    <t>De Nymphaea</t>
  </si>
  <si>
    <t>De Nymphaea altera</t>
  </si>
  <si>
    <t>De Androsace</t>
  </si>
  <si>
    <t>De Aspleno</t>
  </si>
  <si>
    <t>De Hermionitide</t>
  </si>
  <si>
    <t>De Anthyllide</t>
  </si>
  <si>
    <t>De Anthemide</t>
  </si>
  <si>
    <t>De Parthenio</t>
  </si>
  <si>
    <t>De Buphthalmo</t>
  </si>
  <si>
    <t>De Paeonia</t>
  </si>
  <si>
    <t>De Lithospermo</t>
  </si>
  <si>
    <t>De Phalaride</t>
  </si>
  <si>
    <t>De Rubia</t>
  </si>
  <si>
    <t>De Lonchitide</t>
  </si>
  <si>
    <t>De Lonchitide altera</t>
  </si>
  <si>
    <t>C. CLXII</t>
  </si>
  <si>
    <t>De Althaea</t>
  </si>
  <si>
    <t>De Alcea</t>
  </si>
  <si>
    <t>De Cannabi sativa</t>
  </si>
  <si>
    <t>De Cannabi sylvestri</t>
  </si>
  <si>
    <t>De Anagyri</t>
  </si>
  <si>
    <t>De Cepaea</t>
  </si>
  <si>
    <t>De Alismate</t>
  </si>
  <si>
    <t>De Onobrychide</t>
  </si>
  <si>
    <t>De Hyperico</t>
  </si>
  <si>
    <t>De Ascyro</t>
  </si>
  <si>
    <t>De Androsaemo</t>
  </si>
  <si>
    <t>De Cori</t>
  </si>
  <si>
    <t>De Chamaepity, seu abiga</t>
  </si>
  <si>
    <t>De altera Chamaepity</t>
  </si>
  <si>
    <t>Liber quartus</t>
  </si>
  <si>
    <t>De Vettonica</t>
  </si>
  <si>
    <t>De Britannica</t>
  </si>
  <si>
    <t>De Lysimachia</t>
  </si>
  <si>
    <t>De Polygono mare</t>
  </si>
  <si>
    <t>De Polygono foemina</t>
  </si>
  <si>
    <t>De Polygonato</t>
  </si>
  <si>
    <t>De Clematide</t>
  </si>
  <si>
    <t>De Polemonia</t>
  </si>
  <si>
    <t>De Symphyto petraeo</t>
  </si>
  <si>
    <t>De Symphyto altero</t>
  </si>
  <si>
    <t>De Holostio</t>
  </si>
  <si>
    <t>De Stoebe</t>
  </si>
  <si>
    <t>De Clymeno</t>
  </si>
  <si>
    <t>De Periclymeno</t>
  </si>
  <si>
    <t>De Tribulo</t>
  </si>
  <si>
    <t>De Limonio seu beta sylvestri</t>
  </si>
  <si>
    <t>De Lagopode</t>
  </si>
  <si>
    <t>De Medio</t>
  </si>
  <si>
    <t>De Epimedio</t>
  </si>
  <si>
    <t>De Xiphio</t>
  </si>
  <si>
    <t>De Sparganio</t>
  </si>
  <si>
    <t>De Xyride</t>
  </si>
  <si>
    <t>De Anchusa</t>
  </si>
  <si>
    <t>De Anchusa altera</t>
  </si>
  <si>
    <t>De Anchusa tertia</t>
  </si>
  <si>
    <t>De Lycopsi</t>
  </si>
  <si>
    <t>De Echio</t>
  </si>
  <si>
    <t>De Ocimoide, sive Ocimastro</t>
  </si>
  <si>
    <t>De Erino</t>
  </si>
  <si>
    <t>De Gramine</t>
  </si>
  <si>
    <t>De Gramine arundinaceo</t>
  </si>
  <si>
    <t>De Parnassio gramine</t>
  </si>
  <si>
    <t>De Sideritide</t>
  </si>
  <si>
    <t>De Sideritide altera</t>
  </si>
  <si>
    <t>De Sideritide tertia</t>
  </si>
  <si>
    <t>De Achillea</t>
  </si>
  <si>
    <t>De Rubo</t>
  </si>
  <si>
    <t>De Rubo Idaeo</t>
  </si>
  <si>
    <t>De Helxine</t>
  </si>
  <si>
    <t>De Elatine</t>
  </si>
  <si>
    <t>De Eupatorio</t>
  </si>
  <si>
    <t>De Quinquefolio</t>
  </si>
  <si>
    <t>De Phoenice</t>
  </si>
  <si>
    <t>De Idaea radice</t>
  </si>
  <si>
    <t>De Rhodia radice</t>
  </si>
  <si>
    <t>De Equiseto</t>
  </si>
  <si>
    <t>De Equiseto altero</t>
  </si>
  <si>
    <t>De Cocco tinctili</t>
  </si>
  <si>
    <t>De Tragio</t>
  </si>
  <si>
    <t>De Tragio altero</t>
  </si>
  <si>
    <t>De Iunco</t>
  </si>
  <si>
    <t>De Lichene</t>
  </si>
  <si>
    <t>De Paronychia</t>
  </si>
  <si>
    <t>De Chrysocome</t>
  </si>
  <si>
    <t>De Chrysogono</t>
  </si>
  <si>
    <t>De Helichryso</t>
  </si>
  <si>
    <t>De Chrysanthemo</t>
  </si>
  <si>
    <t>De Agerato</t>
  </si>
  <si>
    <t>De Persitereone, seu Verbenaca recta</t>
  </si>
  <si>
    <t>De Hierabotane, seu Verbenaca supina</t>
  </si>
  <si>
    <t>De Astragalo</t>
  </si>
  <si>
    <t>De Hyacintho</t>
  </si>
  <si>
    <t>De Papavere erratico</t>
  </si>
  <si>
    <t>De Papavere sativo et sylvestri</t>
  </si>
  <si>
    <t>De Cornuto papavere</t>
  </si>
  <si>
    <t>De Papavere spumeo</t>
  </si>
  <si>
    <t>De Hypecoo</t>
  </si>
  <si>
    <t>De Apollinari, sive Hyoscyamo</t>
  </si>
  <si>
    <t>De Psyllio</t>
  </si>
  <si>
    <t>De Solano hortensi</t>
  </si>
  <si>
    <t>De Solano Halicacabo</t>
  </si>
  <si>
    <t>De Solano somnifico</t>
  </si>
  <si>
    <t>C. LXXIII</t>
  </si>
  <si>
    <t>De Solano manico seu furiali</t>
  </si>
  <si>
    <t>De Dorycnio</t>
  </si>
  <si>
    <t>De Mandragora</t>
  </si>
  <si>
    <t>De Aconito</t>
  </si>
  <si>
    <t>De Aconito altero</t>
  </si>
  <si>
    <t>De Cicuta</t>
  </si>
  <si>
    <t>De Taxo</t>
  </si>
  <si>
    <t>De Apocyno</t>
  </si>
  <si>
    <t>De Nerio</t>
  </si>
  <si>
    <t>De Fungis</t>
  </si>
  <si>
    <t>De Colchico</t>
  </si>
  <si>
    <t>De Ephemero</t>
  </si>
  <si>
    <t>De Alsine</t>
  </si>
  <si>
    <t>De Lenticula palustri</t>
  </si>
  <si>
    <t>De Sempervivo magno</t>
  </si>
  <si>
    <t>De Sempervivo parvo</t>
  </si>
  <si>
    <t>De Sempervivo tertio</t>
  </si>
  <si>
    <t>De Umbilico Veneris</t>
  </si>
  <si>
    <t>De Umbilico veneris altero</t>
  </si>
  <si>
    <t>De Urtica</t>
  </si>
  <si>
    <t>De Galiopsi</t>
  </si>
  <si>
    <t>De Gallio</t>
  </si>
  <si>
    <t>De Senecione</t>
  </si>
  <si>
    <t>De Thalictro</t>
  </si>
  <si>
    <t>De marino Musco</t>
  </si>
  <si>
    <t>De marino Fuco, seu alga</t>
  </si>
  <si>
    <t>De Potamogetone</t>
  </si>
  <si>
    <t>De Stratiote</t>
  </si>
  <si>
    <t>De Stratiote millefolio</t>
  </si>
  <si>
    <t>De Verbasco</t>
  </si>
  <si>
    <t>De Aethiopide</t>
  </si>
  <si>
    <t>De Arctio</t>
  </si>
  <si>
    <t>De Arcio, sive Personata</t>
  </si>
  <si>
    <t>De Petasite</t>
  </si>
  <si>
    <t>De Epipactide</t>
  </si>
  <si>
    <t>De Capno seu fumaria</t>
  </si>
  <si>
    <t>De Loto sativa</t>
  </si>
  <si>
    <t>De Loto sylvestri</t>
  </si>
  <si>
    <t>De Cytiso</t>
  </si>
  <si>
    <t>De Loto Aegyptia</t>
  </si>
  <si>
    <t>De Myriophyllo, seu millefolio</t>
  </si>
  <si>
    <t>De Myrrhide</t>
  </si>
  <si>
    <t>De Myagro</t>
  </si>
  <si>
    <t>De Oenagra</t>
  </si>
  <si>
    <t>De Cirsio</t>
  </si>
  <si>
    <t>De Astere Attico</t>
  </si>
  <si>
    <t>De Isopyro</t>
  </si>
  <si>
    <t>De Viola nigra seu  purpurea</t>
  </si>
  <si>
    <t>De Cacalia</t>
  </si>
  <si>
    <t>De Bunio</t>
  </si>
  <si>
    <t>De Pseudobunio</t>
  </si>
  <si>
    <t>De Chamaecisso, seu hedera humi repente</t>
  </si>
  <si>
    <t>De Chamaepeuce</t>
  </si>
  <si>
    <t>De Buglosso</t>
  </si>
  <si>
    <t>De Cynoglosso</t>
  </si>
  <si>
    <t>De Phyteumate</t>
  </si>
  <si>
    <t>De Leontopodio</t>
  </si>
  <si>
    <t>De Hippoglosso</t>
  </si>
  <si>
    <t>De Antirrhino</t>
  </si>
  <si>
    <t>De Catanance</t>
  </si>
  <si>
    <t>De Tripolio</t>
  </si>
  <si>
    <t>De Adianto</t>
  </si>
  <si>
    <t>De Trichomane</t>
  </si>
  <si>
    <t>De Xanthio</t>
  </si>
  <si>
    <t>De Aegilope sive festuca</t>
  </si>
  <si>
    <t>De Bromo</t>
  </si>
  <si>
    <t>De Glauce</t>
  </si>
  <si>
    <t>De Polygala</t>
  </si>
  <si>
    <t>De Osyride</t>
  </si>
  <si>
    <t>De Smilace aspera</t>
  </si>
  <si>
    <t>C. CXLIIII</t>
  </si>
  <si>
    <t>De Smilace levi</t>
  </si>
  <si>
    <t>De Rusco, seu Myrto sylvestri</t>
  </si>
  <si>
    <t>De Lauro Alexandrina</t>
  </si>
  <si>
    <t>De Daphnoide</t>
  </si>
  <si>
    <t>De Chamaedaphne</t>
  </si>
  <si>
    <t>De Helleboro seu veratro albo</t>
  </si>
  <si>
    <t>De Helleboro seu veratro nigro</t>
  </si>
  <si>
    <t>De Sesamoide magno</t>
  </si>
  <si>
    <t>De Sesamoide parvo</t>
  </si>
  <si>
    <t>De Cucumere sylvestri</t>
  </si>
  <si>
    <t>De Elaterio</t>
  </si>
  <si>
    <t>C. CLV</t>
  </si>
  <si>
    <t>De Staphide agria, sive herba pediculari</t>
  </si>
  <si>
    <t>De Thapsia</t>
  </si>
  <si>
    <t>De Spartio</t>
  </si>
  <si>
    <t>De Sylibo</t>
  </si>
  <si>
    <t>De Glande unguentaria</t>
  </si>
  <si>
    <t>C. CLX</t>
  </si>
  <si>
    <t>De Narcisso</t>
  </si>
  <si>
    <t>De Hippophaë</t>
  </si>
  <si>
    <t>De Hippophaesto</t>
  </si>
  <si>
    <t>De Ricino</t>
  </si>
  <si>
    <t>De Tithymalis, seu lactarijs herbis</t>
  </si>
  <si>
    <t>De Tithymalo foemina</t>
  </si>
  <si>
    <t>De Paralio</t>
  </si>
  <si>
    <t>De Helioscopio</t>
  </si>
  <si>
    <t>De Cyparissia</t>
  </si>
  <si>
    <t>De nascente in petris tithymalo, Dendroide nominato</t>
  </si>
  <si>
    <t>De Platyphyllo, seu latifolio</t>
  </si>
  <si>
    <t>De Pityusa</t>
  </si>
  <si>
    <t>De Lathyride</t>
  </si>
  <si>
    <t>De Peplo</t>
  </si>
  <si>
    <t>De Peplide</t>
  </si>
  <si>
    <t>De Chamaesyce</t>
  </si>
  <si>
    <t>De Scammonia</t>
  </si>
  <si>
    <t>De Chamelaea</t>
  </si>
  <si>
    <t>De Thymelaea</t>
  </si>
  <si>
    <t>De Sambuco</t>
  </si>
  <si>
    <t>De Chamaeacte, seu humilis sambuco</t>
  </si>
  <si>
    <t>De Pycnocomo</t>
  </si>
  <si>
    <t>De Colocynthide</t>
  </si>
  <si>
    <t>De Epithymo</t>
  </si>
  <si>
    <t>De Alypo</t>
  </si>
  <si>
    <t>De Empetro</t>
  </si>
  <si>
    <t>De Clematitide</t>
  </si>
  <si>
    <t>De Vite Sylvestri</t>
  </si>
  <si>
    <t>De Vite alba</t>
  </si>
  <si>
    <t>De Vite nigra</t>
  </si>
  <si>
    <t>De Filice</t>
  </si>
  <si>
    <t>De Thelypteri, seu filice foemina</t>
  </si>
  <si>
    <t>De Polypodio, seu filicula</t>
  </si>
  <si>
    <t>De Dryopteri</t>
  </si>
  <si>
    <t>De Cnico</t>
  </si>
  <si>
    <t>De Linozostide, seu Mercuriali</t>
  </si>
  <si>
    <t>De Cynocrambe</t>
  </si>
  <si>
    <t>De Heliotropio magno, seu Solari herba maiore</t>
  </si>
  <si>
    <t>Liber quintus</t>
  </si>
  <si>
    <t>De Heliotropio parvo</t>
  </si>
  <si>
    <t>De Scorpioide</t>
  </si>
  <si>
    <t>De Vite vinifera</t>
  </si>
  <si>
    <t>De Labrusca seu vite sylvestri</t>
  </si>
  <si>
    <t>De Vua</t>
  </si>
  <si>
    <t>De Vua passa</t>
  </si>
  <si>
    <t>De Omphacio</t>
  </si>
  <si>
    <t>De Vini natura pro aetatis ratione</t>
  </si>
  <si>
    <t>Pro ratione coloris</t>
  </si>
  <si>
    <t>Pro saporum eorumque quae illi miscentur differentia</t>
  </si>
  <si>
    <t>Pro locorum differentia</t>
  </si>
  <si>
    <t>C. X</t>
  </si>
  <si>
    <t>De vini generum facultate</t>
  </si>
  <si>
    <t>De vino Omphacite</t>
  </si>
  <si>
    <t>De vino secundario et adynamo</t>
  </si>
  <si>
    <t>De Vino è labrusca expresso</t>
  </si>
  <si>
    <t>De Vino Melitite</t>
  </si>
  <si>
    <t>De Mulso</t>
  </si>
  <si>
    <t>De Aqua mulsa</t>
  </si>
  <si>
    <t>De Aqua</t>
  </si>
  <si>
    <t>De Aqua marina</t>
  </si>
  <si>
    <t>De Thalassomelite</t>
  </si>
  <si>
    <t>De Aceto</t>
  </si>
  <si>
    <t>De Oxymelite</t>
  </si>
  <si>
    <t>De Oxalme</t>
  </si>
  <si>
    <t>C. XXII</t>
  </si>
  <si>
    <t>De Thymoxalme</t>
  </si>
  <si>
    <t>De aceto Scillino</t>
  </si>
  <si>
    <t>De Scillino vino</t>
  </si>
  <si>
    <t>De vinis aqua marina factis</t>
  </si>
  <si>
    <t>De vino Cydomite</t>
  </si>
  <si>
    <t>De Melomelite</t>
  </si>
  <si>
    <t>De Hydromelo</t>
  </si>
  <si>
    <t>De Omphacomelite</t>
  </si>
  <si>
    <t>De vino Apite</t>
  </si>
  <si>
    <t>De Oenanthino</t>
  </si>
  <si>
    <t>De vino Rhoite</t>
  </si>
  <si>
    <t>De vino Rhodite</t>
  </si>
  <si>
    <t>De vino Myrtite</t>
  </si>
  <si>
    <t>De vino Myrsinite</t>
  </si>
  <si>
    <t>C. XXXVII</t>
  </si>
  <si>
    <t>De Lentiscino vino</t>
  </si>
  <si>
    <t>C. XXXVIII</t>
  </si>
  <si>
    <t>De vino Terebinthino</t>
  </si>
  <si>
    <t>C. XXXIX</t>
  </si>
  <si>
    <t>De vino Palmeo</t>
  </si>
  <si>
    <t>De vino Catorchite</t>
  </si>
  <si>
    <t>De vino è Sycomoris factitio</t>
  </si>
  <si>
    <t>De vino Resinato</t>
  </si>
  <si>
    <t>De vino Strobilite</t>
  </si>
  <si>
    <t>De Cedrino vino, et alijs</t>
  </si>
  <si>
    <t>De Iuniperino vino</t>
  </si>
  <si>
    <t>De Cedrite</t>
  </si>
  <si>
    <t>De vino Picato</t>
  </si>
  <si>
    <t>De vino absinthite</t>
  </si>
  <si>
    <t>De vino Hyssopite</t>
  </si>
  <si>
    <t>De vino Chamaedryite</t>
  </si>
  <si>
    <t>De vino Stoechadite</t>
  </si>
  <si>
    <t>De aceto è Stoechade</t>
  </si>
  <si>
    <t>De vino è Betonica</t>
  </si>
  <si>
    <t>De vino Tragoriganite</t>
  </si>
  <si>
    <t>De vino Bunite</t>
  </si>
  <si>
    <t>De vino Dictamnite</t>
  </si>
  <si>
    <t>De vino Prasite</t>
  </si>
  <si>
    <t>C. LVIII</t>
  </si>
  <si>
    <t>De vino Thymite</t>
  </si>
  <si>
    <t>De vino Thymbrite</t>
  </si>
  <si>
    <t>C. LX</t>
  </si>
  <si>
    <t>De vino Origanite</t>
  </si>
  <si>
    <t>C. LXI</t>
  </si>
  <si>
    <t>De vinis è Calamintha, Pulegio &amp; Abrotono</t>
  </si>
  <si>
    <t>C. LXII</t>
  </si>
  <si>
    <t>De vino Conyzite</t>
  </si>
  <si>
    <t>C. LXIII</t>
  </si>
  <si>
    <t>De vino Aromatit</t>
  </si>
  <si>
    <t>De vino ex myrrha, pipere et iride</t>
  </si>
  <si>
    <t>De vino Nectarite</t>
  </si>
  <si>
    <t>De vino è Nardo Syriaco, Celtico et Malabathro</t>
  </si>
  <si>
    <t>De vino Asarite</t>
  </si>
  <si>
    <t>C. LXVIII</t>
  </si>
  <si>
    <t>De vino è sylvestri nardo</t>
  </si>
  <si>
    <t>De vino Daucite</t>
  </si>
  <si>
    <t>De vino è Salvia</t>
  </si>
  <si>
    <t>De vino Panacite</t>
  </si>
  <si>
    <t>De vino Acorite</t>
  </si>
  <si>
    <t>De vino Selinite</t>
  </si>
  <si>
    <t>De vinis Marathrite et Anethino</t>
  </si>
  <si>
    <t>De vino è Salis flore</t>
  </si>
  <si>
    <t>C. LXXVI</t>
  </si>
  <si>
    <t>De vino Phthorio, seu Abortivo</t>
  </si>
  <si>
    <t>De vino Thymelaite</t>
  </si>
  <si>
    <t>De vino Chamaelaite</t>
  </si>
  <si>
    <t>C. LXXXIX</t>
  </si>
  <si>
    <t>De vino Chamaepityino</t>
  </si>
  <si>
    <t>C. LXXX</t>
  </si>
  <si>
    <t>De Mandragorite</t>
  </si>
  <si>
    <t>De Elleborite</t>
  </si>
  <si>
    <t>De Scammonite</t>
  </si>
  <si>
    <t>De Cadmia</t>
  </si>
  <si>
    <t>De Pompholyge</t>
  </si>
  <si>
    <t>De Antispodis, hoc est, Spodi succedaneis</t>
  </si>
  <si>
    <t>De Aere usto</t>
  </si>
  <si>
    <t>De Flore aeris</t>
  </si>
  <si>
    <t>De Squamma aeris</t>
  </si>
  <si>
    <t>De Squamma stomomatis</t>
  </si>
  <si>
    <t>De Aerugine rasili</t>
  </si>
  <si>
    <t>De Aerugine Scolecia</t>
  </si>
  <si>
    <t>De ferrugine, seu ferri rubigine</t>
  </si>
  <si>
    <t>De recremento, sive scoria ferri</t>
  </si>
  <si>
    <t>De Plumbi lotura</t>
  </si>
  <si>
    <t>De Plumbo usto</t>
  </si>
  <si>
    <t>De Scoria plumbi</t>
  </si>
  <si>
    <t>De Lapide plumbario</t>
  </si>
  <si>
    <t>De Stibio</t>
  </si>
  <si>
    <t>De Molybdaena seu plumbagine</t>
  </si>
  <si>
    <t>De argenti Scoria</t>
  </si>
  <si>
    <t>De argenti spuma</t>
  </si>
  <si>
    <t>De Cerussa</t>
  </si>
  <si>
    <t>De Chrysocolla</t>
  </si>
  <si>
    <t>De Armenio</t>
  </si>
  <si>
    <t>De Cyano sive caeruleo</t>
  </si>
  <si>
    <t>De Indico</t>
  </si>
  <si>
    <t>De Ochra</t>
  </si>
  <si>
    <t>De Cinnabari</t>
  </si>
  <si>
    <t>De Hydrargyro, seu argento vivo</t>
  </si>
  <si>
    <t>De rubrica Sinopica</t>
  </si>
  <si>
    <t>De Rubrica fabrili</t>
  </si>
  <si>
    <t>De Lemnia terra</t>
  </si>
  <si>
    <t>De Atramento sutorio</t>
  </si>
  <si>
    <t>De Chalciti</t>
  </si>
  <si>
    <t>De Psorico</t>
  </si>
  <si>
    <t>De Misy</t>
  </si>
  <si>
    <t>De Melanteria seu atramento metallico</t>
  </si>
  <si>
    <t>De Sory</t>
  </si>
  <si>
    <t>De Diphryge</t>
  </si>
  <si>
    <t>De Arsenico seu auripigmento</t>
  </si>
  <si>
    <t>De Sandaracha</t>
  </si>
  <si>
    <t>De Alumine</t>
  </si>
  <si>
    <t>De Sulphure</t>
  </si>
  <si>
    <t>De Pumice</t>
  </si>
  <si>
    <t>De Sale</t>
  </si>
  <si>
    <t>De Spuma salis, seu spuma maris arida</t>
  </si>
  <si>
    <t>De Muria, seu Salsugine</t>
  </si>
  <si>
    <t>De flore Salis</t>
  </si>
  <si>
    <t>De Nitro</t>
  </si>
  <si>
    <t>De Spuma nitri</t>
  </si>
  <si>
    <t>De Faece</t>
  </si>
  <si>
    <t>De Calce vina</t>
  </si>
  <si>
    <t>De Gypso</t>
  </si>
  <si>
    <t>De Sarmentitio cinere</t>
  </si>
  <si>
    <t>De Alcyonio</t>
  </si>
  <si>
    <t>De Adarce</t>
  </si>
  <si>
    <t>De Spongijs</t>
  </si>
  <si>
    <t>De Corallio</t>
  </si>
  <si>
    <t>De Antipathe</t>
  </si>
  <si>
    <t>De Phrygio lapide</t>
  </si>
  <si>
    <t>De Asio lapide</t>
  </si>
  <si>
    <t>De Pyrite lapide</t>
  </si>
  <si>
    <t>De Hamatite lapide</t>
  </si>
  <si>
    <t>De Schisto, seu Sissli lapide</t>
  </si>
  <si>
    <t>De Gagate lapide</t>
  </si>
  <si>
    <t>De lapide Thracio</t>
  </si>
  <si>
    <t>De Magnete</t>
  </si>
  <si>
    <t>De Arabico lapide</t>
  </si>
  <si>
    <t>De Galactite lapide</t>
  </si>
  <si>
    <t>De Melitite lapide</t>
  </si>
  <si>
    <t>De Morochtho lapide</t>
  </si>
  <si>
    <t>De Alabastrite lapide</t>
  </si>
  <si>
    <t>De Thyite lapide</t>
  </si>
  <si>
    <t>De lapide Iudaico</t>
  </si>
  <si>
    <t>De lapide Amianto</t>
  </si>
  <si>
    <t>De Sapphiro lapide</t>
  </si>
  <si>
    <t>De lapide Memphite</t>
  </si>
  <si>
    <t>De lapide Selenite</t>
  </si>
  <si>
    <t>De Iaspide</t>
  </si>
  <si>
    <t>De Aëtite lapide</t>
  </si>
  <si>
    <t>De lapide Ophite</t>
  </si>
  <si>
    <t>De Spongiarum lapidibus</t>
  </si>
  <si>
    <t>De Lithocolla</t>
  </si>
  <si>
    <t>De Ostracite lapide</t>
  </si>
  <si>
    <t>De Smyride</t>
  </si>
  <si>
    <t>De Arena</t>
  </si>
  <si>
    <t>De Cote</t>
  </si>
  <si>
    <t>De Geode lapide</t>
  </si>
  <si>
    <t>De Terra</t>
  </si>
  <si>
    <t>De Terra Eretria</t>
  </si>
  <si>
    <t>De Terra Samia</t>
  </si>
  <si>
    <t>De lapide Samio</t>
  </si>
  <si>
    <t>De terra Chia</t>
  </si>
  <si>
    <t>De terra Selinusia</t>
  </si>
  <si>
    <t>De Cimolia terra</t>
  </si>
  <si>
    <t>De terra Pnigitide</t>
  </si>
  <si>
    <t>C. CLXXVII</t>
  </si>
  <si>
    <t>De Testis</t>
  </si>
  <si>
    <t>De terra Fornacum</t>
  </si>
  <si>
    <t>C. CLXXIX</t>
  </si>
  <si>
    <t>De terra Melia</t>
  </si>
  <si>
    <t>De terra Ampelitide</t>
  </si>
  <si>
    <t>De Fuligine pictoria</t>
  </si>
  <si>
    <t>De Atramento librario</t>
  </si>
  <si>
    <t>berendes_teitok_id</t>
  </si>
  <si>
    <t>berendes_chapter</t>
  </si>
  <si>
    <t>berendes_term</t>
  </si>
  <si>
    <t>blank_col</t>
  </si>
  <si>
    <t>ruel_page_scan</t>
  </si>
  <si>
    <t>ruel_book</t>
  </si>
  <si>
    <t>ruel_unknown_val</t>
  </si>
  <si>
    <t>ruel_chapter</t>
  </si>
  <si>
    <t>ruel_title_latin</t>
  </si>
  <si>
    <t>ruel_folio</t>
  </si>
  <si>
    <t>ruel_title_vernacular</t>
  </si>
  <si>
    <t>e-9</t>
  </si>
  <si>
    <t>Iris</t>
  </si>
  <si>
    <t>De Iri</t>
  </si>
  <si>
    <t>2v</t>
  </si>
  <si>
    <t>e-10</t>
  </si>
  <si>
    <t>Akoron</t>
  </si>
  <si>
    <t>e-11</t>
  </si>
  <si>
    <t>B?rwurz</t>
  </si>
  <si>
    <t>e-12</t>
  </si>
  <si>
    <t>Cyperngras</t>
  </si>
  <si>
    <t>De Cypiro</t>
  </si>
  <si>
    <t>e-13</t>
  </si>
  <si>
    <t>Kardamomon</t>
  </si>
  <si>
    <t>e-14</t>
  </si>
  <si>
    <t>Narde</t>
  </si>
  <si>
    <t>e-15</t>
  </si>
  <si>
    <t>Keltische Narde</t>
  </si>
  <si>
    <t>De Nardo Celtico</t>
  </si>
  <si>
    <t>e-16</t>
  </si>
  <si>
    <t>Bergnarde</t>
  </si>
  <si>
    <t>De montano Nardo</t>
  </si>
  <si>
    <t>e-17</t>
  </si>
  <si>
    <t>Haselwurz</t>
  </si>
  <si>
    <t>De Afaro</t>
  </si>
  <si>
    <t>e-18</t>
  </si>
  <si>
    <t>Phu</t>
  </si>
  <si>
    <t>e-19</t>
  </si>
  <si>
    <t>Malabathron</t>
  </si>
  <si>
    <t>De Malabatro</t>
  </si>
  <si>
    <t>e-20</t>
  </si>
  <si>
    <t>Kassia</t>
  </si>
  <si>
    <t>De Casia</t>
  </si>
  <si>
    <t>De Pseudocasia</t>
  </si>
  <si>
    <t>e-21</t>
  </si>
  <si>
    <t>Zimmt</t>
  </si>
  <si>
    <t>De pseudocinnamo</t>
  </si>
  <si>
    <t>e-22</t>
  </si>
  <si>
    <t>Amomum</t>
  </si>
  <si>
    <t>e-23</t>
  </si>
  <si>
    <t>Kostus</t>
  </si>
  <si>
    <t>e-24</t>
  </si>
  <si>
    <t>Bartgras</t>
  </si>
  <si>
    <t>De odorato Junco</t>
  </si>
  <si>
    <t>e-25</t>
  </si>
  <si>
    <t>Kalmus</t>
  </si>
  <si>
    <t>e-26</t>
  </si>
  <si>
    <t>Balsam</t>
  </si>
  <si>
    <t>De opobalsamo</t>
  </si>
  <si>
    <t>De Xylobalsamo</t>
  </si>
  <si>
    <t>e-27</t>
  </si>
  <si>
    <t>Aspalathos</t>
  </si>
  <si>
    <t>De aspalatho</t>
  </si>
  <si>
    <t>e-28</t>
  </si>
  <si>
    <t>Bryon</t>
  </si>
  <si>
    <t>De musco</t>
  </si>
  <si>
    <t>e-29</t>
  </si>
  <si>
    <t>Agallochon</t>
  </si>
  <si>
    <t>De agallocho</t>
  </si>
  <si>
    <t>e-30</t>
  </si>
  <si>
    <t>Naskaphthon</t>
  </si>
  <si>
    <t>De narcaphto</t>
  </si>
  <si>
    <t>e-31</t>
  </si>
  <si>
    <t>Kankamon</t>
  </si>
  <si>
    <t>e-32</t>
  </si>
  <si>
    <t>Kyphi</t>
  </si>
  <si>
    <t>e-33</t>
  </si>
  <si>
    <t>Safran</t>
  </si>
  <si>
    <t>De croco</t>
  </si>
  <si>
    <t>e-34</t>
  </si>
  <si>
    <t>Krokomagma</t>
  </si>
  <si>
    <t>De Crocomagnate</t>
  </si>
  <si>
    <t>e-35</t>
  </si>
  <si>
    <t>Alant</t>
  </si>
  <si>
    <t>e-36</t>
  </si>
  <si>
    <t>Aegyptischer Alant</t>
  </si>
  <si>
    <t>De altero Helenio</t>
  </si>
  <si>
    <t>e-37</t>
  </si>
  <si>
    <t>Oel aus unreifen Oliven</t>
  </si>
  <si>
    <t>De omphacino oleo</t>
  </si>
  <si>
    <t>e-38</t>
  </si>
  <si>
    <t>Gew?hnliches Oel</t>
  </si>
  <si>
    <t>e-39</t>
  </si>
  <si>
    <t>Oel des wilden Oelbaumes</t>
  </si>
  <si>
    <t>De oleo sylvestris oliuae</t>
  </si>
  <si>
    <t>e-40</t>
  </si>
  <si>
    <t>Weisses Oel</t>
  </si>
  <si>
    <t>e-41</t>
  </si>
  <si>
    <t>Sikyonisches Oel</t>
  </si>
  <si>
    <t>De Sicyonio</t>
  </si>
  <si>
    <t>e-42</t>
  </si>
  <si>
    <t>Der Schmutz der B?der</t>
  </si>
  <si>
    <t>De strigmentis balnearum</t>
  </si>
  <si>
    <t>e-43</t>
  </si>
  <si>
    <t>Der Schmutz aus den Ringpl?tzen</t>
  </si>
  <si>
    <t>e-44</t>
  </si>
  <si>
    <t>Der Schmutz der Turnpl?tze</t>
  </si>
  <si>
    <t>e-45</t>
  </si>
  <si>
    <t>Honig?l</t>
  </si>
  <si>
    <t>e-46</t>
  </si>
  <si>
    <t>Ricinus?l</t>
  </si>
  <si>
    <t>e-47</t>
  </si>
  <si>
    <t>Mandel?l</t>
  </si>
  <si>
    <t>De amygdalino oleo</t>
  </si>
  <si>
    <t>e-48</t>
  </si>
  <si>
    <t>Behen?l</t>
  </si>
  <si>
    <t>e-49</t>
  </si>
  <si>
    <t>Sesam- und Wallnuss?l</t>
  </si>
  <si>
    <t>De Hyosciamnio oleo</t>
  </si>
  <si>
    <t>e-50</t>
  </si>
  <si>
    <t>Bilsen?l</t>
  </si>
  <si>
    <t>De oleo egrano cnidio</t>
  </si>
  <si>
    <t>e-51</t>
  </si>
  <si>
    <t>Knidisches Oel</t>
  </si>
  <si>
    <t>De cnicino oleo</t>
  </si>
  <si>
    <t>e-52</t>
  </si>
  <si>
    <t>Saflor?l</t>
  </si>
  <si>
    <t>e-53</t>
  </si>
  <si>
    <t>Rettig?l</t>
  </si>
  <si>
    <t>De rhaphanino</t>
  </si>
  <si>
    <t>e-54</t>
  </si>
  <si>
    <t>Schwarzk?mmel?l</t>
  </si>
  <si>
    <t>De melano</t>
  </si>
  <si>
    <t>e-55</t>
  </si>
  <si>
    <t>Senf?l</t>
  </si>
  <si>
    <t>De sinapino</t>
  </si>
  <si>
    <t>e-56</t>
  </si>
  <si>
    <t>Myrten?l</t>
  </si>
  <si>
    <t>De Myrteo oleo</t>
  </si>
  <si>
    <t>e-57</t>
  </si>
  <si>
    <t>Lorbeer?l</t>
  </si>
  <si>
    <t>De laurino</t>
  </si>
  <si>
    <t>e-58</t>
  </si>
  <si>
    <t>Oel des Mastixbaumes</t>
  </si>
  <si>
    <t>De lentiscino</t>
  </si>
  <si>
    <t>Mastixharzöl</t>
  </si>
  <si>
    <t>De Mastichino oleo</t>
  </si>
  <si>
    <t>e-59</t>
  </si>
  <si>
    <t>Die Zusammensetzung der Salb?le</t>
  </si>
  <si>
    <t>De unguentorum ratione</t>
  </si>
  <si>
    <t>e-60</t>
  </si>
  <si>
    <t>Die Bereitung des Rosen?ls</t>
  </si>
  <si>
    <t>De rosaceo</t>
  </si>
  <si>
    <t>e-61</t>
  </si>
  <si>
    <t>Die Bereitung des Elats?ls</t>
  </si>
  <si>
    <t>De elatino</t>
  </si>
  <si>
    <t>e-62</t>
  </si>
  <si>
    <t>Die Bereitung des Quitten?ls</t>
  </si>
  <si>
    <t>De Melino</t>
  </si>
  <si>
    <t>e-63</t>
  </si>
  <si>
    <t>Die Bereitung des Weinbl?then?ls</t>
  </si>
  <si>
    <t>De oenanthini compositione</t>
  </si>
  <si>
    <t>e-64</t>
  </si>
  <si>
    <t>Die Bereitung des Bockshorn?ls</t>
  </si>
  <si>
    <t>e-65</t>
  </si>
  <si>
    <t>Die Bereitung des Majoran?ls</t>
  </si>
  <si>
    <t>De sampsuchino</t>
  </si>
  <si>
    <t>e-66</t>
  </si>
  <si>
    <t>Die Bereitung des Basilicum?ls</t>
  </si>
  <si>
    <t>De Ocimini compositione</t>
  </si>
  <si>
    <t>e-67</t>
  </si>
  <si>
    <t>Die Bereitung des Beifuss?ls</t>
  </si>
  <si>
    <t>De Abrotonini compositione</t>
  </si>
  <si>
    <t>e-68</t>
  </si>
  <si>
    <t>Die Bereitung des Dill?ls</t>
  </si>
  <si>
    <t>De Anethini compositione</t>
  </si>
  <si>
    <t>e-69</t>
  </si>
  <si>
    <t>Die Bereitung des susischen Salb?ls</t>
  </si>
  <si>
    <t>e-70</t>
  </si>
  <si>
    <t>Die Bereitung des Narzissensalb?ls</t>
  </si>
  <si>
    <t>De Narcissini compositione</t>
  </si>
  <si>
    <t>e-71</t>
  </si>
  <si>
    <t>Die Bereitung des Safransalb?ls</t>
  </si>
  <si>
    <t>De Crocini olei compositione</t>
  </si>
  <si>
    <t>e-72</t>
  </si>
  <si>
    <t>Die Verdichtung und Bereitung des (Lawsonien-) Hennasalb?ls</t>
  </si>
  <si>
    <t>De Cyprini pissameto et olei compositione</t>
  </si>
  <si>
    <t>e-73</t>
  </si>
  <si>
    <t>Die Verdichtung des Schwertlilien?ls</t>
  </si>
  <si>
    <t>e-74</t>
  </si>
  <si>
    <t>Die Bereitung des Most?ls</t>
  </si>
  <si>
    <t>e-75</t>
  </si>
  <si>
    <t>Amarakinon (Majoransalb?l)</t>
  </si>
  <si>
    <t>e-76</t>
  </si>
  <si>
    <t>Megalion</t>
  </si>
  <si>
    <t>De Megalino</t>
  </si>
  <si>
    <t>e-77</t>
  </si>
  <si>
    <t>Hedychon</t>
  </si>
  <si>
    <t>De Hedycroo</t>
  </si>
  <si>
    <t>e-78</t>
  </si>
  <si>
    <t>Metopion</t>
  </si>
  <si>
    <t>e-79</t>
  </si>
  <si>
    <t>Mendesion</t>
  </si>
  <si>
    <t>e-80</t>
  </si>
  <si>
    <t>Stakte</t>
  </si>
  <si>
    <t>e-81</t>
  </si>
  <si>
    <t>Zimmtsalb?l</t>
  </si>
  <si>
    <t>e-82</t>
  </si>
  <si>
    <t>Nardensalb?l</t>
  </si>
  <si>
    <t>Denardino unguento</t>
  </si>
  <si>
    <t>Malabathronsalböl</t>
  </si>
  <si>
    <t>De malabathrino</t>
  </si>
  <si>
    <t>e-83</t>
  </si>
  <si>
    <t>Jasminöl</t>
  </si>
  <si>
    <t>De Jasmino</t>
  </si>
  <si>
    <t>e-84</t>
  </si>
  <si>
    <t>Myrrhe</t>
  </si>
  <si>
    <t>e-85</t>
  </si>
  <si>
    <t>B?otische Myrrhe</t>
  </si>
  <si>
    <t>De Boetiica myrrha</t>
  </si>
  <si>
    <t>e-86</t>
  </si>
  <si>
    <t>Styrax</t>
  </si>
  <si>
    <t>e-87</t>
  </si>
  <si>
    <t>Bdellion</t>
  </si>
  <si>
    <t>De Bdelio</t>
  </si>
  <si>
    <t>e-88</t>
  </si>
  <si>
    <t>Weihrauch</t>
  </si>
  <si>
    <t>e-89</t>
  </si>
  <si>
    <t>Weihrauchrinde</t>
  </si>
  <si>
    <t>De cortice thuris</t>
  </si>
  <si>
    <t>e-90</t>
  </si>
  <si>
    <t>Manna des Weihrauchs</t>
  </si>
  <si>
    <t>De manna thuris</t>
  </si>
  <si>
    <t>e-91</t>
  </si>
  <si>
    <t>Weihrauchruss</t>
  </si>
  <si>
    <t>De fuligine thuris</t>
  </si>
  <si>
    <t>e-92</t>
  </si>
  <si>
    <t>Bereitung des Russes</t>
  </si>
  <si>
    <t>De fuliginis compositione</t>
  </si>
  <si>
    <t>e-93</t>
  </si>
  <si>
    <t>Pinie</t>
  </si>
  <si>
    <t>De pinu et picea</t>
  </si>
  <si>
    <t>e-94</t>
  </si>
  <si>
    <t>Pityiden</t>
  </si>
  <si>
    <t>e-95</t>
  </si>
  <si>
    <t>Zapfen</t>
  </si>
  <si>
    <t>De pineis nucibus</t>
  </si>
  <si>
    <t>e-96</t>
  </si>
  <si>
    <t>Schinos</t>
  </si>
  <si>
    <t>De lentisco</t>
  </si>
  <si>
    <t>e-97</t>
  </si>
  <si>
    <t>Mastixharz</t>
  </si>
  <si>
    <t>De resina lentiscina</t>
  </si>
  <si>
    <t>e-98</t>
  </si>
  <si>
    <t>Terebinthe</t>
  </si>
  <si>
    <t>e-99</t>
  </si>
  <si>
    <t>Andere Harze</t>
  </si>
  <si>
    <t>De liquida resina e pinu et picea</t>
  </si>
  <si>
    <t>e-100</t>
  </si>
  <si>
    <t>Die Art und Weise das Harz zu brennen</t>
  </si>
  <si>
    <t>e-101</t>
  </si>
  <si>
    <t>Fl?ssiges Pech</t>
  </si>
  <si>
    <t>e-102</t>
  </si>
  <si>
    <t>Theer?l</t>
  </si>
  <si>
    <t>De picino oleo</t>
  </si>
  <si>
    <t>e-103</t>
  </si>
  <si>
    <t>Russ des Theers</t>
  </si>
  <si>
    <t>De fuligine liquidae picis</t>
  </si>
  <si>
    <t>e-104</t>
  </si>
  <si>
    <t>Pech</t>
  </si>
  <si>
    <t>De Sicca pice</t>
  </si>
  <si>
    <t>e-105</t>
  </si>
  <si>
    <t>Zopissa</t>
  </si>
  <si>
    <t>e-106</t>
  </si>
  <si>
    <t>Asphalt</t>
  </si>
  <si>
    <t>e-107</t>
  </si>
  <si>
    <t>Pissasphalt</t>
  </si>
  <si>
    <t>e-108</t>
  </si>
  <si>
    <t>Naphtha</t>
  </si>
  <si>
    <t>e-109</t>
  </si>
  <si>
    <t>Cypresse</t>
  </si>
  <si>
    <t>e-110</t>
  </si>
  <si>
    <t>Wachholder</t>
  </si>
  <si>
    <t>De Junipero parua</t>
  </si>
  <si>
    <t>De Junipero magna</t>
  </si>
  <si>
    <t>e-111</t>
  </si>
  <si>
    <t>Sadebaum</t>
  </si>
  <si>
    <t>De Haerba Sabina</t>
  </si>
  <si>
    <t>e-112</t>
  </si>
  <si>
    <t>Ceder</t>
  </si>
  <si>
    <t>De cedro</t>
  </si>
  <si>
    <t>De cedria</t>
  </si>
  <si>
    <t>De Cedride</t>
  </si>
  <si>
    <t>e-113</t>
  </si>
  <si>
    <t>Lorbeer</t>
  </si>
  <si>
    <t>De baccis lauri</t>
  </si>
  <si>
    <t>e-114</t>
  </si>
  <si>
    <t>Platane</t>
  </si>
  <si>
    <t>De platano</t>
  </si>
  <si>
    <t>e-115</t>
  </si>
  <si>
    <t>Manna-Esche</t>
  </si>
  <si>
    <t>De fraxino</t>
  </si>
  <si>
    <t>e-116</t>
  </si>
  <si>
    <t>Weisspappel</t>
  </si>
  <si>
    <t>De populo alba</t>
  </si>
  <si>
    <t>e-118</t>
  </si>
  <si>
    <t>Makir</t>
  </si>
  <si>
    <t>De macere</t>
  </si>
  <si>
    <t>e-119</t>
  </si>
  <si>
    <t>Ulme</t>
  </si>
  <si>
    <t>De ulmo</t>
  </si>
  <si>
    <t>e-120</t>
  </si>
  <si>
    <t>F?ule des Holzes</t>
  </si>
  <si>
    <t>De lignorum marcore</t>
  </si>
  <si>
    <t>e-117</t>
  </si>
  <si>
    <t>Schwarzpappel</t>
  </si>
  <si>
    <t>De populo nigra</t>
  </si>
  <si>
    <t>e-121</t>
  </si>
  <si>
    <t>Rohr</t>
  </si>
  <si>
    <t>e-122</t>
  </si>
  <si>
    <t>Papyrus</t>
  </si>
  <si>
    <t>De papyro</t>
  </si>
  <si>
    <t>e-123</t>
  </si>
  <si>
    <t>Tamariske</t>
  </si>
  <si>
    <t>De myrica</t>
  </si>
  <si>
    <t>e-124</t>
  </si>
  <si>
    <t>Heide</t>
  </si>
  <si>
    <t>de erica</t>
  </si>
  <si>
    <t>e-125</t>
  </si>
  <si>
    <t>Akakalis</t>
  </si>
  <si>
    <t>De acacalide</t>
  </si>
  <si>
    <t>e-126</t>
  </si>
  <si>
    <t>Wegdorn</t>
  </si>
  <si>
    <t>e-127</t>
  </si>
  <si>
    <t>Melde</t>
  </si>
  <si>
    <t>e-128</t>
  </si>
  <si>
    <t>Paliuros</t>
  </si>
  <si>
    <t>e-129</t>
  </si>
  <si>
    <t>Oxyankantha</t>
  </si>
  <si>
    <t>e-130</t>
  </si>
  <si>
    <t>Kynosbatos</t>
  </si>
  <si>
    <t>De Rubo canis</t>
  </si>
  <si>
    <t>e-131</t>
  </si>
  <si>
    <t>Lawsonia</t>
  </si>
  <si>
    <t>De ligustro</t>
  </si>
  <si>
    <t>e-132</t>
  </si>
  <si>
    <t>Phillyrea</t>
  </si>
  <si>
    <t>De Tilia</t>
  </si>
  <si>
    <t>e-133</t>
  </si>
  <si>
    <t>Kistos</t>
  </si>
  <si>
    <t>e-134</t>
  </si>
  <si>
    <t>Hypokistis</t>
  </si>
  <si>
    <t>e-135</t>
  </si>
  <si>
    <t>Ladanum</t>
  </si>
  <si>
    <t>e-136</t>
  </si>
  <si>
    <t>Ebenholz</t>
  </si>
  <si>
    <t>De hebeno</t>
  </si>
  <si>
    <t>e-137</t>
  </si>
  <si>
    <t>Rosen</t>
  </si>
  <si>
    <t>De rosa</t>
  </si>
  <si>
    <t>e-138</t>
  </si>
  <si>
    <t>Rosenpastillen</t>
  </si>
  <si>
    <t>De roseis pastillis</t>
  </si>
  <si>
    <t>e-139</t>
  </si>
  <si>
    <t>Lykion</t>
  </si>
  <si>
    <t>e-140</t>
  </si>
  <si>
    <t>Akazie</t>
  </si>
  <si>
    <t>De acacia</t>
  </si>
  <si>
    <t>De acacia altera</t>
  </si>
  <si>
    <t>e-141</t>
  </si>
  <si>
    <t>Keuschlammstrauch</t>
  </si>
  <si>
    <t>e-142</t>
  </si>
  <si>
    <t>Weide</t>
  </si>
  <si>
    <t>De salice</t>
  </si>
  <si>
    <t>e-143</t>
  </si>
  <si>
    <t>Wilder Oelbaum</t>
  </si>
  <si>
    <t>De Sylvestri olea</t>
  </si>
  <si>
    <t>e-144</t>
  </si>
  <si>
    <t>Oelbaum</t>
  </si>
  <si>
    <t>De colymbadibus oliuis</t>
  </si>
  <si>
    <t>e-145</t>
  </si>
  <si>
    <t>In Salzlake eingemachte Oliven</t>
  </si>
  <si>
    <t>e-146</t>
  </si>
  <si>
    <t>Oel aus der wilden Olive</t>
  </si>
  <si>
    <t>e-147</t>
  </si>
  <si>
    <t>Oelsatz</t>
  </si>
  <si>
    <t>e-148</t>
  </si>
  <si>
    <t>Thr?ne des ?thiopischen Oelbaumes</t>
  </si>
  <si>
    <t>De Lachryma aethiopicae oleae</t>
  </si>
  <si>
    <t>e-149</t>
  </si>
  <si>
    <t>Eiche</t>
  </si>
  <si>
    <t>De quaercu</t>
  </si>
  <si>
    <t>e-150</t>
  </si>
  <si>
    <t>Eicheln</t>
  </si>
  <si>
    <t>De Glande</t>
  </si>
  <si>
    <t>e-151</t>
  </si>
  <si>
    <t>Speiseeiche und Ilexeiche</t>
  </si>
  <si>
    <t>De fago et ilice</t>
  </si>
  <si>
    <t>e-152</t>
  </si>
  <si>
    <t>Kastanien</t>
  </si>
  <si>
    <t>De castaneis</t>
  </si>
  <si>
    <t>e-153</t>
  </si>
  <si>
    <t>Gall?pfel</t>
  </si>
  <si>
    <t>De Galla</t>
  </si>
  <si>
    <t>e-154</t>
  </si>
  <si>
    <t>Gerbersumach</t>
  </si>
  <si>
    <t>De Rhoe</t>
  </si>
  <si>
    <t>e-155</t>
  </si>
  <si>
    <t>Dattelpalme</t>
  </si>
  <si>
    <t>e-156</t>
  </si>
  <si>
    <t>Thebanische Datteln</t>
  </si>
  <si>
    <t>De thebaicis palmis</t>
  </si>
  <si>
    <t>e-157</t>
  </si>
  <si>
    <t>Bl?thenscheide der Palme</t>
  </si>
  <si>
    <t>e-158</t>
  </si>
  <si>
    <t>Granatapfel</t>
  </si>
  <si>
    <t>De malo punico</t>
  </si>
  <si>
    <t>e-159</t>
  </si>
  <si>
    <t>Granatbl?the</t>
  </si>
  <si>
    <t>De Cytino id est flore punici</t>
  </si>
  <si>
    <t>e-160</t>
  </si>
  <si>
    <t>Granatrinde</t>
  </si>
  <si>
    <t>De mali corio</t>
  </si>
  <si>
    <t>e-161</t>
  </si>
  <si>
    <t>Balaustion</t>
  </si>
  <si>
    <t>De balaustio</t>
  </si>
  <si>
    <t>e-162</t>
  </si>
  <si>
    <t>Myrte</t>
  </si>
  <si>
    <t>De myrto</t>
  </si>
  <si>
    <t>e-163</t>
  </si>
  <si>
    <t>Myrtidanon</t>
  </si>
  <si>
    <t>De myrtidano</t>
  </si>
  <si>
    <t>e-164</t>
  </si>
  <si>
    <t>Kirschen</t>
  </si>
  <si>
    <t>De Gerasiis</t>
  </si>
  <si>
    <t>e-165</t>
  </si>
  <si>
    <t>Johannisbrodfrucht</t>
  </si>
  <si>
    <t>e-166</t>
  </si>
  <si>
    <t>Apfelbaum</t>
  </si>
  <si>
    <t>De malo</t>
  </si>
  <si>
    <t>e-167</t>
  </si>
  <si>
    <t>Quitten?pfel</t>
  </si>
  <si>
    <t>De cotoneo malo</t>
  </si>
  <si>
    <t>e-168</t>
  </si>
  <si>
    <t>Honig?pfel</t>
  </si>
  <si>
    <t>De malis dulcibus</t>
  </si>
  <si>
    <t>e-169</t>
  </si>
  <si>
    <t>Epirotische Aepfel</t>
  </si>
  <si>
    <t>De orbiculatis malis</t>
  </si>
  <si>
    <t>e-170</t>
  </si>
  <si>
    <t>Wilde Aepfel</t>
  </si>
  <si>
    <t>De sylvestribus malis</t>
  </si>
  <si>
    <t>e-171</t>
  </si>
  <si>
    <t>Pfirsiche</t>
  </si>
  <si>
    <t>De persicis malis</t>
  </si>
  <si>
    <t>e-172</t>
  </si>
  <si>
    <t>Armenische Aepfel</t>
  </si>
  <si>
    <t>De praecocibus</t>
  </si>
  <si>
    <t>e-173</t>
  </si>
  <si>
    <t>Medische Aepfel</t>
  </si>
  <si>
    <t>De medico malo seu citreo</t>
  </si>
  <si>
    <t>e-174</t>
  </si>
  <si>
    <t>Birne</t>
  </si>
  <si>
    <t>De pyro</t>
  </si>
  <si>
    <t>e-175</t>
  </si>
  <si>
    <t>Wilder Birnbaum</t>
  </si>
  <si>
    <t>De pyrastro</t>
  </si>
  <si>
    <t>e-176</t>
  </si>
  <si>
    <t>Mispel</t>
  </si>
  <si>
    <t>De mespilis</t>
  </si>
  <si>
    <t>e-177</t>
  </si>
  <si>
    <t>Die andere Mispel</t>
  </si>
  <si>
    <t>De setaniis</t>
  </si>
  <si>
    <t>e-178</t>
  </si>
  <si>
    <t>Lotos</t>
  </si>
  <si>
    <t>De loto arbore seu saba graeca.</t>
  </si>
  <si>
    <t>e-179</t>
  </si>
  <si>
    <t>Kornelkirsche</t>
  </si>
  <si>
    <t>De corno</t>
  </si>
  <si>
    <t>e-180</t>
  </si>
  <si>
    <t>Speierlingsfrucht</t>
  </si>
  <si>
    <t>De sorbis</t>
  </si>
  <si>
    <t>e-181</t>
  </si>
  <si>
    <t>Pflaumenbaum</t>
  </si>
  <si>
    <t>De prunis</t>
  </si>
  <si>
    <t>e-182</t>
  </si>
  <si>
    <t>Erdbeerbaum</t>
  </si>
  <si>
    <t>De arbuto</t>
  </si>
  <si>
    <t>e-183</t>
  </si>
  <si>
    <t>Mandelbaum</t>
  </si>
  <si>
    <t>Cap CLXXVIII</t>
  </si>
  <si>
    <t>De amygdalis</t>
  </si>
  <si>
    <t>e-184</t>
  </si>
  <si>
    <t>Pistacien</t>
  </si>
  <si>
    <t>De pistaciis</t>
  </si>
  <si>
    <t>e-185</t>
  </si>
  <si>
    <t>Walln?sse</t>
  </si>
  <si>
    <t>De nuce juglande</t>
  </si>
  <si>
    <t>e-186</t>
  </si>
  <si>
    <t>Haseln?sse</t>
  </si>
  <si>
    <t>De nucibus avellanis</t>
  </si>
  <si>
    <t>e-187</t>
  </si>
  <si>
    <t>Maulbeerbaum</t>
  </si>
  <si>
    <t>De moro</t>
  </si>
  <si>
    <t>e-188</t>
  </si>
  <si>
    <t>Sykomore</t>
  </si>
  <si>
    <t>De sycomoro</t>
  </si>
  <si>
    <t>e-189</t>
  </si>
  <si>
    <t>Feige auf Kypern</t>
  </si>
  <si>
    <t>De ficis</t>
  </si>
  <si>
    <t>e-190</t>
  </si>
  <si>
    <t>Feigen</t>
  </si>
  <si>
    <t>e-191</t>
  </si>
  <si>
    <t>Wilder Feigenbaum</t>
  </si>
  <si>
    <t>e-192</t>
  </si>
  <si>
    <t>Winterfeigen</t>
  </si>
  <si>
    <t>e-193</t>
  </si>
  <si>
    <t>Aschenlauge des Feigenbaumes</t>
  </si>
  <si>
    <t>De grossis</t>
  </si>
  <si>
    <t>e-194</t>
  </si>
  <si>
    <t>Persea</t>
  </si>
  <si>
    <t>De iberide</t>
  </si>
  <si>
    <t>De Halicacabo</t>
  </si>
  <si>
    <t>e-196</t>
  </si>
  <si>
    <t>Seeigel</t>
  </si>
  <si>
    <t>De aquatili echino</t>
  </si>
  <si>
    <t>e-197</t>
  </si>
  <si>
    <t>Landigel</t>
  </si>
  <si>
    <t>De terrestri herinaceo</t>
  </si>
  <si>
    <t>e-198</t>
  </si>
  <si>
    <t>Seepferdchen</t>
  </si>
  <si>
    <t>De hippocampo</t>
  </si>
  <si>
    <t>e-199</t>
  </si>
  <si>
    <t>Purpurschnecke</t>
  </si>
  <si>
    <t>De purpura</t>
  </si>
  <si>
    <t>e-200</t>
  </si>
  <si>
    <t>Trompetenschnecke</t>
  </si>
  <si>
    <t>De buccinis</t>
  </si>
  <si>
    <t>e-201</t>
  </si>
  <si>
    <t>Kionion</t>
  </si>
  <si>
    <t>De Joniis</t>
  </si>
  <si>
    <t>e-202</t>
  </si>
  <si>
    <t>Miesmuschel</t>
  </si>
  <si>
    <t>De myacibus</t>
  </si>
  <si>
    <t>e-203</t>
  </si>
  <si>
    <t>Plattmuscheln</t>
  </si>
  <si>
    <t>De tellinis</t>
  </si>
  <si>
    <t>e-204</t>
  </si>
  <si>
    <t>Chienmuschel</t>
  </si>
  <si>
    <t>De chamis</t>
  </si>
  <si>
    <t>e-205</t>
  </si>
  <si>
    <t>Onyx</t>
  </si>
  <si>
    <t>De Onyche</t>
  </si>
  <si>
    <t>e-206</t>
  </si>
  <si>
    <t>Schnecken</t>
  </si>
  <si>
    <t>De cochleis</t>
  </si>
  <si>
    <t>e-207</t>
  </si>
  <si>
    <t>Krebse</t>
  </si>
  <si>
    <t>De cancris</t>
  </si>
  <si>
    <t>e-208</t>
  </si>
  <si>
    <t>Landskorpion</t>
  </si>
  <si>
    <t>De terrestri scorpione</t>
  </si>
  <si>
    <t>e-209</t>
  </si>
  <si>
    <t>Seeskorpion</t>
  </si>
  <si>
    <t>De marino scorpione</t>
  </si>
  <si>
    <t>e-210</t>
  </si>
  <si>
    <t>Meerdrache</t>
  </si>
  <si>
    <t>e-211</t>
  </si>
  <si>
    <t>Skolopender</t>
  </si>
  <si>
    <t>De scolopendra</t>
  </si>
  <si>
    <t>e-212</t>
  </si>
  <si>
    <t>Zitterrochen</t>
  </si>
  <si>
    <t>De torpedine pisce</t>
  </si>
  <si>
    <t>e-213</t>
  </si>
  <si>
    <t>Otter</t>
  </si>
  <si>
    <t>De viperinis carnibus</t>
  </si>
  <si>
    <t>e-214</t>
  </si>
  <si>
    <t>Schlangenhaut</t>
  </si>
  <si>
    <t>De senecta angium</t>
  </si>
  <si>
    <t>e-215</t>
  </si>
  <si>
    <t>Meerhase</t>
  </si>
  <si>
    <t>De lepore marino</t>
  </si>
  <si>
    <t>e-216</t>
  </si>
  <si>
    <t>Landhase</t>
  </si>
  <si>
    <t>De lepore terrestri</t>
  </si>
  <si>
    <t>e-217</t>
  </si>
  <si>
    <t>Stechrochen</t>
  </si>
  <si>
    <t>De pastinaca</t>
  </si>
  <si>
    <t>e-218</t>
  </si>
  <si>
    <t>Tintenfisch</t>
  </si>
  <si>
    <t>De sepia</t>
  </si>
  <si>
    <t>e-219</t>
  </si>
  <si>
    <t>Seebarbe</t>
  </si>
  <si>
    <t>De mulo pisce</t>
  </si>
  <si>
    <t>e-220</t>
  </si>
  <si>
    <t>Hoden des Flusspferdes</t>
  </si>
  <si>
    <t>De testibus hippopotami</t>
  </si>
  <si>
    <t>e-221</t>
  </si>
  <si>
    <t>Hoden des Bibers</t>
  </si>
  <si>
    <t>De fibrinis testibus</t>
  </si>
  <si>
    <t>e-222</t>
  </si>
  <si>
    <t>Hauswiesel</t>
  </si>
  <si>
    <t>De vulgari mustella</t>
  </si>
  <si>
    <t>e-223</t>
  </si>
  <si>
    <t>Fr?sche</t>
  </si>
  <si>
    <t>De ranis</t>
  </si>
  <si>
    <t>e-224</t>
  </si>
  <si>
    <t>Wels</t>
  </si>
  <si>
    <t>De fele</t>
  </si>
  <si>
    <t>e-225</t>
  </si>
  <si>
    <t>Brasse</t>
  </si>
  <si>
    <t>De cerro pisce</t>
  </si>
  <si>
    <t>e-226</t>
  </si>
  <si>
    <t>M?na</t>
  </si>
  <si>
    <t>De menis</t>
  </si>
  <si>
    <t>e-227</t>
  </si>
  <si>
    <t>Gobion</t>
  </si>
  <si>
    <t>De gobio</t>
  </si>
  <si>
    <t>e-228</t>
  </si>
  <si>
    <t>Rohe P?kelung</t>
  </si>
  <si>
    <t>De thunno</t>
  </si>
  <si>
    <t>e-229</t>
  </si>
  <si>
    <t>Garum</t>
  </si>
  <si>
    <t>De garro</t>
  </si>
  <si>
    <t>e-230</t>
  </si>
  <si>
    <t>Br?he von frischen Fischen</t>
  </si>
  <si>
    <t>De jure piscium</t>
  </si>
  <si>
    <t>e-231</t>
  </si>
  <si>
    <t>Wanzen</t>
  </si>
  <si>
    <t>De cimicibus lectulariis</t>
  </si>
  <si>
    <t>e-232</t>
  </si>
  <si>
    <t>Kubariden</t>
  </si>
  <si>
    <t>De millepeda</t>
  </si>
  <si>
    <t>e-233</t>
  </si>
  <si>
    <t>Schabe</t>
  </si>
  <si>
    <t>De blatta pistrinaria</t>
  </si>
  <si>
    <t>e-234</t>
  </si>
  <si>
    <t>Seelunge</t>
  </si>
  <si>
    <t>De pulmone marino</t>
  </si>
  <si>
    <t>e-235</t>
  </si>
  <si>
    <t>Schweinelunge</t>
  </si>
  <si>
    <t>De suillo pulmone</t>
  </si>
  <si>
    <t>e-236</t>
  </si>
  <si>
    <t>Fuchslunge</t>
  </si>
  <si>
    <t>De Vulpino pulmone</t>
  </si>
  <si>
    <t>e-237</t>
  </si>
  <si>
    <t>Eselleber</t>
  </si>
  <si>
    <t>De ansinino .</t>
  </si>
  <si>
    <t>e-238</t>
  </si>
  <si>
    <t>Kurzwildpret des Edelhirsches</t>
  </si>
  <si>
    <t>e-239</t>
  </si>
  <si>
    <t>Eselshufe</t>
  </si>
  <si>
    <t>De ungula asini</t>
  </si>
  <si>
    <t>e-240</t>
  </si>
  <si>
    <t>Flechten der Pferde</t>
  </si>
  <si>
    <t>De lichenibus equorum</t>
  </si>
  <si>
    <t>e-241</t>
  </si>
  <si>
    <t>Ziegenklauen</t>
  </si>
  <si>
    <t>De ungula caprae</t>
  </si>
  <si>
    <t>e-242</t>
  </si>
  <si>
    <t>Ziegenleber</t>
  </si>
  <si>
    <t>De caprino jonicere</t>
  </si>
  <si>
    <t>e-243</t>
  </si>
  <si>
    <t>Leber des Ebers</t>
  </si>
  <si>
    <t>De apri iocinere</t>
  </si>
  <si>
    <t>e-244</t>
  </si>
  <si>
    <t>Leber des tollen Hundes</t>
  </si>
  <si>
    <t>De cane rabioso</t>
  </si>
  <si>
    <t>e-245</t>
  </si>
  <si>
    <t>Leber des Tauchers</t>
  </si>
  <si>
    <t>De soleis veteramentariis</t>
  </si>
  <si>
    <t>e-246</t>
  </si>
  <si>
    <t>Sohlleder</t>
  </si>
  <si>
    <t>De mergi iocinere</t>
  </si>
  <si>
    <t>e-247</t>
  </si>
  <si>
    <t>H?hner</t>
  </si>
  <si>
    <t>De gallina</t>
  </si>
  <si>
    <t>e-248</t>
  </si>
  <si>
    <t>Gehirn des Huhns</t>
  </si>
  <si>
    <t>De gallinaceo cerebello</t>
  </si>
  <si>
    <t>e-249</t>
  </si>
  <si>
    <t>Ei</t>
  </si>
  <si>
    <t>De ovorum natura</t>
  </si>
  <si>
    <t>e-250</t>
  </si>
  <si>
    <t>Das Weisse vom Ei</t>
  </si>
  <si>
    <t>De candido ovi</t>
  </si>
  <si>
    <t>e-251</t>
  </si>
  <si>
    <t>Cikaden</t>
  </si>
  <si>
    <t>De cicadis</t>
  </si>
  <si>
    <t>e-252</t>
  </si>
  <si>
    <t>Heuschrecken</t>
  </si>
  <si>
    <t>De locustis</t>
  </si>
  <si>
    <t>e-253</t>
  </si>
  <si>
    <t>Phinis</t>
  </si>
  <si>
    <t>De ossifrago</t>
  </si>
  <si>
    <t>e-254</t>
  </si>
  <si>
    <t>Haubenlerche</t>
  </si>
  <si>
    <t>De galerita</t>
  </si>
  <si>
    <t>e-255</t>
  </si>
  <si>
    <t>Schwalbe</t>
  </si>
  <si>
    <t>De hirundinibus</t>
  </si>
  <si>
    <t>e-256</t>
  </si>
  <si>
    <t>Elephant</t>
  </si>
  <si>
    <t>De ebore</t>
  </si>
  <si>
    <t>e-257</t>
  </si>
  <si>
    <t>Sprungbein des Schweines</t>
  </si>
  <si>
    <t>De suillo talo</t>
  </si>
  <si>
    <t>e-258</t>
  </si>
  <si>
    <t>Hirschhorn</t>
  </si>
  <si>
    <t>De ceruino cornu</t>
  </si>
  <si>
    <t>e-259</t>
  </si>
  <si>
    <t>Raupen</t>
  </si>
  <si>
    <t>De eruca</t>
  </si>
  <si>
    <t>e-260</t>
  </si>
  <si>
    <t>Kanthariden</t>
  </si>
  <si>
    <t>De cantharidibus</t>
  </si>
  <si>
    <t>e-261</t>
  </si>
  <si>
    <t>Buprestis</t>
  </si>
  <si>
    <t>De bupreste</t>
  </si>
  <si>
    <t>e-262</t>
  </si>
  <si>
    <t>Salamander</t>
  </si>
  <si>
    <t>De salamandra</t>
  </si>
  <si>
    <t>e-263</t>
  </si>
  <si>
    <t>Spinne</t>
  </si>
  <si>
    <t>De araneo</t>
  </si>
  <si>
    <t>e-264</t>
  </si>
  <si>
    <t>Eidechse</t>
  </si>
  <si>
    <t>De lacerta</t>
  </si>
  <si>
    <t>e-265</t>
  </si>
  <si>
    <t>Seps</t>
  </si>
  <si>
    <t>De sepe</t>
  </si>
  <si>
    <t>e-266</t>
  </si>
  <si>
    <t>Skink</t>
  </si>
  <si>
    <t>De scinc</t>
  </si>
  <si>
    <t>e-267</t>
  </si>
  <si>
    <t>Eingeweide der Erde (Erdw?rmer)</t>
  </si>
  <si>
    <t>De terrenis vermibus</t>
  </si>
  <si>
    <t>e-268</t>
  </si>
  <si>
    <t>Spitzmaus</t>
  </si>
  <si>
    <t>De mure araneo</t>
  </si>
  <si>
    <t>e-269</t>
  </si>
  <si>
    <t>M?use</t>
  </si>
  <si>
    <t>De muribus</t>
  </si>
  <si>
    <t>e-270</t>
  </si>
  <si>
    <t>Milch</t>
  </si>
  <si>
    <t>De usu lactis</t>
  </si>
  <si>
    <t>e-271</t>
  </si>
  <si>
    <t>Molken</t>
  </si>
  <si>
    <t>De sero lactis</t>
  </si>
  <si>
    <t>e-272</t>
  </si>
  <si>
    <t>Geronnene Milch</t>
  </si>
  <si>
    <t>De schisto ceuscissili lacte</t>
  </si>
  <si>
    <t>e-273</t>
  </si>
  <si>
    <t>Frauenmilch</t>
  </si>
  <si>
    <t>De muliebri lacte</t>
  </si>
  <si>
    <t>e-274</t>
  </si>
  <si>
    <t>Frischer K?se</t>
  </si>
  <si>
    <t>De caseo</t>
  </si>
  <si>
    <t>e-275</t>
  </si>
  <si>
    <t>Hippake</t>
  </si>
  <si>
    <t>De hippace</t>
  </si>
  <si>
    <t>e-276</t>
  </si>
  <si>
    <t>Butter und der aus ihr bereitete Russ</t>
  </si>
  <si>
    <t>De butyro et ejus fuligine</t>
  </si>
  <si>
    <t>e-277</t>
  </si>
  <si>
    <t>Wolle</t>
  </si>
  <si>
    <t>De medicina lanarum</t>
  </si>
  <si>
    <t>e-278</t>
  </si>
  <si>
    <t>Gebrannte Wolle</t>
  </si>
  <si>
    <t>De lanis ustis</t>
  </si>
  <si>
    <t>e-279</t>
  </si>
  <si>
    <t>Wollfett</t>
  </si>
  <si>
    <t>De oesypo pecudum sorde</t>
  </si>
  <si>
    <t>e-280</t>
  </si>
  <si>
    <t>Lab</t>
  </si>
  <si>
    <t>De coagulo</t>
  </si>
  <si>
    <t>e-281</t>
  </si>
  <si>
    <t>Fett</t>
  </si>
  <si>
    <t>De apidis ratione</t>
  </si>
  <si>
    <t>e-282</t>
  </si>
  <si>
    <t>Schweine- und B?renfett</t>
  </si>
  <si>
    <t>e-283</t>
  </si>
  <si>
    <t>Ziegenbock-, Schaf- und Hirschfett</t>
  </si>
  <si>
    <t>e-284</t>
  </si>
  <si>
    <t>Rinderfett</t>
  </si>
  <si>
    <t>e-285</t>
  </si>
  <si>
    <t>Stier-, Panther- und L?wenfett</t>
  </si>
  <si>
    <t>e-286</t>
  </si>
  <si>
    <t>Wie das Fett gew?rzt wird</t>
  </si>
  <si>
    <t>e-287</t>
  </si>
  <si>
    <t>Wie das Fett mit Majoran gew?rzt wird</t>
  </si>
  <si>
    <t>e-288</t>
  </si>
  <si>
    <t>G?nse- und H?hnerfett</t>
  </si>
  <si>
    <t>e-289</t>
  </si>
  <si>
    <t>Die Kraft der Fette</t>
  </si>
  <si>
    <t>e-290</t>
  </si>
  <si>
    <t>Mark</t>
  </si>
  <si>
    <t>De medullarum ratione</t>
  </si>
  <si>
    <t>e-291</t>
  </si>
  <si>
    <t>Jegliche Art Galle</t>
  </si>
  <si>
    <t>De felle</t>
  </si>
  <si>
    <t>e-292</t>
  </si>
  <si>
    <t>Blut</t>
  </si>
  <si>
    <t>De sanguine</t>
  </si>
  <si>
    <t>e-293</t>
  </si>
  <si>
    <t>Koth</t>
  </si>
  <si>
    <t>e-294</t>
  </si>
  <si>
    <t>Urin</t>
  </si>
  <si>
    <t>De urina</t>
  </si>
  <si>
    <t>e-295</t>
  </si>
  <si>
    <t>Lyngurion</t>
  </si>
  <si>
    <t>e-296</t>
  </si>
  <si>
    <t>Honig</t>
  </si>
  <si>
    <t>De melle</t>
  </si>
  <si>
    <t>e-297</t>
  </si>
  <si>
    <t>Honig in Sardinien</t>
  </si>
  <si>
    <t>e-298</t>
  </si>
  <si>
    <t>Pontischer Honig</t>
  </si>
  <si>
    <t>e-299</t>
  </si>
  <si>
    <t>Honig des Zuckerrohrs</t>
  </si>
  <si>
    <t>e-300</t>
  </si>
  <si>
    <t>Wachs</t>
  </si>
  <si>
    <t>De caera</t>
  </si>
  <si>
    <t>e-301</t>
  </si>
  <si>
    <t>Vorwachs</t>
  </si>
  <si>
    <t>De propoli</t>
  </si>
  <si>
    <t>e-302</t>
  </si>
  <si>
    <t>Weizen</t>
  </si>
  <si>
    <t>De tritico</t>
  </si>
  <si>
    <t>e-303</t>
  </si>
  <si>
    <t>Gerste</t>
  </si>
  <si>
    <t>De hordeo</t>
  </si>
  <si>
    <t>e-304</t>
  </si>
  <si>
    <t>Zythos</t>
  </si>
  <si>
    <t>De zytho</t>
  </si>
  <si>
    <t>e-305</t>
  </si>
  <si>
    <t>Kurmi</t>
  </si>
  <si>
    <t>De courmite</t>
  </si>
  <si>
    <t>e-306</t>
  </si>
  <si>
    <t>Dinkel</t>
  </si>
  <si>
    <t>De zea seu semine</t>
  </si>
  <si>
    <t>e-307</t>
  </si>
  <si>
    <t>Schrot</t>
  </si>
  <si>
    <t>De crassiore farina</t>
  </si>
  <si>
    <t>e-308</t>
  </si>
  <si>
    <t>Olyra</t>
  </si>
  <si>
    <t>De siligine</t>
  </si>
  <si>
    <t>e-309</t>
  </si>
  <si>
    <t>Athera</t>
  </si>
  <si>
    <t>De athera idest tenui pulticula</t>
  </si>
  <si>
    <t>e-310</t>
  </si>
  <si>
    <t>Tragos</t>
  </si>
  <si>
    <t>De trago</t>
  </si>
  <si>
    <t>e-311</t>
  </si>
  <si>
    <t>Hafer</t>
  </si>
  <si>
    <t>De bromo</t>
  </si>
  <si>
    <t>e-312</t>
  </si>
  <si>
    <t>Reis</t>
  </si>
  <si>
    <t>De oryza</t>
  </si>
  <si>
    <t>e-313</t>
  </si>
  <si>
    <t>Graupen</t>
  </si>
  <si>
    <t>De halica</t>
  </si>
  <si>
    <t>e-314</t>
  </si>
  <si>
    <t>Hirse</t>
  </si>
  <si>
    <t>De milio</t>
  </si>
  <si>
    <t>e-315</t>
  </si>
  <si>
    <t>Mohrenhirse</t>
  </si>
  <si>
    <t>De panico</t>
  </si>
  <si>
    <t>e-316</t>
  </si>
  <si>
    <t>Sesam</t>
  </si>
  <si>
    <t>De sesama</t>
  </si>
  <si>
    <t>e-317</t>
  </si>
  <si>
    <t>Taumellolch</t>
  </si>
  <si>
    <t>De lolio</t>
  </si>
  <si>
    <t>e-318</t>
  </si>
  <si>
    <t>St?rkemehl</t>
  </si>
  <si>
    <t>De amylo</t>
  </si>
  <si>
    <t>e-319</t>
  </si>
  <si>
    <t>Bockshornmehl</t>
  </si>
  <si>
    <t>De foeni graeci farina</t>
  </si>
  <si>
    <t>e-320</t>
  </si>
  <si>
    <t>Lein</t>
  </si>
  <si>
    <t>De lino</t>
  </si>
  <si>
    <t>e-321</t>
  </si>
  <si>
    <t>Erbse</t>
  </si>
  <si>
    <t>De cicere</t>
  </si>
  <si>
    <t>e-322</t>
  </si>
  <si>
    <t>Griechische Bohne</t>
  </si>
  <si>
    <t>De faba</t>
  </si>
  <si>
    <t>e-323</t>
  </si>
  <si>
    <t>Aegyptische Bohne</t>
  </si>
  <si>
    <t>De faba aegyptia</t>
  </si>
  <si>
    <t>e-324</t>
  </si>
  <si>
    <t>Linse</t>
  </si>
  <si>
    <t>De lente</t>
  </si>
  <si>
    <t>e-325</t>
  </si>
  <si>
    <t>Zwergbohne</t>
  </si>
  <si>
    <t>De phasiolis</t>
  </si>
  <si>
    <t>e-326</t>
  </si>
  <si>
    <t>Linsenwicke</t>
  </si>
  <si>
    <t>De eruo</t>
  </si>
  <si>
    <t>e-327</t>
  </si>
  <si>
    <t>Lupine</t>
  </si>
  <si>
    <t>De lupinis</t>
  </si>
  <si>
    <t>e-328</t>
  </si>
  <si>
    <t>Wilde Lupine</t>
  </si>
  <si>
    <t>De rapo</t>
  </si>
  <si>
    <t>e-329</t>
  </si>
  <si>
    <t>Weisse R?be</t>
  </si>
  <si>
    <t>De buniade rapo</t>
  </si>
  <si>
    <t>e-330</t>
  </si>
  <si>
    <t>Wilde weisse R?be</t>
  </si>
  <si>
    <t>De radice</t>
  </si>
  <si>
    <t>e-331</t>
  </si>
  <si>
    <t>Feldkohl</t>
  </si>
  <si>
    <t>De sylvestri raphano</t>
  </si>
  <si>
    <t>e-332</t>
  </si>
  <si>
    <t>Rettig</t>
  </si>
  <si>
    <t>De sifaro</t>
  </si>
  <si>
    <t>e-333</t>
  </si>
  <si>
    <t>Wilder Rettig</t>
  </si>
  <si>
    <t>De lapatho et rumice</t>
  </si>
  <si>
    <t>e-334</t>
  </si>
  <si>
    <t>Sisaron</t>
  </si>
  <si>
    <t>De lampsana</t>
  </si>
  <si>
    <t>e-335</t>
  </si>
  <si>
    <t>Ampfer</t>
  </si>
  <si>
    <t>De hyppolapatho</t>
  </si>
  <si>
    <t>e-336</t>
  </si>
  <si>
    <t>Hippolapathon</t>
  </si>
  <si>
    <t>De bunio napi genere</t>
  </si>
  <si>
    <t>e-337</t>
  </si>
  <si>
    <t>Grauer Senf</t>
  </si>
  <si>
    <t>De blitto</t>
  </si>
  <si>
    <t>e-338</t>
  </si>
  <si>
    <t>Gem?seamaranth</t>
  </si>
  <si>
    <t>De malua</t>
  </si>
  <si>
    <t>e-339</t>
  </si>
  <si>
    <t>Malve</t>
  </si>
  <si>
    <t>De attriplice</t>
  </si>
  <si>
    <t>e-340</t>
  </si>
  <si>
    <t>Gartenmelde</t>
  </si>
  <si>
    <t>De brassica</t>
  </si>
  <si>
    <t>e-341</t>
  </si>
  <si>
    <t>Kohl</t>
  </si>
  <si>
    <t>De sylvestri brassica</t>
  </si>
  <si>
    <t>e-342</t>
  </si>
  <si>
    <t>Wilder Kohl</t>
  </si>
  <si>
    <t>Ea brassica marina</t>
  </si>
  <si>
    <t>e-343</t>
  </si>
  <si>
    <t>Meerkohl</t>
  </si>
  <si>
    <t>e-344</t>
  </si>
  <si>
    <t>Bete</t>
  </si>
  <si>
    <t>De portulaca sylvestri</t>
  </si>
  <si>
    <t>e-345</t>
  </si>
  <si>
    <t>Portulak</t>
  </si>
  <si>
    <t>De portulaca</t>
  </si>
  <si>
    <t>e-346</t>
  </si>
  <si>
    <t>Spargel</t>
  </si>
  <si>
    <t>De Asparagis</t>
  </si>
  <si>
    <t>e-347</t>
  </si>
  <si>
    <t>Wegerich</t>
  </si>
  <si>
    <t>De plantagine</t>
  </si>
  <si>
    <t>e-348</t>
  </si>
  <si>
    <t>Merk</t>
  </si>
  <si>
    <t>De lavere seu sio</t>
  </si>
  <si>
    <t>e-349</t>
  </si>
  <si>
    <t>Sisymbrion</t>
  </si>
  <si>
    <t>De sisymbrio</t>
  </si>
  <si>
    <t>e-350</t>
  </si>
  <si>
    <t>Das andere Sisymbrion</t>
  </si>
  <si>
    <t>De altero sisymbrio</t>
  </si>
  <si>
    <t>e-351</t>
  </si>
  <si>
    <t>Meerfenchel</t>
  </si>
  <si>
    <t>De crithmo</t>
  </si>
  <si>
    <t>e-352</t>
  </si>
  <si>
    <t>Niedriger Schotenklee</t>
  </si>
  <si>
    <t>De coronopo</t>
  </si>
  <si>
    <t>e-353</t>
  </si>
  <si>
    <t>G?nsedistel</t>
  </si>
  <si>
    <t>De cicerbita seu soncho</t>
  </si>
  <si>
    <t>e-354</t>
  </si>
  <si>
    <t>Seris</t>
  </si>
  <si>
    <t>De Intubo et feri</t>
  </si>
  <si>
    <t>e-355</t>
  </si>
  <si>
    <t>Knorpelsalat</t>
  </si>
  <si>
    <t>De condrilla</t>
  </si>
  <si>
    <t>e-356</t>
  </si>
  <si>
    <t>K?rbis</t>
  </si>
  <si>
    <t>De cucurbita</t>
  </si>
  <si>
    <t>e-357</t>
  </si>
  <si>
    <t>Gebaute Gurke</t>
  </si>
  <si>
    <t>De cucumere sativo</t>
  </si>
  <si>
    <t>e-358</t>
  </si>
  <si>
    <t>Melone</t>
  </si>
  <si>
    <t>De pepone</t>
  </si>
  <si>
    <t>e-359</t>
  </si>
  <si>
    <t>Gartenlattich</t>
  </si>
  <si>
    <t>De lactucis</t>
  </si>
  <si>
    <t>e-360</t>
  </si>
  <si>
    <t>Wilder Lattich</t>
  </si>
  <si>
    <t>De lactuca sylvestri</t>
  </si>
  <si>
    <t>e-361</t>
  </si>
  <si>
    <t>Gingidion</t>
  </si>
  <si>
    <t>e-362</t>
  </si>
  <si>
    <t>Venuskamm</t>
  </si>
  <si>
    <t>De scandice</t>
  </si>
  <si>
    <t>e-363</t>
  </si>
  <si>
    <t>Steinbrech</t>
  </si>
  <si>
    <t>De gallinaceo pede ceu caucalide</t>
  </si>
  <si>
    <t>e-364</t>
  </si>
  <si>
    <t>Rauke</t>
  </si>
  <si>
    <t>e-365</t>
  </si>
  <si>
    <t>Basilicum</t>
  </si>
  <si>
    <t>De ocimo</t>
  </si>
  <si>
    <t>e-366</t>
  </si>
  <si>
    <t>Orobanche</t>
  </si>
  <si>
    <t>e-367</t>
  </si>
  <si>
    <t>Bocksbart</t>
  </si>
  <si>
    <t>De barbula hirci</t>
  </si>
  <si>
    <t>e-368</t>
  </si>
  <si>
    <t>Vogelmilch</t>
  </si>
  <si>
    <t>De ornithogalo</t>
  </si>
  <si>
    <t>e-369</t>
  </si>
  <si>
    <t>Tr?ffel</t>
  </si>
  <si>
    <t>De tuberibus</t>
  </si>
  <si>
    <t>e-370</t>
  </si>
  <si>
    <t>Vietsbohne</t>
  </si>
  <si>
    <t>De smilace</t>
  </si>
  <si>
    <t>e-371</t>
  </si>
  <si>
    <t>Luzerne</t>
  </si>
  <si>
    <t>e-372</t>
  </si>
  <si>
    <t>Vogelwicke</t>
  </si>
  <si>
    <t>e-373</t>
  </si>
  <si>
    <t>Lauch</t>
  </si>
  <si>
    <t>De porro capitato</t>
  </si>
  <si>
    <t>e-374</t>
  </si>
  <si>
    <t>Weinlauch</t>
  </si>
  <si>
    <t>De ampeloprasso</t>
  </si>
  <si>
    <t>e-375</t>
  </si>
  <si>
    <t>Zwiebeln</t>
  </si>
  <si>
    <t>De cepa</t>
  </si>
  <si>
    <t>e-376</t>
  </si>
  <si>
    <t>Knoblauch</t>
  </si>
  <si>
    <t>De allio</t>
  </si>
  <si>
    <t>e-377</t>
  </si>
  <si>
    <t>Skorodoprason</t>
  </si>
  <si>
    <t>De scordoprasso</t>
  </si>
  <si>
    <t>e-378</t>
  </si>
  <si>
    <t>Senf</t>
  </si>
  <si>
    <t>De sinapi</t>
  </si>
  <si>
    <t>e-379</t>
  </si>
  <si>
    <t>Kardamon</t>
  </si>
  <si>
    <t>De nasturcio</t>
  </si>
  <si>
    <t>e-380</t>
  </si>
  <si>
    <t>Hirtent?schlein</t>
  </si>
  <si>
    <t>De thlaspe</t>
  </si>
  <si>
    <t>e-381</t>
  </si>
  <si>
    <t>T?rkische Kresse</t>
  </si>
  <si>
    <t>De arabide</t>
  </si>
  <si>
    <t>e-382</t>
  </si>
  <si>
    <t>Vielschotige Rauke</t>
  </si>
  <si>
    <t>De irione</t>
  </si>
  <si>
    <t>e-383</t>
  </si>
  <si>
    <t>Pfeffer</t>
  </si>
  <si>
    <t>De pipere</t>
  </si>
  <si>
    <t>e-384</t>
  </si>
  <si>
    <t>Ingwer</t>
  </si>
  <si>
    <t>De gingiberi</t>
  </si>
  <si>
    <t>e-385</t>
  </si>
  <si>
    <t>Wasserpfeffer</t>
  </si>
  <si>
    <t>De hydropipere</t>
  </si>
  <si>
    <t>e-386</t>
  </si>
  <si>
    <t>Niesgarbe</t>
  </si>
  <si>
    <t>De ptarmica</t>
  </si>
  <si>
    <t>e-387</t>
  </si>
  <si>
    <t>Seifenkraut</t>
  </si>
  <si>
    <t>De radicula seu lanaria haerba</t>
  </si>
  <si>
    <t>e-388</t>
  </si>
  <si>
    <t>Erdscheibe</t>
  </si>
  <si>
    <t>De cyclamino</t>
  </si>
  <si>
    <t>e-389</t>
  </si>
  <si>
    <t>Der andere Kyklaminos</t>
  </si>
  <si>
    <t>De altera ciclamino</t>
  </si>
  <si>
    <t>e-390</t>
  </si>
  <si>
    <t>Grosse Drachenwurz</t>
  </si>
  <si>
    <t>De dracunculo</t>
  </si>
  <si>
    <t>e-391</t>
  </si>
  <si>
    <t>Kleindrachenwurz</t>
  </si>
  <si>
    <t>De dracunculo paruo</t>
  </si>
  <si>
    <t>e-392</t>
  </si>
  <si>
    <t>Aron</t>
  </si>
  <si>
    <t>De aro</t>
  </si>
  <si>
    <t>e-393</t>
  </si>
  <si>
    <t>Arisaron</t>
  </si>
  <si>
    <t>De arisaro</t>
  </si>
  <si>
    <t>e-394</t>
  </si>
  <si>
    <t>Asphodelos</t>
  </si>
  <si>
    <t>De hastula regia</t>
  </si>
  <si>
    <t>e-395</t>
  </si>
  <si>
    <t>Speisezwiebel</t>
  </si>
  <si>
    <t>De bulbo vomitorio</t>
  </si>
  <si>
    <t>e-396</t>
  </si>
  <si>
    <t>Brechzwiebel</t>
  </si>
  <si>
    <t>De bulbo cibario</t>
  </si>
  <si>
    <t>e-397</t>
  </si>
  <si>
    <t>Meerzwiebel</t>
  </si>
  <si>
    <t>De scilla</t>
  </si>
  <si>
    <t>e-398</t>
  </si>
  <si>
    <t>Gilge</t>
  </si>
  <si>
    <t>De pancratio</t>
  </si>
  <si>
    <t>e-399</t>
  </si>
  <si>
    <t>Kapper</t>
  </si>
  <si>
    <t>De cappari</t>
  </si>
  <si>
    <t>e-400</t>
  </si>
  <si>
    <t>Gartenkresse</t>
  </si>
  <si>
    <t>De lepidio</t>
  </si>
  <si>
    <t>e-401</t>
  </si>
  <si>
    <t>2.X</t>
  </si>
  <si>
    <t>Iberis</t>
  </si>
  <si>
    <t>De ranunculo</t>
  </si>
  <si>
    <t>e-402</t>
  </si>
  <si>
    <t>Batrachion</t>
  </si>
  <si>
    <t>Cap CXCV</t>
  </si>
  <si>
    <t>De fremio</t>
  </si>
  <si>
    <t>e-403</t>
  </si>
  <si>
    <t>Anemone</t>
  </si>
  <si>
    <t>Cap CXCVI</t>
  </si>
  <si>
    <t>e-404</t>
  </si>
  <si>
    <t>Argemone</t>
  </si>
  <si>
    <t>Cap CXCVII</t>
  </si>
  <si>
    <t>De altera argemone</t>
  </si>
  <si>
    <t>e-405</t>
  </si>
  <si>
    <t>Gauchheil</t>
  </si>
  <si>
    <t>Cap CXCVIII</t>
  </si>
  <si>
    <t>De anagallide</t>
  </si>
  <si>
    <t>e-406</t>
  </si>
  <si>
    <t>Epheu</t>
  </si>
  <si>
    <t>Cap CXCIX</t>
  </si>
  <si>
    <t>De hedera</t>
  </si>
  <si>
    <t>e-407</t>
  </si>
  <si>
    <t>Grosses Chedonion</t>
  </si>
  <si>
    <t>Cap CC</t>
  </si>
  <si>
    <t>De chelidonia</t>
  </si>
  <si>
    <t>e-408</t>
  </si>
  <si>
    <t>Kleines Chelidonion</t>
  </si>
  <si>
    <t>Cap CCI</t>
  </si>
  <si>
    <t>De chelidonia minore</t>
  </si>
  <si>
    <t>e-409</t>
  </si>
  <si>
    <t>Othonna</t>
  </si>
  <si>
    <t>Cap CCII</t>
  </si>
  <si>
    <t>e-410</t>
  </si>
  <si>
    <t>Mauseohr</t>
  </si>
  <si>
    <t>Cap CCIII</t>
  </si>
  <si>
    <t>De auricula muris</t>
  </si>
  <si>
    <t>Cap CCIIII</t>
  </si>
  <si>
    <t>De altera auricula muris</t>
  </si>
  <si>
    <t>e-411</t>
  </si>
  <si>
    <t>Wilder Waid</t>
  </si>
  <si>
    <t>Cap CCV</t>
  </si>
  <si>
    <t>De glasto fativo</t>
  </si>
  <si>
    <t>Cap CCVI</t>
  </si>
  <si>
    <t>De sylvestri glasto</t>
  </si>
  <si>
    <t>e-412</t>
  </si>
  <si>
    <t>Wachsblume</t>
  </si>
  <si>
    <t>Cap CCVII</t>
  </si>
  <si>
    <t>De telephio</t>
  </si>
  <si>
    <t>e-414</t>
  </si>
  <si>
    <t>L?rchenschwamm</t>
  </si>
  <si>
    <t>De agarico</t>
  </si>
  <si>
    <t>e-415</t>
  </si>
  <si>
    <t>Rhapontik</t>
  </si>
  <si>
    <t>De rapontico</t>
  </si>
  <si>
    <t>e-416</t>
  </si>
  <si>
    <t>Enzian</t>
  </si>
  <si>
    <t>De gentiana</t>
  </si>
  <si>
    <t>e-417</t>
  </si>
  <si>
    <t>Osterluzei</t>
  </si>
  <si>
    <t>De aristolochia rotunda</t>
  </si>
  <si>
    <t>De aristolochia longa</t>
  </si>
  <si>
    <t>e-418</t>
  </si>
  <si>
    <t>S?ssholz</t>
  </si>
  <si>
    <t>De dulci radice</t>
  </si>
  <si>
    <t>e-419</t>
  </si>
  <si>
    <t>Grosses Kentaurion</t>
  </si>
  <si>
    <t>De centaurio magno</t>
  </si>
  <si>
    <t>e-420</t>
  </si>
  <si>
    <t>Kleines Kentaurion</t>
  </si>
  <si>
    <t>De centaurio minore</t>
  </si>
  <si>
    <t>e-421</t>
  </si>
  <si>
    <t>Weisses Chamaileon</t>
  </si>
  <si>
    <t>De chamaeleone albo</t>
  </si>
  <si>
    <t>e-422</t>
  </si>
  <si>
    <t>Schwarzes Chamaileon</t>
  </si>
  <si>
    <t>e-423</t>
  </si>
  <si>
    <t>Krokodeilion</t>
  </si>
  <si>
    <t>De crocodilio</t>
  </si>
  <si>
    <t>e-424</t>
  </si>
  <si>
    <t>Karde</t>
  </si>
  <si>
    <t>De labro veneris seu dipsaco</t>
  </si>
  <si>
    <t>e-425</t>
  </si>
  <si>
    <t>Weisse Akantha</t>
  </si>
  <si>
    <t>De spina alba</t>
  </si>
  <si>
    <t>e-426</t>
  </si>
  <si>
    <t>Arabische Akantha</t>
  </si>
  <si>
    <t>De Spina arabica</t>
  </si>
  <si>
    <t>e-427</t>
  </si>
  <si>
    <t>Golddistel</t>
  </si>
  <si>
    <t>De carduo</t>
  </si>
  <si>
    <t>e-428</t>
  </si>
  <si>
    <t>Poterion</t>
  </si>
  <si>
    <t>De poterio</t>
  </si>
  <si>
    <t>e-429</t>
  </si>
  <si>
    <t>Eselsdistel</t>
  </si>
  <si>
    <t>De acanthio</t>
  </si>
  <si>
    <t>e-430</t>
  </si>
  <si>
    <t>Akantha</t>
  </si>
  <si>
    <t>De acantha</t>
  </si>
  <si>
    <t>De sylvestra spina</t>
  </si>
  <si>
    <t>e-431</t>
  </si>
  <si>
    <t>Hauhechel</t>
  </si>
  <si>
    <t>De anonide</t>
  </si>
  <si>
    <t>e-432</t>
  </si>
  <si>
    <t>Leukakantha</t>
  </si>
  <si>
    <t>De leucacantha</t>
  </si>
  <si>
    <t>e-433</t>
  </si>
  <si>
    <t>Tragakantha</t>
  </si>
  <si>
    <t>De tragacantha</t>
  </si>
  <si>
    <t>e-434</t>
  </si>
  <si>
    <t>Mannstreu</t>
  </si>
  <si>
    <t>De eryngio</t>
  </si>
  <si>
    <t>e-435</t>
  </si>
  <si>
    <t>Alo?</t>
  </si>
  <si>
    <t>De aloe</t>
  </si>
  <si>
    <t>e-436</t>
  </si>
  <si>
    <t>Wermuth</t>
  </si>
  <si>
    <t>De absinthio</t>
  </si>
  <si>
    <t>e-437</t>
  </si>
  <si>
    <t>Seebeifuss</t>
  </si>
  <si>
    <t>De marino Absinthio</t>
  </si>
  <si>
    <t>e-438</t>
  </si>
  <si>
    <t>Santoninbeifuss</t>
  </si>
  <si>
    <t>e-439</t>
  </si>
  <si>
    <t>Abrotonon</t>
  </si>
  <si>
    <t>De abrotono</t>
  </si>
  <si>
    <t>e-440</t>
  </si>
  <si>
    <t>Hyssopos</t>
  </si>
  <si>
    <t>De hyssopo</t>
  </si>
  <si>
    <t>e-441</t>
  </si>
  <si>
    <t>Stoichas</t>
  </si>
  <si>
    <t>De stichade</t>
  </si>
  <si>
    <t>e-442</t>
  </si>
  <si>
    <t>Dosten</t>
  </si>
  <si>
    <t>De origano</t>
  </si>
  <si>
    <t>e-443</t>
  </si>
  <si>
    <t>Onetis</t>
  </si>
  <si>
    <t>De onitide</t>
  </si>
  <si>
    <t>e-444</t>
  </si>
  <si>
    <t>Wilder Dosten</t>
  </si>
  <si>
    <t>De sylvestri origano</t>
  </si>
  <si>
    <t>e-445</t>
  </si>
  <si>
    <t>Tragoriganon</t>
  </si>
  <si>
    <t>De tragorigano</t>
  </si>
  <si>
    <t>e-446</t>
  </si>
  <si>
    <t>Polei</t>
  </si>
  <si>
    <t>De pulegio</t>
  </si>
  <si>
    <t>e-447</t>
  </si>
  <si>
    <t>Diptam</t>
  </si>
  <si>
    <t>De dictamo</t>
  </si>
  <si>
    <t>De psudodictamo</t>
  </si>
  <si>
    <t>De cretensi dictamo</t>
  </si>
  <si>
    <t>e-448</t>
  </si>
  <si>
    <t>Salbei</t>
  </si>
  <si>
    <t>De salvia</t>
  </si>
  <si>
    <t>e-449</t>
  </si>
  <si>
    <t>Gebaute Minze</t>
  </si>
  <si>
    <t>De menta</t>
  </si>
  <si>
    <t>De mentastro</t>
  </si>
  <si>
    <t>e-450</t>
  </si>
  <si>
    <t>Kalamintha</t>
  </si>
  <si>
    <t>De calamintha</t>
  </si>
  <si>
    <t>e-451</t>
  </si>
  <si>
    <t>Saturei</t>
  </si>
  <si>
    <t>De thymo</t>
  </si>
  <si>
    <t>e-452</t>
  </si>
  <si>
    <t>Thymbra</t>
  </si>
  <si>
    <t>De satureia</t>
  </si>
  <si>
    <t>e-453</t>
  </si>
  <si>
    <t>Quendel</t>
  </si>
  <si>
    <t>De serpyllo</t>
  </si>
  <si>
    <t>e-454</t>
  </si>
  <si>
    <t>Majoran</t>
  </si>
  <si>
    <t>De sampsuco</t>
  </si>
  <si>
    <t>e-455</t>
  </si>
  <si>
    <t>Steinklee</t>
  </si>
  <si>
    <t>De sertula campana</t>
  </si>
  <si>
    <t>e-456</t>
  </si>
  <si>
    <t>Maron</t>
  </si>
  <si>
    <t>De maro</t>
  </si>
  <si>
    <t>e-457</t>
  </si>
  <si>
    <t>Akinos</t>
  </si>
  <si>
    <t>De ocimastro</t>
  </si>
  <si>
    <t>e-458</t>
  </si>
  <si>
    <t>Bakcharis</t>
  </si>
  <si>
    <t>De bacchare</t>
  </si>
  <si>
    <t>e-459</t>
  </si>
  <si>
    <t>Raute</t>
  </si>
  <si>
    <t>De ruta</t>
  </si>
  <si>
    <t>e-460</t>
  </si>
  <si>
    <t>Wilde Raute</t>
  </si>
  <si>
    <t>De sylvestri ruta</t>
  </si>
  <si>
    <t>e-461</t>
  </si>
  <si>
    <t>Moly</t>
  </si>
  <si>
    <t>e-462</t>
  </si>
  <si>
    <t>Panakes</t>
  </si>
  <si>
    <t>De panace</t>
  </si>
  <si>
    <t>e-463</t>
  </si>
  <si>
    <t>Asklepisches Panakes</t>
  </si>
  <si>
    <t>De panace asclepii</t>
  </si>
  <si>
    <t>e-464</t>
  </si>
  <si>
    <t>Cheironisches Panakes</t>
  </si>
  <si>
    <t>De panace Chironio</t>
  </si>
  <si>
    <t>e-465</t>
  </si>
  <si>
    <t>Ligustikon</t>
  </si>
  <si>
    <t>De liguistico</t>
  </si>
  <si>
    <t>e-466</t>
  </si>
  <si>
    <t>M?hre</t>
  </si>
  <si>
    <t>e-467</t>
  </si>
  <si>
    <t>Massiliensisches Seseli</t>
  </si>
  <si>
    <t>De seseli</t>
  </si>
  <si>
    <t>e-468</t>
  </si>
  <si>
    <t>Aethiopisches Seseli</t>
  </si>
  <si>
    <t>De aethiopico seseli</t>
  </si>
  <si>
    <t>e-469</t>
  </si>
  <si>
    <t>Peleponnesisches Seseli</t>
  </si>
  <si>
    <t>De peloponnesi seseli</t>
  </si>
  <si>
    <t>e-470</t>
  </si>
  <si>
    <t>Tordylion</t>
  </si>
  <si>
    <t>De cretico seseli</t>
  </si>
  <si>
    <t>e-471</t>
  </si>
  <si>
    <t>Sison</t>
  </si>
  <si>
    <t>De sisone</t>
  </si>
  <si>
    <t>e-472</t>
  </si>
  <si>
    <t>Anis</t>
  </si>
  <si>
    <t>De aniso</t>
  </si>
  <si>
    <t>e-473</t>
  </si>
  <si>
    <t>K?mmel</t>
  </si>
  <si>
    <t>De caro</t>
  </si>
  <si>
    <t>e-474</t>
  </si>
  <si>
    <t>Dill</t>
  </si>
  <si>
    <t>De anetho</t>
  </si>
  <si>
    <t>e-475</t>
  </si>
  <si>
    <t>Mutterk?mmel</t>
  </si>
  <si>
    <t>De cumino fativo</t>
  </si>
  <si>
    <t>e-476</t>
  </si>
  <si>
    <t>Wilder Mutterk?mmel</t>
  </si>
  <si>
    <t>De sylvestri cumino</t>
  </si>
  <si>
    <t>e-477</t>
  </si>
  <si>
    <t>Ammi</t>
  </si>
  <si>
    <t>De ammio</t>
  </si>
  <si>
    <t>e-478</t>
  </si>
  <si>
    <t>Koriander</t>
  </si>
  <si>
    <t>De coriano</t>
  </si>
  <si>
    <t>e-479</t>
  </si>
  <si>
    <t>Grosses Hierakion</t>
  </si>
  <si>
    <t>De Hieracia</t>
  </si>
  <si>
    <t>e-480</t>
  </si>
  <si>
    <t>Kleines Hierakion</t>
  </si>
  <si>
    <t>De hieracia parua</t>
  </si>
  <si>
    <t>e-481</t>
  </si>
  <si>
    <t>Gartensellerie</t>
  </si>
  <si>
    <t>De apio</t>
  </si>
  <si>
    <t>e-482</t>
  </si>
  <si>
    <t>Sellerie</t>
  </si>
  <si>
    <t>De eleoselino</t>
  </si>
  <si>
    <t>e-483</t>
  </si>
  <si>
    <t>Oreoselinon</t>
  </si>
  <si>
    <t>De oreoselino</t>
  </si>
  <si>
    <t>e-484</t>
  </si>
  <si>
    <t>Petroselinon</t>
  </si>
  <si>
    <t>De petroselino</t>
  </si>
  <si>
    <t>e-485</t>
  </si>
  <si>
    <t>Hipposelinon</t>
  </si>
  <si>
    <t>De olusatro</t>
  </si>
  <si>
    <t>e-486</t>
  </si>
  <si>
    <t>Smyrnion</t>
  </si>
  <si>
    <t>e-487</t>
  </si>
  <si>
    <t>Pastinak</t>
  </si>
  <si>
    <t>De elaphobosco</t>
  </si>
  <si>
    <t>e-488</t>
  </si>
  <si>
    <t>Fenchel</t>
  </si>
  <si>
    <t>De Eoeniculo</t>
  </si>
  <si>
    <t>e-489</t>
  </si>
  <si>
    <t>Hippomarathron</t>
  </si>
  <si>
    <t>De erratico foeniculo</t>
  </si>
  <si>
    <t>e-490</t>
  </si>
  <si>
    <t>Daukos</t>
  </si>
  <si>
    <t>De dauco</t>
  </si>
  <si>
    <t>e-491</t>
  </si>
  <si>
    <t>Delphinion</t>
  </si>
  <si>
    <t>De delphinio</t>
  </si>
  <si>
    <t>e-492</t>
  </si>
  <si>
    <t>Bertramwurz</t>
  </si>
  <si>
    <t>De altero delphinio</t>
  </si>
  <si>
    <t>e-493</t>
  </si>
  <si>
    <t>Libanotis</t>
  </si>
  <si>
    <t>De pyrethro</t>
  </si>
  <si>
    <t>De rosmarino</t>
  </si>
  <si>
    <t>De canchry</t>
  </si>
  <si>
    <t>De rosmarino coronario</t>
  </si>
  <si>
    <t>e-494</t>
  </si>
  <si>
    <t>B?renklau</t>
  </si>
  <si>
    <t>De sphondylio</t>
  </si>
  <si>
    <t>e-495</t>
  </si>
  <si>
    <t>Steckenkraut</t>
  </si>
  <si>
    <t>De ferula</t>
  </si>
  <si>
    <t>e-496</t>
  </si>
  <si>
    <t>Haarstrang</t>
  </si>
  <si>
    <t>De peucedano</t>
  </si>
  <si>
    <t>e-497</t>
  </si>
  <si>
    <t>Schwarzk?mmel</t>
  </si>
  <si>
    <t>De gith seu melanthio</t>
  </si>
  <si>
    <t>e-498</t>
  </si>
  <si>
    <t>Silphion</t>
  </si>
  <si>
    <t>De laserpitio et lasere</t>
  </si>
  <si>
    <t>e-499</t>
  </si>
  <si>
    <t>Sagapenon</t>
  </si>
  <si>
    <t>De sagapenio</t>
  </si>
  <si>
    <t>e-500</t>
  </si>
  <si>
    <t>Euphorbion</t>
  </si>
  <si>
    <t>De euphorbio</t>
  </si>
  <si>
    <t>e-501</t>
  </si>
  <si>
    <t>Galbanum</t>
  </si>
  <si>
    <t>De galbano</t>
  </si>
  <si>
    <t>e-502</t>
  </si>
  <si>
    <t>Ammoniakum</t>
  </si>
  <si>
    <t>De ammoniaco</t>
  </si>
  <si>
    <t>e-503</t>
  </si>
  <si>
    <t>Sarkokolla</t>
  </si>
  <si>
    <t>e-504</t>
  </si>
  <si>
    <t>Glaukion</t>
  </si>
  <si>
    <t>De glaucio</t>
  </si>
  <si>
    <t>e-505</t>
  </si>
  <si>
    <t>Leim</t>
  </si>
  <si>
    <t>De glutino</t>
  </si>
  <si>
    <t>e-506</t>
  </si>
  <si>
    <t>Ichthyokolla</t>
  </si>
  <si>
    <t>De glutino piscium</t>
  </si>
  <si>
    <t>e-507</t>
  </si>
  <si>
    <t>Ixos</t>
  </si>
  <si>
    <t>De visco</t>
  </si>
  <si>
    <t>e-508</t>
  </si>
  <si>
    <t>Wandlabkraut</t>
  </si>
  <si>
    <t>De aparinae</t>
  </si>
  <si>
    <t>e-509</t>
  </si>
  <si>
    <t>Alysson</t>
  </si>
  <si>
    <t>De alysso</t>
  </si>
  <si>
    <t>e-510</t>
  </si>
  <si>
    <t>Asklepias</t>
  </si>
  <si>
    <t>De asclepiade</t>
  </si>
  <si>
    <t>e-511</t>
  </si>
  <si>
    <t>Atraktylis</t>
  </si>
  <si>
    <t>De atractylide</t>
  </si>
  <si>
    <t>e-512</t>
  </si>
  <si>
    <t>Polyknemon</t>
  </si>
  <si>
    <t>De polycnemo</t>
  </si>
  <si>
    <t>e-513</t>
  </si>
  <si>
    <t>Wirbeldosten</t>
  </si>
  <si>
    <t>De clinopodio</t>
  </si>
  <si>
    <t>e-514</t>
  </si>
  <si>
    <t>Leontopetalon</t>
  </si>
  <si>
    <t>De leontopedalo</t>
  </si>
  <si>
    <t>e-515</t>
  </si>
  <si>
    <t>Gamander (Teukrion)</t>
  </si>
  <si>
    <t>De teucrio</t>
  </si>
  <si>
    <t>e-516</t>
  </si>
  <si>
    <t>Chamaidrys</t>
  </si>
  <si>
    <t>De trisagine</t>
  </si>
  <si>
    <t>e-517</t>
  </si>
  <si>
    <t>Leukas</t>
  </si>
  <si>
    <t>De leucade</t>
  </si>
  <si>
    <t>e-518</t>
  </si>
  <si>
    <t>Kranznelke</t>
  </si>
  <si>
    <t>De lychnide</t>
  </si>
  <si>
    <t>e-519</t>
  </si>
  <si>
    <t>Wilde Nelke</t>
  </si>
  <si>
    <t>De sylvestri lychnide</t>
  </si>
  <si>
    <t>e-520</t>
  </si>
  <si>
    <t>Lilie</t>
  </si>
  <si>
    <t>De lilio</t>
  </si>
  <si>
    <t>e-521</t>
  </si>
  <si>
    <t>Ballote</t>
  </si>
  <si>
    <t>De ballote seu marrubio nigro</t>
  </si>
  <si>
    <t>e-522</t>
  </si>
  <si>
    <t>Melisse</t>
  </si>
  <si>
    <t>De apiastro</t>
  </si>
  <si>
    <t>e-523</t>
  </si>
  <si>
    <t>Prasion</t>
  </si>
  <si>
    <t>De marrubio</t>
  </si>
  <si>
    <t>e-524</t>
  </si>
  <si>
    <t>Ziest</t>
  </si>
  <si>
    <t>De stachye</t>
  </si>
  <si>
    <t>e-525</t>
  </si>
  <si>
    <t>Hirschzunge (111)</t>
  </si>
  <si>
    <t>De phyllitide</t>
  </si>
  <si>
    <t>e-526</t>
  </si>
  <si>
    <t>Phalangion</t>
  </si>
  <si>
    <t>De phalangia</t>
  </si>
  <si>
    <t>e-527</t>
  </si>
  <si>
    <t>Asphaltklee</t>
  </si>
  <si>
    <t>De trisolio</t>
  </si>
  <si>
    <t>e-528</t>
  </si>
  <si>
    <t>Gamander (Polion)</t>
  </si>
  <si>
    <t>De polio</t>
  </si>
  <si>
    <t>e-529</t>
  </si>
  <si>
    <t>Knoblauch-Gamander</t>
  </si>
  <si>
    <t>De scordio</t>
  </si>
  <si>
    <t>e-530</t>
  </si>
  <si>
    <t>Huflattich</t>
  </si>
  <si>
    <t>De tussilagine</t>
  </si>
  <si>
    <t>e-531</t>
  </si>
  <si>
    <t>Beifuss</t>
  </si>
  <si>
    <t>De artemisia</t>
  </si>
  <si>
    <t>e-532</t>
  </si>
  <si>
    <t>Zartbl?tterige Artemisia</t>
  </si>
  <si>
    <t>De artemisia tenuiore</t>
  </si>
  <si>
    <t>e-533</t>
  </si>
  <si>
    <t>Ambrosia</t>
  </si>
  <si>
    <t>e-534</t>
  </si>
  <si>
    <t>Traubenkraut</t>
  </si>
  <si>
    <t>De botrye</t>
  </si>
  <si>
    <t>e-535</t>
  </si>
  <si>
    <t>Storchschnabel</t>
  </si>
  <si>
    <t>De geranio</t>
  </si>
  <si>
    <t>De altero geranio</t>
  </si>
  <si>
    <t>e-536</t>
  </si>
  <si>
    <t>Gnaphalion</t>
  </si>
  <si>
    <t>De gnaphalio</t>
  </si>
  <si>
    <t>e-537</t>
  </si>
  <si>
    <t>Rohkolben</t>
  </si>
  <si>
    <t>De typha</t>
  </si>
  <si>
    <t>e-538</t>
  </si>
  <si>
    <t>Kirkaia</t>
  </si>
  <si>
    <t>De circea</t>
  </si>
  <si>
    <t>e-539</t>
  </si>
  <si>
    <t>Oinanthe</t>
  </si>
  <si>
    <t>e-540</t>
  </si>
  <si>
    <t>Konyza</t>
  </si>
  <si>
    <t>De conyza magna</t>
  </si>
  <si>
    <t>De conyza paru</t>
  </si>
  <si>
    <t>De altera conyza</t>
  </si>
  <si>
    <t>e-541</t>
  </si>
  <si>
    <t>Hemerokallis</t>
  </si>
  <si>
    <t>De lilio sylvestri</t>
  </si>
  <si>
    <t>e-542</t>
  </si>
  <si>
    <t>Goldlack</t>
  </si>
  <si>
    <t>De viola alba</t>
  </si>
  <si>
    <t>e-543</t>
  </si>
  <si>
    <t>Krataiogonon</t>
  </si>
  <si>
    <t>De crataegono</t>
  </si>
  <si>
    <t>e-544</t>
  </si>
  <si>
    <t>Phyllon</t>
  </si>
  <si>
    <t>De phyllo</t>
  </si>
  <si>
    <t>e-545</t>
  </si>
  <si>
    <t>Knabenkraut</t>
  </si>
  <si>
    <t>De testiculo canis</t>
  </si>
  <si>
    <t>e-546</t>
  </si>
  <si>
    <t>Anderes Knabenkraut</t>
  </si>
  <si>
    <t>De altero testiculo</t>
  </si>
  <si>
    <t>e-547</t>
  </si>
  <si>
    <t>Satyrion</t>
  </si>
  <si>
    <t>De satyro</t>
  </si>
  <si>
    <t>e-548</t>
  </si>
  <si>
    <t>Satyrion erythronion</t>
  </si>
  <si>
    <t>Cap XCLV</t>
  </si>
  <si>
    <t>De satyro erythronio</t>
  </si>
  <si>
    <t>e-549</t>
  </si>
  <si>
    <t>Kleiner Salbei</t>
  </si>
  <si>
    <t>De hormino</t>
  </si>
  <si>
    <t>e-550</t>
  </si>
  <si>
    <t>Hedysaron</t>
  </si>
  <si>
    <t>De securidaca</t>
  </si>
  <si>
    <t>e-551</t>
  </si>
  <si>
    <t>Onosma</t>
  </si>
  <si>
    <t>De onosmate</t>
  </si>
  <si>
    <t>e-552</t>
  </si>
  <si>
    <t>Weisse Seerose</t>
  </si>
  <si>
    <t>De nymphaea</t>
  </si>
  <si>
    <t>e-553</t>
  </si>
  <si>
    <t>Andere Seerose</t>
  </si>
  <si>
    <t>De altera nymphaea</t>
  </si>
  <si>
    <t>e-554</t>
  </si>
  <si>
    <t>Androsakes</t>
  </si>
  <si>
    <t>De androsace</t>
  </si>
  <si>
    <t>e-555</t>
  </si>
  <si>
    <t>Milzfarn</t>
  </si>
  <si>
    <t>De asplenio</t>
  </si>
  <si>
    <t>e-556</t>
  </si>
  <si>
    <t>Hirschzunge (142)</t>
  </si>
  <si>
    <t>De hemionitide</t>
  </si>
  <si>
    <t>e-557</t>
  </si>
  <si>
    <t>Anthyllis</t>
  </si>
  <si>
    <t>De anthyllide</t>
  </si>
  <si>
    <t>e-558</t>
  </si>
  <si>
    <t>Kamille</t>
  </si>
  <si>
    <t>De anthemide</t>
  </si>
  <si>
    <t>e-559</t>
  </si>
  <si>
    <t>Parthenion</t>
  </si>
  <si>
    <t>De parthenio</t>
  </si>
  <si>
    <t>e-560</t>
  </si>
  <si>
    <t>Wucherblume</t>
  </si>
  <si>
    <t>De buphthalmo</t>
  </si>
  <si>
    <t>e-561</t>
  </si>
  <si>
    <t>Gichtrose</t>
  </si>
  <si>
    <t>e-562</t>
  </si>
  <si>
    <t>Steinsamen</t>
  </si>
  <si>
    <t>De lithospermo</t>
  </si>
  <si>
    <t>e-563</t>
  </si>
  <si>
    <t>Glanzgras</t>
  </si>
  <si>
    <t>De phalaride</t>
  </si>
  <si>
    <t>e-564</t>
  </si>
  <si>
    <t>Krapp</t>
  </si>
  <si>
    <t>De rubia</t>
  </si>
  <si>
    <t>e-565</t>
  </si>
  <si>
    <t>Zungensumpfwurz</t>
  </si>
  <si>
    <t>De lonchitide</t>
  </si>
  <si>
    <t>e-566</t>
  </si>
  <si>
    <t>Andere Zungensumpfwurz</t>
  </si>
  <si>
    <t>De altera lonchitide</t>
  </si>
  <si>
    <t>e-567</t>
  </si>
  <si>
    <t>Eibisch</t>
  </si>
  <si>
    <t>De althaea</t>
  </si>
  <si>
    <t>e-568</t>
  </si>
  <si>
    <t>Malope</t>
  </si>
  <si>
    <t>De alcea</t>
  </si>
  <si>
    <t>e-569</t>
  </si>
  <si>
    <t>Gebauter Hanf</t>
  </si>
  <si>
    <t>De sylvestri cannabe</t>
  </si>
  <si>
    <t>e-570</t>
  </si>
  <si>
    <t>Wilder Hanf</t>
  </si>
  <si>
    <t>De sativa cannabe</t>
  </si>
  <si>
    <t>e-571</t>
  </si>
  <si>
    <t>Stinkstrauch</t>
  </si>
  <si>
    <t>De anagyir</t>
  </si>
  <si>
    <t>e-572</t>
  </si>
  <si>
    <t>Zwiebelpfeffer</t>
  </si>
  <si>
    <t>e-573</t>
  </si>
  <si>
    <t>Froschl?ffel</t>
  </si>
  <si>
    <t>De alimate</t>
  </si>
  <si>
    <t>e-574</t>
  </si>
  <si>
    <t>Esparset</t>
  </si>
  <si>
    <t>De onobrychide</t>
  </si>
  <si>
    <t>e-575</t>
  </si>
  <si>
    <t>Hartheu</t>
  </si>
  <si>
    <t>De hyperico</t>
  </si>
  <si>
    <t>e-576</t>
  </si>
  <si>
    <t>Gemeines Hartheu</t>
  </si>
  <si>
    <t>De ascyro</t>
  </si>
  <si>
    <t>e-577</t>
  </si>
  <si>
    <t>Androsaimon</t>
  </si>
  <si>
    <t>e-578</t>
  </si>
  <si>
    <t>Koris</t>
  </si>
  <si>
    <t>De androsaemo</t>
  </si>
  <si>
    <t>e-579</t>
  </si>
  <si>
    <t>Chamaipitys</t>
  </si>
  <si>
    <t>De aiuga</t>
  </si>
  <si>
    <t>e-580</t>
  </si>
  <si>
    <t>Andere Chamaipitys</t>
  </si>
  <si>
    <t>De altera aiuga</t>
  </si>
  <si>
    <t>e-582</t>
  </si>
  <si>
    <t>Kestron</t>
  </si>
  <si>
    <t>De betonica</t>
  </si>
  <si>
    <t>e-583</t>
  </si>
  <si>
    <t>Bretannika</t>
  </si>
  <si>
    <t>De bretanica</t>
  </si>
  <si>
    <t>De vettonica</t>
  </si>
  <si>
    <t>e-584</t>
  </si>
  <si>
    <t>Lysimachion</t>
  </si>
  <si>
    <t>e-585</t>
  </si>
  <si>
    <t>M?nnliches Polygonon</t>
  </si>
  <si>
    <t>De sanguinaria ceu polygono</t>
  </si>
  <si>
    <t>e-586</t>
  </si>
  <si>
    <t>Weibliches Polygonon</t>
  </si>
  <si>
    <t>De sanguinaria foemina</t>
  </si>
  <si>
    <t>Weisswurz</t>
  </si>
  <si>
    <t>De polygonato</t>
  </si>
  <si>
    <t>e-587</t>
  </si>
  <si>
    <t>Immergr?n</t>
  </si>
  <si>
    <t>De clematide</t>
  </si>
  <si>
    <t>De altera clematide</t>
  </si>
  <si>
    <t>e-588</t>
  </si>
  <si>
    <t>Polemonion</t>
  </si>
  <si>
    <t>e-589</t>
  </si>
  <si>
    <t>Felsensymphyton</t>
  </si>
  <si>
    <t>De alo</t>
  </si>
  <si>
    <t>e-590</t>
  </si>
  <si>
    <t>Anderes Symphyton</t>
  </si>
  <si>
    <t>De altero symphyto</t>
  </si>
  <si>
    <t>e-591</t>
  </si>
  <si>
    <t>Holosteon</t>
  </si>
  <si>
    <t>De holosteo</t>
  </si>
  <si>
    <t>e-592</t>
  </si>
  <si>
    <t>Becherblume</t>
  </si>
  <si>
    <t>e-593</t>
  </si>
  <si>
    <t>Klymenon</t>
  </si>
  <si>
    <t>De volucro</t>
  </si>
  <si>
    <t>e-594</t>
  </si>
  <si>
    <t>Periklymenon</t>
  </si>
  <si>
    <t>De periclymeno</t>
  </si>
  <si>
    <t>e-595</t>
  </si>
  <si>
    <t>Tribolos</t>
  </si>
  <si>
    <t>De tribulo</t>
  </si>
  <si>
    <t>e-596</t>
  </si>
  <si>
    <t>4.X</t>
  </si>
  <si>
    <t>Saxifragon</t>
  </si>
  <si>
    <t>De sarxiphago</t>
  </si>
  <si>
    <t>e-597</t>
  </si>
  <si>
    <t>Limoneion</t>
  </si>
  <si>
    <t>De limonio</t>
  </si>
  <si>
    <t>e-598</t>
  </si>
  <si>
    <t>Hasenklee</t>
  </si>
  <si>
    <t>De lagopo</t>
  </si>
  <si>
    <t>e-599</t>
  </si>
  <si>
    <t>Medion</t>
  </si>
  <si>
    <t>De medio</t>
  </si>
  <si>
    <t>e-600</t>
  </si>
  <si>
    <t>Epimedion</t>
  </si>
  <si>
    <t>De epimedio</t>
  </si>
  <si>
    <t>e-601</t>
  </si>
  <si>
    <t>Siegwurz</t>
  </si>
  <si>
    <t>De gladiola</t>
  </si>
  <si>
    <t>e-602</t>
  </si>
  <si>
    <t>Sparganion</t>
  </si>
  <si>
    <t>De sparganio</t>
  </si>
  <si>
    <t>e-603</t>
  </si>
  <si>
    <t>Xyris</t>
  </si>
  <si>
    <t>De sylvestri iride</t>
  </si>
  <si>
    <t>e-604</t>
  </si>
  <si>
    <t>Ochsenzunge</t>
  </si>
  <si>
    <t>De anchusa</t>
  </si>
  <si>
    <t>e-605</t>
  </si>
  <si>
    <t>Andere Anchusa</t>
  </si>
  <si>
    <t>De alia anchusa</t>
  </si>
  <si>
    <t>e-606</t>
  </si>
  <si>
    <t>Weitere Anchusa</t>
  </si>
  <si>
    <t>e-607</t>
  </si>
  <si>
    <t>Natternkopf</t>
  </si>
  <si>
    <t>De lycopsi</t>
  </si>
  <si>
    <t>e-608</t>
  </si>
  <si>
    <t>Echion</t>
  </si>
  <si>
    <t>De echio</t>
  </si>
  <si>
    <t>e-609</t>
  </si>
  <si>
    <t>Okimoeides</t>
  </si>
  <si>
    <t>e-610</t>
  </si>
  <si>
    <t>Erinos</t>
  </si>
  <si>
    <t>De erino</t>
  </si>
  <si>
    <t>e-611</t>
  </si>
  <si>
    <t>Agrostis</t>
  </si>
  <si>
    <t>De gramine</t>
  </si>
  <si>
    <t>e-612</t>
  </si>
  <si>
    <t>Kalamagrostis</t>
  </si>
  <si>
    <t>De arundinaceo gramine</t>
  </si>
  <si>
    <t>e-613</t>
  </si>
  <si>
    <t>Agrostis aus Parnass</t>
  </si>
  <si>
    <t>De gramine parnasi</t>
  </si>
  <si>
    <t>De siderite</t>
  </si>
  <si>
    <t>e-614</t>
  </si>
  <si>
    <t>Sideritis</t>
  </si>
  <si>
    <t>De alia siderite</t>
  </si>
  <si>
    <t>e-615</t>
  </si>
  <si>
    <t>Andere Sideritis</t>
  </si>
  <si>
    <t>e-616</t>
  </si>
  <si>
    <t>Weitere Sideritis</t>
  </si>
  <si>
    <t>e-617</t>
  </si>
  <si>
    <t>Garbe</t>
  </si>
  <si>
    <t>e-618</t>
  </si>
  <si>
    <t>Brombeer</t>
  </si>
  <si>
    <t>De rubo</t>
  </si>
  <si>
    <t>e-619</t>
  </si>
  <si>
    <t>Himbeer</t>
  </si>
  <si>
    <t>De idaeo rubo</t>
  </si>
  <si>
    <t>e-620</t>
  </si>
  <si>
    <t>Ackerwinde</t>
  </si>
  <si>
    <t>De helxine id est murali haerba</t>
  </si>
  <si>
    <t>e-621</t>
  </si>
  <si>
    <t>Elatine</t>
  </si>
  <si>
    <t>e-622</t>
  </si>
  <si>
    <t>Odermenning</t>
  </si>
  <si>
    <t>De eupatorio</t>
  </si>
  <si>
    <t>e-623</t>
  </si>
  <si>
    <t>G?nsefuss</t>
  </si>
  <si>
    <t>De quinquefolio</t>
  </si>
  <si>
    <t>e-624</t>
  </si>
  <si>
    <t>Phoinix</t>
  </si>
  <si>
    <t>De phoenice</t>
  </si>
  <si>
    <t>e-625</t>
  </si>
  <si>
    <t>Id?ische Wurzel</t>
  </si>
  <si>
    <t>De idaea radice</t>
  </si>
  <si>
    <t>e-626</t>
  </si>
  <si>
    <t>Rhodiaswurzel</t>
  </si>
  <si>
    <t>De rhodia radice</t>
  </si>
  <si>
    <t>e-627</t>
  </si>
  <si>
    <t>Hippuris</t>
  </si>
  <si>
    <t>De equiseto</t>
  </si>
  <si>
    <t>e-628</t>
  </si>
  <si>
    <t>Andere Hippuris</t>
  </si>
  <si>
    <t>De altero equiseto</t>
  </si>
  <si>
    <t>e-629</t>
  </si>
  <si>
    <t>F?rberkokkos</t>
  </si>
  <si>
    <t>De cocco set infectorio</t>
  </si>
  <si>
    <t>e-630</t>
  </si>
  <si>
    <t>Tragion</t>
  </si>
  <si>
    <t>De tragio</t>
  </si>
  <si>
    <t>e-631</t>
  </si>
  <si>
    <t>Anderes Tragion</t>
  </si>
  <si>
    <t>De alio tragio</t>
  </si>
  <si>
    <t>e-632</t>
  </si>
  <si>
    <t>Tragos (Skorpion)</t>
  </si>
  <si>
    <t>e-633</t>
  </si>
  <si>
    <t>Sumpfschoinos</t>
  </si>
  <si>
    <t>De iunco</t>
  </si>
  <si>
    <t>e-634</t>
  </si>
  <si>
    <t>Flechte</t>
  </si>
  <si>
    <t>De lichenae</t>
  </si>
  <si>
    <t>e-635</t>
  </si>
  <si>
    <t>Paronychia</t>
  </si>
  <si>
    <t>De parrhonychia</t>
  </si>
  <si>
    <t>e-636</t>
  </si>
  <si>
    <t>Goldhaar</t>
  </si>
  <si>
    <t>De chrysocomae</t>
  </si>
  <si>
    <t>e-637</t>
  </si>
  <si>
    <t>Chrysogonon</t>
  </si>
  <si>
    <t>De chrysogono</t>
  </si>
  <si>
    <t>e-638</t>
  </si>
  <si>
    <t>Elichryson</t>
  </si>
  <si>
    <t>De elichryso</t>
  </si>
  <si>
    <t>e-639</t>
  </si>
  <si>
    <t>Goldblume</t>
  </si>
  <si>
    <t>De chrysanthemo</t>
  </si>
  <si>
    <t>e-640</t>
  </si>
  <si>
    <t>Ageraton</t>
  </si>
  <si>
    <t>De agerato</t>
  </si>
  <si>
    <t>e-641</t>
  </si>
  <si>
    <t>Taubenkraut</t>
  </si>
  <si>
    <t>De verbenaca</t>
  </si>
  <si>
    <t>e-642</t>
  </si>
  <si>
    <t>Zur?ckgebogenes Peristereon</t>
  </si>
  <si>
    <t>De supina verbenaca</t>
  </si>
  <si>
    <t>e-643</t>
  </si>
  <si>
    <t>Walderbse</t>
  </si>
  <si>
    <t>De astragalo</t>
  </si>
  <si>
    <t>e-644</t>
  </si>
  <si>
    <t>Hyacinthe</t>
  </si>
  <si>
    <t>De hyacyntho</t>
  </si>
  <si>
    <t>e-645</t>
  </si>
  <si>
    <t>Mekon Rhoias</t>
  </si>
  <si>
    <t>De papauere erratico</t>
  </si>
  <si>
    <t>e-646</t>
  </si>
  <si>
    <t>Gartenmohn</t>
  </si>
  <si>
    <t>De papauere sativo</t>
  </si>
  <si>
    <t>e-647</t>
  </si>
  <si>
    <t>Hornmohn</t>
  </si>
  <si>
    <t>De corniculatio papauere</t>
  </si>
  <si>
    <t>e-648</t>
  </si>
  <si>
    <t>Mekon aphrodes</t>
  </si>
  <si>
    <t>De spumeo papauere</t>
  </si>
  <si>
    <t>e-649</t>
  </si>
  <si>
    <t>Hypekoon</t>
  </si>
  <si>
    <t>De hypecoo</t>
  </si>
  <si>
    <t>e-650</t>
  </si>
  <si>
    <t>Bilsenkraut</t>
  </si>
  <si>
    <t>De apollinari et hyoscyamo</t>
  </si>
  <si>
    <t>e-651</t>
  </si>
  <si>
    <t>Flohkraut</t>
  </si>
  <si>
    <t>De psyllio</t>
  </si>
  <si>
    <t>e-652</t>
  </si>
  <si>
    <t>Strychnos</t>
  </si>
  <si>
    <t>De hortensi solano</t>
  </si>
  <si>
    <t>e-653</t>
  </si>
  <si>
    <t>Strychnos Halikakabos</t>
  </si>
  <si>
    <t>De vesicaria</t>
  </si>
  <si>
    <t>e-654</t>
  </si>
  <si>
    <t>Schlafstrychnos</t>
  </si>
  <si>
    <t>De solano somnifero</t>
  </si>
  <si>
    <t>e-655</t>
  </si>
  <si>
    <t>Strychnos manikos</t>
  </si>
  <si>
    <t>De manico solano</t>
  </si>
  <si>
    <t>e-656</t>
  </si>
  <si>
    <t>Doryknion</t>
  </si>
  <si>
    <t>De dorycnio</t>
  </si>
  <si>
    <t>e-657</t>
  </si>
  <si>
    <t>Alraun</t>
  </si>
  <si>
    <t>De mandragora</t>
  </si>
  <si>
    <t>e-658</t>
  </si>
  <si>
    <t>Akoniton</t>
  </si>
  <si>
    <t>De aconito</t>
  </si>
  <si>
    <t>e-659</t>
  </si>
  <si>
    <t>Anderes Akoniton</t>
  </si>
  <si>
    <t>De altero aconito</t>
  </si>
  <si>
    <t>e-660</t>
  </si>
  <si>
    <t>Schierling</t>
  </si>
  <si>
    <t>De cicuta</t>
  </si>
  <si>
    <t>e-661</t>
  </si>
  <si>
    <t>Eibe</t>
  </si>
  <si>
    <t>De taxo</t>
  </si>
  <si>
    <t>e-662</t>
  </si>
  <si>
    <t>Hundsw?rger</t>
  </si>
  <si>
    <t>De apocyno</t>
  </si>
  <si>
    <t>e-663</t>
  </si>
  <si>
    <t>Oleander</t>
  </si>
  <si>
    <t>De nerio seu rhodendro</t>
  </si>
  <si>
    <t>e-664</t>
  </si>
  <si>
    <t>Pilze</t>
  </si>
  <si>
    <t>De fungis</t>
  </si>
  <si>
    <t>e-665</t>
  </si>
  <si>
    <t>Zeitlose</t>
  </si>
  <si>
    <t>De colchico</t>
  </si>
  <si>
    <t>e-666</t>
  </si>
  <si>
    <t>Ephemeron</t>
  </si>
  <si>
    <t>De ephemero</t>
  </si>
  <si>
    <t>e-667</t>
  </si>
  <si>
    <t>Glaskraut</t>
  </si>
  <si>
    <t>De alsinae</t>
  </si>
  <si>
    <t>e-668</t>
  </si>
  <si>
    <t>Wasserlinse</t>
  </si>
  <si>
    <t>De palustri lente</t>
  </si>
  <si>
    <t>e-669</t>
  </si>
  <si>
    <t>Grosse Hauswurz</t>
  </si>
  <si>
    <t>De semperuvino seu sedo magno</t>
  </si>
  <si>
    <t>e-670</t>
  </si>
  <si>
    <t>Kleine Hauswurz</t>
  </si>
  <si>
    <t>De minore semperuvino</t>
  </si>
  <si>
    <t>e-671</t>
  </si>
  <si>
    <t>Andere Hauswurz</t>
  </si>
  <si>
    <t>e-672</t>
  </si>
  <si>
    <t>Nabelblatt</t>
  </si>
  <si>
    <t>De veneris umbilico</t>
  </si>
  <si>
    <t>e-673</t>
  </si>
  <si>
    <t>Anderes Nabelkraut</t>
  </si>
  <si>
    <t>De altero veneris umbilico</t>
  </si>
  <si>
    <t>e-674</t>
  </si>
  <si>
    <t>Nessel</t>
  </si>
  <si>
    <t>De urtica</t>
  </si>
  <si>
    <t>e-675</t>
  </si>
  <si>
    <t>Galiopsis</t>
  </si>
  <si>
    <t>De galiopsi</t>
  </si>
  <si>
    <t>e-676</t>
  </si>
  <si>
    <t>Labkraut</t>
  </si>
  <si>
    <t>De gallio</t>
  </si>
  <si>
    <t>e-677</t>
  </si>
  <si>
    <t>Kreuzwurz</t>
  </si>
  <si>
    <t>De senetione</t>
  </si>
  <si>
    <t>e-678</t>
  </si>
  <si>
    <t>Wiesenraute</t>
  </si>
  <si>
    <t>De thalictro</t>
  </si>
  <si>
    <t>e-679</t>
  </si>
  <si>
    <t>Meerlattich</t>
  </si>
  <si>
    <t>De marino bryo</t>
  </si>
  <si>
    <t>e-680</t>
  </si>
  <si>
    <t>Meertang</t>
  </si>
  <si>
    <t>De fuco marino</t>
  </si>
  <si>
    <t>e-681</t>
  </si>
  <si>
    <t>Laichkraut</t>
  </si>
  <si>
    <t>De potamogetone</t>
  </si>
  <si>
    <t>e-682</t>
  </si>
  <si>
    <t>Stratiotes</t>
  </si>
  <si>
    <t>De stratiote</t>
  </si>
  <si>
    <t>e-683</t>
  </si>
  <si>
    <t>Tausendbl?tteriger Stratiotes</t>
  </si>
  <si>
    <t>De stratiote chiliophyllo</t>
  </si>
  <si>
    <t>e-684</t>
  </si>
  <si>
    <t>K?nigskerze</t>
  </si>
  <si>
    <t>De verbasco</t>
  </si>
  <si>
    <t>e-685</t>
  </si>
  <si>
    <t>Aithiopis</t>
  </si>
  <si>
    <t>De aethiopide</t>
  </si>
  <si>
    <t>e-686</t>
  </si>
  <si>
    <t>Arktion</t>
  </si>
  <si>
    <t>De arctio</t>
  </si>
  <si>
    <t>e-687</t>
  </si>
  <si>
    <t>Klette</t>
  </si>
  <si>
    <t>De personata</t>
  </si>
  <si>
    <t>e-688</t>
  </si>
  <si>
    <t>Petasites</t>
  </si>
  <si>
    <t>De petasite</t>
  </si>
  <si>
    <t>e-689</t>
  </si>
  <si>
    <t>Epipaktis</t>
  </si>
  <si>
    <t>De episactide</t>
  </si>
  <si>
    <t>e-690</t>
  </si>
  <si>
    <t>Erdrauch</t>
  </si>
  <si>
    <t>De capno seusumaria</t>
  </si>
  <si>
    <t>e-691</t>
  </si>
  <si>
    <t>Gebauter Lotos</t>
  </si>
  <si>
    <t>De loto urbana</t>
  </si>
  <si>
    <t>e-692</t>
  </si>
  <si>
    <t>Wilder Lotos</t>
  </si>
  <si>
    <t>De sylvestri loto</t>
  </si>
  <si>
    <t>e-693</t>
  </si>
  <si>
    <t>Schneckenklee</t>
  </si>
  <si>
    <t>De cytisso</t>
  </si>
  <si>
    <t>e-694</t>
  </si>
  <si>
    <t>Aegyptischer Lotos</t>
  </si>
  <si>
    <t>De Aegyptia loto</t>
  </si>
  <si>
    <t>e-695</t>
  </si>
  <si>
    <t>Tausendblatt</t>
  </si>
  <si>
    <t>De millefolio</t>
  </si>
  <si>
    <t>e-696</t>
  </si>
  <si>
    <t>K?rbel</t>
  </si>
  <si>
    <t>De myrrhide</t>
  </si>
  <si>
    <t>e-697</t>
  </si>
  <si>
    <t>Myagros</t>
  </si>
  <si>
    <t>De myagro</t>
  </si>
  <si>
    <t>e-698</t>
  </si>
  <si>
    <t>Weidenr?schen</t>
  </si>
  <si>
    <t>e-699</t>
  </si>
  <si>
    <t>Kirsion</t>
  </si>
  <si>
    <t>De crissio</t>
  </si>
  <si>
    <t>e-700</t>
  </si>
  <si>
    <t>Attische Aster</t>
  </si>
  <si>
    <t>De altere seu inguinali</t>
  </si>
  <si>
    <t>e-701</t>
  </si>
  <si>
    <t>Isopyron</t>
  </si>
  <si>
    <t>e-702</t>
  </si>
  <si>
    <t>Veilchen</t>
  </si>
  <si>
    <t>De viola purpurea</t>
  </si>
  <si>
    <t>e-703</t>
  </si>
  <si>
    <t>Kakalia</t>
  </si>
  <si>
    <t>De caucalia</t>
  </si>
  <si>
    <t>e-704</t>
  </si>
  <si>
    <t>Bunion</t>
  </si>
  <si>
    <t>e-705</t>
  </si>
  <si>
    <t>Pseudobunion</t>
  </si>
  <si>
    <t>De psudobunio</t>
  </si>
  <si>
    <t>e-706</t>
  </si>
  <si>
    <t>Chamaikissos</t>
  </si>
  <si>
    <t>De chamaecisso</t>
  </si>
  <si>
    <t>e-707</t>
  </si>
  <si>
    <t>Chamaipeuke</t>
  </si>
  <si>
    <t>e-708</t>
  </si>
  <si>
    <t>Italienische Ochsenzunge</t>
  </si>
  <si>
    <t>De buglosso ser lingua bubula</t>
  </si>
  <si>
    <t>e-709</t>
  </si>
  <si>
    <t>Hundzunge</t>
  </si>
  <si>
    <t>De cynoglosso</t>
  </si>
  <si>
    <t>e-710</t>
  </si>
  <si>
    <t>Phyteuma</t>
  </si>
  <si>
    <t>De phyteumate</t>
  </si>
  <si>
    <t>e-711</t>
  </si>
  <si>
    <t>Leontopodion</t>
  </si>
  <si>
    <t>e-712</t>
  </si>
  <si>
    <t>Hypoglosson</t>
  </si>
  <si>
    <t>De hippoglosso</t>
  </si>
  <si>
    <t>e-713</t>
  </si>
  <si>
    <t>L?wenmaul</t>
  </si>
  <si>
    <t>De antirrhino</t>
  </si>
  <si>
    <t>e-714</t>
  </si>
  <si>
    <t>Katananka</t>
  </si>
  <si>
    <t>De catanace</t>
  </si>
  <si>
    <t>e-715</t>
  </si>
  <si>
    <t>Tripolion</t>
  </si>
  <si>
    <t>De tripolo</t>
  </si>
  <si>
    <t>e-716</t>
  </si>
  <si>
    <t>Frauenhaar</t>
  </si>
  <si>
    <t>De adianto</t>
  </si>
  <si>
    <t>e-717</t>
  </si>
  <si>
    <t>Streifenfarn</t>
  </si>
  <si>
    <t>De fidicula seu trichomane</t>
  </si>
  <si>
    <t>e-718</t>
  </si>
  <si>
    <t>Spitzklee</t>
  </si>
  <si>
    <t>De xanthio et lapa</t>
  </si>
  <si>
    <t>e-719</t>
  </si>
  <si>
    <t>Aigilops</t>
  </si>
  <si>
    <t>e-720</t>
  </si>
  <si>
    <t>Bromos</t>
  </si>
  <si>
    <t>De bromo avenae genere</t>
  </si>
  <si>
    <t>e-721</t>
  </si>
  <si>
    <t>Glaux</t>
  </si>
  <si>
    <t>De glauce</t>
  </si>
  <si>
    <t>e-722</t>
  </si>
  <si>
    <t>Kreuzblume</t>
  </si>
  <si>
    <t>e-723</t>
  </si>
  <si>
    <t>Osyris</t>
  </si>
  <si>
    <t>De osyri</t>
  </si>
  <si>
    <t>e-724</t>
  </si>
  <si>
    <t>Rauher Smilax</t>
  </si>
  <si>
    <t>De aspera smilace</t>
  </si>
  <si>
    <t>e-725</t>
  </si>
  <si>
    <t>Glatter Smilax</t>
  </si>
  <si>
    <t>De laevi smilace</t>
  </si>
  <si>
    <t>e-726</t>
  </si>
  <si>
    <t>Stechmyrte</t>
  </si>
  <si>
    <t>De rusco</t>
  </si>
  <si>
    <t>e-727</t>
  </si>
  <si>
    <t>Alexandrinische Daphne</t>
  </si>
  <si>
    <t>De lauro alexandrina</t>
  </si>
  <si>
    <t>e-728</t>
  </si>
  <si>
    <t>Daphnoides</t>
  </si>
  <si>
    <t>De daphnoide</t>
  </si>
  <si>
    <t>e-729</t>
  </si>
  <si>
    <t>Chamaidaphne</t>
  </si>
  <si>
    <t>De camaedaphne</t>
  </si>
  <si>
    <t>e-730</t>
  </si>
  <si>
    <t>Weisse Nieswurz</t>
  </si>
  <si>
    <t>De albo veratro</t>
  </si>
  <si>
    <t>e-731</t>
  </si>
  <si>
    <t>Schwarze Nieswurz</t>
  </si>
  <si>
    <t>De veratro nigro</t>
  </si>
  <si>
    <t>e-732</t>
  </si>
  <si>
    <t>Grosses Sesamoeides</t>
  </si>
  <si>
    <t>De sesamoide magno</t>
  </si>
  <si>
    <t>e-733</t>
  </si>
  <si>
    <t>Kleines Sesamoeides</t>
  </si>
  <si>
    <t>De sesamoide paruo</t>
  </si>
  <si>
    <t>e-734</t>
  </si>
  <si>
    <t>Wilde Gurke</t>
  </si>
  <si>
    <t>De sylvestri cucumere</t>
  </si>
  <si>
    <t>e-735</t>
  </si>
  <si>
    <t>Elaterion</t>
  </si>
  <si>
    <t>De elaterio</t>
  </si>
  <si>
    <t>De sativo cucumere</t>
  </si>
  <si>
    <t>e-736</t>
  </si>
  <si>
    <t>Scharfer Rittersporn</t>
  </si>
  <si>
    <t>De straphide agria</t>
  </si>
  <si>
    <t>e-737</t>
  </si>
  <si>
    <t>Thapsia</t>
  </si>
  <si>
    <t>De thapsia</t>
  </si>
  <si>
    <t>e-738</t>
  </si>
  <si>
    <t>Pfriemen</t>
  </si>
  <si>
    <t>De psartio</t>
  </si>
  <si>
    <t>e-739</t>
  </si>
  <si>
    <t>Mariendistel</t>
  </si>
  <si>
    <t>De silybo</t>
  </si>
  <si>
    <t>De vomitorio bulbo</t>
  </si>
  <si>
    <t>e-740</t>
  </si>
  <si>
    <t>Salbeneichel</t>
  </si>
  <si>
    <t>De unguentaria glande</t>
  </si>
  <si>
    <t>e-741</t>
  </si>
  <si>
    <t>Narzisse</t>
  </si>
  <si>
    <t>De narcisso</t>
  </si>
  <si>
    <t>e-742</t>
  </si>
  <si>
    <t>Stachelige Wolfsmilch</t>
  </si>
  <si>
    <t>De Hippophae</t>
  </si>
  <si>
    <t>e-743</t>
  </si>
  <si>
    <t>Hippophaiston</t>
  </si>
  <si>
    <t>De hippophaesto</t>
  </si>
  <si>
    <t>e-744</t>
  </si>
  <si>
    <t>Wunderbaum</t>
  </si>
  <si>
    <t>De ricino</t>
  </si>
  <si>
    <t>e-745</t>
  </si>
  <si>
    <t>Wolfsmilcharten</t>
  </si>
  <si>
    <t>De tithymalorum generibus</t>
  </si>
  <si>
    <t>De characia appellato</t>
  </si>
  <si>
    <t>De foemina</t>
  </si>
  <si>
    <t>De paralio</t>
  </si>
  <si>
    <t>De helioscopo</t>
  </si>
  <si>
    <t>De cyparissia</t>
  </si>
  <si>
    <t>De petraeo tithymalo</t>
  </si>
  <si>
    <t>De platyphyllo</t>
  </si>
  <si>
    <t>e-746</t>
  </si>
  <si>
    <t>Pityusa</t>
  </si>
  <si>
    <t>e-747</t>
  </si>
  <si>
    <t>Lathyris</t>
  </si>
  <si>
    <t>De lathyri</t>
  </si>
  <si>
    <t>e-748</t>
  </si>
  <si>
    <t>Peplos</t>
  </si>
  <si>
    <t>e-749</t>
  </si>
  <si>
    <t>Peplis</t>
  </si>
  <si>
    <t>De peplide</t>
  </si>
  <si>
    <t>e-750</t>
  </si>
  <si>
    <t>Erdfeige</t>
  </si>
  <si>
    <t>e-751</t>
  </si>
  <si>
    <t>Purgirwinde</t>
  </si>
  <si>
    <t>De scammonia</t>
  </si>
  <si>
    <t>e-752</t>
  </si>
  <si>
    <t>Bergseidelbast</t>
  </si>
  <si>
    <t>De chamalaea</t>
  </si>
  <si>
    <t>e-753</t>
  </si>
  <si>
    <t>S?dlicher Seidelbast</t>
  </si>
  <si>
    <t>De thymelaea</t>
  </si>
  <si>
    <t>e-754</t>
  </si>
  <si>
    <t>Hollunder</t>
  </si>
  <si>
    <t>De sabuco</t>
  </si>
  <si>
    <t>e-755</t>
  </si>
  <si>
    <t>Zwerghollunder</t>
  </si>
  <si>
    <t>De ebulo</t>
  </si>
  <si>
    <t>e-756</t>
  </si>
  <si>
    <t>Pyknokomon</t>
  </si>
  <si>
    <t>De pygnocomo</t>
  </si>
  <si>
    <t>e-757</t>
  </si>
  <si>
    <t>Birnwolfsmilch</t>
  </si>
  <si>
    <t>De apio ceu radice sylvertri</t>
  </si>
  <si>
    <t>e-758</t>
  </si>
  <si>
    <t>Koloquinthe</t>
  </si>
  <si>
    <t>De colocyntha aegos aliys sicya picra</t>
  </si>
  <si>
    <t>e-759</t>
  </si>
  <si>
    <t>Flachsseide</t>
  </si>
  <si>
    <t>De epithymo</t>
  </si>
  <si>
    <t>e-760</t>
  </si>
  <si>
    <t>Alypon</t>
  </si>
  <si>
    <t>De alypo</t>
  </si>
  <si>
    <t>e-761</t>
  </si>
  <si>
    <t>Empetron</t>
  </si>
  <si>
    <t>De empetro seu calcifraga</t>
  </si>
  <si>
    <t>e-762</t>
  </si>
  <si>
    <t>Klematis</t>
  </si>
  <si>
    <t>e-763</t>
  </si>
  <si>
    <t>Wilde Rebe</t>
  </si>
  <si>
    <t>De labrusca</t>
  </si>
  <si>
    <t>e-764</t>
  </si>
  <si>
    <t>Weisse Rebe</t>
  </si>
  <si>
    <t>De vite alba</t>
  </si>
  <si>
    <t>e-765</t>
  </si>
  <si>
    <t>Schwarze Rebe</t>
  </si>
  <si>
    <t>De vite nigra</t>
  </si>
  <si>
    <t>e-766</t>
  </si>
  <si>
    <t>Wurmfarn</t>
  </si>
  <si>
    <t>De filice</t>
  </si>
  <si>
    <t>e-767</t>
  </si>
  <si>
    <t>Saumfarn</t>
  </si>
  <si>
    <t>De filice foemina</t>
  </si>
  <si>
    <t>e-768</t>
  </si>
  <si>
    <t>T?pfelfarn</t>
  </si>
  <si>
    <t>De filicula</t>
  </si>
  <si>
    <t>e-769</t>
  </si>
  <si>
    <t>Eichenfarn</t>
  </si>
  <si>
    <t>De dryopteri</t>
  </si>
  <si>
    <t>e-770</t>
  </si>
  <si>
    <t>Saflor</t>
  </si>
  <si>
    <t>De cnico</t>
  </si>
  <si>
    <t>e-771</t>
  </si>
  <si>
    <t>Bingelkraut</t>
  </si>
  <si>
    <t>De mercuriali</t>
  </si>
  <si>
    <t>e-772</t>
  </si>
  <si>
    <t>Hundskohl</t>
  </si>
  <si>
    <t>De cynocrambae</t>
  </si>
  <si>
    <t>e-773</t>
  </si>
  <si>
    <t>Grosses Heliotropion</t>
  </si>
  <si>
    <t>De heliotropio magno</t>
  </si>
  <si>
    <t>e-774</t>
  </si>
  <si>
    <t>Kleines Heliotropion</t>
  </si>
  <si>
    <t>De heliotropio paruo</t>
  </si>
  <si>
    <t>e-775</t>
  </si>
  <si>
    <t>Skorpionskraut</t>
  </si>
  <si>
    <t>De scorpioide</t>
  </si>
  <si>
    <t>e-777</t>
  </si>
  <si>
    <t>Weinstock</t>
  </si>
  <si>
    <t>De vinifera vitae</t>
  </si>
  <si>
    <t>e-778</t>
  </si>
  <si>
    <t>Wilder Weinstock</t>
  </si>
  <si>
    <t>De sylvestri vite</t>
  </si>
  <si>
    <t>e-779</t>
  </si>
  <si>
    <t>Weintraube</t>
  </si>
  <si>
    <t>De vua</t>
  </si>
  <si>
    <t>e-780</t>
  </si>
  <si>
    <t>Rosine</t>
  </si>
  <si>
    <t>De vua passa</t>
  </si>
  <si>
    <t>e-781</t>
  </si>
  <si>
    <t>Oinanthe (Frucht des wilden Weinstockes)</t>
  </si>
  <si>
    <t>e-782</t>
  </si>
  <si>
    <t>Omphakion</t>
  </si>
  <si>
    <t>De omphacio</t>
  </si>
  <si>
    <t>e-783</t>
  </si>
  <si>
    <t>Die Eigenschaft der Weine nach ihrem Alter</t>
  </si>
  <si>
    <t>De vini natura</t>
  </si>
  <si>
    <t>e-784</t>
  </si>
  <si>
    <t>Nach der Farbe</t>
  </si>
  <si>
    <t>e-785</t>
  </si>
  <si>
    <t>Nach dem Geschmack und den Zus?tzen</t>
  </si>
  <si>
    <t>e-786</t>
  </si>
  <si>
    <t>Unterschied nach den Ursprungsgegenden</t>
  </si>
  <si>
    <t>e-787</t>
  </si>
  <si>
    <t>Kr?fte der Weine</t>
  </si>
  <si>
    <t>e-788</t>
  </si>
  <si>
    <t>Omphakiteswein</t>
  </si>
  <si>
    <t>e-789</t>
  </si>
  <si>
    <t>Zweiter und kraftloser Wein</t>
  </si>
  <si>
    <t>e-790</t>
  </si>
  <si>
    <t>Wein aus der wilden Traube</t>
  </si>
  <si>
    <t>e-791</t>
  </si>
  <si>
    <t>Honigwein</t>
  </si>
  <si>
    <t>De melitide vino</t>
  </si>
  <si>
    <t>e-792</t>
  </si>
  <si>
    <t>Oinomeli</t>
  </si>
  <si>
    <t>De mulso</t>
  </si>
  <si>
    <t>e-793</t>
  </si>
  <si>
    <t>Melikraton</t>
  </si>
  <si>
    <t>De aqua mulsa</t>
  </si>
  <si>
    <t>e-794</t>
  </si>
  <si>
    <t>Wasser</t>
  </si>
  <si>
    <t>De aqua</t>
  </si>
  <si>
    <t>e-795</t>
  </si>
  <si>
    <t>Meerwasser</t>
  </si>
  <si>
    <t>De aqua marina</t>
  </si>
  <si>
    <t>e-796</t>
  </si>
  <si>
    <t>Honigmeerwasser</t>
  </si>
  <si>
    <t>De thalasso melite</t>
  </si>
  <si>
    <t>e-797</t>
  </si>
  <si>
    <t>Essig</t>
  </si>
  <si>
    <t>De aceto</t>
  </si>
  <si>
    <t>e-798</t>
  </si>
  <si>
    <t>Sauerhonig</t>
  </si>
  <si>
    <t>De aceto mulso</t>
  </si>
  <si>
    <t>e-799</t>
  </si>
  <si>
    <t>Salzessig</t>
  </si>
  <si>
    <t>De acida muria</t>
  </si>
  <si>
    <t>e-800</t>
  </si>
  <si>
    <t>Thymoxalme</t>
  </si>
  <si>
    <t>e-801</t>
  </si>
  <si>
    <t>Meerzwiebelessig</t>
  </si>
  <si>
    <t>De scyllino aceto</t>
  </si>
  <si>
    <t>e-802</t>
  </si>
  <si>
    <t>Meerzwiebelwein</t>
  </si>
  <si>
    <t>De vino scyllino</t>
  </si>
  <si>
    <t>e-803</t>
  </si>
  <si>
    <t>Meerwasserwein</t>
  </si>
  <si>
    <t>De vinis marinis</t>
  </si>
  <si>
    <t>e-804</t>
  </si>
  <si>
    <t>Andere k?nstliche Weine</t>
  </si>
  <si>
    <t>De vino Cydonite</t>
  </si>
  <si>
    <t>e-805</t>
  </si>
  <si>
    <t>Apfelhonig</t>
  </si>
  <si>
    <t>e-806</t>
  </si>
  <si>
    <t>Wassermeth</t>
  </si>
  <si>
    <t>e-807</t>
  </si>
  <si>
    <t>Herbetraubenmeth</t>
  </si>
  <si>
    <t>e-808</t>
  </si>
  <si>
    <t>Birnenwein</t>
  </si>
  <si>
    <t>De vino apijte</t>
  </si>
  <si>
    <t>e-809</t>
  </si>
  <si>
    <t>Weinbl?thenwein</t>
  </si>
  <si>
    <t>De oenanthino</t>
  </si>
  <si>
    <t>e-810</t>
  </si>
  <si>
    <t>Granatenwein</t>
  </si>
  <si>
    <t>De vino rhoite</t>
  </si>
  <si>
    <t>e-811</t>
  </si>
  <si>
    <t>Rosenwein</t>
  </si>
  <si>
    <t>De vino rhodite</t>
  </si>
  <si>
    <t>e-812</t>
  </si>
  <si>
    <t>Myrtenbeerenwein</t>
  </si>
  <si>
    <t>e-813</t>
  </si>
  <si>
    <t>Myrtenwein</t>
  </si>
  <si>
    <t>e-814</t>
  </si>
  <si>
    <t>Mastixwein</t>
  </si>
  <si>
    <t>De vino Lentiscino</t>
  </si>
  <si>
    <t>e-815</t>
  </si>
  <si>
    <t>Terebinthenwein</t>
  </si>
  <si>
    <t>De vino terebinthino</t>
  </si>
  <si>
    <t>e-816</t>
  </si>
  <si>
    <t>Dattelwein</t>
  </si>
  <si>
    <t>De vino palmeo</t>
  </si>
  <si>
    <t>e-817</t>
  </si>
  <si>
    <t>Feigenwein</t>
  </si>
  <si>
    <t>De vino catorchite</t>
  </si>
  <si>
    <t>e-818</t>
  </si>
  <si>
    <t>Sykomorenwein</t>
  </si>
  <si>
    <t>De vino sycomorite</t>
  </si>
  <si>
    <t>e-819</t>
  </si>
  <si>
    <t>Geharzter Wein</t>
  </si>
  <si>
    <t>De vino resinato</t>
  </si>
  <si>
    <t>e-820</t>
  </si>
  <si>
    <t>Zirbelnusswein</t>
  </si>
  <si>
    <t>De vino strobilite</t>
  </si>
  <si>
    <t>e-821</t>
  </si>
  <si>
    <t>Cedernwein</t>
  </si>
  <si>
    <t>De vino cedrino</t>
  </si>
  <si>
    <t>e-822</t>
  </si>
  <si>
    <t>Wachholderwein</t>
  </si>
  <si>
    <t>De vino juniperino</t>
  </si>
  <si>
    <t>e-823</t>
  </si>
  <si>
    <t>Cedernharzwein</t>
  </si>
  <si>
    <t>De vino cedrite</t>
  </si>
  <si>
    <t>e-824</t>
  </si>
  <si>
    <t>Pechwein</t>
  </si>
  <si>
    <t>De vino picato</t>
  </si>
  <si>
    <t>e-825</t>
  </si>
  <si>
    <t>Wermuthwein</t>
  </si>
  <si>
    <t>e-826</t>
  </si>
  <si>
    <t>Hysopwein</t>
  </si>
  <si>
    <t>De vino hyssopite</t>
  </si>
  <si>
    <t>e-827</t>
  </si>
  <si>
    <t>Gamanderwein</t>
  </si>
  <si>
    <t>cap XLIII</t>
  </si>
  <si>
    <t>De vino chamaedryte</t>
  </si>
  <si>
    <t>e-828</t>
  </si>
  <si>
    <t>Lavendelwein</t>
  </si>
  <si>
    <t>De vino stichadite</t>
  </si>
  <si>
    <t>e-829</t>
  </si>
  <si>
    <t>Lavendelessig</t>
  </si>
  <si>
    <t>De aceto stichadico</t>
  </si>
  <si>
    <t>e-830</t>
  </si>
  <si>
    <t>Gliedkrautwein</t>
  </si>
  <si>
    <t>De vino cestritre</t>
  </si>
  <si>
    <t>e-831</t>
  </si>
  <si>
    <t>Tragoriganoswein</t>
  </si>
  <si>
    <t>De tragoriganite vino</t>
  </si>
  <si>
    <t>e-832</t>
  </si>
  <si>
    <t>Erdknotenwein</t>
  </si>
  <si>
    <t>De vino bunite</t>
  </si>
  <si>
    <t>e-833</t>
  </si>
  <si>
    <t>Diptamwein</t>
  </si>
  <si>
    <t>De vino dictamnite</t>
  </si>
  <si>
    <t>e-834</t>
  </si>
  <si>
    <t>Andornwein</t>
  </si>
  <si>
    <t>De vino prasijte</t>
  </si>
  <si>
    <t>e-835</t>
  </si>
  <si>
    <t>Thymianwein</t>
  </si>
  <si>
    <t>De vino thymite</t>
  </si>
  <si>
    <t>e-836</t>
  </si>
  <si>
    <t>Satureiwein</t>
  </si>
  <si>
    <t>De vino thymbrite</t>
  </si>
  <si>
    <t>e-837</t>
  </si>
  <si>
    <t>Dostenwein</t>
  </si>
  <si>
    <t>De vino origanite</t>
  </si>
  <si>
    <t>e-838</t>
  </si>
  <si>
    <t>Minzen-, Polei- und Beifusswein</t>
  </si>
  <si>
    <t>De calaminthite &amp; abrotonite vinis</t>
  </si>
  <si>
    <t>e-839</t>
  </si>
  <si>
    <t>Berufskrautwein</t>
  </si>
  <si>
    <t>De vino conyzite</t>
  </si>
  <si>
    <t>e-840</t>
  </si>
  <si>
    <t>Gew?rzter Wein</t>
  </si>
  <si>
    <t>De vino aromatite</t>
  </si>
  <si>
    <t>e-841</t>
  </si>
  <si>
    <t>Wein aus Myrrhe, Pfeffer und Schwertlilie</t>
  </si>
  <si>
    <t>De vino e pipete myrrha et iride</t>
  </si>
  <si>
    <t>e-842</t>
  </si>
  <si>
    <t>Nektarwein</t>
  </si>
  <si>
    <t>De necttarite vino</t>
  </si>
  <si>
    <t>e-843</t>
  </si>
  <si>
    <t>Wein aus syrischer und keltischer Narde und aus Malabathron</t>
  </si>
  <si>
    <t>De vino Syriaca nardo celtica et malabathro</t>
  </si>
  <si>
    <t>e-844</t>
  </si>
  <si>
    <t>Aronswein</t>
  </si>
  <si>
    <t>De asarite vino</t>
  </si>
  <si>
    <t>e-845</t>
  </si>
  <si>
    <t>Wein aus der wilden Narde</t>
  </si>
  <si>
    <t>De vino e sylvestri nardo</t>
  </si>
  <si>
    <t>e-846</t>
  </si>
  <si>
    <t>M?hrenwein</t>
  </si>
  <si>
    <t>De daucite vino</t>
  </si>
  <si>
    <t>e-847</t>
  </si>
  <si>
    <t>Salbeiwein</t>
  </si>
  <si>
    <t>De salviato vino</t>
  </si>
  <si>
    <t>e-848</t>
  </si>
  <si>
    <t>Panaxwein</t>
  </si>
  <si>
    <t>De panacite vino</t>
  </si>
  <si>
    <t>e-849</t>
  </si>
  <si>
    <t>Akoronwein</t>
  </si>
  <si>
    <t>De acorite vino</t>
  </si>
  <si>
    <t>e-850</t>
  </si>
  <si>
    <t>Selleriewein</t>
  </si>
  <si>
    <t>De selenite vino</t>
  </si>
  <si>
    <t>e-851</t>
  </si>
  <si>
    <t>Fenchel- und Dillwein</t>
  </si>
  <si>
    <t>De marathrite &amp; anethino vino</t>
  </si>
  <si>
    <t>e-852</t>
  </si>
  <si>
    <t>Salzbl?thewein</t>
  </si>
  <si>
    <t>De vino e flore salis</t>
  </si>
  <si>
    <t>e-853</t>
  </si>
  <si>
    <t>Abortivwein</t>
  </si>
  <si>
    <t>Phthorion</t>
  </si>
  <si>
    <t>e-854</t>
  </si>
  <si>
    <t>Seidelbastwein</t>
  </si>
  <si>
    <t>De vino e ethmeleaea</t>
  </si>
  <si>
    <t>e-855</t>
  </si>
  <si>
    <t>Bergseidelbastwein</t>
  </si>
  <si>
    <t>De vino e chamaelaea</t>
  </si>
  <si>
    <t>e-856</t>
  </si>
  <si>
    <t>G?nselwein</t>
  </si>
  <si>
    <t>De vino chamaepityino</t>
  </si>
  <si>
    <t>e-857</t>
  </si>
  <si>
    <t>Mandragorawein</t>
  </si>
  <si>
    <t>De vino mandragorite</t>
  </si>
  <si>
    <t>e-858</t>
  </si>
  <si>
    <t>Nieswurzwein</t>
  </si>
  <si>
    <t>De vino helleborite</t>
  </si>
  <si>
    <t>e-859</t>
  </si>
  <si>
    <t>Purgirwindenwein</t>
  </si>
  <si>
    <t>De vino scammonite</t>
  </si>
  <si>
    <t>e-860</t>
  </si>
  <si>
    <t>Kadmeia</t>
  </si>
  <si>
    <t>De cadmia</t>
  </si>
  <si>
    <t>e-861</t>
  </si>
  <si>
    <t>Pompholyx</t>
  </si>
  <si>
    <t>De pompholyge</t>
  </si>
  <si>
    <t>e-862</t>
  </si>
  <si>
    <t>Antispodon</t>
  </si>
  <si>
    <t>De antispodo</t>
  </si>
  <si>
    <t>e-863</t>
  </si>
  <si>
    <t>Gebranntes Kupfer</t>
  </si>
  <si>
    <t>De aere vito</t>
  </si>
  <si>
    <t>e-864</t>
  </si>
  <si>
    <t>Kupferbl?the</t>
  </si>
  <si>
    <t>De flore aeris</t>
  </si>
  <si>
    <t>e-865</t>
  </si>
  <si>
    <t>Kupferhammerschlag</t>
  </si>
  <si>
    <t>De squamma aeris</t>
  </si>
  <si>
    <t>e-866</t>
  </si>
  <si>
    <t>Eisenhammerschlag</t>
  </si>
  <si>
    <t>De squamma ex acie decussa</t>
  </si>
  <si>
    <t>e-867</t>
  </si>
  <si>
    <t>Abgekratzter Gr?nspan</t>
  </si>
  <si>
    <t>De erugine rasa</t>
  </si>
  <si>
    <t>e-868</t>
  </si>
  <si>
    <t>Wurmf?rmiger Gr?nspan</t>
  </si>
  <si>
    <t>De aerugine scolecia</t>
  </si>
  <si>
    <t>e-869</t>
  </si>
  <si>
    <t>Eisenrost</t>
  </si>
  <si>
    <t>De rubigine ferri</t>
  </si>
  <si>
    <t>e-870</t>
  </si>
  <si>
    <t>Eisenschlacke</t>
  </si>
  <si>
    <t>De stercore ferri</t>
  </si>
  <si>
    <t>e-871</t>
  </si>
  <si>
    <t>Gewaschenes Blei</t>
  </si>
  <si>
    <t>De plumbo eloto</t>
  </si>
  <si>
    <t>e-872</t>
  </si>
  <si>
    <t>Gebranntes Blei</t>
  </si>
  <si>
    <t>De plumbo vito</t>
  </si>
  <si>
    <t>e-873</t>
  </si>
  <si>
    <t>Bleischlacke</t>
  </si>
  <si>
    <t>De recremento plumbi</t>
  </si>
  <si>
    <t>e-874</t>
  </si>
  <si>
    <t>Bleistein</t>
  </si>
  <si>
    <t>De molibdoide lapide</t>
  </si>
  <si>
    <t>e-875</t>
  </si>
  <si>
    <t>Stimmi</t>
  </si>
  <si>
    <t>De stibio</t>
  </si>
  <si>
    <t>e-876</t>
  </si>
  <si>
    <t>Molybdaina</t>
  </si>
  <si>
    <t>Cap XCXI</t>
  </si>
  <si>
    <t>De molibdaena seu plumbagine</t>
  </si>
  <si>
    <t>e-877</t>
  </si>
  <si>
    <t>Silberschlacke</t>
  </si>
  <si>
    <t>De recremento argenti</t>
  </si>
  <si>
    <t>e-878</t>
  </si>
  <si>
    <t>Bleigl?tte</t>
  </si>
  <si>
    <t>Di spuma argenti</t>
  </si>
  <si>
    <t>e-879</t>
  </si>
  <si>
    <t>Bleiweiss</t>
  </si>
  <si>
    <t>De cerusa</t>
  </si>
  <si>
    <t>e-880</t>
  </si>
  <si>
    <t>Chrysokolla</t>
  </si>
  <si>
    <t>De chrysocolla</t>
  </si>
  <si>
    <t>e-881</t>
  </si>
  <si>
    <t>Armenion</t>
  </si>
  <si>
    <t>De armenio lapide</t>
  </si>
  <si>
    <t>e-882</t>
  </si>
  <si>
    <t>Kyanos</t>
  </si>
  <si>
    <t>De caeruleo</t>
  </si>
  <si>
    <t>e-883</t>
  </si>
  <si>
    <t>Indikon</t>
  </si>
  <si>
    <t>De indico</t>
  </si>
  <si>
    <t>e-884</t>
  </si>
  <si>
    <t>Ochra</t>
  </si>
  <si>
    <t>De ochra</t>
  </si>
  <si>
    <t>e-885</t>
  </si>
  <si>
    <t>Kinnabari</t>
  </si>
  <si>
    <t>De cinnabari</t>
  </si>
  <si>
    <t>e-886</t>
  </si>
  <si>
    <t>Quecksilber</t>
  </si>
  <si>
    <t>De argento vino</t>
  </si>
  <si>
    <t>e-887</t>
  </si>
  <si>
    <t>Sinopischer R?thel</t>
  </si>
  <si>
    <t>De rubrica ceu minio sinopico</t>
  </si>
  <si>
    <t>e-888</t>
  </si>
  <si>
    <t>R?thel der Handwerker</t>
  </si>
  <si>
    <t>De rubrica fabrili</t>
  </si>
  <si>
    <t>e-889</t>
  </si>
  <si>
    <t>Lemnische Erde</t>
  </si>
  <si>
    <t>De lemnia terra</t>
  </si>
  <si>
    <t>e-890</t>
  </si>
  <si>
    <t>Chalkanthos</t>
  </si>
  <si>
    <t>De attramento futorio</t>
  </si>
  <si>
    <t>e-891</t>
  </si>
  <si>
    <t>Chalkitis</t>
  </si>
  <si>
    <t>De chalcite</t>
  </si>
  <si>
    <t>e-892</t>
  </si>
  <si>
    <t>Psorikon</t>
  </si>
  <si>
    <t>De psorico</t>
  </si>
  <si>
    <t>e-893</t>
  </si>
  <si>
    <t>Misy</t>
  </si>
  <si>
    <t>e-894</t>
  </si>
  <si>
    <t>Melanteria</t>
  </si>
  <si>
    <t>e-895</t>
  </si>
  <si>
    <t>Sory</t>
  </si>
  <si>
    <t>cap CX</t>
  </si>
  <si>
    <t>De sory</t>
  </si>
  <si>
    <t>e-896</t>
  </si>
  <si>
    <t>Diphryges</t>
  </si>
  <si>
    <t>De diphryge</t>
  </si>
  <si>
    <t>e-897</t>
  </si>
  <si>
    <t>Arsenikon</t>
  </si>
  <si>
    <t>De auripigmento</t>
  </si>
  <si>
    <t>e-898</t>
  </si>
  <si>
    <t>Sandaracha</t>
  </si>
  <si>
    <t>De sandaracha</t>
  </si>
  <si>
    <t>e-899</t>
  </si>
  <si>
    <t>Stypteria</t>
  </si>
  <si>
    <t>De alumine</t>
  </si>
  <si>
    <t>e-900</t>
  </si>
  <si>
    <t>Schwefel</t>
  </si>
  <si>
    <t>De sulphure</t>
  </si>
  <si>
    <t>e-901</t>
  </si>
  <si>
    <t>Bimsstein</t>
  </si>
  <si>
    <t>De pumice</t>
  </si>
  <si>
    <t>e-902</t>
  </si>
  <si>
    <t>Salze</t>
  </si>
  <si>
    <t>De sale</t>
  </si>
  <si>
    <t>e-903</t>
  </si>
  <si>
    <t>Salzschaum</t>
  </si>
  <si>
    <t>De spuma salis</t>
  </si>
  <si>
    <t>e-904</t>
  </si>
  <si>
    <t>Salzlake</t>
  </si>
  <si>
    <t>De muria</t>
  </si>
  <si>
    <t>e-905</t>
  </si>
  <si>
    <t>Salzbl?the</t>
  </si>
  <si>
    <t>De flore salis</t>
  </si>
  <si>
    <t>e-906</t>
  </si>
  <si>
    <t>Natron</t>
  </si>
  <si>
    <t>De nitro</t>
  </si>
  <si>
    <t>e-907</t>
  </si>
  <si>
    <t>Natronschaum</t>
  </si>
  <si>
    <t>De spuma nitri</t>
  </si>
  <si>
    <t>e-908</t>
  </si>
  <si>
    <t>Weinabsatz</t>
  </si>
  <si>
    <t>De faece</t>
  </si>
  <si>
    <t>e-909</t>
  </si>
  <si>
    <t>Gebrannter Kalk</t>
  </si>
  <si>
    <t>De calce</t>
  </si>
  <si>
    <t>e-910</t>
  </si>
  <si>
    <t>Gyps</t>
  </si>
  <si>
    <t>De gypso</t>
  </si>
  <si>
    <t>e-911</t>
  </si>
  <si>
    <t>Weinrebenasche</t>
  </si>
  <si>
    <t>De sarmenticio cinere</t>
  </si>
  <si>
    <t>e-912</t>
  </si>
  <si>
    <t>Halkyonion</t>
  </si>
  <si>
    <t>De alcyonio</t>
  </si>
  <si>
    <t>e-913</t>
  </si>
  <si>
    <t>Adarkes</t>
  </si>
  <si>
    <t>De adarche</t>
  </si>
  <si>
    <t>e-914</t>
  </si>
  <si>
    <t>Schw?mme</t>
  </si>
  <si>
    <t>De spongiis</t>
  </si>
  <si>
    <t>e-915</t>
  </si>
  <si>
    <t>Koralle</t>
  </si>
  <si>
    <t>De corallio</t>
  </si>
  <si>
    <t>e-916</t>
  </si>
  <si>
    <t>Antipathes</t>
  </si>
  <si>
    <t>De antipahte</t>
  </si>
  <si>
    <t>e-917</t>
  </si>
  <si>
    <t>Phrygischer Stein</t>
  </si>
  <si>
    <t>De phrygio lapide</t>
  </si>
  <si>
    <t>e-918</t>
  </si>
  <si>
    <t>Assischer Stein</t>
  </si>
  <si>
    <t>De asio lapide</t>
  </si>
  <si>
    <t>e-919</t>
  </si>
  <si>
    <t>Pyritesstein</t>
  </si>
  <si>
    <t>De pyrite lapide</t>
  </si>
  <si>
    <t>e-920</t>
  </si>
  <si>
    <t>Blutstein</t>
  </si>
  <si>
    <t>De haematite lapide</t>
  </si>
  <si>
    <t>e-921</t>
  </si>
  <si>
    <t>Spaltstein</t>
  </si>
  <si>
    <t>De schisto lapide</t>
  </si>
  <si>
    <t>e-922</t>
  </si>
  <si>
    <t>Gagatstein</t>
  </si>
  <si>
    <t>De gagate lapide</t>
  </si>
  <si>
    <t>e-923</t>
  </si>
  <si>
    <t>Thrakischer Stein</t>
  </si>
  <si>
    <t>De lapide Thracia</t>
  </si>
  <si>
    <t>e-924</t>
  </si>
  <si>
    <t>Magnetstein</t>
  </si>
  <si>
    <t>De magnete lapide</t>
  </si>
  <si>
    <t>e-925</t>
  </si>
  <si>
    <t>Arabischer Stein</t>
  </si>
  <si>
    <t>De arabo lapide</t>
  </si>
  <si>
    <t>e-926</t>
  </si>
  <si>
    <t>Milchstein</t>
  </si>
  <si>
    <t>De galactite</t>
  </si>
  <si>
    <t>e-927</t>
  </si>
  <si>
    <t>Honigstein</t>
  </si>
  <si>
    <t>De melitite</t>
  </si>
  <si>
    <t>e-928</t>
  </si>
  <si>
    <t>Morochthosstein</t>
  </si>
  <si>
    <t>De morochtho lapide</t>
  </si>
  <si>
    <t>e-929</t>
  </si>
  <si>
    <t>Alabasterstein</t>
  </si>
  <si>
    <t>De alabastrite lapide</t>
  </si>
  <si>
    <t>e-930</t>
  </si>
  <si>
    <t>Thy?tesstein</t>
  </si>
  <si>
    <t>De thyite lapillo</t>
  </si>
  <si>
    <t>e-931</t>
  </si>
  <si>
    <t>Judenstein</t>
  </si>
  <si>
    <t>De Iudaico lapide</t>
  </si>
  <si>
    <t>e-932</t>
  </si>
  <si>
    <t>Amiantstein</t>
  </si>
  <si>
    <t>De amianto</t>
  </si>
  <si>
    <t>e-933</t>
  </si>
  <si>
    <t>Sapphir</t>
  </si>
  <si>
    <t>De sapphiro</t>
  </si>
  <si>
    <t>e-934</t>
  </si>
  <si>
    <t>Memphitstein</t>
  </si>
  <si>
    <t>De Memphite</t>
  </si>
  <si>
    <t>e-935</t>
  </si>
  <si>
    <t>Selenitstein</t>
  </si>
  <si>
    <t>de selenite lapide</t>
  </si>
  <si>
    <t>e-936</t>
  </si>
  <si>
    <t>Jaspisstein</t>
  </si>
  <si>
    <t>De iaspide lapide</t>
  </si>
  <si>
    <t>e-937</t>
  </si>
  <si>
    <t>A?titstein</t>
  </si>
  <si>
    <t>De aetite lapide</t>
  </si>
  <si>
    <t>e-938</t>
  </si>
  <si>
    <t>Schlangenstein</t>
  </si>
  <si>
    <t>De ophite lapide</t>
  </si>
  <si>
    <t>e-939</t>
  </si>
  <si>
    <t>Schwammsteine</t>
  </si>
  <si>
    <t>De lapidus spongiarum</t>
  </si>
  <si>
    <t>e-940</t>
  </si>
  <si>
    <t>Steinkitt</t>
  </si>
  <si>
    <t>De lithocolla</t>
  </si>
  <si>
    <t>e-941</t>
  </si>
  <si>
    <t>Ostrakitstein</t>
  </si>
  <si>
    <t>De ostracite</t>
  </si>
  <si>
    <t>e-942</t>
  </si>
  <si>
    <t>Smirgel</t>
  </si>
  <si>
    <t>cap CLVII</t>
  </si>
  <si>
    <t>De smyride</t>
  </si>
  <si>
    <t>e-943</t>
  </si>
  <si>
    <t>Sand</t>
  </si>
  <si>
    <t>De harena</t>
  </si>
  <si>
    <t>e-944</t>
  </si>
  <si>
    <t>Schleifstein</t>
  </si>
  <si>
    <t>De cote</t>
  </si>
  <si>
    <t>e-945</t>
  </si>
  <si>
    <t>Geodes-Stein</t>
  </si>
  <si>
    <t>De lapide geode</t>
  </si>
  <si>
    <t>e-946</t>
  </si>
  <si>
    <t>Erde</t>
  </si>
  <si>
    <t>De terra</t>
  </si>
  <si>
    <t>e-947</t>
  </si>
  <si>
    <t>Eretrische Erde</t>
  </si>
  <si>
    <t>De erethriade</t>
  </si>
  <si>
    <t>e-948</t>
  </si>
  <si>
    <t>Samische Erde</t>
  </si>
  <si>
    <t>De terra Samia</t>
  </si>
  <si>
    <t>e-949</t>
  </si>
  <si>
    <t>Stein in der samischen Erde</t>
  </si>
  <si>
    <t>De Samio Lapide</t>
  </si>
  <si>
    <t>e-950</t>
  </si>
  <si>
    <t>Erde von Chios</t>
  </si>
  <si>
    <t>De Chia terra</t>
  </si>
  <si>
    <t>e-951</t>
  </si>
  <si>
    <t>Selinusische Erde</t>
  </si>
  <si>
    <t>De Selinusia terra</t>
  </si>
  <si>
    <t>e-952</t>
  </si>
  <si>
    <t>Kimolissche Erde</t>
  </si>
  <si>
    <t>De cimolia</t>
  </si>
  <si>
    <t>e-953</t>
  </si>
  <si>
    <t>Pnigit-Erde</t>
  </si>
  <si>
    <t>De pnigite terra</t>
  </si>
  <si>
    <t>e-954</t>
  </si>
  <si>
    <t>Ziegel</t>
  </si>
  <si>
    <t>De testis</t>
  </si>
  <si>
    <t>e-955</t>
  </si>
  <si>
    <t>Erde aus den Oefen</t>
  </si>
  <si>
    <t>De terra fornacum</t>
  </si>
  <si>
    <t>e-956</t>
  </si>
  <si>
    <t>Melische Erde</t>
  </si>
  <si>
    <t>De melia terra</t>
  </si>
  <si>
    <t>e-957</t>
  </si>
  <si>
    <t>Weinstockerde</t>
  </si>
  <si>
    <t>De ampelitide terra</t>
  </si>
  <si>
    <t>e-958</t>
  </si>
  <si>
    <t>Russ</t>
  </si>
  <si>
    <t>De fuligine pictoria</t>
  </si>
  <si>
    <t>e-959</t>
  </si>
  <si>
    <t>Tinte</t>
  </si>
  <si>
    <t>De attramento librario</t>
  </si>
  <si>
    <t>desmoulins_term</t>
  </si>
  <si>
    <t>beck_greek</t>
  </si>
  <si>
    <t>beck_english</t>
  </si>
  <si>
    <t>De la flambe.</t>
  </si>
  <si>
    <t>Chap. I</t>
  </si>
  <si>
    <t>ἶρις</t>
  </si>
  <si>
    <t>De l'acore.</t>
  </si>
  <si>
    <t>Chap. II</t>
  </si>
  <si>
    <t>Yellow flag</t>
  </si>
  <si>
    <t>De meon.</t>
  </si>
  <si>
    <t>Chap. III</t>
  </si>
  <si>
    <t>Baldmoney</t>
  </si>
  <si>
    <t>Du souchet.</t>
  </si>
  <si>
    <t>Chap. IIII</t>
  </si>
  <si>
    <t>κύπερος</t>
  </si>
  <si>
    <t>Galingale</t>
  </si>
  <si>
    <t>Du cardamome.</t>
  </si>
  <si>
    <t>Chap. V</t>
  </si>
  <si>
    <t>καρδάμωμον</t>
  </si>
  <si>
    <t>Cardamom</t>
  </si>
  <si>
    <t>a</t>
  </si>
  <si>
    <t>berendes teitok id?</t>
  </si>
  <si>
    <t>Du nard Indic.</t>
  </si>
  <si>
    <t>Chap. VI</t>
  </si>
  <si>
    <t>Spikenard</t>
  </si>
  <si>
    <t>b</t>
  </si>
  <si>
    <t>berendes id (book+chapter)</t>
  </si>
  <si>
    <t>Du nard celtic.</t>
  </si>
  <si>
    <t>Chap. VII</t>
  </si>
  <si>
    <t>κελτικὴ νάρδος</t>
  </si>
  <si>
    <t>Celtic spikenard</t>
  </si>
  <si>
    <t>c</t>
  </si>
  <si>
    <t>brendes name</t>
  </si>
  <si>
    <t>Du nard de Montaigne.</t>
  </si>
  <si>
    <t>Chap. VIII</t>
  </si>
  <si>
    <t>ὀρεινὴ νάρδος</t>
  </si>
  <si>
    <t>Mountain spikenard</t>
  </si>
  <si>
    <t>d</t>
  </si>
  <si>
    <t>moulins page</t>
  </si>
  <si>
    <t>Du cabaret.</t>
  </si>
  <si>
    <t>Chap. IX</t>
  </si>
  <si>
    <t>Hazelwort</t>
  </si>
  <si>
    <t>e</t>
  </si>
  <si>
    <t>moulins name</t>
  </si>
  <si>
    <t>De phu, ou grande valeriane.</t>
  </si>
  <si>
    <t>Chap. X</t>
  </si>
  <si>
    <t>Cretan spikenard</t>
  </si>
  <si>
    <t>f</t>
  </si>
  <si>
    <t>moulins chapter</t>
  </si>
  <si>
    <t>Du malabatre.</t>
  </si>
  <si>
    <t>Chap. XI</t>
  </si>
  <si>
    <t>μαλάβαθρον</t>
  </si>
  <si>
    <t>Malabar</t>
  </si>
  <si>
    <t>g</t>
  </si>
  <si>
    <t>blank</t>
  </si>
  <si>
    <t>De la canelle.</t>
  </si>
  <si>
    <t>Chap. XII</t>
  </si>
  <si>
    <t>κασσία</t>
  </si>
  <si>
    <t>Cassia</t>
  </si>
  <si>
    <t>h</t>
  </si>
  <si>
    <t>beck greek</t>
  </si>
  <si>
    <t>nb: these are to help me with alignment</t>
  </si>
  <si>
    <t>Du cinamome.</t>
  </si>
  <si>
    <t>Chap. XIII</t>
  </si>
  <si>
    <t>κινάμωμον</t>
  </si>
  <si>
    <t>Cinnamon</t>
  </si>
  <si>
    <t>i</t>
  </si>
  <si>
    <t>beck english</t>
  </si>
  <si>
    <t>De l'amome.</t>
  </si>
  <si>
    <t>Chap. XIIII</t>
  </si>
  <si>
    <t>Nepal cardamom</t>
  </si>
  <si>
    <t>Du coste.</t>
  </si>
  <si>
    <t>Chap. XV</t>
  </si>
  <si>
    <t>κόστος</t>
  </si>
  <si>
    <t>Costusroot</t>
  </si>
  <si>
    <t>Du ionc odorant.</t>
  </si>
  <si>
    <t>Chap. XVI</t>
  </si>
  <si>
    <t>Camel hay</t>
  </si>
  <si>
    <t>De la canne odorante.</t>
  </si>
  <si>
    <t>Chap. XVII</t>
  </si>
  <si>
    <t>κάλαμος ἀρωματικός</t>
  </si>
  <si>
    <t>Sweet flag</t>
  </si>
  <si>
    <t>Du baume.</t>
  </si>
  <si>
    <t>Chap. XVIII</t>
  </si>
  <si>
    <t>βάλσαμον</t>
  </si>
  <si>
    <t>Mecca balsam</t>
  </si>
  <si>
    <t>De l'aspalathe.</t>
  </si>
  <si>
    <t>Chap. XIX</t>
  </si>
  <si>
    <t>ἀσπάλαθος</t>
  </si>
  <si>
    <t>Camel’s-thorn</t>
  </si>
  <si>
    <t>De la mousse d'arbre.</t>
  </si>
  <si>
    <t>Chap. XX</t>
  </si>
  <si>
    <t>βρύον</t>
  </si>
  <si>
    <t>Tree moss</t>
  </si>
  <si>
    <t>De l'agalloche ou boi d'aloes.</t>
  </si>
  <si>
    <t>Chap. XXI</t>
  </si>
  <si>
    <t>ἀγάλοχον</t>
  </si>
  <si>
    <t>Aloewood/Eagle-wood</t>
  </si>
  <si>
    <t>Du narcaphthe.</t>
  </si>
  <si>
    <t>Chap. XXII</t>
  </si>
  <si>
    <t>νάσκαφθον</t>
  </si>
  <si>
    <t>Nascaphthon</t>
  </si>
  <si>
    <t>Du cancame.</t>
  </si>
  <si>
    <t>Chap. XXIII</t>
  </si>
  <si>
    <t>κάγκαμον</t>
  </si>
  <si>
    <t>Bisabol</t>
  </si>
  <si>
    <t>De cyphi.</t>
  </si>
  <si>
    <t>Chap. XXIIII</t>
  </si>
  <si>
    <t>Cyphi</t>
  </si>
  <si>
    <t>Du saffran.</t>
  </si>
  <si>
    <t>Chap. XXV</t>
  </si>
  <si>
    <t>κρόκος</t>
  </si>
  <si>
    <t>Saffron</t>
  </si>
  <si>
    <t>Du crocomagme.</t>
  </si>
  <si>
    <t>Chap. XXVI</t>
  </si>
  <si>
    <t>κροκόμαγμα</t>
  </si>
  <si>
    <t>Saffron residuum</t>
  </si>
  <si>
    <t>De l'aunee.</t>
  </si>
  <si>
    <t>Chap. XXVII</t>
  </si>
  <si>
    <t>ἑλένιον</t>
  </si>
  <si>
    <t>Elecampane</t>
  </si>
  <si>
    <t>ἑλένιον ἄλλο</t>
  </si>
  <si>
    <t>Another elecampane</t>
  </si>
  <si>
    <t>De l'huile omphacin, et de tout huile en general.</t>
  </si>
  <si>
    <t>Chap. XXVIII</t>
  </si>
  <si>
    <t>ἔλαιον</t>
  </si>
  <si>
    <t>Olive oil</t>
  </si>
  <si>
    <t>De l'huile d'olives sauvages.</t>
  </si>
  <si>
    <t>Chap. XXIX</t>
  </si>
  <si>
    <t>De l'huile cycionien.</t>
  </si>
  <si>
    <t>Chap. XXX</t>
  </si>
  <si>
    <t>Des raclures.</t>
  </si>
  <si>
    <t>Chap. XXXI</t>
  </si>
  <si>
    <t>De elaeomeli.</t>
  </si>
  <si>
    <t>Chap. XXXII</t>
  </si>
  <si>
    <t>ἐλαιόμελι</t>
  </si>
  <si>
    <t>Olive tree sweet gum</t>
  </si>
  <si>
    <t>De l'huile de la paulme de Christ.</t>
  </si>
  <si>
    <t>Chapitre XXXIII</t>
  </si>
  <si>
    <t>κίκινον ἔλαιον</t>
  </si>
  <si>
    <t>Castor oil</t>
  </si>
  <si>
    <t>De l'huile d'amandes.</t>
  </si>
  <si>
    <t>Chap. XXXIIII</t>
  </si>
  <si>
    <t>ἀμυγδάλινον ἔλαιον</t>
  </si>
  <si>
    <t>Almond oil</t>
  </si>
  <si>
    <t>De l'huile de ben, sesamin, et de noix.</t>
  </si>
  <si>
    <t>Chap. XXXV</t>
  </si>
  <si>
    <t>βαλάνινον</t>
  </si>
  <si>
    <t>Oil from the nut of the ben tree</t>
  </si>
  <si>
    <t>De l'huile de iusquiame, de la graine de thymelee, de saffran sauvage, des semences de Réfort, de Nielle &amp;amp; de Moutarde.</t>
  </si>
  <si>
    <t>Chap. XXXVI</t>
  </si>
  <si>
    <t>De l'huile de meurte.</t>
  </si>
  <si>
    <t>Chap. XXXVII</t>
  </si>
  <si>
    <t>ὑοσκυάμινον</t>
  </si>
  <si>
    <t>Oil of henbane</t>
  </si>
  <si>
    <t>Κνιδίου κόκκου</t>
  </si>
  <si>
    <t>Oil from berries of spurge flax</t>
  </si>
  <si>
    <t>ῥαφάνινον</t>
  </si>
  <si>
    <t>Oil of radish</t>
  </si>
  <si>
    <t>σινάπινον</t>
  </si>
  <si>
    <t>Mustard oil</t>
  </si>
  <si>
    <t>μυρσίνινον</t>
  </si>
  <si>
    <t>Oil of myrtle</t>
  </si>
  <si>
    <t>De l'huile laurin.</t>
  </si>
  <si>
    <t>Chap. XXXVIII</t>
  </si>
  <si>
    <t>δάφνινον</t>
  </si>
  <si>
    <t>Oil of sweet bay</t>
  </si>
  <si>
    <t>De l'huile de lentisque et terebinthe.</t>
  </si>
  <si>
    <t>Chap. XXXIX</t>
  </si>
  <si>
    <t>σχίνινον</t>
  </si>
  <si>
    <t>Oil of mastic</t>
  </si>
  <si>
    <t>De l'huile de mastic.</t>
  </si>
  <si>
    <t>Chap. XL</t>
  </si>
  <si>
    <t>μαστίχινον</t>
  </si>
  <si>
    <t>Mastic oil</t>
  </si>
  <si>
    <t>De la composition des unguens.</t>
  </si>
  <si>
    <t>Chap. XLI</t>
  </si>
  <si>
    <t>De l'unguent rosat.</t>
  </si>
  <si>
    <t>Chap. XLII</t>
  </si>
  <si>
    <t>ῥοδίνου σκευασία</t>
  </si>
  <si>
    <t>Preparation of unguent of roses</t>
  </si>
  <si>
    <t>De l'unguent elatin.</t>
  </si>
  <si>
    <t>Chap. XLIII</t>
  </si>
  <si>
    <t>ἐλατίνου σκευασία</t>
  </si>
  <si>
    <t>Preparation of unguent of date palm</t>
  </si>
  <si>
    <t>De l'unguent melin.</t>
  </si>
  <si>
    <t>Chap. XLIIII</t>
  </si>
  <si>
    <t>μελίνου σκευασία</t>
  </si>
  <si>
    <t>Preparation of unguent of quince</t>
  </si>
  <si>
    <t>De l'unguent enanthin.</t>
  </si>
  <si>
    <t>Chap. XLV</t>
  </si>
  <si>
    <t>οἰνανθίνου σκευασία</t>
  </si>
  <si>
    <t>Preparation of unguent of wild vine inflorescence</t>
  </si>
  <si>
    <t>De l'unguent telin.</t>
  </si>
  <si>
    <t>Chap. XLVI</t>
  </si>
  <si>
    <t>τελίνου σκευασία</t>
  </si>
  <si>
    <t>Preparation of unguent of fenugreek</t>
  </si>
  <si>
    <t>De l'unguent sampsuchin.</t>
  </si>
  <si>
    <t>Chap. XLVII</t>
  </si>
  <si>
    <t>σαμψουχίνου σκευασία</t>
  </si>
  <si>
    <t>Preparation of unguent of marjoram</t>
  </si>
  <si>
    <t>De l'unguent du basilic, ou ocimin.</t>
  </si>
  <si>
    <t>Chap. XLVIII</t>
  </si>
  <si>
    <t>ὠκιμίνου σκευασία</t>
  </si>
  <si>
    <t>Preparation of unguent of basil</t>
  </si>
  <si>
    <t>De l'unguent d'Auronne, ou abrotonin.</t>
  </si>
  <si>
    <t>Chap. XLIX</t>
  </si>
  <si>
    <t>ἀβροτονίνου σκευασία</t>
  </si>
  <si>
    <t>Preparation of unguent of wormwood</t>
  </si>
  <si>
    <t>De l'unguent anethin.</t>
  </si>
  <si>
    <t>Chap. L</t>
  </si>
  <si>
    <t>ἀνηθίνου σκευασία</t>
  </si>
  <si>
    <t>Preparation of unguent of dill</t>
  </si>
  <si>
    <t>De l'unguent de lis, ou susin.</t>
  </si>
  <si>
    <t>Chap. LI</t>
  </si>
  <si>
    <t>σουσίνου σκευασία</t>
  </si>
  <si>
    <t>Preparation of unguent of lily</t>
  </si>
  <si>
    <t>De l'unguent narcissin.</t>
  </si>
  <si>
    <t>Chap. LII</t>
  </si>
  <si>
    <t>ναρκίσσινον</t>
  </si>
  <si>
    <t>Preparation of unguent of narcissus</t>
  </si>
  <si>
    <t>De l'unguent, de saffran, ou crocin.</t>
  </si>
  <si>
    <t>Chap. LIII</t>
  </si>
  <si>
    <t>κρόκινον</t>
  </si>
  <si>
    <t>Preparation of unguent of saffron</t>
  </si>
  <si>
    <t>De l'unguent de troesne, ou cyprin.</t>
  </si>
  <si>
    <t>Chap. LIIII</t>
  </si>
  <si>
    <t>κυπρίνου στύψις καὶ σκευασία</t>
  </si>
  <si>
    <t>Thickening and preparation of unguent of henna</t>
  </si>
  <si>
    <t>De l'unguent de racine de flambe, ou irin.</t>
  </si>
  <si>
    <t>Chap. LV</t>
  </si>
  <si>
    <t>ἰρίνου στύψις</t>
  </si>
  <si>
    <t>Thickening of unguent of iris</t>
  </si>
  <si>
    <t>De l'unguent faict de moust, dict gleucin.</t>
  </si>
  <si>
    <t>Chap. LVI</t>
  </si>
  <si>
    <t>γλεύκινον</t>
  </si>
  <si>
    <t>Unguent of new sweet wine</t>
  </si>
  <si>
    <t>De l'unguent amaracin.</t>
  </si>
  <si>
    <t>Chap. LVII</t>
  </si>
  <si>
    <t>ἀμαράκινον</t>
  </si>
  <si>
    <t>Unguent of marjoram</t>
  </si>
  <si>
    <t>De l'unguent megalin.</t>
  </si>
  <si>
    <t>Chap. LVIII</t>
  </si>
  <si>
    <t>De hedychroum.</t>
  </si>
  <si>
    <t>Chap. LIX</t>
  </si>
  <si>
    <t>De l'unguent metopium.</t>
  </si>
  <si>
    <t>Chap. LX</t>
  </si>
  <si>
    <t>De l'unguent mendesium.</t>
  </si>
  <si>
    <t>Chap. LXI</t>
  </si>
  <si>
    <t>De stacte.</t>
  </si>
  <si>
    <t>Chap. LXII</t>
  </si>
  <si>
    <t>Stacte</t>
  </si>
  <si>
    <t>De l'unguent de cinnamome.</t>
  </si>
  <si>
    <t>Chap. LXIII</t>
  </si>
  <si>
    <t>κιναμώμινον</t>
  </si>
  <si>
    <t>Unguent of cinnamon</t>
  </si>
  <si>
    <t>De l'unguent nardin.</t>
  </si>
  <si>
    <t>Chap. LXIIII</t>
  </si>
  <si>
    <t>Unguent of spikenard</t>
  </si>
  <si>
    <t>De l'unguent malabatrin.</t>
  </si>
  <si>
    <t>μαλαβάθρινον</t>
  </si>
  <si>
    <t>Unguent of the leaf of malabar</t>
  </si>
  <si>
    <t>De l'unguent de violier blanc, ou iasmin.</t>
  </si>
  <si>
    <t>Chap. LXVI</t>
  </si>
  <si>
    <t>De la myrrhe.</t>
  </si>
  <si>
    <t>Chap. LXVII</t>
  </si>
  <si>
    <t>σμύρνα</t>
  </si>
  <si>
    <t>Myrrh</t>
  </si>
  <si>
    <t>Βοιωτικὴ σμύρνα</t>
  </si>
  <si>
    <t>Boiotian myrrh</t>
  </si>
  <si>
    <t>De styrax.</t>
  </si>
  <si>
    <t>Chap. LXVIII</t>
  </si>
  <si>
    <t>στύραξ</t>
  </si>
  <si>
    <t>Storax</t>
  </si>
  <si>
    <t>Du bdellium.</t>
  </si>
  <si>
    <t>Chap. LXIX</t>
  </si>
  <si>
    <t>βδέλλιον</t>
  </si>
  <si>
    <t>Bdellium</t>
  </si>
  <si>
    <t>De l'encens.</t>
  </si>
  <si>
    <t>Chap. LXX</t>
  </si>
  <si>
    <t>λίβανος</t>
  </si>
  <si>
    <t>Frankincense</t>
  </si>
  <si>
    <t>De l'ecorce d'encens.</t>
  </si>
  <si>
    <t>Chap. LXXI</t>
  </si>
  <si>
    <t>De la manne d'encens.</t>
  </si>
  <si>
    <t>Chap. LXXII</t>
  </si>
  <si>
    <t>De la suye d'encens.</t>
  </si>
  <si>
    <t>Chap. LXXIII</t>
  </si>
  <si>
    <t>Du pin et du pignet.</t>
  </si>
  <si>
    <t>Chap. LXXIIII</t>
  </si>
  <si>
    <t>πίτυς</t>
  </si>
  <si>
    <t>Pitys pine</t>
  </si>
  <si>
    <t>Du lentisque.</t>
  </si>
  <si>
    <t>Chap. LXXV</t>
  </si>
  <si>
    <t>Du terebinthe.</t>
  </si>
  <si>
    <t>Chap. LXXVI</t>
  </si>
  <si>
    <t>Des autres resines.</t>
  </si>
  <si>
    <t>Chap. LXXVII</t>
  </si>
  <si>
    <t>Mastic</t>
  </si>
  <si>
    <t>τέρμινθος</t>
  </si>
  <si>
    <t>Terebinth</t>
  </si>
  <si>
    <t>De la poix liquide.</t>
  </si>
  <si>
    <t>Chap. LXXVIII</t>
  </si>
  <si>
    <t>De l'huile de poix.</t>
  </si>
  <si>
    <t>Chap. LXXIX</t>
  </si>
  <si>
    <t>De la suye de poix liquide.</t>
  </si>
  <si>
    <t>Chap. LXXX</t>
  </si>
  <si>
    <t>πίσσα</t>
  </si>
  <si>
    <t>Pitch</t>
  </si>
  <si>
    <t>De la poix seche.</t>
  </si>
  <si>
    <t>Chap. LXXXI</t>
  </si>
  <si>
    <t>De zopissa.</t>
  </si>
  <si>
    <t>Chap. LXXXII</t>
  </si>
  <si>
    <t>Du bitume ou asphalte.</t>
  </si>
  <si>
    <t>Chap. LXXXIII</t>
  </si>
  <si>
    <t>Du pissasphalte.</t>
  </si>
  <si>
    <t>Chap. LXXXIIII</t>
  </si>
  <si>
    <t>De naphtha.</t>
  </si>
  <si>
    <t>Chap. LXXXV</t>
  </si>
  <si>
    <t>ἀσφαλτος</t>
  </si>
  <si>
    <t>Du cypres.</t>
  </si>
  <si>
    <t>Chap. LXXXVI</t>
  </si>
  <si>
    <t>κυπάρισσος</t>
  </si>
  <si>
    <t>Cypress</t>
  </si>
  <si>
    <t>Du genevrier.</t>
  </si>
  <si>
    <t>Chap. LXXXVII</t>
  </si>
  <si>
    <t>ἄρκευθος</t>
  </si>
  <si>
    <t>Juniper</t>
  </si>
  <si>
    <t>Du savinier.</t>
  </si>
  <si>
    <t>Chap. LXXXVIII</t>
  </si>
  <si>
    <t>βράθυ</t>
  </si>
  <si>
    <t>Savin</t>
  </si>
  <si>
    <t>Du cedre.</t>
  </si>
  <si>
    <t>Chap. LXXXIX</t>
  </si>
  <si>
    <t>κέδρος</t>
  </si>
  <si>
    <t>Cedar</t>
  </si>
  <si>
    <t>Du laurier.</t>
  </si>
  <si>
    <t>Chap. XC</t>
  </si>
  <si>
    <t>δάφνη</t>
  </si>
  <si>
    <t>Sweet bay</t>
  </si>
  <si>
    <t>Du plane.</t>
  </si>
  <si>
    <t>Chap. XCI</t>
  </si>
  <si>
    <t>πλάτανος</t>
  </si>
  <si>
    <t>Plane</t>
  </si>
  <si>
    <t>Du fresne.</t>
  </si>
  <si>
    <t>Chap. XCII</t>
  </si>
  <si>
    <t>μελία</t>
  </si>
  <si>
    <t>Manna ash</t>
  </si>
  <si>
    <t>Du peuplier blanc et noir.</t>
  </si>
  <si>
    <t>Chap. XCIII</t>
  </si>
  <si>
    <t>λεύκη</t>
  </si>
  <si>
    <t>White poplar</t>
  </si>
  <si>
    <t>αἴγειρος</t>
  </si>
  <si>
    <t>Black poplar</t>
  </si>
  <si>
    <t>Du macer.</t>
  </si>
  <si>
    <t>Chap. XCIIII</t>
  </si>
  <si>
    <t>μάκιρ</t>
  </si>
  <si>
    <t>Mace</t>
  </si>
  <si>
    <t>De l'orme.</t>
  </si>
  <si>
    <t>Chap. XCV</t>
  </si>
  <si>
    <t>πτελέα</t>
  </si>
  <si>
    <t>Elm</t>
  </si>
  <si>
    <t>De la vermoulure du bois.</t>
  </si>
  <si>
    <t>Chap. XCVI</t>
  </si>
  <si>
    <t>Du roseau.</t>
  </si>
  <si>
    <t>Chap. XCVII</t>
  </si>
  <si>
    <t>κάλαμος</t>
  </si>
  <si>
    <t>Reed</t>
  </si>
  <si>
    <t>Du papier.</t>
  </si>
  <si>
    <t>Chap. XCVIII</t>
  </si>
  <si>
    <t>πάπυρος</t>
  </si>
  <si>
    <t>Du tamaris.</t>
  </si>
  <si>
    <t>Chap. XCIX</t>
  </si>
  <si>
    <t>μυρίκη</t>
  </si>
  <si>
    <t>Tamarisk</t>
  </si>
  <si>
    <t>De la bruyere.</t>
  </si>
  <si>
    <t>Chap. C</t>
  </si>
  <si>
    <t>ἐρείκη</t>
  </si>
  <si>
    <t>Tree heath</t>
  </si>
  <si>
    <t>De acacalis.</t>
  </si>
  <si>
    <t>Chap. CI</t>
  </si>
  <si>
    <t>ἀκακαλλίς</t>
  </si>
  <si>
    <t>Acacallis</t>
  </si>
  <si>
    <t>Du rhamne.</t>
  </si>
  <si>
    <t>Chap. CII</t>
  </si>
  <si>
    <t>ῥάμνος</t>
  </si>
  <si>
    <t>Boxthorn</t>
  </si>
  <si>
    <t>Du halime.</t>
  </si>
  <si>
    <t>Chap. CIII</t>
  </si>
  <si>
    <t>ἅλιμον</t>
  </si>
  <si>
    <t>Tree purslane</t>
  </si>
  <si>
    <t>Du paliure.</t>
  </si>
  <si>
    <t>Chap. CIIII</t>
  </si>
  <si>
    <t>παλίουρος</t>
  </si>
  <si>
    <t>Christ’s-thorn</t>
  </si>
  <si>
    <t>De l'aubepin.</t>
  </si>
  <si>
    <t>Chap. CV</t>
  </si>
  <si>
    <t>ὀξυάκανθα</t>
  </si>
  <si>
    <t>Fiery thorn</t>
  </si>
  <si>
    <t>De la ronce de chien.</t>
  </si>
  <si>
    <t>Chap. CVI</t>
  </si>
  <si>
    <t>κυνόσβατος</t>
  </si>
  <si>
    <t>White rose</t>
  </si>
  <si>
    <t>Du troesne.</t>
  </si>
  <si>
    <t>Chap. CVII</t>
  </si>
  <si>
    <t>κύπρος</t>
  </si>
  <si>
    <t>Henna</t>
  </si>
  <si>
    <t>De la phillyree.</t>
  </si>
  <si>
    <t>Chap. CVIII</t>
  </si>
  <si>
    <t>φιλύρα</t>
  </si>
  <si>
    <t>Lime tree</t>
  </si>
  <si>
    <t>Du cyste.</t>
  </si>
  <si>
    <t>Chap. CIX</t>
  </si>
  <si>
    <t>κισθός</t>
  </si>
  <si>
    <t>Rock rose</t>
  </si>
  <si>
    <t>Du lede, et ladane.</t>
  </si>
  <si>
    <t>Chap. CX</t>
  </si>
  <si>
    <t>De l'ebene.</t>
  </si>
  <si>
    <t>Chap. CXI</t>
  </si>
  <si>
    <t>ἔβενος</t>
  </si>
  <si>
    <t>Ebony</t>
  </si>
  <si>
    <t>De la rose.</t>
  </si>
  <si>
    <t>Chap. CXII</t>
  </si>
  <si>
    <t>ῥόδα</t>
  </si>
  <si>
    <t>Roses</t>
  </si>
  <si>
    <t>Des trocisques des roses.</t>
  </si>
  <si>
    <t>Chap. CXIII</t>
  </si>
  <si>
    <t>Du lycium.</t>
  </si>
  <si>
    <t>Chap. CXIIII</t>
  </si>
  <si>
    <t>λύκιον</t>
  </si>
  <si>
    <t>Dyer’s buckthorn</t>
  </si>
  <si>
    <t>De l'acacia.</t>
  </si>
  <si>
    <t>Chap. CXV</t>
  </si>
  <si>
    <t>ἀκακία</t>
  </si>
  <si>
    <t>Shittah tree</t>
  </si>
  <si>
    <t>ἀμόργη</t>
  </si>
  <si>
    <t>Amorge</t>
  </si>
  <si>
    <t>De agnus castus.</t>
  </si>
  <si>
    <t>Chap. CXVI</t>
  </si>
  <si>
    <t>ἄγνος ἢ λύγος</t>
  </si>
  <si>
    <t>Chaste tree</t>
  </si>
  <si>
    <t>Du saule.</t>
  </si>
  <si>
    <t>Chap. CXVII</t>
  </si>
  <si>
    <t>ἰτέα</t>
  </si>
  <si>
    <t>Willow</t>
  </si>
  <si>
    <t>De l'olivier sauvage.</t>
  </si>
  <si>
    <t>Chap. CXVIII</t>
  </si>
  <si>
    <t>ἀγριελαία</t>
  </si>
  <si>
    <t>Wild olive tree</t>
  </si>
  <si>
    <t>De la lie des olives.</t>
  </si>
  <si>
    <t>Chap. CXX</t>
  </si>
  <si>
    <t>De la larme de l'olivier ethiopic.</t>
  </si>
  <si>
    <t>Chap. CXIX</t>
  </si>
  <si>
    <t>Du chesne, du gland, du fau, de l'ieuse.</t>
  </si>
  <si>
    <t>Chap. CXXI</t>
  </si>
  <si>
    <t>δρῦς</t>
  </si>
  <si>
    <t>Oak</t>
  </si>
  <si>
    <t>Des chastaignes.</t>
  </si>
  <si>
    <t>Chap. CXXII</t>
  </si>
  <si>
    <t>De la noix de galle.</t>
  </si>
  <si>
    <t>Chap. CXXIII</t>
  </si>
  <si>
    <t>κηκίς</t>
  </si>
  <si>
    <t>Cecis</t>
  </si>
  <si>
    <t>Du sumac.</t>
  </si>
  <si>
    <t>Chap. CXXIIII</t>
  </si>
  <si>
    <t>ῥοῦς ὁ ἐπὶ τά ὄψα</t>
  </si>
  <si>
    <t>Sumac</t>
  </si>
  <si>
    <t>Du palmier.</t>
  </si>
  <si>
    <t>Chap. CXXV</t>
  </si>
  <si>
    <t>φοῖνιξ</t>
  </si>
  <si>
    <t>Date palm</t>
  </si>
  <si>
    <t>De l'escorce ou couverture des dattes en fleur.</t>
  </si>
  <si>
    <t>Chap. CXXVI</t>
  </si>
  <si>
    <t>De la grenade.</t>
  </si>
  <si>
    <t>Chap. CXXVII</t>
  </si>
  <si>
    <t>ῥόα</t>
  </si>
  <si>
    <t>Pomegranate</t>
  </si>
  <si>
    <t>βαλαύστιον</t>
  </si>
  <si>
    <t>Flower of the wild pomegranate</t>
  </si>
  <si>
    <t>Du meurte.</t>
  </si>
  <si>
    <t>Chap. CXXVIII</t>
  </si>
  <si>
    <t>μυρσίνη ἡ ἥμερος</t>
  </si>
  <si>
    <t>Cultivated myrtle</t>
  </si>
  <si>
    <t>Des cerises.</t>
  </si>
  <si>
    <t>Chap. CXXIX</t>
  </si>
  <si>
    <t>κεράσια</t>
  </si>
  <si>
    <t>Fruit of the cherry tree</t>
  </si>
  <si>
    <t>Des carrouges.</t>
  </si>
  <si>
    <t>Chap. CXXX</t>
  </si>
  <si>
    <t>κεράτια</t>
  </si>
  <si>
    <t>Fruit of the carob tree</t>
  </si>
  <si>
    <t>Des pommes.</t>
  </si>
  <si>
    <t>Chap. CXXXI</t>
  </si>
  <si>
    <t>μηλέα</t>
  </si>
  <si>
    <t>Apple tree</t>
  </si>
  <si>
    <t>ἄπιος</t>
  </si>
  <si>
    <t>Pear</t>
  </si>
  <si>
    <t>Des poires.</t>
  </si>
  <si>
    <t>Chap. CXXXII</t>
  </si>
  <si>
    <t>Du nefflier.</t>
  </si>
  <si>
    <t>Chap. CXXXIII</t>
  </si>
  <si>
    <t>μέσπιλον</t>
  </si>
  <si>
    <t>Medlar tree</t>
  </si>
  <si>
    <t>Du micocoulier.</t>
  </si>
  <si>
    <t>Chap. CXXXIIII</t>
  </si>
  <si>
    <t>λωτός</t>
  </si>
  <si>
    <t>Nettle tree</t>
  </si>
  <si>
    <t>Du cornouiller.</t>
  </si>
  <si>
    <t>Chap. CXXXV</t>
  </si>
  <si>
    <t>κρανία</t>
  </si>
  <si>
    <t>Cornelian cherry tree</t>
  </si>
  <si>
    <t>Des cormes.</t>
  </si>
  <si>
    <t>Chap. CXXXVI</t>
  </si>
  <si>
    <t>οὖα</t>
  </si>
  <si>
    <t>Sorb apples</t>
  </si>
  <si>
    <t>Du prunier.</t>
  </si>
  <si>
    <t>Chap. CXXXVII</t>
  </si>
  <si>
    <t>κοκκυμηλέα</t>
  </si>
  <si>
    <t>Plum tree</t>
  </si>
  <si>
    <t>De l'arbousier.</t>
  </si>
  <si>
    <t>Chap. CXXXVIII</t>
  </si>
  <si>
    <t>κόμαρος</t>
  </si>
  <si>
    <t>Strawberry tree</t>
  </si>
  <si>
    <t>Des amandes.</t>
  </si>
  <si>
    <t>Chap. CXXXIX</t>
  </si>
  <si>
    <t>ἀμυγδάλη</t>
  </si>
  <si>
    <t>Almond</t>
  </si>
  <si>
    <t>Des pistaches.</t>
  </si>
  <si>
    <t>Chap. CXL</t>
  </si>
  <si>
    <t>πιστάκια</t>
  </si>
  <si>
    <t>Pistachio nuts</t>
  </si>
  <si>
    <t>De la noix.</t>
  </si>
  <si>
    <t>Chap. CXLI</t>
  </si>
  <si>
    <t>κάρυα βασιλικά</t>
  </si>
  <si>
    <t>Walnuts</t>
  </si>
  <si>
    <t>Des noisettes.</t>
  </si>
  <si>
    <t>Chap. CXLII</t>
  </si>
  <si>
    <t>Du meurier.</t>
  </si>
  <si>
    <t>Chap. CXLIII</t>
  </si>
  <si>
    <t>μορέα ἢ συκάμινον</t>
  </si>
  <si>
    <t>Mulberry tree</t>
  </si>
  <si>
    <t>Du sycomore.</t>
  </si>
  <si>
    <t>Chap. CXLIIII</t>
  </si>
  <si>
    <t>συκόμορον</t>
  </si>
  <si>
    <t>Sycamore fig</t>
  </si>
  <si>
    <t>Des figues.</t>
  </si>
  <si>
    <t>Chap. CXLV</t>
  </si>
  <si>
    <t>σῦκα</t>
  </si>
  <si>
    <t>Figs</t>
  </si>
  <si>
    <t>De persea.</t>
  </si>
  <si>
    <t>Chap. CXLVI</t>
  </si>
  <si>
    <t>περσαία</t>
  </si>
  <si>
    <t>Du nasitort sauvage.</t>
  </si>
  <si>
    <t>Chap. CXLVII</t>
  </si>
  <si>
    <t>Les commentaires de M. Pierre Andre Matthioli, medecin senois, sur le II. livre de Pedace Dioscoride Anazarbeen, de la matiere medicinale.</t>
  </si>
  <si>
    <t xml:space="preserve">Preface. </t>
  </si>
  <si>
    <t>De l'herisson de mer.</t>
  </si>
  <si>
    <t>ἐχῖνος θαλάσσιος</t>
  </si>
  <si>
    <t>Sea urchin</t>
  </si>
  <si>
    <t>De l'herisson de terre.</t>
  </si>
  <si>
    <t>ἐχῖνος χερσαῖος</t>
  </si>
  <si>
    <t>Hedgehog</t>
  </si>
  <si>
    <t>Du cheval marin.</t>
  </si>
  <si>
    <t>ἱππόκαμπος</t>
  </si>
  <si>
    <t>Sea horse</t>
  </si>
  <si>
    <t>Des pourpres, cornets de mer, et de l'interieure partie nommee cionia.</t>
  </si>
  <si>
    <t>πορφύρα</t>
  </si>
  <si>
    <t>Murex</t>
  </si>
  <si>
    <t>Des moules.</t>
  </si>
  <si>
    <t>μύακες Ποντικοί</t>
  </si>
  <si>
    <t>Pontic sea mussels</t>
  </si>
  <si>
    <t>Des tellines.</t>
  </si>
  <si>
    <t>τελλῖναι</t>
  </si>
  <si>
    <t>Tellina</t>
  </si>
  <si>
    <t>Des chames.</t>
  </si>
  <si>
    <t>πορφύρας πώματα</t>
  </si>
  <si>
    <t>Opereula of murex</t>
  </si>
  <si>
    <t>ὄνυξ</t>
  </si>
  <si>
    <t>Des escargots ou limaçons.</t>
  </si>
  <si>
    <t>κοχλίας χερσαῖος</t>
  </si>
  <si>
    <t>Land snail</t>
  </si>
  <si>
    <t>Des cancres.</t>
  </si>
  <si>
    <t>καρκίνων ποταμίων καέντων ἡ τέφρα</t>
  </si>
  <si>
    <t>Ash of calcined riverine crabs.</t>
  </si>
  <si>
    <t>Du scorpion de terre.</t>
  </si>
  <si>
    <t>σκόρπιος χερσαῖος</t>
  </si>
  <si>
    <t>Land scorpion</t>
  </si>
  <si>
    <t>Du scorpion marin.</t>
  </si>
  <si>
    <t>θαλασσίου σκορπίου</t>
  </si>
  <si>
    <t>Bile of sea scorpion</t>
  </si>
  <si>
    <t>Du dragon marin.</t>
  </si>
  <si>
    <t>δράκων θαλάσσιος</t>
  </si>
  <si>
    <t>Greater weever</t>
  </si>
  <si>
    <t>De la scolopendre de mer.</t>
  </si>
  <si>
    <t>σκολοπένδρα θαλασσία</t>
  </si>
  <si>
    <t>Sea scolopendra</t>
  </si>
  <si>
    <t>De la torpille.</t>
  </si>
  <si>
    <t>νάρκη θαλασσία</t>
  </si>
  <si>
    <t>Electric ray</t>
  </si>
  <si>
    <t>De la vipere.</t>
  </si>
  <si>
    <t>ἐχίδνη</t>
  </si>
  <si>
    <t>Viper</t>
  </si>
  <si>
    <t>De la despouille des serpens.</t>
  </si>
  <si>
    <t>ὄφις</t>
  </si>
  <si>
    <t>Serpent</t>
  </si>
  <si>
    <t>Du lievre marin et terrestre.</t>
  </si>
  <si>
    <t>λαγωὸς θαλάσσιος</t>
  </si>
  <si>
    <t>Sea hare</t>
  </si>
  <si>
    <t>τοῦ δὲ χερσαίου λαγωοῦ ὁ ἐγκέφαλος</t>
  </si>
  <si>
    <t>The brain of the land hare</t>
  </si>
  <si>
    <t>De la tareronde.</t>
  </si>
  <si>
    <t>τρυγόνος θαλασσίας τὸ κέντρον</t>
  </si>
  <si>
    <t>Stingray sting</t>
  </si>
  <si>
    <t>De la seche.</t>
  </si>
  <si>
    <t>σηπίας τὸ μέλαν</t>
  </si>
  <si>
    <t>Ink of boiled cuttlefish</t>
  </si>
  <si>
    <t>Du surmulet ou barbarin.</t>
  </si>
  <si>
    <t>τρίγλα</t>
  </si>
  <si>
    <t>Red mullet</t>
  </si>
  <si>
    <t>De l'hippopotame.</t>
  </si>
  <si>
    <t>ὄρχις ἱπποποτάμου</t>
  </si>
  <si>
    <t>Testicle of hippopotamus</t>
  </si>
  <si>
    <t>Du bieure.</t>
  </si>
  <si>
    <t>καὶ ὁ τοῦ κάστορος ὄρχις</t>
  </si>
  <si>
    <t>Testicle of beaver</t>
  </si>
  <si>
    <t>De la belette ou mustelle.</t>
  </si>
  <si>
    <t>γαλῆ κατοικίδιος</t>
  </si>
  <si>
    <t>Domesticated weasel</t>
  </si>
  <si>
    <t>Des grenouilles.</t>
  </si>
  <si>
    <t>βάτραχοι</t>
  </si>
  <si>
    <t>Frogs</t>
  </si>
  <si>
    <t>Du silure.</t>
  </si>
  <si>
    <t>σίλουρος</t>
  </si>
  <si>
    <t>Sheatfish</t>
  </si>
  <si>
    <t>Des smarides.</t>
  </si>
  <si>
    <t>σμαρίδος ταριχηρᾶς ἡ κεφαλὴ καεῖσα</t>
  </si>
  <si>
    <t>Head of salted smarts</t>
  </si>
  <si>
    <t>Des mendoles.</t>
  </si>
  <si>
    <t>καὶ ἡ τῆς μαινίδος κεφαλὴ</t>
  </si>
  <si>
    <t>Head of Mainis</t>
  </si>
  <si>
    <t>Du govion.</t>
  </si>
  <si>
    <t>κωβίος</t>
  </si>
  <si>
    <t>Goby</t>
  </si>
  <si>
    <t>Du thon.</t>
  </si>
  <si>
    <t>ὠμοτάριχος</t>
  </si>
  <si>
    <t>Omotarichos</t>
  </si>
  <si>
    <t>Du garum.</t>
  </si>
  <si>
    <t>γάρος</t>
  </si>
  <si>
    <t>Du bouillon des poissons.</t>
  </si>
  <si>
    <t>ζωμὸς ἰχθύων</t>
  </si>
  <si>
    <t>Fish broth</t>
  </si>
  <si>
    <t>Des punaises.</t>
  </si>
  <si>
    <t>Chap. XXXIII</t>
  </si>
  <si>
    <t>κόρεις οἱ ἀπὸ κλίνης</t>
  </si>
  <si>
    <t>Bed-bugs</t>
  </si>
  <si>
    <t>Des cloportes.</t>
  </si>
  <si>
    <t>ὄνοι οἱ ὑπὸ τὰς ὑδρίας</t>
  </si>
  <si>
    <t>Wood lice</t>
  </si>
  <si>
    <t>Des blattes.</t>
  </si>
  <si>
    <t>σίλφη</t>
  </si>
  <si>
    <t>Cockroach</t>
  </si>
  <si>
    <t>Du poulmon de mer.</t>
  </si>
  <si>
    <t>πνεύμων θαλάσσιος</t>
  </si>
  <si>
    <t>Jellyfish</t>
  </si>
  <si>
    <t>Des poulmons.</t>
  </si>
  <si>
    <t>ὁ δὲ χοίρειος καὶ ἄρνειος [καὶ ἅρκειος] πνεύμων</t>
  </si>
  <si>
    <t>Pig, lamb, [and bear] lung</t>
  </si>
  <si>
    <t>ἀλώπεκος πνεύμων</t>
  </si>
  <si>
    <t>Lung of fox</t>
  </si>
  <si>
    <t>Des foyes.</t>
  </si>
  <si>
    <t>ἧπαρ ὄνειον</t>
  </si>
  <si>
    <t>Ass’s liver</t>
  </si>
  <si>
    <t>Du nerf ou verge de cerf.</t>
  </si>
  <si>
    <t>αἰδοῖον ἄρρενος ἐλάφου</t>
  </si>
  <si>
    <t>Genitalia of stag</t>
  </si>
  <si>
    <t>Des ongles d'ane et de chevre.</t>
  </si>
  <si>
    <t>ὄνυχες ὄνων</t>
  </si>
  <si>
    <t>Asses’ hooves</t>
  </si>
  <si>
    <t>Des suros des chevaus.</t>
  </si>
  <si>
    <t>λειχῆνες ἵππων</t>
  </si>
  <si>
    <t>Chestnuts of horses</t>
  </si>
  <si>
    <t>οἱ δὲ τῶν αἰγων ὄνύχες</t>
  </si>
  <si>
    <t>Hooves of she-goats</t>
  </si>
  <si>
    <t>τοῦ δὲ ἤπατος τῆς αἰγὸς ἰχώρ</t>
  </si>
  <si>
    <t>Juice of she-goat liver</t>
  </si>
  <si>
    <t>τὸ δὲ τοῦ κάπρου ἧπαρ</t>
  </si>
  <si>
    <t>Boar’s liver</t>
  </si>
  <si>
    <t>κυνὸς δὲ λυσσῶντος ἧπαρ</t>
  </si>
  <si>
    <t>Liver of rabid dog</t>
  </si>
  <si>
    <t>αἰθυίας ἧπαρ</t>
  </si>
  <si>
    <t>Liver of shearwater</t>
  </si>
  <si>
    <t>Du cuir de vieus souliers.</t>
  </si>
  <si>
    <t>κασσυμάτων παλαιὰ δέρματα</t>
  </si>
  <si>
    <t>Leather of shoe soles</t>
  </si>
  <si>
    <t>Des poules et des coqs.</t>
  </si>
  <si>
    <t>ἀλεκτορίδες</t>
  </si>
  <si>
    <t>Hens</t>
  </si>
  <si>
    <t>De l'oeuf.</t>
  </si>
  <si>
    <t>ᾠόν</t>
  </si>
  <si>
    <t>Egg</t>
  </si>
  <si>
    <t>Des cigales.</t>
  </si>
  <si>
    <t>τέττιγες</t>
  </si>
  <si>
    <t>Cicadas</t>
  </si>
  <si>
    <t>Des sauterelles.</t>
  </si>
  <si>
    <t>ἀκρίδες</t>
  </si>
  <si>
    <t>Locusts</t>
  </si>
  <si>
    <t>De l'oiseau nomme ossifragus.</t>
  </si>
  <si>
    <t>φήνη</t>
  </si>
  <si>
    <t>Phene</t>
  </si>
  <si>
    <t>Du cochevis.</t>
  </si>
  <si>
    <t>κορυδαλλός</t>
  </si>
  <si>
    <t>Lark</t>
  </si>
  <si>
    <t>De l'arondelle.</t>
  </si>
  <si>
    <t>χελιδὸνος νεοσσοί</t>
  </si>
  <si>
    <t>Swallow’s nestlings</t>
  </si>
  <si>
    <t>De l'ivoire.</t>
  </si>
  <si>
    <t>ἐλέφαντος ὀδούς</t>
  </si>
  <si>
    <t>Elephant’s tooth</t>
  </si>
  <si>
    <t>Du talon de pourceau.</t>
  </si>
  <si>
    <t>ἀστράγαλος ὑός</t>
  </si>
  <si>
    <t>Hog’s hock</t>
  </si>
  <si>
    <t>De la corne du cerf.</t>
  </si>
  <si>
    <t>ἐλάφου κέρας</t>
  </si>
  <si>
    <t>Hart’s horn</t>
  </si>
  <si>
    <t>Des chenilles.</t>
  </si>
  <si>
    <t>κάμπαι</t>
  </si>
  <si>
    <t>Caterpillars</t>
  </si>
  <si>
    <t>Des cantharides.</t>
  </si>
  <si>
    <t>κανθαρίδες</t>
  </si>
  <si>
    <t>Blister beetles</t>
  </si>
  <si>
    <t>Des buprestes, et chenilles des pins.</t>
  </si>
  <si>
    <t>De la salamandre.</t>
  </si>
  <si>
    <t>σαλαμάνδρα</t>
  </si>
  <si>
    <t>De l'araigne.</t>
  </si>
  <si>
    <t>ἀράχνη τὸ ζῷον</t>
  </si>
  <si>
    <t>Spider</t>
  </si>
  <si>
    <t>De la lesarde.</t>
  </si>
  <si>
    <t>σαύρας ἡ κεφαλὴ</t>
  </si>
  <si>
    <t>Head of lizard</t>
  </si>
  <si>
    <t>De la seps.</t>
  </si>
  <si>
    <t>σήψ</t>
  </si>
  <si>
    <t>Du stinc.</t>
  </si>
  <si>
    <t>σκίγκος</t>
  </si>
  <si>
    <t>Des vers de terre.</t>
  </si>
  <si>
    <t>γῆς ἔντερα</t>
  </si>
  <si>
    <t>Earthworms</t>
  </si>
  <si>
    <t>Du musaraigne.</t>
  </si>
  <si>
    <t>μυογαλῆ</t>
  </si>
  <si>
    <t>Shrewmouse</t>
  </si>
  <si>
    <t>Des souris.</t>
  </si>
  <si>
    <t>μύες</t>
  </si>
  <si>
    <t>Mice</t>
  </si>
  <si>
    <t>Du laict.</t>
  </si>
  <si>
    <t>γάλα</t>
  </si>
  <si>
    <t>Milk</t>
  </si>
  <si>
    <t>Du formage.</t>
  </si>
  <si>
    <t>Chap. LXV</t>
  </si>
  <si>
    <t>τυρός</t>
  </si>
  <si>
    <t>Cheese</t>
  </si>
  <si>
    <t>Du beurre et de la suie d'icelui.</t>
  </si>
  <si>
    <t>βούτυρον</t>
  </si>
  <si>
    <t>Butter</t>
  </si>
  <si>
    <t>De la laine, et graisse de laine surge.</t>
  </si>
  <si>
    <t>ἔρια οἰσυπηρά</t>
  </si>
  <si>
    <t>Greasy wool</t>
  </si>
  <si>
    <t>οἴσυπος</t>
  </si>
  <si>
    <t>Fat from greasy wool</t>
  </si>
  <si>
    <t>Du caille.</t>
  </si>
  <si>
    <t>πιτύα</t>
  </si>
  <si>
    <t>Rennet</t>
  </si>
  <si>
    <t>De la graisse.</t>
  </si>
  <si>
    <t>στέαρ</t>
  </si>
  <si>
    <t>Fat</t>
  </si>
  <si>
    <t>De la mouelle.</t>
  </si>
  <si>
    <t>μυελός</t>
  </si>
  <si>
    <t>Marrow</t>
  </si>
  <si>
    <t>Du fiel.</t>
  </si>
  <si>
    <t>χολή</t>
  </si>
  <si>
    <t>Bile</t>
  </si>
  <si>
    <t>Du sang.</t>
  </si>
  <si>
    <t>αἷμα</t>
  </si>
  <si>
    <t>Blood</t>
  </si>
  <si>
    <t>De la fiante.</t>
  </si>
  <si>
    <t>ἀπόπατος</t>
  </si>
  <si>
    <t>Dung</t>
  </si>
  <si>
    <t>De l'urine.</t>
  </si>
  <si>
    <t>οὖρον</t>
  </si>
  <si>
    <t>Urine</t>
  </si>
  <si>
    <t>Du miel.</t>
  </si>
  <si>
    <t>μέλι</t>
  </si>
  <si>
    <t>Honey</t>
  </si>
  <si>
    <t>De la cire.</t>
  </si>
  <si>
    <t>κηρός</t>
  </si>
  <si>
    <t>Wax</t>
  </si>
  <si>
    <t>De propolis.</t>
  </si>
  <si>
    <t>πρόπολις</t>
  </si>
  <si>
    <t>Bee glue</t>
  </si>
  <si>
    <t>Du fourment.</t>
  </si>
  <si>
    <t>πυροί</t>
  </si>
  <si>
    <t>Wheat</t>
  </si>
  <si>
    <t>De l'orge.</t>
  </si>
  <si>
    <t>κριθή</t>
  </si>
  <si>
    <t>Barley</t>
  </si>
  <si>
    <t>Du zythum espece de biere.</t>
  </si>
  <si>
    <t>ζύθος</t>
  </si>
  <si>
    <t>Beer</t>
  </si>
  <si>
    <t>Du curmi autre espece de biere ou cervoise.</t>
  </si>
  <si>
    <t>κοῦρμι</t>
  </si>
  <si>
    <t>Courmi</t>
  </si>
  <si>
    <t>De l'espeaute.</t>
  </si>
  <si>
    <t>ζέα</t>
  </si>
  <si>
    <t>Zea</t>
  </si>
  <si>
    <t>De crimnon.</t>
  </si>
  <si>
    <t>κρίμνον</t>
  </si>
  <si>
    <t>Crimnon</t>
  </si>
  <si>
    <t>De olyra.</t>
  </si>
  <si>
    <t>ὄλυρα</t>
  </si>
  <si>
    <t>Rice-wheat</t>
  </si>
  <si>
    <t>De athera.</t>
  </si>
  <si>
    <t>ἀθήρα</t>
  </si>
  <si>
    <t>Gruel</t>
  </si>
  <si>
    <t>Du turguet double.</t>
  </si>
  <si>
    <t>τράγος</t>
  </si>
  <si>
    <t>Spelt</t>
  </si>
  <si>
    <t>De l'avoine.</t>
  </si>
  <si>
    <t>βρόμος</t>
  </si>
  <si>
    <t>Oats</t>
  </si>
  <si>
    <t>Du riz.</t>
  </si>
  <si>
    <t>ὄρυζα</t>
  </si>
  <si>
    <t>Rice</t>
  </si>
  <si>
    <t>De l'alicat.</t>
  </si>
  <si>
    <t>χόνδρος</t>
  </si>
  <si>
    <t>Groats</t>
  </si>
  <si>
    <t>Du millet.</t>
  </si>
  <si>
    <t>κέγχρος</t>
  </si>
  <si>
    <t>Millet</t>
  </si>
  <si>
    <t>Du paniz.</t>
  </si>
  <si>
    <t>ἔλυμος</t>
  </si>
  <si>
    <t>Italian millet</t>
  </si>
  <si>
    <t>Du sisame ou iugioline.</t>
  </si>
  <si>
    <t>σήσαμον</t>
  </si>
  <si>
    <t>Sesame</t>
  </si>
  <si>
    <t>De l'ivraye.</t>
  </si>
  <si>
    <t>αἶρα</t>
  </si>
  <si>
    <t>Darnel</t>
  </si>
  <si>
    <t>De l'amidon.</t>
  </si>
  <si>
    <t>ἄμυλον</t>
  </si>
  <si>
    <t>Starch</t>
  </si>
  <si>
    <t>Du senegre.</t>
  </si>
  <si>
    <t>τέλεως ἄλευρον</t>
  </si>
  <si>
    <t>Meal of fenugreek</t>
  </si>
  <si>
    <t>Du lin.</t>
  </si>
  <si>
    <t>λινόσπερμον</t>
  </si>
  <si>
    <t>Linseed</t>
  </si>
  <si>
    <t>Des pois ciches.</t>
  </si>
  <si>
    <t>ἐρέβινθος ὁ ἥμερος</t>
  </si>
  <si>
    <t>Cultivated chick- pea</t>
  </si>
  <si>
    <t>Des feves.</t>
  </si>
  <si>
    <t>κύαμος Ἑλληνικός</t>
  </si>
  <si>
    <t>Greek bean</t>
  </si>
  <si>
    <t>De la feve d'Egypte.</t>
  </si>
  <si>
    <t>Αἰγύπτιος κύαμος</t>
  </si>
  <si>
    <t>Egyptian bean</t>
  </si>
  <si>
    <t>Des lentilles.</t>
  </si>
  <si>
    <t>φακός</t>
  </si>
  <si>
    <t>Lentil</t>
  </si>
  <si>
    <t>Des phasiols.</t>
  </si>
  <si>
    <t>Des ers.</t>
  </si>
  <si>
    <t>ὄροβος</t>
  </si>
  <si>
    <t>Bitter vetch</t>
  </si>
  <si>
    <t>Des lupins.</t>
  </si>
  <si>
    <t>θέρμος</t>
  </si>
  <si>
    <t>De la rave.</t>
  </si>
  <si>
    <t>γογγύλη</t>
  </si>
  <si>
    <t>Turnip</t>
  </si>
  <si>
    <t>Du navet ou naveau.</t>
  </si>
  <si>
    <t>βουνιάς</t>
  </si>
  <si>
    <t>French turnip</t>
  </si>
  <si>
    <t>Du refort.</t>
  </si>
  <si>
    <t>ῥαφανίς</t>
  </si>
  <si>
    <t>Radish</t>
  </si>
  <si>
    <t>Du siser.</t>
  </si>
  <si>
    <t>σίσαρον</t>
  </si>
  <si>
    <t>Parsnip</t>
  </si>
  <si>
    <t>De lapathum.</t>
  </si>
  <si>
    <t>λάπαθον</t>
  </si>
  <si>
    <t>Monk’s rhubarb</t>
  </si>
  <si>
    <t>ἱππολάπαθον</t>
  </si>
  <si>
    <t>Dock sorrel</t>
  </si>
  <si>
    <t>De la lampsane.</t>
  </si>
  <si>
    <t>λαμψάνη</t>
  </si>
  <si>
    <t>Charlock</t>
  </si>
  <si>
    <t>De la blette.</t>
  </si>
  <si>
    <t>βλίτον</t>
  </si>
  <si>
    <t>Blite</t>
  </si>
  <si>
    <t>De la mauve.</t>
  </si>
  <si>
    <t>μολόχη</t>
  </si>
  <si>
    <t>Mallow</t>
  </si>
  <si>
    <t>Des arroches.</t>
  </si>
  <si>
    <t>ἀνδράφαξυς</t>
  </si>
  <si>
    <t>Orach</t>
  </si>
  <si>
    <t>Du chou.</t>
  </si>
  <si>
    <t>κράμβη ἥμερος</t>
  </si>
  <si>
    <t>Cultivated cabbage</t>
  </si>
  <si>
    <t>Du chou sauvage.</t>
  </si>
  <si>
    <t>κράμβη ἀγρία</t>
  </si>
  <si>
    <t>~ B. cretica. Wild cabbage</t>
  </si>
  <si>
    <t>Du chou marin.</t>
  </si>
  <si>
    <t>κράμβη ἡ θαλασσία</t>
  </si>
  <si>
    <t>Sea cole</t>
  </si>
  <si>
    <t>De la poree.</t>
  </si>
  <si>
    <t>σεῦτλον</t>
  </si>
  <si>
    <t>Beet</t>
  </si>
  <si>
    <t>Du pourpier.</t>
  </si>
  <si>
    <t>ἀνδράχνη</t>
  </si>
  <si>
    <t>Purslane</t>
  </si>
  <si>
    <t>Des asparges.</t>
  </si>
  <si>
    <t>ἀσπάραγος πετραῖος ἢ μυάκανθος</t>
  </si>
  <si>
    <t>Asparagus</t>
  </si>
  <si>
    <t>Du plantain.</t>
  </si>
  <si>
    <t>ἀρνόγλωσσον</t>
  </si>
  <si>
    <t>Plantain</t>
  </si>
  <si>
    <t>De la berle.</t>
  </si>
  <si>
    <t>σίον</t>
  </si>
  <si>
    <t>Water parsnip</t>
  </si>
  <si>
    <t>De la menthe aquatique.</t>
  </si>
  <si>
    <t>Watercress</t>
  </si>
  <si>
    <t>σισύβριον</t>
  </si>
  <si>
    <t>Bergamot Mint</t>
  </si>
  <si>
    <t>Du fenouil marin, ou bacille.</t>
  </si>
  <si>
    <t>κρῆθμον</t>
  </si>
  <si>
    <t>Samphire</t>
  </si>
  <si>
    <t>De la corne de cerf.</t>
  </si>
  <si>
    <t>κορωνόπους</t>
  </si>
  <si>
    <t>Hartshorn</t>
  </si>
  <si>
    <t>Du laicteron.</t>
  </si>
  <si>
    <t>σόγχος</t>
  </si>
  <si>
    <t>Sow thistle</t>
  </si>
  <si>
    <t>De l'endive.</t>
  </si>
  <si>
    <t>σέρις</t>
  </si>
  <si>
    <t>Chicory or Endive</t>
  </si>
  <si>
    <t>De la condrille.</t>
  </si>
  <si>
    <t>χονδρίλη</t>
  </si>
  <si>
    <t>Gum</t>
  </si>
  <si>
    <t>De la courge.</t>
  </si>
  <si>
    <t>κολοκύνθα</t>
  </si>
  <si>
    <t>Edible bottle gourd</t>
  </si>
  <si>
    <t>Du concombre.</t>
  </si>
  <si>
    <t>σίκυς ἥμερος</t>
  </si>
  <si>
    <t>Cucumber</t>
  </si>
  <si>
    <t>De la laitue.</t>
  </si>
  <si>
    <t>θρίδαξ ἥμερος</t>
  </si>
  <si>
    <t>Cultivated lettuce</t>
  </si>
  <si>
    <t>De la laitue sauvage.</t>
  </si>
  <si>
    <t>Du gingidium.</t>
  </si>
  <si>
    <t>γιγγίδιον</t>
  </si>
  <si>
    <t>Gingidium</t>
  </si>
  <si>
    <t>De scandix.</t>
  </si>
  <si>
    <t>σκάνδιξ</t>
  </si>
  <si>
    <t>Wild chervil</t>
  </si>
  <si>
    <t>De caucalis.</t>
  </si>
  <si>
    <t>καυκαλίς</t>
  </si>
  <si>
    <t>Caucalis</t>
  </si>
  <si>
    <t>De la roquette.</t>
  </si>
  <si>
    <t>εὔζωμον</t>
  </si>
  <si>
    <t>Rocket</t>
  </si>
  <si>
    <t>Du basilic.</t>
  </si>
  <si>
    <t>ὤκιμον</t>
  </si>
  <si>
    <t>Basil</t>
  </si>
  <si>
    <t>De orobanche.</t>
  </si>
  <si>
    <t>ὀροβάγχη</t>
  </si>
  <si>
    <t>Chokefitch</t>
  </si>
  <si>
    <t>De la barbe de bouc.</t>
  </si>
  <si>
    <t>τραγοπώγων</t>
  </si>
  <si>
    <t>Salsify</t>
  </si>
  <si>
    <t>De ornithogalum.</t>
  </si>
  <si>
    <t>ὄρνιθος γάλα</t>
  </si>
  <si>
    <t>Starflower</t>
  </si>
  <si>
    <t>Des truffles.</t>
  </si>
  <si>
    <t>ὕδνον</t>
  </si>
  <si>
    <t>Truffle</t>
  </si>
  <si>
    <t>Du phasiol peint.</t>
  </si>
  <si>
    <t>σμῖλαξ κηπαία</t>
  </si>
  <si>
    <t>Cowpea</t>
  </si>
  <si>
    <t>De medica.</t>
  </si>
  <si>
    <t>Alfalfa</t>
  </si>
  <si>
    <t>De aphaca.</t>
  </si>
  <si>
    <t>ἀφάκη</t>
  </si>
  <si>
    <t>Tare</t>
  </si>
  <si>
    <t>Du porreau a teste.</t>
  </si>
  <si>
    <t>πράσον κεφαλωτόν</t>
  </si>
  <si>
    <t>Leek</t>
  </si>
  <si>
    <t>Du porreau de vigne.</t>
  </si>
  <si>
    <t>ἀμπελόπρασον</t>
  </si>
  <si>
    <t>Wild leek</t>
  </si>
  <si>
    <t>De l'oignon.</t>
  </si>
  <si>
    <t>κρόμυον</t>
  </si>
  <si>
    <t>Onion</t>
  </si>
  <si>
    <t>De l'ail.</t>
  </si>
  <si>
    <t>σκόρδον</t>
  </si>
  <si>
    <t>Garlic</t>
  </si>
  <si>
    <t>De l'ailporreau.</t>
  </si>
  <si>
    <t>σκορδόπρασον</t>
  </si>
  <si>
    <t>Garlic leek</t>
  </si>
  <si>
    <t>De la moutarde.</t>
  </si>
  <si>
    <t>Chap. CXLVIII</t>
  </si>
  <si>
    <t>σίνηπι ἢ νᾶπι</t>
  </si>
  <si>
    <t>Mustard</t>
  </si>
  <si>
    <t>Du nasitort.</t>
  </si>
  <si>
    <t>Chap. CXLIX</t>
  </si>
  <si>
    <t>καρδάμον</t>
  </si>
  <si>
    <t>Garden cress</t>
  </si>
  <si>
    <t>Du thlaspi.</t>
  </si>
  <si>
    <t>Chap. CL</t>
  </si>
  <si>
    <t>θλάσπι</t>
  </si>
  <si>
    <t>Shepherd’s-purse</t>
  </si>
  <si>
    <t>De la drave.</t>
  </si>
  <si>
    <t>Chap. CLI</t>
  </si>
  <si>
    <t>δράβη</t>
  </si>
  <si>
    <t>Arabian mustard</t>
  </si>
  <si>
    <t>De erysimum.</t>
  </si>
  <si>
    <t>Chap. CLII</t>
  </si>
  <si>
    <t>ἐρύσιμον</t>
  </si>
  <si>
    <t>Hedge mustard</t>
  </si>
  <si>
    <t>Du poivre.</t>
  </si>
  <si>
    <t>Chap. CLIII</t>
  </si>
  <si>
    <t>πέπερι</t>
  </si>
  <si>
    <t>Pepper</t>
  </si>
  <si>
    <t>Du gingembre.</t>
  </si>
  <si>
    <t>Chap. CLIIII</t>
  </si>
  <si>
    <t>ζιγγίβερι</t>
  </si>
  <si>
    <t>Ginger</t>
  </si>
  <si>
    <t>Du poivre aquatic ou curage.</t>
  </si>
  <si>
    <t>Chap. CLV</t>
  </si>
  <si>
    <t>ὑδροπέπερι</t>
  </si>
  <si>
    <t>Smartweed</t>
  </si>
  <si>
    <t>De ptarmica, ou herbe a eternuer.</t>
  </si>
  <si>
    <t>Chap. CLVI</t>
  </si>
  <si>
    <t>πταρμική</t>
  </si>
  <si>
    <t>Sneezewort</t>
  </si>
  <si>
    <t>De struthion.</t>
  </si>
  <si>
    <t>Chap. CLVII</t>
  </si>
  <si>
    <t>στρούθιον</t>
  </si>
  <si>
    <t>Soapwort</t>
  </si>
  <si>
    <t>Du pain de pourceau.</t>
  </si>
  <si>
    <t>Chap. CLVIII</t>
  </si>
  <si>
    <t>κυκλάμινος</t>
  </si>
  <si>
    <t>Cyclamen</t>
  </si>
  <si>
    <t>D'un'autre espece de cyclaminus.</t>
  </si>
  <si>
    <t>Chap. CLIX</t>
  </si>
  <si>
    <t>κυκλάμινος ἑτέρα</t>
  </si>
  <si>
    <t>Another cyclamen</t>
  </si>
  <si>
    <t>De la grande serpentine.</t>
  </si>
  <si>
    <t>Chap. CLX</t>
  </si>
  <si>
    <t>δρακόντιον</t>
  </si>
  <si>
    <t>Dragon arum</t>
  </si>
  <si>
    <t>De la petite serpentine.</t>
  </si>
  <si>
    <t>Chap. CLXI</t>
  </si>
  <si>
    <t>Du pie de veau.</t>
  </si>
  <si>
    <t>Chap. CLXII</t>
  </si>
  <si>
    <t>ἄρον</t>
  </si>
  <si>
    <t>Cuckoopint</t>
  </si>
  <si>
    <t>De arisarum.</t>
  </si>
  <si>
    <t>Chap. CLXIII</t>
  </si>
  <si>
    <t>ἀρίσαρον</t>
  </si>
  <si>
    <t>Hooded arum</t>
  </si>
  <si>
    <t>De l'asphodel.</t>
  </si>
  <si>
    <t>Chap. CLXIIII</t>
  </si>
  <si>
    <t>ἀσφόδελος</t>
  </si>
  <si>
    <t>Asphodel</t>
  </si>
  <si>
    <t>Du bulbe bon a manger.</t>
  </si>
  <si>
    <t>Chap. CLXV</t>
  </si>
  <si>
    <t>βολβὸς ἐδώδιμος</t>
  </si>
  <si>
    <t>Purse tassels</t>
  </si>
  <si>
    <t>Du bulbe vomitif.</t>
  </si>
  <si>
    <t>Chap. CLXVI</t>
  </si>
  <si>
    <t>De la scille, ou oignon.</t>
  </si>
  <si>
    <t>Chap. CLXVII</t>
  </si>
  <si>
    <t>σκίλλα</t>
  </si>
  <si>
    <t>Squill or Scilla</t>
  </si>
  <si>
    <t>Du pancratium.</t>
  </si>
  <si>
    <t>Chap. CLXVIII</t>
  </si>
  <si>
    <t>παγκράτιον</t>
  </si>
  <si>
    <t>Sea daffodil</t>
  </si>
  <si>
    <t>Du capprier.</t>
  </si>
  <si>
    <t>Chap. CLXIX</t>
  </si>
  <si>
    <t>κάππαρις</t>
  </si>
  <si>
    <t>Caper</t>
  </si>
  <si>
    <t>Chap. CLXX</t>
  </si>
  <si>
    <t>λεπίδιον</t>
  </si>
  <si>
    <t>Pepperwort</t>
  </si>
  <si>
    <t>De la grenoillette.</t>
  </si>
  <si>
    <t>Chap. CLXXI</t>
  </si>
  <si>
    <t>βατράχιον</t>
  </si>
  <si>
    <t>sp. Ranunculus</t>
  </si>
  <si>
    <t>De anemone.</t>
  </si>
  <si>
    <t>Chap. CLXXII</t>
  </si>
  <si>
    <t>ἀνεμώνη</t>
  </si>
  <si>
    <t>Poppy anemone</t>
  </si>
  <si>
    <t>De argemone.</t>
  </si>
  <si>
    <t>Chap. CLXXIII</t>
  </si>
  <si>
    <t>ἀργεμώνη</t>
  </si>
  <si>
    <t>Wind-rose</t>
  </si>
  <si>
    <t>Du mouron.</t>
  </si>
  <si>
    <t>Chap. CLXXIIII</t>
  </si>
  <si>
    <t>ἀναγαλλίς</t>
  </si>
  <si>
    <t>Pimpernel</t>
  </si>
  <si>
    <t>Du liarre.</t>
  </si>
  <si>
    <t>Chap. CLXXV</t>
  </si>
  <si>
    <t>κισσός</t>
  </si>
  <si>
    <t>Ivy</t>
  </si>
  <si>
    <t>De la grande chelidoine.</t>
  </si>
  <si>
    <t>Chap. CLXXVI</t>
  </si>
  <si>
    <t>χελιδόνιον μέγα</t>
  </si>
  <si>
    <t>Celandine</t>
  </si>
  <si>
    <t>De la petite chelidoine.</t>
  </si>
  <si>
    <t>Chap. CLXXVII</t>
  </si>
  <si>
    <t>χελιδόνιον τὸ μικρόν</t>
  </si>
  <si>
    <t>Pilewort</t>
  </si>
  <si>
    <t>De othonna.</t>
  </si>
  <si>
    <t>Chap. CLXXVIII</t>
  </si>
  <si>
    <t>ὀθόννα</t>
  </si>
  <si>
    <t>De l'oreille de souris.</t>
  </si>
  <si>
    <t>Chap. CLXXIX</t>
  </si>
  <si>
    <t>μυὸς ὦτα</t>
  </si>
  <si>
    <t>Madwort</t>
  </si>
  <si>
    <t>Du guede ou pastel.</t>
  </si>
  <si>
    <t>Chap. CLXXX</t>
  </si>
  <si>
    <t>ἰσάτις</t>
  </si>
  <si>
    <t>Woad</t>
  </si>
  <si>
    <t>ἰσάτις ἄγρια</t>
  </si>
  <si>
    <t>Wild woad</t>
  </si>
  <si>
    <t>De telephium.</t>
  </si>
  <si>
    <t>Chap. CLXXXI</t>
  </si>
  <si>
    <t>τηλεφώνιον</t>
  </si>
  <si>
    <t>Telephonion</t>
  </si>
  <si>
    <t>De l'agaric.</t>
  </si>
  <si>
    <t>ἀγαρικόν</t>
  </si>
  <si>
    <t>Agaric</t>
  </si>
  <si>
    <t>Du rhapontique.</t>
  </si>
  <si>
    <t>ῥᾶ</t>
  </si>
  <si>
    <t>Rhubarb</t>
  </si>
  <si>
    <t>De la gentiane.</t>
  </si>
  <si>
    <t>γεντιανή</t>
  </si>
  <si>
    <t>Gentian</t>
  </si>
  <si>
    <t>De l'aristolochie.</t>
  </si>
  <si>
    <t>ἀριστολόχεια</t>
  </si>
  <si>
    <t>Birthwort</t>
  </si>
  <si>
    <t>De la rigalice.</t>
  </si>
  <si>
    <t>γλυκύρριζα</t>
  </si>
  <si>
    <t>Licorice</t>
  </si>
  <si>
    <t>De la grande centauree.</t>
  </si>
  <si>
    <t>κενταύριον τὸ μέγα</t>
  </si>
  <si>
    <t>Centaury</t>
  </si>
  <si>
    <t>De la petite centauree.</t>
  </si>
  <si>
    <t>κενταύρειον τὸ λεπτόν ἢ μικρόν</t>
  </si>
  <si>
    <t>Feverfew</t>
  </si>
  <si>
    <t>Du chameleon blanc.</t>
  </si>
  <si>
    <t>χαμαιλέων λευκός</t>
  </si>
  <si>
    <t>Pine thistle</t>
  </si>
  <si>
    <t>Du chameleon noir.</t>
  </si>
  <si>
    <t>[χαμαιλέων] ὁ μέλας</t>
  </si>
  <si>
    <t>Chameleon thistle</t>
  </si>
  <si>
    <t>Du crocodilium.</t>
  </si>
  <si>
    <t>κροκοδείλεον</t>
  </si>
  <si>
    <t>Sea holly</t>
  </si>
  <si>
    <t>Du chardon a carder.</t>
  </si>
  <si>
    <t>δίψακος</t>
  </si>
  <si>
    <t>Teasle</t>
  </si>
  <si>
    <t>De l'epine blanche.</t>
  </si>
  <si>
    <t>ἄκανθα λευκή</t>
  </si>
  <si>
    <t>Fish thistle</t>
  </si>
  <si>
    <t>De l'espine arabique.</t>
  </si>
  <si>
    <t>ἄκανθα Ἀραβική</t>
  </si>
  <si>
    <t>Smaller milk thistle</t>
  </si>
  <si>
    <t>Du cardon ou artichaut.</t>
  </si>
  <si>
    <t>σκόλυμος</t>
  </si>
  <si>
    <t>Golden thistle</t>
  </si>
  <si>
    <t>Du poterium.</t>
  </si>
  <si>
    <t>ποτίρριον</t>
  </si>
  <si>
    <t>Goat’s thorn</t>
  </si>
  <si>
    <t>De acanthium.</t>
  </si>
  <si>
    <t>ἀκάνθιον</t>
  </si>
  <si>
    <t>Cotton thistle</t>
  </si>
  <si>
    <t>De la branche ursine.</t>
  </si>
  <si>
    <t>ἄκανθος</t>
  </si>
  <si>
    <t>Bear’s-foot</t>
  </si>
  <si>
    <t>De l'arrestebeuf.</t>
  </si>
  <si>
    <t>ἀνωνίς</t>
  </si>
  <si>
    <t>Rest harrow</t>
  </si>
  <si>
    <t>De la blanche epine.</t>
  </si>
  <si>
    <t>λευκάκανθα</t>
  </si>
  <si>
    <t>Tuberous thistle</t>
  </si>
  <si>
    <t>De l'epine de bouc.</t>
  </si>
  <si>
    <t>τραγακάνθα</t>
  </si>
  <si>
    <t>Tragacanth</t>
  </si>
  <si>
    <t>Du panicaut.</t>
  </si>
  <si>
    <t>ἠρύγγη</t>
  </si>
  <si>
    <t>Eryngo</t>
  </si>
  <si>
    <t>De l'aloe.</t>
  </si>
  <si>
    <t>ἀλόη</t>
  </si>
  <si>
    <t>Aloe</t>
  </si>
  <si>
    <t>De l'aluine.</t>
  </si>
  <si>
    <t>ἀψίνθιον</t>
  </si>
  <si>
    <t>Wormwood</t>
  </si>
  <si>
    <t>De l'aluine marine.</t>
  </si>
  <si>
    <t>De l'auronne.</t>
  </si>
  <si>
    <t>ἀβρότονον</t>
  </si>
  <si>
    <t>De l'hyssope.</t>
  </si>
  <si>
    <t>ὕσσωπος</t>
  </si>
  <si>
    <t>Hyssop</t>
  </si>
  <si>
    <t>De stechas.</t>
  </si>
  <si>
    <t>στοιχάς</t>
  </si>
  <si>
    <t>French lavender</t>
  </si>
  <si>
    <t>De l'origan.</t>
  </si>
  <si>
    <t>ὀρίγανος Ἡρακλεωτική</t>
  </si>
  <si>
    <t>Oregano</t>
  </si>
  <si>
    <t>Oregano onitis</t>
  </si>
  <si>
    <t>ἀγριορίγανος</t>
  </si>
  <si>
    <t>Marjoram</t>
  </si>
  <si>
    <t>Du tragorigan.</t>
  </si>
  <si>
    <t>τραγορίγανος</t>
  </si>
  <si>
    <t>Goat’s marjoram</t>
  </si>
  <si>
    <t>Du pouliot.</t>
  </si>
  <si>
    <t>γλήχων</t>
  </si>
  <si>
    <t>Pennyroyal</t>
  </si>
  <si>
    <t>Du dictam.</t>
  </si>
  <si>
    <t>δίκταμνον</t>
  </si>
  <si>
    <t>Dittany of Crete</t>
  </si>
  <si>
    <t>Du dictam bastard.</t>
  </si>
  <si>
    <t>D'un'autre espece de dictam.</t>
  </si>
  <si>
    <t>De la sauge.</t>
  </si>
  <si>
    <t>ἐλελίσφακον</t>
  </si>
  <si>
    <t>Sage</t>
  </si>
  <si>
    <t>De la menthe.</t>
  </si>
  <si>
    <t>ἡδύοσμον</t>
  </si>
  <si>
    <t>Green mint</t>
  </si>
  <si>
    <t>De la calamenthe.</t>
  </si>
  <si>
    <t>καλαμίνθη</t>
  </si>
  <si>
    <t>Catmint</t>
  </si>
  <si>
    <t>Du thym.</t>
  </si>
  <si>
    <t>θύμος</t>
  </si>
  <si>
    <t>Cretan thyme</t>
  </si>
  <si>
    <t>De la sarriete.</t>
  </si>
  <si>
    <t>θύμβρα</t>
  </si>
  <si>
    <t>Savory</t>
  </si>
  <si>
    <t>Du serpolet.</t>
  </si>
  <si>
    <t>ἕρπυλος</t>
  </si>
  <si>
    <t>Tufted thyme</t>
  </si>
  <si>
    <t>De la mariolaine.</t>
  </si>
  <si>
    <t>σάμψουχον</t>
  </si>
  <si>
    <t>Du melilot.</t>
  </si>
  <si>
    <t>μελίλωτος</t>
  </si>
  <si>
    <t>King’s clover</t>
  </si>
  <si>
    <t>Du marum.</t>
  </si>
  <si>
    <t>μᾶρον ἢ ὑσόβρυον</t>
  </si>
  <si>
    <t>Maron or Hysobryon</t>
  </si>
  <si>
    <t>De acinus.</t>
  </si>
  <si>
    <t>ἄκινος ἢ ἄκονος</t>
  </si>
  <si>
    <t>Wild basil</t>
  </si>
  <si>
    <t>De baccharis.</t>
  </si>
  <si>
    <t>βάκχαρις</t>
  </si>
  <si>
    <t>Sowbread</t>
  </si>
  <si>
    <t>De la rue.</t>
  </si>
  <si>
    <t>πήγανον</t>
  </si>
  <si>
    <t>Rue</t>
  </si>
  <si>
    <t>De la rue sauvage.</t>
  </si>
  <si>
    <t>πήγανον ἄγριον</t>
  </si>
  <si>
    <t>Wild rue</t>
  </si>
  <si>
    <t>De moly.</t>
  </si>
  <si>
    <t>μῶλυ</t>
  </si>
  <si>
    <t>De panaces heracleum.</t>
  </si>
  <si>
    <t>πάνακες Ἡράκλειον</t>
  </si>
  <si>
    <t>Hercules’ woundwort</t>
  </si>
  <si>
    <t>De panaces asclepium.</t>
  </si>
  <si>
    <t>πάνακες Ἀσκληπίειον</t>
  </si>
  <si>
    <t>Aesculapius’ allheal</t>
  </si>
  <si>
    <t>De panaces chironium.</t>
  </si>
  <si>
    <t>πάνακες Χειρώνιον</t>
  </si>
  <si>
    <t>Panaces olympicum Chiron’s allheal</t>
  </si>
  <si>
    <t>Du ligustic.</t>
  </si>
  <si>
    <t>λιγυστικόν</t>
  </si>
  <si>
    <t>Lovage</t>
  </si>
  <si>
    <t>De la pastenade.</t>
  </si>
  <si>
    <t>σταφυλῖνος ἄγριος</t>
  </si>
  <si>
    <t>Wild carrot</t>
  </si>
  <si>
    <t>Du seseli.</t>
  </si>
  <si>
    <t>σέσελι</t>
  </si>
  <si>
    <t>Massilian hartwort</t>
  </si>
  <si>
    <t>τόρδιλον</t>
  </si>
  <si>
    <t>Cretan hartwort</t>
  </si>
  <si>
    <t>σίνων</t>
  </si>
  <si>
    <t>Stone parsley</t>
  </si>
  <si>
    <t>Du tordylium ou seseli de Candie.</t>
  </si>
  <si>
    <t>ἄνησσον</t>
  </si>
  <si>
    <t>Anise</t>
  </si>
  <si>
    <t>Du sison.</t>
  </si>
  <si>
    <t>De l'anis.</t>
  </si>
  <si>
    <t>Du carvi.</t>
  </si>
  <si>
    <t>καρώ</t>
  </si>
  <si>
    <t>Caraway</t>
  </si>
  <si>
    <t>De l'anet.</t>
  </si>
  <si>
    <t>ἄνηθον</t>
  </si>
  <si>
    <t>Du cumin cultive.</t>
  </si>
  <si>
    <t>κύμινον ἥμερον</t>
  </si>
  <si>
    <t>Cultivated cumin</t>
  </si>
  <si>
    <t>Du cumin sauvage.</t>
  </si>
  <si>
    <t>κύμινον ἄγριον</t>
  </si>
  <si>
    <t>Wild cumin</t>
  </si>
  <si>
    <t>ἕτερον γένος ἀγρίου κυμίνου</t>
  </si>
  <si>
    <t>Another kind of wild cumin</t>
  </si>
  <si>
    <t>De ammi.</t>
  </si>
  <si>
    <t>ἄμι</t>
  </si>
  <si>
    <t>Ajowan</t>
  </si>
  <si>
    <t>Du coriandre.</t>
  </si>
  <si>
    <t>κόριον</t>
  </si>
  <si>
    <t>Coriander</t>
  </si>
  <si>
    <t>De hieracium.</t>
  </si>
  <si>
    <t>Du persil.</t>
  </si>
  <si>
    <t>σέλινον κηπαῖον</t>
  </si>
  <si>
    <t>Garden celery</t>
  </si>
  <si>
    <t>ὀρεοσέλινον</t>
  </si>
  <si>
    <t>Mountain parsley</t>
  </si>
  <si>
    <t>πετροσέλινον</t>
  </si>
  <si>
    <t>Parsley</t>
  </si>
  <si>
    <t>ἱπποσέλινον</t>
  </si>
  <si>
    <t>Alexanders</t>
  </si>
  <si>
    <t>Du smyrnium.</t>
  </si>
  <si>
    <t>σμύρνιον</t>
  </si>
  <si>
    <t>Cretan alexanders</t>
  </si>
  <si>
    <t>De elaphoboscum.</t>
  </si>
  <si>
    <t>ἐλαφοβόσκον</t>
  </si>
  <si>
    <t>Du fenouil.</t>
  </si>
  <si>
    <t>μάραθον</t>
  </si>
  <si>
    <t>Fennel</t>
  </si>
  <si>
    <t>Du fenouil sauvage.</t>
  </si>
  <si>
    <t>ἱππομάραθον</t>
  </si>
  <si>
    <t>Horse fennel</t>
  </si>
  <si>
    <t>De daucum.</t>
  </si>
  <si>
    <t>δαῦκος</t>
  </si>
  <si>
    <t>Daucos</t>
  </si>
  <si>
    <t>Du delphinium.</t>
  </si>
  <si>
    <t>Du pyrethre.</t>
  </si>
  <si>
    <t>πύρεθρος</t>
  </si>
  <si>
    <t>Pellitory</t>
  </si>
  <si>
    <t>Du romarin.</t>
  </si>
  <si>
    <t>λιβανωτίς</t>
  </si>
  <si>
    <t>Rosemary frankincense</t>
  </si>
  <si>
    <t>Du romarin des iardins.</t>
  </si>
  <si>
    <t>Rosemary</t>
  </si>
  <si>
    <t>Du sphondylium.</t>
  </si>
  <si>
    <t>σφονδύλιον</t>
  </si>
  <si>
    <t>Cow-parsnip</t>
  </si>
  <si>
    <t>De la ferule.</t>
  </si>
  <si>
    <t>νάρθηξ</t>
  </si>
  <si>
    <t>Giant fennel</t>
  </si>
  <si>
    <t>Du peucedanum.</t>
  </si>
  <si>
    <t>πευκέδανον</t>
  </si>
  <si>
    <t>Sulphurwort</t>
  </si>
  <si>
    <t>De la nielle.</t>
  </si>
  <si>
    <t>μελάνθιον</t>
  </si>
  <si>
    <t>Black cumin</t>
  </si>
  <si>
    <t>Du laserpitium.</t>
  </si>
  <si>
    <t>σίλφιον</t>
  </si>
  <si>
    <t>Laserwort</t>
  </si>
  <si>
    <t>Du sagapenum.</t>
  </si>
  <si>
    <t>σαγάπηνον</t>
  </si>
  <si>
    <t>De l'euphorbe.</t>
  </si>
  <si>
    <t>εὐφόρβιον</t>
  </si>
  <si>
    <t>Spurge</t>
  </si>
  <si>
    <t>Du galbanum.</t>
  </si>
  <si>
    <t>χαλβάνη</t>
  </si>
  <si>
    <t>De l'ammoniac.</t>
  </si>
  <si>
    <t>ἀμμωνιακόν</t>
  </si>
  <si>
    <t>Gum ammoniac</t>
  </si>
  <si>
    <t>De sarcocolla.</t>
  </si>
  <si>
    <t>σαρκοκόλλα</t>
  </si>
  <si>
    <t>Sarcocolla</t>
  </si>
  <si>
    <t>Du glaucium.</t>
  </si>
  <si>
    <t>γλαύκιον</t>
  </si>
  <si>
    <t>Glaucion</t>
  </si>
  <si>
    <t>De la colleforte.</t>
  </si>
  <si>
    <t>κόλλα</t>
  </si>
  <si>
    <t>Glue</t>
  </si>
  <si>
    <t>De la colle de poisson.</t>
  </si>
  <si>
    <t>ἰχθυκόλλα</t>
  </si>
  <si>
    <t>Fish glue</t>
  </si>
  <si>
    <t>Du glu.</t>
  </si>
  <si>
    <t>ἰξός</t>
  </si>
  <si>
    <t>Oak-mistletoe</t>
  </si>
  <si>
    <t>Du grateron.</t>
  </si>
  <si>
    <t>ἀπαρίνη</t>
  </si>
  <si>
    <t>Cleavers</t>
  </si>
  <si>
    <t>De alysson.</t>
  </si>
  <si>
    <t>ἄλυσσον</t>
  </si>
  <si>
    <t>De asclepias.</t>
  </si>
  <si>
    <t>ἀσκληπιάς</t>
  </si>
  <si>
    <t>Swallowwort</t>
  </si>
  <si>
    <t>De atractylis.</t>
  </si>
  <si>
    <t>ἀτρακτυλίς</t>
  </si>
  <si>
    <t>Spindle thistle</t>
  </si>
  <si>
    <t>Du polycnemon.</t>
  </si>
  <si>
    <t>πολύκνημον</t>
  </si>
  <si>
    <t>Field basil</t>
  </si>
  <si>
    <t>De clinopodium.</t>
  </si>
  <si>
    <t>κλινοπόδιον</t>
  </si>
  <si>
    <t>Horse thyme</t>
  </si>
  <si>
    <t>De leontopetalon.</t>
  </si>
  <si>
    <t>λεοντοπέταλον</t>
  </si>
  <si>
    <t>Du teucrium.</t>
  </si>
  <si>
    <t>Tree germander</t>
  </si>
  <si>
    <t>De la germandree.</t>
  </si>
  <si>
    <t>χαμαίρωψ</t>
  </si>
  <si>
    <t>Wall germander</t>
  </si>
  <si>
    <t>De leucas.</t>
  </si>
  <si>
    <t>λευκάς</t>
  </si>
  <si>
    <t>Dead nettle</t>
  </si>
  <si>
    <t>De lychnis.</t>
  </si>
  <si>
    <t>λυχνὶς στεφανωματική</t>
  </si>
  <si>
    <t>Rose campion</t>
  </si>
  <si>
    <t>λυχνὶς ἀγρία</t>
  </si>
  <si>
    <t>Corn cockle</t>
  </si>
  <si>
    <t>Du lis.</t>
  </si>
  <si>
    <t>κρίνον</t>
  </si>
  <si>
    <t>Lily</t>
  </si>
  <si>
    <t>Du marrube noir.</t>
  </si>
  <si>
    <t>βαλλωτή</t>
  </si>
  <si>
    <t>Black horehound</t>
  </si>
  <si>
    <t>De la melisse.</t>
  </si>
  <si>
    <t>μελισσόφυλλον</t>
  </si>
  <si>
    <t>Balm</t>
  </si>
  <si>
    <t>Du marrube.</t>
  </si>
  <si>
    <t>πράσιον</t>
  </si>
  <si>
    <t>Horehound</t>
  </si>
  <si>
    <t>De stachys.</t>
  </si>
  <si>
    <t>στάχυς</t>
  </si>
  <si>
    <t>Base horehound</t>
  </si>
  <si>
    <t>De la langue de cerf.</t>
  </si>
  <si>
    <t>φυλλῖτις</t>
  </si>
  <si>
    <t>Hart’s tongue</t>
  </si>
  <si>
    <t>Du phalangium.</t>
  </si>
  <si>
    <t>φαλλάγγιον</t>
  </si>
  <si>
    <t>Spiderwort</t>
  </si>
  <si>
    <t>Du trefle.</t>
  </si>
  <si>
    <t>τρίφυλλον</t>
  </si>
  <si>
    <t>Treacle clover</t>
  </si>
  <si>
    <t>Du polium.</t>
  </si>
  <si>
    <t>πόλιον</t>
  </si>
  <si>
    <t>Hulwort</t>
  </si>
  <si>
    <t>Du scordium.</t>
  </si>
  <si>
    <t>σκόρδιον</t>
  </si>
  <si>
    <t>Garlic germander</t>
  </si>
  <si>
    <t>Du pas de cheval.</t>
  </si>
  <si>
    <t>βήχιον</t>
  </si>
  <si>
    <t>Colt’s foot</t>
  </si>
  <si>
    <t>De l'armoise.</t>
  </si>
  <si>
    <t>ἀρτεμισία</t>
  </si>
  <si>
    <t>De l'armoise a petites feuilles.</t>
  </si>
  <si>
    <t>De ambrosia.</t>
  </si>
  <si>
    <t>ἀμβροσία</t>
  </si>
  <si>
    <t>Ambrose</t>
  </si>
  <si>
    <t>Du pimen.</t>
  </si>
  <si>
    <t>βότρυς</t>
  </si>
  <si>
    <t>Oak of Jerusalem</t>
  </si>
  <si>
    <t>Du bec de grue.</t>
  </si>
  <si>
    <t>γεράνιον</t>
  </si>
  <si>
    <t>Cranesbill</t>
  </si>
  <si>
    <t>Du gnaphalium.</t>
  </si>
  <si>
    <t>γναφάλλιον</t>
  </si>
  <si>
    <t>Cottonweed</t>
  </si>
  <si>
    <t>Des masses.</t>
  </si>
  <si>
    <t>τύφη</t>
  </si>
  <si>
    <t>Reed mace</t>
  </si>
  <si>
    <t>De circaea.</t>
  </si>
  <si>
    <t>κιρκαία</t>
  </si>
  <si>
    <t>Black swallow- wort</t>
  </si>
  <si>
    <t>De oenanthe.</t>
  </si>
  <si>
    <t>οἰνάνθη</t>
  </si>
  <si>
    <t>Dropwort</t>
  </si>
  <si>
    <t>De conyza.</t>
  </si>
  <si>
    <t>κόνυζα</t>
  </si>
  <si>
    <t>Fleabane</t>
  </si>
  <si>
    <t>Du lis sauvage.</t>
  </si>
  <si>
    <t>ἡμεροκαλλές</t>
  </si>
  <si>
    <t>Martagon lily</t>
  </si>
  <si>
    <t>Du violier.</t>
  </si>
  <si>
    <t>λευκόϊον</t>
  </si>
  <si>
    <t>Gillyflower</t>
  </si>
  <si>
    <t>De crataeogonum.</t>
  </si>
  <si>
    <t>κραταιόγονον</t>
  </si>
  <si>
    <t>Willow weed</t>
  </si>
  <si>
    <t>De phyllon.</t>
  </si>
  <si>
    <t>φύλλον</t>
  </si>
  <si>
    <t>Dog mercury</t>
  </si>
  <si>
    <t>Du covillon.</t>
  </si>
  <si>
    <t>ὄρχις</t>
  </si>
  <si>
    <t>Orchid</t>
  </si>
  <si>
    <t>D'un autre covillon.</t>
  </si>
  <si>
    <t>ὄρχις ἕτερος</t>
  </si>
  <si>
    <t>Another orchid</t>
  </si>
  <si>
    <t>Du satyrion.</t>
  </si>
  <si>
    <t>σατύριον</t>
  </si>
  <si>
    <t>Man orchis</t>
  </si>
  <si>
    <t>Du satyrion erythronium.</t>
  </si>
  <si>
    <t>De horminum.</t>
  </si>
  <si>
    <t>ὅρμινον</t>
  </si>
  <si>
    <t>Clary</t>
  </si>
  <si>
    <t>De hedysarum.</t>
  </si>
  <si>
    <t>ἡδύσαρον</t>
  </si>
  <si>
    <t>Axweed</t>
  </si>
  <si>
    <t>De onosma.</t>
  </si>
  <si>
    <t>ὄνοσμα</t>
  </si>
  <si>
    <t>Stone bugloss</t>
  </si>
  <si>
    <t>De nymphaea, ou nenufar.</t>
  </si>
  <si>
    <t>Chapitre CXXXI</t>
  </si>
  <si>
    <t>νυμφαία</t>
  </si>
  <si>
    <t>White water lily</t>
  </si>
  <si>
    <t>De la seconde espece de nymphaea, ou nenufar.</t>
  </si>
  <si>
    <t>De androsaces.</t>
  </si>
  <si>
    <t>ἀνδρόσακες</t>
  </si>
  <si>
    <t>Sea navel</t>
  </si>
  <si>
    <t>Du ceterac, ou asplenum.</t>
  </si>
  <si>
    <t>ἄσπληνος</t>
  </si>
  <si>
    <t>Miltwaste</t>
  </si>
  <si>
    <t>De hemionitis.</t>
  </si>
  <si>
    <t>ἡμιονῖτις</t>
  </si>
  <si>
    <t>Mule fern</t>
  </si>
  <si>
    <t>De anthyllis.</t>
  </si>
  <si>
    <t>ἀνθυλλίς</t>
  </si>
  <si>
    <t>De la camomille.</t>
  </si>
  <si>
    <t>ἀνθεμίς</t>
  </si>
  <si>
    <t>Camomile</t>
  </si>
  <si>
    <t>De la matricaire.</t>
  </si>
  <si>
    <t>παρθένιον</t>
  </si>
  <si>
    <t>De buphthalmum, oeil de boeuf.</t>
  </si>
  <si>
    <t>βούφθαλμον</t>
  </si>
  <si>
    <t>Oxeye</t>
  </si>
  <si>
    <t>De la pivoine.</t>
  </si>
  <si>
    <t>γλυκισίδη</t>
  </si>
  <si>
    <t>Peony</t>
  </si>
  <si>
    <t>De lithospermum.</t>
  </si>
  <si>
    <t>λιθόσπερμον</t>
  </si>
  <si>
    <t>Groomwell</t>
  </si>
  <si>
    <t>De phalaris.</t>
  </si>
  <si>
    <t>φαληρίς</t>
  </si>
  <si>
    <t>Canary grass</t>
  </si>
  <si>
    <t>De la garance.</t>
  </si>
  <si>
    <t>ἐρυθρόδανον ἢ ἐρευθέδανον</t>
  </si>
  <si>
    <t>Madder</t>
  </si>
  <si>
    <t>De lonchitis.</t>
  </si>
  <si>
    <t>λογχῖτις</t>
  </si>
  <si>
    <t>Lonchitis</t>
  </si>
  <si>
    <t>D'un'autre espece de lonchitis.</t>
  </si>
  <si>
    <t>λογχῖτις ἕτερα</t>
  </si>
  <si>
    <t>Holy fern</t>
  </si>
  <si>
    <t>De la guimauve.</t>
  </si>
  <si>
    <t>ἀλθαία</t>
  </si>
  <si>
    <t>Marsh mallow</t>
  </si>
  <si>
    <t>De la guimauve sauvage.</t>
  </si>
  <si>
    <t>ἀλκαία</t>
  </si>
  <si>
    <t>Vervain mallow</t>
  </si>
  <si>
    <t>Du chanvre.</t>
  </si>
  <si>
    <t>κάνναβις</t>
  </si>
  <si>
    <t>Hemp</t>
  </si>
  <si>
    <t>ἀγρία κάνναβις</t>
  </si>
  <si>
    <t>Hemp mallow</t>
  </si>
  <si>
    <t>De anagyris.</t>
  </si>
  <si>
    <t>ἀνάγυρος</t>
  </si>
  <si>
    <t>Stinking bean trefoil</t>
  </si>
  <si>
    <t>De cepaea.</t>
  </si>
  <si>
    <t>κηπαία</t>
  </si>
  <si>
    <t>Cepaia</t>
  </si>
  <si>
    <t>De alisma.</t>
  </si>
  <si>
    <t>ἄλισμα</t>
  </si>
  <si>
    <t>Water plantain</t>
  </si>
  <si>
    <t>De onobrychis.</t>
  </si>
  <si>
    <t>ὀνοβρυχίς</t>
  </si>
  <si>
    <t>Cock’s head</t>
  </si>
  <si>
    <t>De mille-pertuis.</t>
  </si>
  <si>
    <t>ὑπερικόν</t>
  </si>
  <si>
    <t>St. John’s wort</t>
  </si>
  <si>
    <t>De ascyron.</t>
  </si>
  <si>
    <t>De androsaemon.</t>
  </si>
  <si>
    <t>ἀνδρόσαιμον</t>
  </si>
  <si>
    <t>De coris.</t>
  </si>
  <si>
    <t>κόρις</t>
  </si>
  <si>
    <t>De l'ive arthetique.</t>
  </si>
  <si>
    <t>χαμαίπιτυς</t>
  </si>
  <si>
    <t>Ground pine</t>
  </si>
  <si>
    <t>De la betoine.</t>
  </si>
  <si>
    <t>κέστρον</t>
  </si>
  <si>
    <t>Betony</t>
  </si>
  <si>
    <t>De britanica.</t>
  </si>
  <si>
    <t>βρεττανική</t>
  </si>
  <si>
    <t>Water dock</t>
  </si>
  <si>
    <t>De lysimachia.</t>
  </si>
  <si>
    <t>λυσιμάχειος</t>
  </si>
  <si>
    <t>Loosestrife</t>
  </si>
  <si>
    <t>De la renouee.</t>
  </si>
  <si>
    <t>πολύγονον ἄρρεν</t>
  </si>
  <si>
    <t>Knotgrass</t>
  </si>
  <si>
    <t>πολύγονον θῆλυ</t>
  </si>
  <si>
    <t>Mare’s tail</t>
  </si>
  <si>
    <t>Du genoillet.</t>
  </si>
  <si>
    <t>πολυγόνατον</t>
  </si>
  <si>
    <t>P. officinale</t>
  </si>
  <si>
    <t>De la pervanche ou clematis.</t>
  </si>
  <si>
    <t>κληματίς</t>
  </si>
  <si>
    <t>Periwinkle</t>
  </si>
  <si>
    <t>De la seconde espece de pervanche.</t>
  </si>
  <si>
    <t>πολεμώνιον</t>
  </si>
  <si>
    <t>Jacob’s ladder</t>
  </si>
  <si>
    <t>De polemonia.</t>
  </si>
  <si>
    <t>σύμφυτον πετραῖον</t>
  </si>
  <si>
    <t>Low pine</t>
  </si>
  <si>
    <t>Du symphytum petraeum.</t>
  </si>
  <si>
    <t>σύμφυτον ἄλλο</t>
  </si>
  <si>
    <t>Comfrey</t>
  </si>
  <si>
    <t>De holostium.</t>
  </si>
  <si>
    <t>ὁλόστεον</t>
  </si>
  <si>
    <t>Allbone</t>
  </si>
  <si>
    <t>De stoebe.</t>
  </si>
  <si>
    <t>στοιβή</t>
  </si>
  <si>
    <t>Thorny burnet</t>
  </si>
  <si>
    <t>Du clymenum.</t>
  </si>
  <si>
    <t>κλύμενον</t>
  </si>
  <si>
    <t>Bearbind</t>
  </si>
  <si>
    <t>Du periclymenum.</t>
  </si>
  <si>
    <t>περικλύμενον</t>
  </si>
  <si>
    <t>Honeysuckle</t>
  </si>
  <si>
    <t>De tribulus.</t>
  </si>
  <si>
    <t>τρίβολος χερσαῖος</t>
  </si>
  <si>
    <t>Caltrops</t>
  </si>
  <si>
    <t>De la saxifrage.</t>
  </si>
  <si>
    <t>Du limonium.</t>
  </si>
  <si>
    <t>λειμώνιον</t>
  </si>
  <si>
    <t>Sea lavender</t>
  </si>
  <si>
    <t>De lagopus.</t>
  </si>
  <si>
    <t>λαγώπουν</t>
  </si>
  <si>
    <t>Hare’s foot trefoil</t>
  </si>
  <si>
    <t>De medium.</t>
  </si>
  <si>
    <t>μήδιον</t>
  </si>
  <si>
    <t>De epimedium.</t>
  </si>
  <si>
    <t>ἐπιμήδιον</t>
  </si>
  <si>
    <t>Du glais.</t>
  </si>
  <si>
    <t>ξίφιον</t>
  </si>
  <si>
    <t>Corn flag</t>
  </si>
  <si>
    <t>De sparganium.</t>
  </si>
  <si>
    <t>σπαργάνιον</t>
  </si>
  <si>
    <t>Bur reed</t>
  </si>
  <si>
    <t>Du glaieul puant ou sauvage.</t>
  </si>
  <si>
    <t>ξυρίς</t>
  </si>
  <si>
    <t>Gladwyn</t>
  </si>
  <si>
    <t>De l'orcanette.</t>
  </si>
  <si>
    <t>ἄγχουσα</t>
  </si>
  <si>
    <t>Alkanet</t>
  </si>
  <si>
    <t>ἄγχουσα ἑτέρα</t>
  </si>
  <si>
    <t>Another alkanet</t>
  </si>
  <si>
    <t>ἄγχουσα ἄλλη</t>
  </si>
  <si>
    <t>De lycopsis.</t>
  </si>
  <si>
    <t>λυκαψός</t>
  </si>
  <si>
    <t>Viper’s herb</t>
  </si>
  <si>
    <t>De la buglosse sauvage.</t>
  </si>
  <si>
    <t>ἕχιον</t>
  </si>
  <si>
    <t>Du basilic sauvage.</t>
  </si>
  <si>
    <t>ὠκιμοειδές</t>
  </si>
  <si>
    <t>Catchfly</t>
  </si>
  <si>
    <t>Du basilic d'eau.</t>
  </si>
  <si>
    <t>Du grame, ou dent de chien.</t>
  </si>
  <si>
    <t>ἄγρωστις</t>
  </si>
  <si>
    <t>Dogs-tooth grass</t>
  </si>
  <si>
    <t>καλαμάγρωστις</t>
  </si>
  <si>
    <t>Calamagrostis</t>
  </si>
  <si>
    <t>ἡ δέ ἐν τῷ Παρνασσῷ ἄγρωστις</t>
  </si>
  <si>
    <t>Grass of Parnassus</t>
  </si>
  <si>
    <t>ἡ δέ ἐν Κιλικίᾳ γεννωμένη [ἄγρωστις]</t>
  </si>
  <si>
    <t>Wall barley</t>
  </si>
  <si>
    <t>De sideritis.</t>
  </si>
  <si>
    <t>σιδηρῖτις</t>
  </si>
  <si>
    <t>Iron wo rt</t>
  </si>
  <si>
    <t>De la seconde espece de sideritis.</t>
  </si>
  <si>
    <t>ἄλλη σιδηρῖτις</t>
  </si>
  <si>
    <t>Burnet</t>
  </si>
  <si>
    <t>De la troisieme espece de sideritis.</t>
  </si>
  <si>
    <t>σιδηρῖτις ἑτέρα</t>
  </si>
  <si>
    <t>Figwort</t>
  </si>
  <si>
    <t>De achillea.</t>
  </si>
  <si>
    <t>Achilles woundwort</t>
  </si>
  <si>
    <t>De la ronce.</t>
  </si>
  <si>
    <t>βάτος</t>
  </si>
  <si>
    <t>Bramble</t>
  </si>
  <si>
    <t>De la ronce d'Ida.</t>
  </si>
  <si>
    <t>βάτος Ἰδαία</t>
  </si>
  <si>
    <t>Raspberry</t>
  </si>
  <si>
    <t>De helxine.</t>
  </si>
  <si>
    <t>Chap. XXXV.</t>
  </si>
  <si>
    <t>ἑλξίνη</t>
  </si>
  <si>
    <t>Bindweed</t>
  </si>
  <si>
    <t>De elatine.</t>
  </si>
  <si>
    <t>ἐλατίνη</t>
  </si>
  <si>
    <t>Cankerwort</t>
  </si>
  <si>
    <t>De l'agrimoine.</t>
  </si>
  <si>
    <t>Εὐπατόριος</t>
  </si>
  <si>
    <t>Agrimony</t>
  </si>
  <si>
    <t>De la quintefeuille.</t>
  </si>
  <si>
    <t>πεντέφυλλον</t>
  </si>
  <si>
    <t>Cinquefoil</t>
  </si>
  <si>
    <t>De l'ivraie sauvage.</t>
  </si>
  <si>
    <t>Rye grass</t>
  </si>
  <si>
    <t>De la racine d'ida.</t>
  </si>
  <si>
    <t>Ἰδαία ῥιζα</t>
  </si>
  <si>
    <t>Idaia rhiza</t>
  </si>
  <si>
    <t>De la racine sentant les roses.</t>
  </si>
  <si>
    <t>Shodia rhiza</t>
  </si>
  <si>
    <t>De la queue de cheval ou prelle.</t>
  </si>
  <si>
    <t>ἵππουρις</t>
  </si>
  <si>
    <t>Horsetail</t>
  </si>
  <si>
    <t>ἑτέρα ἵππουρις</t>
  </si>
  <si>
    <t>Another horse tail</t>
  </si>
  <si>
    <t>Du vermillon.</t>
  </si>
  <si>
    <t>κόκκος βαφική</t>
  </si>
  <si>
    <t>Kermes oak</t>
  </si>
  <si>
    <t>De tragium.</t>
  </si>
  <si>
    <t>τράγιον</t>
  </si>
  <si>
    <t>Stinking tutsan</t>
  </si>
  <si>
    <t>D'une autre espece de tragium.</t>
  </si>
  <si>
    <t>τράγιον ἄλλο</t>
  </si>
  <si>
    <t>Pimpinell</t>
  </si>
  <si>
    <t>De tragus.</t>
  </si>
  <si>
    <t>Du ionc.</t>
  </si>
  <si>
    <t>σχοῖνος ἐλείας</t>
  </si>
  <si>
    <t>Rush</t>
  </si>
  <si>
    <t>De l'hepatique.</t>
  </si>
  <si>
    <t>λειχήν ὁ ἐπὶ τῶν πετρῶν</t>
  </si>
  <si>
    <t>The lichen growing on stones</t>
  </si>
  <si>
    <t>De paronychie.</t>
  </si>
  <si>
    <t>παρωνυχία</t>
  </si>
  <si>
    <t>De chrysocome.</t>
  </si>
  <si>
    <t>χρυσοκόμη</t>
  </si>
  <si>
    <t>Immortelle</t>
  </si>
  <si>
    <t>De chysogonum.</t>
  </si>
  <si>
    <t>χρυσόγονον</t>
  </si>
  <si>
    <t>Black turrnip</t>
  </si>
  <si>
    <t>De helichrysum.</t>
  </si>
  <si>
    <t>ἐλίχρυσον ἢ χρυσάνθεμον</t>
  </si>
  <si>
    <t>Gold flower</t>
  </si>
  <si>
    <t>De chrysanthemum.</t>
  </si>
  <si>
    <t>De ageratum.</t>
  </si>
  <si>
    <t>ἀγήρατον</t>
  </si>
  <si>
    <t>Pot marjoram</t>
  </si>
  <si>
    <t>De la vervene droitte.</t>
  </si>
  <si>
    <t>Chapitre LV</t>
  </si>
  <si>
    <t>περιστέριον</t>
  </si>
  <si>
    <t>Vervain</t>
  </si>
  <si>
    <t>De la vervene basse.</t>
  </si>
  <si>
    <t>ἱερὰ βοτάνη</t>
  </si>
  <si>
    <t>Holy vervain</t>
  </si>
  <si>
    <t>De astragalus.</t>
  </si>
  <si>
    <t>ἀστράγαλος</t>
  </si>
  <si>
    <t>Milk vetch</t>
  </si>
  <si>
    <t>Du vaciet.</t>
  </si>
  <si>
    <t>ὑάκινθος</t>
  </si>
  <si>
    <t>Wild hyacinth</t>
  </si>
  <si>
    <t>Du coquelicoc.</t>
  </si>
  <si>
    <t>μήκων ῥοιάς</t>
  </si>
  <si>
    <t>Corn poppy</t>
  </si>
  <si>
    <t>Du pavot des iardins.</t>
  </si>
  <si>
    <t>μήκων</t>
  </si>
  <si>
    <t>Opium poppy</t>
  </si>
  <si>
    <t>Du pavot cornu.</t>
  </si>
  <si>
    <t>μήκων κερατῖτις</t>
  </si>
  <si>
    <t>Horned poppy</t>
  </si>
  <si>
    <t>Du pavot écumant.</t>
  </si>
  <si>
    <t>μήκων ἀφρώδης</t>
  </si>
  <si>
    <t>Frothy poppy</t>
  </si>
  <si>
    <t>De hypecoum.</t>
  </si>
  <si>
    <t>ὑπήκοον</t>
  </si>
  <si>
    <t>Horned cumin</t>
  </si>
  <si>
    <t>Du iusquiame.</t>
  </si>
  <si>
    <t>ὑοσκύαμος</t>
  </si>
  <si>
    <t>Henbane</t>
  </si>
  <si>
    <t>De l'herbe aux puces.</t>
  </si>
  <si>
    <t>ψύλλιον</t>
  </si>
  <si>
    <t>Fleawort</t>
  </si>
  <si>
    <t>De la morelle.</t>
  </si>
  <si>
    <t>στρύχνον κηπαῖον</t>
  </si>
  <si>
    <t>Hound’s berry</t>
  </si>
  <si>
    <t>De l'alchequange.</t>
  </si>
  <si>
    <t>ἕτερον στρύχνον</t>
  </si>
  <si>
    <t>Another hound’s</t>
  </si>
  <si>
    <t>Du solanum dormitif.</t>
  </si>
  <si>
    <t>στρύχνον ὑπνωτικόν</t>
  </si>
  <si>
    <t>Sleepy nightshade</t>
  </si>
  <si>
    <t>Du solanum furieus.</t>
  </si>
  <si>
    <t>στρύχνον μανικόν</t>
  </si>
  <si>
    <t>Thorn apple</t>
  </si>
  <si>
    <t>De dorycnium.</t>
  </si>
  <si>
    <t>δορύκνιον</t>
  </si>
  <si>
    <t>Convulvulus oleaefolius Desr. Dorycnion</t>
  </si>
  <si>
    <t>De la mandragore.</t>
  </si>
  <si>
    <t>μανδραγόρας</t>
  </si>
  <si>
    <t>Mandrake</t>
  </si>
  <si>
    <t>De l'aconit.</t>
  </si>
  <si>
    <t>ἀκόνιτον</t>
  </si>
  <si>
    <t>Leopard’s bane</t>
  </si>
  <si>
    <t>D'un autre aconit.</t>
  </si>
  <si>
    <t>ἀκόνιτον ἕτερον</t>
  </si>
  <si>
    <t>Wolfsbane</t>
  </si>
  <si>
    <t>De la cigue.</t>
  </si>
  <si>
    <t>κώνειον</t>
  </si>
  <si>
    <t>Hemlock</t>
  </si>
  <si>
    <t>De l'if.</t>
  </si>
  <si>
    <t>σμῖλαξ</t>
  </si>
  <si>
    <t>Yew</t>
  </si>
  <si>
    <t>De apocynum.</t>
  </si>
  <si>
    <t>ἀπόκυνον</t>
  </si>
  <si>
    <t>Dogbane</t>
  </si>
  <si>
    <t>De la rosage.</t>
  </si>
  <si>
    <t>νήριον</t>
  </si>
  <si>
    <t>Des champignons.</t>
  </si>
  <si>
    <t>μύκητες</t>
  </si>
  <si>
    <t>Mushrooms</t>
  </si>
  <si>
    <t>Du colchicon.</t>
  </si>
  <si>
    <t>Meadow saffron</t>
  </si>
  <si>
    <t>De ephemerum.</t>
  </si>
  <si>
    <t>ἐφήμερον</t>
  </si>
  <si>
    <t>De la parietaire.</t>
  </si>
  <si>
    <t>ἐλξίνη</t>
  </si>
  <si>
    <t>De alsine.</t>
  </si>
  <si>
    <t>ἀλσίνη</t>
  </si>
  <si>
    <t>Lichwort</t>
  </si>
  <si>
    <t>De la lentille d'eau.</t>
  </si>
  <si>
    <t>φακὸς ὁ ἐπὶ τῶν τελμάτων</t>
  </si>
  <si>
    <t>Duckweed</t>
  </si>
  <si>
    <t>De la grande ioubarbe.</t>
  </si>
  <si>
    <t>ἀείζῳον μέγα</t>
  </si>
  <si>
    <t>Houseleek</t>
  </si>
  <si>
    <t>De la petite ioubarbe.</t>
  </si>
  <si>
    <t>ἀείζῳον τὸ μικρόν</t>
  </si>
  <si>
    <t>De la troisieme espece de ioubarbe.</t>
  </si>
  <si>
    <t>τρίτον εἶδος ἀείζῳον</t>
  </si>
  <si>
    <t>Stonecrop</t>
  </si>
  <si>
    <t>Du nombril de Venus.</t>
  </si>
  <si>
    <t>κοτυληδών</t>
  </si>
  <si>
    <t>Navelwort</t>
  </si>
  <si>
    <t>D'un autre nombril de Venus.</t>
  </si>
  <si>
    <t>ἕτερον εἶδος κοτυληδόνος</t>
  </si>
  <si>
    <t>Another kind of navelwort</t>
  </si>
  <si>
    <t>De l'ortie.</t>
  </si>
  <si>
    <t>ἀκαλήφη</t>
  </si>
  <si>
    <t>Stinging nettle</t>
  </si>
  <si>
    <t>De l'ortie puante.</t>
  </si>
  <si>
    <t>γαλήοψις</t>
  </si>
  <si>
    <t>Brownwort</t>
  </si>
  <si>
    <t>Du petit muguet.</t>
  </si>
  <si>
    <t>γάλιον</t>
  </si>
  <si>
    <t>Bedstraw</t>
  </si>
  <si>
    <t>Du senesson.</t>
  </si>
  <si>
    <t>ἠριγέρων</t>
  </si>
  <si>
    <t>Groundsel</t>
  </si>
  <si>
    <t>Du thalictrum.</t>
  </si>
  <si>
    <t>θαλίητρον</t>
  </si>
  <si>
    <t>Meadow</t>
  </si>
  <si>
    <t>De la coralline.</t>
  </si>
  <si>
    <t>βρύον θαλάσσιον</t>
  </si>
  <si>
    <t>Sea lettuce</t>
  </si>
  <si>
    <t>Du fucus marin.</t>
  </si>
  <si>
    <t>φῦκος</t>
  </si>
  <si>
    <t>Seaweed</t>
  </si>
  <si>
    <t>De potamogeton.</t>
  </si>
  <si>
    <t>ποταμογείτων</t>
  </si>
  <si>
    <t>Pondweed</t>
  </si>
  <si>
    <t>De stratiotes.</t>
  </si>
  <si>
    <t>στρατιώτης ὁ ἐπὶ τῶν ὑδάτων</t>
  </si>
  <si>
    <t>Water lettuce</t>
  </si>
  <si>
    <t>De la millefeuille.</t>
  </si>
  <si>
    <t>στρατιώτης ὁ χιλιόφυλλος</t>
  </si>
  <si>
    <t>Yarrow or Milfoil</t>
  </si>
  <si>
    <t>Du bovillon.</t>
  </si>
  <si>
    <t>φλόμος</t>
  </si>
  <si>
    <t>Mullein</t>
  </si>
  <si>
    <t>De aethiopis.</t>
  </si>
  <si>
    <t>Silver sage</t>
  </si>
  <si>
    <t>De arction.</t>
  </si>
  <si>
    <t>ἄρκτιον</t>
  </si>
  <si>
    <t>Bearwort</t>
  </si>
  <si>
    <t>Du glouteron.</t>
  </si>
  <si>
    <t>ἄρκιον</t>
  </si>
  <si>
    <t>Burdock</t>
  </si>
  <si>
    <t>De petasites.</t>
  </si>
  <si>
    <t>πετασῖτις</t>
  </si>
  <si>
    <t>Butterbur</t>
  </si>
  <si>
    <t>De epipactis.</t>
  </si>
  <si>
    <t>ἐπιπακτίς</t>
  </si>
  <si>
    <t>Rupturewort</t>
  </si>
  <si>
    <t>De la fumeterre.</t>
  </si>
  <si>
    <t>καπνὸς ὁ ἐν ταῖς κριθαῖς φυόμενος</t>
  </si>
  <si>
    <t>Fumitory</t>
  </si>
  <si>
    <t>Du lotus privé.</t>
  </si>
  <si>
    <t>λωτὸς ὁ ἐν τοῖς παραδείσοις φυόμενος</t>
  </si>
  <si>
    <t>Italian melilot</t>
  </si>
  <si>
    <t>Du lotus sauvage.</t>
  </si>
  <si>
    <t>λωτὸς ἄγριος</t>
  </si>
  <si>
    <t>Wild fenugreek</t>
  </si>
  <si>
    <t>Du cytise.</t>
  </si>
  <si>
    <t>κύτισος</t>
  </si>
  <si>
    <t>Tree medick</t>
  </si>
  <si>
    <t>λωτὸς ὁ ἐν Αἰγύπτῳ γεννώμενος</t>
  </si>
  <si>
    <t>Egyptian lotus</t>
  </si>
  <si>
    <t>De myriophyllum.</t>
  </si>
  <si>
    <t>μυριόφυλλον</t>
  </si>
  <si>
    <t>Water milfoil</t>
  </si>
  <si>
    <t>De myrrhis.</t>
  </si>
  <si>
    <t>μυρρίς</t>
  </si>
  <si>
    <t>Sweet cicely</t>
  </si>
  <si>
    <t>De myagrum.</t>
  </si>
  <si>
    <t>μύαγρον</t>
  </si>
  <si>
    <t>Ball mustard</t>
  </si>
  <si>
    <t>De onagra.</t>
  </si>
  <si>
    <t>ὀνάγρα</t>
  </si>
  <si>
    <t>Du cirsium.</t>
  </si>
  <si>
    <t>κρίσσιον</t>
  </si>
  <si>
    <t>Thistle</t>
  </si>
  <si>
    <t>De aster atticus, ou espargoutte menue.</t>
  </si>
  <si>
    <t>ἀστὴρ Ἀττικός</t>
  </si>
  <si>
    <t>Blue daisy</t>
  </si>
  <si>
    <t>De isopyrum.</t>
  </si>
  <si>
    <t>ἰσόπυρον</t>
  </si>
  <si>
    <t>De la violette de Mars.</t>
  </si>
  <si>
    <t>ἴον</t>
  </si>
  <si>
    <t>Violet</t>
  </si>
  <si>
    <t>De cacalia.</t>
  </si>
  <si>
    <t>κακκαλία</t>
  </si>
  <si>
    <t>Caccalia</t>
  </si>
  <si>
    <t>De bunium.</t>
  </si>
  <si>
    <t>βούνιον</t>
  </si>
  <si>
    <t>Earthnut</t>
  </si>
  <si>
    <t>De pseudobunium.</t>
  </si>
  <si>
    <t>ψευδοβούνιον</t>
  </si>
  <si>
    <t>Cretan pimpinel</t>
  </si>
  <si>
    <t>De chamaecissus.</t>
  </si>
  <si>
    <t>χαμαίκισσος</t>
  </si>
  <si>
    <t>Ground ivy</t>
  </si>
  <si>
    <t>De chamaeleuce.</t>
  </si>
  <si>
    <t>χαμαιπεύκη</t>
  </si>
  <si>
    <t>Fishbone thistle</t>
  </si>
  <si>
    <t>De la borrache.</t>
  </si>
  <si>
    <t>βούγλωσσον</t>
  </si>
  <si>
    <t>Bugloss</t>
  </si>
  <si>
    <t>Du cynoglosse.</t>
  </si>
  <si>
    <t>De phyteuma.</t>
  </si>
  <si>
    <t>φύτευμα</t>
  </si>
  <si>
    <t>Montpellier rocket</t>
  </si>
  <si>
    <t>De hippoglossum.</t>
  </si>
  <si>
    <t>ὑπόγλωσσον</t>
  </si>
  <si>
    <t>Horse tongue</t>
  </si>
  <si>
    <t>Du antirahinum.</t>
  </si>
  <si>
    <t>ἀντίρρινον</t>
  </si>
  <si>
    <t>Calf' s snout</t>
  </si>
  <si>
    <t>De catanance.</t>
  </si>
  <si>
    <t>κατανάγκη</t>
  </si>
  <si>
    <t>Vetch</t>
  </si>
  <si>
    <t>Du tripolium.</t>
  </si>
  <si>
    <t>τριπόλιον</t>
  </si>
  <si>
    <t>Sea starwort</t>
  </si>
  <si>
    <t>Du leontopodium.</t>
  </si>
  <si>
    <t>κῆμος</t>
  </si>
  <si>
    <t>Cemos</t>
  </si>
  <si>
    <t>Des cheveux de Venus.</t>
  </si>
  <si>
    <t>ἀδίαντον</t>
  </si>
  <si>
    <t>Maidenhair</t>
  </si>
  <si>
    <t>Du polytrichon.</t>
  </si>
  <si>
    <t>τριχομανές</t>
  </si>
  <si>
    <t>Waterwort</t>
  </si>
  <si>
    <t>Du petit glouteron.</t>
  </si>
  <si>
    <t>ξάνθιον</t>
  </si>
  <si>
    <t>Broad-leaved burweed</t>
  </si>
  <si>
    <t>De aegilops.</t>
  </si>
  <si>
    <t>αἰγίλωψ</t>
  </si>
  <si>
    <t>Haver grass</t>
  </si>
  <si>
    <t>De l'avoine sauvage.</t>
  </si>
  <si>
    <t>De glaux.</t>
  </si>
  <si>
    <t>γλαύξ</t>
  </si>
  <si>
    <t>Wart cress</t>
  </si>
  <si>
    <t>De polygala.</t>
  </si>
  <si>
    <t>πολύγαλον</t>
  </si>
  <si>
    <t>Milkwort</t>
  </si>
  <si>
    <t>De la linaire.</t>
  </si>
  <si>
    <t>ὄσιρις</t>
  </si>
  <si>
    <t>Poet’s cassia</t>
  </si>
  <si>
    <t>ἐχῖνος</t>
  </si>
  <si>
    <t>Echinos</t>
  </si>
  <si>
    <t>Du liseron aspre.</t>
  </si>
  <si>
    <t>μῖλαξ τραχεῖα</t>
  </si>
  <si>
    <t>Rough bindweed</t>
  </si>
  <si>
    <t>Du grand liseron.</t>
  </si>
  <si>
    <t>μῖλαξ λεία</t>
  </si>
  <si>
    <t>Great bindweed</t>
  </si>
  <si>
    <t>Du rucs.</t>
  </si>
  <si>
    <t>μυρσίνη ἀγρία</t>
  </si>
  <si>
    <t>Butcher’s broom</t>
  </si>
  <si>
    <t>Du laurier alexandrin.</t>
  </si>
  <si>
    <t>δάφνη Ἀλεξάνδρεια</t>
  </si>
  <si>
    <t>Daphne</t>
  </si>
  <si>
    <t>De la laureole.</t>
  </si>
  <si>
    <t>δαφνοειδές</t>
  </si>
  <si>
    <t>Spurge laurel</t>
  </si>
  <si>
    <t>De la laureole masle.</t>
  </si>
  <si>
    <t>χαμαιδάφνη</t>
  </si>
  <si>
    <t>De l'ellebore blanc.</t>
  </si>
  <si>
    <t>ἐλλέβορος</t>
  </si>
  <si>
    <t>White hellebore</t>
  </si>
  <si>
    <t>De l'ellebore noir.</t>
  </si>
  <si>
    <t>ἐλλέβορος ὁ μέλας</t>
  </si>
  <si>
    <t>Black hellebore</t>
  </si>
  <si>
    <t>Du grand sesamoides.</t>
  </si>
  <si>
    <t>σησαμοειδὲς τὸ μέγα</t>
  </si>
  <si>
    <t>Bastard rocket</t>
  </si>
  <si>
    <t>Du petit sesamoides.</t>
  </si>
  <si>
    <t>σεσαμοειδὲς τὸ μικρόν</t>
  </si>
  <si>
    <t>Purple rock</t>
  </si>
  <si>
    <t>Du concombre sauvage.</t>
  </si>
  <si>
    <t>σίκυς ἄγριος</t>
  </si>
  <si>
    <t>Squirting cu- cumber</t>
  </si>
  <si>
    <t>ἡμέρου σικύου ἡ ῥιζα</t>
  </si>
  <si>
    <t>Root of the cultivated cucumber</t>
  </si>
  <si>
    <t>De l'herbe aux pous.</t>
  </si>
  <si>
    <t>σταφὶς ἁγρία</t>
  </si>
  <si>
    <t>Stavesacre</t>
  </si>
  <si>
    <t>De la thapsie.</t>
  </si>
  <si>
    <t>θαψία</t>
  </si>
  <si>
    <t>Deadly carrot</t>
  </si>
  <si>
    <t>Du genest d'Espagne.</t>
  </si>
  <si>
    <t>σπάρτιον</t>
  </si>
  <si>
    <t>Spanish broom</t>
  </si>
  <si>
    <t>De silybum.</t>
  </si>
  <si>
    <t>σίλλυβον</t>
  </si>
  <si>
    <t>Milk thistle</t>
  </si>
  <si>
    <t>βολβός ὁ ἐμετικός</t>
  </si>
  <si>
    <t>Narcissus tazetta</t>
  </si>
  <si>
    <t>De ben.</t>
  </si>
  <si>
    <t>βάλανος μυρεψική</t>
  </si>
  <si>
    <t>Moringa sp. Ben</t>
  </si>
  <si>
    <t>Du narcisse.</t>
  </si>
  <si>
    <t>νάρκισσος</t>
  </si>
  <si>
    <t>Narcissus</t>
  </si>
  <si>
    <t>De hippophaes.</t>
  </si>
  <si>
    <t>ἱπποφαές</t>
  </si>
  <si>
    <t>De hippophaestum.</t>
  </si>
  <si>
    <t>ἱππόφαιστον</t>
  </si>
  <si>
    <t>De la paume-dieu.</t>
  </si>
  <si>
    <t>κίκι</t>
  </si>
  <si>
    <t>Castor oil tree</t>
  </si>
  <si>
    <t>Des tithymales.</t>
  </si>
  <si>
    <t>τιθύμαλλος</t>
  </si>
  <si>
    <t>Euphorbia L. sp. Spurge</t>
  </si>
  <si>
    <t>De pityusa.</t>
  </si>
  <si>
    <t>πιτυούσα</t>
  </si>
  <si>
    <t>Quacksalver’s spurge</t>
  </si>
  <si>
    <t>De l'espurge.</t>
  </si>
  <si>
    <t>λαθυρίς</t>
  </si>
  <si>
    <t>Caper spurge</t>
  </si>
  <si>
    <t>De peplus.</t>
  </si>
  <si>
    <t>πέπλος</t>
  </si>
  <si>
    <t>Wartweed</t>
  </si>
  <si>
    <t>De peplis.</t>
  </si>
  <si>
    <t>πεπλίς</t>
  </si>
  <si>
    <t>Wild purslane</t>
  </si>
  <si>
    <t>De chamaesyce.</t>
  </si>
  <si>
    <t>χαμαισύκη</t>
  </si>
  <si>
    <t>Thyme spurge</t>
  </si>
  <si>
    <t>De la scammonee.</t>
  </si>
  <si>
    <t>σκαμμωνία</t>
  </si>
  <si>
    <t>Scam mony</t>
  </si>
  <si>
    <t>De la chamelee.</t>
  </si>
  <si>
    <t>χαμελαία</t>
  </si>
  <si>
    <t>Spurge olive</t>
  </si>
  <si>
    <t>De la thymelee.</t>
  </si>
  <si>
    <t>θυμελαία ἢ χαμελαία</t>
  </si>
  <si>
    <t>Spurge flax</t>
  </si>
  <si>
    <t>Du sureau.</t>
  </si>
  <si>
    <t>ἀκτῆ</t>
  </si>
  <si>
    <t>Elder</t>
  </si>
  <si>
    <t>De picnocomum.</t>
  </si>
  <si>
    <t>πυκνόκομον</t>
  </si>
  <si>
    <t>Motherwort</t>
  </si>
  <si>
    <t>De apios.</t>
  </si>
  <si>
    <t>Tuberous spurge</t>
  </si>
  <si>
    <t>De la coloquinte.</t>
  </si>
  <si>
    <t>κολόκυνθα ἀγρία</t>
  </si>
  <si>
    <t>Colocynth</t>
  </si>
  <si>
    <t>De la goutte ou teigne de thym.</t>
  </si>
  <si>
    <t>ἐπίθυμον</t>
  </si>
  <si>
    <t>Epithymon</t>
  </si>
  <si>
    <t>De alypum.</t>
  </si>
  <si>
    <t>ἄλυπον</t>
  </si>
  <si>
    <t>Herb terrible</t>
  </si>
  <si>
    <t>De empetrum.</t>
  </si>
  <si>
    <t>ἔμπετρον</t>
  </si>
  <si>
    <t>Sea heath</t>
  </si>
  <si>
    <t>Traveler’s joy</t>
  </si>
  <si>
    <t>De la vigne sauvage.</t>
  </si>
  <si>
    <t>ἄμπελος ἀγρία</t>
  </si>
  <si>
    <t>Wild grapevine</t>
  </si>
  <si>
    <t>De la coulevree.</t>
  </si>
  <si>
    <t>ἄμπελος λευκή</t>
  </si>
  <si>
    <t>Bryony</t>
  </si>
  <si>
    <t>De la coulevree noire.</t>
  </si>
  <si>
    <t>ἄμπελος μέλαινα</t>
  </si>
  <si>
    <t>Black bryony</t>
  </si>
  <si>
    <t>De la feuchiere masle.</t>
  </si>
  <si>
    <t>πετρίς</t>
  </si>
  <si>
    <t>Male fern</t>
  </si>
  <si>
    <t>De la feuchiere femelle.</t>
  </si>
  <si>
    <t>θηλυπτερίς</t>
  </si>
  <si>
    <t>Bracken</t>
  </si>
  <si>
    <t>Du polypode.</t>
  </si>
  <si>
    <t>πολυπόδιον</t>
  </si>
  <si>
    <t>Polypody</t>
  </si>
  <si>
    <t>De la feuchiere de chesne.</t>
  </si>
  <si>
    <t>δρυπτερίς</t>
  </si>
  <si>
    <t>Black oak fern</t>
  </si>
  <si>
    <t>Du saffran bastard.</t>
  </si>
  <si>
    <t>Chap. CLXXXII</t>
  </si>
  <si>
    <t>κνῆκος</t>
  </si>
  <si>
    <t>Safflower</t>
  </si>
  <si>
    <t>De la mercuriale.</t>
  </si>
  <si>
    <t>Chap. CLXXXIII</t>
  </si>
  <si>
    <t>λινόζωστις</t>
  </si>
  <si>
    <t>Mercury</t>
  </si>
  <si>
    <t>De la mercuriale sauvage.</t>
  </si>
  <si>
    <t>Chap. CLXXXIIII</t>
  </si>
  <si>
    <t>Du grand heliotropium.</t>
  </si>
  <si>
    <t>Chap. CLXXXV</t>
  </si>
  <si>
    <t>ἡλιοτρόπιον τὸ μέγα</t>
  </si>
  <si>
    <t>Large heliotrope</t>
  </si>
  <si>
    <t>Du petit heliotropium.</t>
  </si>
  <si>
    <t>Chap. CLXXXVI</t>
  </si>
  <si>
    <t>ἡλιοτρόπιον τὸ μικρόν</t>
  </si>
  <si>
    <t>Small heliotrope</t>
  </si>
  <si>
    <t>De scorpioides.</t>
  </si>
  <si>
    <t>Chap. CLXXXVIII</t>
  </si>
  <si>
    <t>σκορπιοειδές</t>
  </si>
  <si>
    <t>Scorpionwort</t>
  </si>
  <si>
    <t>De la vigne.</t>
  </si>
  <si>
    <t>ἄμπελος οἰνοφόρος</t>
  </si>
  <si>
    <t>Grapevine</t>
  </si>
  <si>
    <t>Du raisin.</t>
  </si>
  <si>
    <t>σταφυλή</t>
  </si>
  <si>
    <t>Grape</t>
  </si>
  <si>
    <t>De la passerille.</t>
  </si>
  <si>
    <t>Du verius seché au soleil.</t>
  </si>
  <si>
    <t>ὀμφάκιον</t>
  </si>
  <si>
    <t>Omphacion</t>
  </si>
  <si>
    <t>De la nature du vin.</t>
  </si>
  <si>
    <t>οἶνοι</t>
  </si>
  <si>
    <t>Wines</t>
  </si>
  <si>
    <t>Du verius.</t>
  </si>
  <si>
    <t>De la depense.</t>
  </si>
  <si>
    <t>Du vin de lambrusques.</t>
  </si>
  <si>
    <t>D'une sorte de vin miellé.</t>
  </si>
  <si>
    <t>μελιλίτης</t>
  </si>
  <si>
    <t>Melitites</t>
  </si>
  <si>
    <t>Du vin miellé.</t>
  </si>
  <si>
    <t>οἰνόμελι</t>
  </si>
  <si>
    <t>Wine and honey mixture</t>
  </si>
  <si>
    <t>De l'eau miellee.</t>
  </si>
  <si>
    <t>μελίκρατον</t>
  </si>
  <si>
    <t>Mixture of honey and water = Hydromel</t>
  </si>
  <si>
    <t>De l'eau.</t>
  </si>
  <si>
    <t>ὕδωρ</t>
  </si>
  <si>
    <t>Water</t>
  </si>
  <si>
    <t>De l'eau marine.</t>
  </si>
  <si>
    <t>θαλάττιον ὕδωρ</t>
  </si>
  <si>
    <t>Seawater</t>
  </si>
  <si>
    <t>De l'eau marine miellee.</t>
  </si>
  <si>
    <t>θαλασσόμελι</t>
  </si>
  <si>
    <t>Seawater mixed with honey</t>
  </si>
  <si>
    <t>Du vinaigre.</t>
  </si>
  <si>
    <t>ὄξος</t>
  </si>
  <si>
    <t>Vinegar</t>
  </si>
  <si>
    <t>Du vinaigre mielle.</t>
  </si>
  <si>
    <t>ὀξύμελι</t>
  </si>
  <si>
    <t>Oxymel</t>
  </si>
  <si>
    <t>De la saumure aigre.</t>
  </si>
  <si>
    <t>ὀξάλμη</t>
  </si>
  <si>
    <t>Brine vinegar</t>
  </si>
  <si>
    <t>De thymoxalme.</t>
  </si>
  <si>
    <t>θυμοξάλμη</t>
  </si>
  <si>
    <t>Brine vinegar flavored with Cretan thyme</t>
  </si>
  <si>
    <t>Du vinaigre scillitic.</t>
  </si>
  <si>
    <t>τὸ σκιλλητικὸν ὄξος</t>
  </si>
  <si>
    <t>Vinegar flavored with squill</t>
  </si>
  <si>
    <t>Du vin scillitic.</t>
  </si>
  <si>
    <t>ὁ ἀπὸ τῆς σκίλλης οἶνος</t>
  </si>
  <si>
    <t>Wine from squill</t>
  </si>
  <si>
    <t>Des vins composez d'eau marine.</t>
  </si>
  <si>
    <t>οἱ διὰ θαλάττης οἶνοι</t>
  </si>
  <si>
    <t>Wines made with seawater</t>
  </si>
  <si>
    <t>Du vin de coings.</t>
  </si>
  <si>
    <t>ὁ κυδωνίτης</t>
  </si>
  <si>
    <t>Wine flavored with quinces</t>
  </si>
  <si>
    <t>μηλόμελι</t>
  </si>
  <si>
    <t>Honey flavored with quinces</t>
  </si>
  <si>
    <t>De hydromelum.</t>
  </si>
  <si>
    <t>ὑδρόμηλον</t>
  </si>
  <si>
    <t>Water and honey flavored with quinces</t>
  </si>
  <si>
    <t>Du vertus mielle.</t>
  </si>
  <si>
    <t>ὀμφακόμελι</t>
  </si>
  <si>
    <t>Unripe grapes and honey drink</t>
  </si>
  <si>
    <t>Du vin de poires.</t>
  </si>
  <si>
    <t>ἀπίτης</t>
  </si>
  <si>
    <t>Pear wine</t>
  </si>
  <si>
    <t>Du vin oenanthin.</t>
  </si>
  <si>
    <t>οἰνάνθινος</t>
  </si>
  <si>
    <t>Wine flavored with flowers of the wild grape</t>
  </si>
  <si>
    <t>Du vin de grenades.</t>
  </si>
  <si>
    <t>ῥοίτης</t>
  </si>
  <si>
    <t>Pomegranate wine</t>
  </si>
  <si>
    <t>Du vin rosat.</t>
  </si>
  <si>
    <t>ῥοδίτης</t>
  </si>
  <si>
    <t>Wine flavored with roses</t>
  </si>
  <si>
    <t>Du vin de grains de meurte.</t>
  </si>
  <si>
    <t>μυρτίτης</t>
  </si>
  <si>
    <t>Myrtle wine</t>
  </si>
  <si>
    <t>Du vin de meurte.</t>
  </si>
  <si>
    <t>μυρσινίτης</t>
  </si>
  <si>
    <t>Wine flavored with myrtles</t>
  </si>
  <si>
    <t>Du vin de lentisque et de terebinthe.</t>
  </si>
  <si>
    <t>σχίνινος</t>
  </si>
  <si>
    <t>Mastic wine</t>
  </si>
  <si>
    <t>φοινικίτης</t>
  </si>
  <si>
    <t>Date palm wine</t>
  </si>
  <si>
    <t>Du vin de figues seches.</t>
  </si>
  <si>
    <t>ὁ τροχίτης</t>
  </si>
  <si>
    <t>Fig wine</t>
  </si>
  <si>
    <t>ὁ ἐκ τῶν συκομόρων</t>
  </si>
  <si>
    <t>Wine of sycamore figs</t>
  </si>
  <si>
    <t>Du vin de resine.</t>
  </si>
  <si>
    <t>ὁ ῥητινίτης</t>
  </si>
  <si>
    <t>Wine flavored with resin</t>
  </si>
  <si>
    <t>Du vin de pommes de pin.</t>
  </si>
  <si>
    <t>6 στροβιλίτης</t>
  </si>
  <si>
    <t>Wine flavored with strobilos pine cones</t>
  </si>
  <si>
    <t>Du vin de cedre, et queleques autres arbres et fruits.</t>
  </si>
  <si>
    <t>ὁ κέδρινος ἢ ἀρκεύθινος ἢ κυπαρίσσινος ἢ δάφνινος πιτύινος ἢ ἐλάτινος</t>
  </si>
  <si>
    <t>Wine flavored with cedar or juniper or cypress or sweet bay or pitys pine or fir</t>
  </si>
  <si>
    <t>κεδρίτης</t>
  </si>
  <si>
    <t>Wine flavored with resin of Syrian cedar</t>
  </si>
  <si>
    <t>Du vin poissé.</t>
  </si>
  <si>
    <t>οἶνος πισσίτης</t>
  </si>
  <si>
    <t>Wine flavored with pitch</t>
  </si>
  <si>
    <t>Du vin d'absinthe.</t>
  </si>
  <si>
    <t>ἀψινθίτης</t>
  </si>
  <si>
    <t>Wine flavored with wormwood artemisia absinthium</t>
  </si>
  <si>
    <t>Du vin d'hyssope.</t>
  </si>
  <si>
    <t>ὑσσωπίτης</t>
  </si>
  <si>
    <t>Wine flavored with hyssop</t>
  </si>
  <si>
    <t>Des vins composez de diverses plantes.</t>
  </si>
  <si>
    <t>ὁ χαμαιδρυίτης</t>
  </si>
  <si>
    <t>Wine flavored with germander</t>
  </si>
  <si>
    <t>ὁ &gt; στοιχαδίτης</t>
  </si>
  <si>
    <t>Wine flavored with French lavender</t>
  </si>
  <si>
    <t>ὂξος διὰ στοιχάδος</t>
  </si>
  <si>
    <t>French lavender vinegar</t>
  </si>
  <si>
    <t>ἐκ κέστρου τοῦ ψυχροτρόφου οἶνος</t>
  </si>
  <si>
    <t>Wine made from betony</t>
  </si>
  <si>
    <t>τραγοριγανίτης</t>
  </si>
  <si>
    <t>Wine flavored with goat’s marjoram</t>
  </si>
  <si>
    <t>οἶνος διὰ βουνίου</t>
  </si>
  <si>
    <t>Wine flavored with earthnuts</t>
  </si>
  <si>
    <t>δικταμνίτης</t>
  </si>
  <si>
    <t>Wine flavored with dittany of Crete</t>
  </si>
  <si>
    <t>ὁ διὰ πρασίου</t>
  </si>
  <si>
    <t>Wine flavored with horehound</t>
  </si>
  <si>
    <t>θυμίτης</t>
  </si>
  <si>
    <t>Wine flavored with Cretan thyme</t>
  </si>
  <si>
    <t>θυμβρίτης</t>
  </si>
  <si>
    <t>Wine flavored with savory</t>
  </si>
  <si>
    <t>οἶνος ὀριγανίτης</t>
  </si>
  <si>
    <t>Wine flavored with oregano</t>
  </si>
  <si>
    <t>οἶνος καλαμινθίτης</t>
  </si>
  <si>
    <t>wormwood artemisia abrotonon</t>
  </si>
  <si>
    <t>οἶνος κονυζίτης</t>
  </si>
  <si>
    <t>Wine flavored with fleabane</t>
  </si>
  <si>
    <t>Du vin aromatique.</t>
  </si>
  <si>
    <t>οἶνος ἀρωματίτης</t>
  </si>
  <si>
    <t>Wine made with aromatics</t>
  </si>
  <si>
    <t>Des vins composez de diverses drogues.</t>
  </si>
  <si>
    <t>Chapitre XLIIII</t>
  </si>
  <si>
    <t>οἶνος πρὸς κατάρρους</t>
  </si>
  <si>
    <t>Wine for catarrhs</t>
  </si>
  <si>
    <t>ὁ νεκταρίτης</t>
  </si>
  <si>
    <t>Wine flavored with elecampane</t>
  </si>
  <si>
    <t>Des vins composez de plusieurs herbes.</t>
  </si>
  <si>
    <t>Chapitre XLV</t>
  </si>
  <si>
    <t>ὁ διὰ Συριακῆς νάρδου καὶ Κελτικῆς καὶ μαλαβάθρου</t>
  </si>
  <si>
    <t>and leaf of malabar</t>
  </si>
  <si>
    <t>ἀσαρίτης</t>
  </si>
  <si>
    <t>Wine flavored with hazelwort</t>
  </si>
  <si>
    <t>ὁ διὰ τῆς ἀγρίας ἀγρίας</t>
  </si>
  <si>
    <t>Wine flavored with Cretan spikenard</t>
  </si>
  <si>
    <t>δαυκίτης</t>
  </si>
  <si>
    <t>Wine flavored with daucos</t>
  </si>
  <si>
    <t>ἐλελισφακίτης</t>
  </si>
  <si>
    <t>Wine flavored with sage</t>
  </si>
  <si>
    <t>πανακίτης</t>
  </si>
  <si>
    <t>Wine flavored with allheal</t>
  </si>
  <si>
    <t>ἀκορίτης καὶ ὁ ἀπὸ γλυκορρίζης</t>
  </si>
  <si>
    <t>Wine flavored with yellow flag and wine flavored with licorice</t>
  </si>
  <si>
    <t>σελινίτης</t>
  </si>
  <si>
    <t>Wine flavored with celery</t>
  </si>
  <si>
    <t>μαραθίτης καὶ ἀνήθινος καὶ πετροσελινίτης</t>
  </si>
  <si>
    <t>and wine flavored parsley</t>
  </si>
  <si>
    <t>δι' ἁλὸς ἄνθους οἶνος</t>
  </si>
  <si>
    <t>Wine from salt-water froth</t>
  </si>
  <si>
    <t>φθόριος ἐμβρύων οἶνος</t>
  </si>
  <si>
    <t>Abortifacient wine</t>
  </si>
  <si>
    <t>θυμελαίτης</t>
  </si>
  <si>
    <t>Wine flavored with spurge flax</t>
  </si>
  <si>
    <t>χαμελαίτης</t>
  </si>
  <si>
    <t>Wine flavored with spurge olive</t>
  </si>
  <si>
    <t>χαμαιπιτύινος</t>
  </si>
  <si>
    <t>Wine flavored with ground pine</t>
  </si>
  <si>
    <t>μανδραγορίτης</t>
  </si>
  <si>
    <t>Wine flavored with mandrake</t>
  </si>
  <si>
    <t>ἐλλεβορίτης</t>
  </si>
  <si>
    <t>Wine flavored with hellebore</t>
  </si>
  <si>
    <t>σκαμμωνίτης</t>
  </si>
  <si>
    <t>Wine flavored with scammony</t>
  </si>
  <si>
    <t>De la cadmie.</t>
  </si>
  <si>
    <t>καδμεία</t>
  </si>
  <si>
    <t>Calamine</t>
  </si>
  <si>
    <t>De pompholyx, spodium, antispodium.</t>
  </si>
  <si>
    <t>Chapitre XLVI</t>
  </si>
  <si>
    <t>πομφόλυξ</t>
  </si>
  <si>
    <t>De l'erain brulé.</t>
  </si>
  <si>
    <t>κεκαυμένος χαλκός</t>
  </si>
  <si>
    <t>Burned copper</t>
  </si>
  <si>
    <t>De la fleur d'erain.</t>
  </si>
  <si>
    <t>χαλχοῦ ἄνθος</t>
  </si>
  <si>
    <t>Flower of copper</t>
  </si>
  <si>
    <t>De l'escaille d'erain.</t>
  </si>
  <si>
    <t>λεπίς</t>
  </si>
  <si>
    <t>Flake [of copper ore]</t>
  </si>
  <si>
    <t>De l'escaille d'acier.</t>
  </si>
  <si>
    <t>Du verdegris.</t>
  </si>
  <si>
    <t>ἰὸς ξυστός</t>
  </si>
  <si>
    <t>Verdigris</t>
  </si>
  <si>
    <t>Du verdegris scolecien.</t>
  </si>
  <si>
    <t>De la rouillure de fer.</t>
  </si>
  <si>
    <t>ἰὸς σιδίρου</t>
  </si>
  <si>
    <t>Iron rust</t>
  </si>
  <si>
    <t>De la merde de fer.</t>
  </si>
  <si>
    <t>Du plomb lavé.</t>
  </si>
  <si>
    <t>πεπλυμένος μόλυβδος</t>
  </si>
  <si>
    <t>Washed lead</t>
  </si>
  <si>
    <t>Du plomb brulé.</t>
  </si>
  <si>
    <t>De l'ecume de plomb.</t>
  </si>
  <si>
    <t>σκωρία μολύβδου</t>
  </si>
  <si>
    <t>Lead dross</t>
  </si>
  <si>
    <t>De la pierre plombiere.</t>
  </si>
  <si>
    <t>ὁ μολυβδοειδὴς λίθος</t>
  </si>
  <si>
    <t>Leadstone</t>
  </si>
  <si>
    <t>De l'antimoine.</t>
  </si>
  <si>
    <t>στίβι</t>
  </si>
  <si>
    <t>Antimony</t>
  </si>
  <si>
    <t>De la plombagine.</t>
  </si>
  <si>
    <t>μολύβδαινα</t>
  </si>
  <si>
    <t>Galena</t>
  </si>
  <si>
    <t>De l'escume d'argent.</t>
  </si>
  <si>
    <t>ἡ τοῦ ἀργρύρου σκωρία</t>
  </si>
  <si>
    <t>Silver dross</t>
  </si>
  <si>
    <t>De la litharge.</t>
  </si>
  <si>
    <t>λιθάργυρος</t>
  </si>
  <si>
    <t>Litharge</t>
  </si>
  <si>
    <t>De la ceruse.</t>
  </si>
  <si>
    <t>ψιμύθιον</t>
  </si>
  <si>
    <t>White lead</t>
  </si>
  <si>
    <t>Du borras.</t>
  </si>
  <si>
    <t>χρυσοκόλλα</t>
  </si>
  <si>
    <t>Basic copper carbonate</t>
  </si>
  <si>
    <t>De la pierre d'Armenie.</t>
  </si>
  <si>
    <t>Ἀρμένιον</t>
  </si>
  <si>
    <t>Azurite</t>
  </si>
  <si>
    <t>De la pierre d'azur.</t>
  </si>
  <si>
    <t>κύανος</t>
  </si>
  <si>
    <t>Lapis lazuli</t>
  </si>
  <si>
    <t>De l'Inde.</t>
  </si>
  <si>
    <t>Indigo</t>
  </si>
  <si>
    <t>De l'ochre.</t>
  </si>
  <si>
    <t>ὦχρα</t>
  </si>
  <si>
    <t>Yellow ocher</t>
  </si>
  <si>
    <t>Du cinabre.</t>
  </si>
  <si>
    <t>κιννάβαρι</t>
  </si>
  <si>
    <t>Cinnabar</t>
  </si>
  <si>
    <t>De l'argent vif.</t>
  </si>
  <si>
    <t>ὑδράργυρος</t>
  </si>
  <si>
    <t>De la rubrique sinopique.</t>
  </si>
  <si>
    <t>μίλτος Σινωπική</t>
  </si>
  <si>
    <t>Sinopic red earth</t>
  </si>
  <si>
    <t>De la croye rouge.</t>
  </si>
  <si>
    <t>De la terre seellee.</t>
  </si>
  <si>
    <t>Lemnian earth</t>
  </si>
  <si>
    <t>Du vitriol.</t>
  </si>
  <si>
    <t>χαλκανθές</t>
  </si>
  <si>
    <t>Vitriol</t>
  </si>
  <si>
    <t>De chalcitis.</t>
  </si>
  <si>
    <t>χαλκῖτις</t>
  </si>
  <si>
    <t>Rock alum</t>
  </si>
  <si>
    <t>De misy.</t>
  </si>
  <si>
    <t>μίσυ</t>
  </si>
  <si>
    <t>De melanteria.</t>
  </si>
  <si>
    <t>μελαντηρία</t>
  </si>
  <si>
    <t>Shoemaker’s black</t>
  </si>
  <si>
    <t>Du sory.</t>
  </si>
  <si>
    <t>σῶρι</t>
  </si>
  <si>
    <t>Melanterite</t>
  </si>
  <si>
    <t>De diphryges.</t>
  </si>
  <si>
    <t>διφρυγές</t>
  </si>
  <si>
    <t>Pyrites</t>
  </si>
  <si>
    <t>De l'orpiment.</t>
  </si>
  <si>
    <t>ἀρσενικόν</t>
  </si>
  <si>
    <t>Yellow orpiment</t>
  </si>
  <si>
    <t>De la sandarache.</t>
  </si>
  <si>
    <t>σανδαράκη</t>
  </si>
  <si>
    <t>Arsenic sulfide</t>
  </si>
  <si>
    <t>De l'alum.</t>
  </si>
  <si>
    <t>στυπτηρία</t>
  </si>
  <si>
    <t>Alum</t>
  </si>
  <si>
    <t>Du souffre.</t>
  </si>
  <si>
    <t>θεῖον</t>
  </si>
  <si>
    <t>Sulfur</t>
  </si>
  <si>
    <t>De la pierreponce.</t>
  </si>
  <si>
    <t>κίσηρις</t>
  </si>
  <si>
    <t>Pumice stone</t>
  </si>
  <si>
    <t>Du sel.</t>
  </si>
  <si>
    <t>ἅλς</t>
  </si>
  <si>
    <t>Salt</t>
  </si>
  <si>
    <t>De l'escume de sel.</t>
  </si>
  <si>
    <t>ἁλὸς ἄχνη</t>
  </si>
  <si>
    <t>Salt froth</t>
  </si>
  <si>
    <t>De la saumure.</t>
  </si>
  <si>
    <t>ἅλμη</t>
  </si>
  <si>
    <t>Brine</t>
  </si>
  <si>
    <t>De la fleur du sel.</t>
  </si>
  <si>
    <t>ἄνθος ἁλός</t>
  </si>
  <si>
    <t>Salt efflorescenee/Salt scum</t>
  </si>
  <si>
    <t>Du nitre et ecume de nitre.</t>
  </si>
  <si>
    <t>νίτρον</t>
  </si>
  <si>
    <t>Soda</t>
  </si>
  <si>
    <t>De la lye.</t>
  </si>
  <si>
    <t>Chap. XC.</t>
  </si>
  <si>
    <t>τρύξ</t>
  </si>
  <si>
    <t>Wine lees</t>
  </si>
  <si>
    <t>De la chaux vive.</t>
  </si>
  <si>
    <t>ἄσβεστος</t>
  </si>
  <si>
    <t>Unslaked lime</t>
  </si>
  <si>
    <t>Du plastre.</t>
  </si>
  <si>
    <t>γύψος</t>
  </si>
  <si>
    <t>Gypsum</t>
  </si>
  <si>
    <t>Des cendres de sarments.</t>
  </si>
  <si>
    <t>τέφρα κλημαντίνη</t>
  </si>
  <si>
    <t>Ash of vine twigs</t>
  </si>
  <si>
    <t>De alcyonium.</t>
  </si>
  <si>
    <t>ἀλκυόνιον</t>
  </si>
  <si>
    <t>Alcyonion</t>
  </si>
  <si>
    <t>De adarce.</t>
  </si>
  <si>
    <t>ἀδάρκης</t>
  </si>
  <si>
    <t>Adarces</t>
  </si>
  <si>
    <t>Des esponges.</t>
  </si>
  <si>
    <t>σπόγγοι</t>
  </si>
  <si>
    <t>Sponges</t>
  </si>
  <si>
    <t>Du corail.</t>
  </si>
  <si>
    <t>τὸ κοράλιον</t>
  </si>
  <si>
    <t>Coral</t>
  </si>
  <si>
    <t>ἀντιπαθές</t>
  </si>
  <si>
    <t>De la pierre phrygienne.</t>
  </si>
  <si>
    <t>λίθος Φρύγιος</t>
  </si>
  <si>
    <t>Phrygian stone</t>
  </si>
  <si>
    <t>De la pierre d'Asso ou assienne.</t>
  </si>
  <si>
    <t>Ἄσσιος λίθος</t>
  </si>
  <si>
    <t>Assian stone</t>
  </si>
  <si>
    <t>De la marchassite.</t>
  </si>
  <si>
    <t>πυρίτης λίθος</t>
  </si>
  <si>
    <t>Copper pyrites</t>
  </si>
  <si>
    <t>De la pierre hematite.</t>
  </si>
  <si>
    <t>αἱματίτης λίθος</t>
  </si>
  <si>
    <t>Hematite</t>
  </si>
  <si>
    <t>De la pierre scissille.</t>
  </si>
  <si>
    <t>σχιστὸς λίθος</t>
  </si>
  <si>
    <t>Talc</t>
  </si>
  <si>
    <t>De la pierre gagate.</t>
  </si>
  <si>
    <t>Γαγάτης</t>
  </si>
  <si>
    <t>Lignite</t>
  </si>
  <si>
    <t>De la pierre thracienne.</t>
  </si>
  <si>
    <t>Θρακίας</t>
  </si>
  <si>
    <t>Thracian stone</t>
  </si>
  <si>
    <t>De la pierre d'aymant.</t>
  </si>
  <si>
    <t>μαγνῆτις λίθος</t>
  </si>
  <si>
    <t>Magnet</t>
  </si>
  <si>
    <t>De la pierre arabique.</t>
  </si>
  <si>
    <t>Ἀραβικὸς λίθος</t>
  </si>
  <si>
    <t>Arabian stone</t>
  </si>
  <si>
    <t>De la pierre de laict.</t>
  </si>
  <si>
    <t>γαλακτίτης</t>
  </si>
  <si>
    <t>Milkstone</t>
  </si>
  <si>
    <t>De la pierre melitite.</t>
  </si>
  <si>
    <t>μελιτίτης</t>
  </si>
  <si>
    <t>Honeystone</t>
  </si>
  <si>
    <t>De la pierre morochthus.</t>
  </si>
  <si>
    <t>λίθος μόροχθος</t>
  </si>
  <si>
    <t>Pipe clay</t>
  </si>
  <si>
    <t>De l'alabastre.</t>
  </si>
  <si>
    <t>λίθος ἀλαβαστρίτης</t>
  </si>
  <si>
    <t>Alabaster</t>
  </si>
  <si>
    <t>De la pierre thyite.</t>
  </si>
  <si>
    <t>θυίτης</t>
  </si>
  <si>
    <t>Thyites</t>
  </si>
  <si>
    <t>De la pierre iudaique.</t>
  </si>
  <si>
    <t>Ἰουδαικὸς λίθος</t>
  </si>
  <si>
    <t>Judaic stone</t>
  </si>
  <si>
    <t>De la pierre amiantus ou alum de plume.</t>
  </si>
  <si>
    <t>Chapitre CXIII</t>
  </si>
  <si>
    <t>λίθος ἀμίαντος</t>
  </si>
  <si>
    <t>Asbestos</t>
  </si>
  <si>
    <t>Du sapphir.</t>
  </si>
  <si>
    <t>λίθος σάπφειρος</t>
  </si>
  <si>
    <t>De la pierre memphites.</t>
  </si>
  <si>
    <t>λίθος Μεμφίτης</t>
  </si>
  <si>
    <t>~ Memphitic stone</t>
  </si>
  <si>
    <t>De la pierre selenite.</t>
  </si>
  <si>
    <t>λίθος σεληνίτης</t>
  </si>
  <si>
    <t>Selenite</t>
  </si>
  <si>
    <t>Du iaspe.</t>
  </si>
  <si>
    <t>λίθος ἴασπις</t>
  </si>
  <si>
    <t>Jasper</t>
  </si>
  <si>
    <t>De la pierre d'aigle.</t>
  </si>
  <si>
    <t>De la pierre serpentine.</t>
  </si>
  <si>
    <t>λίθος ὀφίτης</t>
  </si>
  <si>
    <t>Serpentine</t>
  </si>
  <si>
    <t>Des pierres des esponges.</t>
  </si>
  <si>
    <t>λίθοι οἱ ἐν τοῖς σπόγγοις</t>
  </si>
  <si>
    <t>The stones in the sponges</t>
  </si>
  <si>
    <t>De la colle des pierres.</t>
  </si>
  <si>
    <t>λιθοκόλλα</t>
  </si>
  <si>
    <t>Stone glue</t>
  </si>
  <si>
    <t>De la pierre ostracite.</t>
  </si>
  <si>
    <t>λίθος ὀστρακίτης</t>
  </si>
  <si>
    <t>Clay stone</t>
  </si>
  <si>
    <t>De l'emeri.</t>
  </si>
  <si>
    <t>σμύρις</t>
  </si>
  <si>
    <t>Emery</t>
  </si>
  <si>
    <t>Du sable du rivage de mer.</t>
  </si>
  <si>
    <t>ἄμμος</t>
  </si>
  <si>
    <t>De la pierre naxienne.</t>
  </si>
  <si>
    <t>ἀκόνης Ναξίας ἀπότριμμα</t>
  </si>
  <si>
    <t>Naxian whetstone powder</t>
  </si>
  <si>
    <t>De la pierre geodes.</t>
  </si>
  <si>
    <t>λίθος γεώδης</t>
  </si>
  <si>
    <t>Earth-like stone</t>
  </si>
  <si>
    <t>De toute terre en general.</t>
  </si>
  <si>
    <t>γῆ</t>
  </si>
  <si>
    <t>Earth</t>
  </si>
  <si>
    <t>De la terre eretrienne.</t>
  </si>
  <si>
    <t>Ἑρετριάδος γῆ</t>
  </si>
  <si>
    <t>Eretrian earth</t>
  </si>
  <si>
    <t>Σαμία γῆ</t>
  </si>
  <si>
    <t>Samian earth</t>
  </si>
  <si>
    <t>ἐν τῇ Σαμίᾳ γῇ λίθος</t>
  </si>
  <si>
    <t>Stone found in Samian earth</t>
  </si>
  <si>
    <t>Χία γῆ</t>
  </si>
  <si>
    <t>Chian earth</t>
  </si>
  <si>
    <t>Κιμωλία γῆ</t>
  </si>
  <si>
    <t>Cimolian earth</t>
  </si>
  <si>
    <t>πνιγῖτις γῆ</t>
  </si>
  <si>
    <t>Pnigitis earth</t>
  </si>
  <si>
    <t>De la terre fourneaux</t>
  </si>
  <si>
    <t>ὄστρακα</t>
  </si>
  <si>
    <t>Potsherds</t>
  </si>
  <si>
    <t>De la terre melienne.</t>
  </si>
  <si>
    <t>Μηλία γῆ</t>
  </si>
  <si>
    <t>Melian earth</t>
  </si>
  <si>
    <t>De la terre ampelite.</t>
  </si>
  <si>
    <t>ἀμπελῖτις γῆ</t>
  </si>
  <si>
    <t>Ampelitis earth</t>
  </si>
  <si>
    <t>De la suye des peintres.</t>
  </si>
  <si>
    <t>ἀσβόλη</t>
  </si>
  <si>
    <t>Soot</t>
  </si>
  <si>
    <t>De l'encre a ecrire.</t>
  </si>
  <si>
    <t>μέλαν</t>
  </si>
  <si>
    <t>Black ink</t>
  </si>
  <si>
    <t>lusitanus_page</t>
  </si>
  <si>
    <t>lusitanus_title</t>
  </si>
  <si>
    <t>lusitanus_chapter</t>
  </si>
  <si>
    <t>De Iride (iris, radix consecratrix, lilium coeleste / des flambes, du glaiz)</t>
  </si>
  <si>
    <t>Enarratio 1</t>
  </si>
  <si>
    <t>De acoro (acorum, acorus, herba venerea, galangua crassa / galanga)</t>
  </si>
  <si>
    <t>Enarratio 2</t>
  </si>
  <si>
    <t>De meo (mean, meu athamanticum, anethum sylvestrae, foeniculus tortuosus)</t>
  </si>
  <si>
    <t>Enarratio 3</t>
  </si>
  <si>
    <t>De cypero (cyperus, cyperus odoratus, angulosus iuncus, triangularis iuncus, quadratus iuncus / suocheti)</t>
  </si>
  <si>
    <t>Enarratio 4</t>
  </si>
  <si>
    <t>De cardamomo (cardamomum, cardamomum indicum, cardamomum maius</t>
  </si>
  <si>
    <t>Enarratio 5</t>
  </si>
  <si>
    <t>Arabum cardamomum (cardamomum minus, malagueta, maligreta, granum paradisi)</t>
  </si>
  <si>
    <t>De spica nardi (nardus indica, spica nardi, indica spica, radix spica)</t>
  </si>
  <si>
    <t>Enarratio 6</t>
  </si>
  <si>
    <t>De nardo gallica (gallica nardus, celtica nardus, celticum nardum, spica romana, spica celtica, spica gallica). Secunda species (saliunca, birculus, spica communis, mascula spica, spica barbitonsorum / aspico). Tertia species (lavandula / lavende)</t>
  </si>
  <si>
    <t>Enarratio 7</t>
  </si>
  <si>
    <t>De montana nardo (nardus montana, montanus nardum, vulgo montano nardo)</t>
  </si>
  <si>
    <t>Enarratio 8</t>
  </si>
  <si>
    <t>De assaro (assarum, asarus, rustica nardus, nardus agrestis, vulgago / cabaret)</t>
  </si>
  <si>
    <t>Enarratio 9</t>
  </si>
  <si>
    <t>De phu (valeriana, amantilla, valentiana, herba benedicta / valeriane)</t>
  </si>
  <si>
    <t>Enarratio 10</t>
  </si>
  <si>
    <t>De malabathro (malabathrum, folium indicum)</t>
  </si>
  <si>
    <t>Enarratio 11</t>
  </si>
  <si>
    <t>De casia (casia, casia lignea, cinnamomum invalidum)</t>
  </si>
  <si>
    <t>Enarratio 12</t>
  </si>
  <si>
    <t>De cinnamomo (cinnamomum, rugosum cinnamomum / canella)</t>
  </si>
  <si>
    <t>Enarratio 13</t>
  </si>
  <si>
    <t>Amomum (amomum, succedaneum amo mi, radix acori, id est, crassa galanga)</t>
  </si>
  <si>
    <t>Enarratio 14</t>
  </si>
  <si>
    <t>Costus (costum, costus). Falsus costus (hortulana romana, menta romana, menta sarracenica, costus hortulanus / du cocq)</t>
  </si>
  <si>
    <t>Enarratio 15</t>
  </si>
  <si>
    <t>De schoeno (iuncus odoratus rotundus, palea camelorum / squinanta)</t>
  </si>
  <si>
    <t>Enarratio 16</t>
  </si>
  <si>
    <t>De calamo aromatico (calamus aromaticus)</t>
  </si>
  <si>
    <t>Enarratio 17</t>
  </si>
  <si>
    <t>De balsamo (balsamum, liquor balsami, lignum balsami, fructus balsami)</t>
  </si>
  <si>
    <t>Enarratio 18</t>
  </si>
  <si>
    <t>De aspalatho (aspalathus, lignum rhodium, lignum aloes rhodiorum, cortex bugiae)</t>
  </si>
  <si>
    <t>Enarratio 19</t>
  </si>
  <si>
    <t>De musco arborum (bryum, muscus, usnea, arborum muscus)</t>
  </si>
  <si>
    <t>Enarratio 20</t>
  </si>
  <si>
    <t>De agallocho (lignum aloes, lignum aquilae)</t>
  </si>
  <si>
    <t>Enarratio 21</t>
  </si>
  <si>
    <t>De narcaphto (narcaphthum, nascaphthum, thymiana)</t>
  </si>
  <si>
    <t>Enarratio 22</t>
  </si>
  <si>
    <t>De cancamo (cancamum)</t>
  </si>
  <si>
    <t>Enarratio 23</t>
  </si>
  <si>
    <t>De cyphi (cyphi, confectio odorata dijs dicata)</t>
  </si>
  <si>
    <t>Enarratio 24</t>
  </si>
  <si>
    <t>De croco (crocus)</t>
  </si>
  <si>
    <t>Enarratio 25</t>
  </si>
  <si>
    <t>De crocomagmate (crocomagma, fex olei crocini)</t>
  </si>
  <si>
    <t>Enarratio 26</t>
  </si>
  <si>
    <t>De enula campana (helentium, enula campanica, enula campatta, terminalum, verbascum idaeum / enula campana)</t>
  </si>
  <si>
    <t>Enarratio 27</t>
  </si>
  <si>
    <t>De oleo (oleum)</t>
  </si>
  <si>
    <t>Enarratio 28</t>
  </si>
  <si>
    <t>De oleo oleastri (oleum oleastri)</t>
  </si>
  <si>
    <t>Enarratio 29</t>
  </si>
  <si>
    <t>De oleo albo sicyonio dicto (sicyonium oleum, oleum album ê sicyone civitate)</t>
  </si>
  <si>
    <t>Enarratio 30</t>
  </si>
  <si>
    <t>De elaeomelle (elaeomel, oleum palmarum)</t>
  </si>
  <si>
    <t>Enarratio 31</t>
  </si>
  <si>
    <t>De oleo cicino (oleum cicinum, oleum ricininum, oleum de cherua, oleum de cataputia matori, de pentadactylo)</t>
  </si>
  <si>
    <t>Enarratio 32</t>
  </si>
  <si>
    <t>De oleo amygdalarum (oleum amygdalarum amararum</t>
  </si>
  <si>
    <t>Enarratio 33</t>
  </si>
  <si>
    <t>De oleo balanino (oleum balaninum, oleum de myrobalano, unguentaria, oleum de muce sive glande ungunentaria, oleum de ben, oleum myrepsicum). De oleo sesamino (oleum sesaminum, oleum e sesamo semine). De oleo nucis (oleum nucis inglandis, oleum nucis basilicae, oleum nucis)</t>
  </si>
  <si>
    <t>Enarratio 34</t>
  </si>
  <si>
    <t>De oleo hyoscyamino (oleum hyoscyaminum, oleum Apollinaris herba, oleum alterci herbae)</t>
  </si>
  <si>
    <t>Enarratio 35</t>
  </si>
  <si>
    <t>De oleo de grano cnidio sive gnidio (oleum de grano cnidio, oleum de grano gnidio, oleum de cocco gnidio, oleum de thimelea)</t>
  </si>
  <si>
    <t>Enarratio 36</t>
  </si>
  <si>
    <t>De oleo cnicino (oleum cnicimum, oleum e grano cnico, oleum e carthamo, oleum e croco hortulano)</t>
  </si>
  <si>
    <t>Enarratio 37</t>
  </si>
  <si>
    <t>De oleo raphanino (oleum raphaninum, oleum e semine radiculae, oleum e semine raphani)</t>
  </si>
  <si>
    <t>Enarratio 38</t>
  </si>
  <si>
    <t>De oleo e nigella (oleum de nigella, oleum melanthinum)</t>
  </si>
  <si>
    <t>Enarratio 39</t>
  </si>
  <si>
    <t>De oleo sinapino (oleum sinapinum, oleum e sinapi). Textus quadragesimi enarratio. De oleo myrtino (oleum myrtinum, oleum myrteum)</t>
  </si>
  <si>
    <t>Enarratio 40</t>
  </si>
  <si>
    <t>De oleo oleo myrtino (oleum myrtinum, oleum myrteum)</t>
  </si>
  <si>
    <t>Enarratio 41</t>
  </si>
  <si>
    <t>De oleo laurino (oleum laurinum)</t>
  </si>
  <si>
    <t>Enarratio 42</t>
  </si>
  <si>
    <t>De oleo lentiscino (oleum lentiscimum). De oleo terebinthino (oleum terebinthinum)</t>
  </si>
  <si>
    <t>Enarratio 43</t>
  </si>
  <si>
    <t>De oleo mastichino (mastichinum, oleum ex resina lentisci)</t>
  </si>
  <si>
    <t>Enarratio 44</t>
  </si>
  <si>
    <t>De ungnentorum confectionibus</t>
  </si>
  <si>
    <t>Enarratio 45</t>
  </si>
  <si>
    <t>De unguento sive oleo rosaceo</t>
  </si>
  <si>
    <t>Enarratio 46</t>
  </si>
  <si>
    <t>De oleo elatino (oleum elatinon, unguentum elatinum, unguentum e cortice palmae)</t>
  </si>
  <si>
    <t>Enarratio 47</t>
  </si>
  <si>
    <t>De oleo melino (oleum melinum, oleum ex malis cotoneis, oleum de malis citonijs, vel cidonijs)</t>
  </si>
  <si>
    <t>Enarratio 48</t>
  </si>
  <si>
    <t>De oleo oenanthino (oleum oenanthinum, oleum ex flore labruscae, idest vitis sylvestris)</t>
  </si>
  <si>
    <t>Enarratio 49</t>
  </si>
  <si>
    <t>De oleo foenigreci (telinum, oleum de foenograeco)</t>
  </si>
  <si>
    <t>Enarratio 50</t>
  </si>
  <si>
    <t>De oleo sampsuchino (oleum sampsuchinum, oleum ex sampsucho, oleum ex amaraco)</t>
  </si>
  <si>
    <t>Enarratio 51</t>
  </si>
  <si>
    <t>De oleo ocimino (ociminum oleum, oleum de ocino, oleum de basiliconis foliis)</t>
  </si>
  <si>
    <t>Enarratio 52</t>
  </si>
  <si>
    <t>De abrotonino oleo (abrotoninum oleum)</t>
  </si>
  <si>
    <t>Enarratio 53</t>
  </si>
  <si>
    <t>De oleo anethino (anethinum oleum)</t>
  </si>
  <si>
    <t>Enarratio 54</t>
  </si>
  <si>
    <t>De oleo lilino (susinum oleum, oleum lilinum, oleum lirinum, oleum liliorum alborum)</t>
  </si>
  <si>
    <t>Enarratio 55</t>
  </si>
  <si>
    <t>De oleo narcissino (oleum narcissinum, oleum ex narcisso)</t>
  </si>
  <si>
    <t>Enarratio 56</t>
  </si>
  <si>
    <t>De oleo crocino (oleum crocinum)</t>
  </si>
  <si>
    <t>Enarratio 57</t>
  </si>
  <si>
    <t>De oleo ligustrino (oleum cyprinum, oleum ligustrinum, oleum de alcana)</t>
  </si>
  <si>
    <t>Enarratio 58</t>
  </si>
  <si>
    <t>De oleo irino (irinum oleum, oleum e radice iridis, oleum ireos)</t>
  </si>
  <si>
    <t>Enarratio 59</t>
  </si>
  <si>
    <t>De gleucino sive musteo</t>
  </si>
  <si>
    <t>Enarratio 60</t>
  </si>
  <si>
    <t>De amaracino (amaracinum oleum, oleum e parthenio, oleum de cotula foetida)</t>
  </si>
  <si>
    <t>Enarratio 61</t>
  </si>
  <si>
    <t>De megalio (megalinum oleum)</t>
  </si>
  <si>
    <t>Enarratio 62</t>
  </si>
  <si>
    <t>De hedychroo (hedychroum, hedychrum)</t>
  </si>
  <si>
    <t>Enarratio 63</t>
  </si>
  <si>
    <t>De metopio (metopium, compositio ex galbano)</t>
  </si>
  <si>
    <t>Enarratio 64</t>
  </si>
  <si>
    <t>De mendesij compositione</t>
  </si>
  <si>
    <t>Enarratio 65</t>
  </si>
  <si>
    <t>De stacte (stacte, gutta, pinguissimus flos myrhae)</t>
  </si>
  <si>
    <t>Enarratio 66</t>
  </si>
  <si>
    <t>De cinnamomino (oleum de cinnamomo)</t>
  </si>
  <si>
    <t>Enarratio 67</t>
  </si>
  <si>
    <t>De nardino</t>
  </si>
  <si>
    <t>Enarratio 68</t>
  </si>
  <si>
    <t>Enarratio 69</t>
  </si>
  <si>
    <t>De iasmino (iasminum, iasmininum oleum, oleum sambacinum, oleum de zambac)</t>
  </si>
  <si>
    <t>Enarratio 70</t>
  </si>
  <si>
    <t>De myrrha (myrrha, myrrha troglodytica, belzuinum amygdalum, belzuinum candicans). Secunda myrrha caucalis (caucalis, myrrha vulgaris, officinarum myrrha, vulgo myrrha). Tertia myrrha minea (minea myrrha, gummi mineum)</t>
  </si>
  <si>
    <t>Enarratio 71</t>
  </si>
  <si>
    <t>De styrace (styrax, storax calamita)</t>
  </si>
  <si>
    <t>Enarratio 72</t>
  </si>
  <si>
    <t>De bdellio (bdellium)</t>
  </si>
  <si>
    <t>Enarratio 73</t>
  </si>
  <si>
    <t>De thure (libanus, thus)</t>
  </si>
  <si>
    <t>Enarratio 74</t>
  </si>
  <si>
    <t>De thuris cortice (cortex thuris, cortico sum thus)</t>
  </si>
  <si>
    <t>Enarratio 75</t>
  </si>
  <si>
    <t>De manna thuris (manna thuris, olibanum)</t>
  </si>
  <si>
    <t>Enarratio 76</t>
  </si>
  <si>
    <t>De thuris fuligine</t>
  </si>
  <si>
    <t>Enarratio 77</t>
  </si>
  <si>
    <t>De picea arbore (picea arbor). Pinus (pinus). Pinaster (pinaster, pinus sylvestris)</t>
  </si>
  <si>
    <t>Enarratio 78</t>
  </si>
  <si>
    <t>De strobilis (strobili, pityides, nuclei pine)</t>
  </si>
  <si>
    <t>Enarratio 79</t>
  </si>
  <si>
    <t>De lentisco (lentiscus)</t>
  </si>
  <si>
    <t>Enarratio 80</t>
  </si>
  <si>
    <t>De mastiche (mastix, resina lenticina)</t>
  </si>
  <si>
    <t>Enarratio 81</t>
  </si>
  <si>
    <t>De terebintho (terebinthus)</t>
  </si>
  <si>
    <t>Enarratio 82</t>
  </si>
  <si>
    <t>De alijs resinae generibus</t>
  </si>
  <si>
    <t>Enarratio 83</t>
  </si>
  <si>
    <t>De pice liquida (pix liquida)</t>
  </si>
  <si>
    <t>Enarratio 84</t>
  </si>
  <si>
    <t>De oleo picino (oleum picinum)</t>
  </si>
  <si>
    <t>Enarratio 85</t>
  </si>
  <si>
    <t>De picis fuligine (picis fuligo)</t>
  </si>
  <si>
    <t>Enarratio 86</t>
  </si>
  <si>
    <t>De sicca pice. Sicca pix, spissa pix, pix navalis, pix nigra)</t>
  </si>
  <si>
    <t>Enarratio 87</t>
  </si>
  <si>
    <t>De zopissa (zopissa, navium pix)</t>
  </si>
  <si>
    <t>Enarratio 88</t>
  </si>
  <si>
    <t>De bitumine (asphaltus, bitumen, bitumen iudaicum)</t>
  </si>
  <si>
    <t>Enarratio 89</t>
  </si>
  <si>
    <t>De pissasphalto (pissasphaltus, bitumen)</t>
  </si>
  <si>
    <t>Enarratio 90</t>
  </si>
  <si>
    <t>De naphta (naphta, oleum petroleum, oleum saxi)</t>
  </si>
  <si>
    <t>Enarratio 91</t>
  </si>
  <si>
    <t>De cupresso (cyparissus, cupressus / cypres)</t>
  </si>
  <si>
    <t>Enarratio 92</t>
  </si>
  <si>
    <t>De iunipero (iuniperus / du genefvre)</t>
  </si>
  <si>
    <t>Enarratio 93</t>
  </si>
  <si>
    <t>De sabina (brathy, sabina, savina / du savier)</t>
  </si>
  <si>
    <t>Enarratio 94</t>
  </si>
  <si>
    <t>De cedro (cedrus)</t>
  </si>
  <si>
    <t>Enarratio 95</t>
  </si>
  <si>
    <t>De lauro arbore (laurus / laurier)</t>
  </si>
  <si>
    <t>Enarratio 96</t>
  </si>
  <si>
    <t>De platano (platanus)</t>
  </si>
  <si>
    <t>Enarratio 97</t>
  </si>
  <si>
    <t>De fraxino (fraxinus / fraisne)</t>
  </si>
  <si>
    <t>Enarratio 98</t>
  </si>
  <si>
    <t>De populo alba (populus alba / trambula). Populus nigra (nigra populus / du tremble peuplier)</t>
  </si>
  <si>
    <t>Enarratio centesima</t>
  </si>
  <si>
    <t>De macere (macer, macis, cortex nucis moschatae)</t>
  </si>
  <si>
    <t>Enarratio 101</t>
  </si>
  <si>
    <t>De ulmo (ulmus / ulmo)</t>
  </si>
  <si>
    <t>Enarratio 102</t>
  </si>
  <si>
    <t>De lignorum carie (lignorum caries)</t>
  </si>
  <si>
    <t>Enarratio 103</t>
  </si>
  <si>
    <t>De harundine (calamus, barundo / canne)</t>
  </si>
  <si>
    <t>Enarratio 104</t>
  </si>
  <si>
    <t>De papyro (papyrus)</t>
  </si>
  <si>
    <t>Enarratio 105</t>
  </si>
  <si>
    <t>De tamarice (myrice, tamarix, tamariscus / bruiere)</t>
  </si>
  <si>
    <t>Enarratio 106</t>
  </si>
  <si>
    <t>De erica (erice, erica / briere)</t>
  </si>
  <si>
    <t>Enarratio 107</t>
  </si>
  <si>
    <t>De acacali (acacalis)</t>
  </si>
  <si>
    <t>Enarratio 108</t>
  </si>
  <si>
    <t>De rhamno (rhamnus)</t>
  </si>
  <si>
    <t>Enarratio 109</t>
  </si>
  <si>
    <t>De halimo (halimus / blanceputa)</t>
  </si>
  <si>
    <t>Enarratio 110</t>
  </si>
  <si>
    <t>De paliuro (paliurus)</t>
  </si>
  <si>
    <t>Enarratio 111</t>
  </si>
  <si>
    <t>De oxyacantha (oxyacantha)</t>
  </si>
  <si>
    <t>Enarratio 112</t>
  </si>
  <si>
    <t>De cynos bato (cynos batos, sentis canis, rubus canis, canirubus / englenteru)</t>
  </si>
  <si>
    <t>Enarratio 113</t>
  </si>
  <si>
    <t>De ligustro (cyprus, ligustrum / du troesne)</t>
  </si>
  <si>
    <t>Enarratio 114</t>
  </si>
  <si>
    <t>De phillyrea (phillyrea, species ligustri)</t>
  </si>
  <si>
    <t>Enarratio 115</t>
  </si>
  <si>
    <t>De cisto (cistus)</t>
  </si>
  <si>
    <t>Enarratio 116</t>
  </si>
  <si>
    <t>De hypocistide (hypocistis, cytinus, barba hircina)</t>
  </si>
  <si>
    <t>Enarratio 117</t>
  </si>
  <si>
    <t>De ladano (ladon, ladaniferus frutex)</t>
  </si>
  <si>
    <t>Enarratio 118</t>
  </si>
  <si>
    <t>De ebeno (ebenus). Secunda species ebeni (lignum guaiacum, lignum indicum, lignum sanctum, lignum morbi gallici / lin saint)</t>
  </si>
  <si>
    <t>Enarratio 119</t>
  </si>
  <si>
    <t>De rosis (rosa)</t>
  </si>
  <si>
    <t>Enarratio 120</t>
  </si>
  <si>
    <t>De roseis pastillis (rosei pastilli, trochisci e rosis)</t>
  </si>
  <si>
    <t>Enarratio 121</t>
  </si>
  <si>
    <t>De lycio (lycium, buxea spina, pixa camhalycij succius)</t>
  </si>
  <si>
    <t>Enarratio 122</t>
  </si>
  <si>
    <t>De acacia (acacia, spina aegyptia, frutex gummi arabici). Huius succi succedaneum (succus sylvestrium prumorum)</t>
  </si>
  <si>
    <t>Enarratio 123</t>
  </si>
  <si>
    <t>De amurca (amurca)</t>
  </si>
  <si>
    <t>Enarratio 124</t>
  </si>
  <si>
    <t>De vitice (agnus, agonos, lygus, agnus castus, vitex, piper agreste / agno casto)</t>
  </si>
  <si>
    <t>Enarratio 125</t>
  </si>
  <si>
    <t>De salice (salix / saulx)</t>
  </si>
  <si>
    <t>Enarratio 126</t>
  </si>
  <si>
    <t>De agresti olea (olea agrestis, oleaster / olive sauvage)</t>
  </si>
  <si>
    <t>Enarratio 127</t>
  </si>
  <si>
    <t>Colymbades, id est salsae et conditae olivae (colymbades, olivae conditae)</t>
  </si>
  <si>
    <t>Enarratio 128</t>
  </si>
  <si>
    <t>De oleo oleastri</t>
  </si>
  <si>
    <t>Enarratio 129</t>
  </si>
  <si>
    <t>De aethiopicae oleae lachryma (lachryma oleae aethiopicae)</t>
  </si>
  <si>
    <t>Enarratio 130</t>
  </si>
  <si>
    <t>De quercu (quercus, robur / chesne). Fagus (fagus / faus). Ilex (ilex / hous aut housson)</t>
  </si>
  <si>
    <t>Enarratio 131</t>
  </si>
  <si>
    <t>De castaneis (glans, sardiana glans iovis, castanea)</t>
  </si>
  <si>
    <t>Enarratio 132</t>
  </si>
  <si>
    <t>De galla (galla / noix de galle)</t>
  </si>
  <si>
    <t>Enarratio 133</t>
  </si>
  <si>
    <t>De rhu obsoniorum (rhus, rhus obsoniorum, rhus coriariorum, frutex coriarius, sumach)</t>
  </si>
  <si>
    <t>Enarratio 134</t>
  </si>
  <si>
    <t>De palma (palma, dactylorum arbor / palma). Fructus palmae (caryota dactylus, palmula / dattuli)</t>
  </si>
  <si>
    <t>Enarratio 135</t>
  </si>
  <si>
    <t>De palmula thebaica (palmula thebaica, tamarindus)</t>
  </si>
  <si>
    <t>Enarratio 136</t>
  </si>
  <si>
    <t>De elate (elate, nux indica / noix indiana). Secundum galenum</t>
  </si>
  <si>
    <t>Enarratio 137</t>
  </si>
  <si>
    <t>De malo punico (malum punicum, malum granatum, pomum granatum / pomes granates)</t>
  </si>
  <si>
    <t>Enarratio 138</t>
  </si>
  <si>
    <t>De cytino (cytinus, mali punici domestici flos / fleurs despomes granates)</t>
  </si>
  <si>
    <t>Enarratio 139</t>
  </si>
  <si>
    <t>De malicorio (maliserium, malicorium, cortices granatorum)</t>
  </si>
  <si>
    <t>Enarratio 140</t>
  </si>
  <si>
    <t>De balaustio (balaustium, sylvestris punice flos)</t>
  </si>
  <si>
    <t>Enarratio 141</t>
  </si>
  <si>
    <t>De myrto (myrtus / mirtillo)</t>
  </si>
  <si>
    <t>Enarratio 142</t>
  </si>
  <si>
    <t>De cerasijs (cerasia / cereses). Acida cerasa (acida cerasa)</t>
  </si>
  <si>
    <t>De ceratonijs (ceratium, ceratonium, dulcis siliqua, xylocaraton)</t>
  </si>
  <si>
    <t>De malis (pomum malum / depomes)</t>
  </si>
  <si>
    <t>Enarratio 144</t>
  </si>
  <si>
    <t>De cydoniis (cydonia, cytonia, aurea mala, mala cotonea / des pomes coingnes)</t>
  </si>
  <si>
    <t>Enarratio 146</t>
  </si>
  <si>
    <t>De melimelis (melimela, poma mellei saporis)</t>
  </si>
  <si>
    <t>Enarratio 147</t>
  </si>
  <si>
    <t>De persicis (persica, poma persica / de pesches)</t>
  </si>
  <si>
    <t>Enarratio 148</t>
  </si>
  <si>
    <t>De armeniacis, et praecociis (armeniaca, praecoqua, praecocia / abricotz)</t>
  </si>
  <si>
    <t>Enarratio 149</t>
  </si>
  <si>
    <t>De citrijs (medica mala, citrium, citreum pomum / cedri). Species citri (limons)</t>
  </si>
  <si>
    <t>Enarratio 150</t>
  </si>
  <si>
    <t>De pyro (pyrum / poire). Pyrum sylvestre (sylvestre pyrum)</t>
  </si>
  <si>
    <t>Enarratio 151</t>
  </si>
  <si>
    <t>De mespilis (mespilum, tricoccon, mespilum trium ossiculorum, arontium. Secunda species (mespilum / des nesples)</t>
  </si>
  <si>
    <t>Enarratio 152</t>
  </si>
  <si>
    <t>De loto (lotus arbor, celtis / du aliser, alisa)</t>
  </si>
  <si>
    <t>Enarratio 153</t>
  </si>
  <si>
    <t>De corno (cornus arbor / cornelia, cornier)</t>
  </si>
  <si>
    <t>Enarratio 154</t>
  </si>
  <si>
    <t>De sorbo (sorbum / cormiera)</t>
  </si>
  <si>
    <t>Enarratio 155</t>
  </si>
  <si>
    <t>De prunis (prunum / des prunes)</t>
  </si>
  <si>
    <t>Enarratio 156</t>
  </si>
  <si>
    <t>De arbuto (comarus, arbutus, unedo, memecyles)</t>
  </si>
  <si>
    <t>Enarratio 158</t>
  </si>
  <si>
    <t>De amygdalis (amygdala / des mandoles)</t>
  </si>
  <si>
    <t>Enarratio 159</t>
  </si>
  <si>
    <t>De pistatijs (pistatium, fisticus / pistaches)</t>
  </si>
  <si>
    <t>Enarratio 160</t>
  </si>
  <si>
    <t>De nucibus (carya basilica, nuces iuglandes / des noix)</t>
  </si>
  <si>
    <t>Enarratio 161</t>
  </si>
  <si>
    <t>De avellanis (minores nuces, pontica nuces, avellanae)</t>
  </si>
  <si>
    <t>Enarratio 162</t>
  </si>
  <si>
    <t>De moris (sycamina, mora arboris mori / des mores)</t>
  </si>
  <si>
    <t>Enarratio 163</t>
  </si>
  <si>
    <t>De sycomoro (sycomorus, ficus aegyptia / figues de Adam)</t>
  </si>
  <si>
    <t>Enarratio 164</t>
  </si>
  <si>
    <t>De ficu (ficus / figues)</t>
  </si>
  <si>
    <t>Enarratio 165</t>
  </si>
  <si>
    <t>Enarratio 166</t>
  </si>
  <si>
    <t>Enarratio 167</t>
  </si>
  <si>
    <t>Enarratio 168</t>
  </si>
  <si>
    <t>Enarratio 169</t>
  </si>
  <si>
    <t>De persea arbore (persea, persica arbor / un peschier)</t>
  </si>
  <si>
    <t>De hiberide (hiberis, lepidium, vice toxicum sylvestre nasturtium / passeraige saulvage)</t>
  </si>
  <si>
    <t>De echino marino (echinus, erinaceus marinus, erinaceus aquatilis / ericio marino)</t>
  </si>
  <si>
    <t>De erinaceo terrestri (echinus terrestris, erinaceus terrestris / ericcio terrestre)</t>
  </si>
  <si>
    <t>De hippocampo (hippocampus / draconeto)</t>
  </si>
  <si>
    <t>De purpuris et buccinis (purpura, buccina concharum genera)</t>
  </si>
  <si>
    <t>De mytulis (myaces, mytuli, musculi)</t>
  </si>
  <si>
    <t>De tellinis (tellinae)</t>
  </si>
  <si>
    <t>De chamis (chamae)</t>
  </si>
  <si>
    <t>De oniche (onix, conchula indica, ungula odorata, blatta bisantia)</t>
  </si>
  <si>
    <t>De cochleis terrestribus (cochleae terrestres, limaces). Cochleae marinae (cochleae marinae)</t>
  </si>
  <si>
    <t>De cancris (cancer fluviatilis)</t>
  </si>
  <si>
    <t>De scorpione terrestri (scorpio terrestris / scorpion)</t>
  </si>
  <si>
    <t>De marino scorpione (marinus scorpio / scorpion marin)</t>
  </si>
  <si>
    <t>De dracone marino (draco marinus)</t>
  </si>
  <si>
    <t>De scolopendra (scolopendra, centipes / centi piedi)</t>
  </si>
  <si>
    <t>De torpedine (torpedo)</t>
  </si>
  <si>
    <t>De vipera (viperae caro, vipera, marassus / vipere)</t>
  </si>
  <si>
    <t>De anguium senecta (anguis senecta, anguina vernatio, spolium anguis, spolium colubri / spoglie de serpent)</t>
  </si>
  <si>
    <t>De utroque lepore (lepus marinus / lievre marine). Lepus terrestris (lepus terrestris / lievre)</t>
  </si>
  <si>
    <t>De pastinaca pisce (trygon, pastinaca, piscis colombus)</t>
  </si>
  <si>
    <t>De sepia (siba / sepe)</t>
  </si>
  <si>
    <t>De mullo pisce (trigla, mullus piscis, mullus barbatus / barbono)</t>
  </si>
  <si>
    <t>De testiculo fluvialis equi (testiculus fluviatilis equi / coion di cheval marin)</t>
  </si>
  <si>
    <t>Des castorio (amphibium, castorium, castoris testiculus, floer / castor)</t>
  </si>
  <si>
    <t>De mustela (mnstela domestica / donnola)</t>
  </si>
  <si>
    <t>De rana (rana / rana)</t>
  </si>
  <si>
    <t>De siluro pisce (silurus, sturio / sturion)</t>
  </si>
  <si>
    <t>De smaride pisce (smaris piscis, girrulus)</t>
  </si>
  <si>
    <t>De maenis (maenae)</t>
  </si>
  <si>
    <t>De gobio pisce (gobius, gobio, cobio / gobioni)</t>
  </si>
  <si>
    <t>De thynni salsi carne (thynnus piscis / tonine)</t>
  </si>
  <si>
    <t>De garo (garum / salmoire)</t>
  </si>
  <si>
    <t>De recentium piscium esculento iure (ius, recentium piscium esculentum ius / broet de poisson)</t>
  </si>
  <si>
    <t>De cimicibus (cimices / puneses)</t>
  </si>
  <si>
    <t>De millepedibus (onisci, millepedes, vermes centipedes, multipedes, aselli)</t>
  </si>
  <si>
    <t>De blatta molendini (blatta vermis)</t>
  </si>
  <si>
    <t>De pulmone marino (pulmo marinus)</t>
  </si>
  <si>
    <t>De pulmonibus nonnulorum animalium (pulmo, pulmo sullus / polmon de porceau). Pulmo agninus / polmon de agneau. Pulmo ursi / Pulmon de urso. Pulmo vulpis / pulmon de renart</t>
  </si>
  <si>
    <t>De iocinore animalium (iecur, iociner)</t>
  </si>
  <si>
    <t>De cervi masculi genitale (virga cervi / verge de cerf)</t>
  </si>
  <si>
    <t>De ungulis animalium (ungulae asinorum)</t>
  </si>
  <si>
    <t>De equorum lichenibus sive callis (lichenes equorum, calli equorum)</t>
  </si>
  <si>
    <t>De veterum calciamentorum corto (corium veteris calceamenti, solea calceamenti)</t>
  </si>
  <si>
    <t>De gallinis et gallis (galiinacei, gallinae / galz et polles)</t>
  </si>
  <si>
    <t>De ovis (ovum / des oeufs)</t>
  </si>
  <si>
    <t>De cicadis (cicadae / sigale)</t>
  </si>
  <si>
    <t>De locustis (locustae / locuste)</t>
  </si>
  <si>
    <t>De ossifrago ave (ossifragus secundum)</t>
  </si>
  <si>
    <t>De galerita (galerita, alauda)</t>
  </si>
  <si>
    <t>De hirundine (hirundo avis)</t>
  </si>
  <si>
    <t>De ebore (ebur / ebore)</t>
  </si>
  <si>
    <t>De suis talo (talus, porci talus, suis talus)</t>
  </si>
  <si>
    <t>De cornu cervi (cornu cervinum / corne de cerf)</t>
  </si>
  <si>
    <t>De eruca animali (eruca, bruchus)</t>
  </si>
  <si>
    <t>De cantharidibus, buprestidibus, et picearum erucis (cantharides / cantharides). Buprestides (buprestides). Picearum erucae (erucae picearum)</t>
  </si>
  <si>
    <t>De salamandra (salamandra / salamandre)</t>
  </si>
  <si>
    <t>De araneis (araneus / ragne)</t>
  </si>
  <si>
    <t>De lacerta (lacerta / lacerta)</t>
  </si>
  <si>
    <t>De lacerta, quae dicitur seps (seps, chalcidica lacerta)</t>
  </si>
  <si>
    <t>De scingo (scingus, terrestris crocodilius)</t>
  </si>
  <si>
    <t>De lumbricis terrestribus (terrae vermes, terrae intestina, lumbrici)</t>
  </si>
  <si>
    <t>De mure araneo (mus araneus)</t>
  </si>
  <si>
    <t>De muribus (mures / sorizes)</t>
  </si>
  <si>
    <t>De lacte (lac / du lat)</t>
  </si>
  <si>
    <t>De sero lactis (serum, lactis aqua / ser du lat)</t>
  </si>
  <si>
    <t>De lacte scissile (lac scissile, lac acetosum)</t>
  </si>
  <si>
    <t>De caseo (caseus / formage)</t>
  </si>
  <si>
    <t>De butyro (butyrum / beure)</t>
  </si>
  <si>
    <t>De lana (lana)</t>
  </si>
  <si>
    <t>Oesypus (oesypus, ovium sordes / isopo humide)</t>
  </si>
  <si>
    <t>De coagulo (coagulum)</t>
  </si>
  <si>
    <t>De adipe (adeps, pinguedo)</t>
  </si>
  <si>
    <t>De medulla ossium animalium (medulla / moelle)</t>
  </si>
  <si>
    <t>De felle animalis (fel)</t>
  </si>
  <si>
    <t>De sanguine (sanguis)</t>
  </si>
  <si>
    <t>De stercore animalium (stercus)</t>
  </si>
  <si>
    <t>De urina (urina, lotium)</t>
  </si>
  <si>
    <t>De melle (mel)</t>
  </si>
  <si>
    <t>De cera (cera)</t>
  </si>
  <si>
    <t>De propoli (propolis)</t>
  </si>
  <si>
    <t>De tritico (triticum, frumentum / du ble)</t>
  </si>
  <si>
    <t>De bordeo (bordeum / orge)</t>
  </si>
  <si>
    <t>De zytho et curmi (zythum, curmi, cervisiae genera)</t>
  </si>
  <si>
    <t>De zea (zea, semen, spelta)</t>
  </si>
  <si>
    <t>De crimno (crimnum, granum tritici, vel speltae crasso modo tritum)</t>
  </si>
  <si>
    <t>De olyra (olyra / du seigle blanche)</t>
  </si>
  <si>
    <t>De athera pulticula (athera)</t>
  </si>
  <si>
    <t>De trago (tragus)</t>
  </si>
  <si>
    <t>De bromo (avena / avoyne)</t>
  </si>
  <si>
    <t>De oryza (oryza, hordeum galaticum, rizum / du ritz)</t>
  </si>
  <si>
    <t>De chondro et farre (alica, altera spelta, far)</t>
  </si>
  <si>
    <t>De milo (milium / millio, du mil ou du milliet)</t>
  </si>
  <si>
    <t>De panico (panicum / du panir semblable au milliet)</t>
  </si>
  <si>
    <t>De sesamo (sesamum / sisame)</t>
  </si>
  <si>
    <t>De lolio (lolium / giolio du ble)</t>
  </si>
  <si>
    <t>De amylo (amylium, amydum)</t>
  </si>
  <si>
    <t>De foeno graeco (foeno graecii, foenum graecum / fene grec)</t>
  </si>
  <si>
    <t>De lino (linum)</t>
  </si>
  <si>
    <t>De cicere (cicer / cices)</t>
  </si>
  <si>
    <t>De fabis (faba)</t>
  </si>
  <si>
    <t>Enarratio 99</t>
  </si>
  <si>
    <t>De faba aegyptia (faba aegyptia)</t>
  </si>
  <si>
    <t>Enarratio centesimi capitis</t>
  </si>
  <si>
    <t>De lentibus (lens / lentille)</t>
  </si>
  <si>
    <t>De phaseolo (phasiolus, phaseolus, dolichus, lobus, ervilia / erville grosse)</t>
  </si>
  <si>
    <t>De orobo (orobus, ervum / vesse, au desers)</t>
  </si>
  <si>
    <t>De lupinis (lupinus / lupin)</t>
  </si>
  <si>
    <t>De rapis (rapum, rapa / naveau)</t>
  </si>
  <si>
    <t>De napo (napum / navet)</t>
  </si>
  <si>
    <t>De raphano (raphanus, radicula / rave, ou refort)</t>
  </si>
  <si>
    <t>De sisaro (siser / des chiruites)</t>
  </si>
  <si>
    <t>De rumice (lapathus, lapathum, lapatium, rumex, lapathum acutum / de la pareille ou de la patience). Domesticus rumex (domesticum lapathon, domesticus rumex, spinachia / espinarts). Oxalis (oxalis, acetosa)</t>
  </si>
  <si>
    <t>De lampsana (lampsana, napum sylvestre, serum napum / saunes blanches)</t>
  </si>
  <si>
    <t>De blito (blitum, blitus / blete)</t>
  </si>
  <si>
    <t>De malvis (malva / malves)</t>
  </si>
  <si>
    <t>De atriplice (atraphaxys, atriplex, aureum olus / arrouches, des bones dammes)</t>
  </si>
  <si>
    <t>De brassica (crambe, brassica, caulis / des chauls). Altera species (lacuturris, caputium)</t>
  </si>
  <si>
    <t>De brassica marina (brassica marina, soldanella)</t>
  </si>
  <si>
    <t>De beta (beta, sicla, olus siculum / de la porree, ou de la iotte)</t>
  </si>
  <si>
    <t>De portulaca (portulaca / de la purceline)</t>
  </si>
  <si>
    <t>De asparagis (asparagus / des asperges)</t>
  </si>
  <si>
    <t>De plantagine (arnoglossa, plantago, lingua agni, septinervia, stelaphuros / du plantain). Minoris plantaginis latina nomina (lanciolata, plantago minor, lingua arietis, lingua agni / lengue de moton)</t>
  </si>
  <si>
    <t>De sio (sium, lauer, anagallis aquatica / la berle)</t>
  </si>
  <si>
    <t>De sisymbrio (sisymbrium, corona veneris, balsamita, menta aquatica / balsamita)</t>
  </si>
  <si>
    <t>De altero sisymbrio (sisymbrium alterum, aquaticum nasturtium, aquaticum sisymbrium, crissones / du cresson)</t>
  </si>
  <si>
    <t>De crethmo (crethmon, batis, baticula, crethamus, petroselinum marinum, foeniculum marinum, unguis aquilae / de la creste marine, de la bacille)</t>
  </si>
  <si>
    <t>De coronopo (coronopus, cornu cervi herba, stella maris / capriole)</t>
  </si>
  <si>
    <t>De soncho (sonchus, lactucella, cicerbita, palatium leporis / du latteron, ou palais au lievre)</t>
  </si>
  <si>
    <t>De endivia (cichorium, cichorea, intubus agrestis, intubum agreste, ambubeia, picris / cichoree). Secunda species cichorii agestis (dens leonis, rostrum porcinum, tarraxacon / tarraxaconp). Endivia domestica (intubus, intubum sativum, endivia domestica, latifolia / delendivie). Alia domestica strictioribus folijs (seriola, scariola / scariola)</t>
  </si>
  <si>
    <t>De condrilla (condrilla / du lettron)</t>
  </si>
  <si>
    <t>De cucurbita (cucurbita / une courge)</t>
  </si>
  <si>
    <t>De sativo cucumere (cucumer sativus, cucums / cocombre). Pepo (citrullus, pepo / citrullo)</t>
  </si>
  <si>
    <t>De lactuca (lactuca / une lactue)</t>
  </si>
  <si>
    <t>De gingidio (gingidium, chaerefolium / du cerfueil)</t>
  </si>
  <si>
    <t>De scandice (scandix)</t>
  </si>
  <si>
    <t>De caucalide (caucalis herba, daucus agrestis)</t>
  </si>
  <si>
    <t>De eruca (eruca, salax eruca / de la roquette)</t>
  </si>
  <si>
    <t>De ocimo (ocimum, basilicon regium, ocimum gariophyllatum / du basilic)</t>
  </si>
  <si>
    <t>De orobanche (orobanche, ervi angina / teniam)</t>
  </si>
  <si>
    <t>Det tragopogone (tragopogon, barbula hirci)</t>
  </si>
  <si>
    <t>De ornithogalo (ornithogalum, lac gallinaceum / churlos)</t>
  </si>
  <si>
    <t>De tuberibus terrae (tuber terrae / trufla)</t>
  </si>
  <si>
    <t>De hortensi smilace (smilax hortensis, phaselus / phasiole)</t>
  </si>
  <si>
    <t>De medica herba (medica herba)</t>
  </si>
  <si>
    <t>De aphace (aphace, sylvestris vitia)</t>
  </si>
  <si>
    <t>De porro capitato (porrum capitatum / pourceaulx)</t>
  </si>
  <si>
    <t>Enarratio 143</t>
  </si>
  <si>
    <t>De ampelopraso (ampeloprasum, vinearum porrum, agreste porrum / poreau saulvagez)</t>
  </si>
  <si>
    <t>De cepa (cepa, cepe / oignon)</t>
  </si>
  <si>
    <t>Enarratio 145</t>
  </si>
  <si>
    <t>De allio (allium, scorodon, rusticorum theriaca / ail, ou aux)</t>
  </si>
  <si>
    <t>De scorodopraso (altium porrum, allium turcicum, allium thurcarum)</t>
  </si>
  <si>
    <t>De sinapi (sinapis, sinapi, napi, semen sinapis / seneve)</t>
  </si>
  <si>
    <t>De nasturtio (nasturtium, cardamum, cynocardamum / du cresson, alenois, du nasi tort)</t>
  </si>
  <si>
    <t>De thlaspi (thlaspi, capsella, scandulaceum, sinapi rusticum, nasturtiumtectorum / semence saulvaige)</t>
  </si>
  <si>
    <t>De arabide (arabis, drabe)</t>
  </si>
  <si>
    <t>De erysimo (trion, rapistrum, sylvestre sinapi / velar, ou de la tortelle)</t>
  </si>
  <si>
    <t>De pipere (piper / pepre)</t>
  </si>
  <si>
    <t>De zingibere (zingiber / zengenbri)</t>
  </si>
  <si>
    <t>De hydropipere (hydropiper, persicaria non maculata / herba persicaria)</t>
  </si>
  <si>
    <t>De ptarmice / agreste pyretro)</t>
  </si>
  <si>
    <t>De struthio (radicula, lanaria, saponaria, herba fullorum / le herbe à fulon)</t>
  </si>
  <si>
    <t>Enarratio 157</t>
  </si>
  <si>
    <t>De cyclamine (cyclamen, cyclaminus, rapum, umbilicus terrae, arthanita, panis porcinus, bothomarien / pain de porceau)</t>
  </si>
  <si>
    <t>De altera cyclamino (altera cyclaminus, alterum cyclamen, cyssanthemon)</t>
  </si>
  <si>
    <t>De dracunculo maiori (dracunculus maior, dracontium magnum, collum draconis, colubrina, serpentaria, viperma / serpentine)</t>
  </si>
  <si>
    <t>De dracunculo minori (dracunculus minor, dracuntium minus / serpentine petit)</t>
  </si>
  <si>
    <t>De aro (arum, canis priapus, sacerdotis virile / vit de prebstre)</t>
  </si>
  <si>
    <t>De arisaro (arisarum)</t>
  </si>
  <si>
    <t>De asphodelo (asphodelus, bastula regna, affodilus, albucus / haste boyalle)</t>
  </si>
  <si>
    <t>De bulbo vomitorio (bulbus vomitorius)</t>
  </si>
  <si>
    <t>De bulbo, qui edendo est (bulbus qui edendo est, bulbus cibalis, bulbus ascaloniae, cepa ascalonita / des eschallotes, des appetites)</t>
  </si>
  <si>
    <t>De scilla (scilla, squila, cepa maris / stipoulle, ou charpentairie)</t>
  </si>
  <si>
    <t>De pancratio (pancratium, scilla minor, scilla nigra)</t>
  </si>
  <si>
    <t>De cappare (capparis, cappares / cappez)</t>
  </si>
  <si>
    <t>De lepidio (lepidium, biberis, nasturtium sylvestre)</t>
  </si>
  <si>
    <t>Enarratio 170</t>
  </si>
  <si>
    <t>De batrachio (batrachion, ranunculus, apium risus herba scelerata / ramanculo herba)</t>
  </si>
  <si>
    <t>Enarratio 171</t>
  </si>
  <si>
    <t>De anemone (anemon, orci tunica, herba venti)</t>
  </si>
  <si>
    <t>Enarratio 172</t>
  </si>
  <si>
    <t>De argemonio (argemonium, agremonia, liburni herba)</t>
  </si>
  <si>
    <t>Enarratio 173</t>
  </si>
  <si>
    <t>De altera argemonia (argemonia altera, argemonium alterum, argentina herba, argentea herba)</t>
  </si>
  <si>
    <t>Enarratio 174</t>
  </si>
  <si>
    <t>De anagallide (anagallis, morsus gallinae, sanguis oculi herba / mouron)</t>
  </si>
  <si>
    <t>Enarratio 175</t>
  </si>
  <si>
    <t>De hedera (hedera / du liere)</t>
  </si>
  <si>
    <t>Enarratio 176</t>
  </si>
  <si>
    <t>De chelidonio maiori (chelidonium maius, chelidonia / chelidonie, ou esclere)</t>
  </si>
  <si>
    <t>Enarratio 177</t>
  </si>
  <si>
    <t>De chelidonio minori (chelidonium minus, chelidonia minor, hirundinaria minor, scrofularia minor / scrofularia minor)</t>
  </si>
  <si>
    <t>Enarratio 178</t>
  </si>
  <si>
    <t>De othonna (othonna)</t>
  </si>
  <si>
    <t>Enarratio 179</t>
  </si>
  <si>
    <t>De myos otide (myosotis, alsines, auricularia muris)</t>
  </si>
  <si>
    <t>Enarratio 180</t>
  </si>
  <si>
    <t>De altera myosotide (myosotis altera, aurcula muris, pilosela / orelge du ratte)</t>
  </si>
  <si>
    <t>Enarratio 181</t>
  </si>
  <si>
    <t>De isatide sativa (isatis sativa, glastum, guadum / le guade du guesde ou pastel). De isatide sylvestri (sylvestris isatis, glastum minus, guadum minus / le guasde sauvaige)</t>
  </si>
  <si>
    <t>Enarratio 182</t>
  </si>
  <si>
    <t>De telephio (telephium, portulaca sylvestris tertium sedi genus vermicularis herba)</t>
  </si>
  <si>
    <t>Enarratio 183</t>
  </si>
  <si>
    <t>De agarico (agaricum)</t>
  </si>
  <si>
    <t>De rhapontico (rhaponticum, rhecoma, radix ponti)</t>
  </si>
  <si>
    <t>De gentiana (gentiana / gentiane)</t>
  </si>
  <si>
    <t>De aristolochia (aristolochia, malum terrae, erraticum malum / de la sarasine)</t>
  </si>
  <si>
    <t>De glycyrrhiza (glycyrrhiza, dulcis radix, liquiritia / erculisse, ou rigolisse)</t>
  </si>
  <si>
    <t>De centaurio maiore (centaurium maius, centaurea maior, rhaponticum officinarum, rheuponticum commune / rhepontico)</t>
  </si>
  <si>
    <t>De centaurio minori (centaurium minus, centaurea minor, fel terrae, febrifuga / fiel de terre centore)</t>
  </si>
  <si>
    <t>De chamaeleone albo (chamaeleon albus, carduus varius, carduus suarius, carduus Mariae, carduus Marianus / cardon mariano)</t>
  </si>
  <si>
    <t>De chamaeleone nigro (chamaeleon niger, carduus niger, vennilagum)</t>
  </si>
  <si>
    <t>De crocodilo (crocodilium)</t>
  </si>
  <si>
    <t>De dipsaco (labrum veneris, cardo fullomum, virga pastoris, carduus veneris / cardon a carder, ou verge à bergier)</t>
  </si>
  <si>
    <t>De spina alba (spina alba, bedeguar, cinara sylvestris, sylvestris carduus ferens alkachoflos / artichau saulvage)</t>
  </si>
  <si>
    <t>De aegyptia, sive arabica spina (arabica spina, aegyptia spina, succhaba)</t>
  </si>
  <si>
    <t>De scholymo (scolymus, carduus, strobilus, cinara, carduus pinea / artichaut)</t>
  </si>
  <si>
    <t>De poterio (poterion, nevras)</t>
  </si>
  <si>
    <t>De acanthio (acanthium)</t>
  </si>
  <si>
    <t>De acantho (acanthos, acantha spina, marmora ria herba, branca ursina / branche ursine)</t>
  </si>
  <si>
    <t>De sylvestri acantho (acanthus sylvestris, branca ursina sylvestris)</t>
  </si>
  <si>
    <t>De ononide (ononis, anonis, resta bovis, remora aratri, acutella)</t>
  </si>
  <si>
    <t>De leucacantha (leucacantha, alba spina, spina cervalis / merla)</t>
  </si>
  <si>
    <t>De tragacantha (tragacantha, spina). Huius liquor (tragacanthum gummi / gomma draganti)</t>
  </si>
  <si>
    <t>De eryngio (eryngium, iringus, centumcapita, carduus centum capitum / cardon du cent testes)</t>
  </si>
  <si>
    <t>De aloe (aloe, semper vivum marinum). Liquor aloes (aloe / aloe)</t>
  </si>
  <si>
    <t>De absinthio (absinthium, absinthium ponticum, absinthium romanum / de la lome)</t>
  </si>
  <si>
    <t>De seriphio (seriphium, absinthium marinum / aloyne du mer)</t>
  </si>
  <si>
    <t>De santonico absinthio (santonicum absinthium / aloyne de saintonge)</t>
  </si>
  <si>
    <t>De abrotono (abrotonum / auronne)</t>
  </si>
  <si>
    <t>De hyssopo (hyssopus herba / dele hyssope)</t>
  </si>
  <si>
    <t>De stechade (stichas arabica, stoechas / stechados)</t>
  </si>
  <si>
    <t>De origano Heracleotica (origanus Heracleotica, origanum Heracleoticum / marioleine de Angleterre). De asinina origano, onitide dicta (onitis origanus, asinina origanus). De sylvestri origano (sylvestris origanus). De tragorigano (tragoriganus, hircina origanus)</t>
  </si>
  <si>
    <t>De pulegio (pulegium / du pouliot)</t>
  </si>
  <si>
    <t>De dictamno (dictamnus, dictamnus cretensis)</t>
  </si>
  <si>
    <t>De pseudodictamno (falsa dictamnus, falsum dictamnum)</t>
  </si>
  <si>
    <t>De altera cretensi dictamno (altera cretensis dictamnus)</t>
  </si>
  <si>
    <t>De salvia (salvia / de la sauge)</t>
  </si>
  <si>
    <t>De menta (menta / de la mente)</t>
  </si>
  <si>
    <t>De mentastro (mentastrum, menta sylvestris / mentastro)</t>
  </si>
  <si>
    <t>De nepeta, sive calamintha (calamintha, nepita, calamenthum / calamintha de le herbe au chat)</t>
  </si>
  <si>
    <t>De thymo (thymus, serpyllum romanum / du thin, du thim)</t>
  </si>
  <si>
    <t>De tymbra (thymbra, satureia, cunila / de la sarriette)</t>
  </si>
  <si>
    <t>De serpillo (serpillum / du serpolet)</t>
  </si>
  <si>
    <t>De sampsucho (sampsuchus, amaracus odorifera / mariolaine)</t>
  </si>
  <si>
    <t>De meliloto (melilotus, melilotum, serula campana, corona regia / meliloto)</t>
  </si>
  <si>
    <t>De maro (maron)</t>
  </si>
  <si>
    <t>De acino (acinus, basilicon / du basiliqui)</t>
  </si>
  <si>
    <t>De bacchari (baccharis)</t>
  </si>
  <si>
    <t>De ruta (ruta / de la rue)</t>
  </si>
  <si>
    <t>De sylvestri ruta (ruta sylvestris, harmel, armel, caryophylli ultramarini)</t>
  </si>
  <si>
    <t>De moly (moly)</t>
  </si>
  <si>
    <t>De panace (panax heracleon, panaces heraculeon)</t>
  </si>
  <si>
    <t>De panace Asclepiade (panax Asclepias)</t>
  </si>
  <si>
    <t>De panace Chironio (panaces Chironion)</t>
  </si>
  <si>
    <t>De ligustico (ligusticum, libysticum)</t>
  </si>
  <si>
    <t>De pastinaca erratica (pastinaca erratica, baucia alba / des pastenades)</t>
  </si>
  <si>
    <t>De seseli Massiliensi (seseli Massiliense, siler montanum)</t>
  </si>
  <si>
    <t>De seseli Aethiopico</t>
  </si>
  <si>
    <t>De seseli Peloponnesiaco</t>
  </si>
  <si>
    <t>De tordylo : id est Cretico seseli</t>
  </si>
  <si>
    <t>De sisone sive sinno herba (sison, sinnon, sinnus herba)</t>
  </si>
  <si>
    <t>De aniso (anisum / anis)</t>
  </si>
  <si>
    <t>De caro (karon, carum, careum, carvi / des carottes)</t>
  </si>
  <si>
    <t>De anetho (anethum / anet)</t>
  </si>
  <si>
    <t>De cymino (cyminum, cuminum / cumin)</t>
  </si>
  <si>
    <t>De cymino rustico (cyminum sylvestre, cyminum rusticum, cuminum sylvestre / cumin saulvage)</t>
  </si>
  <si>
    <t>De semine ammi dicto (ammi, semen ammeos, cyminum Aethiopicum)</t>
  </si>
  <si>
    <t>De coriandro (corianum, coriandrum / coriandre)</t>
  </si>
  <si>
    <t>De hieraceo maiori (hieraceum maius, lactuca erratica)</t>
  </si>
  <si>
    <t>De hieraceo minore (hieraceum minus, lactuca erratica)</t>
  </si>
  <si>
    <t>De apio sativo (apium hortense, apium sativum, petroselinum vulgare / du persil cultive)</t>
  </si>
  <si>
    <t>De palustri apio (eleoselinum, palustre petroselinum / persil de leau)</t>
  </si>
  <si>
    <t>De oreoselino (oreoselinum, montanum apium / du persil des montaignes)</t>
  </si>
  <si>
    <t>De petroselino (petroselinum, apium commune, vulgo apio / delache)</t>
  </si>
  <si>
    <t>De hipposelino, quod olus atrum dicitur (hipposelinon, olus atrum, grana de apium, livisticum / levesse, ou livesche)</t>
  </si>
  <si>
    <t>De smyrnio (smyrnion, apium Macedonicum / apio macedonico, du persil macedoine)</t>
  </si>
  <si>
    <t>De elaphobosco, id est, cervorum pabulo (elaphoboscum, pabulum cervorum, cerviocellum)</t>
  </si>
  <si>
    <t>De foeniculo (marathrum, foeniculum / du fenouil). De sylvestri sive erratico foeniculo (sylvestre foeniculum)</t>
  </si>
  <si>
    <t>80. De dauco (daucus / carote saulvage, ou panet saulvage)</t>
  </si>
  <si>
    <t>De delphinio (delphinium herba)</t>
  </si>
  <si>
    <t>De pyrethro (pyrethrum / pied dalexandri, ou pied de lisandre)</t>
  </si>
  <si>
    <t>De libanotide, id est rosmarino (libanotis, rosmarinus / rosmarin)</t>
  </si>
  <si>
    <t>De canchry (canchrys, fructus libanotidis)</t>
  </si>
  <si>
    <t>De rosmarino coronaria (rosmarinus coronaria)</t>
  </si>
  <si>
    <t>De sphondylio (sphondylium, spondylion, verticillaris herba, rutinalis herba)</t>
  </si>
  <si>
    <t>De ferula (ferula / ferula)</t>
  </si>
  <si>
    <t>De peucedano (peucedanum, foeniculum porcinum)</t>
  </si>
  <si>
    <t>De melanthio (melanthium, nigella, gito, aliud piper / nielle ortelana)</t>
  </si>
  <si>
    <t>De laserpitio (silphium, laserpitium planta, laser, liquor Cyrenaicus, assa odorifera, belzuinum, belzuinum bonum / belzoino)</t>
  </si>
  <si>
    <t>Succus silphij in Syria nascentis (succus Syriacus, succus medicus, liquor Syriacus, liquor medicus : assa foetida, stercus diaboli, vulgo, assa fetida)</t>
  </si>
  <si>
    <t>De sagapeno (sagapenum, serapinum : vulgo serapino)</t>
  </si>
  <si>
    <t>De euphorbio (euphorbium / euforbio)</t>
  </si>
  <si>
    <t>De chalbano (chalbanes, chalbanum, galbanum : vulgo, galbano)</t>
  </si>
  <si>
    <t>De ammoniaco (ammoniacum, armoniacum : vulgo, armoniaco)</t>
  </si>
  <si>
    <t>De sarcocolla (sarcocolla, carnem glutinans)</t>
  </si>
  <si>
    <t>De glaucio (glaveium, memitha, succus herbae Syriacae)</t>
  </si>
  <si>
    <t>De glutino (glutinum, ligni glutinum, taurocolla / colla)</t>
  </si>
  <si>
    <t>De glutine piscium (ichthyocolla, piscium gluten / colla du poysons)</t>
  </si>
  <si>
    <t>Enarratio 100</t>
  </si>
  <si>
    <t>De visco (viscum / vischio)</t>
  </si>
  <si>
    <t>De aparine (aparine, philanthropos, rubea sylvestris, aspergula / grateron)</t>
  </si>
  <si>
    <t>De alysso (alysson, rubea minor / garance petite)</t>
  </si>
  <si>
    <t>De Asclepiade herba (Asclepias)</t>
  </si>
  <si>
    <t>De atractylide (atractylis, fusus agrestis, colus rustica, agrestis cnicus, cartamus sylvestris, carduus benedictus / cardon benoit)</t>
  </si>
  <si>
    <t>De polycnemone (polycnemon)</t>
  </si>
  <si>
    <t>De clinopodio (clinopodium, pes lecti, montanum pulegium)</t>
  </si>
  <si>
    <t>De leontopetalo (leontopetalon, pata leonis)</t>
  </si>
  <si>
    <t>De teucrio (teucrion, pimpinella)</t>
  </si>
  <si>
    <t>De chamaedry (chamaedrys, trixago, infina quercus herba / petit chesne, vel chesnette)</t>
  </si>
  <si>
    <t>De leucade (leucas, atriplex rustica)</t>
  </si>
  <si>
    <t>De lychnide (lychnis, bellaria, lychnis coronaria)</t>
  </si>
  <si>
    <t>De lychnide agresti (lychnis agrestis)</t>
  </si>
  <si>
    <t>De lilio (crinon, lilium, lilium album, regius flos, iunonis rosa / lisso, fleur du lisso)</t>
  </si>
  <si>
    <t>De ballote (ballote, marrubium nigrum, marrubium foetidum / du marrubin noir)</t>
  </si>
  <si>
    <t>De melissophyllo (melissa citrago, herba citraria, apiastrum / dela melisse)</t>
  </si>
  <si>
    <t>De marrubio (prasium marrubium / du marrubino)</t>
  </si>
  <si>
    <t>De stachy (stachys, herba odoratissima)</t>
  </si>
  <si>
    <t>De phyllitide (phyllitis, lingua cervina / langue de cerf)</t>
  </si>
  <si>
    <t>De phalangio (phalangium)</t>
  </si>
  <si>
    <t>De triphyllo (trifolium, trifolium bituminosum, oxytriphyllon, trifolium pratense, menyanthes)</t>
  </si>
  <si>
    <t>De polio (polium, polium montanum / polio montano)</t>
  </si>
  <si>
    <t>De scordio (scordium, trixago aquatica, palustris trixago, herba alliaria / de la germandree)</t>
  </si>
  <si>
    <t>De tussilagine (bechion, tussilago, farfara, farfarella / patte a cheval)</t>
  </si>
  <si>
    <t>De artemisia (artemisia, valentina herba / de larmoise)</t>
  </si>
  <si>
    <t>Secunda tenuior artemisia (tenuior artemisia, matricaria / de lespargoute)</t>
  </si>
  <si>
    <t>De ambrosia (ambrosia, tanacetum / tageten)</t>
  </si>
  <si>
    <t>De botry (botrys)</t>
  </si>
  <si>
    <t>De geranio (geranium, gruaria herba, rostrum ciconiae, rostrum gruis, primum geranium / rostro di cicongie)</t>
  </si>
  <si>
    <t>De gnaphalio (gnaphalium, tomentum, centum culus, centumcularis herba)</t>
  </si>
  <si>
    <t>De typha (typha / marteau)</t>
  </si>
  <si>
    <t>De circaea (circaea)</t>
  </si>
  <si>
    <t>De oenanthe (oenanthe, filipendula, saxifraga rubea / filipendula)</t>
  </si>
  <si>
    <t>De conyza (conyza, pulicaria)</t>
  </si>
  <si>
    <t>De hemerocalli (sylvestre lilium, lilium pallidum / lis gaulne)</t>
  </si>
  <si>
    <t>De violis leucois dictis (leucoion, viola alba, viola matronalis, arabice, keiri / du keiri)</t>
  </si>
  <si>
    <t>De crataeogono (crataeogonos)</t>
  </si>
  <si>
    <t>De folio herba (phyllon, folium)</t>
  </si>
  <si>
    <t>De orchi (testiculus canis)</t>
  </si>
  <si>
    <t>Alter testiculus canis (alter testiculus canis)</t>
  </si>
  <si>
    <t>De satyrio trifolio dicto (satyrion triumfoliorum, satyrion triphyllon)</t>
  </si>
  <si>
    <t>De altero satyrio (satyrium alterum, molorticulum veneris)</t>
  </si>
  <si>
    <t>De orminio (orminum, scarlea, sclarea, matri salvia, herba Sancti Ioannis, galli crista, gallitricum, centrum galli / de la tutebone, vel orvale)</t>
  </si>
  <si>
    <t>De hedysaro (securidaca, pelecinus)</t>
  </si>
  <si>
    <t>De onosma (onosma)</t>
  </si>
  <si>
    <t>De nymphaea (nymphaea alba, nenuphar album / blanc de eau)</t>
  </si>
  <si>
    <t>De altera nymphaea altera nymphaea, lutea nymphaea, nenuphar luteum / iaulne de leau)</t>
  </si>
  <si>
    <t>De androsace (androsaces)</t>
  </si>
  <si>
    <t>De asplenio, sive scolopendrio (asplenium, splenium, scolopendrium, scolopendria herba, caeterach / ceterach)</t>
  </si>
  <si>
    <t>De hemionitide (hemonitis, species phyllitidis, species linguae cervinae)</t>
  </si>
  <si>
    <t>De amhyllide (amhyllis, herba vitri, kalt / soda)</t>
  </si>
  <si>
    <t>De anthemide (anthemis, chamomilla, chamaemalum / della camomille)</t>
  </si>
  <si>
    <t>De parthenio (parthenium, cotula foetida, amaracus foetida / cotula fetida)</t>
  </si>
  <si>
    <t>De buphthalmo (buphthalmus, bovis oculus, cappacorania, crispula herba / oeil de boeuf)</t>
  </si>
  <si>
    <t>De paeonia (glycysida, paeonia)</t>
  </si>
  <si>
    <t>De lithospermo (lithospermon, lachryma, lachryma Mariae)</t>
  </si>
  <si>
    <t>De phalaride (phalaris, milium solis / milium solis)</t>
  </si>
  <si>
    <t>De erythrodano (rubia tinctorum, rubia passiva / carance)</t>
  </si>
  <si>
    <t>De lonchitide (lonchitis, lanceola)</t>
  </si>
  <si>
    <t>De altera lonchitide (altera lonchitis, altera lanceola)</t>
  </si>
  <si>
    <t>De althaea (althaea, agrestis malva, hibiscus, medica herba, malvaviscus / guimmauves)</t>
  </si>
  <si>
    <t>De alcea (alcaea, herba ungarica, herba Simeonis, silvestris malva / guimauve sauvaige, ou rustique)</t>
  </si>
  <si>
    <t>De cannabi sativa (cannabis sativa / du chanvre)</t>
  </si>
  <si>
    <t>De cannabi sylvestri</t>
  </si>
  <si>
    <t>De anagyri (anagyris arbor)</t>
  </si>
  <si>
    <t>De cepaea (cepaea herba)</t>
  </si>
  <si>
    <t>De alismate (alisma, damasonium, barba sylvana, plantago aquatica, fistula pastoris / plantain aquatique)</t>
  </si>
  <si>
    <t>De onobrychi (onobrychis, opaia)</t>
  </si>
  <si>
    <t>De hyperico (hypericum, milleperforata, fuga demonum, perforata / millepertuis)</t>
  </si>
  <si>
    <t>De ascyro (ascyron, herba hircina)</t>
  </si>
  <si>
    <t>De androsaemo (androsaemum, hyperici species)</t>
  </si>
  <si>
    <t>De cori (coris, altera species hyperici)</t>
  </si>
  <si>
    <t>De chamaepity (chamaepitys, humilis pinus, infima pinus, aiuga, abiga, ibiga, iva arihetica / ive)</t>
  </si>
  <si>
    <t>De altera chamaepity (altera chamaepitys, iva moschata)</t>
  </si>
  <si>
    <t>In Dioscoridis Anazarbei de medica materia, librum quartum, enarrationes doctoris Amati Lusitani medici in Italia celebratissimi. De betonica (cestron, betonica, psychotrophon, vetonica, serratula / betoine, ou de la betosne)</t>
  </si>
  <si>
    <t>De britannica (britannica, bistorta). Secunda bistorta (heptaphyllon, septemfolium, bistorta secunda, tormentilla)</t>
  </si>
  <si>
    <t>De lysimachia (lysimachia, salicaria)</t>
  </si>
  <si>
    <t>De polygono masculo (polygonon centinodia, centumnodia, seminalis herba, corrigiola, proserpinaca, sanguinaria, sanguinalis / herba des innocens)</t>
  </si>
  <si>
    <t>De polygono foemina (polygonon foemina, sanguinalis foemina, sanguinaria, corrigiola foemina, entinodia foemina)</t>
  </si>
  <si>
    <t>De polygonato (polygonatum, geniculata fraxinella, secacul, sigillum salamonis, sigillum Mariae / signet de Salomon)</t>
  </si>
  <si>
    <t>De clematide (clematis, vincapervinca / du liseron)</t>
  </si>
  <si>
    <t>De altera clematide (altera clematis, ambuxum, flammula)</t>
  </si>
  <si>
    <t>De polemonio (polemonium, ruta capraria / ruta capraria)</t>
  </si>
  <si>
    <t>De symphyto petraeo (symphytum petraeum, consolida / bugle)</t>
  </si>
  <si>
    <t>De altero symphyto (symphytum alterum, consolida maior, alum, solidago / de la consyre)</t>
  </si>
  <si>
    <t>De holosteo (holosteon, canis denticulum, gramen molle)</t>
  </si>
  <si>
    <t>De stoebe (stoebe, colymbas, phleon)</t>
  </si>
  <si>
    <t>De clymeno (clymenus)</t>
  </si>
  <si>
    <t>De periclymeno (periclymenos, volucrum maius, mater sylva, vinciboscum / chevrefueille)</t>
  </si>
  <si>
    <t>De tribulo (tribulus / triboli). De tribulo aquatico (tribulus aquaticus / triboli aquatici)</t>
  </si>
  <si>
    <t>De saxifraga, saxifraga, saxifragia / saxifraga)</t>
  </si>
  <si>
    <t>De limonio (limonium, beta sylvestris)</t>
  </si>
  <si>
    <t>De lagopo (pes leporinus, lagopus, leporis cummum, herba trinitatis / herba du trinite)</t>
  </si>
  <si>
    <t>De medio (medion)</t>
  </si>
  <si>
    <t>De epimedio (epimedium, vindicta)</t>
  </si>
  <si>
    <t>De xiphio (xiphium, gladiolus)</t>
  </si>
  <si>
    <t>De sparganio, sive xiphidio (sparganium, xiphidion, spatula foetida)</t>
  </si>
  <si>
    <t>De xyride (xyris, sylvestris irus, gladiolus purpurea / gladiolo du fleur purpureo)</t>
  </si>
  <si>
    <t>De anchusa (anchusa / anchusa)</t>
  </si>
  <si>
    <t>De secunda anchusa</t>
  </si>
  <si>
    <t>De tertia anchusa</t>
  </si>
  <si>
    <t>De lycopside (lycopsis, anchusa altera species)</t>
  </si>
  <si>
    <t>De echio (echion, alcibiadion, alcibiacum, buglossus sylvestris / bugloso sauvage)</t>
  </si>
  <si>
    <t>De ocymastro (ocymoides, philiterium, ocymastrum, ocymum sylvestre, basilicum sylvestre / basilic sauvage)</t>
  </si>
  <si>
    <t>De erino, sive echino (erinon, echinos, ocymum aquaticum, basilicum aquaticum / basilic aquatique)</t>
  </si>
  <si>
    <t>De gramine (gramen / dent de chien).</t>
  </si>
  <si>
    <t>De calamagrosti (harundinaceum gramen / dent de chien grosse)</t>
  </si>
  <si>
    <t>De gramine parnassi (gramen parnassi montis)</t>
  </si>
  <si>
    <t>De sideritide (sideritis, vertemnum, solastrum)</t>
  </si>
  <si>
    <t>De sideritide secunda</t>
  </si>
  <si>
    <t>De syderitide tertia, heraclea dicta</t>
  </si>
  <si>
    <t>De achillea (achillea, supercilium veneris)</t>
  </si>
  <si>
    <t>De rubo (rubus, sentis rubus / des ronces)</t>
  </si>
  <si>
    <t>De rubo idaeo (rubus idaeus, sentis idaeus / ung framboisier)</t>
  </si>
  <si>
    <t>De helxine (helxine, parthenium, parietaria, herba muralis, herba urceolaris, herba vitri, perditium / paritoire)</t>
  </si>
  <si>
    <t>De helxine syssampelo (helxine syssampelos, vitis hederacea, convolvolum parvum, volubilis parva / liz et vel lizeron, aut campanette)</t>
  </si>
  <si>
    <t>De elatine (elatine)</t>
  </si>
  <si>
    <t>De eupatorio (eupatorium, agrimonium, agrimonia / delempatoire ou aigremonie)</t>
  </si>
  <si>
    <t>De pentaphyllo (pentaphyllon, qninque folium / quinte fueille)</t>
  </si>
  <si>
    <t>De phoenice herba (herba phoenix, bordeum murinum, lolium murinum, avena sterilis / yvraie sauvage)</t>
  </si>
  <si>
    <t>De idaea radice (idaea radix, radix e monte Idae)</t>
  </si>
  <si>
    <t>De Rhodia radice (radix Rhodia)</t>
  </si>
  <si>
    <t>De hippuri, equiseto herba (hippuris, equisetum herba, salix equina, cauda equina, equi cauda / prela)</t>
  </si>
  <si>
    <t>De altera hippuri (altera hippuris, altera cauda equina / prela aultra)</t>
  </si>
  <si>
    <t>De grano quod tingendo est (coccus baphicus, granum infectorium, grana infectoria / vermel)</t>
  </si>
  <si>
    <t>De tragio frutice (tragium)</t>
  </si>
  <si>
    <t>De alio tragio frutice (aliud tragium, cornulaca)</t>
  </si>
  <si>
    <t>De trago, sive trabo (tragus, tragus scorpion, kali herba / soda)</t>
  </si>
  <si>
    <t>De iunco (iuncus, acuminatus iuncus, levis iuncus / iunce)</t>
  </si>
  <si>
    <t>De lichene (lichen, iecoraria, hepatica / hepatica)</t>
  </si>
  <si>
    <t>De paronychia (paronychia, unguinalis herba)</t>
  </si>
  <si>
    <t>De chrysocome herba (chrysocome, chrysites, barba Iovis, amaran thus vulgaris / fleur de amurs)</t>
  </si>
  <si>
    <t>De chrysogono (chrysogonon, arilaria)</t>
  </si>
  <si>
    <t>De Helio chryso (Helio chrysos, amaranthus, Galeni amaranthus luteus, amaranthus aureus, sthoechas citrina / stichados citrina)</t>
  </si>
  <si>
    <t>De chrysanthemo (chrysanthemum, caltha, calendula, solis sponsa, herba totius mensis / du soulzilz)</t>
  </si>
  <si>
    <t>De agerato (ageratum, nunquam senescés flos, eupatorium mesues)</t>
  </si>
  <si>
    <t>De verbenaca recta (peristerreon recta, verbenaca recta, verbenaca masculus, crista gallinacea / vervaine)</t>
  </si>
  <si>
    <t>De verbeneca supina (peristereon supina, verbenaca supina, verbenaca foemina, hierobotane, herba sacra, cincimalis herba)</t>
  </si>
  <si>
    <t>De astragalo (astragalus, muris cauda radix)</t>
  </si>
  <si>
    <t>De hyacintho (hyacinthus / hyacintho)</t>
  </si>
  <si>
    <t>De papavere erratico (mecon rhoeas, papavere erraticum, papaver rubrum / du coquelicoq)</t>
  </si>
  <si>
    <t>De sativo papavere (sativum papaver, alterum papaver album, alterum papaver nigrum / du pavoth bianche e noiro)</t>
  </si>
  <si>
    <t>De corniculari papavere (papaver cornutum, corniculare papaver, fabiolum marinum / du pavoth marine)</t>
  </si>
  <si>
    <t>De spumeo papavere (spumeum papaver, Heraclium papaver, Herculeum papaver)</t>
  </si>
  <si>
    <t>De hypecoo herba (hypecoon, hypecoum)</t>
  </si>
  <si>
    <t>De hyoscyamo (hyoscyamus, iusquiamus, Appollinaris herba, altercum / iusquiamo)</t>
  </si>
  <si>
    <t>De psyllio (psyllium, pulicaris herba / herbe apuces)</t>
  </si>
  <si>
    <t>De solano (strychnon, solanum esculentum, solatrum hortense, herba Maura / morelle)</t>
  </si>
  <si>
    <t>De solano vesicario (halicacabon, solanum vesicarium, alkakengi / baga nauldes)</t>
  </si>
  <si>
    <t>De solano somnifico (solanum somniferum, vel somnificum, solastrum somniferum, vel dormitorium / morele que fe dormir)</t>
  </si>
  <si>
    <t>De solano furioso (furiosum solanum, solatrum furiosum)</t>
  </si>
  <si>
    <t>De dorycnio (dorycnium, lunaris herba, lunaria herba, stella terrae / lunaria herba)</t>
  </si>
  <si>
    <t>De mandragora (mandragora, pomum terrestre, pomum caninum, circe / mandragore)</t>
  </si>
  <si>
    <t>De aconito pardalianche (aconitum interficiens leones, pardos, aconitum interficiens pantheras / aconito)</t>
  </si>
  <si>
    <t>De altero aconito (lycoctonon, cynoctonon, alterum aconitum, herba lupos interficiens, luparia herba / luparia herba)</t>
  </si>
  <si>
    <t>De cicuta (conion, cicuta / cigue)</t>
  </si>
  <si>
    <t>De taxo arbore (smilax arbor, taxus arbor / if)</t>
  </si>
  <si>
    <t>De apocyno (apocynon, brassica rustica, brassica canina)</t>
  </si>
  <si>
    <t>De nerio (nerion, rhododaphne, rododendrum / rosage, o rosagine)</t>
  </si>
  <si>
    <t>De fungis (mycetes, fungus / champignon)</t>
  </si>
  <si>
    <t>De colchico ephemero (colchicon ephemerum, ephemerum venenosum, lethale ephemerum, hermodactylus, Mercurii digitus)</t>
  </si>
  <si>
    <t>De ephemero (ephemerum, ephemerum non lethale, iris sylvatica, lilium convallium)</t>
  </si>
  <si>
    <t>De lente palustri (latme, lenticula palustris, lens aquatica / lentille aquatique)</t>
  </si>
  <si>
    <t>De sedo maiori (aizoum maius, sedum maius, sempervivum maius, semperviva maior, barba Iovis / de la ioubarbe, triquemadame)</t>
  </si>
  <si>
    <t>De sedo minori (aizoum minus, sedum minus, sempervivum minus, semperviva minor, faba inversa, faba crassa, crassula herba)</t>
  </si>
  <si>
    <t>De tertio sedo (aizolon aterum, telephium, portulaca sylvestris, vermicularis herba / pain doyseau)</t>
  </si>
  <si>
    <t>De umbilico veneris (cotyledon, acetabulum, umbilicus veneris, cymbalaria / des escudes)</t>
  </si>
  <si>
    <t>De altero umbilico veneris (alterum genus umbilici veneris, cymbalion, alterum acetabulum)</t>
  </si>
  <si>
    <t>De urtica (acalephe, urtica / ortie griace)</t>
  </si>
  <si>
    <t>De galiopsi (galiopsis, urtica labeo, urtica fatua, urtica foetida / ortie morte)</t>
  </si>
  <si>
    <t>De gallio (gallium, lac coagulans herba / florastre, vel petit muguet)</t>
  </si>
  <si>
    <t>De senecione herba (erigeron, senecio, herba cruciata / du senesson)</t>
  </si>
  <si>
    <t>De thalictro (thalictrum, thalietrum)</t>
  </si>
  <si>
    <t>De musco marino (bryon thalassion, muscus marinus, corallina / corallina)</t>
  </si>
  <si>
    <t>De marina alga (phycon thalattion, marina alga / alga marine)</t>
  </si>
  <si>
    <t>De potamogetone (potamogeton, fontinalis herba, pulmonaria herba)</t>
  </si>
  <si>
    <t>De stratiote aquatico (stratiotes fluviatilis, stratiotes aquaticus)</t>
  </si>
  <si>
    <t>De stratiote, millefolia dicta herba (stratiotes millefolia herba, millefolium / mille fueille)</t>
  </si>
  <si>
    <t>De verbasco (phlomos, verbascum, thapsus barbatus)</t>
  </si>
  <si>
    <t>De Aethiopide herba (Aethiopides herba)</t>
  </si>
  <si>
    <t>De arctio (arctium)</t>
  </si>
  <si>
    <t>De personacia (arcium aliud, personacia, philanthropos, lappa maior, bardana / gletteron, ou glouteron)</t>
  </si>
  <si>
    <t>De petasite (petasites)</t>
  </si>
  <si>
    <t>De epipactide sive elleborine (epipactis, elleborines, elleborina)</t>
  </si>
  <si>
    <t>De fumaria herba (capnos, fumaria herba, fumus terrae / fumeterre ou pied de geline)</t>
  </si>
  <si>
    <t>De sativa loto (lotos domestica, sativa lotos, trifolium sativum, oxytriphyllon, acetosum trifolium, panis cuculi, alleluya, trifolium acetosum, oxys / trefle acetoso, vel pain a coquu)</t>
  </si>
  <si>
    <t>De sylvestri loto (lotos sylvestris, trifolium sylvestre, falsum melilotum / meliloto)</t>
  </si>
  <si>
    <t>De cytiso (cytisus, trifolium odoratum, herba maura, herba flaura, planta leonis / trefle odore)</t>
  </si>
  <si>
    <t>De loto Aegyptia (lotus Aegyptia)</t>
  </si>
  <si>
    <t>De myriophyllo (myriophyllon, millefolium aquaticum)</t>
  </si>
  <si>
    <t>De myrrhide, herba (myrrhis, cicutaria)</t>
  </si>
  <si>
    <t>De myagro (myagros, melampyron, triticum nigrum / camelina, camanina)</t>
  </si>
  <si>
    <t>De oenagra (oenagra, onagra herba)</t>
  </si>
  <si>
    <t>De cirsio (cirsion, buglossa, buglossus, lingus bovis / langue du beuf)</t>
  </si>
  <si>
    <t>De astere attico (aster atticus, inguinalis herba, inguinaria, bubomum, alibium, stellaria herba)</t>
  </si>
  <si>
    <t>De isopyro (isopyron herba)</t>
  </si>
  <si>
    <t>De viola purpurea (ion porphyrion, viola purpurea / violette de Mars)</t>
  </si>
  <si>
    <t>De cacalia herba (cacalia)</t>
  </si>
  <si>
    <t>De bunio (bunion, napum, scopa regia)</t>
  </si>
  <si>
    <t>De pseudobunio (pseudobunion, falsum bunium, mendosum bunium)</t>
  </si>
  <si>
    <t>De chamaecysso (chamaecyssos, terrestris hedera, terrestris herba)</t>
  </si>
  <si>
    <t>De chamaeleuce (chamaeleuce, chamaepeuce)</t>
  </si>
  <si>
    <t>De buglosso (buglossus, borrago / bourrache, ou bourroche)</t>
  </si>
  <si>
    <t>De cynoglossa (cynoglossa, canis lingua, lingua canina / langue de chien)</t>
  </si>
  <si>
    <t>De phyteumate (phyteuma)</t>
  </si>
  <si>
    <t>De leontopodio (leontopodion)</t>
  </si>
  <si>
    <t>De hippoglosso (hippoglossus, hippoglossidion, uvularia, pagana lingua, bonifacia, bislingua absque fructu, laurus Alexandrina sterilis, laurus Alexandrina foemina)</t>
  </si>
  <si>
    <t>De antirrhino (antirrhinon, anarrhinon, burranion, caput vitulinum, bubulum caput, oculus cati / moron violet)</t>
  </si>
  <si>
    <t>De catanance (catanance, unguis milvinus)</t>
  </si>
  <si>
    <t>De tripolo (tripolium, serapionis turbit)</t>
  </si>
  <si>
    <t>De adianto (adianton, capillus veneris, coriandrum aquaticum, cincinnalis herba / capillo veneris)</t>
  </si>
  <si>
    <t>De trichomane (trichomanes, polytrichum, callitrichum / du polytricon)</t>
  </si>
  <si>
    <t>De xanthio (xanthium, lappa minor / grapellas)</t>
  </si>
  <si>
    <t>De aegilope (aegilops, avena quaedam sylvestris)</t>
  </si>
  <si>
    <t>De bromo (bromos, avena sylvestris / avoyne sauvage)</t>
  </si>
  <si>
    <t>De glauce (glaux)</t>
  </si>
  <si>
    <t>De polygalo (polygalum)</t>
  </si>
  <si>
    <t>De osyride (urinalis herba, imaria herba, linosa herba / linaria herba)</t>
  </si>
  <si>
    <t>De smilace aspera (smilax aspera, hedera cilissa, volubilis spinosa / du liere des ronches)</t>
  </si>
  <si>
    <t>De smilace leni (smilax lenis, smilax sine aculeis, convolvulus maior, volubilis maior / fasecles, vel liset maior)</t>
  </si>
  <si>
    <t>De rusco (oxymyrsine, ruscus, sylvestris myrtus / brusco)</t>
  </si>
  <si>
    <t>De lauro alexandrina (daphne alexandrea, daphne idaea, laurus alexandrina herba, laurus alexandrina masculus, laurus alexandrina fructifera, uvularis / lauro alexandrino)</t>
  </si>
  <si>
    <t>De daphnoide (daphnoides, laureola herba / de la laureolle)</t>
  </si>
  <si>
    <t>De chamaedaphne (chamaedaphne, humilis laurus, terrestris laurus)</t>
  </si>
  <si>
    <t>De helleboro al bo (helleborus albus, veratrum album / ellebore blanche)</t>
  </si>
  <si>
    <t>De helleboro nigro (helleborus niger, veratrum nigrum, melampodium / ellebore noire)</t>
  </si>
  <si>
    <t>De sesamoide magno (sesamoides magnum)</t>
  </si>
  <si>
    <t>De sesamoide minori (sesamoides minus)</t>
  </si>
  <si>
    <t>De sylvestri cucumere (sicyos agrios, cucumis agrestis, cucumer agrestis, cucumis anguinus, sylvestris / concombre sauvage). De succo cucumeris sylvestris (elaterium)</t>
  </si>
  <si>
    <t>De staphide agria (staphis agria, herba pedicularis, pedicularia herba, uva agrestis staphusaria / de le estaphisagrie, ou le herbe au poulx)</t>
  </si>
  <si>
    <t>De thapsia (thapsia / thapsia)</t>
  </si>
  <si>
    <t>De sparto (spartum, genista / du genet)</t>
  </si>
  <si>
    <t>De silybo (silybum)</t>
  </si>
  <si>
    <t>De glande unguentaria (balanos myrepsica, myro balanus, glans unguentaria)</t>
  </si>
  <si>
    <t>De narcisso (narcissus)</t>
  </si>
  <si>
    <t>De hippophaë herba (hippophaës, lappago)</t>
  </si>
  <si>
    <t>De hippophaesto herba (hippophaeston)</t>
  </si>
  <si>
    <t>De ricino (ricinus, croton, cataputia maior, cherva maior, granum regum , palma Christi / palma Christi herba)</t>
  </si>
  <si>
    <t>De septem titymali generibus (tithymalum, lactaria herba / herbe a laict, vel du tithimale)</t>
  </si>
  <si>
    <t>De pityusa (pityusa, turbit nigrum, alsebram maius, esula maior)</t>
  </si>
  <si>
    <t>De lathyri (lathyris, cataputtia minor / espurge)</t>
  </si>
  <si>
    <t>De peplo (peplum, esuda rotunda / reveille matin des vignes)</t>
  </si>
  <si>
    <t>De peplio (peplion, peplis)</t>
  </si>
  <si>
    <t>De chamaesyce (chamaesyce, peplum minus, ficus terrestris)</t>
  </si>
  <si>
    <t>De scammonia (scammonion, scammonia, colophonium)</t>
  </si>
  <si>
    <t>De chamaelaea (oleastellum, mezereon, chamaelaea, leo terrae)</t>
  </si>
  <si>
    <t>De thymelaea (thymelaea / thymelea)</t>
  </si>
  <si>
    <t>De sambuco (sambucus, sabucus / sus, du suin). De ebulo (chamaeacte, ebulus, humilis sambucus / hyeblu)</t>
  </si>
  <si>
    <t>De pycnocomo (pycnocomum)</t>
  </si>
  <si>
    <t>De apio herba (radix sylvestris, apios / une rave sauvage)</t>
  </si>
  <si>
    <t>De colocynthide (colocynthis, cucurbita sylvestris, coloquintida / des coloquintes)</t>
  </si>
  <si>
    <t>De epithymo (epithymum, flos thymi / epithimo). De altero epithymo (cuscuta, cassuta, podagra lini, linodera, amplexi caulis, herba capillaris / cuscuta)</t>
  </si>
  <si>
    <t>De alypo (alypon, alypia, turbit album, turbit orientale)</t>
  </si>
  <si>
    <t>De empetro (empetron, calcifraga)</t>
  </si>
  <si>
    <t>De sylvestri vite (vitis sylvestris)</t>
  </si>
  <si>
    <t>De vite alba (ampelos leuce, vitis alba, bryonia / du feu ardant, de la couleuree)</t>
  </si>
  <si>
    <t>De vite nigra (ampelos melaena, vitis nigra, uva tamminia / espece de coleure, ayant les racines et sementz noirs)</t>
  </si>
  <si>
    <t>De filice (pteris, filix, filix masculus / feuchiere)</t>
  </si>
  <si>
    <t>Enarratio 184</t>
  </si>
  <si>
    <t>De filice foemina (thelypteris, foemina filix / ut supra)</t>
  </si>
  <si>
    <t>Enarratio 185</t>
  </si>
  <si>
    <t>De polypodio (polypodium, filicula / du polypode)</t>
  </si>
  <si>
    <t>Enarratio 186</t>
  </si>
  <si>
    <t>De dryopteri (dryopteris, filix quercus, filix quercina / feuchiere du chesne)</t>
  </si>
  <si>
    <t>Enarratio 187</t>
  </si>
  <si>
    <t>De cnico (cnicos, cartamus, crocus sylvestris / saffran saulvaige)</t>
  </si>
  <si>
    <t>Enarratio 188</t>
  </si>
  <si>
    <t>De mercuriali (linozotis, mercurialis / mercuriale)</t>
  </si>
  <si>
    <t>Enarratio 189</t>
  </si>
  <si>
    <t>De cynocrambe (cynocrambe, canina brassica, mercurialis canina / mercurielle du chien)</t>
  </si>
  <si>
    <t>Enarratio 190</t>
  </si>
  <si>
    <t>De heliotropio maiori (heliotropium maius, herba cancri, solaris herba, scorpiurus herba, verrucaria maior / verruaria)</t>
  </si>
  <si>
    <t>Enarratio 191</t>
  </si>
  <si>
    <t>De heliotropio minori (heliotropium minus, solaris minor, verrucaria minor)</t>
  </si>
  <si>
    <t>Enarratio 192</t>
  </si>
  <si>
    <t>De scorpioide (scorpioides)</t>
  </si>
  <si>
    <t>Enarratio 193</t>
  </si>
  <si>
    <t>De vite vinifera</t>
  </si>
  <si>
    <t>De uvis</t>
  </si>
  <si>
    <t>De uva passa</t>
  </si>
  <si>
    <t>De omphacio, idest agresta</t>
  </si>
  <si>
    <t>De vino</t>
  </si>
  <si>
    <t>De vino melitite</t>
  </si>
  <si>
    <t>De mulsa sive melicrato</t>
  </si>
  <si>
    <t>De aqua maris</t>
  </si>
  <si>
    <t>De thalassomelle</t>
  </si>
  <si>
    <t>De oxymelite</t>
  </si>
  <si>
    <t>De oxalme</t>
  </si>
  <si>
    <t>De aceto scillitico</t>
  </si>
  <si>
    <t>De vino scillitico</t>
  </si>
  <si>
    <t>De vinis aqua marina concinnatis</t>
  </si>
  <si>
    <t>De vino cotoneorum</t>
  </si>
  <si>
    <t>De hydromalo</t>
  </si>
  <si>
    <t>De omphacomele</t>
  </si>
  <si>
    <t>De vino ex pyris</t>
  </si>
  <si>
    <t>De vino oenanthino</t>
  </si>
  <si>
    <t>De vino malorum granatorum</t>
  </si>
  <si>
    <t>De vino rosaceo</t>
  </si>
  <si>
    <t>De vino ex baccis myrti</t>
  </si>
  <si>
    <t>De vino myrteo</t>
  </si>
  <si>
    <t>De lentiscino et terebinthino vino</t>
  </si>
  <si>
    <t>De palmeo vino</t>
  </si>
  <si>
    <t>De vino ex caricis confecto. De vino resinato</t>
  </si>
  <si>
    <t>De vino ex pineis mucibus condito</t>
  </si>
  <si>
    <t>De vino ex cedro, ac alijs fructibus confecto</t>
  </si>
  <si>
    <t>De pluribus et ex diversis plantis conditis vinis</t>
  </si>
  <si>
    <t>De vinis pluribus diversisque odoramentis conditis</t>
  </si>
  <si>
    <t>De varijs vinis ex varijs herbis confectis</t>
  </si>
  <si>
    <t>Wine flavored with Syrian and Celtic nard and leaf of malabar</t>
  </si>
  <si>
    <t>De pompholyge, et spodio</t>
  </si>
  <si>
    <t>De antispodio</t>
  </si>
  <si>
    <t>De aere cremato</t>
  </si>
  <si>
    <t>De squama aeris</t>
  </si>
  <si>
    <t>De squama chalybis, dicta stomoma</t>
  </si>
  <si>
    <t>De rasili aerugine, quam viride aeris vacant</t>
  </si>
  <si>
    <t>De aerugine scoletia, id est vermiculari aerugine</t>
  </si>
  <si>
    <t>De ferri rubigine</t>
  </si>
  <si>
    <t>De scoria ferri</t>
  </si>
  <si>
    <t>De lotura plumbi, et eloto plumbo</t>
  </si>
  <si>
    <t>De coctura plumbi, et cremato plumbo</t>
  </si>
  <si>
    <t>De scoria sive recremento plumbi</t>
  </si>
  <si>
    <t>De lapide plumbario</t>
  </si>
  <si>
    <t>De stimmio</t>
  </si>
  <si>
    <t>De molybdaena artificiali Galena dicta</t>
  </si>
  <si>
    <t>De molybdaena fossili, sive naturali dicta</t>
  </si>
  <si>
    <t>De argenti scoria</t>
  </si>
  <si>
    <t>De lithargyro, idest spuma argenti</t>
  </si>
  <si>
    <t>De cerussa (psimmithum, cerussa / ceruse)</t>
  </si>
  <si>
    <t>De chrysocolla (chrysocolla, auricolla, borax / borace)</t>
  </si>
  <si>
    <t>De lapide cyaneo (lapis cyaneus, lapis caeruleus, lapis lazuli)</t>
  </si>
  <si>
    <t>De indico lapide (lapis indicus, indicum, succus issatidis herbae / nihil)</t>
  </si>
  <si>
    <t>De ochra (ochra)</t>
  </si>
  <si>
    <t>De cinnabari (cinnabaris, sanguis draconis, lachryma draconis arboris / seng di dracon). De cinnabrio fossili, et artificiali (cinnabrium fossile, minium naturale)</t>
  </si>
  <si>
    <t>De argento vivo (hydrargyros, argentum vivum / argent vive)</t>
  </si>
  <si>
    <t>De rubrica sinopide</t>
  </si>
  <si>
    <t>De rubrica fabrili, quam Hispani almagri dicunt, Germani vero bergrotel</t>
  </si>
  <si>
    <t>De terra lemnia</t>
  </si>
  <si>
    <t>De chalcantho (chalcanthos, atramentum sutorium, vitriolum / vitriolo)</t>
  </si>
  <si>
    <t>De chalcitide</t>
  </si>
  <si>
    <t>De melanteria (melanteria, metallicum atramentum)</t>
  </si>
  <si>
    <t>De sory (sory, vitriolum romanum / vitriolo romano)</t>
  </si>
  <si>
    <t>De diphrige</t>
  </si>
  <si>
    <t>De arsenico, id est auripigmento (arsenicum croceum, auripigmentum)</t>
  </si>
  <si>
    <t>De sandaracha (sandaracha fossilis, arsenicum rubeum)</t>
  </si>
  <si>
    <t>De alumine (stiptere, alumen)</t>
  </si>
  <si>
    <t>De sulphure (sulphur / sulphur)</t>
  </si>
  <si>
    <t>De punice lapide (cisseris, lapis pumex)</t>
  </si>
  <si>
    <t>De fece vini</t>
  </si>
  <si>
    <t>De calce vina</t>
  </si>
  <si>
    <t>De sarmentorum vitium cinere</t>
  </si>
  <si>
    <t>De halcyonio (halcyonium, spuma maris / alcyonio)</t>
  </si>
  <si>
    <t>De spongijs</t>
  </si>
  <si>
    <t>De lapide phrygio</t>
  </si>
  <si>
    <t>De lapide asio</t>
  </si>
  <si>
    <t>De pyrite lapide, marchasita dicto</t>
  </si>
  <si>
    <t>De haematite, lapide sanguinario dicto</t>
  </si>
  <si>
    <t>Dae schisto lapide</t>
  </si>
  <si>
    <t>De gagate</t>
  </si>
  <si>
    <t>De lapide thracio</t>
  </si>
  <si>
    <t>De lapide arabico</t>
  </si>
  <si>
    <t>De galactite, idest lactario lapide</t>
  </si>
  <si>
    <t>De onyche, idest alabastrite lapide</t>
  </si>
  <si>
    <t>De thyite lapide</t>
  </si>
  <si>
    <t>De lapide iudaico</t>
  </si>
  <si>
    <t>De amiantho lapide</t>
  </si>
  <si>
    <t>De sapphiro lapide</t>
  </si>
  <si>
    <t>De memphite lapide</t>
  </si>
  <si>
    <t>De selenite : id est lunari lapide</t>
  </si>
  <si>
    <t>De iaspide</t>
  </si>
  <si>
    <t>De aetite : lapide aquilae dicto</t>
  </si>
  <si>
    <t>De ophite, id est serpentario lapide</t>
  </si>
  <si>
    <t>De lapide spongiarum</t>
  </si>
  <si>
    <t>De ostracite lapide</t>
  </si>
  <si>
    <t>De smyre lapide</t>
  </si>
  <si>
    <t>De arena marina</t>
  </si>
  <si>
    <t>. 132.133. . 134. . 135. . 136. . 137. . 138. . 139</t>
  </si>
  <si>
    <t>De naxio lapide</t>
  </si>
  <si>
    <t xml:space="preserve">Enarratio. . </t>
  </si>
  <si>
    <t>De omni terra</t>
  </si>
  <si>
    <t>De eretria terra</t>
  </si>
  <si>
    <t>De terra samia (astrum samium, talchum)</t>
  </si>
  <si>
    <t>De lapide samio</t>
  </si>
  <si>
    <t>De terra chia</t>
  </si>
  <si>
    <t>De terra selenusia</t>
  </si>
  <si>
    <t>De terra cimolia</t>
  </si>
  <si>
    <t>De terra pnigite</t>
  </si>
  <si>
    <t>De cinere marinarum testarum</t>
  </si>
  <si>
    <t>De terra rubra ex fornacibus</t>
  </si>
  <si>
    <t>De ampelite terra.</t>
  </si>
  <si>
    <t>De fuligine pictorum</t>
  </si>
  <si>
    <t>De atramento librario</t>
  </si>
  <si>
    <t>mattioli_chapter</t>
  </si>
  <si>
    <t>mattioli_extra</t>
  </si>
  <si>
    <t>column</t>
  </si>
  <si>
    <t>matthiolo (new)</t>
  </si>
  <si>
    <t>chapter roman numeral</t>
  </si>
  <si>
    <t>book / chapter arabic numeral</t>
  </si>
  <si>
    <t>name greek</t>
  </si>
  <si>
    <t>name latin</t>
  </si>
  <si>
    <t>moulins (old)</t>
  </si>
  <si>
    <t>page</t>
  </si>
  <si>
    <t>name french</t>
  </si>
  <si>
    <t>j</t>
  </si>
  <si>
    <t>Chap. CXIX.</t>
  </si>
  <si>
    <t>Αἴλουρος</t>
  </si>
  <si>
    <t>Κπλόκυνθα</t>
  </si>
  <si>
    <t>es commentaires de M. Pierre Andre Matthioli, medecin senois, sur le IIII. livre de Pedace Dioscoride Anazarbeen, de la matiere medecinale. Preface. De la betoine.</t>
  </si>
  <si>
    <t>Cha. LXVII</t>
  </si>
  <si>
    <t>Cha. CXXVI.</t>
  </si>
  <si>
    <t>Cha. CXXVIII.</t>
  </si>
  <si>
    <t>1.X</t>
  </si>
  <si>
    <t>Jasmin?l</t>
  </si>
  <si>
    <t>Δρῦς</t>
  </si>
  <si>
    <t>QUERCUS     Βάλανος</t>
  </si>
  <si>
    <t>GLANS Φηγός</t>
  </si>
  <si>
    <t>FAGUS     Πρίνος</t>
  </si>
  <si>
    <t>ILEX</t>
  </si>
  <si>
    <t>??</t>
  </si>
  <si>
    <t>Βουπρήστεις καὶ πιτυοκάμπαι BUPRESTES ET PINORUM ERUCAE</t>
  </si>
  <si>
    <t>Ὕδνα_x0096_ TUBERA</t>
  </si>
  <si>
    <t>Λιβανωτὶς στεφανοματικὴ (?)</t>
  </si>
  <si>
    <t>Κόλλα_x0096_ GLUTINUM</t>
  </si>
  <si>
    <t>Μελισσόφυλλον_x0096_ APIASTRUM</t>
  </si>
  <si>
    <t>Κέδρινος καὶ ἐκ τίνων δένδρων καὶ καρπῶν οἶνος CEDRINUM ET EX ALIQUOT ARBORIBUS AC FRUCTIBUS VINUM</t>
  </si>
  <si>
    <t>SPUMA NITRI</t>
  </si>
  <si>
    <t>6.1</t>
  </si>
  <si>
    <t>6.2</t>
  </si>
  <si>
    <t>Πιτυοκάμπαι</t>
  </si>
  <si>
    <t>PINORUM ERUCAE</t>
  </si>
  <si>
    <t>6.3</t>
  </si>
  <si>
    <t>Βούπρηστις</t>
  </si>
  <si>
    <t>BUPRESTIS</t>
  </si>
  <si>
    <t>6.4</t>
  </si>
  <si>
    <t>6.5</t>
  </si>
  <si>
    <t>6.6</t>
  </si>
  <si>
    <t>6.7</t>
  </si>
  <si>
    <t>6.8</t>
  </si>
  <si>
    <t>Μέλι τῆς Ἡρακλείας</t>
  </si>
  <si>
    <t>MEL HERACLIAE</t>
  </si>
  <si>
    <t>6.9</t>
  </si>
  <si>
    <t>Κόριον</t>
  </si>
  <si>
    <t>6.11</t>
  </si>
  <si>
    <t>6.12</t>
  </si>
  <si>
    <t>6.13</t>
  </si>
  <si>
    <t>Καρπάσου ὀπός</t>
  </si>
  <si>
    <t>CARPASI SUCCUS</t>
  </si>
  <si>
    <t>6.14</t>
  </si>
  <si>
    <t>Σαρδονία πόα</t>
  </si>
  <si>
    <t>SARDONIA HERBA</t>
  </si>
  <si>
    <t>6.15</t>
  </si>
  <si>
    <t>HYOSCYAMUS</t>
  </si>
  <si>
    <t>6.16</t>
  </si>
  <si>
    <t>MANDRAGORA</t>
  </si>
  <si>
    <t>6.17</t>
  </si>
  <si>
    <t>Μηκώνειον</t>
  </si>
  <si>
    <t>MECONIUM</t>
  </si>
  <si>
    <t>6.18</t>
  </si>
  <si>
    <t>6.19</t>
  </si>
  <si>
    <t>Φαρικόν</t>
  </si>
  <si>
    <t>PHARICUM</t>
  </si>
  <si>
    <t>Τοξικόν</t>
  </si>
  <si>
    <t>TOXICUM</t>
  </si>
  <si>
    <t>6.21</t>
  </si>
  <si>
    <t>Ἰξίας</t>
  </si>
  <si>
    <t>IXIA</t>
  </si>
  <si>
    <t>6.22</t>
  </si>
  <si>
    <t>6.23</t>
  </si>
  <si>
    <t>6.24</t>
  </si>
  <si>
    <t>6.25</t>
  </si>
  <si>
    <t>Αἷμα ταύρειος</t>
  </si>
  <si>
    <t>SANGUIS TAURINUS</t>
  </si>
  <si>
    <t>6.26</t>
  </si>
  <si>
    <t>Γάλα ἐμπυτιασθέν</t>
  </si>
  <si>
    <t>LAC INTUS COAGULATUM</t>
  </si>
  <si>
    <t>6.27</t>
  </si>
  <si>
    <t>ARGENTI SPUMA</t>
  </si>
  <si>
    <t>6.28</t>
  </si>
  <si>
    <t>6.29</t>
  </si>
  <si>
    <t>Τίτανος, σανδαράχη, ἀρσενικόν CALX, SANDARACHA, AURIPIGMENTUM</t>
  </si>
  <si>
    <t>Λαγωός θαλάσσιος  _x0096_</t>
  </si>
  <si>
    <t>LEPUS MARINUS</t>
  </si>
  <si>
    <t>6.31</t>
  </si>
  <si>
    <t>Φρύνος καὶ βάτραχος ἕλειος</t>
  </si>
  <si>
    <t>RUBETA ET PALUSTRIS RANA</t>
  </si>
  <si>
    <t>6.32</t>
  </si>
  <si>
    <t>Βδέλλα</t>
  </si>
  <si>
    <t>HIRUDO</t>
  </si>
  <si>
    <t>6.33</t>
  </si>
  <si>
    <t>Ἑλλέβορος λευκός, θαψία, ἐλατήριον, ἀγαρικόν μέλαν VERATRUM ALBUM, THAPSIA, ELATERIUM, AGARICUM NIGRUM</t>
  </si>
  <si>
    <t>6.34</t>
  </si>
  <si>
    <t>Οἰκεῖα ἡμῖν</t>
  </si>
  <si>
    <t>DOMESTICA NOBIS</t>
  </si>
  <si>
    <t>6.35</t>
  </si>
  <si>
    <t>Ἰοβόλα</t>
  </si>
  <si>
    <t>VENENATA</t>
  </si>
  <si>
    <t>6.36</t>
  </si>
  <si>
    <t>Σημεῖα κυνός λυοσσῶντος καὶ τῶν ὑπ'αὐτοῦ δεδηγμένων SIGNA RABIOSI CANIS ET DEMORSORUM AB EO</t>
  </si>
  <si>
    <t>6.37</t>
  </si>
  <si>
    <t>Θεραπεία τῶν ὑπὸ λυοσσῶντος κυνός δηγμάτων REMEDIA DEMORSORUM A CANE RABIOSO</t>
  </si>
  <si>
    <t>6.38</t>
  </si>
  <si>
    <t>Καῦσις τῶν ὑπὸ λυοσσῶντος κυνός δηγμάτων USTIO DEMORSORUM A CANE RABIOSO</t>
  </si>
  <si>
    <t>6.39</t>
  </si>
  <si>
    <t>Δίαιτα τῶν ὑπὸ κυνός λυοσσῶντος δηχθέντων RATIO VICTUS IN MORSU RABIOSI CANIS</t>
  </si>
  <si>
    <t>Κοινή τῶν ἰοβόλων θεραπεία COMMUNIS CURATIO IN OMNES ICTUS VIRULENTOS</t>
  </si>
  <si>
    <t>6.41</t>
  </si>
  <si>
    <t>Σφήκες καὶ μέλισσαι</t>
  </si>
  <si>
    <t>Vespae et Apes</t>
  </si>
  <si>
    <t>6.42</t>
  </si>
  <si>
    <t>Φαλάγγια</t>
  </si>
  <si>
    <t>PHALANGIA</t>
  </si>
  <si>
    <t>6.43</t>
  </si>
  <si>
    <t>6.44</t>
  </si>
  <si>
    <t>Σκορπίος</t>
  </si>
  <si>
    <t>SCORPIO</t>
  </si>
  <si>
    <t>6.45</t>
  </si>
  <si>
    <t>Τρυγών θαλάσσια, σκορπίος καὶ δράκων θαλάσσιοι PASTINACA MARINA, SCORPIO ET DRACO MARINI</t>
  </si>
  <si>
    <t>6.46</t>
  </si>
  <si>
    <t>Μυγάλη</t>
  </si>
  <si>
    <t>6.47</t>
  </si>
  <si>
    <t>6.48</t>
  </si>
  <si>
    <t>Σκυτάλη καὶ ἀμφισβαῖνα</t>
  </si>
  <si>
    <t>CAECILIA ET AMPHISBAENA</t>
  </si>
  <si>
    <t>6.49</t>
  </si>
  <si>
    <t>Δρύϊνος</t>
  </si>
  <si>
    <t>DRYINUS</t>
  </si>
  <si>
    <t>Αἱμόῤῥοος καὶ διψάς</t>
  </si>
  <si>
    <t>HAEMORRHOUS ET DIPSAS</t>
  </si>
  <si>
    <t>6.51</t>
  </si>
  <si>
    <t>Ὕδρος</t>
  </si>
  <si>
    <t>NATRIX</t>
  </si>
  <si>
    <t>6.52</t>
  </si>
  <si>
    <t>CENCHRUS</t>
  </si>
  <si>
    <t>6.53</t>
  </si>
  <si>
    <t>Κεράστης</t>
  </si>
  <si>
    <t>CERASTES</t>
  </si>
  <si>
    <t>6.54</t>
  </si>
  <si>
    <t>Ἀσπίς</t>
  </si>
  <si>
    <t>ASPIS</t>
  </si>
  <si>
    <t>6.55</t>
  </si>
  <si>
    <t>Βασιλίσκος</t>
  </si>
  <si>
    <t>BASILISCUS</t>
  </si>
  <si>
    <t>blank_col_1</t>
  </si>
  <si>
    <t>blank_col_2</t>
  </si>
  <si>
    <t>barbaro_page</t>
  </si>
  <si>
    <t>barbaro_chapter</t>
  </si>
  <si>
    <t>barbaro_term</t>
  </si>
  <si>
    <t>barbaro_book</t>
  </si>
  <si>
    <t>Iris illyrica</t>
  </si>
  <si>
    <t xml:space="preserve">Acorus </t>
  </si>
  <si>
    <t>Meu</t>
  </si>
  <si>
    <t>Cyperus</t>
  </si>
  <si>
    <t>Cardamomum</t>
  </si>
  <si>
    <t>Nardi spica</t>
  </si>
  <si>
    <t>Nardum Gallicum</t>
  </si>
  <si>
    <t>Nardum montanum</t>
  </si>
  <si>
    <t>Asaron</t>
  </si>
  <si>
    <t>Malabathrum</t>
  </si>
  <si>
    <t>Cinnamomum</t>
  </si>
  <si>
    <t>Costum</t>
  </si>
  <si>
    <t>Iuncus odoratus</t>
  </si>
  <si>
    <t>Calamus odoratus</t>
  </si>
  <si>
    <t>Balsamus</t>
  </si>
  <si>
    <t>Aspalathus</t>
  </si>
  <si>
    <t>XVIIII</t>
  </si>
  <si>
    <t>Agallochum</t>
  </si>
  <si>
    <t>Nascaphthum</t>
  </si>
  <si>
    <t>Cancamum</t>
  </si>
  <si>
    <t>Crocum</t>
  </si>
  <si>
    <t>Crocomagma</t>
  </si>
  <si>
    <t>Helenium</t>
  </si>
  <si>
    <t>Helenium Aegyptium</t>
  </si>
  <si>
    <t>Omphacinum</t>
  </si>
  <si>
    <t>Oleum ex Drupa</t>
  </si>
  <si>
    <t>Oleum ex oleastro</t>
  </si>
  <si>
    <t>Oleum Sicyonium</t>
  </si>
  <si>
    <t>Strigmenta palaestritarum</t>
  </si>
  <si>
    <t>Strigmenta à partibus gymnasiorum</t>
  </si>
  <si>
    <t>Elaeomeli</t>
  </si>
  <si>
    <t>Oleum cicinum</t>
  </si>
  <si>
    <t>Oleum amygdalinum</t>
  </si>
  <si>
    <t>Oleum balaninum</t>
  </si>
  <si>
    <t>Olleum sesaminum</t>
  </si>
  <si>
    <t>Oleum caryinum</t>
  </si>
  <si>
    <t>Oleum hyoscyaminum</t>
  </si>
  <si>
    <t>Oleum gnidium</t>
  </si>
  <si>
    <t>Oleum cnicium</t>
  </si>
  <si>
    <t>Oleum raphaninum</t>
  </si>
  <si>
    <t>Oleum melanthinum</t>
  </si>
  <si>
    <t>Oleum sinapinum</t>
  </si>
  <si>
    <t>Oleum myrteum</t>
  </si>
  <si>
    <t>Oleum laurinum</t>
  </si>
  <si>
    <t>Oleum lentiscinum</t>
  </si>
  <si>
    <t>Oleum terebinthinum</t>
  </si>
  <si>
    <t>Oleum mastichinum</t>
  </si>
  <si>
    <t>Unguenta in commune</t>
  </si>
  <si>
    <t>Unguentum rosaceum</t>
  </si>
  <si>
    <t>Unguentum elatinum</t>
  </si>
  <si>
    <t>Unguentum Melinum</t>
  </si>
  <si>
    <t>Unguentum oenanthinum</t>
  </si>
  <si>
    <t>Unguentum Telinum</t>
  </si>
  <si>
    <t>Unguentum sampsychinum</t>
  </si>
  <si>
    <t>Unguentum ociminum</t>
  </si>
  <si>
    <t>Unguentum abrotoninum</t>
  </si>
  <si>
    <t>Unguentum anethinum</t>
  </si>
  <si>
    <t>Unguentum Susinum</t>
  </si>
  <si>
    <t>Unguentum narcissinum</t>
  </si>
  <si>
    <t>Unguentum crocinum</t>
  </si>
  <si>
    <t>Unguentum ciprinum</t>
  </si>
  <si>
    <t>Unguentum irium</t>
  </si>
  <si>
    <t>Unguentum gleucinum</t>
  </si>
  <si>
    <t>Unguentum Amaracinum</t>
  </si>
  <si>
    <t>Unguentum Megalium</t>
  </si>
  <si>
    <t>Unguentum sive masma hedychrum</t>
  </si>
  <si>
    <t>Unguentum Metopium</t>
  </si>
  <si>
    <t>Unguentum Mendesium</t>
  </si>
  <si>
    <t>Stacte unguentum</t>
  </si>
  <si>
    <t>Cinnamominum ung</t>
  </si>
  <si>
    <t>Unguentum nardinum</t>
  </si>
  <si>
    <t>Unguentum malabathrinum</t>
  </si>
  <si>
    <t>Unguentum iasme</t>
  </si>
  <si>
    <t>Myrrha</t>
  </si>
  <si>
    <t>Myrrha Boetica</t>
  </si>
  <si>
    <t>Thus</t>
  </si>
  <si>
    <t>Cortex thuris</t>
  </si>
  <si>
    <t>Manna thuris</t>
  </si>
  <si>
    <t>Fuligo thuris</t>
  </si>
  <si>
    <t>Fuligo myrrhae et aliorum</t>
  </si>
  <si>
    <t>Picea</t>
  </si>
  <si>
    <t>Pityides</t>
  </si>
  <si>
    <t>Nuclei pinei</t>
  </si>
  <si>
    <t>Lentiscus</t>
  </si>
  <si>
    <t>Resina lentiscina</t>
  </si>
  <si>
    <t>Terebinthus</t>
  </si>
  <si>
    <t>Resinae</t>
  </si>
  <si>
    <t>Resinae aliae</t>
  </si>
  <si>
    <t>Fuligo resinae</t>
  </si>
  <si>
    <t>Pix</t>
  </si>
  <si>
    <t>Oleum picinum</t>
  </si>
  <si>
    <t>Fuligo picis</t>
  </si>
  <si>
    <t>Palimpissa</t>
  </si>
  <si>
    <t>Bitumen</t>
  </si>
  <si>
    <t>Pissasphalton</t>
  </si>
  <si>
    <t>Naphthe</t>
  </si>
  <si>
    <t>Cupressus</t>
  </si>
  <si>
    <t>Iuniperus</t>
  </si>
  <si>
    <t>Iuniperus maiuscula</t>
  </si>
  <si>
    <t>Sabina</t>
  </si>
  <si>
    <t>Cedrus</t>
  </si>
  <si>
    <t>Cedria</t>
  </si>
  <si>
    <t>Cedrides</t>
  </si>
  <si>
    <t>Laurus</t>
  </si>
  <si>
    <t>Daphnides</t>
  </si>
  <si>
    <t>Platanus</t>
  </si>
  <si>
    <t>Fraxinus</t>
  </si>
  <si>
    <t>Populus</t>
  </si>
  <si>
    <t>Populus nigra</t>
  </si>
  <si>
    <t>Macir</t>
  </si>
  <si>
    <t>Ulmus</t>
  </si>
  <si>
    <t>Caries lignorum</t>
  </si>
  <si>
    <t>Harundo</t>
  </si>
  <si>
    <t>Myrice</t>
  </si>
  <si>
    <t>Erice</t>
  </si>
  <si>
    <t>Acacalis</t>
  </si>
  <si>
    <t>Rhamnus</t>
  </si>
  <si>
    <t>Halimon</t>
  </si>
  <si>
    <t>Paliurus</t>
  </si>
  <si>
    <t>Oxyacanthos</t>
  </si>
  <si>
    <t>Cynosbatos</t>
  </si>
  <si>
    <t>Cyprus</t>
  </si>
  <si>
    <t>Tilia</t>
  </si>
  <si>
    <t>Cistus</t>
  </si>
  <si>
    <t>Hypocistis</t>
  </si>
  <si>
    <t>Cistos alia</t>
  </si>
  <si>
    <t>Ebenus</t>
  </si>
  <si>
    <t>Rosa</t>
  </si>
  <si>
    <t>Rhodides</t>
  </si>
  <si>
    <t>Lycium</t>
  </si>
  <si>
    <t>Acacia</t>
  </si>
  <si>
    <t>Acacia alia</t>
  </si>
  <si>
    <t>Amurca</t>
  </si>
  <si>
    <t>Vitex</t>
  </si>
  <si>
    <t>Salix</t>
  </si>
  <si>
    <t>Olea sylvestris</t>
  </si>
  <si>
    <t>Olea</t>
  </si>
  <si>
    <t>Olivae Colymbades</t>
  </si>
  <si>
    <t>Oleum sylvestris oleae</t>
  </si>
  <si>
    <t>Oleae Aethiopicae lachryma</t>
  </si>
  <si>
    <t>Quercus</t>
  </si>
  <si>
    <t>Glans</t>
  </si>
  <si>
    <t>Fagus et ilex</t>
  </si>
  <si>
    <t>Castanea</t>
  </si>
  <si>
    <t>Gallae</t>
  </si>
  <si>
    <t>Rhus</t>
  </si>
  <si>
    <t>Palma</t>
  </si>
  <si>
    <t>Caryotae</t>
  </si>
  <si>
    <t>Thebaides</t>
  </si>
  <si>
    <t>Palma elate</t>
  </si>
  <si>
    <t>Malum granatum</t>
  </si>
  <si>
    <t>Cytinus</t>
  </si>
  <si>
    <t>Malicorium</t>
  </si>
  <si>
    <t>Balaustium</t>
  </si>
  <si>
    <t>Myrtus</t>
  </si>
  <si>
    <t>Myrtidanum</t>
  </si>
  <si>
    <t>Cerasus</t>
  </si>
  <si>
    <t>Siliqua</t>
  </si>
  <si>
    <t>Malus</t>
  </si>
  <si>
    <t>Cotonea</t>
  </si>
  <si>
    <t>Melimela</t>
  </si>
  <si>
    <t>Epirotica</t>
  </si>
  <si>
    <t>Sylvestria mala</t>
  </si>
  <si>
    <t>Persicus</t>
  </si>
  <si>
    <t>Armeniaca</t>
  </si>
  <si>
    <t>Citrea</t>
  </si>
  <si>
    <t>Pirus</t>
  </si>
  <si>
    <t>Pirus sylvestris</t>
  </si>
  <si>
    <t>Mespilus</t>
  </si>
  <si>
    <t>Epimelis</t>
  </si>
  <si>
    <t>Lotus arbor</t>
  </si>
  <si>
    <t>Cornus</t>
  </si>
  <si>
    <t>Sorbus</t>
  </si>
  <si>
    <t>Arbutus</t>
  </si>
  <si>
    <t>Amygdalus</t>
  </si>
  <si>
    <t>Amygdalus dulcis</t>
  </si>
  <si>
    <t>Pistacea</t>
  </si>
  <si>
    <t>Nux iuglans</t>
  </si>
  <si>
    <t>CLXXXIX</t>
  </si>
  <si>
    <t>Avellana</t>
  </si>
  <si>
    <t>CXC</t>
  </si>
  <si>
    <t>Morus</t>
  </si>
  <si>
    <t>CXCI</t>
  </si>
  <si>
    <t>Ficus Aegyptia</t>
  </si>
  <si>
    <t>CXCII</t>
  </si>
  <si>
    <t>Ficus Cypria</t>
  </si>
  <si>
    <t>CXCIII</t>
  </si>
  <si>
    <t>Ficus</t>
  </si>
  <si>
    <t>CXCIIII</t>
  </si>
  <si>
    <t>Caprificus</t>
  </si>
  <si>
    <t>CXCV</t>
  </si>
  <si>
    <t>Grossi</t>
  </si>
  <si>
    <t>CXCVI</t>
  </si>
  <si>
    <t>Lixivia è ficu</t>
  </si>
  <si>
    <t>CXCVII</t>
  </si>
  <si>
    <t>CXCVIII</t>
  </si>
  <si>
    <t>Hiberis</t>
  </si>
  <si>
    <t>CXCIX</t>
  </si>
  <si>
    <t>Halicacabus</t>
  </si>
  <si>
    <t>CC</t>
  </si>
  <si>
    <t>Erinaceus marinus</t>
  </si>
  <si>
    <t>CCI</t>
  </si>
  <si>
    <t>Erinaceus terrestris</t>
  </si>
  <si>
    <t>CCII</t>
  </si>
  <si>
    <t>Hippocampus</t>
  </si>
  <si>
    <t>CCIII</t>
  </si>
  <si>
    <t>Purpurae</t>
  </si>
  <si>
    <t>CCIIII</t>
  </si>
  <si>
    <t>Buccina</t>
  </si>
  <si>
    <t>CCV</t>
  </si>
  <si>
    <t>Ionia</t>
  </si>
  <si>
    <t>CCVI</t>
  </si>
  <si>
    <t>Mituli</t>
  </si>
  <si>
    <t>CCVII</t>
  </si>
  <si>
    <t>Tellinae</t>
  </si>
  <si>
    <t>CCVIII</t>
  </si>
  <si>
    <t>Chamae</t>
  </si>
  <si>
    <t>CCIX</t>
  </si>
  <si>
    <t>Unguis odoratus</t>
  </si>
  <si>
    <t>CCX</t>
  </si>
  <si>
    <t>Cochleae terrestres</t>
  </si>
  <si>
    <t>CCXI</t>
  </si>
  <si>
    <t>Cancri</t>
  </si>
  <si>
    <t>CCXII</t>
  </si>
  <si>
    <t>Scorpius terrestris</t>
  </si>
  <si>
    <t>CCXIII</t>
  </si>
  <si>
    <t>Scorpius marinus</t>
  </si>
  <si>
    <t>CCXIIII</t>
  </si>
  <si>
    <t>Draco marinus</t>
  </si>
  <si>
    <t>CCXXV</t>
  </si>
  <si>
    <t>Scolopendra marina</t>
  </si>
  <si>
    <t>CCXVI</t>
  </si>
  <si>
    <t>Torpedo</t>
  </si>
  <si>
    <t>CCXVII</t>
  </si>
  <si>
    <t>Vipera</t>
  </si>
  <si>
    <t>CCXVIII</t>
  </si>
  <si>
    <t>Senecta serpentis</t>
  </si>
  <si>
    <t>CCXIX</t>
  </si>
  <si>
    <t>Lepus marinus</t>
  </si>
  <si>
    <t>CCXX</t>
  </si>
  <si>
    <t>Lepus terrestris</t>
  </si>
  <si>
    <t>CCXXI</t>
  </si>
  <si>
    <t>Pastinaca piscis</t>
  </si>
  <si>
    <t>CCXXII</t>
  </si>
  <si>
    <t>Sepiae</t>
  </si>
  <si>
    <t>CCXXIII</t>
  </si>
  <si>
    <t>Mulus piscis</t>
  </si>
  <si>
    <t>CCXXIIII</t>
  </si>
  <si>
    <t>Hippopotamus</t>
  </si>
  <si>
    <t>Fiber</t>
  </si>
  <si>
    <t>CCXXVI</t>
  </si>
  <si>
    <t>Mustella</t>
  </si>
  <si>
    <t>CCXXVII</t>
  </si>
  <si>
    <t>Rana</t>
  </si>
  <si>
    <t>CCXXVIII</t>
  </si>
  <si>
    <t>Silurus</t>
  </si>
  <si>
    <t>CCXXIX</t>
  </si>
  <si>
    <t>Smarides</t>
  </si>
  <si>
    <t>CCXXX</t>
  </si>
  <si>
    <t>Maenae</t>
  </si>
  <si>
    <t>CCXXXI</t>
  </si>
  <si>
    <t>Gobius</t>
  </si>
  <si>
    <t>CCXXXII</t>
  </si>
  <si>
    <t>CCXXXIII</t>
  </si>
  <si>
    <t>CCXXXIIII</t>
  </si>
  <si>
    <t>Pisces saxatiles</t>
  </si>
  <si>
    <t>CCXXXV</t>
  </si>
  <si>
    <t>Cimices lecti</t>
  </si>
  <si>
    <t>CCXXXVI</t>
  </si>
  <si>
    <t>Onos</t>
  </si>
  <si>
    <t>CCXXXVII</t>
  </si>
  <si>
    <t>Blattae</t>
  </si>
  <si>
    <t>CCXXXVIII</t>
  </si>
  <si>
    <t>Marinus pulmo</t>
  </si>
  <si>
    <t>CCXXXIX</t>
  </si>
  <si>
    <t>Pulmones animalium</t>
  </si>
  <si>
    <t>CCXL</t>
  </si>
  <si>
    <t>Vulpinus pulmo</t>
  </si>
  <si>
    <t>CCXLI</t>
  </si>
  <si>
    <t>Iecor</t>
  </si>
  <si>
    <t>CCXLII</t>
  </si>
  <si>
    <t>Genitale cervi</t>
  </si>
  <si>
    <t>CCXLIII</t>
  </si>
  <si>
    <t>Ungues asini</t>
  </si>
  <si>
    <t>CCXLIIII</t>
  </si>
  <si>
    <t>Lichnen equi</t>
  </si>
  <si>
    <t>CCXLV</t>
  </si>
  <si>
    <t>Ungulae caprarum</t>
  </si>
  <si>
    <t>CCXLVI</t>
  </si>
  <si>
    <t>Iecur caprinum</t>
  </si>
  <si>
    <t>CCXLVII</t>
  </si>
  <si>
    <t>Iecur hircinum</t>
  </si>
  <si>
    <t>CCXLVIII</t>
  </si>
  <si>
    <t>Iecur apprinum</t>
  </si>
  <si>
    <t>CCXLIX</t>
  </si>
  <si>
    <t>Iecur et dens canis</t>
  </si>
  <si>
    <t>CCL</t>
  </si>
  <si>
    <t>Corium</t>
  </si>
  <si>
    <t>CCLI</t>
  </si>
  <si>
    <t>Iecur mergi</t>
  </si>
  <si>
    <t>CCLII</t>
  </si>
  <si>
    <t>Gallinaceus</t>
  </si>
  <si>
    <t>CCLIII</t>
  </si>
  <si>
    <t>Ovum</t>
  </si>
  <si>
    <t>CCLIIII</t>
  </si>
  <si>
    <t>Cicadae</t>
  </si>
  <si>
    <t>CCLV</t>
  </si>
  <si>
    <t>Locustae</t>
  </si>
  <si>
    <t>CCLVI</t>
  </si>
  <si>
    <t>Ossifragus sive phinis</t>
  </si>
  <si>
    <t>CCLVII</t>
  </si>
  <si>
    <t>Galerita</t>
  </si>
  <si>
    <t>CCLVIII</t>
  </si>
  <si>
    <t>Hirundines</t>
  </si>
  <si>
    <t>CCLIX</t>
  </si>
  <si>
    <t>Ebur</t>
  </si>
  <si>
    <t>CCLX</t>
  </si>
  <si>
    <t>Talus suis</t>
  </si>
  <si>
    <t>CCLXI</t>
  </si>
  <si>
    <t>Cervinum cornu</t>
  </si>
  <si>
    <t>CCLXII</t>
  </si>
  <si>
    <t>Erucae olerum</t>
  </si>
  <si>
    <t>CCLXIII</t>
  </si>
  <si>
    <t>Cantharides</t>
  </si>
  <si>
    <t>CCLXIIII</t>
  </si>
  <si>
    <t>Buprestis et pityocampe</t>
  </si>
  <si>
    <t>CCLXV</t>
  </si>
  <si>
    <t>Salamandra</t>
  </si>
  <si>
    <t>CCLXVI</t>
  </si>
  <si>
    <t>Araneus</t>
  </si>
  <si>
    <t>CCLXVII</t>
  </si>
  <si>
    <t>Lacerta</t>
  </si>
  <si>
    <t>CCLXIX</t>
  </si>
  <si>
    <t>Scinus</t>
  </si>
  <si>
    <t>CCLXX</t>
  </si>
  <si>
    <t>Vermes terreni</t>
  </si>
  <si>
    <t>CCLXXI</t>
  </si>
  <si>
    <t>Musaraneus</t>
  </si>
  <si>
    <t>CCLXXII</t>
  </si>
  <si>
    <t>Mures</t>
  </si>
  <si>
    <t>CCLXXIII</t>
  </si>
  <si>
    <t>Lac</t>
  </si>
  <si>
    <t>CCLXXIIII</t>
  </si>
  <si>
    <t>Serum</t>
  </si>
  <si>
    <t>CCLXXV</t>
  </si>
  <si>
    <t>Lac schiston</t>
  </si>
  <si>
    <t>CCLXXVI</t>
  </si>
  <si>
    <t>Lac humanum</t>
  </si>
  <si>
    <t>CCLXXVII</t>
  </si>
  <si>
    <t>Caseus</t>
  </si>
  <si>
    <t>CCLXXVIII</t>
  </si>
  <si>
    <t>Hippace</t>
  </si>
  <si>
    <t>CCLXXIX</t>
  </si>
  <si>
    <t>Butyrum</t>
  </si>
  <si>
    <t>CCLXXX</t>
  </si>
  <si>
    <t>Fuligo butyri</t>
  </si>
  <si>
    <t>CCLXXXI</t>
  </si>
  <si>
    <t>Lana succida</t>
  </si>
  <si>
    <t>CCLXXXII</t>
  </si>
  <si>
    <t>Lana usta</t>
  </si>
  <si>
    <t>CCLXXXIII</t>
  </si>
  <si>
    <t>Oesypum</t>
  </si>
  <si>
    <t>CCLXXXIIII</t>
  </si>
  <si>
    <t>Coagulum</t>
  </si>
  <si>
    <t>CCLXXXV</t>
  </si>
  <si>
    <t>Adeps</t>
  </si>
  <si>
    <t>CCLXXXVI</t>
  </si>
  <si>
    <t>Adeps suillus, &amp;amp; angninus</t>
  </si>
  <si>
    <t>CCLXXXVII</t>
  </si>
  <si>
    <t>Adeps cervinus, ovillus, hircinus</t>
  </si>
  <si>
    <t>CCLXXXVIII</t>
  </si>
  <si>
    <t>Adeps bubulus</t>
  </si>
  <si>
    <t>CCLXXXIX</t>
  </si>
  <si>
    <t>Adeps taurinus, pantherinus, leoninus</t>
  </si>
  <si>
    <t>CCXC</t>
  </si>
  <si>
    <t>Adipes odorati è vitulo, tauro, cervo: item medulla cervi</t>
  </si>
  <si>
    <t>CCXCI</t>
  </si>
  <si>
    <t>Adipes gallinaceorum &amp;amp; anserum</t>
  </si>
  <si>
    <t>CCXCII</t>
  </si>
  <si>
    <t>Adipes sampsuchini</t>
  </si>
  <si>
    <t>CCXCIII</t>
  </si>
  <si>
    <t>Adipes anserini, gallinacei, vitulini</t>
  </si>
  <si>
    <t>CCXCIIII</t>
  </si>
  <si>
    <t>Adipum medicinae</t>
  </si>
  <si>
    <t>CCXCV</t>
  </si>
  <si>
    <t>Medullae animalium</t>
  </si>
  <si>
    <t>CCXCVI</t>
  </si>
  <si>
    <t>Fel animalium</t>
  </si>
  <si>
    <t>CCXCVII</t>
  </si>
  <si>
    <t>Sanguis</t>
  </si>
  <si>
    <t>CCXCVIII</t>
  </si>
  <si>
    <t>Fimum</t>
  </si>
  <si>
    <t>CCXCIX</t>
  </si>
  <si>
    <t>Crocodilea</t>
  </si>
  <si>
    <t>CCC</t>
  </si>
  <si>
    <t>Urina</t>
  </si>
  <si>
    <t>CCCI</t>
  </si>
  <si>
    <t>Lyncurium</t>
  </si>
  <si>
    <t>CCCII</t>
  </si>
  <si>
    <t>Mel</t>
  </si>
  <si>
    <t>CCCIII</t>
  </si>
  <si>
    <t>Mel Sardoum</t>
  </si>
  <si>
    <t>CCCIIII</t>
  </si>
  <si>
    <t>Mel Ponticum</t>
  </si>
  <si>
    <t>CCCV</t>
  </si>
  <si>
    <t>Saccharum</t>
  </si>
  <si>
    <t>CCCVI</t>
  </si>
  <si>
    <t>Cera</t>
  </si>
  <si>
    <t>CCCVII</t>
  </si>
  <si>
    <t>Propolis</t>
  </si>
  <si>
    <t>CCCVIII</t>
  </si>
  <si>
    <t>Triticum</t>
  </si>
  <si>
    <t>CCCIX</t>
  </si>
  <si>
    <t>Hordeum</t>
  </si>
  <si>
    <t>CCCX</t>
  </si>
  <si>
    <t>CCCXI</t>
  </si>
  <si>
    <t>Curmi</t>
  </si>
  <si>
    <t>CCCXII</t>
  </si>
  <si>
    <t>CCCXIII</t>
  </si>
  <si>
    <t>CCCXIIII</t>
  </si>
  <si>
    <t>CCCXV</t>
  </si>
  <si>
    <t>CCCXVI</t>
  </si>
  <si>
    <t>CCCXVII</t>
  </si>
  <si>
    <t>Oryza</t>
  </si>
  <si>
    <t>CCCXVIII</t>
  </si>
  <si>
    <t>Alica sive Chondros</t>
  </si>
  <si>
    <t>CCCXIX</t>
  </si>
  <si>
    <t>Milium</t>
  </si>
  <si>
    <t>CCCXX</t>
  </si>
  <si>
    <t>Panicum</t>
  </si>
  <si>
    <t>Sesamum</t>
  </si>
  <si>
    <t>CCCXXII</t>
  </si>
  <si>
    <t>Lolium</t>
  </si>
  <si>
    <t>CCCXXIII</t>
  </si>
  <si>
    <t>Amylum</t>
  </si>
  <si>
    <t>CCCXXIIII</t>
  </si>
  <si>
    <t>Foenum Graecum</t>
  </si>
  <si>
    <t>CCCXXV</t>
  </si>
  <si>
    <t>Linum</t>
  </si>
  <si>
    <t>CCCXXVI</t>
  </si>
  <si>
    <t>Cicer</t>
  </si>
  <si>
    <t>CCCXXVII</t>
  </si>
  <si>
    <t>Faba</t>
  </si>
  <si>
    <t>CCCXXVIII</t>
  </si>
  <si>
    <t>Faba Aegyptia</t>
  </si>
  <si>
    <t>CCCXXIX</t>
  </si>
  <si>
    <t>Lens</t>
  </si>
  <si>
    <t>CCCXXX</t>
  </si>
  <si>
    <t>Phasiolus</t>
  </si>
  <si>
    <t>CCCXXXI</t>
  </si>
  <si>
    <t>Eruum</t>
  </si>
  <si>
    <t>CCCXXXII</t>
  </si>
  <si>
    <t>Lupinum</t>
  </si>
  <si>
    <t>CCCXXXIII</t>
  </si>
  <si>
    <t>Lupinum sylvestre</t>
  </si>
  <si>
    <t>CCCXXXIIII</t>
  </si>
  <si>
    <t>Rapum</t>
  </si>
  <si>
    <t>CCCXXXV</t>
  </si>
  <si>
    <t>Rapum sylvestre</t>
  </si>
  <si>
    <t>CCCXXXVI</t>
  </si>
  <si>
    <t>Napum bunias</t>
  </si>
  <si>
    <t>CCCXXXVII</t>
  </si>
  <si>
    <t>Raphanus</t>
  </si>
  <si>
    <t>CCCXXXVIII</t>
  </si>
  <si>
    <t>Agrioraphanos</t>
  </si>
  <si>
    <t>CCCXXXIX</t>
  </si>
  <si>
    <t>Raphanos agria</t>
  </si>
  <si>
    <t>CCCXL</t>
  </si>
  <si>
    <t>Siser</t>
  </si>
  <si>
    <t>CCCXLI</t>
  </si>
  <si>
    <t>Lapathum</t>
  </si>
  <si>
    <t>CCCXLII</t>
  </si>
  <si>
    <t>Hippolapathum</t>
  </si>
  <si>
    <t>CCCXLIII</t>
  </si>
  <si>
    <t>Lapsana</t>
  </si>
  <si>
    <t>CCCXLIIII</t>
  </si>
  <si>
    <t>Bunion sive napum</t>
  </si>
  <si>
    <t>CCCXLV</t>
  </si>
  <si>
    <t>Blitum</t>
  </si>
  <si>
    <t>CCCXLVI</t>
  </si>
  <si>
    <t>Malva</t>
  </si>
  <si>
    <t>CCCXLVII</t>
  </si>
  <si>
    <t>Atraphaxis sive Atriplex</t>
  </si>
  <si>
    <t>CCCXLVIII</t>
  </si>
  <si>
    <t>Brassica</t>
  </si>
  <si>
    <t>CCCXLIX</t>
  </si>
  <si>
    <t>Brassica sylvestris</t>
  </si>
  <si>
    <t>CCCL</t>
  </si>
  <si>
    <t>Brassica marina</t>
  </si>
  <si>
    <t>CCCLI</t>
  </si>
  <si>
    <t>Beta</t>
  </si>
  <si>
    <t>CCCLII</t>
  </si>
  <si>
    <t>Andrachne sylvestris</t>
  </si>
  <si>
    <t>CCCLIII</t>
  </si>
  <si>
    <t>Portulaca</t>
  </si>
  <si>
    <t>CCCLIIII</t>
  </si>
  <si>
    <t>CCCLV</t>
  </si>
  <si>
    <t>Plantago</t>
  </si>
  <si>
    <t>CCCLVI</t>
  </si>
  <si>
    <t>Sium</t>
  </si>
  <si>
    <t>CCCLVII</t>
  </si>
  <si>
    <t>Sisymbrium</t>
  </si>
  <si>
    <t>CCCLVIII</t>
  </si>
  <si>
    <t>Sisymbrium aquaticum aut sylvestre</t>
  </si>
  <si>
    <t>CCCLIX</t>
  </si>
  <si>
    <t>Crethmon</t>
  </si>
  <si>
    <t>CCCLX</t>
  </si>
  <si>
    <t>Coronopus</t>
  </si>
  <si>
    <t>CCCLXI</t>
  </si>
  <si>
    <t>Sonchos</t>
  </si>
  <si>
    <t>CCCLXII</t>
  </si>
  <si>
    <t>CCCLXIII</t>
  </si>
  <si>
    <t>Condrilla</t>
  </si>
  <si>
    <t>CCCLXIIII</t>
  </si>
  <si>
    <t>Cucurbita</t>
  </si>
  <si>
    <t>CCCLXV</t>
  </si>
  <si>
    <t>Cucumis</t>
  </si>
  <si>
    <t>CCCLXVI</t>
  </si>
  <si>
    <t>Pepo</t>
  </si>
  <si>
    <t>CCCLXVII</t>
  </si>
  <si>
    <t>Lactuca</t>
  </si>
  <si>
    <t>CCCLXVIII</t>
  </si>
  <si>
    <t>Lactuca sylvestris</t>
  </si>
  <si>
    <t>CCCLXIX</t>
  </si>
  <si>
    <t>CCCLXX</t>
  </si>
  <si>
    <t>Scandix</t>
  </si>
  <si>
    <t>CCCLXXI</t>
  </si>
  <si>
    <t>CCCLXXII</t>
  </si>
  <si>
    <t>Eruca</t>
  </si>
  <si>
    <t>CCCLXXIII</t>
  </si>
  <si>
    <t>Ocimum</t>
  </si>
  <si>
    <t>CCCLXXIIII</t>
  </si>
  <si>
    <t>CCCLXXV</t>
  </si>
  <si>
    <t>Tragopogon</t>
  </si>
  <si>
    <t>CCCLXXVI</t>
  </si>
  <si>
    <t>Ornithogale</t>
  </si>
  <si>
    <t>CCCLXXVII</t>
  </si>
  <si>
    <t>Tubera terrae</t>
  </si>
  <si>
    <t>CCCLXXVIII</t>
  </si>
  <si>
    <t>Smilax hortensis</t>
  </si>
  <si>
    <t>CCCLXXIX</t>
  </si>
  <si>
    <t>Medica</t>
  </si>
  <si>
    <t>CCCLXXX</t>
  </si>
  <si>
    <t>Aphace</t>
  </si>
  <si>
    <t>CCCLXXXI</t>
  </si>
  <si>
    <t>Porrum</t>
  </si>
  <si>
    <t>CCCLXXXII</t>
  </si>
  <si>
    <t>Ampeloprason</t>
  </si>
  <si>
    <t>CCCLXXXIII</t>
  </si>
  <si>
    <t>Cepa</t>
  </si>
  <si>
    <t>CCCLXXXIIII</t>
  </si>
  <si>
    <t>Allium</t>
  </si>
  <si>
    <t>CCCLXXXV</t>
  </si>
  <si>
    <t>Scorodoprason</t>
  </si>
  <si>
    <t>CCCLXXXVI</t>
  </si>
  <si>
    <t>Sinapi</t>
  </si>
  <si>
    <t>CCCLXXXVII</t>
  </si>
  <si>
    <t>Nasturtium</t>
  </si>
  <si>
    <t>CCCLXXXVIII</t>
  </si>
  <si>
    <t>Thlaspae sive Thlapsi</t>
  </si>
  <si>
    <t>CCCLXXXIX</t>
  </si>
  <si>
    <t>Araba</t>
  </si>
  <si>
    <t>CCCXC</t>
  </si>
  <si>
    <t>Erysimon</t>
  </si>
  <si>
    <t>CCCXCI</t>
  </si>
  <si>
    <t>Piper</t>
  </si>
  <si>
    <t>CCCXCII</t>
  </si>
  <si>
    <t>Zinziber aut zinziberi</t>
  </si>
  <si>
    <t>CCCXCIII</t>
  </si>
  <si>
    <t>Hydropiper</t>
  </si>
  <si>
    <t>CCCXCIIII</t>
  </si>
  <si>
    <t>Ptarmice</t>
  </si>
  <si>
    <t>CCCXCV</t>
  </si>
  <si>
    <t>Struthion</t>
  </si>
  <si>
    <t>CCCXCVI</t>
  </si>
  <si>
    <t>Cyclaminos</t>
  </si>
  <si>
    <t>CCCXCVII</t>
  </si>
  <si>
    <t>Altera cyclaminos</t>
  </si>
  <si>
    <t>CCCXCVIII</t>
  </si>
  <si>
    <t>Dracunculus maior</t>
  </si>
  <si>
    <t>CCCXCIX</t>
  </si>
  <si>
    <t>Dracunculus minor</t>
  </si>
  <si>
    <t>CCCC</t>
  </si>
  <si>
    <t>Aros</t>
  </si>
  <si>
    <t>CCCCI</t>
  </si>
  <si>
    <t>CCCCII</t>
  </si>
  <si>
    <t>Bulbus esculentus</t>
  </si>
  <si>
    <t>CCCCV</t>
  </si>
  <si>
    <t>Bulbus vomitorius</t>
  </si>
  <si>
    <t>CCCCIIII</t>
  </si>
  <si>
    <t>Scilla</t>
  </si>
  <si>
    <t>CCCCVI</t>
  </si>
  <si>
    <t>Pancration</t>
  </si>
  <si>
    <t>CCCCVII</t>
  </si>
  <si>
    <t>Capparis</t>
  </si>
  <si>
    <t>CCCCVIII</t>
  </si>
  <si>
    <t>Lepidium</t>
  </si>
  <si>
    <t>CCCCIX</t>
  </si>
  <si>
    <t>CCCCX</t>
  </si>
  <si>
    <t>CCCCXI</t>
  </si>
  <si>
    <t>CCCCXII</t>
  </si>
  <si>
    <t>Argemone altera</t>
  </si>
  <si>
    <t>CCCCXIII</t>
  </si>
  <si>
    <t>Anagallis</t>
  </si>
  <si>
    <t>CCCCXIIII</t>
  </si>
  <si>
    <t>Hedera</t>
  </si>
  <si>
    <t>CCCCXV</t>
  </si>
  <si>
    <t>Chelidonium maius</t>
  </si>
  <si>
    <t>CCCCXVI</t>
  </si>
  <si>
    <t>Chelidonium minus</t>
  </si>
  <si>
    <t>CCCCXVII</t>
  </si>
  <si>
    <t>CCCCXVIII</t>
  </si>
  <si>
    <t>Myosotis</t>
  </si>
  <si>
    <t>CCCCXIX</t>
  </si>
  <si>
    <t>Myosotis altera</t>
  </si>
  <si>
    <t>CCCCXX</t>
  </si>
  <si>
    <t>Isatis</t>
  </si>
  <si>
    <t>CCCCXXI</t>
  </si>
  <si>
    <t>Isatis altera</t>
  </si>
  <si>
    <t>CCCCXXII</t>
  </si>
  <si>
    <t>Arabis</t>
  </si>
  <si>
    <t>CCCCXXIII</t>
  </si>
  <si>
    <t>Agaricum</t>
  </si>
  <si>
    <t>CCCCXXV</t>
  </si>
  <si>
    <t>Rha Ponticum</t>
  </si>
  <si>
    <t>CCCCXXVI</t>
  </si>
  <si>
    <t>Gentiana</t>
  </si>
  <si>
    <t>CCCCXXVII</t>
  </si>
  <si>
    <t>Aristolochia</t>
  </si>
  <si>
    <t>CCCCXXVIII</t>
  </si>
  <si>
    <t>Aristolochia altera</t>
  </si>
  <si>
    <t>CCCCXXIX</t>
  </si>
  <si>
    <t>CCCCXXX</t>
  </si>
  <si>
    <t>Glycyrrhiza</t>
  </si>
  <si>
    <t>CCCCXXXI</t>
  </si>
  <si>
    <t>Centaurium maius</t>
  </si>
  <si>
    <t>CCCCXXXII</t>
  </si>
  <si>
    <t>Centaurium minus</t>
  </si>
  <si>
    <t>CCCCXXXIII</t>
  </si>
  <si>
    <t>Chamaeleon albus</t>
  </si>
  <si>
    <t>CCCCXXXIIII</t>
  </si>
  <si>
    <t>Chamaeleon niger</t>
  </si>
  <si>
    <t>CCCCXXXV</t>
  </si>
  <si>
    <t>Crocodilion</t>
  </si>
  <si>
    <t>CCCCXXXVI</t>
  </si>
  <si>
    <t>Dipsacos</t>
  </si>
  <si>
    <t>CCCCXXXVII</t>
  </si>
  <si>
    <t>Acantha leuce</t>
  </si>
  <si>
    <t>CCCCXXXVIII</t>
  </si>
  <si>
    <t>Acantha Arabica</t>
  </si>
  <si>
    <t>CCCCXXXIX</t>
  </si>
  <si>
    <t>Scolymos</t>
  </si>
  <si>
    <t>CCCCXL</t>
  </si>
  <si>
    <t>CCCCXLI</t>
  </si>
  <si>
    <t>Acanthion</t>
  </si>
  <si>
    <t>CCCCXLII</t>
  </si>
  <si>
    <t>Acantha</t>
  </si>
  <si>
    <t>CCCCXLIII</t>
  </si>
  <si>
    <t>Agriacantha</t>
  </si>
  <si>
    <t>CCCCXLIIII</t>
  </si>
  <si>
    <t>Anonis</t>
  </si>
  <si>
    <t>CCCCXLV</t>
  </si>
  <si>
    <t>Leucacantha</t>
  </si>
  <si>
    <t>CCCCXLVI</t>
  </si>
  <si>
    <t>Tragacantha</t>
  </si>
  <si>
    <t>CCCCXLVII</t>
  </si>
  <si>
    <t>Eryngion</t>
  </si>
  <si>
    <t>CCCCXLVIII</t>
  </si>
  <si>
    <t>Aloë</t>
  </si>
  <si>
    <t>CCCCXLVIIII</t>
  </si>
  <si>
    <t>Absinthium</t>
  </si>
  <si>
    <t>CCCCL</t>
  </si>
  <si>
    <t>Absinthium Santonicum</t>
  </si>
  <si>
    <t>CCCCLII</t>
  </si>
  <si>
    <t>Abrotonum</t>
  </si>
  <si>
    <t>CCCCLIII</t>
  </si>
  <si>
    <t>Hyssopum</t>
  </si>
  <si>
    <t>CCCCLIIII</t>
  </si>
  <si>
    <t>Stichas</t>
  </si>
  <si>
    <t>CCCCLV</t>
  </si>
  <si>
    <t>Origanum</t>
  </si>
  <si>
    <t>CCCCLVI</t>
  </si>
  <si>
    <t>Origanum Ionitis</t>
  </si>
  <si>
    <t>CCCCLVII</t>
  </si>
  <si>
    <t>Origanum sylvestre de Monstatum est</t>
  </si>
  <si>
    <t>CCCCLVIII</t>
  </si>
  <si>
    <t>Tragoriganum</t>
  </si>
  <si>
    <t>CCCCLIX</t>
  </si>
  <si>
    <t>Pulegium</t>
  </si>
  <si>
    <t>CCCCLX</t>
  </si>
  <si>
    <t>Dictamnus</t>
  </si>
  <si>
    <t>CCCCLXI</t>
  </si>
  <si>
    <t>Pseudodictamnum</t>
  </si>
  <si>
    <t>CCCCLXII</t>
  </si>
  <si>
    <t>Dictamnum aliud</t>
  </si>
  <si>
    <t>CCCCLXIII</t>
  </si>
  <si>
    <t>Elelisphacos</t>
  </si>
  <si>
    <t>CCCCLXIIII</t>
  </si>
  <si>
    <t>Menta</t>
  </si>
  <si>
    <t>CCCCLXV</t>
  </si>
  <si>
    <t>Mentastrum</t>
  </si>
  <si>
    <t>CCCCLXVI</t>
  </si>
  <si>
    <t>Calamintha</t>
  </si>
  <si>
    <t>CCCCLXVII</t>
  </si>
  <si>
    <t>Thymum</t>
  </si>
  <si>
    <t>CCCCLXVIII</t>
  </si>
  <si>
    <t>CCCCLXVIIII</t>
  </si>
  <si>
    <t>Serpillum</t>
  </si>
  <si>
    <t>CCCCLXX</t>
  </si>
  <si>
    <t>Sampsuchus</t>
  </si>
  <si>
    <t>CCCCLXXI</t>
  </si>
  <si>
    <t>Melilotos</t>
  </si>
  <si>
    <t>CCCCLXXII</t>
  </si>
  <si>
    <t>Marum</t>
  </si>
  <si>
    <t>CCCCLXXIII</t>
  </si>
  <si>
    <t>Acinos</t>
  </si>
  <si>
    <t>CCCCLXXIIII</t>
  </si>
  <si>
    <t>Baccharis</t>
  </si>
  <si>
    <t>CCCCLXXV</t>
  </si>
  <si>
    <t>Ruta</t>
  </si>
  <si>
    <t>CCCCLXXVI</t>
  </si>
  <si>
    <t>Ruta sylvestris</t>
  </si>
  <si>
    <t>CCCCLXXVII</t>
  </si>
  <si>
    <t>Ruta Galatica</t>
  </si>
  <si>
    <t>CCCCLXXVIII</t>
  </si>
  <si>
    <t>CCCCLXXIX</t>
  </si>
  <si>
    <t>Panaces Heraclion</t>
  </si>
  <si>
    <t>CCCCLXXX</t>
  </si>
  <si>
    <t>Panaces Asclepion</t>
  </si>
  <si>
    <t>CCCCLXXXI</t>
  </si>
  <si>
    <t>Panaces Chironion</t>
  </si>
  <si>
    <t>CCCCLXXXII</t>
  </si>
  <si>
    <t>Ligusticum</t>
  </si>
  <si>
    <t>CCCCLXXXIII</t>
  </si>
  <si>
    <t>Staphylinos agrios</t>
  </si>
  <si>
    <t>CCCCLXXXIIII</t>
  </si>
  <si>
    <t>Seseli Massiliense</t>
  </si>
  <si>
    <t>CCCCLXXXV</t>
  </si>
  <si>
    <t>Seseli Aethyopicum</t>
  </si>
  <si>
    <t>CCCCLXXXVI</t>
  </si>
  <si>
    <t>Seseli Peloponesiacum</t>
  </si>
  <si>
    <t>CCCCLXXXVII</t>
  </si>
  <si>
    <t>Tordylon</t>
  </si>
  <si>
    <t>CCCCLXXXVIII</t>
  </si>
  <si>
    <t>CCCCLXXXIX</t>
  </si>
  <si>
    <t>Anisum</t>
  </si>
  <si>
    <t>CCCCXC</t>
  </si>
  <si>
    <t>Caros</t>
  </si>
  <si>
    <t>CCCCXCI</t>
  </si>
  <si>
    <t>Anethum</t>
  </si>
  <si>
    <t>CCCCXCII</t>
  </si>
  <si>
    <t>Cuminum sativum</t>
  </si>
  <si>
    <t>CCCCXCIII</t>
  </si>
  <si>
    <t>Cuminum sylvestre</t>
  </si>
  <si>
    <t>CCCCXCIIII</t>
  </si>
  <si>
    <t>Aliud cuminum sylvestre</t>
  </si>
  <si>
    <t>CCCCXCV</t>
  </si>
  <si>
    <t>CCCCXCVI</t>
  </si>
  <si>
    <t>Coriandrum</t>
  </si>
  <si>
    <t>CCCCXCVII</t>
  </si>
  <si>
    <t>Hieracion maius</t>
  </si>
  <si>
    <t>CCCCXCVIII</t>
  </si>
  <si>
    <t>Hieracion minus</t>
  </si>
  <si>
    <t>CCCCXCIX</t>
  </si>
  <si>
    <t>Apium</t>
  </si>
  <si>
    <t>D</t>
  </si>
  <si>
    <t>Eleoselinon</t>
  </si>
  <si>
    <t>DI</t>
  </si>
  <si>
    <t>DII</t>
  </si>
  <si>
    <t>Petroselinum</t>
  </si>
  <si>
    <t>DIII</t>
  </si>
  <si>
    <t>DIIII</t>
  </si>
  <si>
    <t>Smyrnium</t>
  </si>
  <si>
    <t>DV</t>
  </si>
  <si>
    <t>Elaphoboscon</t>
  </si>
  <si>
    <t>DVI</t>
  </si>
  <si>
    <t>Foeniculus</t>
  </si>
  <si>
    <t>DVII</t>
  </si>
  <si>
    <t>Hippomarathrum</t>
  </si>
  <si>
    <t>DVIII</t>
  </si>
  <si>
    <t>Hippomarathrum aliud</t>
  </si>
  <si>
    <t>DIX</t>
  </si>
  <si>
    <t>Daucus</t>
  </si>
  <si>
    <t>DX</t>
  </si>
  <si>
    <t>Delphinium mais</t>
  </si>
  <si>
    <t>DXI</t>
  </si>
  <si>
    <t>Delphinium minus</t>
  </si>
  <si>
    <t>DXII</t>
  </si>
  <si>
    <t>Pyrethrum</t>
  </si>
  <si>
    <t>DXIII</t>
  </si>
  <si>
    <t>DXIIII</t>
  </si>
  <si>
    <t>Libanotis coronaria</t>
  </si>
  <si>
    <t>DXV</t>
  </si>
  <si>
    <t>Sphondylion</t>
  </si>
  <si>
    <t>DXVI</t>
  </si>
  <si>
    <t>Ferula</t>
  </si>
  <si>
    <t>DXVII</t>
  </si>
  <si>
    <t>Peucedanum</t>
  </si>
  <si>
    <t>DXVIII</t>
  </si>
  <si>
    <t>Melanthion</t>
  </si>
  <si>
    <t>DXIX</t>
  </si>
  <si>
    <t>DXX</t>
  </si>
  <si>
    <t>Magydaris</t>
  </si>
  <si>
    <t>DXXI</t>
  </si>
  <si>
    <t>Sagapenum</t>
  </si>
  <si>
    <t>DXXII</t>
  </si>
  <si>
    <t>Euphorbium</t>
  </si>
  <si>
    <t>DXXIII</t>
  </si>
  <si>
    <t>DXXIIII</t>
  </si>
  <si>
    <t>Ammoniacum</t>
  </si>
  <si>
    <t>DXXV</t>
  </si>
  <si>
    <t>DXXVI</t>
  </si>
  <si>
    <t>DXXVII</t>
  </si>
  <si>
    <t>Glutinum</t>
  </si>
  <si>
    <t>DXXVIII</t>
  </si>
  <si>
    <t>Ichthyocolla</t>
  </si>
  <si>
    <t>DXXIX</t>
  </si>
  <si>
    <t>Viscum</t>
  </si>
  <si>
    <t>DXXX</t>
  </si>
  <si>
    <t>Aparine</t>
  </si>
  <si>
    <t>DXXXI</t>
  </si>
  <si>
    <t>DXXXII</t>
  </si>
  <si>
    <t>Atractylis</t>
  </si>
  <si>
    <t>DXXXIII</t>
  </si>
  <si>
    <t>Asclepias</t>
  </si>
  <si>
    <t>DXXXIIII</t>
  </si>
  <si>
    <t>Polycnemon</t>
  </si>
  <si>
    <t>DXXXV</t>
  </si>
  <si>
    <t>Clinopodion</t>
  </si>
  <si>
    <t>DXXXVI</t>
  </si>
  <si>
    <t>DXXXVII</t>
  </si>
  <si>
    <t>Teucrion</t>
  </si>
  <si>
    <t>DXXXVIII</t>
  </si>
  <si>
    <t>Chamaedrys</t>
  </si>
  <si>
    <t>DXXXIX</t>
  </si>
  <si>
    <t>Leucas</t>
  </si>
  <si>
    <t>DXL</t>
  </si>
  <si>
    <t>Lychnis coronaria</t>
  </si>
  <si>
    <t>DXLI</t>
  </si>
  <si>
    <t>Lychnis rustica</t>
  </si>
  <si>
    <t>DXLII</t>
  </si>
  <si>
    <t>Lilium</t>
  </si>
  <si>
    <t>DXLIII</t>
  </si>
  <si>
    <t>DXLIIII</t>
  </si>
  <si>
    <t>Melissophyllon</t>
  </si>
  <si>
    <t>DXLV</t>
  </si>
  <si>
    <t>Marrubium</t>
  </si>
  <si>
    <t>DXLVI</t>
  </si>
  <si>
    <t>Stachys</t>
  </si>
  <si>
    <t>DXLVII</t>
  </si>
  <si>
    <t>Phyllitis</t>
  </si>
  <si>
    <t>DXLVIII</t>
  </si>
  <si>
    <t>DXLIX</t>
  </si>
  <si>
    <t>Trifolium</t>
  </si>
  <si>
    <t>DL</t>
  </si>
  <si>
    <t>Polium</t>
  </si>
  <si>
    <t>DLI</t>
  </si>
  <si>
    <t>Scordion</t>
  </si>
  <si>
    <t>DLII</t>
  </si>
  <si>
    <t>Bechion</t>
  </si>
  <si>
    <t>DLIII</t>
  </si>
  <si>
    <t>Artemisia</t>
  </si>
  <si>
    <t>DLIIII</t>
  </si>
  <si>
    <t>Artemisia alia</t>
  </si>
  <si>
    <t>DLV</t>
  </si>
  <si>
    <t>DLVI</t>
  </si>
  <si>
    <t>Botrys</t>
  </si>
  <si>
    <t>DLVII</t>
  </si>
  <si>
    <t>Geranion</t>
  </si>
  <si>
    <t>DLVIII</t>
  </si>
  <si>
    <t>Altera geranion</t>
  </si>
  <si>
    <t>DLVIIII</t>
  </si>
  <si>
    <t>DLX</t>
  </si>
  <si>
    <t>Typha</t>
  </si>
  <si>
    <t>DLXI</t>
  </si>
  <si>
    <t>Circaea</t>
  </si>
  <si>
    <t>DLXII</t>
  </si>
  <si>
    <t>Oenanthe</t>
  </si>
  <si>
    <t>DLXIII</t>
  </si>
  <si>
    <t>Conyza</t>
  </si>
  <si>
    <t>DLXIIII</t>
  </si>
  <si>
    <t>Conyza minor</t>
  </si>
  <si>
    <t>DLXV</t>
  </si>
  <si>
    <t>Conyzae tertium genus</t>
  </si>
  <si>
    <t>DLXVI</t>
  </si>
  <si>
    <t>Hemerocalles</t>
  </si>
  <si>
    <t>DLXVII</t>
  </si>
  <si>
    <t>Leucoion</t>
  </si>
  <si>
    <t>DLXVIII</t>
  </si>
  <si>
    <t>Crataegonos</t>
  </si>
  <si>
    <t>DLXIX</t>
  </si>
  <si>
    <t>DLXX</t>
  </si>
  <si>
    <t>Orchis</t>
  </si>
  <si>
    <t>DLXXI</t>
  </si>
  <si>
    <t>Orchis Serapias</t>
  </si>
  <si>
    <t>DLXXII</t>
  </si>
  <si>
    <t>DLXXIII</t>
  </si>
  <si>
    <t>Alterum satyrium</t>
  </si>
  <si>
    <t>DLXXIIII</t>
  </si>
  <si>
    <t>Orminon</t>
  </si>
  <si>
    <t>DLXXV</t>
  </si>
  <si>
    <t>DLXXVI</t>
  </si>
  <si>
    <t>Nymphea</t>
  </si>
  <si>
    <t>DLXXVIII</t>
  </si>
  <si>
    <t>Nymphea alia</t>
  </si>
  <si>
    <t>DLXXIX</t>
  </si>
  <si>
    <t>Androsaces</t>
  </si>
  <si>
    <t>DLXXX</t>
  </si>
  <si>
    <t>Asplenon</t>
  </si>
  <si>
    <t>DLXXXI</t>
  </si>
  <si>
    <t>Hemionitis</t>
  </si>
  <si>
    <t>DLXXXII</t>
  </si>
  <si>
    <t>DLXXXIII</t>
  </si>
  <si>
    <t>Anthemis</t>
  </si>
  <si>
    <t>DMXXXIIII</t>
  </si>
  <si>
    <t>Parthenium</t>
  </si>
  <si>
    <t>DLXXXV</t>
  </si>
  <si>
    <t>Buphthalmos</t>
  </si>
  <si>
    <t>DLXXXVI</t>
  </si>
  <si>
    <t>Paeonia</t>
  </si>
  <si>
    <t>DLXXXVII</t>
  </si>
  <si>
    <t>Lithospermon</t>
  </si>
  <si>
    <t>DLXXXVIII</t>
  </si>
  <si>
    <t>Phalaris</t>
  </si>
  <si>
    <t>DLXXXIX</t>
  </si>
  <si>
    <t>Erythrodanum</t>
  </si>
  <si>
    <t>DXC</t>
  </si>
  <si>
    <t>DXCI</t>
  </si>
  <si>
    <t>Lonchitis trachea</t>
  </si>
  <si>
    <t>DXCII</t>
  </si>
  <si>
    <t>Althaea</t>
  </si>
  <si>
    <t>DXCIII</t>
  </si>
  <si>
    <t>Alcea</t>
  </si>
  <si>
    <t>DXCIIII</t>
  </si>
  <si>
    <t>Cannabis sylvatica</t>
  </si>
  <si>
    <t>DXCV</t>
  </si>
  <si>
    <t>Cannabis sativa</t>
  </si>
  <si>
    <t>DXCVI</t>
  </si>
  <si>
    <t>Anagyris</t>
  </si>
  <si>
    <t>DXCVII</t>
  </si>
  <si>
    <t>Cepaea</t>
  </si>
  <si>
    <t>DXCVIII</t>
  </si>
  <si>
    <t>Alisma</t>
  </si>
  <si>
    <t>DXCIX</t>
  </si>
  <si>
    <t>Onobrychis</t>
  </si>
  <si>
    <t>DC</t>
  </si>
  <si>
    <t>Hypericon</t>
  </si>
  <si>
    <t>DCI</t>
  </si>
  <si>
    <t>Ascyron</t>
  </si>
  <si>
    <t>DCII</t>
  </si>
  <si>
    <t>Androsaemon</t>
  </si>
  <si>
    <t>DCIII</t>
  </si>
  <si>
    <t>Coris</t>
  </si>
  <si>
    <t>DCIIII</t>
  </si>
  <si>
    <t>Chamaepitys</t>
  </si>
  <si>
    <t>DCV</t>
  </si>
  <si>
    <t>Chamaepitys secunda</t>
  </si>
  <si>
    <t>DCVI</t>
  </si>
  <si>
    <t>Chamaepitys tertia</t>
  </si>
  <si>
    <t>DCVII</t>
  </si>
  <si>
    <t>Betonica</t>
  </si>
  <si>
    <t>DCVIII</t>
  </si>
  <si>
    <t>Britanica</t>
  </si>
  <si>
    <t>DCIX</t>
  </si>
  <si>
    <t>Betonicae mentio tertia</t>
  </si>
  <si>
    <t>DCX</t>
  </si>
  <si>
    <t>DCXI</t>
  </si>
  <si>
    <t>Poligonon mas</t>
  </si>
  <si>
    <t>DCXII</t>
  </si>
  <si>
    <t>Polygonon foemina</t>
  </si>
  <si>
    <t>DCXIII</t>
  </si>
  <si>
    <t>Polygonaton</t>
  </si>
  <si>
    <t>DCXIIII</t>
  </si>
  <si>
    <t>Clematis</t>
  </si>
  <si>
    <t>DCXV</t>
  </si>
  <si>
    <t>Andere Klematis</t>
  </si>
  <si>
    <t>Clematis altera</t>
  </si>
  <si>
    <t>DCXVII</t>
  </si>
  <si>
    <t>Symphyton petraeum</t>
  </si>
  <si>
    <t>DCXVIII</t>
  </si>
  <si>
    <t>Symphyton alterum</t>
  </si>
  <si>
    <t>DCXIX</t>
  </si>
  <si>
    <t>Holosteum</t>
  </si>
  <si>
    <t>DCXX</t>
  </si>
  <si>
    <t>Stoebe</t>
  </si>
  <si>
    <t>DCXXI</t>
  </si>
  <si>
    <t>Clymenos</t>
  </si>
  <si>
    <t>DCXXII</t>
  </si>
  <si>
    <t>Periclymenos</t>
  </si>
  <si>
    <t>DCXXIII</t>
  </si>
  <si>
    <t>Trieulum</t>
  </si>
  <si>
    <t>DCXXIIII</t>
  </si>
  <si>
    <t>Saxifraga</t>
  </si>
  <si>
    <t>DCXXV</t>
  </si>
  <si>
    <t>Limonium</t>
  </si>
  <si>
    <t>DCXXVI</t>
  </si>
  <si>
    <t>Lagopus</t>
  </si>
  <si>
    <t>DCXXVII</t>
  </si>
  <si>
    <t>DCXXVIII</t>
  </si>
  <si>
    <t>DCXXIX</t>
  </si>
  <si>
    <t>Xiphion</t>
  </si>
  <si>
    <t>DCXXX</t>
  </si>
  <si>
    <t>DCXXXI</t>
  </si>
  <si>
    <t>DCXXXII</t>
  </si>
  <si>
    <t>Anchusa</t>
  </si>
  <si>
    <t>DCXXXIII</t>
  </si>
  <si>
    <t>Anchusa onochelos</t>
  </si>
  <si>
    <t>DCXXXIIII</t>
  </si>
  <si>
    <t>Anchusa tertia sine nomine</t>
  </si>
  <si>
    <t>DCXXXV</t>
  </si>
  <si>
    <t>Lycopsos vel Lycopsis anchusae genus</t>
  </si>
  <si>
    <t>DCXXXVI</t>
  </si>
  <si>
    <t>DCXXXVII</t>
  </si>
  <si>
    <t>Ocimoides</t>
  </si>
  <si>
    <t>DCXXXVIII</t>
  </si>
  <si>
    <t>DCXXXIX</t>
  </si>
  <si>
    <t>Gramen</t>
  </si>
  <si>
    <t>DCXL</t>
  </si>
  <si>
    <t>DCXLI</t>
  </si>
  <si>
    <t>Gramen Parnasion</t>
  </si>
  <si>
    <t>DCXLII</t>
  </si>
  <si>
    <t>Gramen Cilicium</t>
  </si>
  <si>
    <t>DCXLIII</t>
  </si>
  <si>
    <t>Sideritis prima</t>
  </si>
  <si>
    <t>DCXLIIII</t>
  </si>
  <si>
    <t>Sideritis secunda</t>
  </si>
  <si>
    <t>DCXLV</t>
  </si>
  <si>
    <t>Sideritis tertia</t>
  </si>
  <si>
    <t>DCXLVI</t>
  </si>
  <si>
    <t>Sideritis quarta</t>
  </si>
  <si>
    <t>DCXLVII</t>
  </si>
  <si>
    <t>Rubus</t>
  </si>
  <si>
    <t>DCXLVIII</t>
  </si>
  <si>
    <t>Rubus idaeus</t>
  </si>
  <si>
    <t>DCXLIX</t>
  </si>
  <si>
    <t>Helxine</t>
  </si>
  <si>
    <t>DCL</t>
  </si>
  <si>
    <t>DCLI</t>
  </si>
  <si>
    <t>Eupatorium</t>
  </si>
  <si>
    <t>DCLII</t>
  </si>
  <si>
    <t>Pentaphyllon</t>
  </si>
  <si>
    <t>DCLIII</t>
  </si>
  <si>
    <t>Phoenix herba</t>
  </si>
  <si>
    <t>DCLIIII</t>
  </si>
  <si>
    <t>Idaea radix</t>
  </si>
  <si>
    <t>DCLV</t>
  </si>
  <si>
    <t>Radix rhodia</t>
  </si>
  <si>
    <t>DCLVII</t>
  </si>
  <si>
    <t>Hippuris altera</t>
  </si>
  <si>
    <t>DCLVIII</t>
  </si>
  <si>
    <t>Coccus baphica</t>
  </si>
  <si>
    <t>DCLVIIII</t>
  </si>
  <si>
    <t>DCLX</t>
  </si>
  <si>
    <t>Tragion altera</t>
  </si>
  <si>
    <t>DCLXI</t>
  </si>
  <si>
    <t>DCLXII</t>
  </si>
  <si>
    <t>Oxyschoenos et iuncus palustris</t>
  </si>
  <si>
    <t>DCLXIII</t>
  </si>
  <si>
    <t>Euripice</t>
  </si>
  <si>
    <t>DCLXIIII</t>
  </si>
  <si>
    <t>Lichen in Saxis</t>
  </si>
  <si>
    <t>DCLXV</t>
  </si>
  <si>
    <t>DCLXVI</t>
  </si>
  <si>
    <t>Chrysocome</t>
  </si>
  <si>
    <t>DCLXVII</t>
  </si>
  <si>
    <t>DCLXVIII</t>
  </si>
  <si>
    <t>Helichrysos</t>
  </si>
  <si>
    <t>DCLXIX</t>
  </si>
  <si>
    <t>Chrysanthemos</t>
  </si>
  <si>
    <t>DCLXX</t>
  </si>
  <si>
    <t>Peristereon</t>
  </si>
  <si>
    <t>DCLXXI</t>
  </si>
  <si>
    <t>Peristereon supina</t>
  </si>
  <si>
    <t>DCLXXIII</t>
  </si>
  <si>
    <t>Astragalos</t>
  </si>
  <si>
    <t>DCLXXIIII</t>
  </si>
  <si>
    <t>Hyacinthus</t>
  </si>
  <si>
    <t>DCLXXV</t>
  </si>
  <si>
    <t>Papaver rhoeas</t>
  </si>
  <si>
    <t>DCLXXVI</t>
  </si>
  <si>
    <t>Papaver sativum</t>
  </si>
  <si>
    <t>DCLXXVII</t>
  </si>
  <si>
    <t>De opio et meconio</t>
  </si>
  <si>
    <t>DCLXXVIII</t>
  </si>
  <si>
    <t>Papaver ceratitis</t>
  </si>
  <si>
    <t>DCLXXIX</t>
  </si>
  <si>
    <t>Papaver aphrodes</t>
  </si>
  <si>
    <t>DCLXXX</t>
  </si>
  <si>
    <t>Hypecoon</t>
  </si>
  <si>
    <t>DCLXXXI</t>
  </si>
  <si>
    <t>Hyoscyamos</t>
  </si>
  <si>
    <t>DCLXXXII</t>
  </si>
  <si>
    <t>Psyllium</t>
  </si>
  <si>
    <t>DCLXXXIIII</t>
  </si>
  <si>
    <t>Strychnon</t>
  </si>
  <si>
    <t>Strychnon halicacabum</t>
  </si>
  <si>
    <t>DCLXXXV</t>
  </si>
  <si>
    <t>Strychnon soporiferum</t>
  </si>
  <si>
    <t>DCLXXXVI</t>
  </si>
  <si>
    <t>Strychnon manicon</t>
  </si>
  <si>
    <t>DCLXXXVII</t>
  </si>
  <si>
    <t>Dorycnion</t>
  </si>
  <si>
    <t>DCLXXXVIII</t>
  </si>
  <si>
    <t>Mandragoras</t>
  </si>
  <si>
    <t>DCLXXXIX</t>
  </si>
  <si>
    <t>Morion id est alter mandragoras</t>
  </si>
  <si>
    <t>DCXC</t>
  </si>
  <si>
    <t>Aconitum</t>
  </si>
  <si>
    <t>DCXCI</t>
  </si>
  <si>
    <t>Aconitum cynoctonon</t>
  </si>
  <si>
    <t>DCXCII</t>
  </si>
  <si>
    <t>Aconitum lycoctonon</t>
  </si>
  <si>
    <t>DCXCIII</t>
  </si>
  <si>
    <t>Cicuta</t>
  </si>
  <si>
    <t>DCXCIIII</t>
  </si>
  <si>
    <t>Smilax</t>
  </si>
  <si>
    <t>DCLXXXXV</t>
  </si>
  <si>
    <t>Apocynon</t>
  </si>
  <si>
    <t>DCLXXXXVI</t>
  </si>
  <si>
    <t>Nerion sive rhododendron</t>
  </si>
  <si>
    <t>DCLXXXXVII</t>
  </si>
  <si>
    <t>Fungi</t>
  </si>
  <si>
    <t>DCLXXXXVIII</t>
  </si>
  <si>
    <t>Colchicon</t>
  </si>
  <si>
    <t>DCLXXXXIX</t>
  </si>
  <si>
    <t>DCC</t>
  </si>
  <si>
    <t>Lens palustris</t>
  </si>
  <si>
    <t>DCCI</t>
  </si>
  <si>
    <t>Aizoon maius</t>
  </si>
  <si>
    <t>DCCII</t>
  </si>
  <si>
    <t>Aizoon minus</t>
  </si>
  <si>
    <t>DCCIII</t>
  </si>
  <si>
    <t>Aizoon leptophyllon sive portulaca sylvestris</t>
  </si>
  <si>
    <t>DCCIIII</t>
  </si>
  <si>
    <t>Cotyledon</t>
  </si>
  <si>
    <t>DCCV</t>
  </si>
  <si>
    <t>Cotyledon secunda</t>
  </si>
  <si>
    <t>DCCVI</t>
  </si>
  <si>
    <t>Urtica sive acalypha</t>
  </si>
  <si>
    <t>DCCVII</t>
  </si>
  <si>
    <t>DCCVIII</t>
  </si>
  <si>
    <t>Galion</t>
  </si>
  <si>
    <t>DCCIX</t>
  </si>
  <si>
    <t>Erigeron</t>
  </si>
  <si>
    <t>DCCX</t>
  </si>
  <si>
    <t>Thalictron</t>
  </si>
  <si>
    <t>DCCXI</t>
  </si>
  <si>
    <t>Bryon thalassion</t>
  </si>
  <si>
    <t>DCCXII</t>
  </si>
  <si>
    <t>Phycos</t>
  </si>
  <si>
    <t>DCCXIII</t>
  </si>
  <si>
    <t>Potamogeton</t>
  </si>
  <si>
    <t>DCCXIIII</t>
  </si>
  <si>
    <t>DCCXV</t>
  </si>
  <si>
    <t>Stratiotes terrestris vel millefolia</t>
  </si>
  <si>
    <t>DCCXVI</t>
  </si>
  <si>
    <t>Phlomos</t>
  </si>
  <si>
    <t>DCCXVII</t>
  </si>
  <si>
    <t>Phlomides</t>
  </si>
  <si>
    <t>DCCXVIII</t>
  </si>
  <si>
    <t>Aethiopis</t>
  </si>
  <si>
    <t>DCCXIX</t>
  </si>
  <si>
    <t>Arction</t>
  </si>
  <si>
    <t>DCCXX</t>
  </si>
  <si>
    <t>Arcion</t>
  </si>
  <si>
    <t>DCCXXI</t>
  </si>
  <si>
    <t>DCCXXII</t>
  </si>
  <si>
    <t>Epipactis</t>
  </si>
  <si>
    <t>DCCXXIII</t>
  </si>
  <si>
    <t>Capnos</t>
  </si>
  <si>
    <t>DCCXXIIII</t>
  </si>
  <si>
    <t>Lotus sativa</t>
  </si>
  <si>
    <t>DCCXXV</t>
  </si>
  <si>
    <t>Lotus sylvestris</t>
  </si>
  <si>
    <t>DCCXXVI</t>
  </si>
  <si>
    <t>Cytisus</t>
  </si>
  <si>
    <t>DCCXXVII</t>
  </si>
  <si>
    <t>Lotus Aegyptia</t>
  </si>
  <si>
    <t>DCCXXVIII</t>
  </si>
  <si>
    <t>Myriophyllon</t>
  </si>
  <si>
    <t>DCCXXIX</t>
  </si>
  <si>
    <t>Myrrhis</t>
  </si>
  <si>
    <t>DCCXXX</t>
  </si>
  <si>
    <t>DCCXXXI</t>
  </si>
  <si>
    <t>Oenagra</t>
  </si>
  <si>
    <t>DCCXXXII</t>
  </si>
  <si>
    <t>Cirsion</t>
  </si>
  <si>
    <t>DCCXXXIII</t>
  </si>
  <si>
    <t>Aster Atticus</t>
  </si>
  <si>
    <t>DCCXXXIIII</t>
  </si>
  <si>
    <t>DCCXXXV</t>
  </si>
  <si>
    <t>Viola purpurea</t>
  </si>
  <si>
    <t>DCCXXXVI</t>
  </si>
  <si>
    <t>Cacalia</t>
  </si>
  <si>
    <t>DCCXXXVII</t>
  </si>
  <si>
    <t>DCCXXXVIII</t>
  </si>
  <si>
    <t>Chamaecissos</t>
  </si>
  <si>
    <t>DCCXXXIX</t>
  </si>
  <si>
    <t>Camaepeuce</t>
  </si>
  <si>
    <t>DCCXL</t>
  </si>
  <si>
    <t>Buglosson</t>
  </si>
  <si>
    <t>DCCXLII</t>
  </si>
  <si>
    <t>Cynoglosson</t>
  </si>
  <si>
    <t>DCCXLIII</t>
  </si>
  <si>
    <t>DCCXLIIII</t>
  </si>
  <si>
    <t>DCCXLV</t>
  </si>
  <si>
    <t>Antirrhinon</t>
  </si>
  <si>
    <t>DCCXLVI</t>
  </si>
  <si>
    <t>Catanance</t>
  </si>
  <si>
    <t>DCCXLVII</t>
  </si>
  <si>
    <t>Tripolium</t>
  </si>
  <si>
    <t>DCCXLVIII</t>
  </si>
  <si>
    <t>Adianton</t>
  </si>
  <si>
    <t>DCCXLIX</t>
  </si>
  <si>
    <t>Trichomanes</t>
  </si>
  <si>
    <t>DCCL</t>
  </si>
  <si>
    <t>Xanthion</t>
  </si>
  <si>
    <t>DCCLI</t>
  </si>
  <si>
    <t>Aegilops</t>
  </si>
  <si>
    <t>DCCLII</t>
  </si>
  <si>
    <t>DCCLIII</t>
  </si>
  <si>
    <t>DCCLIIII</t>
  </si>
  <si>
    <t>Polygalon</t>
  </si>
  <si>
    <t>DCCLV</t>
  </si>
  <si>
    <t>Osiris</t>
  </si>
  <si>
    <t>DCCLVI</t>
  </si>
  <si>
    <t>Smilax trachea</t>
  </si>
  <si>
    <t>DCCLVII</t>
  </si>
  <si>
    <t>Smilax lia</t>
  </si>
  <si>
    <t>DCCLVIII</t>
  </si>
  <si>
    <t>Myrtus sylvestris</t>
  </si>
  <si>
    <t>DCCLIX</t>
  </si>
  <si>
    <t>Laurus Alexandrina</t>
  </si>
  <si>
    <t>DCCLX</t>
  </si>
  <si>
    <t>DCCLXI</t>
  </si>
  <si>
    <t>Chamaedaphne</t>
  </si>
  <si>
    <t>DCCLXII</t>
  </si>
  <si>
    <t>Elleborus candidus</t>
  </si>
  <si>
    <t>DCCLXIII</t>
  </si>
  <si>
    <t>Elleborum nigrum</t>
  </si>
  <si>
    <t>DCCLXIIII</t>
  </si>
  <si>
    <t>Sesamoides maius</t>
  </si>
  <si>
    <t>DCCLXV</t>
  </si>
  <si>
    <t>Sesamoides minus</t>
  </si>
  <si>
    <t>DCCLXVI</t>
  </si>
  <si>
    <t>Cucumis sylvestris sive anguinus</t>
  </si>
  <si>
    <t>DCCLXVII</t>
  </si>
  <si>
    <t>Elaterium</t>
  </si>
  <si>
    <t>DCCLXVIII</t>
  </si>
  <si>
    <t>Staphis agria</t>
  </si>
  <si>
    <t>DCCLXIX</t>
  </si>
  <si>
    <t>DCCLXX</t>
  </si>
  <si>
    <t>Spartum</t>
  </si>
  <si>
    <t>DCCLXXI</t>
  </si>
  <si>
    <t>Silybon</t>
  </si>
  <si>
    <t>DCCLXXII</t>
  </si>
  <si>
    <t>Balanus myrepsica</t>
  </si>
  <si>
    <t>DCCLXXIII</t>
  </si>
  <si>
    <t>DCCLXXIIII</t>
  </si>
  <si>
    <t>Hippophaes</t>
  </si>
  <si>
    <t>DCCLXXV</t>
  </si>
  <si>
    <t>Hippophaeston</t>
  </si>
  <si>
    <t>DCCLXXVI</t>
  </si>
  <si>
    <t>Cici</t>
  </si>
  <si>
    <t>DCCLXXVII</t>
  </si>
  <si>
    <t>Tithymali septem</t>
  </si>
  <si>
    <t>DCCLXXVIII</t>
  </si>
  <si>
    <t>Characias primum genus tithymali</t>
  </si>
  <si>
    <t>DCCLXXIX</t>
  </si>
  <si>
    <t>Tithymalus myrsinites</t>
  </si>
  <si>
    <t>DCCLXXX</t>
  </si>
  <si>
    <t>Tithymalus paralios</t>
  </si>
  <si>
    <t>DCCLXXXI</t>
  </si>
  <si>
    <t>Tithymalus helioscopios</t>
  </si>
  <si>
    <t>DCCLXXXII</t>
  </si>
  <si>
    <t>Tithymalus cyparissias</t>
  </si>
  <si>
    <t>DCCLXXXIII</t>
  </si>
  <si>
    <t>Tithymalus dendroides</t>
  </si>
  <si>
    <t>DCCLXXXIIII</t>
  </si>
  <si>
    <t>Tithymalus platyphyllos</t>
  </si>
  <si>
    <t>DCCLXXXV</t>
  </si>
  <si>
    <t>DCCLXXXVI</t>
  </si>
  <si>
    <t>DCCLXXXVII</t>
  </si>
  <si>
    <t>DCCLXXXVIII</t>
  </si>
  <si>
    <t>DCCLXXXIX</t>
  </si>
  <si>
    <t>Chamaesyce</t>
  </si>
  <si>
    <t>DCCXC</t>
  </si>
  <si>
    <t>Scammonion</t>
  </si>
  <si>
    <t>DCCXCI</t>
  </si>
  <si>
    <t>Chamaelaea</t>
  </si>
  <si>
    <t>DCCXCII</t>
  </si>
  <si>
    <t>Thymelaea</t>
  </si>
  <si>
    <t>DCCXCIII</t>
  </si>
  <si>
    <t>Sabucus</t>
  </si>
  <si>
    <t>DCCXCIIII</t>
  </si>
  <si>
    <t>Ebulus</t>
  </si>
  <si>
    <t>DCCXCV</t>
  </si>
  <si>
    <t>Pycnocomon</t>
  </si>
  <si>
    <t>DCCXCVI</t>
  </si>
  <si>
    <t>Apios</t>
  </si>
  <si>
    <t>DCCXCVII</t>
  </si>
  <si>
    <t>Colocynthis</t>
  </si>
  <si>
    <t>DCCXCVIII</t>
  </si>
  <si>
    <t>Epithymum</t>
  </si>
  <si>
    <t>DCCXCIX</t>
  </si>
  <si>
    <t>DCCC</t>
  </si>
  <si>
    <t>DCCCI</t>
  </si>
  <si>
    <t>Ampelos agria</t>
  </si>
  <si>
    <t>DCCCII</t>
  </si>
  <si>
    <t>Ampelos leuce</t>
  </si>
  <si>
    <t>DCCCIII</t>
  </si>
  <si>
    <t>Ampelos melaena</t>
  </si>
  <si>
    <t>DCCCIIII</t>
  </si>
  <si>
    <t>Pteris</t>
  </si>
  <si>
    <t>DCCCV</t>
  </si>
  <si>
    <t>Thelypteris</t>
  </si>
  <si>
    <t>DCCCVI</t>
  </si>
  <si>
    <t>Polypodion</t>
  </si>
  <si>
    <t>DCCCVII</t>
  </si>
  <si>
    <t>Pryopteris</t>
  </si>
  <si>
    <t>DCCCVIII</t>
  </si>
  <si>
    <t>Cnecos</t>
  </si>
  <si>
    <t>DCCCIX</t>
  </si>
  <si>
    <t>Linozostis</t>
  </si>
  <si>
    <t>DCCCX</t>
  </si>
  <si>
    <t>Cynia</t>
  </si>
  <si>
    <t>DCCCXI</t>
  </si>
  <si>
    <t>Heliotropium maius</t>
  </si>
  <si>
    <t>DCCCXII</t>
  </si>
  <si>
    <t>Heliotropium minus</t>
  </si>
  <si>
    <t>DCCCXIII</t>
  </si>
  <si>
    <t>Scorpioides</t>
  </si>
  <si>
    <t>DCCCXIIII</t>
  </si>
  <si>
    <t>Vitis sativa</t>
  </si>
  <si>
    <t>DCCCXV</t>
  </si>
  <si>
    <t>Vitis sylvestris</t>
  </si>
  <si>
    <t>DCCCXVI</t>
  </si>
  <si>
    <t>Uvae</t>
  </si>
  <si>
    <t>DCCCXVII</t>
  </si>
  <si>
    <t>Vinacei</t>
  </si>
  <si>
    <t>DCCCXVIII</t>
  </si>
  <si>
    <t>Nuclei acinorum</t>
  </si>
  <si>
    <t>DCCCXIX</t>
  </si>
  <si>
    <t>Uva passa</t>
  </si>
  <si>
    <t>DCCCXX</t>
  </si>
  <si>
    <t>Uva oenanthe</t>
  </si>
  <si>
    <t>DCCCXXI</t>
  </si>
  <si>
    <t>Omphacium vitis</t>
  </si>
  <si>
    <t>DCCCXXII</t>
  </si>
  <si>
    <t>Vinum</t>
  </si>
  <si>
    <t>DCCCXXIII</t>
  </si>
  <si>
    <t>Vini qualitas</t>
  </si>
  <si>
    <t>DCCCXXIIII</t>
  </si>
  <si>
    <t>Passum, et vinum Protropon, sive Creticum, sive Pramnon</t>
  </si>
  <si>
    <t>DCCCXXV</t>
  </si>
  <si>
    <t>Vinum gypsatum</t>
  </si>
  <si>
    <t>DCCCXXVI</t>
  </si>
  <si>
    <t>Vinum picatum sive resinatum</t>
  </si>
  <si>
    <t>DCCCXXVII</t>
  </si>
  <si>
    <t>Vinum parachyton</t>
  </si>
  <si>
    <t>DCCCXXVIII</t>
  </si>
  <si>
    <t>Phalernum</t>
  </si>
  <si>
    <t>DCCCXXIX</t>
  </si>
  <si>
    <t>Albanum</t>
  </si>
  <si>
    <t>DCCCXXX</t>
  </si>
  <si>
    <t>Cecubum</t>
  </si>
  <si>
    <t>DCCCXXXI</t>
  </si>
  <si>
    <t>Surentinum</t>
  </si>
  <si>
    <t>DCCCXXXII</t>
  </si>
  <si>
    <t>Adrianum</t>
  </si>
  <si>
    <t>DCCCXXXIII</t>
  </si>
  <si>
    <t>Praetucium</t>
  </si>
  <si>
    <t>DCCCXXXIIII</t>
  </si>
  <si>
    <t>Histrianum</t>
  </si>
  <si>
    <t>DCCCXXXV</t>
  </si>
  <si>
    <t>Chium</t>
  </si>
  <si>
    <t>DCCCXXXVI</t>
  </si>
  <si>
    <t>Lesbium</t>
  </si>
  <si>
    <t>DCCCXXXVII</t>
  </si>
  <si>
    <t>Ephesium</t>
  </si>
  <si>
    <t>DCCCXXXVIII</t>
  </si>
  <si>
    <t>Messogites</t>
  </si>
  <si>
    <t>DCCCXXXIX</t>
  </si>
  <si>
    <t>Vinum in commune</t>
  </si>
  <si>
    <t>DCCCXL</t>
  </si>
  <si>
    <t>Vinum omphacites</t>
  </si>
  <si>
    <t>DCCCXLI</t>
  </si>
  <si>
    <t>Vinum deuteria</t>
  </si>
  <si>
    <t>DCCCXLII</t>
  </si>
  <si>
    <t>Vinum adynamon</t>
  </si>
  <si>
    <t>DCCCXLIII</t>
  </si>
  <si>
    <t>Vinum nigrum è labrusca</t>
  </si>
  <si>
    <t>DCCCXLIIII</t>
  </si>
  <si>
    <t>Vinum melitites</t>
  </si>
  <si>
    <t>DCCCXLV</t>
  </si>
  <si>
    <t>Oenomell</t>
  </si>
  <si>
    <t>DCCCXLVI</t>
  </si>
  <si>
    <t>Melicraton</t>
  </si>
  <si>
    <t>DCCCXLVII</t>
  </si>
  <si>
    <t>Hydromel</t>
  </si>
  <si>
    <t>DCCCXLVIII</t>
  </si>
  <si>
    <t>Aquae in commune</t>
  </si>
  <si>
    <t>DCCCXLIX</t>
  </si>
  <si>
    <t>Apomeli</t>
  </si>
  <si>
    <t>DCCCL</t>
  </si>
  <si>
    <t>Aqua maris</t>
  </si>
  <si>
    <t>DCCCLI</t>
  </si>
  <si>
    <t>Thalassomeli</t>
  </si>
  <si>
    <t>DCCCLII</t>
  </si>
  <si>
    <t>Acetum</t>
  </si>
  <si>
    <t>DCCCLIII</t>
  </si>
  <si>
    <t>Oxymeli</t>
  </si>
  <si>
    <t>DCCCLIIII</t>
  </si>
  <si>
    <t>Oxalme</t>
  </si>
  <si>
    <t>DCCCLV</t>
  </si>
  <si>
    <t>Thymosalme</t>
  </si>
  <si>
    <t>DCCCLVI</t>
  </si>
  <si>
    <t>Vinum scilliticum</t>
  </si>
  <si>
    <t>DCCCLVII</t>
  </si>
  <si>
    <t>Vinum tethalassomenon</t>
  </si>
  <si>
    <t>DCCCLIX</t>
  </si>
  <si>
    <t>Vinum factitium in commune</t>
  </si>
  <si>
    <t>DCCCLX</t>
  </si>
  <si>
    <t>Vinum cidonites</t>
  </si>
  <si>
    <t>DCCCLXI</t>
  </si>
  <si>
    <t>Vinum melomeli</t>
  </si>
  <si>
    <t>DCCCLXII</t>
  </si>
  <si>
    <t>Vinum hydromelon</t>
  </si>
  <si>
    <t>DCCCLXIII</t>
  </si>
  <si>
    <t>Omphacomeli</t>
  </si>
  <si>
    <t>DCCCLXIIII</t>
  </si>
  <si>
    <t>Vinum apites, oites, mespilites, ceratites</t>
  </si>
  <si>
    <t>DCCCLXV</t>
  </si>
  <si>
    <t>Vinum oenanthinum</t>
  </si>
  <si>
    <t>DCCCLXVI</t>
  </si>
  <si>
    <t>Vinum rhoites</t>
  </si>
  <si>
    <t>DCCCLXVII</t>
  </si>
  <si>
    <t>Vinum rhodites</t>
  </si>
  <si>
    <t>DCCCLXVIII</t>
  </si>
  <si>
    <t>Rhodomeli</t>
  </si>
  <si>
    <t>DCCCLXIX</t>
  </si>
  <si>
    <t>Vinum myrtites</t>
  </si>
  <si>
    <t>DCCCLXX</t>
  </si>
  <si>
    <t>Vinum myrsintes</t>
  </si>
  <si>
    <t>DCCCLXXI</t>
  </si>
  <si>
    <t>Vinum schininum</t>
  </si>
  <si>
    <t>DCCCLXXII</t>
  </si>
  <si>
    <t>Vinum terebinthinum</t>
  </si>
  <si>
    <t>DCCCLXXIII</t>
  </si>
  <si>
    <t>Vinum Phoenicites sive palmeum</t>
  </si>
  <si>
    <t>DCCCLXXIIII</t>
  </si>
  <si>
    <t>Vinum catorchites aut sycites</t>
  </si>
  <si>
    <t>DCCCLXXV</t>
  </si>
  <si>
    <t>Vinum rhetinites</t>
  </si>
  <si>
    <t>DCCCLXXVII</t>
  </si>
  <si>
    <t>Vinum strobilites</t>
  </si>
  <si>
    <t>DCCCLXXVIII</t>
  </si>
  <si>
    <t>Vinum è cedro cupresso, lauro, picea, iunipero, abiete</t>
  </si>
  <si>
    <t>DCCCLXXIX</t>
  </si>
  <si>
    <t>Vinum cedrites</t>
  </si>
  <si>
    <t>DCCCLXXX</t>
  </si>
  <si>
    <t>Vinum pissites</t>
  </si>
  <si>
    <t>DCCCLXXXI</t>
  </si>
  <si>
    <t>Vinum absinthites</t>
  </si>
  <si>
    <t>DCCCLXXXII</t>
  </si>
  <si>
    <t>Vinum hysopites</t>
  </si>
  <si>
    <t>DCCCLXXXIII</t>
  </si>
  <si>
    <t>Vinum chamaedrites</t>
  </si>
  <si>
    <t>DCCCLXXXIIII</t>
  </si>
  <si>
    <t>Vinum stoechadites</t>
  </si>
  <si>
    <t>DCCCLXXXV</t>
  </si>
  <si>
    <t>Acetum stoechadites</t>
  </si>
  <si>
    <t>DCCCLXXXVI</t>
  </si>
  <si>
    <t>Vinum cestrites</t>
  </si>
  <si>
    <t>DCCCLXXXVII</t>
  </si>
  <si>
    <t>Vinum tragoriganites</t>
  </si>
  <si>
    <t>DCCCLXXXVIII</t>
  </si>
  <si>
    <t>Vinum bunionites</t>
  </si>
  <si>
    <t>DCCCLXXXIX</t>
  </si>
  <si>
    <t>Vinum dictamnites</t>
  </si>
  <si>
    <t>DCCCXC</t>
  </si>
  <si>
    <t>Vinum prasiites</t>
  </si>
  <si>
    <t>DCCCXCI</t>
  </si>
  <si>
    <t>Vinum thymisites</t>
  </si>
  <si>
    <t>DCCCXCII</t>
  </si>
  <si>
    <t>Vinum thimbrites</t>
  </si>
  <si>
    <t>DCCCXCIII</t>
  </si>
  <si>
    <t>Vinum origanites</t>
  </si>
  <si>
    <t>DCCCXCIV</t>
  </si>
  <si>
    <t>Vinum calaminthites, gleconites, abrotonites</t>
  </si>
  <si>
    <t>DCCCXCV</t>
  </si>
  <si>
    <t>Vinum conyzites</t>
  </si>
  <si>
    <t>DCCCXCVI</t>
  </si>
  <si>
    <t>Vinum aromatites</t>
  </si>
  <si>
    <t>DCCCXCVII</t>
  </si>
  <si>
    <t>Aromatites aliud</t>
  </si>
  <si>
    <t>DCCCXCVIII</t>
  </si>
  <si>
    <t>Vinum nectarites</t>
  </si>
  <si>
    <t>DCCCXCIX</t>
  </si>
  <si>
    <t>Vinum nardites</t>
  </si>
  <si>
    <t>DCCCC</t>
  </si>
  <si>
    <t>Vinum asarites</t>
  </si>
  <si>
    <t>DCCCCI</t>
  </si>
  <si>
    <t>Vinum ex sylvestri nardo</t>
  </si>
  <si>
    <t>DCCCCII</t>
  </si>
  <si>
    <t>Vinum daucites</t>
  </si>
  <si>
    <t>DCCCCIII</t>
  </si>
  <si>
    <t>Vinum elelisphacites</t>
  </si>
  <si>
    <t>Vinum panacites</t>
  </si>
  <si>
    <t>DCCCCV</t>
  </si>
  <si>
    <t>Vinum acorites et glycyrhitites</t>
  </si>
  <si>
    <t>DCCCCVI</t>
  </si>
  <si>
    <t>Vinum selenites sive apiatum</t>
  </si>
  <si>
    <t>DCCCCVII</t>
  </si>
  <si>
    <t>Vinum marathrites, anethites, petroselenites</t>
  </si>
  <si>
    <t>DCCCCVIII</t>
  </si>
  <si>
    <t>Vinum halosanthites</t>
  </si>
  <si>
    <t>DCCCCVIIII</t>
  </si>
  <si>
    <t>Vinum phthorion</t>
  </si>
  <si>
    <t>DCCCCX</t>
  </si>
  <si>
    <t>Vinum chamaelaites</t>
  </si>
  <si>
    <t>DCCCCXI</t>
  </si>
  <si>
    <t>Vinum chamaepitytes</t>
  </si>
  <si>
    <t>DCCCCXII</t>
  </si>
  <si>
    <t>Vinum mandragorites</t>
  </si>
  <si>
    <t>DCCCCXIII</t>
  </si>
  <si>
    <t>Vinum elleborites</t>
  </si>
  <si>
    <t>DCCCCXIIII</t>
  </si>
  <si>
    <t>Vinum scammonites</t>
  </si>
  <si>
    <t>DCCCCXV</t>
  </si>
  <si>
    <t>Cadmia</t>
  </si>
  <si>
    <t>DCCCCXVI</t>
  </si>
  <si>
    <t>Pompholyx et spodion</t>
  </si>
  <si>
    <t>DCCCCXVII</t>
  </si>
  <si>
    <t>Antispodion</t>
  </si>
  <si>
    <t>DCCCCXVIII</t>
  </si>
  <si>
    <t>Aes ustum</t>
  </si>
  <si>
    <t>DCCCCXIX</t>
  </si>
  <si>
    <t>Scoria aeris</t>
  </si>
  <si>
    <t>DCCCCXX</t>
  </si>
  <si>
    <t>Flos aeris</t>
  </si>
  <si>
    <t>DCCCCXXI</t>
  </si>
  <si>
    <t>Squama aeris</t>
  </si>
  <si>
    <t>DCCCCXXII</t>
  </si>
  <si>
    <t>Squama altera hoc est stomoma</t>
  </si>
  <si>
    <t>DCCCCXXIII</t>
  </si>
  <si>
    <t>Aerugo rasilis</t>
  </si>
  <si>
    <t>DCCCCXXIIII</t>
  </si>
  <si>
    <t>Aerugo scolecia</t>
  </si>
  <si>
    <t>DCCCCXXV</t>
  </si>
  <si>
    <t>Aerugo aurificum</t>
  </si>
  <si>
    <t>DCCCCXXVI</t>
  </si>
  <si>
    <t>Aerugo usta</t>
  </si>
  <si>
    <t>DCCCCXXVII</t>
  </si>
  <si>
    <t>Aerugo ferri</t>
  </si>
  <si>
    <t>DCCCCXXVIII</t>
  </si>
  <si>
    <t>Ferrum</t>
  </si>
  <si>
    <t>DCCCCXXIX</t>
  </si>
  <si>
    <t>Scoria ferri</t>
  </si>
  <si>
    <t>DCCCCXXX</t>
  </si>
  <si>
    <t>Plumbum elutum</t>
  </si>
  <si>
    <t>DCCCCXXXI</t>
  </si>
  <si>
    <t>Plumbum syncerum</t>
  </si>
  <si>
    <t>DCCCCXXXII</t>
  </si>
  <si>
    <t>Scoria plumbi</t>
  </si>
  <si>
    <t>DCCCCXXXIII</t>
  </si>
  <si>
    <t>Lapis plumbris</t>
  </si>
  <si>
    <t>DCCCCXXXIIII</t>
  </si>
  <si>
    <t>DCCCCXXXV</t>
  </si>
  <si>
    <t>Molibdaena</t>
  </si>
  <si>
    <t>DCCCCXXXVI</t>
  </si>
  <si>
    <t>Scoria argenti</t>
  </si>
  <si>
    <t>DCCCCXXXVII</t>
  </si>
  <si>
    <t>Spuma argenti</t>
  </si>
  <si>
    <t>DCCCCXXXVIII</t>
  </si>
  <si>
    <t>Cerussa</t>
  </si>
  <si>
    <t>DCCCCXXXIX</t>
  </si>
  <si>
    <t>Chrysocolla</t>
  </si>
  <si>
    <t>DCCCCXL</t>
  </si>
  <si>
    <t>Armenium</t>
  </si>
  <si>
    <t>DCCCCXLI</t>
  </si>
  <si>
    <t>Coeruleum</t>
  </si>
  <si>
    <t>DCCCCXLII</t>
  </si>
  <si>
    <t>Indicum</t>
  </si>
  <si>
    <t>DCCCCXLIII</t>
  </si>
  <si>
    <t>DCCCCXLIIII</t>
  </si>
  <si>
    <t>Cinnabari</t>
  </si>
  <si>
    <t>DCCCCXLV</t>
  </si>
  <si>
    <t>Hydrargyros</t>
  </si>
  <si>
    <t>DCCCCXLVI</t>
  </si>
  <si>
    <t>Rubrica sinopis</t>
  </si>
  <si>
    <t>DCCCCXLVII</t>
  </si>
  <si>
    <t>Rubrica fabrilis</t>
  </si>
  <si>
    <t>DCCCCXLVIII</t>
  </si>
  <si>
    <t>Rubrica lemnia</t>
  </si>
  <si>
    <t>DCCCCXLIX</t>
  </si>
  <si>
    <t>Chalcanthon</t>
  </si>
  <si>
    <t>DCCCCL</t>
  </si>
  <si>
    <t>Chalcitis lapis</t>
  </si>
  <si>
    <t>DCCCCLI</t>
  </si>
  <si>
    <t>DCCCCLII</t>
  </si>
  <si>
    <t>DCCCCLIII</t>
  </si>
  <si>
    <t>Sori</t>
  </si>
  <si>
    <t>DCCCCLIIII</t>
  </si>
  <si>
    <t>DCCCCLV</t>
  </si>
  <si>
    <t>Arsenicum</t>
  </si>
  <si>
    <t>DCCCCLVI</t>
  </si>
  <si>
    <t>DCCCCLVII</t>
  </si>
  <si>
    <t>Alumen</t>
  </si>
  <si>
    <t>DCCCCLVIII</t>
  </si>
  <si>
    <t>Sulphur</t>
  </si>
  <si>
    <t>DCCCCLIX</t>
  </si>
  <si>
    <t>Pumex</t>
  </si>
  <si>
    <t>DCCCCLX</t>
  </si>
  <si>
    <t>Sal</t>
  </si>
  <si>
    <t>DCCCCLXI</t>
  </si>
  <si>
    <t>Halosachne</t>
  </si>
  <si>
    <t>DCCCCLXII</t>
  </si>
  <si>
    <t>Salsugo</t>
  </si>
  <si>
    <t>DCCCCLXIII</t>
  </si>
  <si>
    <t>Flos salis</t>
  </si>
  <si>
    <t>DCCCCLXIIII</t>
  </si>
  <si>
    <t>Nitrum</t>
  </si>
  <si>
    <t>DCCCCLXV</t>
  </si>
  <si>
    <t>Aphronitrum</t>
  </si>
  <si>
    <t>DCCCCLXVI</t>
  </si>
  <si>
    <t>Fex vini</t>
  </si>
  <si>
    <t>DCCCCLXVII</t>
  </si>
  <si>
    <t>Calx viva</t>
  </si>
  <si>
    <t>DCCCCLXVIII</t>
  </si>
  <si>
    <t>DCCCCLXIX</t>
  </si>
  <si>
    <t>Cinis vitium</t>
  </si>
  <si>
    <t>DCCCCLXX</t>
  </si>
  <si>
    <t>Alcyonium</t>
  </si>
  <si>
    <t>DCCCCLXXI</t>
  </si>
  <si>
    <t>Adarca</t>
  </si>
  <si>
    <t>DCCCCLXXII</t>
  </si>
  <si>
    <t>Spongiae</t>
  </si>
  <si>
    <t>DCCCCLXXIII</t>
  </si>
  <si>
    <t>Corallium</t>
  </si>
  <si>
    <t>DCCCCLXXIIII</t>
  </si>
  <si>
    <t>DCCCCLXXV</t>
  </si>
  <si>
    <t>Lapis Phrygius</t>
  </si>
  <si>
    <t>DCCCCLXXVI</t>
  </si>
  <si>
    <t>Lapis asius</t>
  </si>
  <si>
    <t>DCCCCLXXVII</t>
  </si>
  <si>
    <t>DCCCCLXXVIII</t>
  </si>
  <si>
    <t>Lapis haematites</t>
  </si>
  <si>
    <t>DCCCCLXXIX</t>
  </si>
  <si>
    <t>Lapis schistos</t>
  </si>
  <si>
    <t>DCCCCLXXX</t>
  </si>
  <si>
    <t>Lapis Gagates</t>
  </si>
  <si>
    <t>DCCCCLXXXI</t>
  </si>
  <si>
    <t>Lapis Thracias</t>
  </si>
  <si>
    <t>DCCCCLXXXII</t>
  </si>
  <si>
    <t>Lapis Magnes</t>
  </si>
  <si>
    <t>DCCCCLXXXIII</t>
  </si>
  <si>
    <t>Lapis arabius</t>
  </si>
  <si>
    <t>DCCCCLXXXIIII</t>
  </si>
  <si>
    <t>Lapis galactites</t>
  </si>
  <si>
    <t>DCCCCLXXXV</t>
  </si>
  <si>
    <t>Lapis melitites</t>
  </si>
  <si>
    <t>DCCCCLXXXVI</t>
  </si>
  <si>
    <t>Lapis molochthus</t>
  </si>
  <si>
    <t>DCCCCLXXXVII</t>
  </si>
  <si>
    <t>Lapis alabastrites</t>
  </si>
  <si>
    <t>DCCCCLXXXVIII</t>
  </si>
  <si>
    <t>Lapis Thyites</t>
  </si>
  <si>
    <t>DCCCCLXXXIX</t>
  </si>
  <si>
    <t>Lapis iudaicis</t>
  </si>
  <si>
    <t>DCCCCXC</t>
  </si>
  <si>
    <t>Lapis amiantus</t>
  </si>
  <si>
    <t>DCCCCXCI</t>
  </si>
  <si>
    <t>Lapis Saphirus</t>
  </si>
  <si>
    <t>DCCCCXCII</t>
  </si>
  <si>
    <t>Lapis Memphites</t>
  </si>
  <si>
    <t>DCCCCXCIII</t>
  </si>
  <si>
    <t>Lapis selenites</t>
  </si>
  <si>
    <t>DCCCCXCIIII</t>
  </si>
  <si>
    <t>Lapis iaspis</t>
  </si>
  <si>
    <t>DCCCCXCV</t>
  </si>
  <si>
    <t>Lapis aetites</t>
  </si>
  <si>
    <t>DCCCCXCVI</t>
  </si>
  <si>
    <t>Lapis ophites</t>
  </si>
  <si>
    <t>DCCCCXCVII</t>
  </si>
  <si>
    <t>Lapides spongiarum</t>
  </si>
  <si>
    <t>DCCCCXCVIII</t>
  </si>
  <si>
    <t>Lithocolla</t>
  </si>
  <si>
    <t>DCCCCXCIX</t>
  </si>
  <si>
    <t>Lapis ostracites</t>
  </si>
  <si>
    <t>M</t>
  </si>
  <si>
    <t>Lapis smiris</t>
  </si>
  <si>
    <t>MI</t>
  </si>
  <si>
    <t>Harena littorum</t>
  </si>
  <si>
    <t>MII</t>
  </si>
  <si>
    <t>Cotes</t>
  </si>
  <si>
    <t>MIII</t>
  </si>
  <si>
    <t>Lapis geodeos</t>
  </si>
  <si>
    <t>MIIII</t>
  </si>
  <si>
    <t>Terra in commune</t>
  </si>
  <si>
    <t>MV</t>
  </si>
  <si>
    <t>Terra Eretria</t>
  </si>
  <si>
    <t>MVI</t>
  </si>
  <si>
    <t>Terra Samia</t>
  </si>
  <si>
    <t>MVII</t>
  </si>
  <si>
    <t>Lapis samius</t>
  </si>
  <si>
    <t>MVIII</t>
  </si>
  <si>
    <t>Terra Chia</t>
  </si>
  <si>
    <t>MIX</t>
  </si>
  <si>
    <t>Terra Selenusia</t>
  </si>
  <si>
    <t>MX</t>
  </si>
  <si>
    <t>Terra Cimolia</t>
  </si>
  <si>
    <t>MXI</t>
  </si>
  <si>
    <t>Terra Pnigitis</t>
  </si>
  <si>
    <t>MXII</t>
  </si>
  <si>
    <t>Testae fornacium</t>
  </si>
  <si>
    <t>MXIII</t>
  </si>
  <si>
    <t>Terra usta</t>
  </si>
  <si>
    <t>MXIIII</t>
  </si>
  <si>
    <t>Terra Melina</t>
  </si>
  <si>
    <t>MXV</t>
  </si>
  <si>
    <t>Terra ampelitis</t>
  </si>
  <si>
    <t>MXVI</t>
  </si>
  <si>
    <t>Fuligo pictoria</t>
  </si>
  <si>
    <t>MXVII</t>
  </si>
  <si>
    <t>Atramentum scriptorium</t>
  </si>
  <si>
    <t>MXVIII</t>
  </si>
  <si>
    <t>beck_greek_lemma</t>
  </si>
  <si>
    <t>beck_latin_lemma</t>
  </si>
  <si>
    <t>DMM1001</t>
  </si>
  <si>
    <t>DMM1002</t>
  </si>
  <si>
    <t>DMM1003</t>
  </si>
  <si>
    <t>DMM1004</t>
  </si>
  <si>
    <t>DMM1005</t>
  </si>
  <si>
    <t>ἕτερον εἶδος κυπέρου</t>
  </si>
  <si>
    <t>Turmeric</t>
  </si>
  <si>
    <t>DMM1006</t>
  </si>
  <si>
    <t>DMM1007</t>
  </si>
  <si>
    <t>DMM1008</t>
  </si>
  <si>
    <t>DMM1009</t>
  </si>
  <si>
    <t>DMM1010</t>
  </si>
  <si>
    <t>DMM1011</t>
  </si>
  <si>
    <t>DMM1012</t>
  </si>
  <si>
    <t>DMM1013</t>
  </si>
  <si>
    <t>DMM1014</t>
  </si>
  <si>
    <t>DMM1015</t>
  </si>
  <si>
    <t>DMM1016</t>
  </si>
  <si>
    <t>DMM1017</t>
  </si>
  <si>
    <t>DMM1018</t>
  </si>
  <si>
    <t>DMM1019</t>
  </si>
  <si>
    <t>DMM1020</t>
  </si>
  <si>
    <t>DMM1021</t>
  </si>
  <si>
    <t>DMM1022</t>
  </si>
  <si>
    <t>DMM1023</t>
  </si>
  <si>
    <t>DMM1024</t>
  </si>
  <si>
    <t>DMM1025</t>
  </si>
  <si>
    <t>DMM1026</t>
  </si>
  <si>
    <t>DMM1027</t>
  </si>
  <si>
    <t>DMM1028</t>
  </si>
  <si>
    <t>DMM1029</t>
  </si>
  <si>
    <t>DMM1030</t>
  </si>
  <si>
    <t xml:space="preserve">ἔλαιον ὠμοτρίβες </t>
  </si>
  <si>
    <t xml:space="preserve">ἔλαιον Σικυώνιον       </t>
  </si>
  <si>
    <t>DMM1031</t>
  </si>
  <si>
    <t>DMM1032</t>
  </si>
  <si>
    <t>DMM1033</t>
  </si>
  <si>
    <t>DMM1034</t>
  </si>
  <si>
    <t>βαλάνινον ἔλαιον</t>
  </si>
  <si>
    <t>σησάμινον ἔλαιον; καρύϊνον ἔλαιον</t>
  </si>
  <si>
    <t>DMM1035</t>
  </si>
  <si>
    <t>ὑοσκυάμινον ἔλαιον</t>
  </si>
  <si>
    <t>DMM1036</t>
  </si>
  <si>
    <t>κνιδέλαιον</t>
  </si>
  <si>
    <t>περὶ Κνιδελαίου</t>
  </si>
  <si>
    <t>DMM1037</t>
  </si>
  <si>
    <t>DMM1038</t>
  </si>
  <si>
    <t>DMM1039</t>
  </si>
  <si>
    <t>DMM1040</t>
  </si>
  <si>
    <t>DMM1041</t>
  </si>
  <si>
    <t>DMM1042</t>
  </si>
  <si>
    <t>DMM1043</t>
  </si>
  <si>
    <t>DMM1044</t>
  </si>
  <si>
    <t>DMM1045</t>
  </si>
  <si>
    <t>DMM1046</t>
  </si>
  <si>
    <t>DMM1047</t>
  </si>
  <si>
    <t>DMM1048</t>
  </si>
  <si>
    <t>DMM1049</t>
  </si>
  <si>
    <t>DMM1050</t>
  </si>
  <si>
    <t>DMM1051</t>
  </si>
  <si>
    <t>DMM1052</t>
  </si>
  <si>
    <t>DMM1053</t>
  </si>
  <si>
    <t>DMM1054</t>
  </si>
  <si>
    <t>DMM1055</t>
  </si>
  <si>
    <t>DMM1056</t>
  </si>
  <si>
    <t>DMM1057</t>
  </si>
  <si>
    <t>DMM1058</t>
  </si>
  <si>
    <t>DMM1059</t>
  </si>
  <si>
    <t>DMM1060</t>
  </si>
  <si>
    <t>DMM1061</t>
  </si>
  <si>
    <t>DMM1062</t>
  </si>
  <si>
    <t>DMM1063</t>
  </si>
  <si>
    <t>DMM1064</t>
  </si>
  <si>
    <t>DMM1065</t>
  </si>
  <si>
    <t>DMM1066</t>
  </si>
  <si>
    <t>DMM1067</t>
  </si>
  <si>
    <t>DMM1068</t>
  </si>
  <si>
    <t>DMM1069</t>
  </si>
  <si>
    <t>DMM1070</t>
  </si>
  <si>
    <t>DMM1071</t>
  </si>
  <si>
    <t>DMM1072</t>
  </si>
  <si>
    <t>DMM1073</t>
  </si>
  <si>
    <t>DMM1074</t>
  </si>
  <si>
    <t>DMM1075</t>
  </si>
  <si>
    <t>DMM1076</t>
  </si>
  <si>
    <t>DMM1077</t>
  </si>
  <si>
    <t>DMM1078</t>
  </si>
  <si>
    <t>DMM1079</t>
  </si>
  <si>
    <t>DMM1080</t>
  </si>
  <si>
    <t>DMM1081</t>
  </si>
  <si>
    <t>DMM1083</t>
  </si>
  <si>
    <t>DMM1082</t>
  </si>
  <si>
    <t>DMM1084</t>
  </si>
  <si>
    <t>DMM1085</t>
  </si>
  <si>
    <t>DMM1086</t>
  </si>
  <si>
    <t>DMM1087</t>
  </si>
  <si>
    <t>DMM1088</t>
  </si>
  <si>
    <t>DMM1089</t>
  </si>
  <si>
    <t>DMM1090</t>
  </si>
  <si>
    <t>DMM1091</t>
  </si>
  <si>
    <t>DMM1092</t>
  </si>
  <si>
    <t>DMM1093</t>
  </si>
  <si>
    <t>DMM1094</t>
  </si>
  <si>
    <t>DMM1095</t>
  </si>
  <si>
    <t>DMM1096</t>
  </si>
  <si>
    <t>DMM1097</t>
  </si>
  <si>
    <t>DMM1098</t>
  </si>
  <si>
    <t>DMM1099</t>
  </si>
  <si>
    <t>DMM1100</t>
  </si>
  <si>
    <t>DMM1102</t>
  </si>
  <si>
    <t>DMM1103</t>
  </si>
  <si>
    <t>DMM1104</t>
  </si>
  <si>
    <t>DMM1105</t>
  </si>
  <si>
    <t>DMM1106</t>
  </si>
  <si>
    <t>DMM1107</t>
  </si>
  <si>
    <t>DMM1108</t>
  </si>
  <si>
    <t>DMM1109</t>
  </si>
  <si>
    <t>DMM1110</t>
  </si>
  <si>
    <t>DMM1111</t>
  </si>
  <si>
    <t>DMM1112</t>
  </si>
  <si>
    <t>DMM1113</t>
  </si>
  <si>
    <t>DMM1114</t>
  </si>
  <si>
    <t>DMM1115</t>
  </si>
  <si>
    <t>DMM1116</t>
  </si>
  <si>
    <t>DMM1118</t>
  </si>
  <si>
    <t>DMM1117</t>
  </si>
  <si>
    <t>DMM1119</t>
  </si>
  <si>
    <t>DMM1120</t>
  </si>
  <si>
    <t>DMM1121</t>
  </si>
  <si>
    <t>DMM1122</t>
  </si>
  <si>
    <t>DMM1123</t>
  </si>
  <si>
    <t>DMM1124</t>
  </si>
  <si>
    <t>DMM1125</t>
  </si>
  <si>
    <t>DMM1126</t>
  </si>
  <si>
    <t>DMM1127</t>
  </si>
  <si>
    <t>DMM1128</t>
  </si>
  <si>
    <t>DMM1129</t>
  </si>
  <si>
    <t>DMM2001</t>
  </si>
  <si>
    <t>DMM2002</t>
  </si>
  <si>
    <t>DMM2003</t>
  </si>
  <si>
    <t>DMM2004</t>
  </si>
  <si>
    <t>DMM2005</t>
  </si>
  <si>
    <t>DMM2006</t>
  </si>
  <si>
    <t>DMM2007</t>
  </si>
  <si>
    <t>DMM2008</t>
  </si>
  <si>
    <t>DMM2009</t>
  </si>
  <si>
    <t>DMM2010</t>
  </si>
  <si>
    <t>DMM2011</t>
  </si>
  <si>
    <t>DMM2012</t>
  </si>
  <si>
    <t>DMM2013</t>
  </si>
  <si>
    <t>DMM2014</t>
  </si>
  <si>
    <t>DMM2015</t>
  </si>
  <si>
    <t>DMM2016</t>
  </si>
  <si>
    <t>DMM2017</t>
  </si>
  <si>
    <t>DMM2018</t>
  </si>
  <si>
    <t>DMM2019</t>
  </si>
  <si>
    <t>DMM2020</t>
  </si>
  <si>
    <t>DMM2021</t>
  </si>
  <si>
    <t>DMM2022</t>
  </si>
  <si>
    <t>DMM2023</t>
  </si>
  <si>
    <t>DMM2024</t>
  </si>
  <si>
    <t>DMM2025</t>
  </si>
  <si>
    <t>DMM2026</t>
  </si>
  <si>
    <t>DMM2027</t>
  </si>
  <si>
    <t>DMM2028</t>
  </si>
  <si>
    <t>DMM2029</t>
  </si>
  <si>
    <t>DMM2030</t>
  </si>
  <si>
    <t>DMM2031</t>
  </si>
  <si>
    <t>DMM2032</t>
  </si>
  <si>
    <t>DMM2033</t>
  </si>
  <si>
    <t>DMM2034</t>
  </si>
  <si>
    <t>DMM2035</t>
  </si>
  <si>
    <t>DMM2036</t>
  </si>
  <si>
    <t>DMM2037</t>
  </si>
  <si>
    <t>DMM2038</t>
  </si>
  <si>
    <t>DMM2039</t>
  </si>
  <si>
    <t>DMM2040</t>
  </si>
  <si>
    <t>DMM2041</t>
  </si>
  <si>
    <t>DMM2042</t>
  </si>
  <si>
    <t>DMM2043</t>
  </si>
  <si>
    <t>DMM2044</t>
  </si>
  <si>
    <t>DMM2045</t>
  </si>
  <si>
    <t>DMM2046</t>
  </si>
  <si>
    <t>DMM2047</t>
  </si>
  <si>
    <t>DMM2055</t>
  </si>
  <si>
    <t>DMM2048</t>
  </si>
  <si>
    <t>DMM2049</t>
  </si>
  <si>
    <t>DMM2050</t>
  </si>
  <si>
    <t>DMM2051</t>
  </si>
  <si>
    <t>DMM2052</t>
  </si>
  <si>
    <t>DMM2053</t>
  </si>
  <si>
    <t>DMM2054</t>
  </si>
  <si>
    <t>DMM2056</t>
  </si>
  <si>
    <t>DMM2057</t>
  </si>
  <si>
    <t>DMM2058</t>
  </si>
  <si>
    <t>DMM2059</t>
  </si>
  <si>
    <t>DMM2060</t>
  </si>
  <si>
    <t>DMM2061</t>
  </si>
  <si>
    <t>DMM2062</t>
  </si>
  <si>
    <t>DMM2063</t>
  </si>
  <si>
    <t>DMM2064</t>
  </si>
  <si>
    <t>DMM2065</t>
  </si>
  <si>
    <t>DMM2066</t>
  </si>
  <si>
    <t>DMM2067</t>
  </si>
  <si>
    <t>DMM2068</t>
  </si>
  <si>
    <t>DMM2069</t>
  </si>
  <si>
    <t>DMM2070</t>
  </si>
  <si>
    <t>DMM2071</t>
  </si>
  <si>
    <t>DMM2072</t>
  </si>
  <si>
    <t>DMM2073</t>
  </si>
  <si>
    <t>DMM2074</t>
  </si>
  <si>
    <t>DMM2075</t>
  </si>
  <si>
    <t>DMM2076</t>
  </si>
  <si>
    <t>DMM2077</t>
  </si>
  <si>
    <t>DMM2078</t>
  </si>
  <si>
    <t>DMM2079</t>
  </si>
  <si>
    <t>DMM2080</t>
  </si>
  <si>
    <t>DMM2081</t>
  </si>
  <si>
    <t>DMM2082</t>
  </si>
  <si>
    <t>DMM2083</t>
  </si>
  <si>
    <t>DMM2084</t>
  </si>
  <si>
    <t>DMM2085</t>
  </si>
  <si>
    <t>DMM2086</t>
  </si>
  <si>
    <t>DMM2087</t>
  </si>
  <si>
    <t>DMM2088</t>
  </si>
  <si>
    <t>DMM2089</t>
  </si>
  <si>
    <t>DMM2090</t>
  </si>
  <si>
    <t>DMM2091</t>
  </si>
  <si>
    <t>DMM2092</t>
  </si>
  <si>
    <t>DMM2093</t>
  </si>
  <si>
    <t>DMM2094</t>
  </si>
  <si>
    <t>DMM2095</t>
  </si>
  <si>
    <t>DMM2096</t>
  </si>
  <si>
    <t>DMM2097</t>
  </si>
  <si>
    <t>DMM2098</t>
  </si>
  <si>
    <t>DMM2099</t>
  </si>
  <si>
    <t>DMM2100</t>
  </si>
  <si>
    <t>DMM2101</t>
  </si>
  <si>
    <t>DMM2102</t>
  </si>
  <si>
    <t>DMM2103</t>
  </si>
  <si>
    <t>DMM2104</t>
  </si>
  <si>
    <t>DMM2105</t>
  </si>
  <si>
    <t>DMM2106</t>
  </si>
  <si>
    <t>DMM2107</t>
  </si>
  <si>
    <t>DMM2108</t>
  </si>
  <si>
    <t>DMM2109</t>
  </si>
  <si>
    <t>DMM2110</t>
  </si>
  <si>
    <t>DMM2111</t>
  </si>
  <si>
    <t>DMM2112</t>
  </si>
  <si>
    <t>DMM2113</t>
  </si>
  <si>
    <t>DMM2114</t>
  </si>
  <si>
    <t>DMM2115</t>
  </si>
  <si>
    <t>DMM2116</t>
  </si>
  <si>
    <t>DMM2117</t>
  </si>
  <si>
    <t>DMM2118</t>
  </si>
  <si>
    <t>DMM2119</t>
  </si>
  <si>
    <t>DMM2120</t>
  </si>
  <si>
    <t>DMM2121</t>
  </si>
  <si>
    <t>DMM2122</t>
  </si>
  <si>
    <t>DMM2123</t>
  </si>
  <si>
    <t>DMM2124</t>
  </si>
  <si>
    <t>DMM2125</t>
  </si>
  <si>
    <t>DMM2126</t>
  </si>
  <si>
    <t>DMM2127</t>
  </si>
  <si>
    <t>DMM2128</t>
  </si>
  <si>
    <t>DMM2129</t>
  </si>
  <si>
    <t>DMM2130</t>
  </si>
  <si>
    <t>DMM2131</t>
  </si>
  <si>
    <t>DMM2132</t>
  </si>
  <si>
    <t>DMM2133</t>
  </si>
  <si>
    <t>DMM2134</t>
  </si>
  <si>
    <t>DMM2135</t>
  </si>
  <si>
    <t>DMM2136</t>
  </si>
  <si>
    <t>DMM2137</t>
  </si>
  <si>
    <t>DMM2138</t>
  </si>
  <si>
    <t>DMM2139</t>
  </si>
  <si>
    <t>DMM2140</t>
  </si>
  <si>
    <t>DMM2141</t>
  </si>
  <si>
    <t>DMM2142</t>
  </si>
  <si>
    <t>DMM2143</t>
  </si>
  <si>
    <t>DMM2144</t>
  </si>
  <si>
    <t>DMM2145</t>
  </si>
  <si>
    <t>DMM2146</t>
  </si>
  <si>
    <t>DMM2147</t>
  </si>
  <si>
    <t>DMM2148</t>
  </si>
  <si>
    <t>DMM2149</t>
  </si>
  <si>
    <t>DMM2150</t>
  </si>
  <si>
    <t>DMM2151</t>
  </si>
  <si>
    <t>DMM2152</t>
  </si>
  <si>
    <t>DMM2153</t>
  </si>
  <si>
    <t>DMM2154</t>
  </si>
  <si>
    <t>DMM2155</t>
  </si>
  <si>
    <t>DMM2156</t>
  </si>
  <si>
    <t>DMM2157</t>
  </si>
  <si>
    <t>DMM2158</t>
  </si>
  <si>
    <t>DMM2159</t>
  </si>
  <si>
    <t>DMM2160</t>
  </si>
  <si>
    <t>DMM2161</t>
  </si>
  <si>
    <t>DMM2162</t>
  </si>
  <si>
    <t>DMM2163</t>
  </si>
  <si>
    <t>DMM2164</t>
  </si>
  <si>
    <t>DMM2165</t>
  </si>
  <si>
    <t>DMM2166</t>
  </si>
  <si>
    <t>DMM2167</t>
  </si>
  <si>
    <t>DMM2168</t>
  </si>
  <si>
    <t>DMM2169</t>
  </si>
  <si>
    <t>DMM2170</t>
  </si>
  <si>
    <t>DMM2171</t>
  </si>
  <si>
    <t>DMM2172</t>
  </si>
  <si>
    <t>DMM2173</t>
  </si>
  <si>
    <t>DMM2174</t>
  </si>
  <si>
    <t>DMM2175</t>
  </si>
  <si>
    <t>DMM2176</t>
  </si>
  <si>
    <t>DMM2177</t>
  </si>
  <si>
    <t>DMM2178</t>
  </si>
  <si>
    <t>DMM2179</t>
  </si>
  <si>
    <t>DMM2180</t>
  </si>
  <si>
    <t>DMM2181</t>
  </si>
  <si>
    <t>DMM2182</t>
  </si>
  <si>
    <t>DMM2183</t>
  </si>
  <si>
    <t>DMM2184</t>
  </si>
  <si>
    <t>e-XXX</t>
  </si>
  <si>
    <t>Waid</t>
  </si>
  <si>
    <t>DMM2185</t>
  </si>
  <si>
    <t>DMM2186</t>
  </si>
  <si>
    <t>DMM3001</t>
  </si>
  <si>
    <t>DMM3002</t>
  </si>
  <si>
    <t>DMM3003</t>
  </si>
  <si>
    <t>DMM3004</t>
  </si>
  <si>
    <t>DMM3005</t>
  </si>
  <si>
    <t>DMM3006</t>
  </si>
  <si>
    <t>DMM3007</t>
  </si>
  <si>
    <t>DMM3008</t>
  </si>
  <si>
    <t>DMM3009</t>
  </si>
  <si>
    <t>DMM3010</t>
  </si>
  <si>
    <t>DMM3011</t>
  </si>
  <si>
    <t>DMM3012</t>
  </si>
  <si>
    <t>DMM3013</t>
  </si>
  <si>
    <t>DMM3014</t>
  </si>
  <si>
    <t>DMM3015</t>
  </si>
  <si>
    <t>DMM3016</t>
  </si>
  <si>
    <t>DMM3017</t>
  </si>
  <si>
    <t>DMM3018</t>
  </si>
  <si>
    <t>DMM3019</t>
  </si>
  <si>
    <t>DMM3020</t>
  </si>
  <si>
    <t>DMM3021</t>
  </si>
  <si>
    <t>DMM3022</t>
  </si>
  <si>
    <t>DMM3023</t>
  </si>
  <si>
    <t>DMM3024</t>
  </si>
  <si>
    <t>DMM3025</t>
  </si>
  <si>
    <t>DMM3026</t>
  </si>
  <si>
    <t>DMM3027</t>
  </si>
  <si>
    <t>DMM3028</t>
  </si>
  <si>
    <t>DMM3029</t>
  </si>
  <si>
    <t>DMM3030</t>
  </si>
  <si>
    <t>DMM3031</t>
  </si>
  <si>
    <t>DMM3032</t>
  </si>
  <si>
    <t>DMM3033</t>
  </si>
  <si>
    <t>DMM3034</t>
  </si>
  <si>
    <t>DMM3035</t>
  </si>
  <si>
    <t>DMM3036</t>
  </si>
  <si>
    <t>DMM3037</t>
  </si>
  <si>
    <t>DMM3038</t>
  </si>
  <si>
    <t>DMM3039</t>
  </si>
  <si>
    <t>DMM3040</t>
  </si>
  <si>
    <t>DMM3041</t>
  </si>
  <si>
    <t>Bergamot</t>
  </si>
  <si>
    <t>DMM3042</t>
  </si>
  <si>
    <t>DMM3043</t>
  </si>
  <si>
    <t>DMM3044</t>
  </si>
  <si>
    <t>DMM3045</t>
  </si>
  <si>
    <t>DMM3046</t>
  </si>
  <si>
    <t>DMM3047</t>
  </si>
  <si>
    <t>DMM3048</t>
  </si>
  <si>
    <t>DMM3049</t>
  </si>
  <si>
    <t>DMM3050</t>
  </si>
  <si>
    <t>DMM3051</t>
  </si>
  <si>
    <t>DMM3052</t>
  </si>
  <si>
    <t>DMM3053</t>
  </si>
  <si>
    <t>DMM3054</t>
  </si>
  <si>
    <t>DMM3055</t>
  </si>
  <si>
    <t>DMM3056</t>
  </si>
  <si>
    <t>DMM3057</t>
  </si>
  <si>
    <t>DMM3058</t>
  </si>
  <si>
    <t>DMM3059</t>
  </si>
  <si>
    <t>DMM3060</t>
  </si>
  <si>
    <t>DMM3061</t>
  </si>
  <si>
    <t>DMM3062</t>
  </si>
  <si>
    <t>DMM3063</t>
  </si>
  <si>
    <t>DMM3064</t>
  </si>
  <si>
    <t>DMM3065</t>
  </si>
  <si>
    <t>DMM3066</t>
  </si>
  <si>
    <t>DMM3067</t>
  </si>
  <si>
    <t>DMM3068</t>
  </si>
  <si>
    <t>DMM3069</t>
  </si>
  <si>
    <t>DMM3070</t>
  </si>
  <si>
    <t>DMM3071</t>
  </si>
  <si>
    <t>DMM3072</t>
  </si>
  <si>
    <t>DMM3073</t>
  </si>
  <si>
    <t>DMM3074</t>
  </si>
  <si>
    <t>DMM3075</t>
  </si>
  <si>
    <t>DMM3076</t>
  </si>
  <si>
    <t>DMM3077</t>
  </si>
  <si>
    <t>DMM3078</t>
  </si>
  <si>
    <t>DMM3079</t>
  </si>
  <si>
    <t>DMM3080</t>
  </si>
  <si>
    <t>DMM3081</t>
  </si>
  <si>
    <t>DMM3082</t>
  </si>
  <si>
    <t>DMM3083</t>
  </si>
  <si>
    <t>DMM3084</t>
  </si>
  <si>
    <t>DMM3085</t>
  </si>
  <si>
    <t>DMM3086</t>
  </si>
  <si>
    <t>DMM3087</t>
  </si>
  <si>
    <t>DMM3088</t>
  </si>
  <si>
    <t>DMM3089</t>
  </si>
  <si>
    <t>DMM3090</t>
  </si>
  <si>
    <t>DMM3091</t>
  </si>
  <si>
    <t>DMM3092</t>
  </si>
  <si>
    <t>DMM3093</t>
  </si>
  <si>
    <t>DMM3094</t>
  </si>
  <si>
    <t>DMM3095</t>
  </si>
  <si>
    <t>DMM3096</t>
  </si>
  <si>
    <t>DMM3097</t>
  </si>
  <si>
    <t>DMM3098</t>
  </si>
  <si>
    <t>DMM3099</t>
  </si>
  <si>
    <t>DMM3100</t>
  </si>
  <si>
    <t>DMM3101</t>
  </si>
  <si>
    <t>DMM3102</t>
  </si>
  <si>
    <t>DMM3103</t>
  </si>
  <si>
    <t>DMM3104</t>
  </si>
  <si>
    <t>DMM3105</t>
  </si>
  <si>
    <t>DMM3106</t>
  </si>
  <si>
    <t>DMM3107</t>
  </si>
  <si>
    <t>DMM3108</t>
  </si>
  <si>
    <t>DMM3109</t>
  </si>
  <si>
    <t>DMM3110</t>
  </si>
  <si>
    <t>DMM3111</t>
  </si>
  <si>
    <t>DMM3112</t>
  </si>
  <si>
    <t>DMM3113</t>
  </si>
  <si>
    <t>DMM3114</t>
  </si>
  <si>
    <t>DMM3115</t>
  </si>
  <si>
    <t>DMM3116</t>
  </si>
  <si>
    <t>DMM3117</t>
  </si>
  <si>
    <t>DMM3118</t>
  </si>
  <si>
    <t>DMM3119</t>
  </si>
  <si>
    <t>DMM3120</t>
  </si>
  <si>
    <t>DMM3121</t>
  </si>
  <si>
    <t>DMM3122</t>
  </si>
  <si>
    <t>DMM3123</t>
  </si>
  <si>
    <t>DMM3124</t>
  </si>
  <si>
    <t>DMM3125</t>
  </si>
  <si>
    <t>DMM3126</t>
  </si>
  <si>
    <t>DMM3127</t>
  </si>
  <si>
    <t>DMM3128</t>
  </si>
  <si>
    <t>DMM3129</t>
  </si>
  <si>
    <t>DMM3130</t>
  </si>
  <si>
    <t>DMM3131</t>
  </si>
  <si>
    <t>DMM3132</t>
  </si>
  <si>
    <t>DMM3133</t>
  </si>
  <si>
    <t>DMM3134</t>
  </si>
  <si>
    <t>DMM3135</t>
  </si>
  <si>
    <t>DMM3136</t>
  </si>
  <si>
    <t>DMM3137</t>
  </si>
  <si>
    <t>DMM3138</t>
  </si>
  <si>
    <t>DMM3139</t>
  </si>
  <si>
    <t>DMM3140</t>
  </si>
  <si>
    <t>DMM3141</t>
  </si>
  <si>
    <t>DMM3142</t>
  </si>
  <si>
    <t>DMM3143</t>
  </si>
  <si>
    <t>DMM3144</t>
  </si>
  <si>
    <t>DMM3145</t>
  </si>
  <si>
    <t>DMM3146</t>
  </si>
  <si>
    <t>DMM3147</t>
  </si>
  <si>
    <t>DMM3148</t>
  </si>
  <si>
    <t>DMM3149</t>
  </si>
  <si>
    <t>DMM3150</t>
  </si>
  <si>
    <t>DMM3151</t>
  </si>
  <si>
    <t>DMM3152</t>
  </si>
  <si>
    <t>DMM3153</t>
  </si>
  <si>
    <t>DMM3154</t>
  </si>
  <si>
    <t>DMM3156</t>
  </si>
  <si>
    <t>DMM3157</t>
  </si>
  <si>
    <t>DMM3158</t>
  </si>
  <si>
    <t>DMM4001</t>
  </si>
  <si>
    <t>DMM4002</t>
  </si>
  <si>
    <t>DMM4003</t>
  </si>
  <si>
    <t>DMM4004</t>
  </si>
  <si>
    <t>DMM4005</t>
  </si>
  <si>
    <t>DMM4006</t>
  </si>
  <si>
    <t>DMM4007</t>
  </si>
  <si>
    <t>DMM4008</t>
  </si>
  <si>
    <t>DMM4009</t>
  </si>
  <si>
    <t>DMM4010</t>
  </si>
  <si>
    <t>DMM4011</t>
  </si>
  <si>
    <t>DMM4012</t>
  </si>
  <si>
    <t>DMM4013</t>
  </si>
  <si>
    <t>DMM4014</t>
  </si>
  <si>
    <t>DMM4015</t>
  </si>
  <si>
    <t>DMM4016</t>
  </si>
  <si>
    <t>DMM4017</t>
  </si>
  <si>
    <t>DMM4018</t>
  </si>
  <si>
    <t>DMM4019</t>
  </si>
  <si>
    <t>DMM4020</t>
  </si>
  <si>
    <t>DMM4021</t>
  </si>
  <si>
    <t>DMM4022</t>
  </si>
  <si>
    <t>DMM4023</t>
  </si>
  <si>
    <t>DMM4024</t>
  </si>
  <si>
    <t>DMM4025</t>
  </si>
  <si>
    <t>DMM4026</t>
  </si>
  <si>
    <t>DMM4027</t>
  </si>
  <si>
    <t>DMM4028</t>
  </si>
  <si>
    <t>DMM4029</t>
  </si>
  <si>
    <t>DMM4030</t>
  </si>
  <si>
    <t>DMM4031</t>
  </si>
  <si>
    <t>DMM4032</t>
  </si>
  <si>
    <t>DMM4033</t>
  </si>
  <si>
    <t>DMM4034</t>
  </si>
  <si>
    <t>DMM4035</t>
  </si>
  <si>
    <t>DMM4036</t>
  </si>
  <si>
    <t>DMM4037</t>
  </si>
  <si>
    <t>DMM4038</t>
  </si>
  <si>
    <t>DMM4039</t>
  </si>
  <si>
    <t>DMM4040</t>
  </si>
  <si>
    <t>DMM4041</t>
  </si>
  <si>
    <t>DMM4042</t>
  </si>
  <si>
    <t>DMM4043</t>
  </si>
  <si>
    <t>DMM4044</t>
  </si>
  <si>
    <t>DMM4045</t>
  </si>
  <si>
    <t>DMM4046</t>
  </si>
  <si>
    <t>DMM4047</t>
  </si>
  <si>
    <t>DMM4048</t>
  </si>
  <si>
    <t>DMM4049</t>
  </si>
  <si>
    <t>DMM4050</t>
  </si>
  <si>
    <t>DMM4051</t>
  </si>
  <si>
    <t>DMM4052</t>
  </si>
  <si>
    <t>DMM4053</t>
  </si>
  <si>
    <t>DMM4054</t>
  </si>
  <si>
    <t>DMM4055</t>
  </si>
  <si>
    <t>DMM4056</t>
  </si>
  <si>
    <t>DMM4057</t>
  </si>
  <si>
    <t>DMM4058</t>
  </si>
  <si>
    <t>DMM4059</t>
  </si>
  <si>
    <t>DMM4060</t>
  </si>
  <si>
    <t>DMM4061</t>
  </si>
  <si>
    <t>DMM4062</t>
  </si>
  <si>
    <t>DMM4063</t>
  </si>
  <si>
    <t>DMM4064</t>
  </si>
  <si>
    <t>DMM4065</t>
  </si>
  <si>
    <t>DMM4066</t>
  </si>
  <si>
    <t>DMM4067</t>
  </si>
  <si>
    <t>DMM4068</t>
  </si>
  <si>
    <t>DMM4069</t>
  </si>
  <si>
    <t>DMM4070</t>
  </si>
  <si>
    <t>DMM4071</t>
  </si>
  <si>
    <t>DMM4072</t>
  </si>
  <si>
    <t>DMM4073</t>
  </si>
  <si>
    <t>DMM4074</t>
  </si>
  <si>
    <t>DMM4075</t>
  </si>
  <si>
    <t>DMM4076</t>
  </si>
  <si>
    <t>DMM4077</t>
  </si>
  <si>
    <t>DMM4078</t>
  </si>
  <si>
    <t>DMM4079</t>
  </si>
  <si>
    <t>DMM4080</t>
  </si>
  <si>
    <t>DMM4081</t>
  </si>
  <si>
    <t>DMM4082</t>
  </si>
  <si>
    <t>DMM4083</t>
  </si>
  <si>
    <t>DMM4084</t>
  </si>
  <si>
    <t>DMM4085</t>
  </si>
  <si>
    <t>in db, this stores 'ephemeron' (above)</t>
  </si>
  <si>
    <t>DMM4086</t>
  </si>
  <si>
    <t>DMM4087</t>
  </si>
  <si>
    <t>DMM4088</t>
  </si>
  <si>
    <t>DMM4089</t>
  </si>
  <si>
    <t>DMM4090</t>
  </si>
  <si>
    <t>DMM4091</t>
  </si>
  <si>
    <t>DMM4092</t>
  </si>
  <si>
    <t>DMM4093</t>
  </si>
  <si>
    <t>DMM4094</t>
  </si>
  <si>
    <t>DMM4095</t>
  </si>
  <si>
    <t>DMM4096</t>
  </si>
  <si>
    <t>DMM4097</t>
  </si>
  <si>
    <t>DMM4098</t>
  </si>
  <si>
    <t>DMM4099</t>
  </si>
  <si>
    <t>DMM4100</t>
  </si>
  <si>
    <t>DMM4101</t>
  </si>
  <si>
    <t>DMM4102</t>
  </si>
  <si>
    <t>DMM4103</t>
  </si>
  <si>
    <t>DMM4104</t>
  </si>
  <si>
    <t>DMM4105</t>
  </si>
  <si>
    <t>DMM4106</t>
  </si>
  <si>
    <t>DMM4107</t>
  </si>
  <si>
    <t>DMM4108</t>
  </si>
  <si>
    <t>DMM4109</t>
  </si>
  <si>
    <t>DMM4110</t>
  </si>
  <si>
    <t>DMM4111</t>
  </si>
  <si>
    <t>DMM4112</t>
  </si>
  <si>
    <t>DMM4113</t>
  </si>
  <si>
    <t>DMM4114</t>
  </si>
  <si>
    <t>DMM4115</t>
  </si>
  <si>
    <t>DMM4116</t>
  </si>
  <si>
    <t>DMM4117</t>
  </si>
  <si>
    <t>DMM4118</t>
  </si>
  <si>
    <t>DMM4119</t>
  </si>
  <si>
    <t>DMM4120</t>
  </si>
  <si>
    <t>DMM4121</t>
  </si>
  <si>
    <t>DMM4122</t>
  </si>
  <si>
    <t>DMM4123</t>
  </si>
  <si>
    <t>DMM4124</t>
  </si>
  <si>
    <t>DMM4125</t>
  </si>
  <si>
    <t>DMM4126</t>
  </si>
  <si>
    <t>DMM4127</t>
  </si>
  <si>
    <t>DMM4128</t>
  </si>
  <si>
    <t>DMM4129</t>
  </si>
  <si>
    <t>DMM4130</t>
  </si>
  <si>
    <t>DMM4131</t>
  </si>
  <si>
    <t>DMM4132</t>
  </si>
  <si>
    <t>DMM4133</t>
  </si>
  <si>
    <t>DMM4134</t>
  </si>
  <si>
    <t>DMM4135</t>
  </si>
  <si>
    <t>DMM4136</t>
  </si>
  <si>
    <t>DMM4137</t>
  </si>
  <si>
    <t>DMM4138</t>
  </si>
  <si>
    <t>DMM4139</t>
  </si>
  <si>
    <t>DMM4140</t>
  </si>
  <si>
    <t>DMM4141</t>
  </si>
  <si>
    <t>DMM4142</t>
  </si>
  <si>
    <t>DMM4143</t>
  </si>
  <si>
    <t>DMM4144</t>
  </si>
  <si>
    <t>DMM4145</t>
  </si>
  <si>
    <t>DMM4146</t>
  </si>
  <si>
    <t>DMM4147</t>
  </si>
  <si>
    <t>DMM4148</t>
  </si>
  <si>
    <t>DMM4149</t>
  </si>
  <si>
    <t>DMM4150</t>
  </si>
  <si>
    <t>DMM4151</t>
  </si>
  <si>
    <t>DMM4152</t>
  </si>
  <si>
    <t>DMM4153</t>
  </si>
  <si>
    <t>DMM4154</t>
  </si>
  <si>
    <t>DMM4155</t>
  </si>
  <si>
    <t>DMM4156</t>
  </si>
  <si>
    <t>DMM4157</t>
  </si>
  <si>
    <t>DMM4158</t>
  </si>
  <si>
    <t>DMM4159</t>
  </si>
  <si>
    <t>DMM4160</t>
  </si>
  <si>
    <t>DMM4161</t>
  </si>
  <si>
    <t>DMM4162</t>
  </si>
  <si>
    <t>DMM4163</t>
  </si>
  <si>
    <t>DMM4164</t>
  </si>
  <si>
    <t>DMM4165</t>
  </si>
  <si>
    <t>DMM4166</t>
  </si>
  <si>
    <t>DMM4167</t>
  </si>
  <si>
    <t>DMM4168</t>
  </si>
  <si>
    <t>DMM4169</t>
  </si>
  <si>
    <t>DMM4170</t>
  </si>
  <si>
    <t>DMM4171</t>
  </si>
  <si>
    <t>DMM4172</t>
  </si>
  <si>
    <t>DMM4173</t>
  </si>
  <si>
    <t>DMM4174</t>
  </si>
  <si>
    <t>DMM4175</t>
  </si>
  <si>
    <t>DMM4176</t>
  </si>
  <si>
    <t>DMM4177</t>
  </si>
  <si>
    <t>DMM4178</t>
  </si>
  <si>
    <t>DMM4179</t>
  </si>
  <si>
    <t>DMM4180</t>
  </si>
  <si>
    <t>DMM4181</t>
  </si>
  <si>
    <t>DMM4182</t>
  </si>
  <si>
    <t>DMM4183</t>
  </si>
  <si>
    <t>DMM4184</t>
  </si>
  <si>
    <t>DMM4185</t>
  </si>
  <si>
    <t>DMM4186</t>
  </si>
  <si>
    <t>DMM4187</t>
  </si>
  <si>
    <t>DMM4188</t>
  </si>
  <si>
    <t>DMM4189</t>
  </si>
  <si>
    <t>DMM4190</t>
  </si>
  <si>
    <t>DMM4191</t>
  </si>
  <si>
    <t>DMM4192</t>
  </si>
  <si>
    <t>DMM5001</t>
  </si>
  <si>
    <t>DMM5002</t>
  </si>
  <si>
    <t>DMM5003</t>
  </si>
  <si>
    <t>DMM5004</t>
  </si>
  <si>
    <t>DMM5005</t>
  </si>
  <si>
    <t>DMM5006</t>
  </si>
  <si>
    <t>DMM5007</t>
  </si>
  <si>
    <t>DMM5008</t>
  </si>
  <si>
    <t>DMM5009</t>
  </si>
  <si>
    <t>DMM5010</t>
  </si>
  <si>
    <t>DMM5011</t>
  </si>
  <si>
    <t>DMM5012</t>
  </si>
  <si>
    <t>DMM5013</t>
  </si>
  <si>
    <t>DMM5014</t>
  </si>
  <si>
    <t>DMM5015</t>
  </si>
  <si>
    <t>DMM5016</t>
  </si>
  <si>
    <t>DMM5017</t>
  </si>
  <si>
    <t>DMM5018</t>
  </si>
  <si>
    <t>DMM5019</t>
  </si>
  <si>
    <t>DMM5020</t>
  </si>
  <si>
    <t>DMM5021</t>
  </si>
  <si>
    <t>DMM5022</t>
  </si>
  <si>
    <t>DMM5023</t>
  </si>
  <si>
    <t>DMM5024</t>
  </si>
  <si>
    <t>DMM5025</t>
  </si>
  <si>
    <t>DMM5026</t>
  </si>
  <si>
    <t>DMM5027</t>
  </si>
  <si>
    <t>DMM5028</t>
  </si>
  <si>
    <t>DMM5029</t>
  </si>
  <si>
    <t>DMM5306</t>
  </si>
  <si>
    <t>DMM5031</t>
  </si>
  <si>
    <t>DMM5032</t>
  </si>
  <si>
    <t>DMM5033</t>
  </si>
  <si>
    <t>DMM5034</t>
  </si>
  <si>
    <t>DMM5035</t>
  </si>
  <si>
    <t>DMM5036</t>
  </si>
  <si>
    <t>DMM5037</t>
  </si>
  <si>
    <t>DMM5038</t>
  </si>
  <si>
    <t>DMM5039</t>
  </si>
  <si>
    <t>DMM5040</t>
  </si>
  <si>
    <t>DMM5041</t>
  </si>
  <si>
    <t>DMM5042</t>
  </si>
  <si>
    <t>DMM5043</t>
  </si>
  <si>
    <t>DMM5044</t>
  </si>
  <si>
    <t>DMM5045</t>
  </si>
  <si>
    <t>DMM5046</t>
  </si>
  <si>
    <t>DMM5047</t>
  </si>
  <si>
    <t>DMM5048</t>
  </si>
  <si>
    <t>DMM5049</t>
  </si>
  <si>
    <t>DMM5050</t>
  </si>
  <si>
    <t>DMM5051</t>
  </si>
  <si>
    <t>DMM5052</t>
  </si>
  <si>
    <t>DMM5053</t>
  </si>
  <si>
    <t>DMM5054</t>
  </si>
  <si>
    <t>DMM5055</t>
  </si>
  <si>
    <t>DMM5056</t>
  </si>
  <si>
    <t>DMM5057</t>
  </si>
  <si>
    <t>DMM5058</t>
  </si>
  <si>
    <t>DMM5059</t>
  </si>
  <si>
    <t>DMM5060</t>
  </si>
  <si>
    <t>DMM5061</t>
  </si>
  <si>
    <t>DMM5062</t>
  </si>
  <si>
    <t>DMM5063</t>
  </si>
  <si>
    <t>DMM5064</t>
  </si>
  <si>
    <t>DMM5065</t>
  </si>
  <si>
    <t>DMM5066</t>
  </si>
  <si>
    <t>DMM5067</t>
  </si>
  <si>
    <t>DMM5068</t>
  </si>
  <si>
    <t>DMM5069</t>
  </si>
  <si>
    <t>DMM5070</t>
  </si>
  <si>
    <t>DMM5071</t>
  </si>
  <si>
    <t>DMM5072</t>
  </si>
  <si>
    <t>DMM5073</t>
  </si>
  <si>
    <t>DMM5074</t>
  </si>
  <si>
    <t>DMM5075</t>
  </si>
  <si>
    <t>DMM5076</t>
  </si>
  <si>
    <t>DMM5077</t>
  </si>
  <si>
    <t>DMM5078</t>
  </si>
  <si>
    <t>DMM5079</t>
  </si>
  <si>
    <t>DMM5080</t>
  </si>
  <si>
    <t>DMM5081</t>
  </si>
  <si>
    <t>DMM5082</t>
  </si>
  <si>
    <t>DMM5083</t>
  </si>
  <si>
    <t>DMM5084</t>
  </si>
  <si>
    <t>DMM5085</t>
  </si>
  <si>
    <t>DMM5086</t>
  </si>
  <si>
    <t>DMM5087</t>
  </si>
  <si>
    <t>DMM5088</t>
  </si>
  <si>
    <t>DMM5089</t>
  </si>
  <si>
    <t>DMM5090</t>
  </si>
  <si>
    <t>DMM5091</t>
  </si>
  <si>
    <t>DMM5092</t>
  </si>
  <si>
    <t>DMM5093</t>
  </si>
  <si>
    <t>DMM5094</t>
  </si>
  <si>
    <t>DMM5095</t>
  </si>
  <si>
    <t>DMM5096</t>
  </si>
  <si>
    <t>DMM5097</t>
  </si>
  <si>
    <t>DMM5098</t>
  </si>
  <si>
    <t>DMM5099</t>
  </si>
  <si>
    <t>DMM5100</t>
  </si>
  <si>
    <t>DMM5101</t>
  </si>
  <si>
    <t>DMM5102</t>
  </si>
  <si>
    <t>DMM5103</t>
  </si>
  <si>
    <t>DMM5104</t>
  </si>
  <si>
    <t>DMM5105</t>
  </si>
  <si>
    <t>DMM5106</t>
  </si>
  <si>
    <t>DMM5107</t>
  </si>
  <si>
    <t>DMM5108</t>
  </si>
  <si>
    <t>DMM5109</t>
  </si>
  <si>
    <t>DMM5110</t>
  </si>
  <si>
    <t>DMM5111</t>
  </si>
  <si>
    <t>DMM5112</t>
  </si>
  <si>
    <t>DMM5113</t>
  </si>
  <si>
    <t>DMM5114</t>
  </si>
  <si>
    <t>DMM5115</t>
  </si>
  <si>
    <t>DMM5116</t>
  </si>
  <si>
    <t>DMM5117</t>
  </si>
  <si>
    <t>DMM5118</t>
  </si>
  <si>
    <t>DMM5119</t>
  </si>
  <si>
    <t>DMM5120</t>
  </si>
  <si>
    <t>DMM5121</t>
  </si>
  <si>
    <t>DMM5122</t>
  </si>
  <si>
    <t>DMM5123</t>
  </si>
  <si>
    <t>DMM5124</t>
  </si>
  <si>
    <t>DMM5125</t>
  </si>
  <si>
    <t>DMM5126</t>
  </si>
  <si>
    <t>DMM5127</t>
  </si>
  <si>
    <t>DMM5128</t>
  </si>
  <si>
    <t>DMM5129</t>
  </si>
  <si>
    <t>DMM5130</t>
  </si>
  <si>
    <t>DMM5131</t>
  </si>
  <si>
    <t>DMM5132</t>
  </si>
  <si>
    <t>DMM5133</t>
  </si>
  <si>
    <t>DMM5134</t>
  </si>
  <si>
    <t>DMM5135</t>
  </si>
  <si>
    <t>DMM5136</t>
  </si>
  <si>
    <t>DMM5137</t>
  </si>
  <si>
    <t>DMM5138</t>
  </si>
  <si>
    <t>DMM5139</t>
  </si>
  <si>
    <t>DMM5140</t>
  </si>
  <si>
    <t>DMM5141</t>
  </si>
  <si>
    <t>DMM5142</t>
  </si>
  <si>
    <t>DMM5143</t>
  </si>
  <si>
    <t>DMM5144</t>
  </si>
  <si>
    <t>DMM5145</t>
  </si>
  <si>
    <t>DMM5146</t>
  </si>
  <si>
    <t>DMM5147</t>
  </si>
  <si>
    <t>DMM5148</t>
  </si>
  <si>
    <t>DMM5149</t>
  </si>
  <si>
    <t>DMM5150</t>
  </si>
  <si>
    <t>DMM5151</t>
  </si>
  <si>
    <t>DMM5152</t>
  </si>
  <si>
    <t>DMM5153</t>
  </si>
  <si>
    <t>DMM5154</t>
  </si>
  <si>
    <t>DMM5155</t>
  </si>
  <si>
    <t>DMM5156</t>
  </si>
  <si>
    <t>DMM5157</t>
  </si>
  <si>
    <t>DMM5158</t>
  </si>
  <si>
    <t>DMM5159</t>
  </si>
  <si>
    <t>DMM5160</t>
  </si>
  <si>
    <t>DMM5161</t>
  </si>
  <si>
    <t>DMM5162</t>
  </si>
  <si>
    <t>term_greek_lemma</t>
  </si>
  <si>
    <t>wellmann_id</t>
  </si>
  <si>
    <t>wellmann_book</t>
  </si>
  <si>
    <t>wellmann_chapter</t>
  </si>
  <si>
    <t>wellmann_greek_text</t>
  </si>
  <si>
    <t>w-1</t>
  </si>
  <si>
    <t>ἶρις Ἰλλυρική; ἶρις Μακεδονική; ἶρις Λιβυκὴ</t>
  </si>
  <si>
    <t>w-2</t>
  </si>
  <si>
    <t>w-3</t>
  </si>
  <si>
    <t>w-4</t>
  </si>
  <si>
    <t>κύπερος</t>
  </si>
  <si>
    <t>w-5</t>
  </si>
  <si>
    <t>ἕτερον εἶδος κυπέρου</t>
  </si>
  <si>
    <t>w-6</t>
  </si>
  <si>
    <t>w-7</t>
  </si>
  <si>
    <t>w-8</t>
  </si>
  <si>
    <t>Κελτικὴ νάρδος</t>
  </si>
  <si>
    <t>w-9</t>
  </si>
  <si>
    <t>w-10</t>
  </si>
  <si>
    <t>w-11</t>
  </si>
  <si>
    <t>w-12</t>
  </si>
  <si>
    <t>w-13</t>
  </si>
  <si>
    <t>w-14</t>
  </si>
  <si>
    <t>κινάμωμον</t>
  </si>
  <si>
    <t>w-15</t>
  </si>
  <si>
    <t>w-16</t>
  </si>
  <si>
    <t>w-17</t>
  </si>
  <si>
    <t>w-18</t>
  </si>
  <si>
    <t>κάλαμος ἀρωματικός</t>
  </si>
  <si>
    <t>w-19</t>
  </si>
  <si>
    <t>w-20</t>
  </si>
  <si>
    <t>w-21</t>
  </si>
  <si>
    <t>w-22</t>
  </si>
  <si>
    <t>w-23</t>
  </si>
  <si>
    <t>w-24</t>
  </si>
  <si>
    <t>w-25</t>
  </si>
  <si>
    <t>w-26</t>
  </si>
  <si>
    <t>w-27</t>
  </si>
  <si>
    <t>w-28</t>
  </si>
  <si>
    <t>ἐλένιον</t>
  </si>
  <si>
    <t>w-29</t>
  </si>
  <si>
    <t>ἐλένιον ἄλλο</t>
  </si>
  <si>
    <t>w-30</t>
  </si>
  <si>
    <t>w-31</t>
  </si>
  <si>
    <t>w-32</t>
  </si>
  <si>
    <t>κίκινον</t>
  </si>
  <si>
    <t>w-33</t>
  </si>
  <si>
    <t>ἀμυγδάλινον</t>
  </si>
  <si>
    <t>w-34</t>
  </si>
  <si>
    <t>βαλάνινον</t>
  </si>
  <si>
    <t>w-35</t>
  </si>
  <si>
    <t>ὑοσκυάμινον</t>
  </si>
  <si>
    <t>w-36</t>
  </si>
  <si>
    <t>Κνιδίου κόκκου, ἔλαιον σκευάζεται διὰ τοῦ</t>
  </si>
  <si>
    <t>w-37</t>
  </si>
  <si>
    <t>ῥαφάνινον</t>
  </si>
  <si>
    <t>w-38</t>
  </si>
  <si>
    <t>σινάπινον</t>
  </si>
  <si>
    <t>w-39</t>
  </si>
  <si>
    <t>μυρσίνινον</t>
  </si>
  <si>
    <t>w-40</t>
  </si>
  <si>
    <t>δάφνινον</t>
  </si>
  <si>
    <t>w-41</t>
  </si>
  <si>
    <t>σχίνινον</t>
  </si>
  <si>
    <t>w-42</t>
  </si>
  <si>
    <t>μαστίχινον</t>
  </si>
  <si>
    <t>w-43</t>
  </si>
  <si>
    <t>w-44</t>
  </si>
  <si>
    <t>w-45</t>
  </si>
  <si>
    <t>w-46</t>
  </si>
  <si>
    <t>w-47</t>
  </si>
  <si>
    <t>w-48</t>
  </si>
  <si>
    <t>w-49</t>
  </si>
  <si>
    <t>w-50</t>
  </si>
  <si>
    <t>w-51</t>
  </si>
  <si>
    <t>w-52</t>
  </si>
  <si>
    <t>w-53</t>
  </si>
  <si>
    <t>ναρκίσσινον</t>
  </si>
  <si>
    <t>w-54</t>
  </si>
  <si>
    <t>κρόκινον</t>
  </si>
  <si>
    <t>w-55</t>
  </si>
  <si>
    <t>κυπρίνου στύψις καὶ σκευασία</t>
  </si>
  <si>
    <t>w-56</t>
  </si>
  <si>
    <t>ἰρίνου στύψις</t>
  </si>
  <si>
    <t>w-57</t>
  </si>
  <si>
    <t>γλεύκινον</t>
  </si>
  <si>
    <t>w-58</t>
  </si>
  <si>
    <t>w-59</t>
  </si>
  <si>
    <t>μετώπιον</t>
  </si>
  <si>
    <t>w-60</t>
  </si>
  <si>
    <t>w-61</t>
  </si>
  <si>
    <t>κιναμώμινον</t>
  </si>
  <si>
    <t>w-62</t>
  </si>
  <si>
    <t>νάρδινον</t>
  </si>
  <si>
    <t>w-63</t>
  </si>
  <si>
    <t>w-64</t>
  </si>
  <si>
    <t>w-65</t>
  </si>
  <si>
    <t>Βοιωτιακὴ σμύρνα</t>
  </si>
  <si>
    <t>w-66</t>
  </si>
  <si>
    <t>w-67</t>
  </si>
  <si>
    <t>w-68</t>
  </si>
  <si>
    <t>w-69</t>
  </si>
  <si>
    <t>w-70</t>
  </si>
  <si>
    <t>w-71</t>
  </si>
  <si>
    <t>w-72</t>
  </si>
  <si>
    <t>πίσσα</t>
  </si>
  <si>
    <t>w-73</t>
  </si>
  <si>
    <t>ἄσφαλτος</t>
  </si>
  <si>
    <t>w-74</t>
  </si>
  <si>
    <t>κυπάρισσος</t>
  </si>
  <si>
    <t>w-75</t>
  </si>
  <si>
    <t>w-76</t>
  </si>
  <si>
    <t>βράθυ</t>
  </si>
  <si>
    <t>w-77</t>
  </si>
  <si>
    <t>κέδρος</t>
  </si>
  <si>
    <t>w-78</t>
  </si>
  <si>
    <t>δάφνη</t>
  </si>
  <si>
    <t>w-79</t>
  </si>
  <si>
    <t>πλατάνου</t>
  </si>
  <si>
    <t>w-80</t>
  </si>
  <si>
    <t>μελία</t>
  </si>
  <si>
    <t>w-81</t>
  </si>
  <si>
    <t>λεύκη</t>
  </si>
  <si>
    <t>w-82</t>
  </si>
  <si>
    <t>μάκιρ</t>
  </si>
  <si>
    <t>w-83</t>
  </si>
  <si>
    <t>w-84</t>
  </si>
  <si>
    <t>πτελέας</t>
  </si>
  <si>
    <t>w-85</t>
  </si>
  <si>
    <t>καλάμων</t>
  </si>
  <si>
    <t>w-86</t>
  </si>
  <si>
    <t>πάπυρος</t>
  </si>
  <si>
    <t>w-87</t>
  </si>
  <si>
    <t>μυρίκη</t>
  </si>
  <si>
    <t>w-88</t>
  </si>
  <si>
    <t>ἐρείκη</t>
  </si>
  <si>
    <t>w-89</t>
  </si>
  <si>
    <t>w-90</t>
  </si>
  <si>
    <t>ῥάμνος</t>
  </si>
  <si>
    <t>w-91</t>
  </si>
  <si>
    <t>w-92</t>
  </si>
  <si>
    <t>παλίουρος</t>
  </si>
  <si>
    <t>w-93</t>
  </si>
  <si>
    <t>ὀξυάκανθα</t>
  </si>
  <si>
    <t>w-94</t>
  </si>
  <si>
    <t>κυνόσβατος</t>
  </si>
  <si>
    <t>w-95</t>
  </si>
  <si>
    <t>κύπρος</t>
  </si>
  <si>
    <t>w-96</t>
  </si>
  <si>
    <t>φιλύρα</t>
  </si>
  <si>
    <t>w-97</t>
  </si>
  <si>
    <t>κίσθος</t>
  </si>
  <si>
    <t>w-98</t>
  </si>
  <si>
    <t>w-99</t>
  </si>
  <si>
    <t>ῥόδα</t>
  </si>
  <si>
    <t>w-100</t>
  </si>
  <si>
    <t>w-101</t>
  </si>
  <si>
    <t>ἀκακία</t>
  </si>
  <si>
    <t>w-102</t>
  </si>
  <si>
    <t>ἀμόργη</t>
  </si>
  <si>
    <t>w-103</t>
  </si>
  <si>
    <t>ἄγνος</t>
  </si>
  <si>
    <t>w-104</t>
  </si>
  <si>
    <t>ἰτέα</t>
  </si>
  <si>
    <t>w-105</t>
  </si>
  <si>
    <t>ἀγριελαία</t>
  </si>
  <si>
    <t>w-106</t>
  </si>
  <si>
    <t>w-107</t>
  </si>
  <si>
    <t>w-108</t>
  </si>
  <si>
    <t>ῥοῦς</t>
  </si>
  <si>
    <t>w-109</t>
  </si>
  <si>
    <t>w-110</t>
  </si>
  <si>
    <t>ῥόα</t>
  </si>
  <si>
    <t>w-111</t>
  </si>
  <si>
    <t>w-112</t>
  </si>
  <si>
    <t>μυρσίνη</t>
  </si>
  <si>
    <t>w-113</t>
  </si>
  <si>
    <t>κεράσια</t>
  </si>
  <si>
    <t>w-114</t>
  </si>
  <si>
    <t>κεράτια</t>
  </si>
  <si>
    <t>w-115</t>
  </si>
  <si>
    <t>w-116</t>
  </si>
  <si>
    <t>w-117</t>
  </si>
  <si>
    <t>w-118</t>
  </si>
  <si>
    <t>μέσπιλον</t>
  </si>
  <si>
    <t>w-119</t>
  </si>
  <si>
    <t>κρανία</t>
  </si>
  <si>
    <t>w-120</t>
  </si>
  <si>
    <t>w-121</t>
  </si>
  <si>
    <t>κοκκυμηλέα</t>
  </si>
  <si>
    <t>w-122</t>
  </si>
  <si>
    <t>κόμαρος</t>
  </si>
  <si>
    <t>w-123</t>
  </si>
  <si>
    <t>ἀμυγδάλης</t>
  </si>
  <si>
    <t>w-124</t>
  </si>
  <si>
    <t>πιστάκια</t>
  </si>
  <si>
    <t>w-125</t>
  </si>
  <si>
    <t>κάρυα βασιλικά</t>
  </si>
  <si>
    <t>w-126</t>
  </si>
  <si>
    <t>μορέα</t>
  </si>
  <si>
    <t>w-127</t>
  </si>
  <si>
    <t>συκόμορον</t>
  </si>
  <si>
    <t>w-128</t>
  </si>
  <si>
    <t>w-129</t>
  </si>
  <si>
    <t>περσαία</t>
  </si>
  <si>
    <t>w-130</t>
  </si>
  <si>
    <t>w-131</t>
  </si>
  <si>
    <t>ἐχῖνος θαλάσσιος</t>
  </si>
  <si>
    <t>w-132</t>
  </si>
  <si>
    <t>w-133</t>
  </si>
  <si>
    <t>ἱππόκαμπος</t>
  </si>
  <si>
    <t>w-134</t>
  </si>
  <si>
    <t>πορφύρα</t>
  </si>
  <si>
    <t>w-135</t>
  </si>
  <si>
    <t>w-136</t>
  </si>
  <si>
    <t>w-137</t>
  </si>
  <si>
    <t>πορφύρας πώματα</t>
  </si>
  <si>
    <t>w-138</t>
  </si>
  <si>
    <t>w-139</t>
  </si>
  <si>
    <t>κοχλίας χερσαῖος</t>
  </si>
  <si>
    <t>w-140</t>
  </si>
  <si>
    <t>καρκίνων ποταμίων καέντων ἡ τέφρα,</t>
  </si>
  <si>
    <t>w-141</t>
  </si>
  <si>
    <t>σκόρπιος χερσαῖος</t>
  </si>
  <si>
    <t>w-142</t>
  </si>
  <si>
    <t>θαλασσίου σκορπίου ἡ χολὴ</t>
  </si>
  <si>
    <t>w-143</t>
  </si>
  <si>
    <t>δράκων θαλάσσιος</t>
  </si>
  <si>
    <t>w-144</t>
  </si>
  <si>
    <t>σκολοπένδρα θαλασσία</t>
  </si>
  <si>
    <t>w-145</t>
  </si>
  <si>
    <t>νάρκη θαλασσία</t>
  </si>
  <si>
    <t>w-146</t>
  </si>
  <si>
    <t>ἐχίδνης</t>
  </si>
  <si>
    <t>w-147</t>
  </si>
  <si>
    <t>w-148</t>
  </si>
  <si>
    <t>λαγωὸς θαλάσσιος</t>
  </si>
  <si>
    <t>w-149</t>
  </si>
  <si>
    <t>w-150</t>
  </si>
  <si>
    <t>τρυγόνος θαλασσίας</t>
  </si>
  <si>
    <t>w-151</t>
  </si>
  <si>
    <t>σηπίας τὸ μέλαν</t>
  </si>
  <si>
    <t>w-152</t>
  </si>
  <si>
    <t>τρίγλα</t>
  </si>
  <si>
    <t>w-153</t>
  </si>
  <si>
    <t>ὄρχις ἱπποποτάμου</t>
  </si>
  <si>
    <t>w-154</t>
  </si>
  <si>
    <t>ὁ τοῦ κάστορος ὄρχις</t>
  </si>
  <si>
    <t>w-155</t>
  </si>
  <si>
    <t>γαλῆ κατοικίδιος</t>
  </si>
  <si>
    <t>w-156</t>
  </si>
  <si>
    <t>βάτραχοι</t>
  </si>
  <si>
    <t>w-157</t>
  </si>
  <si>
    <t>σίλουρος</t>
  </si>
  <si>
    <t>w-158</t>
  </si>
  <si>
    <t>σμαρίδος ταριχηρᾶς ἡ κεφαλὴ καεῖσα</t>
  </si>
  <si>
    <t>w-159</t>
  </si>
  <si>
    <t>καὶ ἡ τῆς μαινίδος κεφαλή</t>
  </si>
  <si>
    <t>w-160</t>
  </si>
  <si>
    <t>w-161</t>
  </si>
  <si>
    <t>ὠμοτάριχος</t>
  </si>
  <si>
    <t>w-162</t>
  </si>
  <si>
    <t>γάρος</t>
  </si>
  <si>
    <t>w-163</t>
  </si>
  <si>
    <t>w-164</t>
  </si>
  <si>
    <t>κόρεις οἱ ἀπὸ κλίνης</t>
  </si>
  <si>
    <t>w-165</t>
  </si>
  <si>
    <t>ὄνοι οἱ ὑπὸ τὰς ὑδρίας</t>
  </si>
  <si>
    <t>w-166</t>
  </si>
  <si>
    <t>σίλφη</t>
  </si>
  <si>
    <t>w-167</t>
  </si>
  <si>
    <t>πνεύμων θαλάσσιος</t>
  </si>
  <si>
    <t>w-168</t>
  </si>
  <si>
    <t>ὁ χοίρειος καὶ ἄρνειος [καὶ ἅρκειος] πνεύμων</t>
  </si>
  <si>
    <t>w-169</t>
  </si>
  <si>
    <t>ἀλώπεκος πνεύμων</t>
  </si>
  <si>
    <t>w-170</t>
  </si>
  <si>
    <t>w-171</t>
  </si>
  <si>
    <t>w-172</t>
  </si>
  <si>
    <t>w-173</t>
  </si>
  <si>
    <t>w-174</t>
  </si>
  <si>
    <t>οἱ τῶν αἰγων ὄνύχες</t>
  </si>
  <si>
    <t>w-175</t>
  </si>
  <si>
    <t>w-176</t>
  </si>
  <si>
    <t>w-177</t>
  </si>
  <si>
    <t>w-178</t>
  </si>
  <si>
    <t>w-179</t>
  </si>
  <si>
    <t>w-180</t>
  </si>
  <si>
    <t>w-181</t>
  </si>
  <si>
    <t>τέττιγες</t>
  </si>
  <si>
    <t>w-182</t>
  </si>
  <si>
    <t>ἀκρίδες</t>
  </si>
  <si>
    <t>w-183</t>
  </si>
  <si>
    <t>w-184</t>
  </si>
  <si>
    <t>w-185</t>
  </si>
  <si>
    <t>w-186</t>
  </si>
  <si>
    <t>w-187</t>
  </si>
  <si>
    <t>w-188</t>
  </si>
  <si>
    <t>ἀστράγαλος ὑὸς</t>
  </si>
  <si>
    <t>w-189</t>
  </si>
  <si>
    <t>ἐλάφου κέρας</t>
  </si>
  <si>
    <t>w-190</t>
  </si>
  <si>
    <t>κάμπαι</t>
  </si>
  <si>
    <t>w-191</t>
  </si>
  <si>
    <t>κανθαρίδες</t>
  </si>
  <si>
    <t>w-192</t>
  </si>
  <si>
    <t>σαλαμάνδρα</t>
  </si>
  <si>
    <t>w-193</t>
  </si>
  <si>
    <t>ἀράχνη τὸ ζῷον</t>
  </si>
  <si>
    <t>w-194</t>
  </si>
  <si>
    <t>σαύρας</t>
  </si>
  <si>
    <t>w-195</t>
  </si>
  <si>
    <t>σήψ</t>
  </si>
  <si>
    <t>w-196</t>
  </si>
  <si>
    <t>σκίγκος</t>
  </si>
  <si>
    <t>w-197</t>
  </si>
  <si>
    <t>w-198</t>
  </si>
  <si>
    <t>w-199</t>
  </si>
  <si>
    <t>w-200</t>
  </si>
  <si>
    <t>γάλα</t>
  </si>
  <si>
    <t>w-201</t>
  </si>
  <si>
    <t>τυρὸς</t>
  </si>
  <si>
    <t>w-202</t>
  </si>
  <si>
    <t>βούτυρον</t>
  </si>
  <si>
    <t>w-203</t>
  </si>
  <si>
    <t>w-204</t>
  </si>
  <si>
    <t>w-205</t>
  </si>
  <si>
    <t>πιτύα</t>
  </si>
  <si>
    <t>w-206</t>
  </si>
  <si>
    <t>στέαρ</t>
  </si>
  <si>
    <t>w-207</t>
  </si>
  <si>
    <t>μυελῶν</t>
  </si>
  <si>
    <t>w-208</t>
  </si>
  <si>
    <t>χολὴ</t>
  </si>
  <si>
    <t>w-209</t>
  </si>
  <si>
    <t>w-210</t>
  </si>
  <si>
    <t>w-211</t>
  </si>
  <si>
    <t>w-212</t>
  </si>
  <si>
    <t>μέλι</t>
  </si>
  <si>
    <t>w-213</t>
  </si>
  <si>
    <t>w-214</t>
  </si>
  <si>
    <t>πρόπολις</t>
  </si>
  <si>
    <t>w-215</t>
  </si>
  <si>
    <t>w-216</t>
  </si>
  <si>
    <t>w-217</t>
  </si>
  <si>
    <t>ζύθος</t>
  </si>
  <si>
    <t>w-218</t>
  </si>
  <si>
    <t>w-219</t>
  </si>
  <si>
    <t>ζέα</t>
  </si>
  <si>
    <t>w-220</t>
  </si>
  <si>
    <t>κρίμνον</t>
  </si>
  <si>
    <t>w-221</t>
  </si>
  <si>
    <t>w-222</t>
  </si>
  <si>
    <t>ἀθήρα</t>
  </si>
  <si>
    <t>w-223</t>
  </si>
  <si>
    <t>τράγος</t>
  </si>
  <si>
    <t>w-224</t>
  </si>
  <si>
    <t>βρόμος</t>
  </si>
  <si>
    <t>w-225</t>
  </si>
  <si>
    <t>w-226</t>
  </si>
  <si>
    <t>χόνδρος</t>
  </si>
  <si>
    <t>w-227</t>
  </si>
  <si>
    <t>κέγχρος</t>
  </si>
  <si>
    <t>w-228</t>
  </si>
  <si>
    <t>w-229</t>
  </si>
  <si>
    <t>σήσαμον</t>
  </si>
  <si>
    <t>w-230</t>
  </si>
  <si>
    <t>w-231</t>
  </si>
  <si>
    <t>w-232</t>
  </si>
  <si>
    <t>τήλεως ἄλευρον</t>
  </si>
  <si>
    <t>w-233</t>
  </si>
  <si>
    <t>λινόσπερμον</t>
  </si>
  <si>
    <t>w-234</t>
  </si>
  <si>
    <t>ἐρέβινθος ὁ ἥμερος</t>
  </si>
  <si>
    <t>w-235</t>
  </si>
  <si>
    <t>κύαμος Ἑλληνικός</t>
  </si>
  <si>
    <t>w-236</t>
  </si>
  <si>
    <t>Αἰγύπτιος κύαμος</t>
  </si>
  <si>
    <t>w-237</t>
  </si>
  <si>
    <t>w-238</t>
  </si>
  <si>
    <t>w-239</t>
  </si>
  <si>
    <t>θέρμος</t>
  </si>
  <si>
    <t>w-240</t>
  </si>
  <si>
    <t>γογγύλη</t>
  </si>
  <si>
    <t>w-241</t>
  </si>
  <si>
    <t>βουνιάς</t>
  </si>
  <si>
    <t>w-242</t>
  </si>
  <si>
    <t>w-243</t>
  </si>
  <si>
    <t>σίσαρον</t>
  </si>
  <si>
    <t>w-244</t>
  </si>
  <si>
    <t>λάπαθον</t>
  </si>
  <si>
    <t>w-245</t>
  </si>
  <si>
    <t>ἱππολάπαθον</t>
  </si>
  <si>
    <t>w-246</t>
  </si>
  <si>
    <t>λαμψάνη</t>
  </si>
  <si>
    <t>w-247</t>
  </si>
  <si>
    <t>βλίτον</t>
  </si>
  <si>
    <t>w-248</t>
  </si>
  <si>
    <t>μολόχη</t>
  </si>
  <si>
    <t>w-249</t>
  </si>
  <si>
    <t>ἀνδράφαξυς</t>
  </si>
  <si>
    <t>w-250</t>
  </si>
  <si>
    <t>κράμβη ἥμερος</t>
  </si>
  <si>
    <t>w-251</t>
  </si>
  <si>
    <t>κράμβη ἀγρία</t>
  </si>
  <si>
    <t>w-252</t>
  </si>
  <si>
    <t>w-253</t>
  </si>
  <si>
    <t>w-254</t>
  </si>
  <si>
    <t>ἀνδράχνη</t>
  </si>
  <si>
    <t>w-255</t>
  </si>
  <si>
    <t>ἀσπάραγος πετραῖος ἢ μυάκανθος</t>
  </si>
  <si>
    <t>w-256</t>
  </si>
  <si>
    <t>ἀρνόγλωσσον</t>
  </si>
  <si>
    <t>w-257</t>
  </si>
  <si>
    <t>σίον</t>
  </si>
  <si>
    <t>w-258</t>
  </si>
  <si>
    <t>σισύμβριον</t>
  </si>
  <si>
    <t>w-259</t>
  </si>
  <si>
    <t>w-260</t>
  </si>
  <si>
    <t>κορωνόπους</t>
  </si>
  <si>
    <t>w-261</t>
  </si>
  <si>
    <t>w-262</t>
  </si>
  <si>
    <t>σέρις</t>
  </si>
  <si>
    <t>w-263</t>
  </si>
  <si>
    <t>χονδρίλη</t>
  </si>
  <si>
    <t>w-264</t>
  </si>
  <si>
    <t>w-265</t>
  </si>
  <si>
    <t>σίκυς ἥμερος</t>
  </si>
  <si>
    <t>w-266</t>
  </si>
  <si>
    <t>θρίδαξ ἥμερος</t>
  </si>
  <si>
    <t>w-267</t>
  </si>
  <si>
    <t>γιγγίδιον</t>
  </si>
  <si>
    <t>w-268</t>
  </si>
  <si>
    <t>σκάνδιξ</t>
  </si>
  <si>
    <t>w-269</t>
  </si>
  <si>
    <t>καυκαλίς</t>
  </si>
  <si>
    <t>w-270</t>
  </si>
  <si>
    <t>w-271</t>
  </si>
  <si>
    <t>w-272</t>
  </si>
  <si>
    <t>ὀροβάγχη</t>
  </si>
  <si>
    <t>w-273</t>
  </si>
  <si>
    <t>τραγοπώγων</t>
  </si>
  <si>
    <t>w-274</t>
  </si>
  <si>
    <t>ὄρνιθος</t>
  </si>
  <si>
    <t>w-275</t>
  </si>
  <si>
    <t>w-276</t>
  </si>
  <si>
    <t>σμῖλαξ κηπαία</t>
  </si>
  <si>
    <t>w-277</t>
  </si>
  <si>
    <t>Μηδικὴ</t>
  </si>
  <si>
    <t>w-278</t>
  </si>
  <si>
    <t>ἀφάκη</t>
  </si>
  <si>
    <t>w-279</t>
  </si>
  <si>
    <t>πράσον κεφαλωτὸν</t>
  </si>
  <si>
    <t>w-280</t>
  </si>
  <si>
    <t>ἀμπελόπρασον</t>
  </si>
  <si>
    <t>w-281</t>
  </si>
  <si>
    <t>κρόμυον</t>
  </si>
  <si>
    <t>w-282</t>
  </si>
  <si>
    <t>w-283</t>
  </si>
  <si>
    <t>σκορδόπρασον</t>
  </si>
  <si>
    <t>w-284</t>
  </si>
  <si>
    <t>σίνηπι ἢ νᾶπι</t>
  </si>
  <si>
    <t>w-285</t>
  </si>
  <si>
    <t>κάρδαμον</t>
  </si>
  <si>
    <t>w-286</t>
  </si>
  <si>
    <t>θλάσπι</t>
  </si>
  <si>
    <t>w-287</t>
  </si>
  <si>
    <t>δράβη</t>
  </si>
  <si>
    <t>w-288</t>
  </si>
  <si>
    <t>ἐρύσιμον</t>
  </si>
  <si>
    <t>w-289</t>
  </si>
  <si>
    <t>πέπερι</t>
  </si>
  <si>
    <t>w-290</t>
  </si>
  <si>
    <t>ζιγγίβερι</t>
  </si>
  <si>
    <t>w-291</t>
  </si>
  <si>
    <t>ὑδροπέπερι</t>
  </si>
  <si>
    <t>w-292</t>
  </si>
  <si>
    <t>w-293</t>
  </si>
  <si>
    <t>στρούθιον</t>
  </si>
  <si>
    <t>w-294</t>
  </si>
  <si>
    <t>κυκλάμινος</t>
  </si>
  <si>
    <t>w-295</t>
  </si>
  <si>
    <t>κυκλάμινος ἑτέρα</t>
  </si>
  <si>
    <t>w-296</t>
  </si>
  <si>
    <t>δρακόντιον</t>
  </si>
  <si>
    <t>w-297</t>
  </si>
  <si>
    <t>w-298</t>
  </si>
  <si>
    <t>ἀρίσαρόν</t>
  </si>
  <si>
    <t>w-299</t>
  </si>
  <si>
    <t>ἀσφόδελος</t>
  </si>
  <si>
    <t>w-300</t>
  </si>
  <si>
    <t>βολβὸς ἐδώδιμος</t>
  </si>
  <si>
    <t>w-301</t>
  </si>
  <si>
    <t>σκίλλα</t>
  </si>
  <si>
    <t>w-302</t>
  </si>
  <si>
    <t>παγκράτιον</t>
  </si>
  <si>
    <t>w-303</t>
  </si>
  <si>
    <t>κάππαρις</t>
  </si>
  <si>
    <t>w-304</t>
  </si>
  <si>
    <t>λεπίδιον</t>
  </si>
  <si>
    <t>w-305</t>
  </si>
  <si>
    <t>βατράχιον</t>
  </si>
  <si>
    <t>w-306</t>
  </si>
  <si>
    <t>ἀνεμώνη</t>
  </si>
  <si>
    <t>w-307</t>
  </si>
  <si>
    <t>ἀργεμώνη</t>
  </si>
  <si>
    <t>w-308</t>
  </si>
  <si>
    <t>ἀργεμώνη ἑτέρα</t>
  </si>
  <si>
    <t>w-309</t>
  </si>
  <si>
    <t>ἀναγαλλίς</t>
  </si>
  <si>
    <t>w-310</t>
  </si>
  <si>
    <t>κισσὸς</t>
  </si>
  <si>
    <t>w-311</t>
  </si>
  <si>
    <t>χελιδόνιον μέγα</t>
  </si>
  <si>
    <t>w-312</t>
  </si>
  <si>
    <t>χελιδόνιον τὸ μικρόν</t>
  </si>
  <si>
    <t>w-313</t>
  </si>
  <si>
    <t>ὀθόννα</t>
  </si>
  <si>
    <t>w-314</t>
  </si>
  <si>
    <t>w-315</t>
  </si>
  <si>
    <t>ἰσάτις</t>
  </si>
  <si>
    <t>w-316</t>
  </si>
  <si>
    <t>ἰσάτις ἀγρία</t>
  </si>
  <si>
    <t>w-317</t>
  </si>
  <si>
    <t>τηλεφώνιον</t>
  </si>
  <si>
    <t>w-318</t>
  </si>
  <si>
    <t>w-319</t>
  </si>
  <si>
    <t>ἀγαρικόν</t>
  </si>
  <si>
    <t>w-320</t>
  </si>
  <si>
    <t>w-321</t>
  </si>
  <si>
    <t>γεντιανή</t>
  </si>
  <si>
    <t>w-322</t>
  </si>
  <si>
    <t>ἀριστολοχεία</t>
  </si>
  <si>
    <t>w-323</t>
  </si>
  <si>
    <t>γλυκύρριζα</t>
  </si>
  <si>
    <t>w-324</t>
  </si>
  <si>
    <t>κενταύρειον τὸ μέγα</t>
  </si>
  <si>
    <t>w-325</t>
  </si>
  <si>
    <t>κενταύρειον τὸ λεπτὸν ἢ μικρόν</t>
  </si>
  <si>
    <t>w-326</t>
  </si>
  <si>
    <t>χαμαιλέων λευκός</t>
  </si>
  <si>
    <t>w-327</t>
  </si>
  <si>
    <t>[χαμαιλέων] ὁ δὲ μέλας</t>
  </si>
  <si>
    <t>w-328</t>
  </si>
  <si>
    <t>κροκοδείλεον</t>
  </si>
  <si>
    <t>w-329</t>
  </si>
  <si>
    <t>δίψακος</t>
  </si>
  <si>
    <t>w-330</t>
  </si>
  <si>
    <t>ἄκανθα λευκή</t>
  </si>
  <si>
    <t>w-331</t>
  </si>
  <si>
    <t>ἄκανθα Ἀραβική</t>
  </si>
  <si>
    <t>w-332</t>
  </si>
  <si>
    <t>σκόλυμος</t>
  </si>
  <si>
    <t>w-333</t>
  </si>
  <si>
    <t>ποτίρριον</t>
  </si>
  <si>
    <t>w-334</t>
  </si>
  <si>
    <t>ἀκάνθιον</t>
  </si>
  <si>
    <t>w-335</t>
  </si>
  <si>
    <t>ἀνωνίς</t>
  </si>
  <si>
    <t>w-336</t>
  </si>
  <si>
    <t>λευκάκανθα</t>
  </si>
  <si>
    <t>w-337</t>
  </si>
  <si>
    <t>τραγάκανθα</t>
  </si>
  <si>
    <t>w-338</t>
  </si>
  <si>
    <t>ἠρύγγη</t>
  </si>
  <si>
    <t>w-339</t>
  </si>
  <si>
    <t>ἀλόη</t>
  </si>
  <si>
    <t>w-340</t>
  </si>
  <si>
    <t>ἀψίνθιον</t>
  </si>
  <si>
    <t>w-341</t>
  </si>
  <si>
    <t>ἁβρότονον</t>
  </si>
  <si>
    <t>w-342</t>
  </si>
  <si>
    <t>w-343</t>
  </si>
  <si>
    <t>στοιχάς</t>
  </si>
  <si>
    <t>w-344</t>
  </si>
  <si>
    <t>ὀρίγανος</t>
  </si>
  <si>
    <t>w-345</t>
  </si>
  <si>
    <t>w-346</t>
  </si>
  <si>
    <t>ἀγριορίγανος</t>
  </si>
  <si>
    <t>w-347</t>
  </si>
  <si>
    <t>τραγορίγανος</t>
  </si>
  <si>
    <t>w-348</t>
  </si>
  <si>
    <t>γλήχων</t>
  </si>
  <si>
    <t>w-349</t>
  </si>
  <si>
    <t>δίκταμνον</t>
  </si>
  <si>
    <t>w-350</t>
  </si>
  <si>
    <t>ἐλελίσφακον</t>
  </si>
  <si>
    <t>w-351</t>
  </si>
  <si>
    <t>ἡδύοσμον</t>
  </si>
  <si>
    <t>w-352</t>
  </si>
  <si>
    <t>καλαμίνθη</t>
  </si>
  <si>
    <t>w-353</t>
  </si>
  <si>
    <t>θύμος</t>
  </si>
  <si>
    <t>w-354</t>
  </si>
  <si>
    <t>θύμβρα</t>
  </si>
  <si>
    <t>w-355</t>
  </si>
  <si>
    <t>ἕρπυλλος</t>
  </si>
  <si>
    <t>w-356</t>
  </si>
  <si>
    <t>σάμψουχον</t>
  </si>
  <si>
    <t>w-357</t>
  </si>
  <si>
    <t>μελίλωτος</t>
  </si>
  <si>
    <t>w-358</t>
  </si>
  <si>
    <t>w-359</t>
  </si>
  <si>
    <t>ἄκινος</t>
  </si>
  <si>
    <t>w-360</t>
  </si>
  <si>
    <t>βάκχαρις</t>
  </si>
  <si>
    <t>w-361</t>
  </si>
  <si>
    <t>πήγανον</t>
  </si>
  <si>
    <t>w-362</t>
  </si>
  <si>
    <t>πήγανον ἄγριον</t>
  </si>
  <si>
    <t>w-363</t>
  </si>
  <si>
    <t>w-364</t>
  </si>
  <si>
    <t>πάνακες Ἡράκλειον</t>
  </si>
  <si>
    <t>w-365</t>
  </si>
  <si>
    <t>πάνακες Ἀσκληπίει</t>
  </si>
  <si>
    <t>w-366</t>
  </si>
  <si>
    <t>πάνακες Χειρώνιον</t>
  </si>
  <si>
    <t>w-367</t>
  </si>
  <si>
    <t>λιγυστικόν</t>
  </si>
  <si>
    <t>w-368</t>
  </si>
  <si>
    <t>w-369</t>
  </si>
  <si>
    <t>σέσελι</t>
  </si>
  <si>
    <t>w-370</t>
  </si>
  <si>
    <t>τόρδιλον</t>
  </si>
  <si>
    <t>w-371</t>
  </si>
  <si>
    <t>σίνων</t>
  </si>
  <si>
    <t>w-372</t>
  </si>
  <si>
    <t>w-373</t>
  </si>
  <si>
    <t>καρώ</t>
  </si>
  <si>
    <t>w-374</t>
  </si>
  <si>
    <t>ἀνήθου</t>
  </si>
  <si>
    <t>w-375</t>
  </si>
  <si>
    <t>κύμινον τὸ ἥμερον</t>
  </si>
  <si>
    <t>w-376</t>
  </si>
  <si>
    <t>κύμινον ἄγριον</t>
  </si>
  <si>
    <t>w-377</t>
  </si>
  <si>
    <t>ἕτερον γένος ἀγρίου κυμίνου</t>
  </si>
  <si>
    <t>w-378</t>
  </si>
  <si>
    <t>w-379</t>
  </si>
  <si>
    <t>κόριον</t>
  </si>
  <si>
    <t>w-380</t>
  </si>
  <si>
    <t>σέλινον κηπαῖον</t>
  </si>
  <si>
    <t>w-381</t>
  </si>
  <si>
    <t>ὀρεοσέλινον</t>
  </si>
  <si>
    <t>w-382</t>
  </si>
  <si>
    <t>πετροσέλινον</t>
  </si>
  <si>
    <t>w-383</t>
  </si>
  <si>
    <t>w-384</t>
  </si>
  <si>
    <t>σμύρνιον</t>
  </si>
  <si>
    <t>w-385</t>
  </si>
  <si>
    <t>ἐλαφοβόσκον</t>
  </si>
  <si>
    <t>w-386</t>
  </si>
  <si>
    <t>μάραθον</t>
  </si>
  <si>
    <t>w-387</t>
  </si>
  <si>
    <t>ἱππομάραθον</t>
  </si>
  <si>
    <t>w-388</t>
  </si>
  <si>
    <t>w-389</t>
  </si>
  <si>
    <t>πύρεθρος</t>
  </si>
  <si>
    <t>w-390</t>
  </si>
  <si>
    <t>λιβανωτίς</t>
  </si>
  <si>
    <t>w-391</t>
  </si>
  <si>
    <t>w-392</t>
  </si>
  <si>
    <t>σφονδύλιον</t>
  </si>
  <si>
    <t>w-393</t>
  </si>
  <si>
    <t>νάρθηκος</t>
  </si>
  <si>
    <t>w-394</t>
  </si>
  <si>
    <t>πευκέδανον</t>
  </si>
  <si>
    <t>w-395</t>
  </si>
  <si>
    <t>μελάνθιον</t>
  </si>
  <si>
    <t>w-396</t>
  </si>
  <si>
    <t>σίλφιον</t>
  </si>
  <si>
    <t>w-397</t>
  </si>
  <si>
    <t>σαγαπηνόν</t>
  </si>
  <si>
    <t>w-398</t>
  </si>
  <si>
    <t>εὐφόρβιον</t>
  </si>
  <si>
    <t>w-399</t>
  </si>
  <si>
    <t>χαλβάνη</t>
  </si>
  <si>
    <t>w-400</t>
  </si>
  <si>
    <t>ἀμμωνιακόν</t>
  </si>
  <si>
    <t>w-401</t>
  </si>
  <si>
    <t>σαρκοκόλλα</t>
  </si>
  <si>
    <t>w-402</t>
  </si>
  <si>
    <t>γλαύκιον</t>
  </si>
  <si>
    <t>w-403</t>
  </si>
  <si>
    <t>κόλλα</t>
  </si>
  <si>
    <t>w-404</t>
  </si>
  <si>
    <t>ἰχθυοκόλλα</t>
  </si>
  <si>
    <t>w-405</t>
  </si>
  <si>
    <t>ἰξός</t>
  </si>
  <si>
    <t>w-406</t>
  </si>
  <si>
    <t>ἀπαρίνη</t>
  </si>
  <si>
    <t>w-407</t>
  </si>
  <si>
    <t>w-408</t>
  </si>
  <si>
    <t>ἀσκληπιάς</t>
  </si>
  <si>
    <t>w-409</t>
  </si>
  <si>
    <t>ἀτρακτυλίς</t>
  </si>
  <si>
    <t>w-410</t>
  </si>
  <si>
    <t>πολύκνημον</t>
  </si>
  <si>
    <t>w-411</t>
  </si>
  <si>
    <t>κλινοπόδιον</t>
  </si>
  <si>
    <t>w-412</t>
  </si>
  <si>
    <t>λεοντοπέταλον</t>
  </si>
  <si>
    <t>w-413</t>
  </si>
  <si>
    <t>Τεύκριον</t>
  </si>
  <si>
    <t>w-414</t>
  </si>
  <si>
    <t>χαμαίρωψ</t>
  </si>
  <si>
    <t>w-415</t>
  </si>
  <si>
    <t>λευκάς</t>
  </si>
  <si>
    <t>w-416</t>
  </si>
  <si>
    <t>w-417</t>
  </si>
  <si>
    <t>w-418</t>
  </si>
  <si>
    <t>κρίνον</t>
  </si>
  <si>
    <t>w-419</t>
  </si>
  <si>
    <t>βαλλωτή</t>
  </si>
  <si>
    <t>w-420</t>
  </si>
  <si>
    <t>μελισσόφυλλον</t>
  </si>
  <si>
    <t>w-421</t>
  </si>
  <si>
    <t>πράσιον</t>
  </si>
  <si>
    <t>w-422</t>
  </si>
  <si>
    <t>στάχυς</t>
  </si>
  <si>
    <t>w-423</t>
  </si>
  <si>
    <t>w-424</t>
  </si>
  <si>
    <t>φαλάγγιον</t>
  </si>
  <si>
    <t>w-425</t>
  </si>
  <si>
    <t>τρίφυλλον</t>
  </si>
  <si>
    <t>w-426</t>
  </si>
  <si>
    <t>πόλιον</t>
  </si>
  <si>
    <t>w-427</t>
  </si>
  <si>
    <t>σκόρδιον</t>
  </si>
  <si>
    <t>w-428</t>
  </si>
  <si>
    <t>βήχιον</t>
  </si>
  <si>
    <t>w-429</t>
  </si>
  <si>
    <t>ἀρτεμισία</t>
  </si>
  <si>
    <t>w-430</t>
  </si>
  <si>
    <t>ἀμβροσία</t>
  </si>
  <si>
    <t>w-431</t>
  </si>
  <si>
    <t>βότρυς</t>
  </si>
  <si>
    <t>w-432</t>
  </si>
  <si>
    <t>γεράνιον</t>
  </si>
  <si>
    <t>w-433</t>
  </si>
  <si>
    <t>w-434</t>
  </si>
  <si>
    <t>τύφη</t>
  </si>
  <si>
    <t>w-435</t>
  </si>
  <si>
    <t>κιρκαία</t>
  </si>
  <si>
    <t>w-436</t>
  </si>
  <si>
    <t>οἰνάνθη</t>
  </si>
  <si>
    <t>w-437</t>
  </si>
  <si>
    <t>κόνυζα</t>
  </si>
  <si>
    <t>w-438</t>
  </si>
  <si>
    <t>ἡμεροκαλλές</t>
  </si>
  <si>
    <t>w-439</t>
  </si>
  <si>
    <t>λευκόϊον</t>
  </si>
  <si>
    <t>w-440</t>
  </si>
  <si>
    <t>κραταιόγονον</t>
  </si>
  <si>
    <t>w-441</t>
  </si>
  <si>
    <t>φύλλον</t>
  </si>
  <si>
    <t>w-442</t>
  </si>
  <si>
    <t>w-443</t>
  </si>
  <si>
    <t>w-444</t>
  </si>
  <si>
    <t>σατύριον</t>
  </si>
  <si>
    <t>w-445</t>
  </si>
  <si>
    <t>w-446</t>
  </si>
  <si>
    <t>ἡδύσαρον</t>
  </si>
  <si>
    <t>w-447</t>
  </si>
  <si>
    <t>w-448</t>
  </si>
  <si>
    <t>νυμφαία</t>
  </si>
  <si>
    <t>w-449</t>
  </si>
  <si>
    <t>ἀνδρόσακες</t>
  </si>
  <si>
    <t>w-450</t>
  </si>
  <si>
    <t>w-451</t>
  </si>
  <si>
    <t>w-452</t>
  </si>
  <si>
    <t>ἀνθυλλίς</t>
  </si>
  <si>
    <t>w-453</t>
  </si>
  <si>
    <t>ἀνθεμίς</t>
  </si>
  <si>
    <t>w-454</t>
  </si>
  <si>
    <t>παρθένιον</t>
  </si>
  <si>
    <t>w-455</t>
  </si>
  <si>
    <t>βούφθαλμον</t>
  </si>
  <si>
    <t>w-456</t>
  </si>
  <si>
    <t>γλυκυσίδη</t>
  </si>
  <si>
    <t>w-457</t>
  </si>
  <si>
    <t>λιθόσπερμον</t>
  </si>
  <si>
    <t>w-458</t>
  </si>
  <si>
    <t>φαληρίς</t>
  </si>
  <si>
    <t>w-459</t>
  </si>
  <si>
    <t>ἐρυθρόδανον</t>
  </si>
  <si>
    <t>w-460</t>
  </si>
  <si>
    <t>w-461</t>
  </si>
  <si>
    <t>w-462</t>
  </si>
  <si>
    <t>ἀλθαία</t>
  </si>
  <si>
    <t>w-463</t>
  </si>
  <si>
    <t>ἀλκαία</t>
  </si>
  <si>
    <t>w-464</t>
  </si>
  <si>
    <t>κάνναβις</t>
  </si>
  <si>
    <t>w-465</t>
  </si>
  <si>
    <t>ἀγρία κάνναβις</t>
  </si>
  <si>
    <t>w-466</t>
  </si>
  <si>
    <t>ἀνάγυρος</t>
  </si>
  <si>
    <t>w-467</t>
  </si>
  <si>
    <t>κηπαία</t>
  </si>
  <si>
    <t>w-468</t>
  </si>
  <si>
    <t>w-469</t>
  </si>
  <si>
    <t>ὀνοβρυχίς</t>
  </si>
  <si>
    <t>w-470</t>
  </si>
  <si>
    <t>ὑπερικόν</t>
  </si>
  <si>
    <t>w-471</t>
  </si>
  <si>
    <t>ἄσκυρον</t>
  </si>
  <si>
    <t>DMM3155 is missing</t>
  </si>
  <si>
    <t>w-472</t>
  </si>
  <si>
    <t>ἀνδρόσαιμον</t>
  </si>
  <si>
    <t>w-473</t>
  </si>
  <si>
    <t>κόρις</t>
  </si>
  <si>
    <t>w-474</t>
  </si>
  <si>
    <t>χαμαίπιτυς</t>
  </si>
  <si>
    <t>w-475</t>
  </si>
  <si>
    <t>w-476</t>
  </si>
  <si>
    <t>κέστρον</t>
  </si>
  <si>
    <t>w-477</t>
  </si>
  <si>
    <t>βρεττανική</t>
  </si>
  <si>
    <t>w-478</t>
  </si>
  <si>
    <t>Λυσιμάχειος</t>
  </si>
  <si>
    <t>w-479</t>
  </si>
  <si>
    <t>πολύγονον ἄρρεν</t>
  </si>
  <si>
    <t>w-480</t>
  </si>
  <si>
    <t>πολύγονον θῆλυ</t>
  </si>
  <si>
    <t>w-481</t>
  </si>
  <si>
    <t>w-482</t>
  </si>
  <si>
    <t>κληματίς</t>
  </si>
  <si>
    <t>w-483</t>
  </si>
  <si>
    <t>Πολεμώνιον</t>
  </si>
  <si>
    <t>w-484</t>
  </si>
  <si>
    <t>σύμφυτον πετραῖον</t>
  </si>
  <si>
    <t>w-485</t>
  </si>
  <si>
    <t>σύμφυτον ἄλλο</t>
  </si>
  <si>
    <t>w-486</t>
  </si>
  <si>
    <t>ὁλόστεον</t>
  </si>
  <si>
    <t>w-487</t>
  </si>
  <si>
    <t>στοιβῆς</t>
  </si>
  <si>
    <t>w-488</t>
  </si>
  <si>
    <t>κλύμενον</t>
  </si>
  <si>
    <t>w-489</t>
  </si>
  <si>
    <t>περικλύμενον</t>
  </si>
  <si>
    <t>w-490</t>
  </si>
  <si>
    <t>τρίβολος χερσαῖος</t>
  </si>
  <si>
    <t>w-491</t>
  </si>
  <si>
    <t>λειμώνιον</t>
  </si>
  <si>
    <t>w-492</t>
  </si>
  <si>
    <t>λαγώπουν</t>
  </si>
  <si>
    <t>w-493</t>
  </si>
  <si>
    <t>μήδιον</t>
  </si>
  <si>
    <t>w-494</t>
  </si>
  <si>
    <t>ἐπιμήδιον</t>
  </si>
  <si>
    <t>w-495</t>
  </si>
  <si>
    <t>ξιφίον</t>
  </si>
  <si>
    <t>w-496</t>
  </si>
  <si>
    <t>σπαργάνιον</t>
  </si>
  <si>
    <t>w-497</t>
  </si>
  <si>
    <t>ξυρίς</t>
  </si>
  <si>
    <t>w-498</t>
  </si>
  <si>
    <t>w-499</t>
  </si>
  <si>
    <t>ἄγχουσα ἑτέρα</t>
  </si>
  <si>
    <t>w-500</t>
  </si>
  <si>
    <t>w-501</t>
  </si>
  <si>
    <t>λυκαψός</t>
  </si>
  <si>
    <t>w-502</t>
  </si>
  <si>
    <t>ἔχιον</t>
  </si>
  <si>
    <t>w-503</t>
  </si>
  <si>
    <t>ὠκιμοειδές</t>
  </si>
  <si>
    <t>w-504</t>
  </si>
  <si>
    <t>w-505</t>
  </si>
  <si>
    <t>καλαμάγρωστις</t>
  </si>
  <si>
    <t>w-506</t>
  </si>
  <si>
    <t>w-507</t>
  </si>
  <si>
    <t>w-508</t>
  </si>
  <si>
    <t>w-509</t>
  </si>
  <si>
    <t>w-510</t>
  </si>
  <si>
    <t>σιδηρῖτις ἑτέρα</t>
  </si>
  <si>
    <t>w-511</t>
  </si>
  <si>
    <t>w-512</t>
  </si>
  <si>
    <t>βάτος</t>
  </si>
  <si>
    <t>w-513</t>
  </si>
  <si>
    <t>βάτος Ἰδαία</t>
  </si>
  <si>
    <t>w-514</t>
  </si>
  <si>
    <t>ἑλξίνη</t>
  </si>
  <si>
    <t>w-515</t>
  </si>
  <si>
    <t>ἐλατίνη</t>
  </si>
  <si>
    <t>w-516</t>
  </si>
  <si>
    <t>Εὐπατόριος</t>
  </si>
  <si>
    <t>w-517</t>
  </si>
  <si>
    <t>πεντέφυλλον</t>
  </si>
  <si>
    <t>w-518</t>
  </si>
  <si>
    <t>w-519</t>
  </si>
  <si>
    <t>Ἰδαία ῥίζα</t>
  </si>
  <si>
    <t>w-520</t>
  </si>
  <si>
    <t>Ῥοδία ῥίζα</t>
  </si>
  <si>
    <t>w-521</t>
  </si>
  <si>
    <t>w-522</t>
  </si>
  <si>
    <t>ἑτέρα ἵππουρις</t>
  </si>
  <si>
    <t>w-523</t>
  </si>
  <si>
    <t>κόκκος βαφική</t>
  </si>
  <si>
    <t>w-524</t>
  </si>
  <si>
    <t>τράγιον</t>
  </si>
  <si>
    <t>w-525</t>
  </si>
  <si>
    <t>τράγιον ἄλλο</t>
  </si>
  <si>
    <t>w-526</t>
  </si>
  <si>
    <t>w-527</t>
  </si>
  <si>
    <t>σχοῖνος ἑλείας</t>
  </si>
  <si>
    <t>w-528</t>
  </si>
  <si>
    <t>λειχὴν ὁ ἐπὶ τῶν πετρῶν</t>
  </si>
  <si>
    <t>w-529</t>
  </si>
  <si>
    <t>παρωνυχία</t>
  </si>
  <si>
    <t>w-530</t>
  </si>
  <si>
    <t>χρυσοκόμη</t>
  </si>
  <si>
    <t>w-531</t>
  </si>
  <si>
    <t>χρυσόγονον</t>
  </si>
  <si>
    <t>w-532</t>
  </si>
  <si>
    <t>ἑλίχρυσον ἢ χρυσάνθεμον</t>
  </si>
  <si>
    <t>w-533</t>
  </si>
  <si>
    <t>58_RV</t>
  </si>
  <si>
    <t>χρυσάνθεμον ἢ χάλκας</t>
  </si>
  <si>
    <t>w-534</t>
  </si>
  <si>
    <t>ἀγήρατον</t>
  </si>
  <si>
    <t>w-535</t>
  </si>
  <si>
    <t>περιστέριον</t>
  </si>
  <si>
    <t>w-536</t>
  </si>
  <si>
    <t>ἱερὰ βοτάνη</t>
  </si>
  <si>
    <t>w-537</t>
  </si>
  <si>
    <t>ἀστράγαλος</t>
  </si>
  <si>
    <t>w-538</t>
  </si>
  <si>
    <t>ὑάκινθος</t>
  </si>
  <si>
    <t>w-539</t>
  </si>
  <si>
    <t>μήκων ῥοιάς</t>
  </si>
  <si>
    <t>w-540</t>
  </si>
  <si>
    <t>μήκων</t>
  </si>
  <si>
    <t>w-541</t>
  </si>
  <si>
    <t>μήκων κερατῖτις</t>
  </si>
  <si>
    <t>w-542</t>
  </si>
  <si>
    <t>μήκων ἀφρώδης</t>
  </si>
  <si>
    <t>w-543</t>
  </si>
  <si>
    <t>ὑπήκοον</t>
  </si>
  <si>
    <t>w-544</t>
  </si>
  <si>
    <t>ὑοσκύαμος</t>
  </si>
  <si>
    <t>w-545</t>
  </si>
  <si>
    <t>ψύλλιον</t>
  </si>
  <si>
    <t>w-546</t>
  </si>
  <si>
    <t>στρύχνον κηπαῖον</t>
  </si>
  <si>
    <t>w-547</t>
  </si>
  <si>
    <t>στρύχνον</t>
  </si>
  <si>
    <t>w-548</t>
  </si>
  <si>
    <t>στρύχνον ὑπνωτικόν</t>
  </si>
  <si>
    <t>w-549</t>
  </si>
  <si>
    <t>στρύχνον μανικόν</t>
  </si>
  <si>
    <t>w-550</t>
  </si>
  <si>
    <t>δορύκνιον</t>
  </si>
  <si>
    <t>w-551</t>
  </si>
  <si>
    <t>μανδραγόρας</t>
  </si>
  <si>
    <t>w-552</t>
  </si>
  <si>
    <t>ἀκόνιτον</t>
  </si>
  <si>
    <t>w-553</t>
  </si>
  <si>
    <t>ἀκόνιτον ἕτερον</t>
  </si>
  <si>
    <t>w-554</t>
  </si>
  <si>
    <t>κώνειον</t>
  </si>
  <si>
    <t>w-555</t>
  </si>
  <si>
    <t>w-556</t>
  </si>
  <si>
    <t>ἀπόκυνον</t>
  </si>
  <si>
    <t>w-557</t>
  </si>
  <si>
    <t>νήριον</t>
  </si>
  <si>
    <t>w-558</t>
  </si>
  <si>
    <t>w-559</t>
  </si>
  <si>
    <t>Κολχικόν</t>
  </si>
  <si>
    <t>w-560</t>
  </si>
  <si>
    <t>ἐφήμερον</t>
  </si>
  <si>
    <t>w-561</t>
  </si>
  <si>
    <t>w-562</t>
  </si>
  <si>
    <t>ἀλσίνη</t>
  </si>
  <si>
    <t>w-563</t>
  </si>
  <si>
    <t>φακὸς ὁ ἐπὶ τῶν τελμάτων</t>
  </si>
  <si>
    <t>w-564</t>
  </si>
  <si>
    <t>ἀείζῳον μέγα</t>
  </si>
  <si>
    <t>w-565</t>
  </si>
  <si>
    <t>ἀείζῳον τὸ μικρόν</t>
  </si>
  <si>
    <t>w-566</t>
  </si>
  <si>
    <t>w-567</t>
  </si>
  <si>
    <t>κοτυληδών</t>
  </si>
  <si>
    <t>w-568</t>
  </si>
  <si>
    <t>w-569</t>
  </si>
  <si>
    <t>ἀκαλήφη</t>
  </si>
  <si>
    <t>w-570</t>
  </si>
  <si>
    <t>w-571</t>
  </si>
  <si>
    <t>γάλιον</t>
  </si>
  <si>
    <t>w-572</t>
  </si>
  <si>
    <t>ἠριγέρων</t>
  </si>
  <si>
    <t>w-573</t>
  </si>
  <si>
    <t>θαλίητρον</t>
  </si>
  <si>
    <t>w-574</t>
  </si>
  <si>
    <t>βρύον θαλάσσιον</t>
  </si>
  <si>
    <t>w-575</t>
  </si>
  <si>
    <t>φῦκος θαλάσσιον</t>
  </si>
  <si>
    <t>w-576</t>
  </si>
  <si>
    <t>ποταμογείτων</t>
  </si>
  <si>
    <t>w-577</t>
  </si>
  <si>
    <t>στρατιώτης ὁ ἐπὶ τῶν ὑδάτων</t>
  </si>
  <si>
    <t>w-578</t>
  </si>
  <si>
    <t>στρατιώτης ὁ χιλιόφυλλος</t>
  </si>
  <si>
    <t>w-579</t>
  </si>
  <si>
    <t>φλόμος</t>
  </si>
  <si>
    <t>w-580</t>
  </si>
  <si>
    <t>Αἰθιοπίς</t>
  </si>
  <si>
    <t>w-581</t>
  </si>
  <si>
    <t>w-582</t>
  </si>
  <si>
    <t>w-583</t>
  </si>
  <si>
    <t>w-584</t>
  </si>
  <si>
    <t>ἐπιπακτίς</t>
  </si>
  <si>
    <t>w-585</t>
  </si>
  <si>
    <t>w-586</t>
  </si>
  <si>
    <t>w-587</t>
  </si>
  <si>
    <t>w-588</t>
  </si>
  <si>
    <t>κύτισος</t>
  </si>
  <si>
    <t>w-589</t>
  </si>
  <si>
    <t>w-590</t>
  </si>
  <si>
    <t>μυριόφυλλον</t>
  </si>
  <si>
    <t>w-591</t>
  </si>
  <si>
    <t>μυρρίς</t>
  </si>
  <si>
    <t>w-592</t>
  </si>
  <si>
    <t>μύαγρον</t>
  </si>
  <si>
    <t>w-593</t>
  </si>
  <si>
    <t>ὀνάγρα</t>
  </si>
  <si>
    <t>w-594</t>
  </si>
  <si>
    <t>κρίσσιον</t>
  </si>
  <si>
    <t>w-595</t>
  </si>
  <si>
    <t>ἀστὴρ Ἀττικός</t>
  </si>
  <si>
    <t>w-596</t>
  </si>
  <si>
    <t>ἰσόπυρον</t>
  </si>
  <si>
    <t>w-597</t>
  </si>
  <si>
    <t>w-598</t>
  </si>
  <si>
    <t>κακκαλία</t>
  </si>
  <si>
    <t>w-599</t>
  </si>
  <si>
    <t>βούνιον</t>
  </si>
  <si>
    <t>w-600</t>
  </si>
  <si>
    <t>ψευδοβούνιον</t>
  </si>
  <si>
    <t>w-601</t>
  </si>
  <si>
    <t>χαμαίκισσος</t>
  </si>
  <si>
    <t>w-602</t>
  </si>
  <si>
    <t>χαμαιπεύκη</t>
  </si>
  <si>
    <t>w-603</t>
  </si>
  <si>
    <t>βούγλωσσον</t>
  </si>
  <si>
    <t>w-604</t>
  </si>
  <si>
    <t>φύτευμα</t>
  </si>
  <si>
    <t>w-605</t>
  </si>
  <si>
    <t>ὑπόγλωσσον</t>
  </si>
  <si>
    <t>w-606</t>
  </si>
  <si>
    <t>ἀντίρρινον</t>
  </si>
  <si>
    <t>w-607</t>
  </si>
  <si>
    <t>κατανάγκη</t>
  </si>
  <si>
    <t>w-608</t>
  </si>
  <si>
    <t>τριπόλιον</t>
  </si>
  <si>
    <t>w-609</t>
  </si>
  <si>
    <t>w-610</t>
  </si>
  <si>
    <t>ἀδίαντον</t>
  </si>
  <si>
    <t>w-611</t>
  </si>
  <si>
    <t>τριχομανές</t>
  </si>
  <si>
    <t>w-612</t>
  </si>
  <si>
    <t>ξάνθιον</t>
  </si>
  <si>
    <t>w-613</t>
  </si>
  <si>
    <t>αἰγίλωψ</t>
  </si>
  <si>
    <t>w-614</t>
  </si>
  <si>
    <t>γλαύξ</t>
  </si>
  <si>
    <t>w-615</t>
  </si>
  <si>
    <t>πολύγαλον</t>
  </si>
  <si>
    <t>w-616</t>
  </si>
  <si>
    <t>w-617</t>
  </si>
  <si>
    <t>w-618</t>
  </si>
  <si>
    <t>w-619</t>
  </si>
  <si>
    <t>μῖλαξ λεία</t>
  </si>
  <si>
    <t>w-620</t>
  </si>
  <si>
    <t>μυρσίνη ἀγρία</t>
  </si>
  <si>
    <t>w-621</t>
  </si>
  <si>
    <t>δάφνη Ἀλεξάνδρεια</t>
  </si>
  <si>
    <t>w-622</t>
  </si>
  <si>
    <t>δαφνοειδές</t>
  </si>
  <si>
    <t>w-623</t>
  </si>
  <si>
    <t>χαμαιδάφνη</t>
  </si>
  <si>
    <t>w-624</t>
  </si>
  <si>
    <t>ἐλλέβορος λευκός</t>
  </si>
  <si>
    <t>w-625</t>
  </si>
  <si>
    <t>σησαμοειδὲς τὸ μέγα</t>
  </si>
  <si>
    <t>w-626</t>
  </si>
  <si>
    <t>σίκυς ἄγριος</t>
  </si>
  <si>
    <t>w-627</t>
  </si>
  <si>
    <t>ἡμέρου σικύου ἡ ῥιζα</t>
  </si>
  <si>
    <t>w-628</t>
  </si>
  <si>
    <t>σταφὶς ἀγρία</t>
  </si>
  <si>
    <t>w-629</t>
  </si>
  <si>
    <t>θαψία</t>
  </si>
  <si>
    <t>w-630</t>
  </si>
  <si>
    <t>σπαρτίον</t>
  </si>
  <si>
    <t>w-631</t>
  </si>
  <si>
    <t>σίλλυβον</t>
  </si>
  <si>
    <t>w-632</t>
  </si>
  <si>
    <t>βολβὸς ὁ ἐμετικός</t>
  </si>
  <si>
    <t>w-633</t>
  </si>
  <si>
    <t>βάλανος μυρεψική</t>
  </si>
  <si>
    <t>w-634</t>
  </si>
  <si>
    <t>νάρκισσος</t>
  </si>
  <si>
    <t>w-635</t>
  </si>
  <si>
    <t>ἱπποφαές</t>
  </si>
  <si>
    <t>w-636</t>
  </si>
  <si>
    <t>ἱππόφαιστον</t>
  </si>
  <si>
    <t>w-637</t>
  </si>
  <si>
    <t>κίκι</t>
  </si>
  <si>
    <t>w-638</t>
  </si>
  <si>
    <t>ἐλλέβορος ὁ μέλας</t>
  </si>
  <si>
    <t>w-639</t>
  </si>
  <si>
    <t>σησαμοειδὲς τὸ μικρόν</t>
  </si>
  <si>
    <t>w-640</t>
  </si>
  <si>
    <t>w-641</t>
  </si>
  <si>
    <t>πιτύουσα</t>
  </si>
  <si>
    <t>w-642</t>
  </si>
  <si>
    <t>λαθυρίς</t>
  </si>
  <si>
    <t>w-643</t>
  </si>
  <si>
    <t>πέπλος</t>
  </si>
  <si>
    <t>w-644</t>
  </si>
  <si>
    <t>πεπλίς</t>
  </si>
  <si>
    <t>w-645</t>
  </si>
  <si>
    <t>χαμαισύκη</t>
  </si>
  <si>
    <t>w-646</t>
  </si>
  <si>
    <t>σκαμμωνία</t>
  </si>
  <si>
    <t>w-647</t>
  </si>
  <si>
    <t>χαμελαία</t>
  </si>
  <si>
    <t>w-648</t>
  </si>
  <si>
    <t>θυμελαία</t>
  </si>
  <si>
    <t>w-649</t>
  </si>
  <si>
    <t>w-650</t>
  </si>
  <si>
    <t>πυκνόκομον</t>
  </si>
  <si>
    <t>w-651</t>
  </si>
  <si>
    <t>w-652</t>
  </si>
  <si>
    <t>κολόκυνθα ἀγρία</t>
  </si>
  <si>
    <t>w-653</t>
  </si>
  <si>
    <t>ἐπίθυμον</t>
  </si>
  <si>
    <t>w-654</t>
  </si>
  <si>
    <t>w-655</t>
  </si>
  <si>
    <t>w-656</t>
  </si>
  <si>
    <t>w-657</t>
  </si>
  <si>
    <t>ἄμπελος ἀγρία</t>
  </si>
  <si>
    <t>w-658</t>
  </si>
  <si>
    <t>ἄμπελος λευκή</t>
  </si>
  <si>
    <t>w-659</t>
  </si>
  <si>
    <t>ἄμπελος μέλαινα</t>
  </si>
  <si>
    <t>w-660</t>
  </si>
  <si>
    <t>πτέρις</t>
  </si>
  <si>
    <t>w-661</t>
  </si>
  <si>
    <t>θηλυπτερίς</t>
  </si>
  <si>
    <t>w-662</t>
  </si>
  <si>
    <t>πολυπόδιον</t>
  </si>
  <si>
    <t>w-663</t>
  </si>
  <si>
    <t>δρυοπτερίς</t>
  </si>
  <si>
    <t>w-664</t>
  </si>
  <si>
    <t>w-665</t>
  </si>
  <si>
    <t>λινόζωστις</t>
  </si>
  <si>
    <t>w-666</t>
  </si>
  <si>
    <t>190_RV</t>
  </si>
  <si>
    <t>κυνέα ἢ κυνοκράμβη</t>
  </si>
  <si>
    <t>w-667</t>
  </si>
  <si>
    <t>ἡλιοτρόπιον τὸ μέγα</t>
  </si>
  <si>
    <t>w-668</t>
  </si>
  <si>
    <t>σκορπιοειδές</t>
  </si>
  <si>
    <t>w-669</t>
  </si>
  <si>
    <t>w-670</t>
  </si>
  <si>
    <t>w-671</t>
  </si>
  <si>
    <t>w-672</t>
  </si>
  <si>
    <t>σταφυλή</t>
  </si>
  <si>
    <t>w-673</t>
  </si>
  <si>
    <t>w-674</t>
  </si>
  <si>
    <t>ὀμφάκιον</t>
  </si>
  <si>
    <t>w-675</t>
  </si>
  <si>
    <t>w-676</t>
  </si>
  <si>
    <t>μελιτίτης</t>
  </si>
  <si>
    <t>w-677</t>
  </si>
  <si>
    <t>οἰνόμελι</t>
  </si>
  <si>
    <t>w-678</t>
  </si>
  <si>
    <t>μελίκρατον</t>
  </si>
  <si>
    <t>w-679</t>
  </si>
  <si>
    <t>w-680</t>
  </si>
  <si>
    <t>w-681</t>
  </si>
  <si>
    <t>θαλασσόμελι</t>
  </si>
  <si>
    <t>w-682</t>
  </si>
  <si>
    <t>w-683</t>
  </si>
  <si>
    <t>ὀξύμελι</t>
  </si>
  <si>
    <t>w-684</t>
  </si>
  <si>
    <t>ὀξάλμη</t>
  </si>
  <si>
    <t>w-685</t>
  </si>
  <si>
    <t>w-686</t>
  </si>
  <si>
    <t>w-687</t>
  </si>
  <si>
    <t>w-688</t>
  </si>
  <si>
    <t>w-689</t>
  </si>
  <si>
    <t>ὁ κυδωνίτης</t>
  </si>
  <si>
    <t>w-690</t>
  </si>
  <si>
    <t>μηλόμελι</t>
  </si>
  <si>
    <t>w-691</t>
  </si>
  <si>
    <t>ὑδρόμηλον</t>
  </si>
  <si>
    <t>w-692</t>
  </si>
  <si>
    <t>ὀμφακόμελι</t>
  </si>
  <si>
    <t>w-693</t>
  </si>
  <si>
    <t>ἀπίτης</t>
  </si>
  <si>
    <t>w-694</t>
  </si>
  <si>
    <t>οἰνάνθινος</t>
  </si>
  <si>
    <t>w-695</t>
  </si>
  <si>
    <t>ῥοίτης</t>
  </si>
  <si>
    <t>w-696</t>
  </si>
  <si>
    <t>ῥοδίτης</t>
  </si>
  <si>
    <t>w-697</t>
  </si>
  <si>
    <t>μυρτίτην</t>
  </si>
  <si>
    <t>w-698</t>
  </si>
  <si>
    <t>μυρσινίτης</t>
  </si>
  <si>
    <t>w-699</t>
  </si>
  <si>
    <t>σχίνινος</t>
  </si>
  <si>
    <t>w-700</t>
  </si>
  <si>
    <t>φοινικίτης</t>
  </si>
  <si>
    <t>w-701</t>
  </si>
  <si>
    <t>ὁ τροχίτης</t>
  </si>
  <si>
    <t>w-702</t>
  </si>
  <si>
    <t>w-703</t>
  </si>
  <si>
    <t>ὁ ῥητινίτης</t>
  </si>
  <si>
    <t>w-704</t>
  </si>
  <si>
    <t>ὁ στροβιλίτης</t>
  </si>
  <si>
    <t>w-705</t>
  </si>
  <si>
    <t>κέδρινος ἢ ἀρκεύθινος ἢ κυπαρίσσινος ἢ δάφνινος πιτύινος ἢ ἐλάτινος</t>
  </si>
  <si>
    <t>w-706</t>
  </si>
  <si>
    <t>κεδρίτης</t>
  </si>
  <si>
    <t>w-707</t>
  </si>
  <si>
    <t>οἶνος πισσίτης</t>
  </si>
  <si>
    <t>w-708</t>
  </si>
  <si>
    <t>ἀψινθίτης</t>
  </si>
  <si>
    <t>w-709</t>
  </si>
  <si>
    <t>w-710</t>
  </si>
  <si>
    <t>w-711</t>
  </si>
  <si>
    <t>&lt;ὁ&gt; στοιχαδίτης</t>
  </si>
  <si>
    <t>w-712</t>
  </si>
  <si>
    <t>w-713</t>
  </si>
  <si>
    <t>w-714</t>
  </si>
  <si>
    <t>w-715</t>
  </si>
  <si>
    <t>w-716</t>
  </si>
  <si>
    <t>w-717</t>
  </si>
  <si>
    <t>w-718</t>
  </si>
  <si>
    <t>w-719</t>
  </si>
  <si>
    <t>w-720</t>
  </si>
  <si>
    <t>w-721</t>
  </si>
  <si>
    <t>οἶνος καλαμινθίτης, γληχωνίτης, ἀβροτονίτης</t>
  </si>
  <si>
    <t>w-722</t>
  </si>
  <si>
    <t>w-723</t>
  </si>
  <si>
    <t>w-724</t>
  </si>
  <si>
    <t>w-725</t>
  </si>
  <si>
    <t>w-726</t>
  </si>
  <si>
    <t>w-727</t>
  </si>
  <si>
    <t>ἀσαρίτης</t>
  </si>
  <si>
    <t>w-728</t>
  </si>
  <si>
    <t>ὁ διὰ τῆς ἀγρίας νάρδου</t>
  </si>
  <si>
    <t>w-729</t>
  </si>
  <si>
    <t>δαυκίτης</t>
  </si>
  <si>
    <t>w-730</t>
  </si>
  <si>
    <t>ἐλελισφακίτης</t>
  </si>
  <si>
    <t>w-731</t>
  </si>
  <si>
    <t>πανακίτης</t>
  </si>
  <si>
    <t>w-732</t>
  </si>
  <si>
    <t>w-733</t>
  </si>
  <si>
    <t>σελινίτης</t>
  </si>
  <si>
    <t>w-734</t>
  </si>
  <si>
    <t>w-735</t>
  </si>
  <si>
    <t>w-736</t>
  </si>
  <si>
    <t>φθόριος ἐμβρύων οἶνος</t>
  </si>
  <si>
    <t>w-737</t>
  </si>
  <si>
    <t>θυμελαίτης</t>
  </si>
  <si>
    <t>w-738</t>
  </si>
  <si>
    <t>χαμελαίτης</t>
  </si>
  <si>
    <t>w-739</t>
  </si>
  <si>
    <t>χαμαιπιτύινος</t>
  </si>
  <si>
    <t>w-740</t>
  </si>
  <si>
    <t>μανδραγορίτης</t>
  </si>
  <si>
    <t>w-741</t>
  </si>
  <si>
    <t>ἐλλεβορίτης</t>
  </si>
  <si>
    <t>w-742</t>
  </si>
  <si>
    <t>σκαμμωνίτης</t>
  </si>
  <si>
    <t>w-743</t>
  </si>
  <si>
    <t>καδμεία</t>
  </si>
  <si>
    <t>w-744</t>
  </si>
  <si>
    <t>πομφόλυξ</t>
  </si>
  <si>
    <t>w-745</t>
  </si>
  <si>
    <t>κεκαυμένος χαλκός</t>
  </si>
  <si>
    <t>w-746</t>
  </si>
  <si>
    <t>χαλκοῦ ἄνθος</t>
  </si>
  <si>
    <t>w-747</t>
  </si>
  <si>
    <t>λεπὶς</t>
  </si>
  <si>
    <t>w-748</t>
  </si>
  <si>
    <t>w-749</t>
  </si>
  <si>
    <t>w-750</t>
  </si>
  <si>
    <t>πεπλυμένος μόλυβδος</t>
  </si>
  <si>
    <t>w-751</t>
  </si>
  <si>
    <t>w-752</t>
  </si>
  <si>
    <t>μολυβδοειδὴς λίθος</t>
  </si>
  <si>
    <t>w-753</t>
  </si>
  <si>
    <t>στίβι</t>
  </si>
  <si>
    <t>w-754</t>
  </si>
  <si>
    <t>μολύβδαινα</t>
  </si>
  <si>
    <t>w-755</t>
  </si>
  <si>
    <t>w-756</t>
  </si>
  <si>
    <t>λιθάργυρος</t>
  </si>
  <si>
    <t>w-757</t>
  </si>
  <si>
    <t>ψιμύθιον</t>
  </si>
  <si>
    <t>w-758</t>
  </si>
  <si>
    <t>χρυσοκόλλα</t>
  </si>
  <si>
    <t>w-759</t>
  </si>
  <si>
    <t>Ἀρμένιον</t>
  </si>
  <si>
    <t>w-760</t>
  </si>
  <si>
    <t>κύανος</t>
  </si>
  <si>
    <t>w-761</t>
  </si>
  <si>
    <t>w-762</t>
  </si>
  <si>
    <t>w-763</t>
  </si>
  <si>
    <t>κιννάβαρι</t>
  </si>
  <si>
    <t>w-764</t>
  </si>
  <si>
    <t>ὑδράργυρος</t>
  </si>
  <si>
    <t>w-765</t>
  </si>
  <si>
    <t>μίλτος Σινωπικὴ</t>
  </si>
  <si>
    <t>w-766</t>
  </si>
  <si>
    <t>w-767</t>
  </si>
  <si>
    <t>w-768</t>
  </si>
  <si>
    <t>χαλκῖτιν</t>
  </si>
  <si>
    <t>w-769</t>
  </si>
  <si>
    <t>μίσυ</t>
  </si>
  <si>
    <t>w-770</t>
  </si>
  <si>
    <t>μελαντηρία</t>
  </si>
  <si>
    <t>w-771</t>
  </si>
  <si>
    <t>w-772</t>
  </si>
  <si>
    <t>w-773</t>
  </si>
  <si>
    <t>w-774</t>
  </si>
  <si>
    <t>w-775</t>
  </si>
  <si>
    <t>w-776</t>
  </si>
  <si>
    <t>w-777</t>
  </si>
  <si>
    <t>w-778</t>
  </si>
  <si>
    <t>w-779</t>
  </si>
  <si>
    <t>w-780</t>
  </si>
  <si>
    <t>w-781</t>
  </si>
  <si>
    <t>w-782</t>
  </si>
  <si>
    <t>νίτρον</t>
  </si>
  <si>
    <t>w-783</t>
  </si>
  <si>
    <t>w-784</t>
  </si>
  <si>
    <t>w-785</t>
  </si>
  <si>
    <t>γύψος</t>
  </si>
  <si>
    <t>w-786</t>
  </si>
  <si>
    <t>τέφρα κληματίνη</t>
  </si>
  <si>
    <t>w-787</t>
  </si>
  <si>
    <t>ἀλκυονίου</t>
  </si>
  <si>
    <t>w-788</t>
  </si>
  <si>
    <t>ἀδάρκης</t>
  </si>
  <si>
    <t>w-789</t>
  </si>
  <si>
    <t>σπόγγων</t>
  </si>
  <si>
    <t>w-790</t>
  </si>
  <si>
    <t>κουράλιον</t>
  </si>
  <si>
    <t>w-791</t>
  </si>
  <si>
    <t>ἀντιπαθὲς</t>
  </si>
  <si>
    <t>w-792</t>
  </si>
  <si>
    <t>λίθος Φρύγιος</t>
  </si>
  <si>
    <t>w-793</t>
  </si>
  <si>
    <t>Ἄσσιον λίθος</t>
  </si>
  <si>
    <t>w-794</t>
  </si>
  <si>
    <t>πυρίτης λίθος</t>
  </si>
  <si>
    <t>w-795</t>
  </si>
  <si>
    <t>αἱματίτης λίθος</t>
  </si>
  <si>
    <t>w-796</t>
  </si>
  <si>
    <t>σχιστὸς λίθος</t>
  </si>
  <si>
    <t>w-797</t>
  </si>
  <si>
    <t>w-798</t>
  </si>
  <si>
    <t>Θρᾳκίας</t>
  </si>
  <si>
    <t>w-799</t>
  </si>
  <si>
    <t>w-800</t>
  </si>
  <si>
    <t>w-801</t>
  </si>
  <si>
    <t>γαλακτίτης</t>
  </si>
  <si>
    <t>w-802</t>
  </si>
  <si>
    <t>w-803</t>
  </si>
  <si>
    <t>λίθος μόροχθος</t>
  </si>
  <si>
    <t>w-804</t>
  </si>
  <si>
    <t>λίθος ἀλαβαστρίτης</t>
  </si>
  <si>
    <t>w-805</t>
  </si>
  <si>
    <t>λίθος θυίτης</t>
  </si>
  <si>
    <t>w-806</t>
  </si>
  <si>
    <t>Ἰουδαικὸς λίθος</t>
  </si>
  <si>
    <t>w-807</t>
  </si>
  <si>
    <t>λίθος ἀμίαντος</t>
  </si>
  <si>
    <t>w-808</t>
  </si>
  <si>
    <t>λίθος σάπφειρος</t>
  </si>
  <si>
    <t>w-809</t>
  </si>
  <si>
    <t>λίθος Μεμφίτης</t>
  </si>
  <si>
    <t>w-810</t>
  </si>
  <si>
    <t>λίθος σεληνίτης</t>
  </si>
  <si>
    <t>w-811</t>
  </si>
  <si>
    <t>λίθος ἴασπις</t>
  </si>
  <si>
    <t>w-812</t>
  </si>
  <si>
    <t>λίθος ὀφίτης</t>
  </si>
  <si>
    <t>w-813</t>
  </si>
  <si>
    <t>w-814</t>
  </si>
  <si>
    <t>λιθοκόλλα</t>
  </si>
  <si>
    <t>w-815</t>
  </si>
  <si>
    <t>λίθος ὀστρακίτης</t>
  </si>
  <si>
    <t>w-816</t>
  </si>
  <si>
    <t>σμύρις</t>
  </si>
  <si>
    <t>w-817</t>
  </si>
  <si>
    <t>w-818</t>
  </si>
  <si>
    <t>ἀκόνης Ναξίας ἀπότριμμα</t>
  </si>
  <si>
    <t>w-819</t>
  </si>
  <si>
    <t>λίθος γεώδης</t>
  </si>
  <si>
    <t>w-820</t>
  </si>
  <si>
    <t>w-821</t>
  </si>
  <si>
    <t>Ἐρετριάδος γῆ</t>
  </si>
  <si>
    <t>w-822</t>
  </si>
  <si>
    <t>w-823</t>
  </si>
  <si>
    <t>w-824</t>
  </si>
  <si>
    <t>Χίας γῆ</t>
  </si>
  <si>
    <t>w-825</t>
  </si>
  <si>
    <t>Κιμωλίας γῆ</t>
  </si>
  <si>
    <t>w-826</t>
  </si>
  <si>
    <t>w-827</t>
  </si>
  <si>
    <t>w-828</t>
  </si>
  <si>
    <t>Μηλία γῆ</t>
  </si>
  <si>
    <t>w-829</t>
  </si>
  <si>
    <t>w-830</t>
  </si>
  <si>
    <t>ἀσβόλη</t>
  </si>
  <si>
    <t>w-831</t>
  </si>
  <si>
    <t>μέλαν</t>
  </si>
  <si>
    <t>De las Azeytunas faladas, y conseruadas en escaueche a adobo</t>
  </si>
  <si>
    <t>De los Higos, y de la leche de la higueras, y de la lexia de fu ceniza</t>
  </si>
  <si>
    <t>Del Vergajo del Cieruo</t>
  </si>
  <si>
    <t>De la Aven</t>
  </si>
  <si>
    <t>Del  Acantho</t>
  </si>
  <si>
    <t>Del Acatho saluage</t>
  </si>
  <si>
    <t>Del Hyffopo</t>
  </si>
  <si>
    <t>Del Hedyfaro</t>
  </si>
  <si>
    <t>Del omphacio Ilamado agrazen en castilla</t>
  </si>
  <si>
    <t>De toda fuerte de mineral et primero de la ilamada cadmia</t>
  </si>
  <si>
    <t>De la piedra Naxia.Cap CXXVI</t>
  </si>
  <si>
    <t>De la tierra chia</t>
  </si>
  <si>
    <t>D ela tierra ampelitide</t>
  </si>
  <si>
    <t>Libro sexto</t>
  </si>
  <si>
    <t>De las Cantaridas</t>
  </si>
  <si>
    <t>De las Orugas del pino</t>
  </si>
  <si>
    <t>De los buprestes</t>
  </si>
  <si>
    <t>De la salamandra</t>
  </si>
  <si>
    <t>De la miel Heracleotica</t>
  </si>
  <si>
    <t>De la cicuta</t>
  </si>
  <si>
    <t>Del texo</t>
  </si>
  <si>
    <t>Del Hyocyamo, Ilamado en castilla veleno</t>
  </si>
  <si>
    <t>De la mandragora</t>
  </si>
  <si>
    <t>Del liquor del papauer, o dormideras Ilamado meconio y opio</t>
  </si>
  <si>
    <t>Del pharico</t>
  </si>
  <si>
    <t>Del toxico</t>
  </si>
  <si>
    <t>De la Ixia</t>
  </si>
  <si>
    <t>De los hongos</t>
  </si>
  <si>
    <t>De la sangre de toro fresca</t>
  </si>
  <si>
    <t>De la leche que tiene mezcla de cuajo</t>
  </si>
  <si>
    <t>De la liebre marina</t>
  </si>
  <si>
    <t>De la rana ilamada rubeta, y de aqualla de las lagunas</t>
  </si>
  <si>
    <t>De las fanguijuelas</t>
  </si>
  <si>
    <t>Del eleboro y de otras algunas cosas, que se dan para cobrar salud</t>
  </si>
  <si>
    <t>De las cosas que quotidianamete siruen al uso</t>
  </si>
  <si>
    <t>De las senales del perro ravioso y de aquellos que son del morbidos</t>
  </si>
  <si>
    <t>De los remedios contra las mordeduras de perros raviosos</t>
  </si>
  <si>
    <t>Del regimiento conveniente a los mordibos de algun perro ravioso</t>
  </si>
  <si>
    <t>De las senales que acompagnana las heridas de los animales emponçonados</t>
  </si>
  <si>
    <t>cap XLII</t>
  </si>
  <si>
    <t>De la pastinaca marina</t>
  </si>
  <si>
    <t>Del musgano o mufarana</t>
  </si>
  <si>
    <t>Del Ceraste</t>
  </si>
  <si>
    <t>Del aspide</t>
  </si>
  <si>
    <t>Del Basilico</t>
  </si>
  <si>
    <t>De la cura commun a las heridas de las fieras que arrojan de si ponçona</t>
  </si>
  <si>
    <t>De los remedios particulares que a la herida de qualquier enconado animal administrar se deuen : y primero de aquellos que convienen a las de las abispas, y abejas</t>
  </si>
  <si>
    <t>cap LVI</t>
  </si>
  <si>
    <t>De la cura conviente a las mordeduras de los phalagios</t>
  </si>
  <si>
    <t>De la puncturas del escorpion</t>
  </si>
  <si>
    <t>De los mordidos de alguna bivora</t>
  </si>
  <si>
    <t>De las mordeduras de la scytala, y de la amphisbena</t>
  </si>
  <si>
    <t>De los mordidos del hydro</t>
  </si>
  <si>
    <t>De los mordidos del cencro, o cencridio</t>
  </si>
  <si>
    <t>De los mordidos del basilisco</t>
  </si>
  <si>
    <t>greek_lemma</t>
  </si>
  <si>
    <t>latin_lemma</t>
  </si>
  <si>
    <t>gunther_chapter</t>
  </si>
  <si>
    <t>gunther_division</t>
  </si>
  <si>
    <t>gunther_term</t>
  </si>
  <si>
    <t>div-2</t>
  </si>
  <si>
    <t>div-3</t>
  </si>
  <si>
    <t>div-4</t>
  </si>
  <si>
    <t>div-5</t>
  </si>
  <si>
    <t>KUPEIROS</t>
  </si>
  <si>
    <t>div-6</t>
  </si>
  <si>
    <t>KARDAMOMON</t>
  </si>
  <si>
    <t>div-7</t>
  </si>
  <si>
    <t>NARDOS</t>
  </si>
  <si>
    <t>div-8</t>
  </si>
  <si>
    <t>NARDOS KELTIKE</t>
  </si>
  <si>
    <t>div-9</t>
  </si>
  <si>
    <t>NARDOS OREINE</t>
  </si>
  <si>
    <t>div-10</t>
  </si>
  <si>
    <t>ASARON</t>
  </si>
  <si>
    <t>div-11</t>
  </si>
  <si>
    <t>PHOU</t>
  </si>
  <si>
    <t>missing</t>
  </si>
  <si>
    <t>div-12</t>
  </si>
  <si>
    <t>KASSIA</t>
  </si>
  <si>
    <t>div-13</t>
  </si>
  <si>
    <t>KINAMOMON</t>
  </si>
  <si>
    <t>div-14</t>
  </si>
  <si>
    <t>AMOMON</t>
  </si>
  <si>
    <t>div-15</t>
  </si>
  <si>
    <t>KOSTOS</t>
  </si>
  <si>
    <t>div-16</t>
  </si>
  <si>
    <t>SCHOINOS</t>
  </si>
  <si>
    <t>div-17</t>
  </si>
  <si>
    <t>BALSAMON</t>
  </si>
  <si>
    <t>div-18</t>
  </si>
  <si>
    <t>ASPALATHOS</t>
  </si>
  <si>
    <t>div-19</t>
  </si>
  <si>
    <t>BRUON</t>
  </si>
  <si>
    <t>div-20</t>
  </si>
  <si>
    <t>AGALLOCHON</t>
  </si>
  <si>
    <t>div-21</t>
  </si>
  <si>
    <t>KANKAMON</t>
  </si>
  <si>
    <t>div-22</t>
  </si>
  <si>
    <t>KROKOS</t>
  </si>
  <si>
    <t>div-23</t>
  </si>
  <si>
    <t>ELENION</t>
  </si>
  <si>
    <t>div-24</t>
  </si>
  <si>
    <t>ELENION AIGUPTION</t>
  </si>
  <si>
    <t>div-25</t>
  </si>
  <si>
    <t>ELAION OMOTRIBES</t>
  </si>
  <si>
    <t>div-26</t>
  </si>
  <si>
    <t>ELAION KOINON</t>
  </si>
  <si>
    <t>div-27</t>
  </si>
  <si>
    <t>ELAION AGRIAS ELAIAS</t>
  </si>
  <si>
    <t>div-28</t>
  </si>
  <si>
    <t>ELAION LEUKON</t>
  </si>
  <si>
    <t>div-29</t>
  </si>
  <si>
    <t>ELAION SIKUONION</t>
  </si>
  <si>
    <t>div-30</t>
  </si>
  <si>
    <t>RUPOS</t>
  </si>
  <si>
    <t>div-31</t>
  </si>
  <si>
    <t>RUPOS PALAISTRA</t>
  </si>
  <si>
    <t>div-32</t>
  </si>
  <si>
    <t>RUPOS GYMNASION</t>
  </si>
  <si>
    <t>div-33</t>
  </si>
  <si>
    <t>KIKINON ELAION</t>
  </si>
  <si>
    <t>div-34</t>
  </si>
  <si>
    <t>ELAION AMYGDALINON</t>
  </si>
  <si>
    <t>div-35</t>
  </si>
  <si>
    <t>BALANINON ELAION</t>
  </si>
  <si>
    <t>div-36</t>
  </si>
  <si>
    <t>ELAION SESAMINON KAI KARUINON</t>
  </si>
  <si>
    <t>div-37</t>
  </si>
  <si>
    <t>YOSKUAMINON ELAION</t>
  </si>
  <si>
    <t>div-38</t>
  </si>
  <si>
    <t>KNIDELAION</t>
  </si>
  <si>
    <t>div-39</t>
  </si>
  <si>
    <t>KNIKELAION</t>
  </si>
  <si>
    <t>div-40</t>
  </si>
  <si>
    <t>RAPHANELAION</t>
  </si>
  <si>
    <t>div-41</t>
  </si>
  <si>
    <t>MELANTHELAION</t>
  </si>
  <si>
    <t>div-42</t>
  </si>
  <si>
    <t>SINAPELAION</t>
  </si>
  <si>
    <t>div-43</t>
  </si>
  <si>
    <t>MURSINELAION</t>
  </si>
  <si>
    <t>div-44</t>
  </si>
  <si>
    <t>DAPHNELAION</t>
  </si>
  <si>
    <t>div-45</t>
  </si>
  <si>
    <t>SCHINELAION</t>
  </si>
  <si>
    <t>div-46</t>
  </si>
  <si>
    <t>MASTICHELAION</t>
  </si>
  <si>
    <t>div-47</t>
  </si>
  <si>
    <t>MURON SUNTHESIS</t>
  </si>
  <si>
    <t>div-48</t>
  </si>
  <si>
    <t>RHODINON</t>
  </si>
  <si>
    <t>div-49</t>
  </si>
  <si>
    <t>ELATINON</t>
  </si>
  <si>
    <t>div-50</t>
  </si>
  <si>
    <t>MELINON</t>
  </si>
  <si>
    <t>div-51</t>
  </si>
  <si>
    <t>OINANTHINON</t>
  </si>
  <si>
    <t>div-52</t>
  </si>
  <si>
    <t>TELINON</t>
  </si>
  <si>
    <t>div-53</t>
  </si>
  <si>
    <t>SAMPSUCHINON</t>
  </si>
  <si>
    <t>div-54</t>
  </si>
  <si>
    <t>OKIMINON</t>
  </si>
  <si>
    <t>div-55</t>
  </si>
  <si>
    <t>ABROTONINON</t>
  </si>
  <si>
    <t>div-56</t>
  </si>
  <si>
    <t>ANETHINON</t>
  </si>
  <si>
    <t>div-57</t>
  </si>
  <si>
    <t>SUSINON</t>
  </si>
  <si>
    <t>div-58</t>
  </si>
  <si>
    <t>NARCISSINON</t>
  </si>
  <si>
    <t>div-59</t>
  </si>
  <si>
    <t>KUPRINON</t>
  </si>
  <si>
    <t>div-60</t>
  </si>
  <si>
    <t>IRINON</t>
  </si>
  <si>
    <t>div-61</t>
  </si>
  <si>
    <t>GLEUCINON</t>
  </si>
  <si>
    <t>div-62</t>
  </si>
  <si>
    <t>AMARAKINON</t>
  </si>
  <si>
    <t>div-63</t>
  </si>
  <si>
    <t>NARDINON MURON</t>
  </si>
  <si>
    <t>div-64</t>
  </si>
  <si>
    <t>SMURNA</t>
  </si>
  <si>
    <t>div-65</t>
  </si>
  <si>
    <t>BOIOTIKE SMURNA</t>
  </si>
  <si>
    <t>div-66</t>
  </si>
  <si>
    <t>STURAX</t>
  </si>
  <si>
    <t>div-67</t>
  </si>
  <si>
    <t>BDELLION</t>
  </si>
  <si>
    <t>div-68</t>
  </si>
  <si>
    <t>LIBANON THUS. Frankincense</t>
  </si>
  <si>
    <t>div-69</t>
  </si>
  <si>
    <t>PHILOIOS LIBANOU</t>
  </si>
  <si>
    <t>div-70</t>
  </si>
  <si>
    <t>LIBANOU MANNA</t>
  </si>
  <si>
    <t>div-71</t>
  </si>
  <si>
    <t>LIBANOU AITHALIE</t>
  </si>
  <si>
    <t>div-72</t>
  </si>
  <si>
    <t>LIGNUOS SKEUASIA</t>
  </si>
  <si>
    <t>div-73</t>
  </si>
  <si>
    <t>PITUS</t>
  </si>
  <si>
    <t>div-74</t>
  </si>
  <si>
    <t>PITUIDES</t>
  </si>
  <si>
    <t>div-75</t>
  </si>
  <si>
    <t>STOBILOI</t>
  </si>
  <si>
    <t>div-76</t>
  </si>
  <si>
    <t>SCHINOS</t>
  </si>
  <si>
    <t>div-77</t>
  </si>
  <si>
    <t>SCHININE RETINE</t>
  </si>
  <si>
    <t>div-78</t>
  </si>
  <si>
    <t>TERMINTHOS</t>
  </si>
  <si>
    <t>div-79</t>
  </si>
  <si>
    <t>RETINA ALLAS</t>
  </si>
  <si>
    <t>div-80</t>
  </si>
  <si>
    <t>LIGNUOS RETINES</t>
  </si>
  <si>
    <t>div-81</t>
  </si>
  <si>
    <t>PISSA UGRA</t>
  </si>
  <si>
    <t>div-82</t>
  </si>
  <si>
    <t>PISSELAION</t>
  </si>
  <si>
    <t>div-83</t>
  </si>
  <si>
    <t>LINGUOS UGRAS PISSES</t>
  </si>
  <si>
    <t>div-84</t>
  </si>
  <si>
    <t>PISSA XERA</t>
  </si>
  <si>
    <t>div-85</t>
  </si>
  <si>
    <t>KUPARISSOS</t>
  </si>
  <si>
    <t>div-86</t>
  </si>
  <si>
    <t>ARKEOTHOS MEGALE</t>
  </si>
  <si>
    <t>div-87</t>
  </si>
  <si>
    <t>BRATHUS</t>
  </si>
  <si>
    <t>div-88</t>
  </si>
  <si>
    <t>KEDROS</t>
  </si>
  <si>
    <t>div-89</t>
  </si>
  <si>
    <t>DAPHNE</t>
  </si>
  <si>
    <t>div-90</t>
  </si>
  <si>
    <t>PLATANOS</t>
  </si>
  <si>
    <t>div-91</t>
  </si>
  <si>
    <t>MELIA</t>
  </si>
  <si>
    <t>div-92</t>
  </si>
  <si>
    <t>LEUKE</t>
  </si>
  <si>
    <t>div-93</t>
  </si>
  <si>
    <t>PTELEA</t>
  </si>
  <si>
    <t>div-94</t>
  </si>
  <si>
    <t>SAPROTES XYLON</t>
  </si>
  <si>
    <t>div-95</t>
  </si>
  <si>
    <t>AIGEIROS</t>
  </si>
  <si>
    <t>div-96</t>
  </si>
  <si>
    <t>KALAMOS NASTOS</t>
  </si>
  <si>
    <t>div-97</t>
  </si>
  <si>
    <t>PAPUROS</t>
  </si>
  <si>
    <t>div-98</t>
  </si>
  <si>
    <t>MURIKE</t>
  </si>
  <si>
    <t>div-99</t>
  </si>
  <si>
    <t>EREIKA</t>
  </si>
  <si>
    <t>div-100</t>
  </si>
  <si>
    <t>AKAKALIS</t>
  </si>
  <si>
    <t>div-101</t>
  </si>
  <si>
    <t>RAMNOS TRISSUS</t>
  </si>
  <si>
    <t>div-102</t>
  </si>
  <si>
    <t>ALIMOS</t>
  </si>
  <si>
    <t>div-103</t>
  </si>
  <si>
    <t>PALIOUROS</t>
  </si>
  <si>
    <t>div-104</t>
  </si>
  <si>
    <t>OXUAKANTHA</t>
  </si>
  <si>
    <t>div-105</t>
  </si>
  <si>
    <t>KUNOSBATON</t>
  </si>
  <si>
    <t>div-106</t>
  </si>
  <si>
    <t>KUPROS</t>
  </si>
  <si>
    <t>div-107</t>
  </si>
  <si>
    <t>PHILLUREA</t>
  </si>
  <si>
    <t>div-108</t>
  </si>
  <si>
    <t>KUSTOS ARREN</t>
  </si>
  <si>
    <t>div-109</t>
  </si>
  <si>
    <t>UPOKUSTIS</t>
  </si>
  <si>
    <t>div-110</t>
  </si>
  <si>
    <t>LADANON</t>
  </si>
  <si>
    <t>div-111</t>
  </si>
  <si>
    <t>EBENOS</t>
  </si>
  <si>
    <t>div-112</t>
  </si>
  <si>
    <t>RHODON</t>
  </si>
  <si>
    <t>div-113</t>
  </si>
  <si>
    <t>RHODIDES</t>
  </si>
  <si>
    <t>div-114</t>
  </si>
  <si>
    <t>LUKION</t>
  </si>
  <si>
    <t>div-115</t>
  </si>
  <si>
    <t>AKAKIA</t>
  </si>
  <si>
    <t>div-116</t>
  </si>
  <si>
    <t>AMORGE</t>
  </si>
  <si>
    <t>div-117</t>
  </si>
  <si>
    <t>AGNOS</t>
  </si>
  <si>
    <t>div-118</t>
  </si>
  <si>
    <t>ITEA</t>
  </si>
  <si>
    <t>div-119</t>
  </si>
  <si>
    <t>AGRIELAIA</t>
  </si>
  <si>
    <t>div-120</t>
  </si>
  <si>
    <t>ELAIA</t>
  </si>
  <si>
    <t>div-121</t>
  </si>
  <si>
    <t>ELAIA KOLUMBADES</t>
  </si>
  <si>
    <t>div-122</t>
  </si>
  <si>
    <t>DAKRUON ELAIAS AITHIOPIKES</t>
  </si>
  <si>
    <t>div-123</t>
  </si>
  <si>
    <t>DRUS</t>
  </si>
  <si>
    <t>div-124</t>
  </si>
  <si>
    <t>BALANOI</t>
  </si>
  <si>
    <t>div-125</t>
  </si>
  <si>
    <t>PHEGOS</t>
  </si>
  <si>
    <t>div-126</t>
  </si>
  <si>
    <t>KASTANA</t>
  </si>
  <si>
    <t>div-127</t>
  </si>
  <si>
    <t>KEKIDES</t>
  </si>
  <si>
    <t>div-128</t>
  </si>
  <si>
    <t>ROUS</t>
  </si>
  <si>
    <t>div-129</t>
  </si>
  <si>
    <t>PHOINIX</t>
  </si>
  <si>
    <t>div-130</t>
  </si>
  <si>
    <t>PHOINIKES THEBAIKAI</t>
  </si>
  <si>
    <t>div-131</t>
  </si>
  <si>
    <t>PHOINIX ELATE</t>
  </si>
  <si>
    <t>div-132</t>
  </si>
  <si>
    <t>RHOA</t>
  </si>
  <si>
    <t>div-133</t>
  </si>
  <si>
    <t>KUTINOI</t>
  </si>
  <si>
    <t>div-134</t>
  </si>
  <si>
    <t>SIDIA</t>
  </si>
  <si>
    <t>div-135</t>
  </si>
  <si>
    <t>BALAUSTION</t>
  </si>
  <si>
    <t>div-136</t>
  </si>
  <si>
    <t>MURSINE</t>
  </si>
  <si>
    <t>div-137</t>
  </si>
  <si>
    <t>KERASIA</t>
  </si>
  <si>
    <t>div-138</t>
  </si>
  <si>
    <t>KERATIA</t>
  </si>
  <si>
    <t>div-139</t>
  </si>
  <si>
    <t>MELEA</t>
  </si>
  <si>
    <t>div-140</t>
  </si>
  <si>
    <t>KUDONIA</t>
  </si>
  <si>
    <t>div-141</t>
  </si>
  <si>
    <t>MELIMELA</t>
  </si>
  <si>
    <t>div-142</t>
  </si>
  <si>
    <t>MELA EPEIROTIKA</t>
  </si>
  <si>
    <t>div-143</t>
  </si>
  <si>
    <t>AGRIOMELA</t>
  </si>
  <si>
    <t>div-144</t>
  </si>
  <si>
    <t>PERSICA MELA</t>
  </si>
  <si>
    <t>div-145</t>
  </si>
  <si>
    <t>MEDIKA</t>
  </si>
  <si>
    <t>div-146</t>
  </si>
  <si>
    <t>APION</t>
  </si>
  <si>
    <t>div-147</t>
  </si>
  <si>
    <t>ACHRAS</t>
  </si>
  <si>
    <t>div-148</t>
  </si>
  <si>
    <t>MESPILON</t>
  </si>
  <si>
    <t>div-149</t>
  </si>
  <si>
    <t>MESPILON ETERON</t>
  </si>
  <si>
    <t>div-150</t>
  </si>
  <si>
    <t>LOTOS</t>
  </si>
  <si>
    <t>div-151</t>
  </si>
  <si>
    <t>KRANIA</t>
  </si>
  <si>
    <t>div-152</t>
  </si>
  <si>
    <t>OUA</t>
  </si>
  <si>
    <t>div-153</t>
  </si>
  <si>
    <t>KOKKUMELIA</t>
  </si>
  <si>
    <t>div-154</t>
  </si>
  <si>
    <t>KOMAROS</t>
  </si>
  <si>
    <t>div-155</t>
  </si>
  <si>
    <t>AMUGDALE</t>
  </si>
  <si>
    <t>div-156</t>
  </si>
  <si>
    <t>PISTAKIA</t>
  </si>
  <si>
    <t>div-157</t>
  </si>
  <si>
    <t>KARUA BASILIKA</t>
  </si>
  <si>
    <t>div-158</t>
  </si>
  <si>
    <t>KARUA PONTIKA</t>
  </si>
  <si>
    <t>div-159</t>
  </si>
  <si>
    <t>MOREA</t>
  </si>
  <si>
    <t>div-160</t>
  </si>
  <si>
    <t>SUKON EN KUPRO</t>
  </si>
  <si>
    <t>div-161</t>
  </si>
  <si>
    <t>SUKA</t>
  </si>
  <si>
    <t>div-162</t>
  </si>
  <si>
    <t>SUKE AGRIA</t>
  </si>
  <si>
    <t>div-163</t>
  </si>
  <si>
    <t>OLUNTHOI</t>
  </si>
  <si>
    <t>div-164</t>
  </si>
  <si>
    <t>KONIA SUKES</t>
  </si>
  <si>
    <t>div-165</t>
  </si>
  <si>
    <t>div-167</t>
  </si>
  <si>
    <t>ECHINOS THALASSIOS</t>
  </si>
  <si>
    <t>div-168</t>
  </si>
  <si>
    <t>ECHINOS CHERSAIOS</t>
  </si>
  <si>
    <t>div-169</t>
  </si>
  <si>
    <t>HIPPOKAMPOS</t>
  </si>
  <si>
    <t>div-170</t>
  </si>
  <si>
    <t>PORPHURA</t>
  </si>
  <si>
    <t>div-171</t>
  </si>
  <si>
    <t>KUREKES</t>
  </si>
  <si>
    <t>div-172</t>
  </si>
  <si>
    <t>IONIA</t>
  </si>
  <si>
    <t>div-173</t>
  </si>
  <si>
    <t>MUAKES</t>
  </si>
  <si>
    <t>div-174</t>
  </si>
  <si>
    <t>CHAMAI</t>
  </si>
  <si>
    <t>div-175</t>
  </si>
  <si>
    <t>ONUX</t>
  </si>
  <si>
    <t>div-176</t>
  </si>
  <si>
    <t>KOCHLIAS</t>
  </si>
  <si>
    <t>div-177</t>
  </si>
  <si>
    <t>KARKINOI</t>
  </si>
  <si>
    <t>div-178</t>
  </si>
  <si>
    <t>SKORPIOS THALASSIOS</t>
  </si>
  <si>
    <t>div-179</t>
  </si>
  <si>
    <t>DRAKON THALASSIOS</t>
  </si>
  <si>
    <t>div-180</t>
  </si>
  <si>
    <t>SKOLOPENDRA</t>
  </si>
  <si>
    <t>div-181</t>
  </si>
  <si>
    <t>NARKE</t>
  </si>
  <si>
    <t>div-182</t>
  </si>
  <si>
    <t>ECHIDNE</t>
  </si>
  <si>
    <t>div-183</t>
  </si>
  <si>
    <t>OPHEOS GERAS</t>
  </si>
  <si>
    <t>div-184</t>
  </si>
  <si>
    <t>LAGOOS THALASSIOS</t>
  </si>
  <si>
    <t>div-185</t>
  </si>
  <si>
    <t>LAGOOS CHERSAIOS</t>
  </si>
  <si>
    <t>div-186</t>
  </si>
  <si>
    <t>TRUGON THALASSIA</t>
  </si>
  <si>
    <t>div-187</t>
  </si>
  <si>
    <t>div-188</t>
  </si>
  <si>
    <t>TRIGLA</t>
  </si>
  <si>
    <t>div-189</t>
  </si>
  <si>
    <t>ORCHIS HIPPOPOTAMOU</t>
  </si>
  <si>
    <t>div-190</t>
  </si>
  <si>
    <t>KASTOROS ORCHIS</t>
  </si>
  <si>
    <t>div-191</t>
  </si>
  <si>
    <t>GALE KATOIKIDIOS</t>
  </si>
  <si>
    <t>div-192</t>
  </si>
  <si>
    <t>BATRACHOI</t>
  </si>
  <si>
    <t>div-193</t>
  </si>
  <si>
    <t>AILOUROS</t>
  </si>
  <si>
    <t>div-194</t>
  </si>
  <si>
    <t>SMARIS</t>
  </si>
  <si>
    <t>div-195</t>
  </si>
  <si>
    <t>MAINIS</t>
  </si>
  <si>
    <t>div-196</t>
  </si>
  <si>
    <t>KOBIOS</t>
  </si>
  <si>
    <t>div-197</t>
  </si>
  <si>
    <t>OMOTARICHOS</t>
  </si>
  <si>
    <t>div-198</t>
  </si>
  <si>
    <t>GARRON</t>
  </si>
  <si>
    <t>div-199</t>
  </si>
  <si>
    <t>ZOMOS NEARON ICHTHUON</t>
  </si>
  <si>
    <t>div-200</t>
  </si>
  <si>
    <t>KOREIS</t>
  </si>
  <si>
    <t>div-201</t>
  </si>
  <si>
    <t>SILPHE</t>
  </si>
  <si>
    <t>div-202</t>
  </si>
  <si>
    <t>PNEUMON THALASSIOS</t>
  </si>
  <si>
    <t>div-203</t>
  </si>
  <si>
    <t>PNEUMON CHOIRIOS</t>
  </si>
  <si>
    <t>div-204</t>
  </si>
  <si>
    <t>PNEUMON ALOPEKOS</t>
  </si>
  <si>
    <t>div-205</t>
  </si>
  <si>
    <t>HEPAR ONEIRON</t>
  </si>
  <si>
    <t>div-206</t>
  </si>
  <si>
    <t>AIDOION ARRENOS ELAPHOU</t>
  </si>
  <si>
    <t>div-207</t>
  </si>
  <si>
    <t>ONUCHES ONON</t>
  </si>
  <si>
    <t>div-208</t>
  </si>
  <si>
    <t>LEICHENES HIPPON</t>
  </si>
  <si>
    <t>div-209</t>
  </si>
  <si>
    <t>ONUCHES AIGON</t>
  </si>
  <si>
    <t>div-210</t>
  </si>
  <si>
    <t>HEPAR AIGOS</t>
  </si>
  <si>
    <t>div-211</t>
  </si>
  <si>
    <t>HEPAR KAPROU</t>
  </si>
  <si>
    <t>div-212</t>
  </si>
  <si>
    <t>HEPAR KUNOS LUSSONTOS</t>
  </si>
  <si>
    <t>div-213</t>
  </si>
  <si>
    <t>HEPAR AITHUAS</t>
  </si>
  <si>
    <t>div-214</t>
  </si>
  <si>
    <t>KATTUMATA</t>
  </si>
  <si>
    <t>div-215</t>
  </si>
  <si>
    <t>ALEKTORIDES</t>
  </si>
  <si>
    <t>div-216</t>
  </si>
  <si>
    <t>ENKEPHALOS ALEKTORIDOS</t>
  </si>
  <si>
    <t>div-217</t>
  </si>
  <si>
    <t>OON</t>
  </si>
  <si>
    <t>div-218</t>
  </si>
  <si>
    <t>LEUKON TOU OOU</t>
  </si>
  <si>
    <t>div-219</t>
  </si>
  <si>
    <t>TETTIGES</t>
  </si>
  <si>
    <t>div-220</t>
  </si>
  <si>
    <t>AKRIDES</t>
  </si>
  <si>
    <t>div-221</t>
  </si>
  <si>
    <t>PHINIS</t>
  </si>
  <si>
    <t>div-222</t>
  </si>
  <si>
    <t>KORUDALLOS</t>
  </si>
  <si>
    <t>div-223</t>
  </si>
  <si>
    <t>CHELIDON</t>
  </si>
  <si>
    <t>div-224</t>
  </si>
  <si>
    <t>ELEPHANTOS ODONTOS RINISMA</t>
  </si>
  <si>
    <t>div-225</t>
  </si>
  <si>
    <t>ASTRAGALOS UOS</t>
  </si>
  <si>
    <t>div-226</t>
  </si>
  <si>
    <t>ELAPHOU KERAS</t>
  </si>
  <si>
    <t>div-227</t>
  </si>
  <si>
    <t>KAMPAI</t>
  </si>
  <si>
    <t>div-228</t>
  </si>
  <si>
    <t>KANTHARIDES</t>
  </si>
  <si>
    <t>div-229</t>
  </si>
  <si>
    <t>div-230</t>
  </si>
  <si>
    <t>ARACHNE</t>
  </si>
  <si>
    <t>div-231</t>
  </si>
  <si>
    <t>div-232</t>
  </si>
  <si>
    <t>SKINKOS</t>
  </si>
  <si>
    <t>div-233</t>
  </si>
  <si>
    <t>ENTERA GES</t>
  </si>
  <si>
    <t>div-234</t>
  </si>
  <si>
    <t>MUOGALE</t>
  </si>
  <si>
    <t>div-235</t>
  </si>
  <si>
    <t>MUES</t>
  </si>
  <si>
    <t>div-236</t>
  </si>
  <si>
    <t>GALA</t>
  </si>
  <si>
    <t>div-237</t>
  </si>
  <si>
    <t>ORROS GALAKTOS</t>
  </si>
  <si>
    <t>div-238</t>
  </si>
  <si>
    <t>GALA SCHISTON</t>
  </si>
  <si>
    <t>div-239</t>
  </si>
  <si>
    <t>GALA GUNAIKOS</t>
  </si>
  <si>
    <t>div-240</t>
  </si>
  <si>
    <t>TUROS NEAROS</t>
  </si>
  <si>
    <t>div-241</t>
  </si>
  <si>
    <t>HIPPACE</t>
  </si>
  <si>
    <t>div-242</t>
  </si>
  <si>
    <t>BUTURON</t>
  </si>
  <si>
    <t>div-243</t>
  </si>
  <si>
    <t>ERIA</t>
  </si>
  <si>
    <t>div-244</t>
  </si>
  <si>
    <t>ERIA KEKAUMENA</t>
  </si>
  <si>
    <t>div-245</t>
  </si>
  <si>
    <t>OISUPON</t>
  </si>
  <si>
    <t>div-246</t>
  </si>
  <si>
    <t>PITUA</t>
  </si>
  <si>
    <t>div-247</t>
  </si>
  <si>
    <t>STEAR</t>
  </si>
  <si>
    <t>div-248</t>
  </si>
  <si>
    <t>STEAR HUEION KAI ARNEION</t>
  </si>
  <si>
    <t>div-249</t>
  </si>
  <si>
    <t>STEAR BOEION</t>
  </si>
  <si>
    <t>div-250</t>
  </si>
  <si>
    <t>STEAR POS AROMATISTEON</t>
  </si>
  <si>
    <t>div-251</t>
  </si>
  <si>
    <t>STEAR POS SAMPSUCHITETAI</t>
  </si>
  <si>
    <t>div-252</t>
  </si>
  <si>
    <t>STEATON DUNAMIS</t>
  </si>
  <si>
    <t>div-253</t>
  </si>
  <si>
    <t>MUELOI</t>
  </si>
  <si>
    <t>div-254</t>
  </si>
  <si>
    <t>CHOLE PASA</t>
  </si>
  <si>
    <t>div-255</t>
  </si>
  <si>
    <t>PERI HAIMATON</t>
  </si>
  <si>
    <t>div-256</t>
  </si>
  <si>
    <t>APOPATOS</t>
  </si>
  <si>
    <t>div-257</t>
  </si>
  <si>
    <t>PERI OURON</t>
  </si>
  <si>
    <t>div-258</t>
  </si>
  <si>
    <t>LUNGOURION</t>
  </si>
  <si>
    <t>div-259</t>
  </si>
  <si>
    <t>MELI</t>
  </si>
  <si>
    <t>div-260</t>
  </si>
  <si>
    <t>MELI SARDOON</t>
  </si>
  <si>
    <t>div-261</t>
  </si>
  <si>
    <t>MELI PONTIKON</t>
  </si>
  <si>
    <t>div-262</t>
  </si>
  <si>
    <t>SAKCHARON</t>
  </si>
  <si>
    <t>div-263</t>
  </si>
  <si>
    <t>KEROS</t>
  </si>
  <si>
    <t>div-264</t>
  </si>
  <si>
    <t>div-265</t>
  </si>
  <si>
    <t>PUROI</t>
  </si>
  <si>
    <t>div-266</t>
  </si>
  <si>
    <t>KRITHE</t>
  </si>
  <si>
    <t>div-267</t>
  </si>
  <si>
    <t>ZUTHOS</t>
  </si>
  <si>
    <t>div-268</t>
  </si>
  <si>
    <t>KOURMI</t>
  </si>
  <si>
    <t>div-269</t>
  </si>
  <si>
    <t>ZEIA</t>
  </si>
  <si>
    <t>div-270</t>
  </si>
  <si>
    <t>KRIMNON</t>
  </si>
  <si>
    <t>div-271</t>
  </si>
  <si>
    <t>OLURA</t>
  </si>
  <si>
    <t>div-272</t>
  </si>
  <si>
    <t>div-273</t>
  </si>
  <si>
    <t>div-274</t>
  </si>
  <si>
    <t>BROMOS</t>
  </si>
  <si>
    <t>div-275</t>
  </si>
  <si>
    <t>ORUZA</t>
  </si>
  <si>
    <t>div-276</t>
  </si>
  <si>
    <t>CHONDROS</t>
  </si>
  <si>
    <t>div-277</t>
  </si>
  <si>
    <t>KENCHROS</t>
  </si>
  <si>
    <t>div-278</t>
  </si>
  <si>
    <t>ELUMOS</t>
  </si>
  <si>
    <t>div-279</t>
  </si>
  <si>
    <t>SESAMON</t>
  </si>
  <si>
    <t>div-280</t>
  </si>
  <si>
    <t>AIRA</t>
  </si>
  <si>
    <t>div-281</t>
  </si>
  <si>
    <t>AMULON</t>
  </si>
  <si>
    <t>div-282</t>
  </si>
  <si>
    <t>TELEOS ALEURON</t>
  </si>
  <si>
    <t>div-283</t>
  </si>
  <si>
    <t>LINON</t>
  </si>
  <si>
    <t>div-284</t>
  </si>
  <si>
    <t>EREBINTHOS</t>
  </si>
  <si>
    <t>div-285</t>
  </si>
  <si>
    <t>KUAMOS HELLENIKOS</t>
  </si>
  <si>
    <t>div-286</t>
  </si>
  <si>
    <t>KUAMOS AIGUPTIOS</t>
  </si>
  <si>
    <t>div-287</t>
  </si>
  <si>
    <t>PHAKOS</t>
  </si>
  <si>
    <t>div-288</t>
  </si>
  <si>
    <t>PHASIOLOS</t>
  </si>
  <si>
    <t>div-289</t>
  </si>
  <si>
    <t>OROBOS</t>
  </si>
  <si>
    <t>div-290</t>
  </si>
  <si>
    <t>THERMOS EMEROS</t>
  </si>
  <si>
    <t>div-291</t>
  </si>
  <si>
    <t>THERMOS AGRIOS</t>
  </si>
  <si>
    <t>div-292</t>
  </si>
  <si>
    <t>GONGULIS</t>
  </si>
  <si>
    <t>div-293</t>
  </si>
  <si>
    <t>GONGOLE AGRIOE</t>
  </si>
  <si>
    <t>div-294</t>
  </si>
  <si>
    <t>BOUNIAS</t>
  </si>
  <si>
    <t>div-295</t>
  </si>
  <si>
    <t>RAPHANIS</t>
  </si>
  <si>
    <t>div-296</t>
  </si>
  <si>
    <t>RAPHANOS AGRIA</t>
  </si>
  <si>
    <t>div-297</t>
  </si>
  <si>
    <t>SISARON</t>
  </si>
  <si>
    <t>div-298</t>
  </si>
  <si>
    <t>LAPATHON</t>
  </si>
  <si>
    <t>div-299</t>
  </si>
  <si>
    <t>HIPPOLAPATHON</t>
  </si>
  <si>
    <t>div-300</t>
  </si>
  <si>
    <t>LAMPSANE</t>
  </si>
  <si>
    <t>div-301</t>
  </si>
  <si>
    <t>BLITON</t>
  </si>
  <si>
    <t>div-302</t>
  </si>
  <si>
    <t>MALACHE AGRIA</t>
  </si>
  <si>
    <t>div-303</t>
  </si>
  <si>
    <t>ATRAPHAXIS</t>
  </si>
  <si>
    <t>div-304</t>
  </si>
  <si>
    <t>KRAMBE EMEROS</t>
  </si>
  <si>
    <t>div-305</t>
  </si>
  <si>
    <t>KRAMBE AGRIA</t>
  </si>
  <si>
    <t>div-306</t>
  </si>
  <si>
    <t>KRAMBE THALASSIA</t>
  </si>
  <si>
    <t>div-307</t>
  </si>
  <si>
    <t>TEUTLON MELAN AGRION</t>
  </si>
  <si>
    <t>div-308</t>
  </si>
  <si>
    <t>ANDRACHNE AGRIA</t>
  </si>
  <si>
    <t>div-309</t>
  </si>
  <si>
    <t>ASPHARAGOS</t>
  </si>
  <si>
    <t>div-310</t>
  </si>
  <si>
    <t>ARNOGLOSSON</t>
  </si>
  <si>
    <t>div-311</t>
  </si>
  <si>
    <t>SION TO EN ODASIN</t>
  </si>
  <si>
    <t>div-312</t>
  </si>
  <si>
    <t>SISUMBRION</t>
  </si>
  <si>
    <t>div-313</t>
  </si>
  <si>
    <t>SISUMBRION ETERON</t>
  </si>
  <si>
    <t>div-314</t>
  </si>
  <si>
    <t>KRITHMON</t>
  </si>
  <si>
    <t>div-315</t>
  </si>
  <si>
    <t>KORONOPOUS</t>
  </si>
  <si>
    <t>div-316</t>
  </si>
  <si>
    <t>SERIS</t>
  </si>
  <si>
    <t>div-317</t>
  </si>
  <si>
    <t>KONDRILLE</t>
  </si>
  <si>
    <t>div-318</t>
  </si>
  <si>
    <t>KOLOKUNTHA</t>
  </si>
  <si>
    <t>div-319</t>
  </si>
  <si>
    <t>SIKUOS EMEROS</t>
  </si>
  <si>
    <t>div-320</t>
  </si>
  <si>
    <t>PEPON</t>
  </si>
  <si>
    <t>div-321</t>
  </si>
  <si>
    <t>THRIDAX EMEROS</t>
  </si>
  <si>
    <t>div-322</t>
  </si>
  <si>
    <t>THRIDAX AGRIA</t>
  </si>
  <si>
    <t>div-323</t>
  </si>
  <si>
    <t>SKANDUX</t>
  </si>
  <si>
    <t>div-324</t>
  </si>
  <si>
    <t>KAUKALIS</t>
  </si>
  <si>
    <t>div-325</t>
  </si>
  <si>
    <t>EUZOMON</t>
  </si>
  <si>
    <t>div-326</t>
  </si>
  <si>
    <t>OKIMON</t>
  </si>
  <si>
    <t>div-327</t>
  </si>
  <si>
    <t>OROBANKE</t>
  </si>
  <si>
    <t>div-328</t>
  </si>
  <si>
    <t>TRAGOPOGON</t>
  </si>
  <si>
    <t>div-329</t>
  </si>
  <si>
    <t>ORNITHOGALON</t>
  </si>
  <si>
    <t>div-330</t>
  </si>
  <si>
    <t>HUDNON</t>
  </si>
  <si>
    <t>div-331</t>
  </si>
  <si>
    <t>SMILAX</t>
  </si>
  <si>
    <t>div-332</t>
  </si>
  <si>
    <t>MEDICE</t>
  </si>
  <si>
    <t>div-333</t>
  </si>
  <si>
    <t>APHAKE</t>
  </si>
  <si>
    <t>div-334</t>
  </si>
  <si>
    <t>PRASON</t>
  </si>
  <si>
    <t>div-335</t>
  </si>
  <si>
    <t>KROMUON</t>
  </si>
  <si>
    <t>div-336</t>
  </si>
  <si>
    <t>SKORODON</t>
  </si>
  <si>
    <t>div-337</t>
  </si>
  <si>
    <t>SKORODOPRASON</t>
  </si>
  <si>
    <t>div-338</t>
  </si>
  <si>
    <t>SINEPI</t>
  </si>
  <si>
    <t>div-339</t>
  </si>
  <si>
    <t>KARDAMON</t>
  </si>
  <si>
    <t>div-340</t>
  </si>
  <si>
    <t>div-341</t>
  </si>
  <si>
    <t>DRABA</t>
  </si>
  <si>
    <t>div-342</t>
  </si>
  <si>
    <t>ERUSIMON</t>
  </si>
  <si>
    <t>div-343</t>
  </si>
  <si>
    <t>ZINGIBERI</t>
  </si>
  <si>
    <t>div-344</t>
  </si>
  <si>
    <t>UNDROPEPERI</t>
  </si>
  <si>
    <t>div-345</t>
  </si>
  <si>
    <t>PTARMIKE</t>
  </si>
  <si>
    <t>div-346</t>
  </si>
  <si>
    <t>STROUTHION</t>
  </si>
  <si>
    <t>div-347</t>
  </si>
  <si>
    <t>KUKLAMINOS</t>
  </si>
  <si>
    <t>div-348</t>
  </si>
  <si>
    <t>KUKLAMINOS ETERA</t>
  </si>
  <si>
    <t>div-349</t>
  </si>
  <si>
    <t>DRAKONTION MEGA</t>
  </si>
  <si>
    <t>div-350</t>
  </si>
  <si>
    <t>DRAKONTION MIKRON</t>
  </si>
  <si>
    <t>div-351</t>
  </si>
  <si>
    <t>ARON</t>
  </si>
  <si>
    <t>div-352</t>
  </si>
  <si>
    <t>ARISARON</t>
  </si>
  <si>
    <t>div-353</t>
  </si>
  <si>
    <t>ASPHODELOS</t>
  </si>
  <si>
    <t>div-354</t>
  </si>
  <si>
    <t>BOLBOS EDODIMOS</t>
  </si>
  <si>
    <t>div-355</t>
  </si>
  <si>
    <t>BOLBOS EMETIKOS</t>
  </si>
  <si>
    <t>div-356</t>
  </si>
  <si>
    <t>SKILLA</t>
  </si>
  <si>
    <t>div-357</t>
  </si>
  <si>
    <t>PANKRATION</t>
  </si>
  <si>
    <t>div-358</t>
  </si>
  <si>
    <t>KAPPARIS</t>
  </si>
  <si>
    <t>div-359</t>
  </si>
  <si>
    <t>LEPIDION</t>
  </si>
  <si>
    <t>div-360</t>
  </si>
  <si>
    <t>BATRACHION</t>
  </si>
  <si>
    <t>div-361</t>
  </si>
  <si>
    <t>div-362</t>
  </si>
  <si>
    <t>div-363</t>
  </si>
  <si>
    <t>doublet?</t>
  </si>
  <si>
    <t>div-364</t>
  </si>
  <si>
    <t>div-365</t>
  </si>
  <si>
    <t>KISSOS</t>
  </si>
  <si>
    <t>div-366</t>
  </si>
  <si>
    <t>CHELIDONION</t>
  </si>
  <si>
    <t>div-367</t>
  </si>
  <si>
    <t>CHELIDONION MIKRON</t>
  </si>
  <si>
    <t>div-368</t>
  </si>
  <si>
    <t>MUOS OTON</t>
  </si>
  <si>
    <t>div-369</t>
  </si>
  <si>
    <t>ISATIS EMEROS</t>
  </si>
  <si>
    <t>div-370</t>
  </si>
  <si>
    <t>ISATIS AGRIA</t>
  </si>
  <si>
    <t>div-371</t>
  </si>
  <si>
    <t>TELEPHION</t>
  </si>
  <si>
    <t>div-373</t>
  </si>
  <si>
    <t>AGARICON</t>
  </si>
  <si>
    <t>div-374</t>
  </si>
  <si>
    <t>RA</t>
  </si>
  <si>
    <t>div-375</t>
  </si>
  <si>
    <t>GENTIANE</t>
  </si>
  <si>
    <t>div-376</t>
  </si>
  <si>
    <t>ARISTOLOCHIA STROGGOLE</t>
  </si>
  <si>
    <t>div-377</t>
  </si>
  <si>
    <t>ARISTOLOCHIA MAKRA</t>
  </si>
  <si>
    <t>div-378</t>
  </si>
  <si>
    <t>ARISTOLOCHIA KLEMATITIS</t>
  </si>
  <si>
    <t>div-379</t>
  </si>
  <si>
    <t>GLUKORIZA</t>
  </si>
  <si>
    <t>div-380</t>
  </si>
  <si>
    <t>KENTAURION MAKRON</t>
  </si>
  <si>
    <t>div-381</t>
  </si>
  <si>
    <t>KENTAURION MIKRON</t>
  </si>
  <si>
    <t>div-382</t>
  </si>
  <si>
    <t>CHAMAILEON LEUKOS</t>
  </si>
  <si>
    <t>div-383</t>
  </si>
  <si>
    <t>CHAMAILEON MELAS</t>
  </si>
  <si>
    <t>div-384</t>
  </si>
  <si>
    <t>KROKODEILION</t>
  </si>
  <si>
    <t>div-385</t>
  </si>
  <si>
    <t>DIPSAKON</t>
  </si>
  <si>
    <t>div-386</t>
  </si>
  <si>
    <t>AKANTHA LEUKE</t>
  </si>
  <si>
    <t>div-387</t>
  </si>
  <si>
    <t>AKANTHA ARABIKE</t>
  </si>
  <si>
    <t>div-388</t>
  </si>
  <si>
    <t>SKOLUMOS</t>
  </si>
  <si>
    <t>div-389</t>
  </si>
  <si>
    <t>POTERION</t>
  </si>
  <si>
    <t>div-390</t>
  </si>
  <si>
    <t>AKANTHION</t>
  </si>
  <si>
    <t>div-391</t>
  </si>
  <si>
    <t>AKANTHA ERPEKANTHA</t>
  </si>
  <si>
    <t>div-392</t>
  </si>
  <si>
    <t>AKANTHA AGRIA</t>
  </si>
  <si>
    <t>div-393</t>
  </si>
  <si>
    <t>ANONIS</t>
  </si>
  <si>
    <t>div-394</t>
  </si>
  <si>
    <t>LEUKAKANTHA</t>
  </si>
  <si>
    <t>div-395</t>
  </si>
  <si>
    <t>TRAGAKANTHE</t>
  </si>
  <si>
    <t>div-396</t>
  </si>
  <si>
    <t>ERUNGION</t>
  </si>
  <si>
    <t>div-397</t>
  </si>
  <si>
    <t>div-398</t>
  </si>
  <si>
    <t>APSINTHION</t>
  </si>
  <si>
    <t>div-399</t>
  </si>
  <si>
    <t>APSINTHION THALASSION</t>
  </si>
  <si>
    <t>div-400</t>
  </si>
  <si>
    <t>APSINTHION TRITON SANTONION</t>
  </si>
  <si>
    <t>div-401</t>
  </si>
  <si>
    <t>ABROTONON</t>
  </si>
  <si>
    <t>div-402</t>
  </si>
  <si>
    <t>USSOPOS</t>
  </si>
  <si>
    <t>div-403</t>
  </si>
  <si>
    <t>STOICHAS</t>
  </si>
  <si>
    <t>div-404</t>
  </si>
  <si>
    <t>ORIGANOS ERAKLEOTIKE</t>
  </si>
  <si>
    <t>div-405</t>
  </si>
  <si>
    <t>ORIGANOS ONITIS</t>
  </si>
  <si>
    <t>div-406</t>
  </si>
  <si>
    <t>AGRIORIGANOS</t>
  </si>
  <si>
    <t>div-407</t>
  </si>
  <si>
    <t>TRAGORIGANOS</t>
  </si>
  <si>
    <t>div-408</t>
  </si>
  <si>
    <t>GLECHON</t>
  </si>
  <si>
    <t>div-409</t>
  </si>
  <si>
    <t>DIKTAMNON</t>
  </si>
  <si>
    <t>div-410</t>
  </si>
  <si>
    <t>PSEUDODIKTAMNOS</t>
  </si>
  <si>
    <t>div-411</t>
  </si>
  <si>
    <t>DIKTAMNOS ALLO</t>
  </si>
  <si>
    <t>div-412</t>
  </si>
  <si>
    <t>ELELISPHAKON</t>
  </si>
  <si>
    <t>div-413</t>
  </si>
  <si>
    <t>EDUOSMOS EMEROS</t>
  </si>
  <si>
    <t>div-414</t>
  </si>
  <si>
    <t>EDUOSMOS AGRIOS</t>
  </si>
  <si>
    <t>div-415</t>
  </si>
  <si>
    <t>KALAMINTHE</t>
  </si>
  <si>
    <t>div-416</t>
  </si>
  <si>
    <t>THUMOS</t>
  </si>
  <si>
    <t>div-417</t>
  </si>
  <si>
    <t>THUMBRA</t>
  </si>
  <si>
    <t>div-418</t>
  </si>
  <si>
    <t>ERPULLOS</t>
  </si>
  <si>
    <t>div-419</t>
  </si>
  <si>
    <t>SAMPSUCHON</t>
  </si>
  <si>
    <t>div-420</t>
  </si>
  <si>
    <t>MELILOTOS</t>
  </si>
  <si>
    <t>div-421</t>
  </si>
  <si>
    <t>MARON</t>
  </si>
  <si>
    <t>div-422</t>
  </si>
  <si>
    <t>AKINOS</t>
  </si>
  <si>
    <t>div-423</t>
  </si>
  <si>
    <t>BAKCHARIS</t>
  </si>
  <si>
    <t>div-424</t>
  </si>
  <si>
    <t>PEGANON TO KEPAION</t>
  </si>
  <si>
    <t>div-425</t>
  </si>
  <si>
    <t>PEGANON AGRION</t>
  </si>
  <si>
    <t>div-426</t>
  </si>
  <si>
    <t>MOLU</t>
  </si>
  <si>
    <t>div-427</t>
  </si>
  <si>
    <t>PANAKES HERAKLEION</t>
  </si>
  <si>
    <t>div-428</t>
  </si>
  <si>
    <t>PANAKES ASKLEPION</t>
  </si>
  <si>
    <t>div-429</t>
  </si>
  <si>
    <t>PANAKES CHEIRONION</t>
  </si>
  <si>
    <t>div-430</t>
  </si>
  <si>
    <t>LIGUSTIKON</t>
  </si>
  <si>
    <t>div-431</t>
  </si>
  <si>
    <t>STAPHULINOS AGRIOS</t>
  </si>
  <si>
    <t>div-432</t>
  </si>
  <si>
    <t>SESELI MASSALEOTIKON</t>
  </si>
  <si>
    <t>div-433</t>
  </si>
  <si>
    <t>SESELI AITHIOPIKON</t>
  </si>
  <si>
    <t>div-434</t>
  </si>
  <si>
    <t>SESELI PELOPONNESIAKON</t>
  </si>
  <si>
    <t>div-435</t>
  </si>
  <si>
    <t>TORDULION</t>
  </si>
  <si>
    <t>div-436</t>
  </si>
  <si>
    <t>div-437</t>
  </si>
  <si>
    <t>ANISON</t>
  </si>
  <si>
    <t>div-438</t>
  </si>
  <si>
    <t>KAROS</t>
  </si>
  <si>
    <t>div-439</t>
  </si>
  <si>
    <t>ANETHON</t>
  </si>
  <si>
    <t>div-440</t>
  </si>
  <si>
    <t>KUMINON AGRION</t>
  </si>
  <si>
    <t>div-441</t>
  </si>
  <si>
    <t>KUMINON EMERON</t>
  </si>
  <si>
    <t>div-442</t>
  </si>
  <si>
    <t>div-443</t>
  </si>
  <si>
    <t>KORIANNON</t>
  </si>
  <si>
    <t>div-444</t>
  </si>
  <si>
    <t>IERAKION MEGA</t>
  </si>
  <si>
    <t>div-445</t>
  </si>
  <si>
    <t>IERAKION MIKRON</t>
  </si>
  <si>
    <t>div-446</t>
  </si>
  <si>
    <t>SELINON AGRION</t>
  </si>
  <si>
    <t>div-447</t>
  </si>
  <si>
    <t>ELEIOSELINON</t>
  </si>
  <si>
    <t>div-448</t>
  </si>
  <si>
    <t>OREOSELINON</t>
  </si>
  <si>
    <t>div-449</t>
  </si>
  <si>
    <t>PETROSELINON</t>
  </si>
  <si>
    <t>div-450</t>
  </si>
  <si>
    <t>IPPOSELINON</t>
  </si>
  <si>
    <t>div-451</t>
  </si>
  <si>
    <t>SMURNION</t>
  </si>
  <si>
    <t>div-452</t>
  </si>
  <si>
    <t>ELAPHOBOSKON</t>
  </si>
  <si>
    <t>div-453</t>
  </si>
  <si>
    <t>MARATHRON</t>
  </si>
  <si>
    <t>div-454</t>
  </si>
  <si>
    <t>IPPOMARATHRON</t>
  </si>
  <si>
    <t>div-455</t>
  </si>
  <si>
    <t>DAUKOS</t>
  </si>
  <si>
    <t>div-456</t>
  </si>
  <si>
    <t>DELPHINION</t>
  </si>
  <si>
    <t>div-457</t>
  </si>
  <si>
    <t>DELPHINION ETERON</t>
  </si>
  <si>
    <t>div-458</t>
  </si>
  <si>
    <t>PURETHRON</t>
  </si>
  <si>
    <t>div-459</t>
  </si>
  <si>
    <t>LIBANOTIS</t>
  </si>
  <si>
    <t>div-460</t>
  </si>
  <si>
    <t>KAGCHRU</t>
  </si>
  <si>
    <t>div-461</t>
  </si>
  <si>
    <t>div-462</t>
  </si>
  <si>
    <t>SPHONDULION</t>
  </si>
  <si>
    <t>div-463</t>
  </si>
  <si>
    <t>NARTHEX</t>
  </si>
  <si>
    <t>div-464</t>
  </si>
  <si>
    <t>PEUKEDANON</t>
  </si>
  <si>
    <t>div-465</t>
  </si>
  <si>
    <t>MELANTHION</t>
  </si>
  <si>
    <t>div-466</t>
  </si>
  <si>
    <t>SILPHION</t>
  </si>
  <si>
    <t>div-467</t>
  </si>
  <si>
    <t>SAGAPENON</t>
  </si>
  <si>
    <t>div-468</t>
  </si>
  <si>
    <t>EUPHORBION</t>
  </si>
  <si>
    <t>div-469</t>
  </si>
  <si>
    <t>CHALBANE</t>
  </si>
  <si>
    <t>div-470</t>
  </si>
  <si>
    <t>AMMONIAKON</t>
  </si>
  <si>
    <t>div-471</t>
  </si>
  <si>
    <t>SARKOKOLLA</t>
  </si>
  <si>
    <t>div-472</t>
  </si>
  <si>
    <t>GLAUKION</t>
  </si>
  <si>
    <t>div-473</t>
  </si>
  <si>
    <t>ICHTHUOKOLLA</t>
  </si>
  <si>
    <t>div-474</t>
  </si>
  <si>
    <t>IXOS</t>
  </si>
  <si>
    <t>div-475</t>
  </si>
  <si>
    <t>div-476</t>
  </si>
  <si>
    <t>ALUSSON</t>
  </si>
  <si>
    <t>div-477</t>
  </si>
  <si>
    <t>ASKLEPIAS</t>
  </si>
  <si>
    <t>div-478</t>
  </si>
  <si>
    <t>ATRAKTULIS</t>
  </si>
  <si>
    <t>div-479</t>
  </si>
  <si>
    <t>POLUKNEMON</t>
  </si>
  <si>
    <t>div-480</t>
  </si>
  <si>
    <t>KLINOPODION</t>
  </si>
  <si>
    <t>div-481</t>
  </si>
  <si>
    <t>LEONTOPETALON</t>
  </si>
  <si>
    <t>div-482</t>
  </si>
  <si>
    <t>TEUKRION</t>
  </si>
  <si>
    <t>div-483</t>
  </si>
  <si>
    <t>CHAMAIDRUS</t>
  </si>
  <si>
    <t>div-484</t>
  </si>
  <si>
    <t>LEUKAS</t>
  </si>
  <si>
    <t>div-485</t>
  </si>
  <si>
    <t>LUCHNIS STEPHANOMATIKE</t>
  </si>
  <si>
    <t>div-486</t>
  </si>
  <si>
    <t>LUCHNIS AGRIA</t>
  </si>
  <si>
    <t>div-487</t>
  </si>
  <si>
    <t>KRINON BASILIKON</t>
  </si>
  <si>
    <t>div-488</t>
  </si>
  <si>
    <t>div-489</t>
  </si>
  <si>
    <t>MELISSOPHULLON</t>
  </si>
  <si>
    <t>div-490</t>
  </si>
  <si>
    <t>PRASION</t>
  </si>
  <si>
    <t>div-491</t>
  </si>
  <si>
    <t>STACHUS</t>
  </si>
  <si>
    <t>div-492</t>
  </si>
  <si>
    <t>PHULLITIS</t>
  </si>
  <si>
    <t>div-493</t>
  </si>
  <si>
    <t>PHALAGGION</t>
  </si>
  <si>
    <t>div-494</t>
  </si>
  <si>
    <t>TRIPHULLON</t>
  </si>
  <si>
    <t>div-495</t>
  </si>
  <si>
    <t>POLION</t>
  </si>
  <si>
    <t>div-496</t>
  </si>
  <si>
    <t>SKORDION</t>
  </si>
  <si>
    <t>div-497</t>
  </si>
  <si>
    <t>BECHION</t>
  </si>
  <si>
    <t>div-498</t>
  </si>
  <si>
    <t>ARTEMISIA MONOKLONOS</t>
  </si>
  <si>
    <t>div-499</t>
  </si>
  <si>
    <t>div-500</t>
  </si>
  <si>
    <t>BOTRUS</t>
  </si>
  <si>
    <t>div-501</t>
  </si>
  <si>
    <t>GERANION</t>
  </si>
  <si>
    <t>div-502</t>
  </si>
  <si>
    <t>GNAPHALION</t>
  </si>
  <si>
    <t>div-503</t>
  </si>
  <si>
    <t>TUPHE</t>
  </si>
  <si>
    <t>div-504</t>
  </si>
  <si>
    <t>KONUZA</t>
  </si>
  <si>
    <t>div-505</t>
  </si>
  <si>
    <t>EMEROKALLIS</t>
  </si>
  <si>
    <t>div-506</t>
  </si>
  <si>
    <t>LEUKOION</t>
  </si>
  <si>
    <t>div-507</t>
  </si>
  <si>
    <t>KRATAIOGONON</t>
  </si>
  <si>
    <t>div-508</t>
  </si>
  <si>
    <t>PHULLON</t>
  </si>
  <si>
    <t>div-509</t>
  </si>
  <si>
    <t>ORCHIS</t>
  </si>
  <si>
    <t>div-510</t>
  </si>
  <si>
    <t>ORCHIS ETEROS</t>
  </si>
  <si>
    <t>div-511</t>
  </si>
  <si>
    <t>SATURION</t>
  </si>
  <si>
    <t>div-512</t>
  </si>
  <si>
    <t>SATURION ERUTHRONION</t>
  </si>
  <si>
    <t>div-513</t>
  </si>
  <si>
    <t>ORMINON EMERON</t>
  </si>
  <si>
    <t>div-514</t>
  </si>
  <si>
    <t>EDUSARON</t>
  </si>
  <si>
    <t>div-515</t>
  </si>
  <si>
    <t>div-516</t>
  </si>
  <si>
    <t>NUMPHAIA</t>
  </si>
  <si>
    <t>div-517</t>
  </si>
  <si>
    <t>NUMPHAIA ALLE</t>
  </si>
  <si>
    <t>div-518</t>
  </si>
  <si>
    <t>ASPLENON</t>
  </si>
  <si>
    <t>div-519</t>
  </si>
  <si>
    <t>EMIONITIS</t>
  </si>
  <si>
    <t>div-520</t>
  </si>
  <si>
    <t>ANTHULLIS</t>
  </si>
  <si>
    <t>div-521</t>
  </si>
  <si>
    <t>div-522</t>
  </si>
  <si>
    <t>PARTHENION (AMARAKON)</t>
  </si>
  <si>
    <t>div-523</t>
  </si>
  <si>
    <t>BUPHTHALMON</t>
  </si>
  <si>
    <t>div-524</t>
  </si>
  <si>
    <t>PAIONIA ARREN</t>
  </si>
  <si>
    <t>div-525</t>
  </si>
  <si>
    <t>LITHOSPERMON</t>
  </si>
  <si>
    <t>div-526</t>
  </si>
  <si>
    <t>div-527</t>
  </si>
  <si>
    <t>ERUTHRODANON</t>
  </si>
  <si>
    <t>div-528</t>
  </si>
  <si>
    <t>LOGCHITIS</t>
  </si>
  <si>
    <t>div-529</t>
  </si>
  <si>
    <t>LOGCHITIS ETERA</t>
  </si>
  <si>
    <t>div-530</t>
  </si>
  <si>
    <t>ALTHAIA</t>
  </si>
  <si>
    <t>div-531</t>
  </si>
  <si>
    <t>ALKEA</t>
  </si>
  <si>
    <t>div-532</t>
  </si>
  <si>
    <t>KANNABIS EMEROS</t>
  </si>
  <si>
    <t>div-533</t>
  </si>
  <si>
    <t>KANNABIS AGRIA</t>
  </si>
  <si>
    <t>3.167</t>
  </si>
  <si>
    <t>div-534</t>
  </si>
  <si>
    <t>ANAGURIS</t>
  </si>
  <si>
    <t>3.168</t>
  </si>
  <si>
    <t>div-535</t>
  </si>
  <si>
    <t>KEPAIA</t>
  </si>
  <si>
    <t>3.169</t>
  </si>
  <si>
    <t>div-536</t>
  </si>
  <si>
    <t>3.170</t>
  </si>
  <si>
    <t>div-537</t>
  </si>
  <si>
    <t>ONOBRUCHIS</t>
  </si>
  <si>
    <t>3.171</t>
  </si>
  <si>
    <t>div-538</t>
  </si>
  <si>
    <t>UPERIKON</t>
  </si>
  <si>
    <t>3.172</t>
  </si>
  <si>
    <t>div-539</t>
  </si>
  <si>
    <t>ASKURON</t>
  </si>
  <si>
    <t>3.173</t>
  </si>
  <si>
    <t>div-540</t>
  </si>
  <si>
    <t>ANDROSAIMON</t>
  </si>
  <si>
    <t>3.174</t>
  </si>
  <si>
    <t>div-541</t>
  </si>
  <si>
    <t>KORIS</t>
  </si>
  <si>
    <t>3.175</t>
  </si>
  <si>
    <t>div-542</t>
  </si>
  <si>
    <t>CHAMAIPITUS</t>
  </si>
  <si>
    <t>3.176</t>
  </si>
  <si>
    <t>div-543</t>
  </si>
  <si>
    <t>CHAMAIPITUS ETERA</t>
  </si>
  <si>
    <t>div-545</t>
  </si>
  <si>
    <t>KESTRON</t>
  </si>
  <si>
    <t>div-546</t>
  </si>
  <si>
    <t>BETTONIKE</t>
  </si>
  <si>
    <t>div-547</t>
  </si>
  <si>
    <t>LUSIMACHION</t>
  </si>
  <si>
    <t>div-548</t>
  </si>
  <si>
    <t>POLUGONON ARREN</t>
  </si>
  <si>
    <t>div-549</t>
  </si>
  <si>
    <t>POLUGONON THELU</t>
  </si>
  <si>
    <t>div-550</t>
  </si>
  <si>
    <t>POLUGONATON</t>
  </si>
  <si>
    <t>div-551</t>
  </si>
  <si>
    <t>KLEMATIS</t>
  </si>
  <si>
    <t>div-552</t>
  </si>
  <si>
    <t>POLEMONION</t>
  </si>
  <si>
    <t>div-553</t>
  </si>
  <si>
    <t>SUMPHUTON PETRAION</t>
  </si>
  <si>
    <t>div-554</t>
  </si>
  <si>
    <t>SUMPHUTON ALLO</t>
  </si>
  <si>
    <t>div-555</t>
  </si>
  <si>
    <t>OLESTION</t>
  </si>
  <si>
    <t>div-556</t>
  </si>
  <si>
    <t>STOIBE</t>
  </si>
  <si>
    <t>div-557</t>
  </si>
  <si>
    <t>KLUMENON</t>
  </si>
  <si>
    <t>div-558</t>
  </si>
  <si>
    <t>PERIKLUMENON</t>
  </si>
  <si>
    <t>div-559</t>
  </si>
  <si>
    <t>TRIBOLOS ENUDROS</t>
  </si>
  <si>
    <t>div-560</t>
  </si>
  <si>
    <t>LEIMONION</t>
  </si>
  <si>
    <t>div-561</t>
  </si>
  <si>
    <t>LAGOPOUS</t>
  </si>
  <si>
    <t>div-562</t>
  </si>
  <si>
    <t>MEDION</t>
  </si>
  <si>
    <t>div-563</t>
  </si>
  <si>
    <t>EPIMEDION</t>
  </si>
  <si>
    <t>div-564</t>
  </si>
  <si>
    <t>XIPHION</t>
  </si>
  <si>
    <t>div-565</t>
  </si>
  <si>
    <t>SPARGANION</t>
  </si>
  <si>
    <t>div-566</t>
  </si>
  <si>
    <t>XURIS</t>
  </si>
  <si>
    <t>div-567</t>
  </si>
  <si>
    <t>ANCHOUSA</t>
  </si>
  <si>
    <t>div-568</t>
  </si>
  <si>
    <t>ANCHOUSA ETERA</t>
  </si>
  <si>
    <t>div-569</t>
  </si>
  <si>
    <t>div-570</t>
  </si>
  <si>
    <t>LUKOPSIS</t>
  </si>
  <si>
    <t>div-571</t>
  </si>
  <si>
    <t>ECHION</t>
  </si>
  <si>
    <t>div-572</t>
  </si>
  <si>
    <t>OKIMOEIDES</t>
  </si>
  <si>
    <t>div-573</t>
  </si>
  <si>
    <t>AGROSTIS</t>
  </si>
  <si>
    <t>div-574</t>
  </si>
  <si>
    <t>KALAMAGROSTIS</t>
  </si>
  <si>
    <t>div-575</t>
  </si>
  <si>
    <t>AGROSTIS EN PARNASSO</t>
  </si>
  <si>
    <t>div-576</t>
  </si>
  <si>
    <t>div-577</t>
  </si>
  <si>
    <t>SIDERITIS ETERA</t>
  </si>
  <si>
    <t>div-578</t>
  </si>
  <si>
    <t>SIDERITIS TRITE</t>
  </si>
  <si>
    <t>div-579</t>
  </si>
  <si>
    <t>ACHILLEIOS</t>
  </si>
  <si>
    <t>div-580</t>
  </si>
  <si>
    <t>BATOS</t>
  </si>
  <si>
    <t>div-581</t>
  </si>
  <si>
    <t>BATOS IDAIA</t>
  </si>
  <si>
    <t>div-582</t>
  </si>
  <si>
    <t>ELXINE KUSSAMPELOS</t>
  </si>
  <si>
    <t>div-583</t>
  </si>
  <si>
    <t>div-584</t>
  </si>
  <si>
    <t>EUPATORION</t>
  </si>
  <si>
    <t>div-585</t>
  </si>
  <si>
    <t>PENTAPHULLON</t>
  </si>
  <si>
    <t>div-586</t>
  </si>
  <si>
    <t>div-587</t>
  </si>
  <si>
    <t>div-588</t>
  </si>
  <si>
    <t>IPPOURIS</t>
  </si>
  <si>
    <t>div-589</t>
  </si>
  <si>
    <t>IPPOURIS ETERA</t>
  </si>
  <si>
    <t>div-590</t>
  </si>
  <si>
    <t>KOKKOS BAPHIKE</t>
  </si>
  <si>
    <t>div-591</t>
  </si>
  <si>
    <t>TRAGION ALLO</t>
  </si>
  <si>
    <t>div-592</t>
  </si>
  <si>
    <t>div-593</t>
  </si>
  <si>
    <t>LEICHEN</t>
  </si>
  <si>
    <t>div-594</t>
  </si>
  <si>
    <t>PARONUCHIA</t>
  </si>
  <si>
    <t>div-595</t>
  </si>
  <si>
    <t>CHRUSOKOME</t>
  </si>
  <si>
    <t>div-596</t>
  </si>
  <si>
    <t>CHRUSOGONON</t>
  </si>
  <si>
    <t>div-597</t>
  </si>
  <si>
    <t>ELICHRUSON</t>
  </si>
  <si>
    <t>div-598</t>
  </si>
  <si>
    <t>CHRUSANTHEMON</t>
  </si>
  <si>
    <t>div-599</t>
  </si>
  <si>
    <t>AGERATON</t>
  </si>
  <si>
    <t>div-600</t>
  </si>
  <si>
    <t>PERISTEREON ORTHOS</t>
  </si>
  <si>
    <t>div-601</t>
  </si>
  <si>
    <t>ASTRAGALOS</t>
  </si>
  <si>
    <t>div-602</t>
  </si>
  <si>
    <t>UAKINTHOS</t>
  </si>
  <si>
    <t>div-603</t>
  </si>
  <si>
    <t>MEKON ROIAS</t>
  </si>
  <si>
    <t>div-604</t>
  </si>
  <si>
    <t>MEKON AGRIOS &amp; EMEROS</t>
  </si>
  <si>
    <t>div-605</t>
  </si>
  <si>
    <t>MEKON KERATITES</t>
  </si>
  <si>
    <t>div-606</t>
  </si>
  <si>
    <t>MEKON APHRODES</t>
  </si>
  <si>
    <t>div-607</t>
  </si>
  <si>
    <t>UPEKOON</t>
  </si>
  <si>
    <t>div-608</t>
  </si>
  <si>
    <t>UOSKUAMOS MELAS</t>
  </si>
  <si>
    <t>div-609</t>
  </si>
  <si>
    <t>PSULLION</t>
  </si>
  <si>
    <t>div-610</t>
  </si>
  <si>
    <t>STRUCHNOS KEPAIOS</t>
  </si>
  <si>
    <t>div-611</t>
  </si>
  <si>
    <t>STRUCHNON ALIKAKABON</t>
  </si>
  <si>
    <t>div-612</t>
  </si>
  <si>
    <t>STRUCHNON UPNOTIKON</t>
  </si>
  <si>
    <t>div-613</t>
  </si>
  <si>
    <t>STRUCHNON MANIKON</t>
  </si>
  <si>
    <t>div-614</t>
  </si>
  <si>
    <t>div-615</t>
  </si>
  <si>
    <t>AKONITON</t>
  </si>
  <si>
    <t>div-616</t>
  </si>
  <si>
    <t>AKONITON ETERON</t>
  </si>
  <si>
    <t>div-617</t>
  </si>
  <si>
    <t>KONEION</t>
  </si>
  <si>
    <t>div-618</t>
  </si>
  <si>
    <t>div-619</t>
  </si>
  <si>
    <t>APOCUNON</t>
  </si>
  <si>
    <t>div-620</t>
  </si>
  <si>
    <t>NERION</t>
  </si>
  <si>
    <t>div-621</t>
  </si>
  <si>
    <t>MUKETES</t>
  </si>
  <si>
    <t>div-622</t>
  </si>
  <si>
    <t>KOLCHIKON</t>
  </si>
  <si>
    <t>div-623</t>
  </si>
  <si>
    <t>EPHEMERON</t>
  </si>
  <si>
    <t>div-624</t>
  </si>
  <si>
    <t>ELXINE</t>
  </si>
  <si>
    <t>div-625</t>
  </si>
  <si>
    <t>div-626</t>
  </si>
  <si>
    <t>PHAKOS EPI TON TELMATON</t>
  </si>
  <si>
    <t>div-627</t>
  </si>
  <si>
    <t>AEIZOON TO MEGA</t>
  </si>
  <si>
    <t>div-628</t>
  </si>
  <si>
    <t>AEIZOON TO MIKRON</t>
  </si>
  <si>
    <t>div-629</t>
  </si>
  <si>
    <t>AEIZOON ETERON</t>
  </si>
  <si>
    <t>div-630</t>
  </si>
  <si>
    <t>KOTULEDON</t>
  </si>
  <si>
    <t>div-631</t>
  </si>
  <si>
    <t>KOTULEDON ETERON</t>
  </si>
  <si>
    <t>div-632</t>
  </si>
  <si>
    <t>AKALUPHE</t>
  </si>
  <si>
    <t>div-633</t>
  </si>
  <si>
    <t>div-634</t>
  </si>
  <si>
    <t>GALLION</t>
  </si>
  <si>
    <t>div-635</t>
  </si>
  <si>
    <t>ERIGERON</t>
  </si>
  <si>
    <t>div-636</t>
  </si>
  <si>
    <t>THALIKTRON</t>
  </si>
  <si>
    <t>div-637</t>
  </si>
  <si>
    <t>BRUON THALASSION</t>
  </si>
  <si>
    <t>div-638</t>
  </si>
  <si>
    <t>PHUKOS THALASSION</t>
  </si>
  <si>
    <t>div-639</t>
  </si>
  <si>
    <t>POTAMOGEITON</t>
  </si>
  <si>
    <t>div-640</t>
  </si>
  <si>
    <t>STRATIOTES O EN TOIS UDASIN</t>
  </si>
  <si>
    <t>div-641</t>
  </si>
  <si>
    <t>STRATIOTES CHILIOPHULLOS</t>
  </si>
  <si>
    <t>div-642</t>
  </si>
  <si>
    <t>PHLOMOS</t>
  </si>
  <si>
    <t>div-643</t>
  </si>
  <si>
    <t>AITHIOPIS</t>
  </si>
  <si>
    <t>div-644</t>
  </si>
  <si>
    <t>ARKTION</t>
  </si>
  <si>
    <t>div-645</t>
  </si>
  <si>
    <t>div-646</t>
  </si>
  <si>
    <t>EPIPAKTIS</t>
  </si>
  <si>
    <t>div-647</t>
  </si>
  <si>
    <t>KAPNOS</t>
  </si>
  <si>
    <t>div-648</t>
  </si>
  <si>
    <t>LOTOS EMEROS</t>
  </si>
  <si>
    <t>div-649</t>
  </si>
  <si>
    <t>LOTOS AGRIOS</t>
  </si>
  <si>
    <t>div-650</t>
  </si>
  <si>
    <t>KUTISOS</t>
  </si>
  <si>
    <t>div-651</t>
  </si>
  <si>
    <t>LOTOS AIGUPTIOS</t>
  </si>
  <si>
    <t>div-652</t>
  </si>
  <si>
    <t>MURIOPHULLON</t>
  </si>
  <si>
    <t>div-653</t>
  </si>
  <si>
    <t>MURRIS</t>
  </si>
  <si>
    <t>div-654</t>
  </si>
  <si>
    <t>MUAGROS</t>
  </si>
  <si>
    <t>div-655</t>
  </si>
  <si>
    <t>div-656</t>
  </si>
  <si>
    <t>KIRSION</t>
  </si>
  <si>
    <t>div-657</t>
  </si>
  <si>
    <t>ASTER ASTIKOS</t>
  </si>
  <si>
    <t>div-658</t>
  </si>
  <si>
    <t>ISOPURON</t>
  </si>
  <si>
    <t>div-659</t>
  </si>
  <si>
    <t>ION</t>
  </si>
  <si>
    <t>div-660</t>
  </si>
  <si>
    <t>KAKALIA</t>
  </si>
  <si>
    <t>div-661</t>
  </si>
  <si>
    <t>BOUNION</t>
  </si>
  <si>
    <t>div-662</t>
  </si>
  <si>
    <t>PSEUDOBOUNION</t>
  </si>
  <si>
    <t>div-663</t>
  </si>
  <si>
    <t>CHAMAIKISSOS</t>
  </si>
  <si>
    <t>div-664</t>
  </si>
  <si>
    <t>BOUGLOSSON</t>
  </si>
  <si>
    <t>div-665</t>
  </si>
  <si>
    <t>KUNOGLOSSON</t>
  </si>
  <si>
    <t>div-666</t>
  </si>
  <si>
    <t>PHUTEUMA</t>
  </si>
  <si>
    <t>div-667</t>
  </si>
  <si>
    <t>LEONTOPODION</t>
  </si>
  <si>
    <t>div-668</t>
  </si>
  <si>
    <t>IPPOGLOSSON</t>
  </si>
  <si>
    <t>div-669</t>
  </si>
  <si>
    <t>ANTIRRINON (KUNOKEPHALON)</t>
  </si>
  <si>
    <t>div-670</t>
  </si>
  <si>
    <t>div-671</t>
  </si>
  <si>
    <t>ADIANTON</t>
  </si>
  <si>
    <t>div-672</t>
  </si>
  <si>
    <t>div-673</t>
  </si>
  <si>
    <t>XANTHION</t>
  </si>
  <si>
    <t>div-674</t>
  </si>
  <si>
    <t>AIGILOPS</t>
  </si>
  <si>
    <t>div-675</t>
  </si>
  <si>
    <t>div-676</t>
  </si>
  <si>
    <t>div-677</t>
  </si>
  <si>
    <t>POLUGALON</t>
  </si>
  <si>
    <t>div-678</t>
  </si>
  <si>
    <t>OSUROS</t>
  </si>
  <si>
    <t>div-679</t>
  </si>
  <si>
    <t>SMILAX TRACHEIA</t>
  </si>
  <si>
    <t>div-680</t>
  </si>
  <si>
    <t>SMILAX LEIA</t>
  </si>
  <si>
    <t>div-681</t>
  </si>
  <si>
    <t>MURSINE AGRIA</t>
  </si>
  <si>
    <t>div-682</t>
  </si>
  <si>
    <t>DAPHNE ALEXANDRINA</t>
  </si>
  <si>
    <t>div-683</t>
  </si>
  <si>
    <t>div-684</t>
  </si>
  <si>
    <t>CHAMAIDAPHNE</t>
  </si>
  <si>
    <t>div-685</t>
  </si>
  <si>
    <t>ELLEBOROS</t>
  </si>
  <si>
    <t>div-686</t>
  </si>
  <si>
    <t>ELLEBOROS MELAS</t>
  </si>
  <si>
    <t>div-687</t>
  </si>
  <si>
    <t>SESAMOEIDES</t>
  </si>
  <si>
    <t>div-688</t>
  </si>
  <si>
    <t>SESAMOEIDES MIKRON</t>
  </si>
  <si>
    <t>div-689</t>
  </si>
  <si>
    <t>SIKUS AGRIOS</t>
  </si>
  <si>
    <t>div-690</t>
  </si>
  <si>
    <t>ELATERION</t>
  </si>
  <si>
    <t>div-691</t>
  </si>
  <si>
    <t>STAPHISAGRIA</t>
  </si>
  <si>
    <t>div-692</t>
  </si>
  <si>
    <t>div-693</t>
  </si>
  <si>
    <t>SPARTION</t>
  </si>
  <si>
    <t>div-694</t>
  </si>
  <si>
    <t>SILUBON</t>
  </si>
  <si>
    <t>div-695</t>
  </si>
  <si>
    <t>BALANOS MUREPSIKE</t>
  </si>
  <si>
    <t>div-696</t>
  </si>
  <si>
    <t>NARKISSOS</t>
  </si>
  <si>
    <t>div-697</t>
  </si>
  <si>
    <t>IPPOPHAES</t>
  </si>
  <si>
    <t>div-698</t>
  </si>
  <si>
    <t>IPPOPHAISTON</t>
  </si>
  <si>
    <t>div-699</t>
  </si>
  <si>
    <t>KROTON E KIKI</t>
  </si>
  <si>
    <t>div-700</t>
  </si>
  <si>
    <t>TITHUMALOS CHARACHIAS</t>
  </si>
  <si>
    <t>div-701</t>
  </si>
  <si>
    <t>TITHUMALOS MURSINITES</t>
  </si>
  <si>
    <t>div-702</t>
  </si>
  <si>
    <t>TITHUMALOS KUPARISSIOS</t>
  </si>
  <si>
    <t>div-703</t>
  </si>
  <si>
    <t>TITHUMALOS ELIOSKOPIOS</t>
  </si>
  <si>
    <t>div-704</t>
  </si>
  <si>
    <t>TITHUMALOS PARALIOS</t>
  </si>
  <si>
    <t>div-705</t>
  </si>
  <si>
    <t>TITHUMALOS DENDRITES</t>
  </si>
  <si>
    <t>div-706</t>
  </si>
  <si>
    <t>TITHUMALOS PLATUPHULLOS</t>
  </si>
  <si>
    <t>div-707</t>
  </si>
  <si>
    <t>PITUOUSA</t>
  </si>
  <si>
    <t>div-708</t>
  </si>
  <si>
    <t>LATHUROS</t>
  </si>
  <si>
    <t>div-709</t>
  </si>
  <si>
    <t>PEPLOS</t>
  </si>
  <si>
    <t>div-710</t>
  </si>
  <si>
    <t>PEPLION</t>
  </si>
  <si>
    <t>div-711</t>
  </si>
  <si>
    <t>CHAMAISUKE</t>
  </si>
  <si>
    <t>div-712</t>
  </si>
  <si>
    <t>SKAMMONIA</t>
  </si>
  <si>
    <t>div-713</t>
  </si>
  <si>
    <t>CHAMELAIA</t>
  </si>
  <si>
    <t>div-714</t>
  </si>
  <si>
    <t>THUMELAIA</t>
  </si>
  <si>
    <t>div-715</t>
  </si>
  <si>
    <t>AKTE</t>
  </si>
  <si>
    <t>div-716</t>
  </si>
  <si>
    <t>CHAMAIAKTE</t>
  </si>
  <si>
    <t>div-717</t>
  </si>
  <si>
    <t>PUKNOKOMON</t>
  </si>
  <si>
    <t>div-718</t>
  </si>
  <si>
    <t>div-719</t>
  </si>
  <si>
    <t>KOLOKUNTHIS</t>
  </si>
  <si>
    <t>div-720</t>
  </si>
  <si>
    <t>EPITHUMON</t>
  </si>
  <si>
    <t>div-721</t>
  </si>
  <si>
    <t>EMPETRON</t>
  </si>
  <si>
    <t>div-722</t>
  </si>
  <si>
    <t>KLEMATITIS</t>
  </si>
  <si>
    <t>div-723</t>
  </si>
  <si>
    <t>AMPELOS MELAINA</t>
  </si>
  <si>
    <t>div-724</t>
  </si>
  <si>
    <t>PTERIS</t>
  </si>
  <si>
    <t>div-725</t>
  </si>
  <si>
    <t>THELUPTERIS</t>
  </si>
  <si>
    <t>div-726</t>
  </si>
  <si>
    <t>POLUPODION</t>
  </si>
  <si>
    <t>div-727</t>
  </si>
  <si>
    <t>DRUOPOTERIS</t>
  </si>
  <si>
    <t>div-728</t>
  </si>
  <si>
    <t>KNIKOS</t>
  </si>
  <si>
    <t>div-729</t>
  </si>
  <si>
    <t>LINOZOSTIS</t>
  </si>
  <si>
    <t>div-730</t>
  </si>
  <si>
    <t>KUNOKRAMBE</t>
  </si>
  <si>
    <t>4.193</t>
  </si>
  <si>
    <t>div-731</t>
  </si>
  <si>
    <t>ELIOTROPION MEGA</t>
  </si>
  <si>
    <t>4.194</t>
  </si>
  <si>
    <t>div-732</t>
  </si>
  <si>
    <t>ELIOTROPION MIKRON</t>
  </si>
  <si>
    <t>4.195</t>
  </si>
  <si>
    <t>div-733</t>
  </si>
  <si>
    <t>SKORPIOIDES</t>
  </si>
  <si>
    <t>div-735</t>
  </si>
  <si>
    <t>AMPELOS OINOPHOROS</t>
  </si>
  <si>
    <t>div-736</t>
  </si>
  <si>
    <t>AMPELOS AGRIA</t>
  </si>
  <si>
    <t>div-737</t>
  </si>
  <si>
    <t>STAPHULE</t>
  </si>
  <si>
    <t>div-738</t>
  </si>
  <si>
    <t>STAPHIS</t>
  </si>
  <si>
    <t>div-739</t>
  </si>
  <si>
    <t>OINANTHE</t>
  </si>
  <si>
    <t>div-740</t>
  </si>
  <si>
    <t>OMPHACION</t>
  </si>
  <si>
    <t>div-741</t>
  </si>
  <si>
    <t>OMPHAKITES OINOS</t>
  </si>
  <si>
    <t>div-742</t>
  </si>
  <si>
    <t>DEUTERIAS OINOS</t>
  </si>
  <si>
    <t>div-743</t>
  </si>
  <si>
    <t>OINOS MELETITES</t>
  </si>
  <si>
    <t>div-744</t>
  </si>
  <si>
    <t>OINOMELI</t>
  </si>
  <si>
    <t>div-745</t>
  </si>
  <si>
    <t>MELIKRATON</t>
  </si>
  <si>
    <t>div-746</t>
  </si>
  <si>
    <t>UDOR</t>
  </si>
  <si>
    <t>div-747</t>
  </si>
  <si>
    <t>UDOR THALASSION</t>
  </si>
  <si>
    <t>div-748</t>
  </si>
  <si>
    <t>div-749</t>
  </si>
  <si>
    <t>OXUS</t>
  </si>
  <si>
    <t>div-750</t>
  </si>
  <si>
    <t>OXUMELI</t>
  </si>
  <si>
    <t>div-751</t>
  </si>
  <si>
    <t>OXALME</t>
  </si>
  <si>
    <t>div-752</t>
  </si>
  <si>
    <t>THUMOXALME</t>
  </si>
  <si>
    <t>div-753</t>
  </si>
  <si>
    <t>SKILLETIKON OXUS</t>
  </si>
  <si>
    <t>div-754</t>
  </si>
  <si>
    <t>OINOS SKILLETIKOS</t>
  </si>
  <si>
    <t>div-755</t>
  </si>
  <si>
    <t>OINOS THALASSIKOS</t>
  </si>
  <si>
    <t>div-756</t>
  </si>
  <si>
    <t>OINOS KUDONITES</t>
  </si>
  <si>
    <t>div-757</t>
  </si>
  <si>
    <t>MELOMELI</t>
  </si>
  <si>
    <t>div-758</t>
  </si>
  <si>
    <t>UDROMELON</t>
  </si>
  <si>
    <t>div-759</t>
  </si>
  <si>
    <t>OINOS APITES</t>
  </si>
  <si>
    <t>div-760</t>
  </si>
  <si>
    <t>OINOS OINANTHINOS</t>
  </si>
  <si>
    <t>div-761</t>
  </si>
  <si>
    <t>OINOS ROITES</t>
  </si>
  <si>
    <t>div-762</t>
  </si>
  <si>
    <t>OINOS RODITES</t>
  </si>
  <si>
    <t>div-763</t>
  </si>
  <si>
    <t>OINOS MURTITES</t>
  </si>
  <si>
    <t>div-764</t>
  </si>
  <si>
    <t>OINOS MURSINITES</t>
  </si>
  <si>
    <t>div-765</t>
  </si>
  <si>
    <t>OINOS SCHININOS</t>
  </si>
  <si>
    <t>div-766</t>
  </si>
  <si>
    <t>OINOS TERMINTHINOS</t>
  </si>
  <si>
    <t>div-767</t>
  </si>
  <si>
    <t>OINOS PHOINIKITES</t>
  </si>
  <si>
    <t>div-768</t>
  </si>
  <si>
    <t>OINOS KATORCHITES</t>
  </si>
  <si>
    <t>div-769</t>
  </si>
  <si>
    <t>OINOS SUKOMORITES</t>
  </si>
  <si>
    <t>div-770</t>
  </si>
  <si>
    <t>OINOS RETINITES</t>
  </si>
  <si>
    <t>div-771</t>
  </si>
  <si>
    <t>STROBILITES</t>
  </si>
  <si>
    <t>div-772</t>
  </si>
  <si>
    <t>OINOS KEDRINOS</t>
  </si>
  <si>
    <t>div-773</t>
  </si>
  <si>
    <t>OINOS ARKEUTHIDITES</t>
  </si>
  <si>
    <t>div-774</t>
  </si>
  <si>
    <t>OINOS PISSITES</t>
  </si>
  <si>
    <t>div-775</t>
  </si>
  <si>
    <t>OINOS APSINTHITES</t>
  </si>
  <si>
    <t>div-776</t>
  </si>
  <si>
    <t>OINOS USSOPITES</t>
  </si>
  <si>
    <t>div-777</t>
  </si>
  <si>
    <t>OINOS CHAMAIDRUITES</t>
  </si>
  <si>
    <t>div-778</t>
  </si>
  <si>
    <t>OINOS STICHADITES</t>
  </si>
  <si>
    <t>div-779</t>
  </si>
  <si>
    <t>OXUS STICHADIKON</t>
  </si>
  <si>
    <t>div-780</t>
  </si>
  <si>
    <t>OINOS KESRITES</t>
  </si>
  <si>
    <t>div-781</t>
  </si>
  <si>
    <t>OINOS ORIGANITES</t>
  </si>
  <si>
    <t>div-782</t>
  </si>
  <si>
    <t>OINOS SELENITES</t>
  </si>
  <si>
    <t>div-783</t>
  </si>
  <si>
    <t>OINOS PHTHORIOS EMBRUON</t>
  </si>
  <si>
    <t>div-784</t>
  </si>
  <si>
    <t>POMPHOLUX</t>
  </si>
  <si>
    <t>div-785</t>
  </si>
  <si>
    <t>ANTISPODA</t>
  </si>
  <si>
    <t>div-786</t>
  </si>
  <si>
    <t>CHALKOS KEKUMENOS</t>
  </si>
  <si>
    <t>div-787</t>
  </si>
  <si>
    <t>CHALKOU ANTHOS</t>
  </si>
  <si>
    <t>div-788</t>
  </si>
  <si>
    <t>LEPIS</t>
  </si>
  <si>
    <t>div-789</t>
  </si>
  <si>
    <t>LEPIS STOMOMATOS</t>
  </si>
  <si>
    <t>div-790</t>
  </si>
  <si>
    <t>IOS XUSTOS</t>
  </si>
  <si>
    <t>div-791</t>
  </si>
  <si>
    <t>IOS SIDEROU</t>
  </si>
  <si>
    <t>div-792</t>
  </si>
  <si>
    <t>SKORIA SIDEROU</t>
  </si>
  <si>
    <t>div-793</t>
  </si>
  <si>
    <t>MOLUBDOS PEPLUMENOS</t>
  </si>
  <si>
    <t>div-794</t>
  </si>
  <si>
    <t>MOLUBDOS KEKAUMENOS</t>
  </si>
  <si>
    <t>div-795</t>
  </si>
  <si>
    <t>SKORIA MOLUBDOU</t>
  </si>
  <si>
    <t>div-796</t>
  </si>
  <si>
    <t>MOLUBDOEIDES LITHOS</t>
  </si>
  <si>
    <t>div-797</t>
  </si>
  <si>
    <t>STIMMI</t>
  </si>
  <si>
    <t>div-798</t>
  </si>
  <si>
    <t>MOLUBDAINA</t>
  </si>
  <si>
    <t>div-799</t>
  </si>
  <si>
    <t>SKORIA ARGUROU</t>
  </si>
  <si>
    <t>div-800</t>
  </si>
  <si>
    <t>LITHARGUROS</t>
  </si>
  <si>
    <t>div-801</t>
  </si>
  <si>
    <t>PSIMUTHIOS</t>
  </si>
  <si>
    <t>div-802</t>
  </si>
  <si>
    <t>INDIKON</t>
  </si>
  <si>
    <t>div-803</t>
  </si>
  <si>
    <t>div-804</t>
  </si>
  <si>
    <t>KINNABARI</t>
  </si>
  <si>
    <t>div-805</t>
  </si>
  <si>
    <t>UDRAGUROS</t>
  </si>
  <si>
    <t>div-806</t>
  </si>
  <si>
    <t>MILTOS SINOPIKE</t>
  </si>
  <si>
    <t>div-807</t>
  </si>
  <si>
    <t>TEKTONIKE</t>
  </si>
  <si>
    <t>div-808</t>
  </si>
  <si>
    <t>LEMNIA GE</t>
  </si>
  <si>
    <t>div-809</t>
  </si>
  <si>
    <t>CHALKANTHON</t>
  </si>
  <si>
    <t>div-810</t>
  </si>
  <si>
    <t>CHALKITIS</t>
  </si>
  <si>
    <t>div-811</t>
  </si>
  <si>
    <t>MELANTHERIA</t>
  </si>
  <si>
    <t>div-812</t>
  </si>
  <si>
    <t>SORU</t>
  </si>
  <si>
    <t>div-813</t>
  </si>
  <si>
    <t>DIPHRUGES</t>
  </si>
  <si>
    <t>div-814</t>
  </si>
  <si>
    <t>ARSENIKON</t>
  </si>
  <si>
    <t>div-815</t>
  </si>
  <si>
    <t>SANDARACHE</t>
  </si>
  <si>
    <t>div-816</t>
  </si>
  <si>
    <t>STUPTERIA</t>
  </si>
  <si>
    <t>div-817</t>
  </si>
  <si>
    <t>THEION</t>
  </si>
  <si>
    <t>div-818</t>
  </si>
  <si>
    <t>KISSERIS</t>
  </si>
  <si>
    <t>div-819</t>
  </si>
  <si>
    <t>ALES</t>
  </si>
  <si>
    <t>div-820</t>
  </si>
  <si>
    <t>ALOS ACHNE</t>
  </si>
  <si>
    <t>div-821</t>
  </si>
  <si>
    <t>ALME</t>
  </si>
  <si>
    <t>div-822</t>
  </si>
  <si>
    <t>ALOS ANTHOS</t>
  </si>
  <si>
    <t>div-823</t>
  </si>
  <si>
    <t>NITRON</t>
  </si>
  <si>
    <t>div-824</t>
  </si>
  <si>
    <t>TRUX</t>
  </si>
  <si>
    <t>div-825</t>
  </si>
  <si>
    <t>ASBESTOS</t>
  </si>
  <si>
    <t>div-826</t>
  </si>
  <si>
    <t>GUPSOS</t>
  </si>
  <si>
    <t>div-827</t>
  </si>
  <si>
    <t>TEPHRA KLEMATINE</t>
  </si>
  <si>
    <t>div-828</t>
  </si>
  <si>
    <t>ALKUONION</t>
  </si>
  <si>
    <t>div-829</t>
  </si>
  <si>
    <t>ADARKES</t>
  </si>
  <si>
    <t>div-830</t>
  </si>
  <si>
    <t>SPOGGOI</t>
  </si>
  <si>
    <t>div-831</t>
  </si>
  <si>
    <t>KORALLION</t>
  </si>
  <si>
    <t>div-832</t>
  </si>
  <si>
    <t>ANTIPATHES</t>
  </si>
  <si>
    <t>div-833</t>
  </si>
  <si>
    <t>PHRUGIOS LITHOS</t>
  </si>
  <si>
    <t>div-834</t>
  </si>
  <si>
    <t>PURITES LITHOS</t>
  </si>
  <si>
    <t>div-835</t>
  </si>
  <si>
    <t>AIMATITES LITHOS</t>
  </si>
  <si>
    <t>div-836</t>
  </si>
  <si>
    <t>SCHISTOS LITHOS</t>
  </si>
  <si>
    <t>div-837</t>
  </si>
  <si>
    <t>GAGATES LITHOS</t>
  </si>
  <si>
    <t>div-838</t>
  </si>
  <si>
    <t>MAGNES</t>
  </si>
  <si>
    <t>div-839</t>
  </si>
  <si>
    <t>GALAKTITES LITHOS</t>
  </si>
  <si>
    <t>div-840</t>
  </si>
  <si>
    <t>MELITITES LITHOS</t>
  </si>
  <si>
    <t>div-841</t>
  </si>
  <si>
    <t>MOROCHTHOS LITHOS</t>
  </si>
  <si>
    <t>div-842</t>
  </si>
  <si>
    <t>ALABASTRITES LITHOS</t>
  </si>
  <si>
    <t>div-843</t>
  </si>
  <si>
    <t>THUITES LITHOS</t>
  </si>
  <si>
    <t>div-844</t>
  </si>
  <si>
    <t>IOUDAIKOS LITHOS</t>
  </si>
  <si>
    <t>div-845</t>
  </si>
  <si>
    <t>AMIANTOS LITHOS</t>
  </si>
  <si>
    <t>div-846</t>
  </si>
  <si>
    <t>SAPHEIROS LITHOS</t>
  </si>
  <si>
    <t>div-847</t>
  </si>
  <si>
    <t>MEMPHITES LITHOS</t>
  </si>
  <si>
    <t>div-848</t>
  </si>
  <si>
    <t>SELENITES LITHOS</t>
  </si>
  <si>
    <t>div-849</t>
  </si>
  <si>
    <t>IASPIS LITHOS</t>
  </si>
  <si>
    <t>div-850</t>
  </si>
  <si>
    <t>AETITES LITHOS</t>
  </si>
  <si>
    <t>div-851</t>
  </si>
  <si>
    <t>OPHITES LITHOS</t>
  </si>
  <si>
    <t>div-852</t>
  </si>
  <si>
    <t>OSTRAKITES LITHOS</t>
  </si>
  <si>
    <t>div-853</t>
  </si>
  <si>
    <t>SMURIS LITHOS</t>
  </si>
  <si>
    <t>div-854</t>
  </si>
  <si>
    <t>AMMOS</t>
  </si>
  <si>
    <t>div-855</t>
  </si>
  <si>
    <t>AKONE</t>
  </si>
  <si>
    <t>div-856</t>
  </si>
  <si>
    <t>GE</t>
  </si>
  <si>
    <t>div-857</t>
  </si>
  <si>
    <t>ERETRIAS</t>
  </si>
  <si>
    <t>div-858</t>
  </si>
  <si>
    <t>SAMIA</t>
  </si>
  <si>
    <t>div-859</t>
  </si>
  <si>
    <t>CHIA</t>
  </si>
  <si>
    <t>div-860</t>
  </si>
  <si>
    <t>KIMOLIA</t>
  </si>
  <si>
    <t>div-861</t>
  </si>
  <si>
    <t>PNIGITIS</t>
  </si>
  <si>
    <t>div-862</t>
  </si>
  <si>
    <t>OSTRAKA</t>
  </si>
  <si>
    <t>div-863</t>
  </si>
  <si>
    <t>GE AMPELITIS</t>
  </si>
  <si>
    <t>div-864</t>
  </si>
  <si>
    <t>ASBOLE</t>
  </si>
  <si>
    <t>5.183</t>
  </si>
  <si>
    <t>div-865</t>
  </si>
  <si>
    <t>MELAN</t>
  </si>
  <si>
    <t>De Iride.</t>
  </si>
  <si>
    <t>De Acoro.</t>
  </si>
  <si>
    <t>De Meo.</t>
  </si>
  <si>
    <t>De Cypero.</t>
  </si>
  <si>
    <t>De Cardamomo.</t>
  </si>
  <si>
    <t>De Nardo.</t>
  </si>
  <si>
    <t>De Nardo Celtica.</t>
  </si>
  <si>
    <t>De Nardo Montana.</t>
  </si>
  <si>
    <t>De Asaro.</t>
  </si>
  <si>
    <t>De Phu.</t>
  </si>
  <si>
    <t>De Malabathro.</t>
  </si>
  <si>
    <t>De Cassia.</t>
  </si>
  <si>
    <t>De Cinnamomo.</t>
  </si>
  <si>
    <t>De Amomo.</t>
  </si>
  <si>
    <t>De Costo.</t>
  </si>
  <si>
    <t>De Iunco odorato.</t>
  </si>
  <si>
    <t>De Calamo odorato.</t>
  </si>
  <si>
    <t>De Balsamo.</t>
  </si>
  <si>
    <t>De Aspalatho.</t>
  </si>
  <si>
    <t>De Musco.</t>
  </si>
  <si>
    <t>De Agallocho.</t>
  </si>
  <si>
    <t>De Nascaphtho.</t>
  </si>
  <si>
    <t>De Cancamo.</t>
  </si>
  <si>
    <t>De Cyphi.</t>
  </si>
  <si>
    <t>De Croco.</t>
  </si>
  <si>
    <t>De Crocomagmate.</t>
  </si>
  <si>
    <t>De Helenio.</t>
  </si>
  <si>
    <t>De Helenio Aegyptio.</t>
  </si>
  <si>
    <t>De oleo omphacino.</t>
  </si>
  <si>
    <t>De oleo communi.</t>
  </si>
  <si>
    <t>De oleo sylvestris olivae.</t>
  </si>
  <si>
    <t>Oleum candidum.</t>
  </si>
  <si>
    <t>De Sicyonio oleo.</t>
  </si>
  <si>
    <t>Strigmenta à balneis.</t>
  </si>
  <si>
    <t>Strigmenta palaestrica.</t>
  </si>
  <si>
    <t>Strigmenta gymnasiorum.</t>
  </si>
  <si>
    <t>De Elaeomelite.</t>
  </si>
  <si>
    <t>De Cicino oleo.</t>
  </si>
  <si>
    <t>De Amygdalino oleo.</t>
  </si>
  <si>
    <t>De Balanino oleo.</t>
  </si>
  <si>
    <t>Olea Sesaminum et Caryinum.</t>
  </si>
  <si>
    <t>De Hyoscyamino oleo.</t>
  </si>
  <si>
    <t>De Gnidico oleo.</t>
  </si>
  <si>
    <t>De Cnicino oleo.</t>
  </si>
  <si>
    <t>De Raphanino oleo.</t>
  </si>
  <si>
    <t>De Melanthino oleo.</t>
  </si>
  <si>
    <t>De Sinapino oleo.</t>
  </si>
  <si>
    <t>De Myrtino oleo.</t>
  </si>
  <si>
    <t>De Laurino oleo.</t>
  </si>
  <si>
    <t>De Lentiscino et Terebinthino.</t>
  </si>
  <si>
    <t>De Mastichino.</t>
  </si>
  <si>
    <t>De unguentorum compositione.</t>
  </si>
  <si>
    <t>De Rosacei praeparatione.</t>
  </si>
  <si>
    <t>De Elatini confectione.</t>
  </si>
  <si>
    <t>De Melini compositione.</t>
  </si>
  <si>
    <t>De Oenanthini confectione.</t>
  </si>
  <si>
    <t>De Telini componendi ratione.</t>
  </si>
  <si>
    <t>De Sampsuchini componendi.</t>
  </si>
  <si>
    <t>De Ocimini praeparatione. C. LIX</t>
  </si>
  <si>
    <t>De Abrotonini confectione.</t>
  </si>
  <si>
    <t>De Anethini componendi ratione.</t>
  </si>
  <si>
    <t>De Susini compositione.</t>
  </si>
  <si>
    <t>De Narcissini mistura.</t>
  </si>
  <si>
    <t>De Crocini confectione. C. LXIIII</t>
  </si>
  <si>
    <t>De Cyprini olei spissamento ac praeparatione.</t>
  </si>
  <si>
    <t>De Irini spissamento.</t>
  </si>
  <si>
    <t>De Gleucini compositione.</t>
  </si>
  <si>
    <t>De Amaracino.</t>
  </si>
  <si>
    <t>De Megalio.</t>
  </si>
  <si>
    <t>De Hedychroo.</t>
  </si>
  <si>
    <t>De Metopio.</t>
  </si>
  <si>
    <t>De Mendesio.</t>
  </si>
  <si>
    <t>De Stacte.</t>
  </si>
  <si>
    <t>De Cinnamomino.</t>
  </si>
  <si>
    <t>De Nardino unguento.</t>
  </si>
  <si>
    <t>De Malabathrino.</t>
  </si>
  <si>
    <t>De Myrrha.</t>
  </si>
  <si>
    <t>De Boeotica myrrha.</t>
  </si>
  <si>
    <t>De Styrace.</t>
  </si>
  <si>
    <t>De Bdellio.</t>
  </si>
  <si>
    <t>De Thure.</t>
  </si>
  <si>
    <t>De Thuris cortice.</t>
  </si>
  <si>
    <t>De Manna thuris.</t>
  </si>
  <si>
    <t>De Thuris fuligine.</t>
  </si>
  <si>
    <t>De Fuliginis confectione.</t>
  </si>
  <si>
    <t>De Pinu.</t>
  </si>
  <si>
    <t>De Pityidibus.</t>
  </si>
  <si>
    <t>De Strobilis.</t>
  </si>
  <si>
    <t>De Lentisco.</t>
  </si>
  <si>
    <t>De Resina lentiscina.</t>
  </si>
  <si>
    <t>De Terebintho.</t>
  </si>
  <si>
    <t>De Resinis alÿs.</t>
  </si>
  <si>
    <t>De Urendae resinae modo, eiusdémque fuligine.</t>
  </si>
  <si>
    <t>De Pice liquida.</t>
  </si>
  <si>
    <t>De picino Oleo.</t>
  </si>
  <si>
    <t>De Picis liquidae Fuligine.</t>
  </si>
  <si>
    <t>De Pice spissa sive arida.</t>
  </si>
  <si>
    <t>De Zopissa.</t>
  </si>
  <si>
    <t>De Bitumine.</t>
  </si>
  <si>
    <t>De Pissasphalto.</t>
  </si>
  <si>
    <t>De Naphtha.</t>
  </si>
  <si>
    <t>De Cupresso.</t>
  </si>
  <si>
    <t>De Iunipero.</t>
  </si>
  <si>
    <t>De Sabina.</t>
  </si>
  <si>
    <t>De Cedro.</t>
  </si>
  <si>
    <t>De Lauro.</t>
  </si>
  <si>
    <t>De Platano.</t>
  </si>
  <si>
    <t>De Fraxino.</t>
  </si>
  <si>
    <t>De Populo alba.</t>
  </si>
  <si>
    <t>De Macere.</t>
  </si>
  <si>
    <t>De Ulmo.</t>
  </si>
  <si>
    <t>De Lignorum carie.</t>
  </si>
  <si>
    <t>De Populo nigra.</t>
  </si>
  <si>
    <t>De Harundine.</t>
  </si>
  <si>
    <t>De Papyro.</t>
  </si>
  <si>
    <t>De Myrica sev tamarice.</t>
  </si>
  <si>
    <t>De Erica.</t>
  </si>
  <si>
    <t>De Acacalide.</t>
  </si>
  <si>
    <t>De Rhamno.</t>
  </si>
  <si>
    <t>De Halimo.</t>
  </si>
  <si>
    <t>De Paliuro.</t>
  </si>
  <si>
    <t>De Acuta spina.</t>
  </si>
  <si>
    <t>De Cynosbato.</t>
  </si>
  <si>
    <t>De Cypro.</t>
  </si>
  <si>
    <t>De Phillyrea.</t>
  </si>
  <si>
    <t>De Cisto.</t>
  </si>
  <si>
    <t>De Hypocistide.</t>
  </si>
  <si>
    <t>De Ladano.</t>
  </si>
  <si>
    <t>De Ebeno.</t>
  </si>
  <si>
    <t>De Rosa.</t>
  </si>
  <si>
    <t>De Roseis pastillis.</t>
  </si>
  <si>
    <t>De Lycio.</t>
  </si>
  <si>
    <t>De Acacia.</t>
  </si>
  <si>
    <t>De Amurca.</t>
  </si>
  <si>
    <t>De Vitice.</t>
  </si>
  <si>
    <t>De Salice.</t>
  </si>
  <si>
    <t>De Oleastro.</t>
  </si>
  <si>
    <t>De Olea.</t>
  </si>
  <si>
    <t>De Colymbadibus olivis.</t>
  </si>
  <si>
    <t>De sylvestris olivae oleo.</t>
  </si>
  <si>
    <t>De oleae Aethiopicae lachryma.</t>
  </si>
  <si>
    <t>De Quercu.</t>
  </si>
  <si>
    <t>De Glandibus.</t>
  </si>
  <si>
    <t>De Fago et Ilice.</t>
  </si>
  <si>
    <t>De Castaneis.</t>
  </si>
  <si>
    <t>De Gallis.</t>
  </si>
  <si>
    <t>De Rhu.</t>
  </si>
  <si>
    <t>De Palma.</t>
  </si>
  <si>
    <t>De Palmis Thebaicis.</t>
  </si>
  <si>
    <t>De Palma elate.</t>
  </si>
  <si>
    <t>De Malo Punico.</t>
  </si>
  <si>
    <t>De Cytinis.</t>
  </si>
  <si>
    <t>De Malicorio.</t>
  </si>
  <si>
    <t>De Balaustijs.</t>
  </si>
  <si>
    <t>De Myrto.</t>
  </si>
  <si>
    <t>De Myrtidano.</t>
  </si>
  <si>
    <t>De Cerasiis.</t>
  </si>
  <si>
    <t>De Siliquis.</t>
  </si>
  <si>
    <t>De Malo.</t>
  </si>
  <si>
    <t>De Cotoness.</t>
  </si>
  <si>
    <t>De Melimelis seu musteis. C. CLXI</t>
  </si>
  <si>
    <t>De Epiroticis malis.</t>
  </si>
  <si>
    <t>De Sylvestibus malis. C. CLXIII</t>
  </si>
  <si>
    <t>De Persicis malis.</t>
  </si>
  <si>
    <t>De Armeniacis.</t>
  </si>
  <si>
    <t>De Medicis.</t>
  </si>
  <si>
    <t>De Pyro.</t>
  </si>
  <si>
    <t>De Pyro sylvestri.</t>
  </si>
  <si>
    <t>De Mespilis.</t>
  </si>
  <si>
    <t>De altera Mespilo.</t>
  </si>
  <si>
    <t>De Loto.</t>
  </si>
  <si>
    <t>De Corno.</t>
  </si>
  <si>
    <t>De Sorbis.</t>
  </si>
  <si>
    <t>De Pruno.</t>
  </si>
  <si>
    <t>De Arbuto.</t>
  </si>
  <si>
    <t>De Amygdalo.</t>
  </si>
  <si>
    <t>De Pistaciis.</t>
  </si>
  <si>
    <t>De nucib iuglandib. C. CLXXVIII</t>
  </si>
  <si>
    <t>De Nucibus auellanis.</t>
  </si>
  <si>
    <t>De Moro.</t>
  </si>
  <si>
    <t>De Sycomoro.</t>
  </si>
  <si>
    <t>De fico Cypria.</t>
  </si>
  <si>
    <t>De ficubus.</t>
  </si>
  <si>
    <t>De Ficu sylvestri.</t>
  </si>
  <si>
    <t>De Grossis.</t>
  </si>
  <si>
    <t>De Lixivio ficus.</t>
  </si>
  <si>
    <t>De Persea.</t>
  </si>
  <si>
    <t>De Iberide.</t>
  </si>
  <si>
    <t>De Echino marino.</t>
  </si>
  <si>
    <t>De terrestri echino.</t>
  </si>
  <si>
    <t>De Hippocampo.</t>
  </si>
  <si>
    <t>De Purpura.</t>
  </si>
  <si>
    <t>De Buccinis.</t>
  </si>
  <si>
    <t>De Cionijs.</t>
  </si>
  <si>
    <t>De Mytulis seu musculis.</t>
  </si>
  <si>
    <t>De Tellinis.</t>
  </si>
  <si>
    <t>De Chamis.</t>
  </si>
  <si>
    <t>De ungue.</t>
  </si>
  <si>
    <t>De Cochleis.</t>
  </si>
  <si>
    <t>De Cancris.</t>
  </si>
  <si>
    <t>De Scorpione terrestri.</t>
  </si>
  <si>
    <t>De Scorpione marino.</t>
  </si>
  <si>
    <t>De dracone marino.</t>
  </si>
  <si>
    <t>De Scolopendra.</t>
  </si>
  <si>
    <t>De Torpedine.</t>
  </si>
  <si>
    <t>De Vipera.</t>
  </si>
  <si>
    <t>De Anguium senecta.</t>
  </si>
  <si>
    <t>De Lepore marino.</t>
  </si>
  <si>
    <t>De Lepore terrestri.</t>
  </si>
  <si>
    <t>De Pastinaca marina.</t>
  </si>
  <si>
    <t>De Sepia.</t>
  </si>
  <si>
    <t>De Mullo.</t>
  </si>
  <si>
    <t>De Hippopotami seu fluviatilis equi testiculo.</t>
  </si>
  <si>
    <t>De Castorio, seu fibri testibus.</t>
  </si>
  <si>
    <t>De Mustela vulgari seu domestica.</t>
  </si>
  <si>
    <t>De Ranis.</t>
  </si>
  <si>
    <t>De Siluro.</t>
  </si>
  <si>
    <t>De Smaride.</t>
  </si>
  <si>
    <t>De Maena.</t>
  </si>
  <si>
    <t>De Gobio.</t>
  </si>
  <si>
    <t>De salsamento quod omotarichon appellatur.</t>
  </si>
  <si>
    <t>De Garo.</t>
  </si>
  <si>
    <t>De Recentium piscium iusculo. C. XXXV. De Cimicibus.</t>
  </si>
  <si>
    <t>De Millepedis.</t>
  </si>
  <si>
    <t>De Blatta.</t>
  </si>
  <si>
    <t>De Pulmone marino.</t>
  </si>
  <si>
    <t>De Pulmone suillo.</t>
  </si>
  <si>
    <t>De Pulmone vulpino.</t>
  </si>
  <si>
    <t>De Hepate asinino.</t>
  </si>
  <si>
    <t>De masculi cervi Genitali.</t>
  </si>
  <si>
    <t>De asinorum Ungulis.</t>
  </si>
  <si>
    <t>De equorum lichenibus.Cap. XLV</t>
  </si>
  <si>
    <t>De Caprinis ungulis.Cap. XLVI</t>
  </si>
  <si>
    <t>De Caprino iecore.C. XLVII. De Aprino iecore.Cap. XLVIII</t>
  </si>
  <si>
    <t>De canis rabidi Iecore. C. XLIX. De Iecore mergi.Cap. L</t>
  </si>
  <si>
    <t>De Veteribus soleis.Cap. LI</t>
  </si>
  <si>
    <t>De Gallinis.Cap. LII</t>
  </si>
  <si>
    <t>De Ovo.</t>
  </si>
  <si>
    <t>De Ovi candido seu albumine. C. LV. De Cicadis.</t>
  </si>
  <si>
    <t>De Locustis.</t>
  </si>
  <si>
    <t>De Ossifrago.</t>
  </si>
  <si>
    <t>De Galerita.</t>
  </si>
  <si>
    <t>De Hirundine.</t>
  </si>
  <si>
    <t>De Ebore.</t>
  </si>
  <si>
    <t>De Talo suillo.</t>
  </si>
  <si>
    <t>De Cornu cervino.</t>
  </si>
  <si>
    <t>De Erucis.</t>
  </si>
  <si>
    <t>De Cantharidibus.</t>
  </si>
  <si>
    <t>De Bupresti.</t>
  </si>
  <si>
    <t>De Salamandra.</t>
  </si>
  <si>
    <t>De Araneo.</t>
  </si>
  <si>
    <t>De Lacerta.</t>
  </si>
  <si>
    <t>De Sepe.</t>
  </si>
  <si>
    <t>De Scinco.</t>
  </si>
  <si>
    <t>De Terrenis vermibus. C. LXXII. De Mure araneo.</t>
  </si>
  <si>
    <t>De Muribus.</t>
  </si>
  <si>
    <t>De Lacte.</t>
  </si>
  <si>
    <t>De Sero lactis.</t>
  </si>
  <si>
    <t>De Schisto lacte.</t>
  </si>
  <si>
    <t>De Lacte muliebri. C. LXXVIII. De Caseo recenti.</t>
  </si>
  <si>
    <t>De Hippace.</t>
  </si>
  <si>
    <t>De Butyro et eius fuligine.</t>
  </si>
  <si>
    <t>De Lanis.</t>
  </si>
  <si>
    <t>De Lanis ustis.</t>
  </si>
  <si>
    <t>De Oesypo.</t>
  </si>
  <si>
    <t>De Coagulo.</t>
  </si>
  <si>
    <t>De adipe.</t>
  </si>
  <si>
    <t>De suillo et ursino adipe.</t>
  </si>
  <si>
    <t>De sevo hircino, ovillo et cervino.</t>
  </si>
  <si>
    <t>De sevo bubulo.</t>
  </si>
  <si>
    <t>De adipe taurino, pantherino ac leonino.</t>
  </si>
  <si>
    <t>Quomodo pingue odoramentis imbuendum sit.</t>
  </si>
  <si>
    <t>Quomodo adeps sampsuchi odore imbuatur.</t>
  </si>
  <si>
    <t>De adipe anserino et gallinaceo.</t>
  </si>
  <si>
    <t>Adipum vis.</t>
  </si>
  <si>
    <t>De Medullis.</t>
  </si>
  <si>
    <t>De omni fellis genere.</t>
  </si>
  <si>
    <t>De sanguinis varijs generibus.</t>
  </si>
  <si>
    <t>De fimo.</t>
  </si>
  <si>
    <t>De urinis.</t>
  </si>
  <si>
    <t>De Lyncurio.</t>
  </si>
  <si>
    <t>De Melle.</t>
  </si>
  <si>
    <t>De Melle Sardoo.</t>
  </si>
  <si>
    <t>De Melle Pontico.</t>
  </si>
  <si>
    <t>De Saccharo.</t>
  </si>
  <si>
    <t>De Cera.</t>
  </si>
  <si>
    <t>De Propoli.</t>
  </si>
  <si>
    <t>De Tritico.</t>
  </si>
  <si>
    <t>De Hordeo.</t>
  </si>
  <si>
    <t>De Zytho.</t>
  </si>
  <si>
    <t>De Curmi.</t>
  </si>
  <si>
    <t>De Zea.</t>
  </si>
  <si>
    <t>De Crimno.</t>
  </si>
  <si>
    <t>De Olyra.</t>
  </si>
  <si>
    <t>De Athera.</t>
  </si>
  <si>
    <t>De Trago.</t>
  </si>
  <si>
    <t>De Avena.</t>
  </si>
  <si>
    <t>De Oryza.</t>
  </si>
  <si>
    <t>De Chondro.</t>
  </si>
  <si>
    <t>De Milio.</t>
  </si>
  <si>
    <t>De Panico.</t>
  </si>
  <si>
    <t>De Sesamo.</t>
  </si>
  <si>
    <t>De Lolio.</t>
  </si>
  <si>
    <t>De Amylo.</t>
  </si>
  <si>
    <t>De Foenigraeci farina.</t>
  </si>
  <si>
    <t>De Lino.</t>
  </si>
  <si>
    <t>De Cicere.</t>
  </si>
  <si>
    <t>De Faba Graeca.</t>
  </si>
  <si>
    <t>De Faba Aegyptia.</t>
  </si>
  <si>
    <t>De Lente.</t>
  </si>
  <si>
    <t>De Phasiolo.</t>
  </si>
  <si>
    <t>De Ervo.</t>
  </si>
  <si>
    <t>De Lupino.</t>
  </si>
  <si>
    <t>De lupino sylvestri.</t>
  </si>
  <si>
    <t>De Rapo.</t>
  </si>
  <si>
    <t>De rapo sylvestri.</t>
  </si>
  <si>
    <t>De Buniade.</t>
  </si>
  <si>
    <t>De raphano, seu radicula.</t>
  </si>
  <si>
    <t>De radicula sylvestri.</t>
  </si>
  <si>
    <t>De Sisere.</t>
  </si>
  <si>
    <t>De Lapatho, sive rumice.</t>
  </si>
  <si>
    <t>De Hippolapatho.</t>
  </si>
  <si>
    <t>De Lampsana.</t>
  </si>
  <si>
    <t>De Blito.</t>
  </si>
  <si>
    <t>De Malva.</t>
  </si>
  <si>
    <t>De Atriplice.</t>
  </si>
  <si>
    <t>De Brassica.</t>
  </si>
  <si>
    <t>De brassica sylvestri.</t>
  </si>
  <si>
    <t>De brassica marina.</t>
  </si>
  <si>
    <t>De beta.</t>
  </si>
  <si>
    <t>De Portulaca.</t>
  </si>
  <si>
    <t>De Portulaca sylvestri.</t>
  </si>
  <si>
    <t>De Asparago.</t>
  </si>
  <si>
    <t>De Plantagine.</t>
  </si>
  <si>
    <t>De Sio.</t>
  </si>
  <si>
    <t>De Sisymbrio.</t>
  </si>
  <si>
    <t>De Sisymbrio altero.</t>
  </si>
  <si>
    <t>De Crithmo.</t>
  </si>
  <si>
    <t>De Coronopode.</t>
  </si>
  <si>
    <t>De Soncho.</t>
  </si>
  <si>
    <t>De Seride.</t>
  </si>
  <si>
    <t>De Condrilla.</t>
  </si>
  <si>
    <t>De Cucurbita.</t>
  </si>
  <si>
    <t>De Cucumere sativo.</t>
  </si>
  <si>
    <t>De Pepone.</t>
  </si>
  <si>
    <t>De Lactuca sativa.</t>
  </si>
  <si>
    <t>De Sylvestri lactuca.</t>
  </si>
  <si>
    <t>De Gingidio.</t>
  </si>
  <si>
    <t>De Scandice.</t>
  </si>
  <si>
    <t>De Caucalide.</t>
  </si>
  <si>
    <t>De Eruca.</t>
  </si>
  <si>
    <t>De Ocimo.</t>
  </si>
  <si>
    <t>De Orobanche.</t>
  </si>
  <si>
    <t>De Barbula hirci.</t>
  </si>
  <si>
    <t>De Ornithogalo.</t>
  </si>
  <si>
    <t>De Tubere.</t>
  </si>
  <si>
    <t>De Smilace hortensi.</t>
  </si>
  <si>
    <t>De Medica.</t>
  </si>
  <si>
    <t>De Aphaca.</t>
  </si>
  <si>
    <t>De Porro.</t>
  </si>
  <si>
    <t>De Ampelopraso.</t>
  </si>
  <si>
    <t>De Caepa.</t>
  </si>
  <si>
    <t>De Allio.</t>
  </si>
  <si>
    <t>De Scordopraso.</t>
  </si>
  <si>
    <t>De Sinapi.</t>
  </si>
  <si>
    <t>De Nasturtio.</t>
  </si>
  <si>
    <t>De Thlaspi.</t>
  </si>
  <si>
    <t>De Draba.</t>
  </si>
  <si>
    <t>De Erysimo, seu irione.</t>
  </si>
  <si>
    <t>De Pipere.</t>
  </si>
  <si>
    <t>De Zingibere.</t>
  </si>
  <si>
    <t>De Hydropipere.</t>
  </si>
  <si>
    <t>De Ptarmica.</t>
  </si>
  <si>
    <t>De Struthio seu radicula.</t>
  </si>
  <si>
    <t>De Cyclamino.</t>
  </si>
  <si>
    <t>De Cyclamino altera.</t>
  </si>
  <si>
    <t>De Dracontio seu dracunculo.</t>
  </si>
  <si>
    <t>De Aro.</t>
  </si>
  <si>
    <t>De Ari seu arisaro.</t>
  </si>
  <si>
    <t>De Asphodelo, seu hastula regia.</t>
  </si>
  <si>
    <t>De Bulbo esculento.</t>
  </si>
  <si>
    <t>De Bulbo vomitorio.</t>
  </si>
  <si>
    <t>De Scilla.</t>
  </si>
  <si>
    <t>De Pancratio.</t>
  </si>
  <si>
    <t>De Cappari.</t>
  </si>
  <si>
    <t>De Lepidio.</t>
  </si>
  <si>
    <t>De Ranunculo.</t>
  </si>
  <si>
    <t>De Anemone.</t>
  </si>
  <si>
    <t>De Argemone.</t>
  </si>
  <si>
    <t>De Anagallide.</t>
  </si>
  <si>
    <t>De Hedera.</t>
  </si>
  <si>
    <t>De Chelidonia.</t>
  </si>
  <si>
    <t>De Chelidonia minore.</t>
  </si>
  <si>
    <t>De Othonna.</t>
  </si>
  <si>
    <t>De Myosotide, seu muris auricula.</t>
  </si>
  <si>
    <t>De Isatide sativa, seu glasto.</t>
  </si>
  <si>
    <t>De Isatide sylvestri.</t>
  </si>
  <si>
    <t>De Telephio.</t>
  </si>
  <si>
    <t>De Agarico.</t>
  </si>
  <si>
    <t>De Rha.</t>
  </si>
  <si>
    <t>De Gentiana.</t>
  </si>
  <si>
    <t>De Aristolochia rotunda.</t>
  </si>
  <si>
    <t>De Aristolochia longa.</t>
  </si>
  <si>
    <t>De Aristolochia Clematitide.</t>
  </si>
  <si>
    <t>De Glycyrrhiza.</t>
  </si>
  <si>
    <t>De Centaurio maiore.</t>
  </si>
  <si>
    <t>De Centaurio minore.</t>
  </si>
  <si>
    <t>De Chamaeleone albo.</t>
  </si>
  <si>
    <t>De Chamaeleone nigro.</t>
  </si>
  <si>
    <t>De Crocodilio.</t>
  </si>
  <si>
    <t>De Dipsaco.</t>
  </si>
  <si>
    <t>De Spina alba.</t>
  </si>
  <si>
    <t>De Spina Arabica.</t>
  </si>
  <si>
    <t>De Scolymo, seu carduo.</t>
  </si>
  <si>
    <t>De Poterio.</t>
  </si>
  <si>
    <t>De Acanthio.</t>
  </si>
  <si>
    <t>De Acantha seu acantho.</t>
  </si>
  <si>
    <t>De Acantha Sylvestri.</t>
  </si>
  <si>
    <t>De Anonide.</t>
  </si>
  <si>
    <t>De Leucacantha.</t>
  </si>
  <si>
    <t>De Tragacantha.</t>
  </si>
  <si>
    <t>De Eryngio.</t>
  </si>
  <si>
    <t>De Aloë.</t>
  </si>
  <si>
    <t>De Absinthio.</t>
  </si>
  <si>
    <t>De Absinthio marino.</t>
  </si>
  <si>
    <t>De Absinthio Santonico. C. XXVIII. De Abrotono.</t>
  </si>
  <si>
    <t>De Hyssopo.</t>
  </si>
  <si>
    <t>De Stoechade.</t>
  </si>
  <si>
    <t>De Origano.</t>
  </si>
  <si>
    <t>De Onitide.</t>
  </si>
  <si>
    <t>De origano sylvestri.</t>
  </si>
  <si>
    <t>De Tragorigano.</t>
  </si>
  <si>
    <t>De Pulegio.</t>
  </si>
  <si>
    <t>De Dictamno.</t>
  </si>
  <si>
    <t>De Pseudodictamno.</t>
  </si>
  <si>
    <t>De altero Dictamno Cretico.</t>
  </si>
  <si>
    <t>De Salvia.</t>
  </si>
  <si>
    <t>De Menta sativa.</t>
  </si>
  <si>
    <t>De Mentha sylvestri.</t>
  </si>
  <si>
    <t>De Calamintha.</t>
  </si>
  <si>
    <t>De Thymo.</t>
  </si>
  <si>
    <t>De Thymbra.</t>
  </si>
  <si>
    <t>De Serpyllo.</t>
  </si>
  <si>
    <t>De Sampsucho.</t>
  </si>
  <si>
    <t>De Meliloto, seu sertula Campana.</t>
  </si>
  <si>
    <t>De Maro.</t>
  </si>
  <si>
    <t>De Acino.</t>
  </si>
  <si>
    <t>De Bacchare.</t>
  </si>
  <si>
    <t>De Ruta.</t>
  </si>
  <si>
    <t>De Ruta sylvestri.</t>
  </si>
  <si>
    <t>De Moly.</t>
  </si>
  <si>
    <t>De Panace.</t>
  </si>
  <si>
    <t>De Panace Asclepio.</t>
  </si>
  <si>
    <t>De Panace Chironio.</t>
  </si>
  <si>
    <t>De Ligustico.</t>
  </si>
  <si>
    <t>De Pastinaca.</t>
  </si>
  <si>
    <t>De Seseli Massiliensi.</t>
  </si>
  <si>
    <t>De Seseli Aethiopico.</t>
  </si>
  <si>
    <t>De Seseli Peloponnensi.</t>
  </si>
  <si>
    <t>De Tordylio.</t>
  </si>
  <si>
    <t>De Sisone.</t>
  </si>
  <si>
    <t>De Aniso.</t>
  </si>
  <si>
    <t>De Caro.</t>
  </si>
  <si>
    <t>De Anetho.</t>
  </si>
  <si>
    <t>De Cumino sativo.</t>
  </si>
  <si>
    <t>De Cumino sylvestri.</t>
  </si>
  <si>
    <t>De Ammi.</t>
  </si>
  <si>
    <t>De Coriandro.</t>
  </si>
  <si>
    <t>De Hieracio magno.</t>
  </si>
  <si>
    <t>De Hieracio parvo.</t>
  </si>
  <si>
    <t>De Apio.</t>
  </si>
  <si>
    <t>De Heleoselino, seu apio palustri.</t>
  </si>
  <si>
    <t>De Oreoselino.</t>
  </si>
  <si>
    <t>De Petroselino.</t>
  </si>
  <si>
    <t>De Hipposelino.</t>
  </si>
  <si>
    <t>De Smyrnio.</t>
  </si>
  <si>
    <t>De Elaphobosco.</t>
  </si>
  <si>
    <t>De foeniculo.</t>
  </si>
  <si>
    <t>De Hippomarathro. C. LXXXII. De Dauco.</t>
  </si>
  <si>
    <t>De Delphinio.</t>
  </si>
  <si>
    <t>De Delphinio altero. C. LXXXV. De Pyrethro, seu salivari herba.</t>
  </si>
  <si>
    <t>De Libanotide. C. LXXXVII</t>
  </si>
  <si>
    <t>De Cachry.</t>
  </si>
  <si>
    <t>De Libanotide coronaria.</t>
  </si>
  <si>
    <t>De Sphondylio.</t>
  </si>
  <si>
    <t>De Ferula.</t>
  </si>
  <si>
    <t>De Peucedano.</t>
  </si>
  <si>
    <t>De Gith, seu Melanthio.</t>
  </si>
  <si>
    <t>De Silphio.</t>
  </si>
  <si>
    <t>De Sagapeno.</t>
  </si>
  <si>
    <t>De Euphorbio.</t>
  </si>
  <si>
    <t>De Galbano.</t>
  </si>
  <si>
    <t>De Hammoniaco.</t>
  </si>
  <si>
    <t>De Sarcocolla.</t>
  </si>
  <si>
    <t>De Glaucio.</t>
  </si>
  <si>
    <t>De Glutino.</t>
  </si>
  <si>
    <t>De Ichthyocolla.</t>
  </si>
  <si>
    <t>De Visco.</t>
  </si>
  <si>
    <t>De Aparine.</t>
  </si>
  <si>
    <t>De Alysso.</t>
  </si>
  <si>
    <t>De Asclepiade.</t>
  </si>
  <si>
    <t>De Atractylide.</t>
  </si>
  <si>
    <t>De Polycnemo.</t>
  </si>
  <si>
    <t>De Clinopodio.</t>
  </si>
  <si>
    <t>De Leontopetalo.</t>
  </si>
  <si>
    <t>De Teucrio.</t>
  </si>
  <si>
    <t>De Trissagine.</t>
  </si>
  <si>
    <t>De Leucade.</t>
  </si>
  <si>
    <t>De Lychnide coronaria.</t>
  </si>
  <si>
    <t>De Lychnide sylvestri.</t>
  </si>
  <si>
    <t>De Lilio.</t>
  </si>
  <si>
    <t>De Ballote.</t>
  </si>
  <si>
    <t>De Apiastro.</t>
  </si>
  <si>
    <t>De Marrubio.</t>
  </si>
  <si>
    <t>De Stachy.</t>
  </si>
  <si>
    <t>De Phyllitide.</t>
  </si>
  <si>
    <t>De Phalangio.</t>
  </si>
  <si>
    <t>De Trifolio.</t>
  </si>
  <si>
    <t>De Polio.</t>
  </si>
  <si>
    <t>De Scordio.</t>
  </si>
  <si>
    <t>De Tussilagine.</t>
  </si>
  <si>
    <t>De Artemisia.</t>
  </si>
  <si>
    <t>De Artemisia tenuifolia.</t>
  </si>
  <si>
    <t>De Ambrosia.</t>
  </si>
  <si>
    <t>De Botry.</t>
  </si>
  <si>
    <t>De Geranio.</t>
  </si>
  <si>
    <t>De Gnaphalio.</t>
  </si>
  <si>
    <t>De Typha.</t>
  </si>
  <si>
    <t>De Circea.</t>
  </si>
  <si>
    <t>De Oenanthe.</t>
  </si>
  <si>
    <t>De Conyza.</t>
  </si>
  <si>
    <t>De Hemerocalle.</t>
  </si>
  <si>
    <t>De Leucoio sive viola alba.</t>
  </si>
  <si>
    <t>De Crataegono.</t>
  </si>
  <si>
    <t>De Phyllo.</t>
  </si>
  <si>
    <t>De Orchi seu testiculo.</t>
  </si>
  <si>
    <t>De Testiculo altero.</t>
  </si>
  <si>
    <t>De Satyrio.</t>
  </si>
  <si>
    <t>De Satyrio erythronio.</t>
  </si>
  <si>
    <t>De Hormino.</t>
  </si>
  <si>
    <t>De Hedysaro.</t>
  </si>
  <si>
    <t>De Onosmate.</t>
  </si>
  <si>
    <t>De Nymphaea.</t>
  </si>
  <si>
    <t>De Nymphaea altera.</t>
  </si>
  <si>
    <t>De Androsace.</t>
  </si>
  <si>
    <t>De Aspleno.</t>
  </si>
  <si>
    <t>De Hermionitide.</t>
  </si>
  <si>
    <t>De Anthyllide.</t>
  </si>
  <si>
    <t>De Anthemide.</t>
  </si>
  <si>
    <t>De Parthenio.</t>
  </si>
  <si>
    <t>De Buphthalmo.</t>
  </si>
  <si>
    <t>De Paeonia.</t>
  </si>
  <si>
    <t>De Lithospermo.</t>
  </si>
  <si>
    <t>De Phalaride.</t>
  </si>
  <si>
    <t>De Rubia.</t>
  </si>
  <si>
    <t>De Lonchitide.</t>
  </si>
  <si>
    <t>De Lonchitide altera. C. CLXII. De Althaea.</t>
  </si>
  <si>
    <t>De Alcea.</t>
  </si>
  <si>
    <t>De Cannabi sativa.</t>
  </si>
  <si>
    <t>De Cannabi sylvestri.</t>
  </si>
  <si>
    <t>De Anagyri.</t>
  </si>
  <si>
    <t>De Cepaea.</t>
  </si>
  <si>
    <t>De Alismate.</t>
  </si>
  <si>
    <t>De Onobrychide.</t>
  </si>
  <si>
    <t>De Hyperico.</t>
  </si>
  <si>
    <t>De Ascyro.</t>
  </si>
  <si>
    <t>De Androsaemo.</t>
  </si>
  <si>
    <t>De Cori.</t>
  </si>
  <si>
    <t>De Chamaepity, seu abiga.</t>
  </si>
  <si>
    <t>De altera Chamaepity.</t>
  </si>
  <si>
    <t>De Vettonica.</t>
  </si>
  <si>
    <t>De Britannica.</t>
  </si>
  <si>
    <t>De Lysimachia.</t>
  </si>
  <si>
    <t>De Polygono mare.</t>
  </si>
  <si>
    <t>De Polygono foemina.</t>
  </si>
  <si>
    <t>De Polygonato.</t>
  </si>
  <si>
    <t>De Clematide.</t>
  </si>
  <si>
    <t>De Polemonia.</t>
  </si>
  <si>
    <t>De Symphyto petraeo.</t>
  </si>
  <si>
    <t>De Symphyto altero.</t>
  </si>
  <si>
    <t>De Holostio.</t>
  </si>
  <si>
    <t>De Stoebe.</t>
  </si>
  <si>
    <t>De Clymeno.</t>
  </si>
  <si>
    <t>De Periclymeno.</t>
  </si>
  <si>
    <t>De Tribulo.</t>
  </si>
  <si>
    <t>De Limonio seu beta sylvestri.</t>
  </si>
  <si>
    <t>De Lagopode.</t>
  </si>
  <si>
    <t>De Medio.</t>
  </si>
  <si>
    <t>De Epimedio.</t>
  </si>
  <si>
    <t>De Xiphio.</t>
  </si>
  <si>
    <t>De Sparganio.</t>
  </si>
  <si>
    <t>De Xyride.</t>
  </si>
  <si>
    <t>De Anchusa.</t>
  </si>
  <si>
    <t>De Anchusa altera.</t>
  </si>
  <si>
    <t>De Anchusa tertia.</t>
  </si>
  <si>
    <t>De Lycopsi.</t>
  </si>
  <si>
    <t>De Echio.</t>
  </si>
  <si>
    <t>De Ocimoide, sive Ocimastro.</t>
  </si>
  <si>
    <t>De Erino.</t>
  </si>
  <si>
    <t>De Gramine.</t>
  </si>
  <si>
    <t>De Gramine arundinaceo.</t>
  </si>
  <si>
    <t>De Parnassio gramine.</t>
  </si>
  <si>
    <t>De Sideritide.</t>
  </si>
  <si>
    <t>De Sideritide altera.</t>
  </si>
  <si>
    <t>De Sideritide tertia.</t>
  </si>
  <si>
    <t>De Achillea.</t>
  </si>
  <si>
    <t>De Rubo.</t>
  </si>
  <si>
    <t>De Rubo Idaeo.</t>
  </si>
  <si>
    <t>De Helxine.</t>
  </si>
  <si>
    <t>De Elatine.</t>
  </si>
  <si>
    <t>De Eupatorio.</t>
  </si>
  <si>
    <t>De Quinquefolio.</t>
  </si>
  <si>
    <t>De Phoenice.</t>
  </si>
  <si>
    <t>De Idaea radice.</t>
  </si>
  <si>
    <t>De Rhodia radice.</t>
  </si>
  <si>
    <t>De Equiseto.</t>
  </si>
  <si>
    <t>De Equiseto altero.</t>
  </si>
  <si>
    <t>De Cocco tinctili.</t>
  </si>
  <si>
    <t>De Tragio.</t>
  </si>
  <si>
    <t>De Tragio altero.</t>
  </si>
  <si>
    <t>De Iunco.</t>
  </si>
  <si>
    <t>De Lichene.</t>
  </si>
  <si>
    <t>De Paronychia. LIIII. De Chrysocome.</t>
  </si>
  <si>
    <t>De Chrysogono.</t>
  </si>
  <si>
    <t>De Helichryso.</t>
  </si>
  <si>
    <t>De Chrysanthemo.</t>
  </si>
  <si>
    <t>De Agerato.</t>
  </si>
  <si>
    <t>De Persitereone, seu Verbenaca recta.</t>
  </si>
  <si>
    <t>De Hierabotane, seu Verbenaca supina.</t>
  </si>
  <si>
    <t>De Astragalo.</t>
  </si>
  <si>
    <t>De Hyacintho.</t>
  </si>
  <si>
    <t>De Papavere erratico.</t>
  </si>
  <si>
    <t>De Papavere sativo et sylvestri.</t>
  </si>
  <si>
    <t>De Cornuto papavere.</t>
  </si>
  <si>
    <t>De Papavere spumeo.</t>
  </si>
  <si>
    <t>De Hypecoo.</t>
  </si>
  <si>
    <t>De Apollinari, sive Hyoscyamo.</t>
  </si>
  <si>
    <t>De Psyllio.</t>
  </si>
  <si>
    <t>De Solano hortensi.</t>
  </si>
  <si>
    <t>De Solano Halicacabo.</t>
  </si>
  <si>
    <t>De Solano somnifico. C. LXXIII</t>
  </si>
  <si>
    <t>De Solano manico seu furiali.</t>
  </si>
  <si>
    <t>De Dorycnio.</t>
  </si>
  <si>
    <t>De Mandragora.</t>
  </si>
  <si>
    <t>De Aconito.</t>
  </si>
  <si>
    <t>De Aconito altero. C. LXXVIII</t>
  </si>
  <si>
    <t>De Cicuta.</t>
  </si>
  <si>
    <t>De Taxo.</t>
  </si>
  <si>
    <t>De Apocyno.</t>
  </si>
  <si>
    <t>De Nerio.</t>
  </si>
  <si>
    <t>De Fungis.</t>
  </si>
  <si>
    <t>De Colchico.</t>
  </si>
  <si>
    <t>De Ephemero.</t>
  </si>
  <si>
    <t>De Alsine.</t>
  </si>
  <si>
    <t>De Lenticula palustri.</t>
  </si>
  <si>
    <t>De Sempervivo magno.</t>
  </si>
  <si>
    <t>De Sempervivo parvo.</t>
  </si>
  <si>
    <t>De Sempervivo tertio.</t>
  </si>
  <si>
    <t>De Umbilico Veneris.</t>
  </si>
  <si>
    <t>De Umbilico veneris altero.</t>
  </si>
  <si>
    <t>De Urtica.</t>
  </si>
  <si>
    <t>De Galiopsi.</t>
  </si>
  <si>
    <t>De Gallio.</t>
  </si>
  <si>
    <t>De Senecione.</t>
  </si>
  <si>
    <t>De Thalictro.</t>
  </si>
  <si>
    <t>De marino Musco.</t>
  </si>
  <si>
    <t>De marino Fuco, seu alga.</t>
  </si>
  <si>
    <t>De Potamogetone.</t>
  </si>
  <si>
    <t>De Stratiote.</t>
  </si>
  <si>
    <t>De Stratiote millefolio.</t>
  </si>
  <si>
    <t>De Verbasco.</t>
  </si>
  <si>
    <t>De Aethiopide.</t>
  </si>
  <si>
    <t>De Arctio.</t>
  </si>
  <si>
    <t>De Arcio, sive Personata.</t>
  </si>
  <si>
    <t>De Petasite.</t>
  </si>
  <si>
    <t>De Epipactide.</t>
  </si>
  <si>
    <t>De Capno seu fumaria.</t>
  </si>
  <si>
    <t>De Loto sativa.</t>
  </si>
  <si>
    <t>De Loto sylvestri.</t>
  </si>
  <si>
    <t>De Cytiso.</t>
  </si>
  <si>
    <t>De Loto Aegyptia.</t>
  </si>
  <si>
    <t>De Myriophyllo, seu millefolio.</t>
  </si>
  <si>
    <t>De Myrrhide.</t>
  </si>
  <si>
    <t>De Myagro.</t>
  </si>
  <si>
    <t>De Oenagra.</t>
  </si>
  <si>
    <t>De Cirsio.</t>
  </si>
  <si>
    <t>De Astere Attico.</t>
  </si>
  <si>
    <t>De Isopyro.</t>
  </si>
  <si>
    <t>De Viola nigra seu  purpurea.</t>
  </si>
  <si>
    <t>De Cacalia.</t>
  </si>
  <si>
    <t>De Bunio.</t>
  </si>
  <si>
    <t>De Pseudobunio.</t>
  </si>
  <si>
    <t>De Chamaecisso, seu hedera humi repente.</t>
  </si>
  <si>
    <t>De Chamaepeuce.</t>
  </si>
  <si>
    <t>De Buglosso.</t>
  </si>
  <si>
    <t>De Cynoglosso.</t>
  </si>
  <si>
    <t>De Phyteumate.</t>
  </si>
  <si>
    <t>De Leontopodio.</t>
  </si>
  <si>
    <t>De Hippoglosso.</t>
  </si>
  <si>
    <t>De Antirrhino.</t>
  </si>
  <si>
    <t>De Catanance.</t>
  </si>
  <si>
    <t>De Tripolio.</t>
  </si>
  <si>
    <t>De Adianto.</t>
  </si>
  <si>
    <t>De Trichomane.</t>
  </si>
  <si>
    <t>De Xanthio.</t>
  </si>
  <si>
    <t>De Aegilope sive festuca.</t>
  </si>
  <si>
    <t>De Bromo.</t>
  </si>
  <si>
    <t>De Glauce.</t>
  </si>
  <si>
    <t>De Polygala.</t>
  </si>
  <si>
    <t>De Osyride.</t>
  </si>
  <si>
    <t>De Smilace aspera. C. CXLIIII</t>
  </si>
  <si>
    <t>De Smilace levi.</t>
  </si>
  <si>
    <t>De Rusco, seu Myrto sylvestri.</t>
  </si>
  <si>
    <t>De Lauro Alexandrina.</t>
  </si>
  <si>
    <t>De Daphnoide.</t>
  </si>
  <si>
    <t>De Chamaedaphne.</t>
  </si>
  <si>
    <t>De Helleboro seu veratro albo.</t>
  </si>
  <si>
    <t>De Helleboro seu veratro nigro.</t>
  </si>
  <si>
    <t>De Sesamoide magno.</t>
  </si>
  <si>
    <t>De Sesamoide parvo.</t>
  </si>
  <si>
    <t>De Cucumere sylvestri.</t>
  </si>
  <si>
    <t>De Elaterio. C. CLV</t>
  </si>
  <si>
    <t>De Staphide agria, sive herba pediculari.</t>
  </si>
  <si>
    <t>De Thapsia.</t>
  </si>
  <si>
    <t>De Spartio.</t>
  </si>
  <si>
    <t>De Sylibo.</t>
  </si>
  <si>
    <t>De Glande unguentaria. C. CLX. De Narcisso.</t>
  </si>
  <si>
    <t>De Hippophaë.</t>
  </si>
  <si>
    <t>De Hippophaesto.</t>
  </si>
  <si>
    <t>De Ricino.</t>
  </si>
  <si>
    <t>De Tithymalis, seu lactarijs herbis.</t>
  </si>
  <si>
    <t>De Tithymalo foemina. De Paralio. De Helioscopio</t>
  </si>
  <si>
    <t>De Cyparissia. De nascente in petris tithymalo, Dendroide nominato. De Platyphyllo, seu latifolio. De Pityusa.</t>
  </si>
  <si>
    <t>De Lathyride.</t>
  </si>
  <si>
    <t>De Peplo.</t>
  </si>
  <si>
    <t>De Peplide.</t>
  </si>
  <si>
    <t>De Chamaesyce.</t>
  </si>
  <si>
    <t>De Scammonia.</t>
  </si>
  <si>
    <t>De Chamelaea.</t>
  </si>
  <si>
    <t>De Thymelaea.</t>
  </si>
  <si>
    <t>De Sambuco.</t>
  </si>
  <si>
    <t>De Chamaeacte, seu humilis sambuco.</t>
  </si>
  <si>
    <t>De Pycnocomo.</t>
  </si>
  <si>
    <t>De Colocynthide.</t>
  </si>
  <si>
    <t>De Epithymo.</t>
  </si>
  <si>
    <t>De Alypo.</t>
  </si>
  <si>
    <t>De Empetro.</t>
  </si>
  <si>
    <t>De Clematitide.</t>
  </si>
  <si>
    <t>De Vite Sylvestri.</t>
  </si>
  <si>
    <t>De Vite alba.</t>
  </si>
  <si>
    <t>De Vite nigra.</t>
  </si>
  <si>
    <t>De Filice.</t>
  </si>
  <si>
    <t>De Thelypteri, seu filice foemina.</t>
  </si>
  <si>
    <t>De Polypodio, seu filicula.</t>
  </si>
  <si>
    <t>De Dryopteri.</t>
  </si>
  <si>
    <t>De Cnico.</t>
  </si>
  <si>
    <t>De Linozostide, seu Mercuriali.</t>
  </si>
  <si>
    <t>De Cynocrambe.</t>
  </si>
  <si>
    <t>De Heliotropio magno, seu Solari herba maiore.</t>
  </si>
  <si>
    <t>Cap. CXCIII356</t>
  </si>
  <si>
    <t>De Heliotropio parvo.</t>
  </si>
  <si>
    <t>De Scorpioide.</t>
  </si>
  <si>
    <t>De Vite vinifera.</t>
  </si>
  <si>
    <t>De Labrusca seu vite sylvestri.</t>
  </si>
  <si>
    <t>De Vua.</t>
  </si>
  <si>
    <t>De Vua passa.</t>
  </si>
  <si>
    <t>De Omphacio.</t>
  </si>
  <si>
    <t>De Vini natura pro aetatis ratione.</t>
  </si>
  <si>
    <t>Pro ratione coloris.</t>
  </si>
  <si>
    <t>Pro saporum eorumque quae illi miscentur differentia.</t>
  </si>
  <si>
    <t>Pro locorum differentia. C. X</t>
  </si>
  <si>
    <t>De vini generum facultate.</t>
  </si>
  <si>
    <t>De vino Omphacite.</t>
  </si>
  <si>
    <t>De vino secundario et adynamo.</t>
  </si>
  <si>
    <t>De Vino è labrusca expresso.</t>
  </si>
  <si>
    <t>De Vino Melitite.</t>
  </si>
  <si>
    <t>De Mulso.</t>
  </si>
  <si>
    <t>De Aqua mulsa.</t>
  </si>
  <si>
    <t>De Aqua.</t>
  </si>
  <si>
    <t>De Aqua marina.</t>
  </si>
  <si>
    <t>De Thalassomelite.</t>
  </si>
  <si>
    <t>De Aceto.</t>
  </si>
  <si>
    <t>De Oxymelite.</t>
  </si>
  <si>
    <t>De Oxalme. C. XXII. De Thymoxalme.</t>
  </si>
  <si>
    <t>De aceto Scillino.</t>
  </si>
  <si>
    <t>De Scillino vino.</t>
  </si>
  <si>
    <t>De vinis aqua marina factis.</t>
  </si>
  <si>
    <t>De vino Cydomite.</t>
  </si>
  <si>
    <t>De Melomelite.</t>
  </si>
  <si>
    <t>De Hydromelo.</t>
  </si>
  <si>
    <t>De Omphacomelite.</t>
  </si>
  <si>
    <t>De vino Apite.</t>
  </si>
  <si>
    <t>De Oenanthino.</t>
  </si>
  <si>
    <t>De vino Rhoite.</t>
  </si>
  <si>
    <t>De vino Rhodite.</t>
  </si>
  <si>
    <t>De vino Myrtite.</t>
  </si>
  <si>
    <t>De vino Myrsinite. C. XXXVII. De Lentiscino vino. C. XXXVIII</t>
  </si>
  <si>
    <t>De vino Terebinthino. C. XXXIX. De vino Palmeo.</t>
  </si>
  <si>
    <t>De vino Catorchite.</t>
  </si>
  <si>
    <t>De vino è Sycomoris  factitio.</t>
  </si>
  <si>
    <t>De vino Resinato.</t>
  </si>
  <si>
    <t>De vino Strobilite.</t>
  </si>
  <si>
    <t>De Cedrino vino, et alijs.</t>
  </si>
  <si>
    <t>De Iuniperino vino.</t>
  </si>
  <si>
    <t>De Cedrite.</t>
  </si>
  <si>
    <t>De vino Picato.</t>
  </si>
  <si>
    <t>De vino absinthite.</t>
  </si>
  <si>
    <t>De vino Hyssopite.</t>
  </si>
  <si>
    <t>De vino Chamaedryite.</t>
  </si>
  <si>
    <t>De vino Stoechadite.</t>
  </si>
  <si>
    <t>De aceto è Stoechade.</t>
  </si>
  <si>
    <t>De vino è Betonica.</t>
  </si>
  <si>
    <t>De vino Tragoriganite.</t>
  </si>
  <si>
    <t>De vino Bunite.Cap. LVI</t>
  </si>
  <si>
    <t>De vino Dictamnite.Cap. LVII</t>
  </si>
  <si>
    <t>De vino Prasite.C. LVIII. De vino Thymite.C. LIX. De vino Thymbrite.C. LX. De vino Origanite.C. LXI. De vinis C. LXII. De vino Conyzite.C. LXIII. De vino Aromatite.C. LXIIII</t>
  </si>
  <si>
    <t>De vino ex myrrha, piprer et iride.</t>
  </si>
  <si>
    <t>De vino Nectarite.</t>
  </si>
  <si>
    <t>De vino è Nardo Syriaco, Celtico et Malabathro.</t>
  </si>
  <si>
    <t>De vino Asarite. C. LXVIII. De vino è sylvestri nardo.</t>
  </si>
  <si>
    <t>De vino Daucite.</t>
  </si>
  <si>
    <t>De vino è Salvia.</t>
  </si>
  <si>
    <t>De vino Panacite.</t>
  </si>
  <si>
    <t>De vino Acorite.</t>
  </si>
  <si>
    <t>De vino Selinite.</t>
  </si>
  <si>
    <t>De vinis Marathrite et Anethino.</t>
  </si>
  <si>
    <t>De vino è Salis flore. C. LXXVI. De vino Phthorio, seu Abortivo.</t>
  </si>
  <si>
    <t>De vino Thymelaite. C. LXXVIII. De vino Chamaelaite. C. LXXXIX. De vino Chamaepityino. C. LXXX</t>
  </si>
  <si>
    <t>De Mandragorite.</t>
  </si>
  <si>
    <t>De Elleborite.</t>
  </si>
  <si>
    <t>De Scammonite.</t>
  </si>
  <si>
    <t>De Metallicis omnibus, et primum de Cadmia.</t>
  </si>
  <si>
    <t>De Pompholyge.</t>
  </si>
  <si>
    <t>De Antispodis, hoc est, Spodi succedaneis.</t>
  </si>
  <si>
    <t>De Aere usto.</t>
  </si>
  <si>
    <t>De Flore aeris.</t>
  </si>
  <si>
    <t>De Squamma aeris. C. LXXXIX</t>
  </si>
  <si>
    <t>De Squamma stomomatis.</t>
  </si>
  <si>
    <t>De Aerugine rasili.</t>
  </si>
  <si>
    <t>De Aerugine Scolecia.</t>
  </si>
  <si>
    <t>De ferrugine, seu ferri rubigine.</t>
  </si>
  <si>
    <t>De recremento, sive scoria ferri.</t>
  </si>
  <si>
    <t>De Plumbi lotura.</t>
  </si>
  <si>
    <t>De Plumbo usto.</t>
  </si>
  <si>
    <t>De Scoria plumbi.</t>
  </si>
  <si>
    <t>De Lapide plumbario.</t>
  </si>
  <si>
    <t>De Stibio.</t>
  </si>
  <si>
    <t>De Molybdaena seu plumbagine.</t>
  </si>
  <si>
    <t>De argenti Scoria.</t>
  </si>
  <si>
    <t>De argenti spuma.</t>
  </si>
  <si>
    <t>De Cerussa.</t>
  </si>
  <si>
    <t>De Chrysocolla.</t>
  </si>
  <si>
    <t>De Armenio.</t>
  </si>
  <si>
    <t>De Cyano sive caeruleo.</t>
  </si>
  <si>
    <t>De Indico.</t>
  </si>
  <si>
    <t>De Ochra.</t>
  </si>
  <si>
    <t>De Cinnabari.</t>
  </si>
  <si>
    <t>De Hydrargyro, seu argento vivo.</t>
  </si>
  <si>
    <t>De rubrica Sinopica.</t>
  </si>
  <si>
    <t>De Rubrica fabrili.</t>
  </si>
  <si>
    <t>De Lemnia terra.</t>
  </si>
  <si>
    <t>De Atramento sutorio.</t>
  </si>
  <si>
    <t>De Chalciti.</t>
  </si>
  <si>
    <t>De Psorico.</t>
  </si>
  <si>
    <t>De Misy.</t>
  </si>
  <si>
    <t>De Melanteria seu atramento metallico.</t>
  </si>
  <si>
    <t>De Sory.</t>
  </si>
  <si>
    <t>De Diphryge.</t>
  </si>
  <si>
    <t>De Arsenico seu auripigmento.</t>
  </si>
  <si>
    <t>De Sandaracha.</t>
  </si>
  <si>
    <t>De Alumine.</t>
  </si>
  <si>
    <t>De Sulphure.</t>
  </si>
  <si>
    <t>De Pumice.</t>
  </si>
  <si>
    <t>De Sale.</t>
  </si>
  <si>
    <t>De Spuma salis, seu spuma maris arida.</t>
  </si>
  <si>
    <t>De Muria, seu Salsugine.</t>
  </si>
  <si>
    <t>De flore Salis.</t>
  </si>
  <si>
    <t>De Nitro.</t>
  </si>
  <si>
    <t>De Spuma nitri.</t>
  </si>
  <si>
    <t>De Faece.</t>
  </si>
  <si>
    <t>De Calce vina.</t>
  </si>
  <si>
    <t>De Gypso.</t>
  </si>
  <si>
    <t>De Sarmentitio cinere.</t>
  </si>
  <si>
    <t>De Alcyonio.</t>
  </si>
  <si>
    <t>De Adarce.</t>
  </si>
  <si>
    <t>De Spongijs.</t>
  </si>
  <si>
    <t>De Corallio.</t>
  </si>
  <si>
    <t>De Antipathe.</t>
  </si>
  <si>
    <t>De Phrygio lapide.</t>
  </si>
  <si>
    <t>De Asio lapide.</t>
  </si>
  <si>
    <t>De Pyrite lapide.</t>
  </si>
  <si>
    <t>De Hamatite lapide.</t>
  </si>
  <si>
    <t>De Schisto, seu Sissli lapide.</t>
  </si>
  <si>
    <t>De Gagate lapide.</t>
  </si>
  <si>
    <t>De lapide Thracio.</t>
  </si>
  <si>
    <t>De Magnete.</t>
  </si>
  <si>
    <t>De Arabico lapide.</t>
  </si>
  <si>
    <t>De Galactite lapide.</t>
  </si>
  <si>
    <t>De Melitite lapide.</t>
  </si>
  <si>
    <t>De Morochtho lapide.</t>
  </si>
  <si>
    <t>De Alabastrite lapide.</t>
  </si>
  <si>
    <t>De Thyite lapide.</t>
  </si>
  <si>
    <t>De lapide Iudaico.</t>
  </si>
  <si>
    <t>De lapide Amianto.</t>
  </si>
  <si>
    <t>De Sapphiro lapide.</t>
  </si>
  <si>
    <t>De lapide Memphite.</t>
  </si>
  <si>
    <t>De lapide Selenite.</t>
  </si>
  <si>
    <t>De Iaspide.</t>
  </si>
  <si>
    <t>De Aëtite lapide.</t>
  </si>
  <si>
    <t>De lapide Ophite.</t>
  </si>
  <si>
    <t>De Spongiarum lapidibus.</t>
  </si>
  <si>
    <t>De Lithocolla.</t>
  </si>
  <si>
    <t>De Ostracite lapide.</t>
  </si>
  <si>
    <t>De Smyride.</t>
  </si>
  <si>
    <t>De Arena.</t>
  </si>
  <si>
    <t>De Cote.</t>
  </si>
  <si>
    <t>De Geode lapide.</t>
  </si>
  <si>
    <t>De Terra.</t>
  </si>
  <si>
    <t>De Terra Eretria.</t>
  </si>
  <si>
    <t>De Terra Samia.</t>
  </si>
  <si>
    <t>De lapide Samio.</t>
  </si>
  <si>
    <t>De terra Chia.</t>
  </si>
  <si>
    <t>De terra Selinusia.</t>
  </si>
  <si>
    <t>De Cimolia terra.</t>
  </si>
  <si>
    <t>De terra Pnigitide. C. CLXXVII</t>
  </si>
  <si>
    <t>De Testis.</t>
  </si>
  <si>
    <t>De terra Fornacum. C. CLXXIX. De terra Melia.</t>
  </si>
  <si>
    <t>De terra Ampelitide.</t>
  </si>
  <si>
    <t>De Fuligine pictoria.</t>
  </si>
  <si>
    <t>De Atramento librario.</t>
  </si>
  <si>
    <t>Liber venenis</t>
  </si>
  <si>
    <t>De Pinorum erucis.</t>
  </si>
  <si>
    <t>De melle Heraclio.</t>
  </si>
  <si>
    <t>De Carpasi succo.</t>
  </si>
  <si>
    <t>De Sardonia herba.</t>
  </si>
  <si>
    <t>De Hyoscyamo.</t>
  </si>
  <si>
    <t>De Papaveris liquore.</t>
  </si>
  <si>
    <t>De Corniculato papavere.</t>
  </si>
  <si>
    <t>De Pharico.</t>
  </si>
  <si>
    <t>De Toxico.</t>
  </si>
  <si>
    <t>De Ixia.</t>
  </si>
  <si>
    <t>De Taurino sanguine.</t>
  </si>
  <si>
    <t>De Lacte intus coagulato.</t>
  </si>
  <si>
    <t>De Argenti spuma.</t>
  </si>
  <si>
    <t>De Argento vivo.</t>
  </si>
  <si>
    <t>De Calce, Sandraracha et Auripigmento.</t>
  </si>
  <si>
    <t>De Rubeta et rana palustri.</t>
  </si>
  <si>
    <t>De veratro albo, thapsia, elaterio et similibus.</t>
  </si>
  <si>
    <t>De aqua frigida et caeteris quae itidenobis domestica et in quotidiano vitae usu sunt.</t>
  </si>
  <si>
    <t>Liber venenatis</t>
  </si>
  <si>
    <t>Signa rabiosi canis, eorumque qui ab eo demorsi fuerint.</t>
  </si>
  <si>
    <t>Morsus rabidi canis particularia remedia.</t>
  </si>
  <si>
    <t>De victus ratione demorsorum à cane rabioso.</t>
  </si>
  <si>
    <t>De Phalangijs.</t>
  </si>
  <si>
    <t>De Scorpione.</t>
  </si>
  <si>
    <t>De Mure Araneo.</t>
  </si>
  <si>
    <t>De Scytale et Amphisbaena.</t>
  </si>
  <si>
    <t>De Dryina.</t>
  </si>
  <si>
    <t>De Haemorrhoo.</t>
  </si>
  <si>
    <t>De Dipsade.</t>
  </si>
  <si>
    <t>De Natrice.</t>
  </si>
  <si>
    <t>De Cenchro.</t>
  </si>
  <si>
    <t>De Ceraste.</t>
  </si>
  <si>
    <t>De Aspide.</t>
  </si>
  <si>
    <t>De Basilisco seu Regulo.</t>
  </si>
  <si>
    <t>Communis vulnerum à venenatis animantibus inflictorum curatio.</t>
  </si>
  <si>
    <t>Curatio à Vespis et apibus morsorum.</t>
  </si>
  <si>
    <t>Curatio à Phalangijs morsorum.</t>
  </si>
  <si>
    <t>De Scolopendrae morsu.</t>
  </si>
  <si>
    <t>De Scorpionis ictu.</t>
  </si>
  <si>
    <t>De Pastinacae marinae ictu.</t>
  </si>
  <si>
    <t>De marinorum Scorpij Draconisque ictibus.</t>
  </si>
  <si>
    <t>De Muris aranei morsu.</t>
  </si>
  <si>
    <t>De Viperae morsu.</t>
  </si>
  <si>
    <t>De Amphisbaenae morsu.</t>
  </si>
  <si>
    <t>De morsu Dryini.</t>
  </si>
  <si>
    <t>De morsu tum Haemorrhoi, tum etiam Dipsadis.</t>
  </si>
  <si>
    <t>De morsu Natricis.</t>
  </si>
  <si>
    <t>De Cenchridij morsu.</t>
  </si>
  <si>
    <t>De morsu Cerastae.</t>
  </si>
  <si>
    <t>De morsu Aspidis.</t>
  </si>
  <si>
    <t>De Basilisci morsu.</t>
  </si>
  <si>
    <t>I. A. Saracenus lectori s</t>
  </si>
  <si>
    <t>Inter Dioscoridis verba, haec in quibusdam codicibus falso adscripta reperiebantur</t>
  </si>
  <si>
    <t>Bärwurz</t>
  </si>
  <si>
    <t>Gewöhnliches Oel</t>
  </si>
  <si>
    <t>Der Schmutz der Bäder</t>
  </si>
  <si>
    <t>Der Schmutz aus den Ringplätzen</t>
  </si>
  <si>
    <t>Der Schmutz der Turnplätze</t>
  </si>
  <si>
    <t>Honigöl</t>
  </si>
  <si>
    <t>Ricinusöl</t>
  </si>
  <si>
    <t>Mandelöl</t>
  </si>
  <si>
    <t>Behenöl</t>
  </si>
  <si>
    <t>Sesam- und Wallnussöl</t>
  </si>
  <si>
    <t>Bilsenöl</t>
  </si>
  <si>
    <t>Safloröl</t>
  </si>
  <si>
    <t>Rettigöl</t>
  </si>
  <si>
    <t>Schwarzkümmelöl</t>
  </si>
  <si>
    <t>Senföl</t>
  </si>
  <si>
    <t>Myrtenöl</t>
  </si>
  <si>
    <t>Lorbeeröl</t>
  </si>
  <si>
    <t>Die Zusammensetzung der Salböle</t>
  </si>
  <si>
    <t>Die Bereitung des Rosenöls</t>
  </si>
  <si>
    <t>Die Bereitung des Elatsöls</t>
  </si>
  <si>
    <t>Die Bereitung des Quittenöls</t>
  </si>
  <si>
    <t>Die Bereitung des Weinblüthenöls</t>
  </si>
  <si>
    <t>Die Bereitung des Bockshornöls</t>
  </si>
  <si>
    <t>Die Bereitung des Majoranöls</t>
  </si>
  <si>
    <t>Die Bereitung des Basilicumöls</t>
  </si>
  <si>
    <t>Die Bereitung des Beifussöls</t>
  </si>
  <si>
    <t>Die Bereitung des Dillöls</t>
  </si>
  <si>
    <t>Die Bereitung des susischen Salböls</t>
  </si>
  <si>
    <t>Die Bereitung des Narzissensalböls</t>
  </si>
  <si>
    <t>Die Bereitung des Safransalböls</t>
  </si>
  <si>
    <t>Die Verdichtung und Bereitung des (Lawsonien-) Hennasalböls</t>
  </si>
  <si>
    <t>Die Verdichtung des Schwertlilienöls</t>
  </si>
  <si>
    <t>Die Bereitung des Mostöls</t>
  </si>
  <si>
    <t>Amarakinon (Majoransalböl)</t>
  </si>
  <si>
    <t>Hedychron</t>
  </si>
  <si>
    <t>Zimmtsalböl</t>
  </si>
  <si>
    <t>Nardensalböl</t>
  </si>
  <si>
    <t>*Malabathronsalböl</t>
  </si>
  <si>
    <t>Jasmin</t>
  </si>
  <si>
    <t>Böotische Myrrhe</t>
  </si>
  <si>
    <t>Flüssiges Pech</t>
  </si>
  <si>
    <t>Theeröl</t>
  </si>
  <si>
    <t>Wacholder</t>
  </si>
  <si>
    <t>Fäule des Holzes</t>
  </si>
  <si>
    <t>Ueber Lykion</t>
  </si>
  <si>
    <t>Thräne des äthiopischen Oelbaumes</t>
  </si>
  <si>
    <t>Galläpfel</t>
  </si>
  <si>
    <t>Blüthenscheide der Palme</t>
  </si>
  <si>
    <t>Granatblüthe</t>
  </si>
  <si>
    <t>Quittenäpfel</t>
  </si>
  <si>
    <t>Honigäpfel</t>
  </si>
  <si>
    <t>Wallnüsse</t>
  </si>
  <si>
    <t>Haselnüsse</t>
  </si>
  <si>
    <t>Maulbeer-Feige</t>
  </si>
  <si>
    <t>De l'ongle aromatic</t>
  </si>
  <si>
    <t>Frösche</t>
  </si>
  <si>
    <t>Mäna</t>
  </si>
  <si>
    <t>Rohe Pökelung</t>
  </si>
  <si>
    <t>Brühe von frischen Fischen</t>
  </si>
  <si>
    <t>Eselsleber</t>
  </si>
  <si>
    <t>Hühner</t>
  </si>
  <si>
    <t>Eingeweide der Erde (Erdwürmer)</t>
  </si>
  <si>
    <t>Mäuse</t>
  </si>
  <si>
    <t>Frischer Käse</t>
  </si>
  <si>
    <t>Schweine- und Bärenfett</t>
  </si>
  <si>
    <t>Ziegenhock-, Schaf- und Hirschfett</t>
  </si>
  <si>
    <t>Stier-, Panther- und Löwenfett</t>
  </si>
  <si>
    <t>Wie das Fett gewürzt wird</t>
  </si>
  <si>
    <t>Wie das Fett mit Majoran gewürzt wird</t>
  </si>
  <si>
    <t>Gänse- und Hühnerfett</t>
  </si>
  <si>
    <t>Stärkemehl</t>
  </si>
  <si>
    <t>Weisse Rübe</t>
  </si>
  <si>
    <t>Wilde weisse Rübe</t>
  </si>
  <si>
    <t>Gemüseamaranth</t>
  </si>
  <si>
    <t>Gänsedistel</t>
  </si>
  <si>
    <t>Kürbis</t>
  </si>
  <si>
    <t>Trüffel</t>
  </si>
  <si>
    <t>Hirtentäschlein</t>
  </si>
  <si>
    <t>Türkische Kresse</t>
  </si>
  <si>
    <t>Kleine Drachenwurz</t>
  </si>
  <si>
    <t>Bitterer Bauernsenf</t>
  </si>
  <si>
    <t>Grosses Chelidonion</t>
  </si>
  <si>
    <t>Lärchenschwamm</t>
  </si>
  <si>
    <t>Süssholz</t>
  </si>
  <si>
    <t>Scharfer Dosten</t>
  </si>
  <si>
    <t>Möhre</t>
  </si>
  <si>
    <t>Kümmel</t>
  </si>
  <si>
    <t>Mutterkümmel</t>
  </si>
  <si>
    <t>Wilder Mutterkümmel</t>
  </si>
  <si>
    <t>Petersilie</t>
  </si>
  <si>
    <t>Bärenklau</t>
  </si>
  <si>
    <t>Schwarzkümmel</t>
  </si>
  <si>
    <t>Gamander</t>
  </si>
  <si>
    <t>Hirschzunge</t>
  </si>
  <si>
    <t>Zartblätterige Artemisia</t>
  </si>
  <si>
    <t>Rohrkolben</t>
  </si>
  <si>
    <t>Froschlöffel</t>
  </si>
  <si>
    <t>Männliches Polygonon</t>
  </si>
  <si>
    <t>Weisswurzelige Maiblume</t>
  </si>
  <si>
    <t>Gänsefuss</t>
  </si>
  <si>
    <t>ldäische Wurzel</t>
  </si>
  <si>
    <t>Färberkokkos</t>
  </si>
  <si>
    <t>Zurückgebogenes Peristereon</t>
  </si>
  <si>
    <t>Hundswürger</t>
  </si>
  <si>
    <t>Tausendblätteriger Stratiotes</t>
  </si>
  <si>
    <t>Königskerze</t>
  </si>
  <si>
    <t>Körbel</t>
  </si>
  <si>
    <t>Weidenröschen</t>
  </si>
  <si>
    <t>Löwenmaul</t>
  </si>
  <si>
    <t>Südlicher Seidelbast</t>
  </si>
  <si>
    <t>Tüpfelfarn</t>
  </si>
  <si>
    <t>Nach dem Geschmack und den Zusätzen</t>
  </si>
  <si>
    <t>*Unterschied nach den Ursprungsgegenden.</t>
  </si>
  <si>
    <t>Kräfte der Weine</t>
  </si>
  <si>
    <t>Melikraton (Honigmeth)</t>
  </si>
  <si>
    <t>Andere künstliche Weine</t>
  </si>
  <si>
    <t>Weinblüthenwein</t>
  </si>
  <si>
    <t>Gewürzter Wein</t>
  </si>
  <si>
    <t>*Wein aus syrischer und keltischer Narde und aus Malabathron</t>
  </si>
  <si>
    <t>Möhrenwein</t>
  </si>
  <si>
    <t>Salzblüthenwein</t>
  </si>
  <si>
    <t>Günselwein</t>
  </si>
  <si>
    <t>Kupferblüthe</t>
  </si>
  <si>
    <t>Abgekratzter Grünspan</t>
  </si>
  <si>
    <t>Wurmförmiger Grünspan</t>
  </si>
  <si>
    <t>Bleiglätte</t>
  </si>
  <si>
    <t>Sinopischer Röthel</t>
  </si>
  <si>
    <t>Röthel der Handwerker</t>
  </si>
  <si>
    <t>Salzblüthe</t>
  </si>
  <si>
    <t>Schwämme</t>
  </si>
  <si>
    <t>Thyïtesstein</t>
  </si>
  <si>
    <t>Aëtitstein</t>
  </si>
  <si>
    <t>ἧπαρ</t>
  </si>
  <si>
    <t>***DMM3135 MISSING</t>
  </si>
  <si>
    <t>De Iri.</t>
  </si>
  <si>
    <t>De sylvestr spina</t>
  </si>
  <si>
    <t>Cap XIII - De holosteo</t>
  </si>
  <si>
    <t>Cap XVII - De tribulo</t>
  </si>
  <si>
    <t>de medio</t>
  </si>
  <si>
    <t>de mulso</t>
  </si>
  <si>
    <t>De salviato vin</t>
  </si>
  <si>
    <t>De omnibus metallicis et primu de cadmia</t>
  </si>
  <si>
    <t>De chia terra</t>
  </si>
  <si>
    <t>De selinusia terra</t>
  </si>
  <si>
    <t>Textus primi enarratio prima</t>
  </si>
  <si>
    <t>Textus secundi enarratio</t>
  </si>
  <si>
    <t>Textus tertii enarratio</t>
  </si>
  <si>
    <t>Textus quarti enarratio</t>
  </si>
  <si>
    <t>Textus quinti enarratio</t>
  </si>
  <si>
    <t>Textus sexti enarratio</t>
  </si>
  <si>
    <t>Textus septimi enarratio</t>
  </si>
  <si>
    <t>Textus octavi enarratio</t>
  </si>
  <si>
    <t>Enarratio nona</t>
  </si>
  <si>
    <t>Textus undecimi enarratio</t>
  </si>
  <si>
    <t>De musco arborum (bryum, muscus, usnea, arborum muscus). Textus vigesimi enarratio</t>
  </si>
  <si>
    <t>In Dioscoridis Anazarbei librum secundum enarrationes doctoris Amati Lusitani medici celeberrimi. De echino marino (echinus, erinaceus marinus, erinaceus aquatilis / ericio marino)</t>
  </si>
  <si>
    <t>Enarratio primi capitis</t>
  </si>
  <si>
    <t>Enarratio capitis secundi. De hippocampo (hippocampus / draconeto)</t>
  </si>
  <si>
    <t>Enarratio tertii capitis</t>
  </si>
  <si>
    <t>In Dioscoridis Anazarbei librum tertium enarrationes doctoris Amati Lusitani medici praestantissimi. De agarico (agaricum)</t>
  </si>
  <si>
    <t>Enarratio capitis primi</t>
  </si>
  <si>
    <t>Enarratio secundi capitis</t>
  </si>
  <si>
    <t>Enarratio 30-31-32-33</t>
  </si>
  <si>
    <t>Enarratio  48. De bacchari (baccharis)</t>
  </si>
  <si>
    <t>De seseli Aethiopico. De seseli Peloponnesiaco. De tordylo : id est Cretico seseli</t>
  </si>
  <si>
    <t>Enarratio 59, 60, 61. De sisone sive sinno herba (sison, sinnon, sinnus herba)</t>
  </si>
  <si>
    <t>De libanotide, id est rosmarino (libanotis, rosmarinus / rosmarin). De canchry (canchrys, fructus libanotidis). De rosmarino coronaria (rosmarinus coronaria)</t>
  </si>
  <si>
    <t>85. 86</t>
  </si>
  <si>
    <t>De laserpitio (silphium, laserpitium planta, laser, liquor Cyrenaicus, assa odorifera, belzuinum, belzuinum bonum / belzoino). Succus silphij in Syria nascentis (succus Syriacus, succus medicus, liquor Syriacus, liquor medicus : assa foetida, stercus diaboli, vulgo, assa fetida)</t>
  </si>
  <si>
    <t>De lychnide (lychnis, bellaria, lychnis coronaria). De lychnide agresti (lychnis agrestis)</t>
  </si>
  <si>
    <t>113. De lilio (crinon, lilium, lilium album, regius flos, iunonis rosa / lisso, fleur du lisso)</t>
  </si>
  <si>
    <t>De artemisia (artemisia, valentina herba / de larmoise). Secunda tenuior artemisia (tenuior artemisia, matricaria / de lespargoute)</t>
  </si>
  <si>
    <t>De orchi (testiculus canis). Alter testiculus canis (alter testiculus canis)</t>
  </si>
  <si>
    <t>De satyrio trifolio dicto (satyrion triumfoliorum, satyrion triphyllon). De altero satyrio (satyrium alterum, molorticulum veneris)</t>
  </si>
  <si>
    <t>141. De orminio (orminum, scarlea, sclarea, matri salvia, herba Sancti Ioannis, galli crista, gallitricum, centrum galli / de la tutebone, vel orvale)</t>
  </si>
  <si>
    <t>De nymphaea (nymphaea alba, nenuphar album / blanc de eau). De altera nymphaea altera nymphaea, lutea nymphaea, nenuphar luteum / iaulne de leau)</t>
  </si>
  <si>
    <t>De lonchitide (lonchitis, lanceola). De altera lonchitide (altera lonchitis, altera lanceola)</t>
  </si>
  <si>
    <t>159. De althaea (althaea, agrestis malva, hibiscus, medica herba, malvaviscus / guimmauves)</t>
  </si>
  <si>
    <t>De cannabi sativa (cannabis sativa / du chanvre). De cannabi sylvestri</t>
  </si>
  <si>
    <t>Enarratio  162. 163</t>
  </si>
  <si>
    <t>De chamaepity (chamaepitys, humilis pinus, infima pinus, aiuga, abiga, ibiga, iva arihetica / ive). De altera chamaepity (altera chamaepitys, iva moschata)</t>
  </si>
  <si>
    <t>Enarratio capitis secundi</t>
  </si>
  <si>
    <t>De polygono masculo (polygonon centinodia, centumnodia, seminalis herba, corrigiola, proserpinaca, sanguinaria, sanguinalis / herba des innocens). De polygono foemina (polygonon foemina, sanguinalis foemina, sanguinaria, corrigiola foemina, entinodia foemina)</t>
  </si>
  <si>
    <t>5. De polygonato (polygonatum, geniculata fraxinella, secacul, sigillum salamonis, sigillum Mariae / signet de Salomon)</t>
  </si>
  <si>
    <t>De anchusa (anchusa / anchusa). De secunda anchusa. De tertia anchusa</t>
  </si>
  <si>
    <t>26. 27</t>
  </si>
  <si>
    <t>De gramine (gramen / dent de chien). De calamagrosti (harundinaceum gramen / dent de chien grosse). De gramine parnassi (gramen parnassi montis)</t>
  </si>
  <si>
    <t>33. 34</t>
  </si>
  <si>
    <t>De sideritide secunda. De syderitide tertia, heraclea dicta</t>
  </si>
  <si>
    <t>37. De achillea (achillea, supercilium veneris)</t>
  </si>
  <si>
    <t>De hippuri, equiseto herba (hippuris, equisetum herba, salix equina, cauda equina, equi cauda / prela). De altera hippuri (altera hippuris, altera cauda equina / prela aultra)</t>
  </si>
  <si>
    <t>De verbenaca recta (peristerreon recta, verbenaca recta, verbenaca masculus, crista gallinacea / vervaine). De verbeneca supina (peristereon supina, verbenaca supina, verbenaca foemina, hierobotane, herba sacra, cincimalis herba)</t>
  </si>
  <si>
    <t>De sedo maiori (aizoum maius, sedum maius, sempervivum maius, semperviva maior, barba Iovis / de la ioubarbe, triquemadame). De sedo minori (aizoum minus, sedum minus, sempervivum minus, semperviva minor, faba inversa, faba crassa, crassula herba)</t>
  </si>
  <si>
    <t>91. De tertio sedo (aizolon aterum, telephium, portulaca sylvestris, vermicularis herba / pain doyseau)</t>
  </si>
  <si>
    <t>De umbilico veneris (cotyledon, acetabulum, umbilicus veneris, cymbalaria / des escudes). De altero umbilico veneris (alterum genus umbilici veneris, cymbalion, alterum acetabulum)</t>
  </si>
  <si>
    <t>De daphnoide (daphnoides, laureola herba / de la laureolle). De chamaedaphne (chamaedaphne, humilis laurus, terrestris laurus)</t>
  </si>
  <si>
    <t>De helleboro al bo (helleborus albus, veratrum album / ellebore blanche). De helleboro nigro (helleborus niger, veratrum nigrum, melampodium / ellebore noire)</t>
  </si>
  <si>
    <t>De sesamoide magno (sesamoides magnum). De sesamoide minori (sesamoides minus)</t>
  </si>
  <si>
    <t>154. De sylvestri cucumere (sicyos agrios, cucumis agrestis, cucumer agrestis, cucumis anguinus, sylvestris / concombre sauvage). De succo cucumeris sylvestris (elaterium)</t>
  </si>
  <si>
    <t>De thymelaea (thymelaea / thymelea). Enarrtio 173</t>
  </si>
  <si>
    <t>De filice (pteris, filix, filix masculus / feuchiere). De filice foemina (thelypteris, foemina filix / ut supra)</t>
  </si>
  <si>
    <t>De heliotropio maiori (heliotropium maius, herba cancri, solaris herba, scorpiurus herba, verrucaria maior / verruaria). De heliotropio minori (heliotropium minus, solaris minor, verrucaria minor)</t>
  </si>
  <si>
    <t>In Dioscoridis Anazarbei de medica materia, librum quintum, enarrationes doctoris Amati Lusitani medici in Italia praestantissimi. De vite vinifera</t>
  </si>
  <si>
    <t>Enarratio primi capitis. De labrusca</t>
  </si>
  <si>
    <t>33. De vino ex pineis mucibus condito. De vino ex cedro, ac alijs fructibus confecto. De vino picato</t>
  </si>
  <si>
    <t>35. 36</t>
  </si>
  <si>
    <t>De varijs lapidibus metallicis, et primo de cadmia</t>
  </si>
  <si>
    <t>De rasili aerugine, quam viride aeris vacant. De aerugine scoletia, id est vermiculari aerugine</t>
  </si>
  <si>
    <t>De ferri rubigine. De scoria ferri</t>
  </si>
  <si>
    <t>53. De lotura plumbi, et eloto plumbo. De coctura plumbi, et cremato plumbo</t>
  </si>
  <si>
    <t>55. De scoria sive recremento plumbi</t>
  </si>
  <si>
    <t>De molybdaena artificiali Galena dicta. De molybdaena fossili, sive naturali dicta</t>
  </si>
  <si>
    <t>De arsenico, id est auripigmento (arsenicum croceum, auripigmentum). De sandaracha (sandaracha fossilis, arsenicum rubeum)</t>
  </si>
  <si>
    <t>De sale. De spuma salis. De muria. De flore salis</t>
  </si>
  <si>
    <t>87. 88. 89</t>
  </si>
  <si>
    <t>De nitro. De spuma nitri</t>
  </si>
  <si>
    <t>91. De fece vini</t>
  </si>
  <si>
    <t>De galactite, idest lactario lapide. De melitite</t>
  </si>
  <si>
    <t>110. De morochtho lapide</t>
  </si>
  <si>
    <t>De omni terra. 129. De eretria terra. 130. De terra samia (astrum samium, talchum)</t>
  </si>
  <si>
    <t>De lapide samio. 132. De terra chia. 133. De terra selenusia. 134. De terra cimolia. 135. De terra pnigite. 136. De cinere marinarum testarum. 137. De terra rubra ex fornacibus. 138. De melia terra. 139</t>
  </si>
  <si>
    <t>De ampelite terra. 140</t>
  </si>
  <si>
    <t>Enarratio. De fuligine pictorum. De atramento librario</t>
  </si>
  <si>
    <t>Zythos et curmi</t>
  </si>
  <si>
    <t>Papaver satimum</t>
  </si>
  <si>
    <t>Api os</t>
  </si>
  <si>
    <t>Vinum ex sylvestri nardo DCCCCII Vinum daucites</t>
  </si>
  <si>
    <t>Lapis aetites DCCCCXCVI Lapis ophites</t>
  </si>
  <si>
    <t>Iris Germanica or I. florentina</t>
  </si>
  <si>
    <t>Iris Pseudacorus</t>
  </si>
  <si>
    <t>Meum Athamanticum</t>
  </si>
  <si>
    <t>Cyperus rotundus</t>
  </si>
  <si>
    <t>Elettaria Cardamomum</t>
  </si>
  <si>
    <t>(I) Nardostachys Jatamansi (‘Indian’)</t>
  </si>
  <si>
    <t>Valeriana celtica</t>
  </si>
  <si>
    <t>Valeriana tuberosa</t>
  </si>
  <si>
    <t>Asarum europaeum</t>
  </si>
  <si>
    <t>Valeriana Dioscoridis not V. officinalis</t>
  </si>
  <si>
    <t>Cinnamomum iners</t>
  </si>
  <si>
    <t>Cinnamomum Cassia</t>
  </si>
  <si>
    <t>Amomum subulatum or Cissus vitiginea</t>
  </si>
  <si>
    <t>Saussurea Lappa</t>
  </si>
  <si>
    <t>Cymbopogon Schoenanthus</t>
  </si>
  <si>
    <t>Balsamodendron Opobalsamum</t>
  </si>
  <si>
    <t>Cytisus lanigerus or Genista acanthoclada</t>
  </si>
  <si>
    <t>Usnea sp.</t>
  </si>
  <si>
    <t>Aloexylon Agallochon</t>
  </si>
  <si>
    <t>Amyris sp.</t>
  </si>
  <si>
    <t>Crocus sativus</t>
  </si>
  <si>
    <t>Inula Helenium. Elecampane</t>
  </si>
  <si>
    <t>Calamintha incana Calamint</t>
  </si>
  <si>
    <t>Oil of Unripe Olives</t>
  </si>
  <si>
    <t>Olive Oil</t>
  </si>
  <si>
    <t>Wild Olive Oil</t>
  </si>
  <si>
    <t>To whiten Oil</t>
  </si>
  <si>
    <t>Sicyonian Oil</t>
  </si>
  <si>
    <t>Grime from Baths</t>
  </si>
  <si>
    <t>Grime from the Wrestling School</t>
  </si>
  <si>
    <t>Grime from the Gymnasium Walls</t>
  </si>
  <si>
    <t>Castor Oil or Croton Oil</t>
  </si>
  <si>
    <t>Almond Oil</t>
  </si>
  <si>
    <t>Oil of Balanites aegyptiaca</t>
  </si>
  <si>
    <t>Oil of Sesame and Walnut Oil</t>
  </si>
  <si>
    <t>Oil of Henbane</t>
  </si>
  <si>
    <t>Oil of Daphne</t>
  </si>
  <si>
    <t>Oil of Bastard Saffron (Carthamus tinctorius)</t>
  </si>
  <si>
    <t>Oil of Radish Seed</t>
  </si>
  <si>
    <t>Oil of Chamomile</t>
  </si>
  <si>
    <t>Oil of Mustard</t>
  </si>
  <si>
    <t>Oil of Myrtle</t>
  </si>
  <si>
    <t>Oil of Laurel</t>
  </si>
  <si>
    <t>Lentiscinum and Terebinthinum</t>
  </si>
  <si>
    <t>Mastich</t>
  </si>
  <si>
    <t>Medicinal Ointments</t>
  </si>
  <si>
    <t>Preparation of Rosaceum</t>
  </si>
  <si>
    <t>Preparation of Elatine</t>
  </si>
  <si>
    <t>Preparation of Oil of Quince</t>
  </si>
  <si>
    <t>Preparation of Oil of Wild Grapes</t>
  </si>
  <si>
    <t>Oil of Fenugreek</t>
  </si>
  <si>
    <t>Oil of Marjoram</t>
  </si>
  <si>
    <t>Oil of Basil</t>
  </si>
  <si>
    <t>Oil of Southernwood</t>
  </si>
  <si>
    <t>Oil of Dill</t>
  </si>
  <si>
    <t>Oil of Lilies</t>
  </si>
  <si>
    <t>Oil of Narcissus</t>
  </si>
  <si>
    <t>Oil of Cuperos</t>
  </si>
  <si>
    <t>Iris Oil</t>
  </si>
  <si>
    <t>Oil of Must</t>
  </si>
  <si>
    <t>Oil of Sweet Marjoram</t>
  </si>
  <si>
    <t>Nard Ointment</t>
  </si>
  <si>
    <t>Amyris Hafal. Myrrh</t>
  </si>
  <si>
    <t>Boeotian Myrrh</t>
  </si>
  <si>
    <t>Styrax officinalis</t>
  </si>
  <si>
    <t>Gum of Doum Palm, Hyphaene thebaica</t>
  </si>
  <si>
    <t>Gum of Boswellia Carteri</t>
  </si>
  <si>
    <t>Bark of Frankincense tree</t>
  </si>
  <si>
    <t>Manna of Frankincense</t>
  </si>
  <si>
    <t>Fuligo of Frankincense</t>
  </si>
  <si>
    <t>85. LIGNUOS SKEUASIA.</t>
  </si>
  <si>
    <t>Pinus halepensis</t>
  </si>
  <si>
    <t>Pine-seeds</t>
  </si>
  <si>
    <t>Pine-cones</t>
  </si>
  <si>
    <t>Pistacia Lentiscus</t>
  </si>
  <si>
    <t>Mastick</t>
  </si>
  <si>
    <t>Pistacia Terebinthus</t>
  </si>
  <si>
    <t>Resins of various Conifers</t>
  </si>
  <si>
    <t>Soot from Resin</t>
  </si>
  <si>
    <t>Liquid Pitch or Stockholm Tar</t>
  </si>
  <si>
    <t>Pitch Oil</t>
  </si>
  <si>
    <t>Soot from burning Pitch</t>
  </si>
  <si>
    <t>Dry Pitch</t>
  </si>
  <si>
    <t>Cupressus sumpervirens</t>
  </si>
  <si>
    <t>Juniperus phoenicea?</t>
  </si>
  <si>
    <t>Juniperus sabina</t>
  </si>
  <si>
    <t>Juniperus phoenicea</t>
  </si>
  <si>
    <t>Laurus nobilis</t>
  </si>
  <si>
    <t>Platanus orientalis</t>
  </si>
  <si>
    <t>Fraxinus Ornus</t>
  </si>
  <si>
    <t>Populus alba</t>
  </si>
  <si>
    <t>Ulmus campestris</t>
  </si>
  <si>
    <t>Dry rot</t>
  </si>
  <si>
    <t>Populus nigra. Black Poplar</t>
  </si>
  <si>
    <t>Cenchrus frutescens</t>
  </si>
  <si>
    <t>Papyrus antiquorum. Papyrus</t>
  </si>
  <si>
    <t>Tamarix Gallica</t>
  </si>
  <si>
    <t>Erica herbacea or E. arborea</t>
  </si>
  <si>
    <t>Tamarix orientalis</t>
  </si>
  <si>
    <t>Paliurus aculeatus</t>
  </si>
  <si>
    <t>Atriplex hortensis</t>
  </si>
  <si>
    <t>Zizyphus vulgaris</t>
  </si>
  <si>
    <t>Crataegus Pyracantha</t>
  </si>
  <si>
    <t>Rosa sempervirens</t>
  </si>
  <si>
    <t>Lawsonia alba. Henna</t>
  </si>
  <si>
    <t>Phillyrea latifolia</t>
  </si>
  <si>
    <t>Cistus villosus</t>
  </si>
  <si>
    <t>Cytinus Hypocistis</t>
  </si>
  <si>
    <t>Cistus creticus. Gum Cistus</t>
  </si>
  <si>
    <t>Diospyrus melanoxylon or Ebenoxylon verum</t>
  </si>
  <si>
    <t>Rosa lutea</t>
  </si>
  <si>
    <t>Pomanders of Roses</t>
  </si>
  <si>
    <t>Rhammus infectorius, Sibth.</t>
  </si>
  <si>
    <t>Acacia vera</t>
  </si>
  <si>
    <t>Vitex Agnus-castus. Chaste-tree</t>
  </si>
  <si>
    <t>Salix sp. Cynodon dactylon Pers.</t>
  </si>
  <si>
    <t>Olea Oleaster. Wild Olive</t>
  </si>
  <si>
    <t>Olea Europaea. Olive</t>
  </si>
  <si>
    <t>Pickled Olives</t>
  </si>
  <si>
    <t>Elaeagnus spinosa</t>
  </si>
  <si>
    <t>Quercus Aegilops. Dyer’s Oak</t>
  </si>
  <si>
    <t>Acorns</t>
  </si>
  <si>
    <t>Quercus Aesculus</t>
  </si>
  <si>
    <t>Castanea vesca</t>
  </si>
  <si>
    <t>Oak Galls</t>
  </si>
  <si>
    <t>Rhus Coriaria. Tanning Sumach</t>
  </si>
  <si>
    <t>Phoenix dactylifera</t>
  </si>
  <si>
    <t>Hyphaene coriacea</t>
  </si>
  <si>
    <t>150. PHOINIX ELATE.</t>
  </si>
  <si>
    <t>Punica granatum</t>
  </si>
  <si>
    <t>Pomegranate Flowers</t>
  </si>
  <si>
    <t>Pomegranate Rinds</t>
  </si>
  <si>
    <t>Wild Pomegranate Flowers</t>
  </si>
  <si>
    <t>Myrtus communis</t>
  </si>
  <si>
    <t>Prunus Cerasus. Cherry</t>
  </si>
  <si>
    <t>Ceratonia Siliqua. Carob</t>
  </si>
  <si>
    <t>Pyrus Malus. Apple</t>
  </si>
  <si>
    <t>Cydonia vulgaris. Quince</t>
  </si>
  <si>
    <t>Pyrus malus grafted on Quince</t>
  </si>
  <si>
    <t>Apples of Epirus</t>
  </si>
  <si>
    <t>Pyrus malus</t>
  </si>
  <si>
    <t>Citrus medica</t>
  </si>
  <si>
    <t>Citrus</t>
  </si>
  <si>
    <t>Pyrus communis. Pear</t>
  </si>
  <si>
    <t>Pyrus amygdaliformis</t>
  </si>
  <si>
    <t>Crataegus tanacetifolius</t>
  </si>
  <si>
    <t>Mespilus Germanica. Medlar</t>
  </si>
  <si>
    <t>Celtis australis</t>
  </si>
  <si>
    <t>Cornus mascula. Dog-wood</t>
  </si>
  <si>
    <t>Sorbus domestica. Service-tree</t>
  </si>
  <si>
    <t>Prunus domestica. Damson</t>
  </si>
  <si>
    <t>Arbutus Andrachne</t>
  </si>
  <si>
    <t>Amygdalus communis. Almond</t>
  </si>
  <si>
    <t>Pistacia Lentiscus. Lentiscus</t>
  </si>
  <si>
    <t>Juglans regia. Walnut</t>
  </si>
  <si>
    <t>Corylus Avellana</t>
  </si>
  <si>
    <t>Morus nigra</t>
  </si>
  <si>
    <t>Ficus Sycomorus var.</t>
  </si>
  <si>
    <t>Ficus Carica</t>
  </si>
  <si>
    <t>Unripe Figs</t>
  </si>
  <si>
    <t>Extract of Figs</t>
  </si>
  <si>
    <t>Mimusops Schimperi</t>
  </si>
  <si>
    <t>Perhaps Echinus esculentus and E. melo</t>
  </si>
  <si>
    <t>Hystrix cristata</t>
  </si>
  <si>
    <t>Syngnathus Hippocampus</t>
  </si>
  <si>
    <t>Murex brandaris, &amp;c.</t>
  </si>
  <si>
    <t>Buccinum sp. Whelks</t>
  </si>
  <si>
    <t>The columella of molluscs</t>
  </si>
  <si>
    <t>Pontic Mussels</t>
  </si>
  <si>
    <t>Soup made from Bivalves</t>
  </si>
  <si>
    <t>Operculum of Strombus lentiginosus</t>
  </si>
  <si>
    <t>Helix pomatia</t>
  </si>
  <si>
    <t>Thelphusa sp.</t>
  </si>
  <si>
    <t>Scorpaena Scrofa</t>
  </si>
  <si>
    <t>Trachinus Draco</t>
  </si>
  <si>
    <t>Nereis or other Polychaet Worms</t>
  </si>
  <si>
    <t>Raja Torpedo</t>
  </si>
  <si>
    <t>Coluber aegyptius, C. Ammodyles, C. Bero</t>
  </si>
  <si>
    <t>The Slough of Snakes</t>
  </si>
  <si>
    <t>Aplysia depilans</t>
  </si>
  <si>
    <t>Lepus timidus</t>
  </si>
  <si>
    <t>Raja Pastinaca</t>
  </si>
  <si>
    <t>Sepia officinalis</t>
  </si>
  <si>
    <t>Mullus barbatus</t>
  </si>
  <si>
    <t>Castoreum of Beaver</t>
  </si>
  <si>
    <t>Mustela Putorii?</t>
  </si>
  <si>
    <t>Silurus glanis</t>
  </si>
  <si>
    <t>Smaris vulgaris</t>
  </si>
  <si>
    <t>Sparus Maena</t>
  </si>
  <si>
    <t>Gobius niger</t>
  </si>
  <si>
    <t>Tunny-flesh</t>
  </si>
  <si>
    <t>Garum from Salt Fish</t>
  </si>
  <si>
    <t>Fish Soup</t>
  </si>
  <si>
    <t>Bed Bugs</t>
  </si>
  <si>
    <t>Blatta orientalis</t>
  </si>
  <si>
    <t>Jelly-fish</t>
  </si>
  <si>
    <t>Lungs of Swine, Lamb or Bear</t>
  </si>
  <si>
    <t>Lungs of Fox</t>
  </si>
  <si>
    <t>Ass’s Liver</t>
  </si>
  <si>
    <t>Testes of Deer</t>
  </si>
  <si>
    <t>Ass’s Hoofs</t>
  </si>
  <si>
    <t>Spavins of Horses</t>
  </si>
  <si>
    <t>Goats’ Hoofs</t>
  </si>
  <si>
    <t>Goat’s Liver</t>
  </si>
  <si>
    <t>Boar’s Liver</t>
  </si>
  <si>
    <t>Liver of Mad Dog</t>
  </si>
  <si>
    <t>Liver of the Diver</t>
  </si>
  <si>
    <t>Old Leather</t>
  </si>
  <si>
    <t>Parts of Fowls</t>
  </si>
  <si>
    <t>Eggs and their Yolk</t>
  </si>
  <si>
    <t>White of Egg</t>
  </si>
  <si>
    <t>Grasshoppers</t>
  </si>
  <si>
    <t>Falco Ossifragus. Ossifrage</t>
  </si>
  <si>
    <t>Alauda cristata</t>
  </si>
  <si>
    <t>Stones of Swallows</t>
  </si>
  <si>
    <t>Elephant’s Tooth</t>
  </si>
  <si>
    <t>Knuckle-bone of Pig</t>
  </si>
  <si>
    <t>Burnt Hartshorn</t>
  </si>
  <si>
    <t>(1) Meloë Proscarabaeus</t>
  </si>
  <si>
    <t>Salamandra terrestris</t>
  </si>
  <si>
    <t>(1) Aranea retiaria</t>
  </si>
  <si>
    <t>Seps chalcides or Zygnis tridactyla</t>
  </si>
  <si>
    <t>Scincus officinalis</t>
  </si>
  <si>
    <t>Earth-worms</t>
  </si>
  <si>
    <t>Sorex araneus. Shrew-mouse</t>
  </si>
  <si>
    <t>House-mouse</t>
  </si>
  <si>
    <t>Whey</t>
  </si>
  <si>
    <t>Junket</t>
  </si>
  <si>
    <t>Woman’s milk</t>
  </si>
  <si>
    <t>New Cheese</t>
  </si>
  <si>
    <t>Horse-cheese</t>
  </si>
  <si>
    <t>Wool</t>
  </si>
  <si>
    <t>Burnt Wool</t>
  </si>
  <si>
    <t>Wool Fat or Lanolin</t>
  </si>
  <si>
    <t>Goose-grease</t>
  </si>
  <si>
    <t>Lard and Bears Grease</t>
  </si>
  <si>
    <t>Beef Suet</t>
  </si>
  <si>
    <t>The Blending of Fats with Scent</t>
  </si>
  <si>
    <t>To Perfume Fat with Sampsuchum</t>
  </si>
  <si>
    <t>The medicinal Power of Fats.</t>
  </si>
  <si>
    <t>Marrows</t>
  </si>
  <si>
    <t>Gall of various Animals</t>
  </si>
  <si>
    <t>Lyncurium and Amber</t>
  </si>
  <si>
    <t>Sardinian Honey</t>
  </si>
  <si>
    <t>Heraclean Honey</t>
  </si>
  <si>
    <t>Sugar</t>
  </si>
  <si>
    <t>Bees-wax</t>
  </si>
  <si>
    <t>Bee-glue</t>
  </si>
  <si>
    <t>Triticum vulgare. Wheat</t>
  </si>
  <si>
    <t>Hordeum sativum. Barley</t>
  </si>
  <si>
    <t>Soured Barley Water</t>
  </si>
  <si>
    <t>Fermented Drink</t>
  </si>
  <si>
    <t>Triticum dicoccum</t>
  </si>
  <si>
    <t>112. KRIMNON.</t>
  </si>
  <si>
    <t>Tritici dicocci varietas</t>
  </si>
  <si>
    <t>Meal from Rye or from Triticum monococcus</t>
  </si>
  <si>
    <t>Ephedra distachya</t>
  </si>
  <si>
    <t>Avena sativa</t>
  </si>
  <si>
    <t>Oryza sativa</t>
  </si>
  <si>
    <t>Hordeum?</t>
  </si>
  <si>
    <t>Panicum miliaceum</t>
  </si>
  <si>
    <t>Setaria Italicum</t>
  </si>
  <si>
    <t>Sesamum indicum</t>
  </si>
  <si>
    <t>Lolium temulentum</t>
  </si>
  <si>
    <t>Flour of Fenugreek</t>
  </si>
  <si>
    <t>Linum usitatissimum</t>
  </si>
  <si>
    <t>Cicer arietinum</t>
  </si>
  <si>
    <t>Vicia Faba</t>
  </si>
  <si>
    <t>Nelumbium speciosum</t>
  </si>
  <si>
    <t>Ervum Lens Lentil</t>
  </si>
  <si>
    <t>Phaseolus nanus</t>
  </si>
  <si>
    <t>Ervum Ervillia</t>
  </si>
  <si>
    <t>Lupinus pilosus?</t>
  </si>
  <si>
    <t>Lupinus angustifolius; L. alba</t>
  </si>
  <si>
    <t>Brassica Rapa</t>
  </si>
  <si>
    <t>Condylocarpus laevigata</t>
  </si>
  <si>
    <t>Bunias Erucago or Brassica</t>
  </si>
  <si>
    <t>Raphanus sativus</t>
  </si>
  <si>
    <t>Raphanus Raphanistrum</t>
  </si>
  <si>
    <t>Pastinaca sativa</t>
  </si>
  <si>
    <t>Rumex patientia. Dock</t>
  </si>
  <si>
    <t>Rumex aquaticus</t>
  </si>
  <si>
    <t>Sinapis arvensis</t>
  </si>
  <si>
    <t>Amaranthus Blitum</t>
  </si>
  <si>
    <t>Malva sylvestris</t>
  </si>
  <si>
    <t>Atriplex rosea</t>
  </si>
  <si>
    <t>Brassica oleracea</t>
  </si>
  <si>
    <t>Brassica cretica</t>
  </si>
  <si>
    <t>Crithmum maritimum</t>
  </si>
  <si>
    <t>Beta vulgaris</t>
  </si>
  <si>
    <t>Portulaca oleracea</t>
  </si>
  <si>
    <t>Asparagus acutifolius</t>
  </si>
  <si>
    <t>Plantago major</t>
  </si>
  <si>
    <t>Sium nodiflorum</t>
  </si>
  <si>
    <t>Stachys germanica</t>
  </si>
  <si>
    <t>Sisymbrium nasturtium</t>
  </si>
  <si>
    <t>Lotus ornithopodioides</t>
  </si>
  <si>
    <t>Chicorium Endivia</t>
  </si>
  <si>
    <t>Chondrilla ramosissima or C. juncea</t>
  </si>
  <si>
    <t>Cucumis sativus</t>
  </si>
  <si>
    <t>Cucumis Melo</t>
  </si>
  <si>
    <t>Cucurbita Pepo</t>
  </si>
  <si>
    <t>Lactuca sativa</t>
  </si>
  <si>
    <t>Lactuca Scariola</t>
  </si>
  <si>
    <t>Scandix Pecten Veneris</t>
  </si>
  <si>
    <t>Handquistia Aegyptiaca</t>
  </si>
  <si>
    <t>Eruca sativa</t>
  </si>
  <si>
    <t>Ocymum basilicum</t>
  </si>
  <si>
    <t>Cuscuta europaea</t>
  </si>
  <si>
    <t>Tragopogon villosum (T. porrifolius)</t>
  </si>
  <si>
    <t>Ornithogalum umbellatum</t>
  </si>
  <si>
    <t>Tuber cibarium</t>
  </si>
  <si>
    <t>Smilax aspera</t>
  </si>
  <si>
    <t>Medicago sativa</t>
  </si>
  <si>
    <t>Lathyrus Aphaca</t>
  </si>
  <si>
    <t>Allium Porrum</t>
  </si>
  <si>
    <t>Allium Cepa</t>
  </si>
  <si>
    <t>Allium sativum</t>
  </si>
  <si>
    <t>Allium descendens</t>
  </si>
  <si>
    <t>Brassica alba</t>
  </si>
  <si>
    <t>Lepidium sativum</t>
  </si>
  <si>
    <t>Thlaspi Bursa-pastoris</t>
  </si>
  <si>
    <t>Lepidium Draba</t>
  </si>
  <si>
    <t>Sisymbrium polyceratium</t>
  </si>
  <si>
    <t>Zingiber officinale</t>
  </si>
  <si>
    <t>Polygonum Hydropiper</t>
  </si>
  <si>
    <t>Beranthemum annuum</t>
  </si>
  <si>
    <t>Saponaria officinalis</t>
  </si>
  <si>
    <t>Cyclamen graecum</t>
  </si>
  <si>
    <t>Cyclamen hederifolium</t>
  </si>
  <si>
    <t>Arum dracunculus</t>
  </si>
  <si>
    <t>Arum maculatum</t>
  </si>
  <si>
    <t>Arum dioscoridis</t>
  </si>
  <si>
    <t>Arum arisarum</t>
  </si>
  <si>
    <t>Asphodelus ramosus</t>
  </si>
  <si>
    <t>Hyacinthus comosus</t>
  </si>
  <si>
    <t>Ornithogalum stachyoides</t>
  </si>
  <si>
    <t>Scilla maritima.</t>
  </si>
  <si>
    <t>Scilla Pancratium or Pancratium maritimum</t>
  </si>
  <si>
    <t>Capparis spinosa</t>
  </si>
  <si>
    <t>Lepidium latifolim</t>
  </si>
  <si>
    <t>Ranunculus acris</t>
  </si>
  <si>
    <t>Anemone coronaria</t>
  </si>
  <si>
    <t>Thalictrum flavum</t>
  </si>
  <si>
    <t>Agrimonia Eupatorium</t>
  </si>
  <si>
    <t>Anagallis arvensis</t>
  </si>
  <si>
    <t>Hedera Helix</t>
  </si>
  <si>
    <t>Ranunculus Ficaria</t>
  </si>
  <si>
    <t>Lithospermum purpureo-coeruleum</t>
  </si>
  <si>
    <t>Isatis tinctoria</t>
  </si>
  <si>
    <t>Isatis Lusitanica</t>
  </si>
  <si>
    <t>Cerinthe minor</t>
  </si>
  <si>
    <t>Agaricus or Boletus sp.</t>
  </si>
  <si>
    <t>Rheum Rhaponticum</t>
  </si>
  <si>
    <t>Gentiana lutea</t>
  </si>
  <si>
    <t>Aristolochia pallida</t>
  </si>
  <si>
    <t>Aristolochia parvifolia, A. sempervirens (Singer)</t>
  </si>
  <si>
    <t>°6. ARISTOLOCHIA KLEMATITIS. Aristolochia boetica</t>
  </si>
  <si>
    <t>Glycyrrhiza glabra</t>
  </si>
  <si>
    <t>Centaurea Centaurium</t>
  </si>
  <si>
    <t>Erythraea Centaurium</t>
  </si>
  <si>
    <t>°10. CHAMAILEON LEUKOS. Atractylis gummifera</t>
  </si>
  <si>
    <t>°11. CHAMAILEON MELAS. Cardopatium corymborum</t>
  </si>
  <si>
    <t>Echinops sphaerocephalus</t>
  </si>
  <si>
    <t>Dipsacus sylvestris</t>
  </si>
  <si>
    <t>°14. AKANTHA LEUKE. Echinops lanuginosus,</t>
  </si>
  <si>
    <t>Onopordon arabicum</t>
  </si>
  <si>
    <t>Scolymus hispanicus</t>
  </si>
  <si>
    <t>°17. POTERION. Astragalus creticus</t>
  </si>
  <si>
    <t>Onopordon illyricum</t>
  </si>
  <si>
    <t>Acanthus spinosus</t>
  </si>
  <si>
    <t>Silybum syriacum</t>
  </si>
  <si>
    <t>°21. ANONIS. Ononis arvensis, O. antiquorum</t>
  </si>
  <si>
    <t>Cirsium tuberosum</t>
  </si>
  <si>
    <t>°23. TRAGAKANTHE. Astragalus aristatus</t>
  </si>
  <si>
    <t>Eryngium planum, &amp;c.</t>
  </si>
  <si>
    <t>Aloe vulgaris</t>
  </si>
  <si>
    <t>Artemisia pontica, A. Absinthium</t>
  </si>
  <si>
    <t>Artemisia maritima</t>
  </si>
  <si>
    <t>°28. APSINTHION TRITON SANTONION. Artemisia palmata</t>
  </si>
  <si>
    <t>Artemisia Abrotanum</t>
  </si>
  <si>
    <t>Thymbra spicata</t>
  </si>
  <si>
    <t>Lavandula Stoechas</t>
  </si>
  <si>
    <t>Origanum vulgare var. megastachyum (A.J.W.)</t>
  </si>
  <si>
    <t>Origanum onitis</t>
  </si>
  <si>
    <t>°34. AGRIORIGANOS. Origanum vulgare</t>
  </si>
  <si>
    <t>Thymus graveolens</t>
  </si>
  <si>
    <t>Mentha Pulegium var. erecta</t>
  </si>
  <si>
    <t>Origanum Dictamnus</t>
  </si>
  <si>
    <t>Marrubium Pseudo-dictamnus</t>
  </si>
  <si>
    <t>°39. DIKTAMNOS ALLO. Ballota Pseudo-dictamnus</t>
  </si>
  <si>
    <t>Salvia officinalis</t>
  </si>
  <si>
    <t>Mentha sativa</t>
  </si>
  <si>
    <t>Mentha aquatica</t>
  </si>
  <si>
    <t>Mentha Sylvestris</t>
  </si>
  <si>
    <t>Thymbra capitata</t>
  </si>
  <si>
    <t>Satureia Thymbra</t>
  </si>
  <si>
    <t>Thymus Sibthorpii</t>
  </si>
  <si>
    <t>Origanum Marjorana</t>
  </si>
  <si>
    <t>°48. MELILOTOS. Trifolium officinale or T. italicum or Trigonella graeca</t>
  </si>
  <si>
    <t>Trifolium sipyleum</t>
  </si>
  <si>
    <t>Ocimum pilosum</t>
  </si>
  <si>
    <t>°51. BAKCHARIS. Conyza squarrosa or Gnaphalium sanguineum</t>
  </si>
  <si>
    <t>Ruta graveolens. Rue</t>
  </si>
  <si>
    <t>Peganum Harmala</t>
  </si>
  <si>
    <t>Allium Dioscoridis</t>
  </si>
  <si>
    <t>°55. PANAKES HERAKLEION. Ferula Opopanax or Opopoanax hispidus</t>
  </si>
  <si>
    <t>°56. PANAKES ASKLEPION. Echinophora tenuifolia</t>
  </si>
  <si>
    <t>°57. PANAKES CHEIRONION. Hypericum origanifoliis</t>
  </si>
  <si>
    <t>Laserpitium Siler</t>
  </si>
  <si>
    <t>Daucus guttatus</t>
  </si>
  <si>
    <t>Echinophora tenuifolia</t>
  </si>
  <si>
    <t>Bupleurum fruticosum</t>
  </si>
  <si>
    <t>Angelica sylvestris or Myrrhis odorata</t>
  </si>
  <si>
    <t>°63. TORDULION. Tordylium officinale</t>
  </si>
  <si>
    <t>°64. SISON. Sison Amomum</t>
  </si>
  <si>
    <t>Pimpinella Anisum</t>
  </si>
  <si>
    <t>Carum Carui. Carroway</t>
  </si>
  <si>
    <t>Anethum graveolens</t>
  </si>
  <si>
    <t>Lagoecia cuminoides</t>
  </si>
  <si>
    <t>Cuminum Cyminum</t>
  </si>
  <si>
    <t>Ammi visnaga</t>
  </si>
  <si>
    <t>Coriandrum sativum</t>
  </si>
  <si>
    <t>Arnopogon picroides</t>
  </si>
  <si>
    <t>Scorzonera elongata</t>
  </si>
  <si>
    <t>Ranunculus repens (Penzig)</t>
  </si>
  <si>
    <t>Apium graveolens</t>
  </si>
  <si>
    <t>Petroselinum sativum. Parsley</t>
  </si>
  <si>
    <t>°77. PETROSELINON. Athamanta macedonica</t>
  </si>
  <si>
    <t>°78. IPPOSELINON. Smyrnium Olusatrum</t>
  </si>
  <si>
    <t>Smyrnium Dioscoridis</t>
  </si>
  <si>
    <t>Pastinaca Graeca</t>
  </si>
  <si>
    <t>Foeniculum vulgare</t>
  </si>
  <si>
    <t>Prangos ferulacea</t>
  </si>
  <si>
    <t>(1) Athamanta Cretensis? or Daucus Carota</t>
  </si>
  <si>
    <t>Delphinium peregrinum</t>
  </si>
  <si>
    <t>Delphinium consolida</t>
  </si>
  <si>
    <t>Anthemis Pyrethrum</t>
  </si>
  <si>
    <t>°87. LIBANOTIS. (1) Cachrys Libanotis</t>
  </si>
  <si>
    <t>°88. KAGCHRU.</t>
  </si>
  <si>
    <t>Rosmarinus officinalis</t>
  </si>
  <si>
    <t>Heracleum Sphondylium</t>
  </si>
  <si>
    <t>Ferula communis</t>
  </si>
  <si>
    <t>Peucedanum officinale</t>
  </si>
  <si>
    <t>Nigella sativa</t>
  </si>
  <si>
    <t>°94. SILPHION. Ferula tingitana</t>
  </si>
  <si>
    <t>°95. SAGAPENON. Ferula persica</t>
  </si>
  <si>
    <t>°96. EUPHORBION. Euphorbia sp.</t>
  </si>
  <si>
    <t>°97. CHALBANE. Ferula Ferulago or Selinum Galbanum</t>
  </si>
  <si>
    <t>Ferula orientalis or F. tingitana</t>
  </si>
  <si>
    <t>°99. SARKOKOLLA. Penaea sp.</t>
  </si>
  <si>
    <t>°100. GLAUKION. Glaucium corniculatum</t>
  </si>
  <si>
    <t>°102. ICHTHUOKOLLA. Accipenser Huso</t>
  </si>
  <si>
    <t>°103. IXOS. Viscum album? or Loranthus Europaeus</t>
  </si>
  <si>
    <t>Galium verrucosum or G. Aparine</t>
  </si>
  <si>
    <t>Alyssum clypeatum</t>
  </si>
  <si>
    <t>Cynanchum Vincetoxicum</t>
  </si>
  <si>
    <t>Atriplex hortensis, Sprengel, Carthamus lanatus</t>
  </si>
  <si>
    <t>Mentha arvensis</t>
  </si>
  <si>
    <t>Melissa Clinopodium</t>
  </si>
  <si>
    <t>Leontice Chrysogonum</t>
  </si>
  <si>
    <t>Teucrium flavum or Veronica Teucrium</t>
  </si>
  <si>
    <t>Teucrium Chamaedrys</t>
  </si>
  <si>
    <t>°113. LEUKAS. Lamium maculatum</t>
  </si>
  <si>
    <t>Lychnis Coronaria</t>
  </si>
  <si>
    <t>Agrostemma Githago</t>
  </si>
  <si>
    <t>Lilium candidum</t>
  </si>
  <si>
    <t>Lamium striatum?</t>
  </si>
  <si>
    <t>Melissa officinalis</t>
  </si>
  <si>
    <t>Marrubium vulgare</t>
  </si>
  <si>
    <t>Stachys Palaestina (Fig. fictitious)</t>
  </si>
  <si>
    <t>Scolopendrium vulgare</t>
  </si>
  <si>
    <t>Anthericum graecum</t>
  </si>
  <si>
    <t>Psoralea bituminosa</t>
  </si>
  <si>
    <t>Teucrium Polium</t>
  </si>
  <si>
    <t>Teucrium Scordioides</t>
  </si>
  <si>
    <t>Tussilago Farfara</t>
  </si>
  <si>
    <t>Artemisia campestris</t>
  </si>
  <si>
    <t>°130. BOTRUS. Chenopodium Botrys</t>
  </si>
  <si>
    <t>Geranium tuberosum</t>
  </si>
  <si>
    <t>Santolina maritima</t>
  </si>
  <si>
    <t>Typha latifolia, T. angustata</t>
  </si>
  <si>
    <t>(1) Inula viscosa</t>
  </si>
  <si>
    <t>Lilium chalcedonicum</t>
  </si>
  <si>
    <t>Cheiranthus Cheiri, Matthiola incana</t>
  </si>
  <si>
    <t>Mercurialis annua</t>
  </si>
  <si>
    <t>°141. ORCHIS. Orchis rubra, O. papilionacea</t>
  </si>
  <si>
    <t>°142. ORCHIS ETEROS. Ophrys apifera?</t>
  </si>
  <si>
    <t>°143. SATURION. Ophrys sp.</t>
  </si>
  <si>
    <t>°144. SATURION ERUTHRONION. Erythronium Dens canis</t>
  </si>
  <si>
    <t>Salvia Horminum</t>
  </si>
  <si>
    <t>°146. EDUSARON. Securigera coronilla</t>
  </si>
  <si>
    <t>Onosma sp. incert.</t>
  </si>
  <si>
    <t>Nymphaea alba</t>
  </si>
  <si>
    <t>Nuphar luteum</t>
  </si>
  <si>
    <t>Gymnogramma Ceterach</t>
  </si>
  <si>
    <t>Scolopendrium Hemionitis</t>
  </si>
  <si>
    <t>(1) Cressa cretica</t>
  </si>
  <si>
    <t>°154. ANTHEMIS. (1) Anthemis chia</t>
  </si>
  <si>
    <t>Pyrethrum Parthenium</t>
  </si>
  <si>
    <t>Anthemis Valentina</t>
  </si>
  <si>
    <t>Paeonia corallina</t>
  </si>
  <si>
    <t>Lithospermum officinale</t>
  </si>
  <si>
    <t>Phalaris canariensis</t>
  </si>
  <si>
    <t>Rubia tinctorum</t>
  </si>
  <si>
    <t>Serapias lingua</t>
  </si>
  <si>
    <t>Aspidium Lonchitis</t>
  </si>
  <si>
    <t>Althea officinalis</t>
  </si>
  <si>
    <t>°164. ALKEA. Malva Alcea</t>
  </si>
  <si>
    <t>Althea cannabina</t>
  </si>
  <si>
    <t>Anagyris foetida</t>
  </si>
  <si>
    <t>°168. KEPAIA. Sedum Cepaea</t>
  </si>
  <si>
    <t>Alisma Plantago</t>
  </si>
  <si>
    <t>Vicia Onobrychis</t>
  </si>
  <si>
    <t>Hypericum crispum or H. barbatum</t>
  </si>
  <si>
    <t>°172. ASKURON. Hypericum perforatum</t>
  </si>
  <si>
    <t>°173. ANDROSAIMON. Hypericum perfoliatum or H. ciliatum Sibth</t>
  </si>
  <si>
    <t>°174. KORIS. Hypericum Coris</t>
  </si>
  <si>
    <t>°175. CHAMAIPITUS. Ajuga Chamaepitys</t>
  </si>
  <si>
    <t>°176. CHAMAIPITUS ETERA. Aiuga Chamaepitys</t>
  </si>
  <si>
    <t>Betonica Alopecurus</t>
  </si>
  <si>
    <t>Lythrum Salicaria?</t>
  </si>
  <si>
    <t>Lysimachia vulgaris</t>
  </si>
  <si>
    <t>Polygonum aviculare</t>
  </si>
  <si>
    <t>Hippuris vulgaris</t>
  </si>
  <si>
    <t>Convallaria Polygonatum</t>
  </si>
  <si>
    <t>Vinca minor</t>
  </si>
  <si>
    <t>Polemonium coeruleum</t>
  </si>
  <si>
    <t>Symphytum sp.</t>
  </si>
  <si>
    <t>Holosteum sp.</t>
  </si>
  <si>
    <t>Poterium spinosum</t>
  </si>
  <si>
    <t>Convolvulus Sepium</t>
  </si>
  <si>
    <t>Convolvulus arvensis</t>
  </si>
  <si>
    <t>(1) Tribulus terrestris</t>
  </si>
  <si>
    <t>Beta sylvestris (Goodyer)</t>
  </si>
  <si>
    <t>Trifolium arvense</t>
  </si>
  <si>
    <t>Astragalus sesameus</t>
  </si>
  <si>
    <t>Epimedium alpinum</t>
  </si>
  <si>
    <t>Gladiolus communis</t>
  </si>
  <si>
    <t>Sparganium ramosum</t>
  </si>
  <si>
    <t>Iris foetidissima</t>
  </si>
  <si>
    <t>Anchusa tinctoria</t>
  </si>
  <si>
    <t>Echium creticum</t>
  </si>
  <si>
    <t>Lithospermum fruticosum</t>
  </si>
  <si>
    <t>Echium italicum</t>
  </si>
  <si>
    <t>Echium vulgare</t>
  </si>
  <si>
    <t>Cerastium aquaticum?</t>
  </si>
  <si>
    <t>Cynodon Dactylon</t>
  </si>
  <si>
    <t>Cynosurus Egyptiaca</t>
  </si>
  <si>
    <t>Parnassia palustris.</t>
  </si>
  <si>
    <t>Sideritis remota</t>
  </si>
  <si>
    <t>Sanguisorba officinalis</t>
  </si>
  <si>
    <t>Scrophularia lucida?</t>
  </si>
  <si>
    <t>Achillea sp.</t>
  </si>
  <si>
    <t>Rubus fruticosus, R. ulmifolius</t>
  </si>
  <si>
    <t>Rubus Idaeus</t>
  </si>
  <si>
    <t>Linaria spurea</t>
  </si>
  <si>
    <t>Eupatorium cannabinum</t>
  </si>
  <si>
    <t>Potentilla reptans</t>
  </si>
  <si>
    <t>Hordeum murinum</t>
  </si>
  <si>
    <t>Sedum Rhodiola</t>
  </si>
  <si>
    <t>Equisetum sylvaticum or fluviatile</t>
  </si>
  <si>
    <t>Equisetum arvense or limosum</t>
  </si>
  <si>
    <t>Quercus coccifera</t>
  </si>
  <si>
    <t>Tragium columnae</t>
  </si>
  <si>
    <t>Juncus acutus</t>
  </si>
  <si>
    <t>Lichen</t>
  </si>
  <si>
    <t>Illecebrum Paronychia</t>
  </si>
  <si>
    <t>Chrysocome Linosyris</t>
  </si>
  <si>
    <t>Leontice Leontopetalum</t>
  </si>
  <si>
    <t>Helichrysum siculum</t>
  </si>
  <si>
    <t>Chrysanthemum Coronarium</t>
  </si>
  <si>
    <t>Achillea viscosa</t>
  </si>
  <si>
    <t>Verbena sp.</t>
  </si>
  <si>
    <t>Astragalus Baeticus</t>
  </si>
  <si>
    <t>Scilla bifolia</t>
  </si>
  <si>
    <t>Papaver Rhoeas</t>
  </si>
  <si>
    <t>Papaver somniferum</t>
  </si>
  <si>
    <t>Glaucium luteum</t>
  </si>
  <si>
    <t>Silene inflata</t>
  </si>
  <si>
    <t>Hypecoum procumbens</t>
  </si>
  <si>
    <t>Hyoscyamus niger</t>
  </si>
  <si>
    <t>Plantago Psyllium</t>
  </si>
  <si>
    <t>Solanum nigrum</t>
  </si>
  <si>
    <t>Physalis alkekengi?</t>
  </si>
  <si>
    <t>Withania somnifera</t>
  </si>
  <si>
    <t>Datura Stramonium</t>
  </si>
  <si>
    <t>Atropa Mandragora</t>
  </si>
  <si>
    <t>Doronicum Pardalianches</t>
  </si>
  <si>
    <t>Aconitum Lycoctonum</t>
  </si>
  <si>
    <t>Conium maculatum</t>
  </si>
  <si>
    <t>Quercus Ilex typica</t>
  </si>
  <si>
    <t>Cynanche erectus</t>
  </si>
  <si>
    <t>Nerium Oleander</t>
  </si>
  <si>
    <t>Fungi sp.</t>
  </si>
  <si>
    <t>Colchicum autumnale</t>
  </si>
  <si>
    <t>Colchicum parnassicum</t>
  </si>
  <si>
    <t>Parietaria</t>
  </si>
  <si>
    <t>Parietaria cretica (Cf. Bk. ii, ch. 214)</t>
  </si>
  <si>
    <t>Lemna sp.</t>
  </si>
  <si>
    <t>Sempervivum arboreum</t>
  </si>
  <si>
    <t>Sedum ochroleucum</t>
  </si>
  <si>
    <t>Sedum stellatum</t>
  </si>
  <si>
    <t>Cotyledon Umbelicus</t>
  </si>
  <si>
    <t>Cotyledon serrata</t>
  </si>
  <si>
    <t>Urtica pilulifera</t>
  </si>
  <si>
    <t>Scrophularia peregrina</t>
  </si>
  <si>
    <t>Galium verum</t>
  </si>
  <si>
    <t>Senecio vulgaris</t>
  </si>
  <si>
    <t>Thalictrum minus</t>
  </si>
  <si>
    <t>Ulva Lactuca</t>
  </si>
  <si>
    <t>Fucoidearum sp. variae.</t>
  </si>
  <si>
    <t>Stratiotes aloides</t>
  </si>
  <si>
    <t>103. STRATIOTES CHILIOPHULLOS.</t>
  </si>
  <si>
    <t>Verbascum sp., B. sinuatum</t>
  </si>
  <si>
    <t>Salvia Aethiopis</t>
  </si>
  <si>
    <t>Conyza candida</t>
  </si>
  <si>
    <t>Herniaria glabra</t>
  </si>
  <si>
    <t>Fumaria parvifolia</t>
  </si>
  <si>
    <t>Trifolium frugiferum</t>
  </si>
  <si>
    <t>Trigonella elatior</t>
  </si>
  <si>
    <t>Laburnum vulgare</t>
  </si>
  <si>
    <t>Nymphaea stellata</t>
  </si>
  <si>
    <t>Achillea Millefolium?</t>
  </si>
  <si>
    <t>Myrrhis odorata</t>
  </si>
  <si>
    <t>Camelina sativa</t>
  </si>
  <si>
    <t>Oenothera biennis</t>
  </si>
  <si>
    <t>Cirsium tenuiflorum</t>
  </si>
  <si>
    <t>Aster Amellus</t>
  </si>
  <si>
    <t>Corydalis claviculata</t>
  </si>
  <si>
    <t>Viola odorata</t>
  </si>
  <si>
    <t>Inula candida</t>
  </si>
  <si>
    <t>Pimpinella dissecta</t>
  </si>
  <si>
    <t>Pimpinella dioecia</t>
  </si>
  <si>
    <t>126. CHAMAIKISSOS.</t>
  </si>
  <si>
    <t>Anchusa paniculata?</t>
  </si>
  <si>
    <t>Cynoglossum officinalis</t>
  </si>
  <si>
    <t>Silene sp.</t>
  </si>
  <si>
    <t>Micropus erectus</t>
  </si>
  <si>
    <t>Ruscus hypoglossum</t>
  </si>
  <si>
    <t>Antirrhinum Orontium</t>
  </si>
  <si>
    <t>Aster Tripolium</t>
  </si>
  <si>
    <t>Adiantum Capillus-Veneris</t>
  </si>
  <si>
    <t>Asplenium Trichomanes</t>
  </si>
  <si>
    <t>Xanthium strumarium</t>
  </si>
  <si>
    <t>Aegilops ovata</t>
  </si>
  <si>
    <t>Avena fatua, A. sativa</t>
  </si>
  <si>
    <t>Astragalus glaux</t>
  </si>
  <si>
    <t>Astragalus sp.</t>
  </si>
  <si>
    <t>Osyris alba</t>
  </si>
  <si>
    <t>Convolvulus sepium</t>
  </si>
  <si>
    <t>Ruscus aculeatus</t>
  </si>
  <si>
    <t>Ruscus Hypophyllum</t>
  </si>
  <si>
    <t>Daphne Mezereon</t>
  </si>
  <si>
    <t>Ruscus hypophyllum</t>
  </si>
  <si>
    <t>Veratrum album</t>
  </si>
  <si>
    <t>Helleborus officinalis</t>
  </si>
  <si>
    <t>Drug from Helleborus cyclophyllus</t>
  </si>
  <si>
    <t>Reseda canescens</t>
  </si>
  <si>
    <t>Momordica Elaterium</t>
  </si>
  <si>
    <t>Delphinium Staphisagria</t>
  </si>
  <si>
    <t>Thapsia garganica (cf. Malabaila)</t>
  </si>
  <si>
    <t>Spartium junceum</t>
  </si>
  <si>
    <t>Silybum marianum</t>
  </si>
  <si>
    <t>BALANOS AUREPSIKE</t>
  </si>
  <si>
    <t>Fruit of tree like Tamarisk</t>
  </si>
  <si>
    <t>Narcissus poeticus</t>
  </si>
  <si>
    <t>Hippophae rhamnoides</t>
  </si>
  <si>
    <t>Cirsium stellatum</t>
  </si>
  <si>
    <t>Ricinus communis</t>
  </si>
  <si>
    <t>Euphorbia Characias</t>
  </si>
  <si>
    <t>Euphorbia Myrsinites</t>
  </si>
  <si>
    <t>Euphorbia aleppica</t>
  </si>
  <si>
    <t>Euphorbia helioscopia</t>
  </si>
  <si>
    <t>Euphorbia Paralias</t>
  </si>
  <si>
    <t>Euphorbia dendroidea</t>
  </si>
  <si>
    <t>Euphorbia pilosa</t>
  </si>
  <si>
    <t>Euphorbia Lathyris</t>
  </si>
  <si>
    <t>Euphorbia falcata</t>
  </si>
  <si>
    <t>Euphorbia Peplis</t>
  </si>
  <si>
    <t>Euphorbia Chamaesyce</t>
  </si>
  <si>
    <t>Convolvulus farinosus, C. Scammonia</t>
  </si>
  <si>
    <t>Daphne oleoides</t>
  </si>
  <si>
    <t>Daphne Gnidium</t>
  </si>
  <si>
    <t>Sambucus nigra</t>
  </si>
  <si>
    <t>Sambucus Ebulus</t>
  </si>
  <si>
    <t>Leonurus Marrubiastrum</t>
  </si>
  <si>
    <t>Euphorbia Apios</t>
  </si>
  <si>
    <t>Cucumis colocynthis, Cucurbita maxima</t>
  </si>
  <si>
    <t>Cuscuta Epithymum</t>
  </si>
  <si>
    <t>Sedum anopetalum</t>
  </si>
  <si>
    <t>Clematis cirrhosa</t>
  </si>
  <si>
    <t>Tamus comunis?</t>
  </si>
  <si>
    <t>Aspidium aculeatum Nephrodium felix mas</t>
  </si>
  <si>
    <t>Pteris aquilina</t>
  </si>
  <si>
    <t>Polypodium vulgare</t>
  </si>
  <si>
    <t>Asplenium Adiantum nigrum?</t>
  </si>
  <si>
    <t>Cnicus sp. or Carthamus tinctorius</t>
  </si>
  <si>
    <t>Thelygonum Cynocrambe</t>
  </si>
  <si>
    <t>Heliotropium europaeum</t>
  </si>
  <si>
    <t>Heliotropium villosum</t>
  </si>
  <si>
    <t>Calendula officinalis</t>
  </si>
  <si>
    <t>Vitis vinifera</t>
  </si>
  <si>
    <t>Grapes</t>
  </si>
  <si>
    <t>Dried Grapes or Raisins</t>
  </si>
  <si>
    <t>Fruit of Wild Vine</t>
  </si>
  <si>
    <t>Juice of Unripe Grapes</t>
  </si>
  <si>
    <t>Lesbian Wine</t>
  </si>
  <si>
    <t>‘Deuteria’ or Secondary Wine.</t>
  </si>
  <si>
    <t>Wine of old Wine and Honey</t>
  </si>
  <si>
    <t>Mulsum, Honey-wine or Mead</t>
  </si>
  <si>
    <t>Melicrat, Water Mead</t>
  </si>
  <si>
    <t>Sea-water</t>
  </si>
  <si>
    <t>Sea-water sweetened with Honey</t>
  </si>
  <si>
    <t>Acetum or Vinegar</t>
  </si>
  <si>
    <t>Oxymel or Vinegar-honey</t>
  </si>
  <si>
    <t>Vinegar and Brine Sauce</t>
  </si>
  <si>
    <t>Squill Vinegar</t>
  </si>
  <si>
    <t>Squill Wine</t>
  </si>
  <si>
    <t>Marinated Wine</t>
  </si>
  <si>
    <t>Quince Wine</t>
  </si>
  <si>
    <t>Quinces in Honey</t>
  </si>
  <si>
    <t>Hydromelon</t>
  </si>
  <si>
    <t>Pear Wine</t>
  </si>
  <si>
    <t>Wine of Flowers of Wild Vine</t>
  </si>
  <si>
    <t>Pomegranate Wine</t>
  </si>
  <si>
    <t>Rose Wine</t>
  </si>
  <si>
    <t>Myrtle Wine</t>
  </si>
  <si>
    <t>Lentiscus Wine</t>
  </si>
  <si>
    <t>Terebinth Wine</t>
  </si>
  <si>
    <t>Date-palm Wine</t>
  </si>
  <si>
    <t>Catorchites Wine</t>
  </si>
  <si>
    <t>Sycomore Wine</t>
  </si>
  <si>
    <t>Rosin Wine</t>
  </si>
  <si>
    <t>Pine-cone Wine</t>
  </si>
  <si>
    <t>Cedar Wine</t>
  </si>
  <si>
    <t>Juniper Wine</t>
  </si>
  <si>
    <t>Pitch Wine</t>
  </si>
  <si>
    <t>Absinth</t>
  </si>
  <si>
    <t>Hyssop Wine</t>
  </si>
  <si>
    <t>Germander Wine</t>
  </si>
  <si>
    <t>Lavender Wine</t>
  </si>
  <si>
    <t>Lavender Vinegar</t>
  </si>
  <si>
    <t>Betony Wine</t>
  </si>
  <si>
    <t>61. OINOS ORIGANITES.</t>
  </si>
  <si>
    <t>74. OINOS SELENITES.</t>
  </si>
  <si>
    <t>Abortion Wine</t>
  </si>
  <si>
    <t>Pompholyx: a deposit in smelting furnaces</t>
  </si>
  <si>
    <t>Ashes used instead of Spodium</t>
  </si>
  <si>
    <t>Burnt Copper</t>
  </si>
  <si>
    <t>Flowers of Copper</t>
  </si>
  <si>
    <t>Scales of Copper</t>
  </si>
  <si>
    <t>Smithy scales</t>
  </si>
  <si>
    <t>Iron-rust</t>
  </si>
  <si>
    <t>Iron-slag</t>
  </si>
  <si>
    <t>Washed Lead</t>
  </si>
  <si>
    <t>Burnt Lead</t>
  </si>
  <si>
    <t>Lead-dross</t>
  </si>
  <si>
    <t>Lead-stone</t>
  </si>
  <si>
    <t>Antimony Sulphide</t>
  </si>
  <si>
    <t>Galena or Lead Sulphide</t>
  </si>
  <si>
    <t>Silver-dross</t>
  </si>
  <si>
    <t>White Lead</t>
  </si>
  <si>
    <t>Ochre</t>
  </si>
  <si>
    <t>Quicksilver</t>
  </si>
  <si>
    <t>Red earth of Sinope</t>
  </si>
  <si>
    <t>Red ochre</t>
  </si>
  <si>
    <t>Copperas-water</t>
  </si>
  <si>
    <t>Copper ore</t>
  </si>
  <si>
    <t>Blacking</t>
  </si>
  <si>
    <t>Ink-stone (an ore)</t>
  </si>
  <si>
    <t>Tutty</t>
  </si>
  <si>
    <t>Orpiment</t>
  </si>
  <si>
    <t>Realgar</t>
  </si>
  <si>
    <t>Pumice</t>
  </si>
  <si>
    <t>Sea-Foam</t>
  </si>
  <si>
    <t>Saltpetre?</t>
  </si>
  <si>
    <t>Native soda</t>
  </si>
  <si>
    <t>Lees of wine</t>
  </si>
  <si>
    <t>Quick-lime</t>
  </si>
  <si>
    <t>Sarmentian ashes</t>
  </si>
  <si>
    <t>Castings of King-fishers, etc.</t>
  </si>
  <si>
    <t>Calcium Chloride and other salts</t>
  </si>
  <si>
    <t>Isis nobilis</t>
  </si>
  <si>
    <t>Antipathes formiculaceum</t>
  </si>
  <si>
    <t>Pumice with alum</t>
  </si>
  <si>
    <t>Haematite</t>
  </si>
  <si>
    <t>Fossil Bitumen</t>
  </si>
  <si>
    <t>Load-stone</t>
  </si>
  <si>
    <t>Chalk</t>
  </si>
  <si>
    <t>Honey-stone</t>
  </si>
  <si>
    <t>Soap-stone, French Chalk</t>
  </si>
  <si>
    <t>Turquoise</t>
  </si>
  <si>
    <t>Fossil Spines of Sea Urchins</t>
  </si>
  <si>
    <t>Lapis Lazuli</t>
  </si>
  <si>
    <t>Retinasphaltum</t>
  </si>
  <si>
    <t>Eagle-stone</t>
  </si>
  <si>
    <t>Snake-stone</t>
  </si>
  <si>
    <t>Fossil Oysters</t>
  </si>
  <si>
    <t>Whetstone</t>
  </si>
  <si>
    <t>Potter’s clay</t>
  </si>
  <si>
    <t>Tiles</t>
  </si>
  <si>
    <t>A bituminous earth</t>
  </si>
  <si>
    <t>Black Ink</t>
  </si>
  <si>
    <t>Ὄνοι_x0096_ MILLEPEDAE</t>
  </si>
  <si>
    <t>Ἄγρωστις  _x0096_ GRAMEN</t>
  </si>
  <si>
    <t>Ἰσόπυρον_x0096_ ISOPYRUM</t>
  </si>
  <si>
    <t>Θαλασσόμελι_x0096_ THALASSOMELI</t>
  </si>
  <si>
    <t>Στίμμι_x0096_ STIBIUM</t>
  </si>
  <si>
    <t>Ἄσβεστος  _x0096_ CALX VIVA</t>
  </si>
  <si>
    <t>Λίθος μορόχθος _x0096_ LAPIS MOROCHTHUS</t>
  </si>
  <si>
    <t>Σμύρις λίθος_x0096_ SMYRIS LAPIS</t>
  </si>
  <si>
    <t>Γῆ ἀμπελῖτις  _x0096_ TERRA AMPELITIS</t>
  </si>
  <si>
    <t>Λαγωός θαλάσσιος  _x0096_ LEPUS MARINUS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</si>
</sst>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1.0"/>
      <color rgb="FF000000"/>
      <name val="Arial"/>
    </font>
    <font>
      <sz val="10.0"/>
      <color theme="1"/>
      <name val="Arial"/>
      <scheme val="minor"/>
    </font>
    <font>
      <sz val="10.0"/>
      <color rgb="FF000000"/>
      <name val="Arial"/>
    </font>
    <font>
      <color theme="1"/>
      <name val="Arial"/>
      <scheme val="minor"/>
    </font>
    <font>
      <color rgb="FF000000"/>
      <name val="Arial"/>
    </font>
    <font>
      <color theme="1"/>
      <name val="Arial"/>
    </font>
    <font>
      <color rgb="FF000000"/>
      <name val="Inherit"/>
    </font>
    <font>
      <sz val="10.0"/>
      <color rgb="FF1F1F1F"/>
      <name val="Arial"/>
      <scheme val="minor"/>
    </font>
    <font>
      <b/>
      <color theme="1"/>
      <name val="Arial"/>
      <scheme val="minor"/>
    </font>
    <font>
      <color rgb="FF000000"/>
      <name val="Arial"/>
      <scheme val="minor"/>
    </font>
  </fonts>
  <fills count="11">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EA9999"/>
        <bgColor rgb="FFEA9999"/>
      </patternFill>
    </fill>
    <fill>
      <patternFill patternType="solid">
        <fgColor rgb="FFFFFFFF"/>
        <bgColor rgb="FFFFFFFF"/>
      </patternFill>
    </fill>
    <fill>
      <patternFill patternType="solid">
        <fgColor rgb="FFEFEFEF"/>
        <bgColor rgb="FFEFEFEF"/>
      </patternFill>
    </fill>
    <fill>
      <patternFill patternType="solid">
        <fgColor rgb="FFFF0000"/>
        <bgColor rgb="FFFF0000"/>
      </patternFill>
    </fill>
    <fill>
      <patternFill patternType="solid">
        <fgColor rgb="FFCFE2F3"/>
        <bgColor rgb="FFCFE2F3"/>
      </patternFill>
    </fill>
    <fill>
      <patternFill patternType="solid">
        <fgColor rgb="FFC9DAF8"/>
        <bgColor rgb="FFC9DAF8"/>
      </patternFill>
    </fill>
    <fill>
      <patternFill patternType="solid">
        <fgColor rgb="FFFFFF00"/>
        <bgColor rgb="FFFFFF00"/>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2" numFmtId="49" xfId="0" applyAlignment="1" applyFont="1" applyNumberFormat="1">
      <alignment readingOrder="0"/>
    </xf>
    <xf borderId="0" fillId="0" fontId="2" numFmtId="49" xfId="0" applyFont="1" applyNumberFormat="1"/>
    <xf borderId="0" fillId="0" fontId="3" numFmtId="49" xfId="0" applyAlignment="1" applyFont="1" applyNumberFormat="1">
      <alignment horizontal="left" readingOrder="0" shrinkToFit="0" vertical="bottom" wrapText="0"/>
    </xf>
    <xf borderId="0" fillId="0" fontId="2" numFmtId="0" xfId="0" applyAlignment="1" applyFont="1">
      <alignment readingOrder="0"/>
    </xf>
    <xf borderId="0" fillId="0" fontId="2" numFmtId="0" xfId="0" applyFont="1"/>
    <xf borderId="0" fillId="2" fontId="2" numFmtId="49" xfId="0" applyAlignment="1" applyFill="1" applyFont="1" applyNumberFormat="1">
      <alignment readingOrder="0"/>
    </xf>
    <xf borderId="0" fillId="2" fontId="2" numFmtId="49" xfId="0" applyFont="1" applyNumberFormat="1"/>
    <xf borderId="0" fillId="2" fontId="2" numFmtId="0" xfId="0" applyAlignment="1" applyFont="1">
      <alignment readingOrder="0"/>
    </xf>
    <xf borderId="0" fillId="3" fontId="2" numFmtId="49" xfId="0" applyAlignment="1" applyFill="1" applyFont="1" applyNumberFormat="1">
      <alignment readingOrder="0"/>
    </xf>
    <xf borderId="0" fillId="3" fontId="2" numFmtId="49" xfId="0" applyFont="1" applyNumberFormat="1"/>
    <xf borderId="0" fillId="0" fontId="4" numFmtId="49" xfId="0" applyAlignment="1" applyFont="1" applyNumberFormat="1">
      <alignment readingOrder="0"/>
    </xf>
    <xf borderId="0" fillId="0" fontId="4" numFmtId="0" xfId="0" applyAlignment="1" applyFont="1">
      <alignment readingOrder="0"/>
    </xf>
    <xf borderId="0" fillId="0" fontId="4" numFmtId="49" xfId="0" applyFont="1" applyNumberFormat="1"/>
    <xf borderId="0" fillId="4" fontId="4" numFmtId="49" xfId="0" applyAlignment="1" applyFill="1" applyFont="1" applyNumberFormat="1">
      <alignment readingOrder="0"/>
    </xf>
    <xf borderId="0" fillId="4" fontId="4" numFmtId="49" xfId="0" applyFont="1" applyNumberFormat="1"/>
    <xf borderId="0" fillId="2" fontId="4" numFmtId="49" xfId="0" applyAlignment="1" applyFont="1" applyNumberFormat="1">
      <alignment readingOrder="0"/>
    </xf>
    <xf borderId="0" fillId="3" fontId="4" numFmtId="49" xfId="0" applyAlignment="1" applyFont="1" applyNumberFormat="1">
      <alignment readingOrder="0"/>
    </xf>
    <xf borderId="0" fillId="5" fontId="5" numFmtId="0" xfId="0" applyAlignment="1" applyFill="1" applyFont="1">
      <alignment horizontal="left" readingOrder="0"/>
    </xf>
    <xf borderId="0" fillId="0" fontId="6" numFmtId="0" xfId="0" applyAlignment="1" applyFont="1">
      <alignment horizontal="right" vertical="bottom"/>
    </xf>
    <xf borderId="0" fillId="0" fontId="6" numFmtId="0" xfId="0" applyAlignment="1" applyFont="1">
      <alignment vertical="bottom"/>
    </xf>
    <xf borderId="0" fillId="0" fontId="7" numFmtId="0" xfId="0" applyAlignment="1" applyFont="1">
      <alignment horizontal="center" readingOrder="0"/>
    </xf>
    <xf borderId="0" fillId="0" fontId="7" numFmtId="0" xfId="0" applyAlignment="1" applyFont="1">
      <alignment horizontal="left"/>
    </xf>
    <xf borderId="0" fillId="0" fontId="7" numFmtId="0" xfId="0" applyAlignment="1" applyFont="1">
      <alignment horizontal="center"/>
    </xf>
    <xf borderId="0" fillId="3" fontId="4" numFmtId="0" xfId="0" applyAlignment="1" applyFont="1">
      <alignment readingOrder="0"/>
    </xf>
    <xf borderId="0" fillId="5" fontId="8" numFmtId="0" xfId="0" applyAlignment="1" applyFont="1">
      <alignment readingOrder="0"/>
    </xf>
    <xf borderId="0" fillId="0" fontId="9" numFmtId="0" xfId="0" applyAlignment="1" applyFont="1">
      <alignment readingOrder="0"/>
    </xf>
    <xf borderId="0" fillId="0" fontId="9" numFmtId="49" xfId="0" applyAlignment="1" applyFont="1" applyNumberFormat="1">
      <alignment readingOrder="0"/>
    </xf>
    <xf borderId="0" fillId="0" fontId="9" numFmtId="0" xfId="0" applyFont="1"/>
    <xf borderId="0" fillId="0" fontId="4" numFmtId="0" xfId="0" applyAlignment="1" applyFont="1">
      <alignment horizontal="center"/>
    </xf>
    <xf borderId="0" fillId="0" fontId="10" numFmtId="0" xfId="0" applyAlignment="1" applyFont="1">
      <alignment horizontal="center"/>
    </xf>
    <xf borderId="0" fillId="6" fontId="4" numFmtId="0" xfId="0" applyAlignment="1" applyFill="1" applyFont="1">
      <alignment readingOrder="0"/>
    </xf>
    <xf borderId="0" fillId="6" fontId="4" numFmtId="0" xfId="0" applyFont="1"/>
    <xf borderId="0" fillId="7" fontId="4" numFmtId="0" xfId="0" applyFill="1" applyFont="1"/>
    <xf borderId="0" fillId="7" fontId="4" numFmtId="49" xfId="0" applyAlignment="1" applyFont="1" applyNumberFormat="1">
      <alignment readingOrder="0"/>
    </xf>
    <xf borderId="0" fillId="7" fontId="4" numFmtId="0" xfId="0" applyAlignment="1" applyFont="1">
      <alignment readingOrder="0"/>
    </xf>
    <xf borderId="0" fillId="8" fontId="4" numFmtId="0" xfId="0" applyFill="1" applyFont="1"/>
    <xf borderId="0" fillId="8" fontId="4" numFmtId="49" xfId="0" applyAlignment="1" applyFont="1" applyNumberFormat="1">
      <alignment readingOrder="0"/>
    </xf>
    <xf borderId="0" fillId="8" fontId="4" numFmtId="0" xfId="0" applyAlignment="1" applyFont="1">
      <alignment readingOrder="0"/>
    </xf>
    <xf borderId="0" fillId="0" fontId="6" numFmtId="49" xfId="0" applyAlignment="1" applyFont="1" applyNumberFormat="1">
      <alignment vertical="bottom"/>
    </xf>
    <xf borderId="0" fillId="0" fontId="4" numFmtId="0" xfId="0" applyFont="1"/>
    <xf borderId="0" fillId="9" fontId="9" numFmtId="0" xfId="0" applyAlignment="1" applyFill="1" applyFont="1">
      <alignment readingOrder="0"/>
    </xf>
    <xf borderId="0" fillId="9" fontId="4" numFmtId="0" xfId="0" applyFont="1"/>
    <xf borderId="0" fillId="9" fontId="4" numFmtId="0" xfId="0" applyAlignment="1" applyFont="1">
      <alignment readingOrder="0"/>
    </xf>
    <xf borderId="0" fillId="10" fontId="4" numFmtId="0" xfId="0" applyAlignment="1" applyFill="1" applyFont="1">
      <alignment readingOrder="0"/>
    </xf>
    <xf borderId="0" fillId="0" fontId="4" numFmtId="49" xfId="0" applyAlignment="1" applyFont="1" applyNumberFormat="1">
      <alignment horizontal="center"/>
    </xf>
    <xf borderId="0" fillId="9" fontId="4" numFmtId="49" xfId="0" applyAlignment="1" applyFont="1" applyNumberFormat="1">
      <alignment readingOrder="0"/>
    </xf>
    <xf borderId="0" fillId="0" fontId="7" numFmtId="0" xfId="0" applyAlignment="1" applyFont="1">
      <alignment horizontal="right"/>
    </xf>
    <xf borderId="0" fillId="0" fontId="10" numFmtId="0" xfId="0" applyAlignment="1" applyFont="1">
      <alignment horizontal="righ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chemies of Scent" id="{790001f5-9ac2-4f79-b4e6-354a35a8f16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95" dT="2024-05-01T12:50:07.00" personId="{790001f5-9ac2-4f79-b4e6-354a35a8f16f}" id="{da565bc1-908f-4c5e-bab9-73864e95f569}" done="0">
    <x18tc:text xml:space="preserve">i don't copy the cells from above for the rest of this, but if it's needed i can go back</x18tc:text>
  </x18tc:threadedComment>
  <x18tc:threadedComment ref="D481" dT="2024-05-01T19:24:57.00" personId="{790001f5-9ac2-4f79-b4e6-354a35a8f16f}" id="{e6717006-c37f-4fd5-b435-d29e66c9700b}" done="0">
    <x18tc:text xml:space="preserve">page check</x18tc:text>
  </x18tc:threadedComment>
  <x18tc:threadedComment ref="D864" dT="2024-05-01T18:33:55.00" personId="{790001f5-9ac2-4f79-b4e6-354a35a8f16f}" id="{3eb99574-bffe-49e4-956f-54e8dde72461}" done="0">
    <x18tc:text xml:space="preserve">same chapters are printed in the edition</x18tc:text>
  </x18tc:threadedComment>
  <x18tc:threadedComment ref="E30" dT="2024-04-30T21:45:08.00" personId="{790001f5-9ac2-4f79-b4e6-354a35a8f16f}" id="{395ce674-1996-4761-8af6-9ee26230f2be}" done="0">
    <x18tc:text xml:space="preserve">needs to be refined in the text</x18tc:text>
  </x18tc:threadedComment>
  <x18tc:threadedComment ref="E30" dT="2024-04-30T21:45:49.00" personId="{790001f5-9ac2-4f79-b4e6-354a35a8f16f}" id="{a03b38e2-52cb-45c9-8147-da7afb0fb576}" parentId="{395ce674-1996-4761-8af6-9ee26230f2be}">
    <x18tc:text xml:space="preserve">in this section, parts of the title corresponds to what is in the next entry in berendes</x18tc:text>
  </x18tc:threadedComment>
  <x18tc:threadedComment ref="H744" dT="2024-05-01T19:15:01.00" personId="{790001f5-9ac2-4f79-b4e6-354a35a8f16f}" id="{eb5606f9-29a4-4121-8db2-6a750b8a3167}" done="0">
    <x18tc:text xml:space="preserve">this is not = to silybum</x18tc:text>
  </x18tc:threadedComment>
  <x18tc:threadedComment ref="D238" dT="2024-05-01T12:59:07.00" personId="{790001f5-9ac2-4f79-b4e6-354a35a8f16f}" id="{d345b471-634b-4e16-937d-fef6a163c064}" done="0">
    <x18tc:text xml:space="preserve">note: not in same order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5" dT="2024-05-03T12:17:29.00" personId="{790001f5-9ac2-4f79-b4e6-354a35a8f16f}" id="{b12747be-64be-4e5a-869f-6c3b603b95bc}" done="0">
    <x18tc:text xml:space="preserve">note there is a pagination error in the edition here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19" dT="2024-05-01T18:34:28.00" personId="{790001f5-9ac2-4f79-b4e6-354a35a8f16f}" id="{05b862c8-f862-433c-af23-053e8a03c179}" done="0">
    <x18tc:text xml:space="preserve">same chapters printed in the edition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8.xml"/><Relationship Id="rId5"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9.xml"/><Relationship Id="rId5"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c r="B2" s="1" t="s">
        <v>17</v>
      </c>
      <c r="C2" s="2">
        <v>1.1</v>
      </c>
      <c r="D2" s="1" t="s">
        <v>18</v>
      </c>
      <c r="E2" s="3"/>
      <c r="F2" s="1" t="s">
        <v>19</v>
      </c>
      <c r="G2" s="2">
        <v>17.0</v>
      </c>
      <c r="H2" s="1" t="s">
        <v>20</v>
      </c>
      <c r="I2" s="3"/>
      <c r="J2" s="1" t="s">
        <v>19</v>
      </c>
      <c r="K2" s="2">
        <v>1.1</v>
      </c>
      <c r="L2" s="1" t="s">
        <v>21</v>
      </c>
      <c r="M2" s="1" t="s">
        <v>22</v>
      </c>
      <c r="N2" s="2">
        <v>23.0</v>
      </c>
      <c r="O2" s="1" t="s">
        <v>23</v>
      </c>
      <c r="P2" s="2">
        <v>11.0</v>
      </c>
      <c r="Q2" s="1" t="s">
        <v>24</v>
      </c>
      <c r="R2" s="1" t="s">
        <v>25</v>
      </c>
    </row>
    <row r="3">
      <c r="B3" s="1" t="s">
        <v>26</v>
      </c>
      <c r="C3" s="2">
        <v>1.2</v>
      </c>
      <c r="D3" s="1" t="s">
        <v>27</v>
      </c>
      <c r="E3" s="3"/>
      <c r="F3" s="1" t="s">
        <v>28</v>
      </c>
      <c r="G3" s="2">
        <v>19.0</v>
      </c>
      <c r="H3" s="1" t="s">
        <v>29</v>
      </c>
      <c r="I3" s="3"/>
      <c r="J3" s="1" t="s">
        <v>28</v>
      </c>
      <c r="K3" s="2">
        <v>1.2</v>
      </c>
      <c r="L3" s="1" t="s">
        <v>30</v>
      </c>
      <c r="M3" s="1" t="s">
        <v>31</v>
      </c>
      <c r="N3" s="2">
        <v>24.0</v>
      </c>
      <c r="O3" s="1" t="s">
        <v>23</v>
      </c>
      <c r="P3" s="2">
        <v>12.0</v>
      </c>
      <c r="Q3" s="1" t="s">
        <v>32</v>
      </c>
      <c r="R3" s="1" t="s">
        <v>33</v>
      </c>
    </row>
    <row r="4">
      <c r="B4" s="1" t="s">
        <v>34</v>
      </c>
      <c r="C4" s="2">
        <v>1.3</v>
      </c>
      <c r="D4" s="1" t="s">
        <v>35</v>
      </c>
      <c r="E4" s="3"/>
      <c r="F4" s="1" t="s">
        <v>36</v>
      </c>
      <c r="G4" s="2">
        <v>22.0</v>
      </c>
      <c r="H4" s="1" t="s">
        <v>37</v>
      </c>
      <c r="I4" s="3"/>
      <c r="J4" s="1" t="s">
        <v>36</v>
      </c>
      <c r="K4" s="2">
        <v>1.3</v>
      </c>
      <c r="L4" s="1" t="s">
        <v>38</v>
      </c>
      <c r="M4" s="1" t="s">
        <v>39</v>
      </c>
      <c r="N4" s="2">
        <v>25.0</v>
      </c>
      <c r="O4" s="1" t="s">
        <v>23</v>
      </c>
      <c r="P4" s="2">
        <v>13.0</v>
      </c>
      <c r="Q4" s="1" t="s">
        <v>40</v>
      </c>
      <c r="R4" s="1" t="s">
        <v>41</v>
      </c>
    </row>
    <row r="5">
      <c r="B5" s="1" t="s">
        <v>42</v>
      </c>
      <c r="C5" s="2">
        <v>1.4</v>
      </c>
      <c r="D5" s="1" t="s">
        <v>43</v>
      </c>
      <c r="E5" s="3"/>
      <c r="F5" s="1" t="s">
        <v>44</v>
      </c>
      <c r="G5" s="2">
        <v>22.0</v>
      </c>
      <c r="H5" s="1" t="s">
        <v>45</v>
      </c>
      <c r="J5" s="1" t="s">
        <v>46</v>
      </c>
      <c r="K5" s="2">
        <v>1.4</v>
      </c>
      <c r="L5" s="1" t="s">
        <v>47</v>
      </c>
      <c r="M5" s="1" t="s">
        <v>48</v>
      </c>
      <c r="N5" s="2">
        <v>26.0</v>
      </c>
      <c r="O5" s="1" t="s">
        <v>23</v>
      </c>
      <c r="P5" s="2">
        <v>14.0</v>
      </c>
      <c r="Q5" s="1" t="s">
        <v>49</v>
      </c>
      <c r="R5" s="1" t="s">
        <v>50</v>
      </c>
    </row>
    <row r="6">
      <c r="B6" s="1" t="s">
        <v>51</v>
      </c>
      <c r="C6" s="1" t="s">
        <v>52</v>
      </c>
      <c r="D6" s="1" t="s">
        <v>43</v>
      </c>
      <c r="E6" s="3"/>
      <c r="F6" s="1" t="s">
        <v>44</v>
      </c>
      <c r="G6" s="2">
        <v>22.0</v>
      </c>
      <c r="H6" s="1" t="s">
        <v>45</v>
      </c>
      <c r="J6" s="1" t="s">
        <v>46</v>
      </c>
      <c r="K6" s="2">
        <v>1.4</v>
      </c>
      <c r="L6" s="1" t="s">
        <v>47</v>
      </c>
      <c r="M6" s="1" t="s">
        <v>48</v>
      </c>
      <c r="O6" s="3"/>
      <c r="P6" s="3"/>
      <c r="Q6" s="3"/>
      <c r="R6" s="3"/>
    </row>
    <row r="7">
      <c r="B7" s="1" t="s">
        <v>53</v>
      </c>
      <c r="C7" s="2">
        <v>1.5</v>
      </c>
      <c r="D7" s="1" t="s">
        <v>54</v>
      </c>
      <c r="F7" s="1" t="s">
        <v>55</v>
      </c>
      <c r="G7" s="2">
        <v>23.0</v>
      </c>
      <c r="H7" s="1" t="s">
        <v>56</v>
      </c>
      <c r="J7" s="1" t="s">
        <v>55</v>
      </c>
      <c r="K7" s="2">
        <v>1.5</v>
      </c>
      <c r="L7" s="1" t="s">
        <v>57</v>
      </c>
      <c r="M7" s="1" t="s">
        <v>58</v>
      </c>
      <c r="N7" s="2">
        <v>27.0</v>
      </c>
      <c r="O7" s="1" t="s">
        <v>23</v>
      </c>
      <c r="P7" s="2">
        <v>15.0</v>
      </c>
      <c r="Q7" s="1" t="s">
        <v>59</v>
      </c>
      <c r="R7" s="1" t="s">
        <v>60</v>
      </c>
    </row>
    <row r="8">
      <c r="B8" s="1" t="s">
        <v>61</v>
      </c>
      <c r="C8" s="2">
        <v>1.6</v>
      </c>
      <c r="D8" s="1" t="s">
        <v>62</v>
      </c>
      <c r="E8" s="3"/>
      <c r="F8" s="1" t="s">
        <v>63</v>
      </c>
      <c r="G8" s="2">
        <v>25.0</v>
      </c>
      <c r="H8" s="1" t="s">
        <v>64</v>
      </c>
      <c r="J8" s="1" t="s">
        <v>63</v>
      </c>
      <c r="K8" s="2">
        <v>1.6</v>
      </c>
      <c r="L8" s="1" t="s">
        <v>65</v>
      </c>
      <c r="M8" s="1" t="s">
        <v>66</v>
      </c>
      <c r="N8" s="2">
        <v>28.0</v>
      </c>
      <c r="O8" s="1" t="s">
        <v>23</v>
      </c>
      <c r="P8" s="2">
        <v>16.0</v>
      </c>
      <c r="Q8" s="1" t="s">
        <v>67</v>
      </c>
      <c r="R8" s="1" t="s">
        <v>68</v>
      </c>
    </row>
    <row r="9">
      <c r="B9" s="1" t="s">
        <v>69</v>
      </c>
      <c r="C9" s="2">
        <v>1.7</v>
      </c>
      <c r="D9" s="1" t="s">
        <v>70</v>
      </c>
      <c r="F9" s="1" t="s">
        <v>71</v>
      </c>
      <c r="G9" s="2">
        <v>27.0</v>
      </c>
      <c r="H9" s="1" t="s">
        <v>72</v>
      </c>
      <c r="J9" s="1" t="s">
        <v>71</v>
      </c>
      <c r="K9" s="2">
        <v>1.7</v>
      </c>
      <c r="L9" s="1" t="s">
        <v>73</v>
      </c>
      <c r="M9" s="1" t="s">
        <v>74</v>
      </c>
      <c r="N9" s="2">
        <v>29.0</v>
      </c>
      <c r="O9" s="1" t="s">
        <v>23</v>
      </c>
      <c r="P9" s="2">
        <v>17.0</v>
      </c>
      <c r="Q9" s="1" t="s">
        <v>75</v>
      </c>
      <c r="R9" s="1" t="s">
        <v>76</v>
      </c>
    </row>
    <row r="10">
      <c r="B10" s="1" t="s">
        <v>77</v>
      </c>
      <c r="C10" s="2">
        <v>1.8</v>
      </c>
      <c r="D10" s="1" t="s">
        <v>78</v>
      </c>
      <c r="F10" s="1" t="s">
        <v>79</v>
      </c>
      <c r="G10" s="2">
        <v>29.0</v>
      </c>
      <c r="H10" s="1" t="s">
        <v>80</v>
      </c>
      <c r="J10" s="1" t="s">
        <v>79</v>
      </c>
      <c r="K10" s="2">
        <v>1.8</v>
      </c>
      <c r="L10" s="1" t="s">
        <v>81</v>
      </c>
      <c r="M10" s="1" t="s">
        <v>82</v>
      </c>
      <c r="N10" s="2">
        <v>30.0</v>
      </c>
      <c r="O10" s="1" t="s">
        <v>23</v>
      </c>
      <c r="P10" s="2">
        <v>18.0</v>
      </c>
      <c r="Q10" s="1" t="s">
        <v>83</v>
      </c>
      <c r="R10" s="1" t="s">
        <v>84</v>
      </c>
    </row>
    <row r="11">
      <c r="B11" s="1" t="s">
        <v>85</v>
      </c>
      <c r="C11" s="2">
        <v>1.9</v>
      </c>
      <c r="D11" s="1" t="s">
        <v>86</v>
      </c>
      <c r="E11" s="3"/>
      <c r="F11" s="1" t="s">
        <v>87</v>
      </c>
      <c r="G11" s="2">
        <v>30.0</v>
      </c>
      <c r="H11" s="1" t="s">
        <v>88</v>
      </c>
      <c r="J11" s="1" t="s">
        <v>87</v>
      </c>
      <c r="K11" s="2">
        <v>1.9</v>
      </c>
      <c r="L11" s="1" t="s">
        <v>89</v>
      </c>
      <c r="M11" s="1" t="s">
        <v>90</v>
      </c>
      <c r="N11" s="2">
        <v>30.0</v>
      </c>
      <c r="O11" s="1" t="s">
        <v>23</v>
      </c>
      <c r="P11" s="2">
        <v>18.0</v>
      </c>
      <c r="Q11" s="1" t="s">
        <v>91</v>
      </c>
      <c r="R11" s="1" t="s">
        <v>92</v>
      </c>
    </row>
    <row r="12">
      <c r="B12" s="1" t="s">
        <v>93</v>
      </c>
      <c r="C12" s="2">
        <v>1.1</v>
      </c>
      <c r="D12" s="1" t="s">
        <v>94</v>
      </c>
      <c r="E12" s="3"/>
      <c r="F12" s="1" t="s">
        <v>95</v>
      </c>
      <c r="G12" s="2">
        <v>31.0</v>
      </c>
      <c r="H12" s="1" t="s">
        <v>96</v>
      </c>
      <c r="J12" s="1" t="s">
        <v>95</v>
      </c>
      <c r="K12" s="2">
        <v>1.1</v>
      </c>
      <c r="L12" s="1" t="s">
        <v>97</v>
      </c>
      <c r="M12" s="1" t="s">
        <v>98</v>
      </c>
      <c r="N12" s="2">
        <v>31.0</v>
      </c>
      <c r="O12" s="1" t="s">
        <v>23</v>
      </c>
      <c r="P12" s="2">
        <v>19.0</v>
      </c>
      <c r="Q12" s="1" t="s">
        <v>99</v>
      </c>
      <c r="R12" s="1" t="s">
        <v>100</v>
      </c>
    </row>
    <row r="13">
      <c r="B13" s="1" t="s">
        <v>101</v>
      </c>
      <c r="C13" s="2">
        <v>1.11</v>
      </c>
      <c r="D13" s="1" t="s">
        <v>102</v>
      </c>
      <c r="F13" s="1" t="s">
        <v>103</v>
      </c>
      <c r="G13" s="2">
        <v>33.0</v>
      </c>
      <c r="H13" s="1" t="s">
        <v>104</v>
      </c>
      <c r="J13" s="1" t="s">
        <v>103</v>
      </c>
      <c r="K13" s="2">
        <v>1.11</v>
      </c>
      <c r="L13" s="1" t="s">
        <v>105</v>
      </c>
      <c r="M13" s="1" t="s">
        <v>106</v>
      </c>
      <c r="N13" s="2">
        <v>32.0</v>
      </c>
      <c r="O13" s="1" t="s">
        <v>23</v>
      </c>
      <c r="P13" s="2">
        <v>20.0</v>
      </c>
      <c r="Q13" s="1" t="s">
        <v>107</v>
      </c>
      <c r="R13" s="1" t="s">
        <v>108</v>
      </c>
    </row>
    <row r="14">
      <c r="B14" s="1" t="s">
        <v>109</v>
      </c>
      <c r="C14" s="2">
        <v>1.12</v>
      </c>
      <c r="D14" s="1" t="s">
        <v>110</v>
      </c>
      <c r="E14" s="3"/>
      <c r="F14" s="1" t="s">
        <v>111</v>
      </c>
      <c r="G14" s="2">
        <v>35.0</v>
      </c>
      <c r="H14" s="1" t="s">
        <v>112</v>
      </c>
      <c r="J14" s="1" t="s">
        <v>111</v>
      </c>
      <c r="K14" s="2">
        <v>1.12</v>
      </c>
      <c r="L14" s="1" t="s">
        <v>113</v>
      </c>
      <c r="M14" s="1" t="s">
        <v>114</v>
      </c>
      <c r="N14" s="2">
        <v>33.0</v>
      </c>
      <c r="O14" s="1" t="s">
        <v>23</v>
      </c>
      <c r="P14" s="2">
        <v>21.0</v>
      </c>
      <c r="Q14" s="1" t="s">
        <v>115</v>
      </c>
      <c r="R14" s="1" t="s">
        <v>116</v>
      </c>
    </row>
    <row r="15">
      <c r="B15" s="1" t="s">
        <v>117</v>
      </c>
      <c r="C15" s="2">
        <v>1.13</v>
      </c>
      <c r="D15" s="1" t="s">
        <v>118</v>
      </c>
      <c r="F15" s="1" t="s">
        <v>119</v>
      </c>
      <c r="G15" s="2">
        <v>35.0</v>
      </c>
      <c r="H15" s="1" t="s">
        <v>120</v>
      </c>
      <c r="J15" s="1" t="s">
        <v>119</v>
      </c>
      <c r="K15" s="2">
        <v>1.13</v>
      </c>
      <c r="L15" s="1" t="s">
        <v>121</v>
      </c>
      <c r="M15" s="1" t="s">
        <v>122</v>
      </c>
      <c r="N15" s="2">
        <v>34.0</v>
      </c>
      <c r="O15" s="1" t="s">
        <v>23</v>
      </c>
      <c r="P15" s="2">
        <v>22.0</v>
      </c>
      <c r="Q15" s="1" t="s">
        <v>123</v>
      </c>
      <c r="R15" s="1" t="s">
        <v>124</v>
      </c>
    </row>
    <row r="16">
      <c r="B16" s="1" t="s">
        <v>125</v>
      </c>
      <c r="C16" s="2">
        <v>1.14</v>
      </c>
      <c r="D16" s="1" t="s">
        <v>126</v>
      </c>
      <c r="E16" s="3"/>
      <c r="F16" s="1" t="s">
        <v>127</v>
      </c>
      <c r="G16" s="2">
        <v>41.0</v>
      </c>
      <c r="H16" s="1" t="s">
        <v>128</v>
      </c>
      <c r="J16" s="1" t="s">
        <v>129</v>
      </c>
      <c r="K16" s="2">
        <v>1.14</v>
      </c>
      <c r="L16" s="1" t="s">
        <v>130</v>
      </c>
      <c r="M16" s="1" t="s">
        <v>131</v>
      </c>
      <c r="N16" s="2">
        <v>35.0</v>
      </c>
      <c r="O16" s="1" t="s">
        <v>23</v>
      </c>
      <c r="P16" s="2">
        <v>23.0</v>
      </c>
      <c r="Q16" s="1" t="s">
        <v>132</v>
      </c>
      <c r="R16" s="1" t="s">
        <v>133</v>
      </c>
    </row>
    <row r="17">
      <c r="B17" s="1" t="s">
        <v>134</v>
      </c>
      <c r="C17" s="2">
        <v>1.15</v>
      </c>
      <c r="D17" s="1" t="s">
        <v>135</v>
      </c>
      <c r="E17" s="3"/>
      <c r="F17" s="1" t="s">
        <v>136</v>
      </c>
      <c r="G17" s="2">
        <v>147.0</v>
      </c>
      <c r="H17" s="1" t="s">
        <v>137</v>
      </c>
      <c r="J17" s="1" t="s">
        <v>138</v>
      </c>
      <c r="K17" s="2">
        <v>1.15</v>
      </c>
      <c r="L17" s="1" t="s">
        <v>139</v>
      </c>
      <c r="M17" s="1" t="s">
        <v>140</v>
      </c>
      <c r="N17" s="2">
        <v>36.0</v>
      </c>
      <c r="O17" s="1" t="s">
        <v>23</v>
      </c>
      <c r="P17" s="2">
        <v>24.0</v>
      </c>
      <c r="Q17" s="1" t="s">
        <v>141</v>
      </c>
      <c r="R17" s="1" t="s">
        <v>142</v>
      </c>
    </row>
    <row r="18">
      <c r="B18" s="1" t="s">
        <v>143</v>
      </c>
      <c r="C18" s="2">
        <v>1.16</v>
      </c>
      <c r="D18" s="1" t="s">
        <v>144</v>
      </c>
      <c r="E18" s="3"/>
      <c r="F18" s="1" t="s">
        <v>145</v>
      </c>
      <c r="G18" s="2">
        <v>43.0</v>
      </c>
      <c r="H18" s="1" t="s">
        <v>146</v>
      </c>
      <c r="J18" s="1" t="s">
        <v>145</v>
      </c>
      <c r="K18" s="2">
        <v>1.16</v>
      </c>
      <c r="L18" s="1" t="s">
        <v>147</v>
      </c>
      <c r="M18" s="1" t="s">
        <v>148</v>
      </c>
      <c r="N18" s="2">
        <v>36.0</v>
      </c>
      <c r="O18" s="1" t="s">
        <v>23</v>
      </c>
      <c r="P18" s="2">
        <v>24.0</v>
      </c>
      <c r="Q18" s="1" t="s">
        <v>149</v>
      </c>
      <c r="R18" s="1" t="s">
        <v>150</v>
      </c>
    </row>
    <row r="19">
      <c r="B19" s="1" t="s">
        <v>151</v>
      </c>
      <c r="C19" s="2">
        <v>1.17</v>
      </c>
      <c r="D19" s="1" t="s">
        <v>152</v>
      </c>
      <c r="E19" s="3"/>
      <c r="F19" s="1" t="s">
        <v>153</v>
      </c>
      <c r="G19" s="2">
        <v>44.0</v>
      </c>
      <c r="H19" s="1" t="s">
        <v>154</v>
      </c>
      <c r="J19" s="1" t="s">
        <v>153</v>
      </c>
      <c r="K19" s="2">
        <v>1.17</v>
      </c>
      <c r="L19" s="1" t="s">
        <v>155</v>
      </c>
      <c r="M19" s="1" t="s">
        <v>156</v>
      </c>
      <c r="N19" s="2">
        <v>37.0</v>
      </c>
      <c r="O19" s="1" t="s">
        <v>23</v>
      </c>
      <c r="P19" s="2">
        <v>25.0</v>
      </c>
      <c r="Q19" s="1" t="s">
        <v>157</v>
      </c>
      <c r="R19" s="1" t="s">
        <v>158</v>
      </c>
    </row>
    <row r="20">
      <c r="B20" s="1" t="s">
        <v>159</v>
      </c>
      <c r="C20" s="2">
        <v>1.18</v>
      </c>
      <c r="D20" s="1" t="s">
        <v>160</v>
      </c>
      <c r="E20" s="3"/>
      <c r="F20" s="1" t="s">
        <v>161</v>
      </c>
      <c r="G20" s="2">
        <v>46.0</v>
      </c>
      <c r="H20" s="1" t="s">
        <v>162</v>
      </c>
      <c r="J20" s="1" t="s">
        <v>161</v>
      </c>
      <c r="K20" s="2">
        <v>1.18</v>
      </c>
      <c r="L20" s="1" t="s">
        <v>163</v>
      </c>
      <c r="M20" s="1" t="s">
        <v>164</v>
      </c>
      <c r="N20" s="2">
        <v>38.0</v>
      </c>
      <c r="O20" s="1" t="s">
        <v>23</v>
      </c>
      <c r="P20" s="2">
        <v>26.0</v>
      </c>
      <c r="Q20" s="1" t="s">
        <v>165</v>
      </c>
      <c r="R20" s="1" t="s">
        <v>166</v>
      </c>
    </row>
    <row r="21">
      <c r="B21" s="1" t="s">
        <v>167</v>
      </c>
      <c r="C21" s="2">
        <v>1.19</v>
      </c>
      <c r="D21" s="1" t="s">
        <v>168</v>
      </c>
      <c r="F21" s="1" t="s">
        <v>169</v>
      </c>
      <c r="G21" s="2">
        <v>48.0</v>
      </c>
      <c r="H21" s="1" t="s">
        <v>170</v>
      </c>
      <c r="J21" s="1" t="s">
        <v>169</v>
      </c>
      <c r="K21" s="2">
        <v>1.19</v>
      </c>
      <c r="L21" s="1" t="s">
        <v>171</v>
      </c>
      <c r="M21" s="1" t="s">
        <v>172</v>
      </c>
      <c r="N21" s="2">
        <v>40.0</v>
      </c>
      <c r="O21" s="1" t="s">
        <v>23</v>
      </c>
      <c r="P21" s="2">
        <v>28.0</v>
      </c>
      <c r="Q21" s="1" t="s">
        <v>173</v>
      </c>
      <c r="R21" s="1" t="s">
        <v>174</v>
      </c>
    </row>
    <row r="22">
      <c r="B22" s="1" t="s">
        <v>175</v>
      </c>
      <c r="C22" s="2">
        <v>1.2</v>
      </c>
      <c r="D22" s="1" t="s">
        <v>176</v>
      </c>
      <c r="E22" s="3"/>
      <c r="F22" s="1" t="s">
        <v>177</v>
      </c>
      <c r="G22" s="2">
        <v>48.0</v>
      </c>
      <c r="H22" s="1" t="s">
        <v>178</v>
      </c>
      <c r="J22" s="1" t="s">
        <v>177</v>
      </c>
      <c r="K22" s="2">
        <v>1.2</v>
      </c>
      <c r="L22" s="1" t="s">
        <v>179</v>
      </c>
      <c r="M22" s="1" t="s">
        <v>180</v>
      </c>
      <c r="N22" s="2">
        <v>40.0</v>
      </c>
      <c r="O22" s="1" t="s">
        <v>23</v>
      </c>
      <c r="P22" s="2">
        <v>28.0</v>
      </c>
      <c r="Q22" s="1" t="s">
        <v>181</v>
      </c>
      <c r="R22" s="1" t="s">
        <v>182</v>
      </c>
    </row>
    <row r="23">
      <c r="B23" s="1" t="s">
        <v>183</v>
      </c>
      <c r="C23" s="2">
        <v>1.21</v>
      </c>
      <c r="D23" s="1" t="s">
        <v>184</v>
      </c>
      <c r="F23" s="1" t="s">
        <v>185</v>
      </c>
      <c r="G23" s="2">
        <v>51.0</v>
      </c>
      <c r="H23" s="1" t="s">
        <v>186</v>
      </c>
      <c r="J23" s="1" t="s">
        <v>185</v>
      </c>
      <c r="K23" s="2">
        <v>1.21</v>
      </c>
      <c r="L23" s="1" t="s">
        <v>187</v>
      </c>
      <c r="M23" s="1" t="s">
        <v>188</v>
      </c>
      <c r="N23" s="2">
        <v>42.0</v>
      </c>
      <c r="O23" s="1" t="s">
        <v>23</v>
      </c>
      <c r="P23" s="2">
        <v>30.0</v>
      </c>
      <c r="Q23" s="1" t="s">
        <v>189</v>
      </c>
      <c r="R23" s="1" t="s">
        <v>190</v>
      </c>
    </row>
    <row r="24">
      <c r="B24" s="1" t="s">
        <v>191</v>
      </c>
      <c r="C24" s="2">
        <v>1.22</v>
      </c>
      <c r="D24" s="1" t="s">
        <v>192</v>
      </c>
      <c r="F24" s="1" t="s">
        <v>193</v>
      </c>
      <c r="G24" s="2">
        <v>52.0</v>
      </c>
      <c r="H24" s="1" t="s">
        <v>194</v>
      </c>
      <c r="J24" s="1" t="s">
        <v>193</v>
      </c>
      <c r="K24" s="2">
        <v>1.22</v>
      </c>
      <c r="L24" s="1" t="s">
        <v>195</v>
      </c>
      <c r="M24" s="1" t="s">
        <v>196</v>
      </c>
      <c r="N24" s="2">
        <v>42.0</v>
      </c>
      <c r="O24" s="1" t="s">
        <v>23</v>
      </c>
      <c r="P24" s="2">
        <v>30.0</v>
      </c>
      <c r="Q24" s="1" t="s">
        <v>197</v>
      </c>
      <c r="R24" s="1" t="s">
        <v>198</v>
      </c>
    </row>
    <row r="25">
      <c r="B25" s="1" t="s">
        <v>199</v>
      </c>
      <c r="C25" s="2">
        <v>1.23</v>
      </c>
      <c r="D25" s="1" t="s">
        <v>200</v>
      </c>
      <c r="E25" s="3"/>
      <c r="F25" s="1" t="s">
        <v>201</v>
      </c>
      <c r="G25" s="2">
        <v>52.0</v>
      </c>
      <c r="H25" s="1" t="s">
        <v>202</v>
      </c>
      <c r="J25" s="1" t="s">
        <v>201</v>
      </c>
      <c r="K25" s="2">
        <v>1.23</v>
      </c>
      <c r="L25" s="1" t="s">
        <v>203</v>
      </c>
      <c r="M25" s="1" t="s">
        <v>204</v>
      </c>
      <c r="N25" s="2">
        <v>42.0</v>
      </c>
      <c r="O25" s="1" t="s">
        <v>23</v>
      </c>
      <c r="P25" s="2">
        <v>30.0</v>
      </c>
      <c r="Q25" s="1" t="s">
        <v>205</v>
      </c>
      <c r="R25" s="1" t="s">
        <v>206</v>
      </c>
    </row>
    <row r="26">
      <c r="B26" s="1" t="s">
        <v>207</v>
      </c>
      <c r="C26" s="2">
        <v>1.24</v>
      </c>
      <c r="D26" s="1" t="s">
        <v>208</v>
      </c>
      <c r="E26" s="3"/>
      <c r="F26" s="1" t="s">
        <v>209</v>
      </c>
      <c r="G26" s="2">
        <v>54.0</v>
      </c>
      <c r="H26" s="1" t="s">
        <v>210</v>
      </c>
      <c r="I26" s="3"/>
      <c r="J26" s="1" t="s">
        <v>211</v>
      </c>
      <c r="K26" s="2">
        <v>1.24</v>
      </c>
      <c r="L26" s="1" t="s">
        <v>212</v>
      </c>
      <c r="M26" s="1" t="s">
        <v>213</v>
      </c>
      <c r="N26" s="2">
        <v>43.0</v>
      </c>
      <c r="O26" s="1" t="s">
        <v>23</v>
      </c>
      <c r="P26" s="2">
        <v>31.0</v>
      </c>
      <c r="Q26" s="1" t="s">
        <v>214</v>
      </c>
      <c r="R26" s="1" t="s">
        <v>215</v>
      </c>
    </row>
    <row r="27">
      <c r="B27" s="1" t="s">
        <v>216</v>
      </c>
      <c r="C27" s="2">
        <v>1.25</v>
      </c>
      <c r="D27" s="1" t="s">
        <v>217</v>
      </c>
      <c r="E27" s="3"/>
      <c r="F27" s="1" t="s">
        <v>218</v>
      </c>
      <c r="G27" s="2">
        <v>54.0</v>
      </c>
      <c r="H27" s="1" t="s">
        <v>219</v>
      </c>
      <c r="J27" s="1" t="s">
        <v>218</v>
      </c>
      <c r="K27" s="2">
        <v>1.25</v>
      </c>
      <c r="L27" s="1" t="s">
        <v>220</v>
      </c>
      <c r="M27" s="1" t="s">
        <v>221</v>
      </c>
      <c r="N27" s="2">
        <v>43.0</v>
      </c>
      <c r="O27" s="1" t="s">
        <v>23</v>
      </c>
      <c r="P27" s="2">
        <v>31.0</v>
      </c>
      <c r="Q27" s="1" t="s">
        <v>222</v>
      </c>
      <c r="R27" s="1" t="s">
        <v>223</v>
      </c>
    </row>
    <row r="28">
      <c r="B28" s="1" t="s">
        <v>224</v>
      </c>
      <c r="C28" s="2">
        <v>1.26</v>
      </c>
      <c r="D28" s="1" t="s">
        <v>225</v>
      </c>
      <c r="F28" s="1" t="s">
        <v>226</v>
      </c>
      <c r="G28" s="2">
        <v>54.0</v>
      </c>
      <c r="H28" s="1" t="s">
        <v>227</v>
      </c>
      <c r="J28" s="1" t="s">
        <v>226</v>
      </c>
      <c r="K28" s="2">
        <v>1.26</v>
      </c>
      <c r="L28" s="1" t="s">
        <v>228</v>
      </c>
      <c r="M28" s="1" t="s">
        <v>229</v>
      </c>
      <c r="N28" s="2">
        <v>44.0</v>
      </c>
      <c r="O28" s="1" t="s">
        <v>23</v>
      </c>
      <c r="P28" s="2">
        <v>32.0</v>
      </c>
      <c r="Q28" s="1" t="s">
        <v>230</v>
      </c>
      <c r="R28" s="1" t="s">
        <v>231</v>
      </c>
    </row>
    <row r="29">
      <c r="B29" s="1" t="s">
        <v>232</v>
      </c>
      <c r="C29" s="2">
        <v>1.27</v>
      </c>
      <c r="D29" s="1" t="s">
        <v>233</v>
      </c>
      <c r="E29" s="3"/>
      <c r="F29" s="1" t="s">
        <v>234</v>
      </c>
      <c r="G29" s="2">
        <v>55.0</v>
      </c>
      <c r="H29" s="1" t="s">
        <v>235</v>
      </c>
      <c r="J29" s="1" t="s">
        <v>234</v>
      </c>
      <c r="K29" s="2">
        <v>1.27</v>
      </c>
      <c r="L29" s="1" t="s">
        <v>236</v>
      </c>
      <c r="M29" s="1" t="s">
        <v>237</v>
      </c>
      <c r="N29" s="2">
        <v>44.0</v>
      </c>
      <c r="O29" s="1" t="s">
        <v>23</v>
      </c>
      <c r="P29" s="2">
        <v>32.0</v>
      </c>
      <c r="Q29" s="1" t="s">
        <v>238</v>
      </c>
      <c r="R29" s="1" t="s">
        <v>239</v>
      </c>
    </row>
    <row r="30">
      <c r="B30" s="1" t="s">
        <v>240</v>
      </c>
      <c r="C30" s="2">
        <v>1.28</v>
      </c>
      <c r="D30" s="1" t="s">
        <v>241</v>
      </c>
      <c r="F30" s="1" t="s">
        <v>234</v>
      </c>
      <c r="G30" s="2">
        <v>55.0</v>
      </c>
      <c r="H30" s="1" t="s">
        <v>235</v>
      </c>
      <c r="J30" s="3"/>
      <c r="K30" s="3"/>
      <c r="L30" s="3"/>
      <c r="M30" s="3"/>
      <c r="N30" s="3"/>
      <c r="O30" s="3"/>
      <c r="P30" s="3"/>
      <c r="Q30" s="3"/>
      <c r="R30" s="3"/>
    </row>
    <row r="31">
      <c r="B31" s="1" t="s">
        <v>242</v>
      </c>
      <c r="C31" s="2">
        <v>1.29</v>
      </c>
      <c r="D31" s="1" t="s">
        <v>243</v>
      </c>
      <c r="F31" s="1" t="s">
        <v>244</v>
      </c>
      <c r="G31" s="2">
        <v>56.0</v>
      </c>
      <c r="H31" s="1" t="s">
        <v>245</v>
      </c>
      <c r="J31" s="1" t="s">
        <v>244</v>
      </c>
      <c r="K31" s="2">
        <v>1.28</v>
      </c>
      <c r="L31" s="1" t="s">
        <v>246</v>
      </c>
      <c r="M31" s="1" t="s">
        <v>247</v>
      </c>
      <c r="N31" s="2">
        <v>45.0</v>
      </c>
      <c r="O31" s="1" t="s">
        <v>23</v>
      </c>
      <c r="P31" s="2">
        <v>33.0</v>
      </c>
      <c r="Q31" s="1" t="s">
        <v>248</v>
      </c>
      <c r="R31" s="1" t="s">
        <v>249</v>
      </c>
    </row>
    <row r="32">
      <c r="B32" s="1" t="s">
        <v>250</v>
      </c>
      <c r="C32" s="2">
        <v>1.3</v>
      </c>
      <c r="D32" s="1" t="s">
        <v>251</v>
      </c>
      <c r="F32" s="1" t="s">
        <v>244</v>
      </c>
      <c r="G32" s="2">
        <v>56.0</v>
      </c>
      <c r="H32" s="1" t="s">
        <v>245</v>
      </c>
      <c r="M32" s="3"/>
      <c r="N32" s="3"/>
      <c r="O32" s="3"/>
      <c r="P32" s="3"/>
      <c r="Q32" s="3"/>
      <c r="R32" s="3"/>
    </row>
    <row r="33">
      <c r="B33" s="1" t="s">
        <v>252</v>
      </c>
      <c r="C33" s="2">
        <v>1.31</v>
      </c>
      <c r="D33" s="1" t="s">
        <v>253</v>
      </c>
      <c r="F33" s="1" t="s">
        <v>254</v>
      </c>
      <c r="G33" s="2">
        <v>57.0</v>
      </c>
      <c r="H33" s="1" t="s">
        <v>255</v>
      </c>
      <c r="J33" s="1" t="s">
        <v>254</v>
      </c>
      <c r="K33" s="2">
        <v>1.29</v>
      </c>
      <c r="L33" s="1" t="s">
        <v>256</v>
      </c>
      <c r="M33" s="1" t="s">
        <v>257</v>
      </c>
      <c r="P33" s="3"/>
      <c r="Q33" s="3"/>
      <c r="R33" s="3"/>
    </row>
    <row r="34">
      <c r="B34" s="1" t="s">
        <v>258</v>
      </c>
      <c r="C34" s="2">
        <v>1.32</v>
      </c>
      <c r="D34" s="1" t="s">
        <v>259</v>
      </c>
      <c r="F34" s="1" t="s">
        <v>254</v>
      </c>
      <c r="G34" s="2">
        <v>57.0</v>
      </c>
      <c r="H34" s="1" t="s">
        <v>255</v>
      </c>
      <c r="K34" s="3"/>
      <c r="L34" s="3"/>
      <c r="M34" s="3"/>
      <c r="N34" s="3"/>
      <c r="O34" s="3"/>
      <c r="P34" s="3"/>
      <c r="Q34" s="3"/>
      <c r="R34" s="3"/>
    </row>
    <row r="35">
      <c r="B35" s="1" t="s">
        <v>260</v>
      </c>
      <c r="C35" s="2">
        <v>1.33</v>
      </c>
      <c r="D35" s="1" t="s">
        <v>261</v>
      </c>
      <c r="F35" s="1" t="s">
        <v>262</v>
      </c>
      <c r="G35" s="2">
        <v>57.0</v>
      </c>
      <c r="H35" s="1" t="s">
        <v>263</v>
      </c>
      <c r="J35" s="1" t="s">
        <v>262</v>
      </c>
      <c r="K35" s="2">
        <v>1.3</v>
      </c>
      <c r="L35" s="1" t="s">
        <v>264</v>
      </c>
      <c r="M35" s="1" t="s">
        <v>265</v>
      </c>
      <c r="O35" s="3"/>
      <c r="P35" s="3"/>
      <c r="Q35" s="3"/>
      <c r="R35" s="3"/>
    </row>
    <row r="36">
      <c r="B36" s="1" t="s">
        <v>266</v>
      </c>
      <c r="C36" s="2">
        <v>1.34</v>
      </c>
      <c r="D36" s="1" t="s">
        <v>267</v>
      </c>
      <c r="F36" s="1" t="s">
        <v>268</v>
      </c>
      <c r="G36" s="2">
        <v>57.0</v>
      </c>
      <c r="H36" s="1" t="s">
        <v>269</v>
      </c>
      <c r="J36" s="1" t="s">
        <v>268</v>
      </c>
      <c r="K36" s="2">
        <v>1.31</v>
      </c>
      <c r="L36" s="1" t="s">
        <v>270</v>
      </c>
      <c r="M36" s="1" t="s">
        <v>271</v>
      </c>
      <c r="O36" s="3"/>
      <c r="P36" s="3"/>
      <c r="Q36" s="3"/>
      <c r="R36" s="3"/>
    </row>
    <row r="37">
      <c r="B37" s="1" t="s">
        <v>272</v>
      </c>
      <c r="C37" s="2">
        <v>1.35</v>
      </c>
      <c r="D37" s="1" t="s">
        <v>273</v>
      </c>
      <c r="F37" s="1" t="s">
        <v>268</v>
      </c>
      <c r="G37" s="2">
        <v>57.0</v>
      </c>
      <c r="H37" s="1" t="s">
        <v>269</v>
      </c>
      <c r="J37" s="3"/>
      <c r="K37" s="3"/>
      <c r="L37" s="3"/>
      <c r="M37" s="3"/>
      <c r="N37" s="3"/>
      <c r="O37" s="3"/>
      <c r="P37" s="3"/>
      <c r="Q37" s="3"/>
      <c r="R37" s="3"/>
    </row>
    <row r="38">
      <c r="B38" s="1" t="s">
        <v>274</v>
      </c>
      <c r="C38" s="2">
        <v>1.36</v>
      </c>
      <c r="D38" s="1" t="s">
        <v>275</v>
      </c>
      <c r="F38" s="1" t="s">
        <v>268</v>
      </c>
      <c r="G38" s="2">
        <v>57.0</v>
      </c>
      <c r="H38" s="1" t="s">
        <v>269</v>
      </c>
      <c r="J38" s="3"/>
      <c r="K38" s="3"/>
      <c r="L38" s="3"/>
      <c r="M38" s="3"/>
      <c r="N38" s="3"/>
      <c r="O38" s="3"/>
      <c r="P38" s="3"/>
      <c r="Q38" s="3"/>
      <c r="R38" s="3"/>
    </row>
    <row r="39">
      <c r="B39" s="1" t="s">
        <v>276</v>
      </c>
      <c r="C39" s="2">
        <v>1.37</v>
      </c>
      <c r="D39" s="1" t="s">
        <v>277</v>
      </c>
      <c r="E39" s="3"/>
      <c r="F39" s="1" t="s">
        <v>278</v>
      </c>
      <c r="G39" s="2">
        <v>58.0</v>
      </c>
      <c r="H39" s="1" t="s">
        <v>279</v>
      </c>
      <c r="J39" s="1" t="s">
        <v>278</v>
      </c>
      <c r="K39" s="2">
        <v>1.32</v>
      </c>
      <c r="L39" s="1" t="s">
        <v>280</v>
      </c>
      <c r="M39" s="1" t="s">
        <v>281</v>
      </c>
      <c r="N39" s="2">
        <v>47.0</v>
      </c>
      <c r="O39" s="1" t="s">
        <v>23</v>
      </c>
      <c r="P39" s="2">
        <v>35.0</v>
      </c>
      <c r="Q39" s="1" t="s">
        <v>282</v>
      </c>
      <c r="R39" s="1" t="s">
        <v>283</v>
      </c>
    </row>
    <row r="40">
      <c r="B40" s="1" t="s">
        <v>284</v>
      </c>
      <c r="C40" s="2">
        <v>1.38</v>
      </c>
      <c r="D40" s="1" t="s">
        <v>285</v>
      </c>
      <c r="F40" s="1" t="s">
        <v>286</v>
      </c>
      <c r="G40" s="2">
        <v>58.0</v>
      </c>
      <c r="H40" s="1" t="s">
        <v>287</v>
      </c>
      <c r="J40" s="1" t="s">
        <v>286</v>
      </c>
      <c r="K40" s="2">
        <v>1.33</v>
      </c>
      <c r="L40" s="1" t="s">
        <v>288</v>
      </c>
      <c r="M40" s="1" t="s">
        <v>289</v>
      </c>
      <c r="N40" s="2">
        <v>47.0</v>
      </c>
      <c r="O40" s="1" t="s">
        <v>23</v>
      </c>
      <c r="P40" s="2">
        <v>35.0</v>
      </c>
      <c r="Q40" s="1" t="s">
        <v>290</v>
      </c>
      <c r="R40" s="1" t="s">
        <v>291</v>
      </c>
    </row>
    <row r="41">
      <c r="B41" s="1" t="s">
        <v>292</v>
      </c>
      <c r="C41" s="2">
        <v>1.39</v>
      </c>
      <c r="D41" s="1" t="s">
        <v>293</v>
      </c>
      <c r="F41" s="1" t="s">
        <v>294</v>
      </c>
      <c r="G41" s="2">
        <v>59.0</v>
      </c>
      <c r="H41" s="1" t="s">
        <v>295</v>
      </c>
      <c r="J41" s="1" t="s">
        <v>296</v>
      </c>
      <c r="K41" s="2">
        <v>1.34</v>
      </c>
      <c r="L41" s="1" t="s">
        <v>297</v>
      </c>
      <c r="M41" s="1" t="s">
        <v>298</v>
      </c>
      <c r="N41" s="2">
        <v>48.0</v>
      </c>
      <c r="O41" s="1" t="s">
        <v>23</v>
      </c>
      <c r="P41" s="2">
        <v>36.0</v>
      </c>
      <c r="Q41" s="1" t="s">
        <v>299</v>
      </c>
      <c r="R41" s="1" t="s">
        <v>300</v>
      </c>
    </row>
    <row r="42">
      <c r="B42" s="1" t="s">
        <v>301</v>
      </c>
      <c r="C42" s="2">
        <v>1.4</v>
      </c>
      <c r="D42" s="1" t="s">
        <v>302</v>
      </c>
      <c r="F42" s="1" t="s">
        <v>303</v>
      </c>
      <c r="G42" s="2">
        <v>59.0</v>
      </c>
      <c r="H42" s="1" t="s">
        <v>304</v>
      </c>
      <c r="J42" s="1" t="s">
        <v>303</v>
      </c>
      <c r="K42" s="2">
        <v>1.35</v>
      </c>
      <c r="L42" s="1" t="s">
        <v>305</v>
      </c>
      <c r="M42" s="1" t="s">
        <v>306</v>
      </c>
      <c r="N42" s="2">
        <v>48.0</v>
      </c>
      <c r="O42" s="1" t="s">
        <v>23</v>
      </c>
      <c r="P42" s="2">
        <v>36.0</v>
      </c>
      <c r="Q42" s="1" t="s">
        <v>307</v>
      </c>
      <c r="R42" s="1" t="s">
        <v>308</v>
      </c>
    </row>
    <row r="43">
      <c r="B43" s="1" t="s">
        <v>309</v>
      </c>
      <c r="C43" s="2">
        <v>1.41</v>
      </c>
      <c r="D43" s="1" t="s">
        <v>310</v>
      </c>
      <c r="F43" s="1" t="s">
        <v>303</v>
      </c>
      <c r="G43" s="2">
        <v>59.0</v>
      </c>
      <c r="H43" s="1" t="s">
        <v>304</v>
      </c>
      <c r="L43" s="3"/>
      <c r="M43" s="3"/>
      <c r="N43" s="3"/>
      <c r="O43" s="3"/>
      <c r="P43" s="3"/>
      <c r="Q43" s="3"/>
      <c r="R43" s="3"/>
    </row>
    <row r="44">
      <c r="B44" s="1" t="s">
        <v>311</v>
      </c>
      <c r="C44" s="2">
        <v>1.42</v>
      </c>
      <c r="D44" s="1" t="s">
        <v>312</v>
      </c>
      <c r="F44" s="1" t="s">
        <v>313</v>
      </c>
      <c r="G44" s="2">
        <v>60.0</v>
      </c>
      <c r="H44" s="1" t="s">
        <v>314</v>
      </c>
      <c r="J44" s="1" t="s">
        <v>313</v>
      </c>
      <c r="K44" s="2">
        <v>1.36</v>
      </c>
      <c r="L44" s="1" t="s">
        <v>315</v>
      </c>
      <c r="M44" s="1" t="s">
        <v>316</v>
      </c>
      <c r="N44" s="2">
        <v>49.0</v>
      </c>
      <c r="O44" s="1" t="s">
        <v>23</v>
      </c>
      <c r="P44" s="2">
        <v>37.0</v>
      </c>
      <c r="Q44" s="1" t="s">
        <v>317</v>
      </c>
      <c r="R44" s="1" t="s">
        <v>318</v>
      </c>
    </row>
    <row r="45">
      <c r="B45" s="1" t="s">
        <v>319</v>
      </c>
      <c r="C45" s="2">
        <v>1.43</v>
      </c>
      <c r="D45" s="1" t="s">
        <v>320</v>
      </c>
      <c r="F45" s="1" t="s">
        <v>313</v>
      </c>
      <c r="G45" s="2">
        <v>60.0</v>
      </c>
      <c r="H45" s="1" t="s">
        <v>321</v>
      </c>
      <c r="K45" s="3"/>
      <c r="L45" s="3"/>
      <c r="M45" s="3"/>
      <c r="N45" s="3"/>
      <c r="O45" s="3"/>
      <c r="P45" s="3"/>
      <c r="Q45" s="3"/>
      <c r="R45" s="3"/>
    </row>
    <row r="46">
      <c r="B46" s="1" t="s">
        <v>322</v>
      </c>
      <c r="C46" s="2">
        <v>1.44</v>
      </c>
      <c r="D46" s="1" t="s">
        <v>323</v>
      </c>
      <c r="F46" s="1" t="s">
        <v>313</v>
      </c>
      <c r="G46" s="2">
        <v>60.0</v>
      </c>
      <c r="H46" s="1" t="s">
        <v>324</v>
      </c>
      <c r="J46" s="3"/>
      <c r="K46" s="3"/>
      <c r="L46" s="3"/>
      <c r="M46" s="3"/>
      <c r="N46" s="3"/>
      <c r="O46" s="3"/>
      <c r="P46" s="3"/>
      <c r="Q46" s="3"/>
      <c r="R46" s="3"/>
    </row>
    <row r="47">
      <c r="B47" s="1" t="s">
        <v>325</v>
      </c>
      <c r="C47" s="2">
        <v>1.45</v>
      </c>
      <c r="D47" s="1" t="s">
        <v>326</v>
      </c>
      <c r="F47" s="1" t="s">
        <v>313</v>
      </c>
      <c r="G47" s="2">
        <v>60.0</v>
      </c>
      <c r="H47" s="1" t="s">
        <v>327</v>
      </c>
      <c r="K47" s="3"/>
      <c r="L47" s="3"/>
      <c r="M47" s="3"/>
      <c r="N47" s="3"/>
      <c r="O47" s="3"/>
      <c r="P47" s="3"/>
      <c r="Q47" s="3"/>
      <c r="R47" s="3"/>
    </row>
    <row r="48">
      <c r="B48" s="1" t="s">
        <v>328</v>
      </c>
      <c r="C48" s="2">
        <v>1.46</v>
      </c>
      <c r="D48" s="1" t="s">
        <v>329</v>
      </c>
      <c r="F48" s="1" t="s">
        <v>313</v>
      </c>
      <c r="G48" s="2">
        <v>60.0</v>
      </c>
      <c r="H48" s="1" t="s">
        <v>330</v>
      </c>
      <c r="I48" s="3"/>
      <c r="J48" s="3"/>
      <c r="K48" s="3"/>
      <c r="L48" s="3"/>
      <c r="M48" s="3"/>
      <c r="N48" s="3"/>
      <c r="O48" s="3"/>
      <c r="P48" s="3"/>
      <c r="Q48" s="3"/>
      <c r="R48" s="3"/>
    </row>
    <row r="49">
      <c r="B49" s="1" t="s">
        <v>331</v>
      </c>
      <c r="C49" s="2">
        <v>1.47</v>
      </c>
      <c r="D49" s="1" t="s">
        <v>332</v>
      </c>
      <c r="F49" s="1" t="s">
        <v>313</v>
      </c>
      <c r="G49" s="2">
        <v>60.0</v>
      </c>
      <c r="H49" s="1" t="s">
        <v>333</v>
      </c>
      <c r="J49" s="3"/>
      <c r="K49" s="3"/>
      <c r="L49" s="3"/>
      <c r="M49" s="3"/>
      <c r="N49" s="3"/>
      <c r="O49" s="3"/>
      <c r="P49" s="3"/>
      <c r="Q49" s="3"/>
      <c r="R49" s="3"/>
    </row>
    <row r="50">
      <c r="B50" s="1" t="s">
        <v>334</v>
      </c>
      <c r="C50" s="2">
        <v>1.48</v>
      </c>
      <c r="D50" s="1" t="s">
        <v>335</v>
      </c>
      <c r="F50" s="1" t="s">
        <v>336</v>
      </c>
      <c r="G50" s="2">
        <v>60.0</v>
      </c>
      <c r="H50" s="1" t="s">
        <v>337</v>
      </c>
      <c r="J50" s="1" t="s">
        <v>336</v>
      </c>
      <c r="K50" s="2">
        <v>1.37</v>
      </c>
      <c r="L50" s="1" t="s">
        <v>338</v>
      </c>
      <c r="M50" s="1" t="s">
        <v>339</v>
      </c>
      <c r="N50" s="2">
        <v>49.0</v>
      </c>
      <c r="O50" s="1" t="s">
        <v>23</v>
      </c>
      <c r="P50" s="2">
        <v>37.0</v>
      </c>
      <c r="Q50" s="1" t="s">
        <v>340</v>
      </c>
      <c r="R50" s="1" t="s">
        <v>341</v>
      </c>
    </row>
    <row r="51">
      <c r="B51" s="1" t="s">
        <v>342</v>
      </c>
      <c r="C51" s="2">
        <v>1.49</v>
      </c>
      <c r="D51" s="1" t="s">
        <v>343</v>
      </c>
      <c r="F51" s="1" t="s">
        <v>344</v>
      </c>
      <c r="G51" s="2">
        <v>61.0</v>
      </c>
      <c r="H51" s="1" t="s">
        <v>345</v>
      </c>
      <c r="J51" s="1" t="s">
        <v>344</v>
      </c>
      <c r="K51" s="2">
        <v>1.38</v>
      </c>
      <c r="L51" s="1" t="s">
        <v>346</v>
      </c>
      <c r="M51" s="1" t="s">
        <v>347</v>
      </c>
      <c r="N51" s="2">
        <v>50.0</v>
      </c>
      <c r="O51" s="1" t="s">
        <v>23</v>
      </c>
      <c r="P51" s="2">
        <v>38.0</v>
      </c>
      <c r="Q51" s="1" t="s">
        <v>348</v>
      </c>
      <c r="R51" s="1" t="s">
        <v>349</v>
      </c>
    </row>
    <row r="52">
      <c r="B52" s="1" t="s">
        <v>350</v>
      </c>
      <c r="C52" s="2">
        <v>1.5</v>
      </c>
      <c r="D52" s="1" t="s">
        <v>351</v>
      </c>
      <c r="F52" s="1" t="s">
        <v>352</v>
      </c>
      <c r="G52" s="2">
        <v>61.0</v>
      </c>
      <c r="H52" s="1" t="s">
        <v>353</v>
      </c>
      <c r="J52" s="1" t="s">
        <v>352</v>
      </c>
      <c r="K52" s="2">
        <v>1.39</v>
      </c>
      <c r="L52" s="1" t="s">
        <v>354</v>
      </c>
      <c r="M52" s="1" t="s">
        <v>355</v>
      </c>
      <c r="N52" s="2">
        <v>50.0</v>
      </c>
      <c r="O52" s="1" t="s">
        <v>23</v>
      </c>
      <c r="P52" s="2">
        <v>38.0</v>
      </c>
      <c r="Q52" s="1" t="s">
        <v>356</v>
      </c>
      <c r="R52" s="1" t="s">
        <v>357</v>
      </c>
    </row>
    <row r="53">
      <c r="B53" s="1" t="s">
        <v>358</v>
      </c>
      <c r="C53" s="2">
        <v>1.51</v>
      </c>
      <c r="D53" s="3"/>
      <c r="E53" s="3"/>
      <c r="F53" s="1" t="s">
        <v>359</v>
      </c>
      <c r="G53" s="2">
        <v>61.0</v>
      </c>
      <c r="H53" s="1" t="s">
        <v>360</v>
      </c>
      <c r="J53" s="1" t="s">
        <v>359</v>
      </c>
      <c r="K53" s="2">
        <v>1.4</v>
      </c>
      <c r="L53" s="1" t="s">
        <v>361</v>
      </c>
      <c r="M53" s="1" t="s">
        <v>362</v>
      </c>
      <c r="N53" s="2">
        <v>50.0</v>
      </c>
      <c r="O53" s="1" t="s">
        <v>23</v>
      </c>
      <c r="P53" s="2">
        <v>38.0</v>
      </c>
      <c r="Q53" s="1" t="s">
        <v>363</v>
      </c>
      <c r="R53" s="1" t="s">
        <v>364</v>
      </c>
    </row>
    <row r="54">
      <c r="B54" s="1" t="s">
        <v>365</v>
      </c>
      <c r="C54" s="2">
        <v>1.52</v>
      </c>
      <c r="D54" s="1" t="s">
        <v>366</v>
      </c>
      <c r="F54" s="1" t="s">
        <v>367</v>
      </c>
      <c r="G54" s="2">
        <v>62.0</v>
      </c>
      <c r="H54" s="1" t="s">
        <v>368</v>
      </c>
      <c r="J54" s="1" t="s">
        <v>367</v>
      </c>
      <c r="K54" s="2">
        <v>1.41</v>
      </c>
      <c r="L54" s="1" t="s">
        <v>369</v>
      </c>
      <c r="M54" s="1" t="s">
        <v>370</v>
      </c>
      <c r="N54" s="2">
        <v>50.0</v>
      </c>
      <c r="O54" s="1" t="s">
        <v>23</v>
      </c>
      <c r="P54" s="2">
        <v>38.0</v>
      </c>
      <c r="Q54" s="1" t="s">
        <v>371</v>
      </c>
      <c r="R54" s="1" t="s">
        <v>372</v>
      </c>
    </row>
    <row r="55">
      <c r="B55" s="1" t="s">
        <v>373</v>
      </c>
      <c r="C55" s="2">
        <v>1.53</v>
      </c>
      <c r="D55" s="1" t="s">
        <v>374</v>
      </c>
      <c r="F55" s="1" t="s">
        <v>375</v>
      </c>
      <c r="G55" s="2">
        <v>62.0</v>
      </c>
      <c r="H55" s="1" t="s">
        <v>376</v>
      </c>
      <c r="J55" s="1" t="s">
        <v>375</v>
      </c>
      <c r="K55" s="2">
        <v>1.42</v>
      </c>
      <c r="L55" s="1" t="s">
        <v>377</v>
      </c>
      <c r="M55" s="1" t="s">
        <v>378</v>
      </c>
      <c r="N55" s="2">
        <v>50.0</v>
      </c>
      <c r="O55" s="1" t="s">
        <v>23</v>
      </c>
      <c r="P55" s="2">
        <v>38.0</v>
      </c>
      <c r="Q55" s="1" t="s">
        <v>379</v>
      </c>
      <c r="R55" s="1" t="s">
        <v>380</v>
      </c>
    </row>
    <row r="56">
      <c r="B56" s="1" t="s">
        <v>381</v>
      </c>
      <c r="C56" s="2">
        <v>1.54</v>
      </c>
      <c r="D56" s="1" t="s">
        <v>382</v>
      </c>
      <c r="F56" s="1" t="s">
        <v>383</v>
      </c>
      <c r="G56" s="2">
        <v>62.0</v>
      </c>
      <c r="H56" s="1" t="s">
        <v>384</v>
      </c>
      <c r="J56" s="1" t="s">
        <v>383</v>
      </c>
      <c r="K56" s="2">
        <v>1.43</v>
      </c>
      <c r="L56" s="1" t="s">
        <v>385</v>
      </c>
      <c r="M56" s="1" t="s">
        <v>386</v>
      </c>
      <c r="N56" s="2">
        <v>51.0</v>
      </c>
      <c r="O56" s="1" t="s">
        <v>23</v>
      </c>
      <c r="P56" s="2">
        <v>39.0</v>
      </c>
      <c r="Q56" s="1" t="s">
        <v>387</v>
      </c>
      <c r="R56" s="1" t="s">
        <v>388</v>
      </c>
    </row>
    <row r="57">
      <c r="B57" s="1" t="s">
        <v>389</v>
      </c>
      <c r="C57" s="2">
        <v>1.55</v>
      </c>
      <c r="D57" s="1" t="s">
        <v>390</v>
      </c>
      <c r="F57" s="1" t="s">
        <v>391</v>
      </c>
      <c r="G57" s="2">
        <v>63.0</v>
      </c>
      <c r="H57" s="1" t="s">
        <v>392</v>
      </c>
      <c r="J57" s="1" t="s">
        <v>393</v>
      </c>
      <c r="K57" s="2">
        <v>1.44</v>
      </c>
      <c r="L57" s="1" t="s">
        <v>394</v>
      </c>
      <c r="M57" s="1" t="s">
        <v>395</v>
      </c>
      <c r="N57" s="2">
        <v>51.0</v>
      </c>
      <c r="O57" s="1" t="s">
        <v>23</v>
      </c>
      <c r="P57" s="2">
        <v>39.0</v>
      </c>
      <c r="Q57" s="1" t="s">
        <v>396</v>
      </c>
      <c r="R57" s="1" t="s">
        <v>397</v>
      </c>
    </row>
    <row r="58">
      <c r="B58" s="1" t="s">
        <v>398</v>
      </c>
      <c r="C58" s="2">
        <v>1.56</v>
      </c>
      <c r="D58" s="1" t="s">
        <v>399</v>
      </c>
      <c r="F58" s="1" t="s">
        <v>400</v>
      </c>
      <c r="G58" s="2">
        <v>63.0</v>
      </c>
      <c r="H58" s="1" t="s">
        <v>401</v>
      </c>
      <c r="J58" s="1" t="s">
        <v>400</v>
      </c>
      <c r="K58" s="2">
        <v>1.45</v>
      </c>
      <c r="L58" s="1" t="s">
        <v>402</v>
      </c>
      <c r="M58" s="1" t="s">
        <v>403</v>
      </c>
      <c r="N58" s="2">
        <v>52.0</v>
      </c>
      <c r="O58" s="1" t="s">
        <v>23</v>
      </c>
      <c r="P58" s="2">
        <v>40.0</v>
      </c>
      <c r="Q58" s="1" t="s">
        <v>404</v>
      </c>
      <c r="R58" s="1" t="s">
        <v>405</v>
      </c>
    </row>
    <row r="59">
      <c r="B59" s="1" t="s">
        <v>406</v>
      </c>
      <c r="C59" s="2">
        <v>1.57</v>
      </c>
      <c r="D59" s="1" t="s">
        <v>407</v>
      </c>
      <c r="F59" s="1" t="s">
        <v>408</v>
      </c>
      <c r="G59" s="2">
        <v>63.0</v>
      </c>
      <c r="H59" s="1" t="s">
        <v>409</v>
      </c>
      <c r="J59" s="1" t="s">
        <v>408</v>
      </c>
      <c r="K59" s="2">
        <v>1.46</v>
      </c>
      <c r="L59" s="1" t="s">
        <v>410</v>
      </c>
      <c r="M59" s="1" t="s">
        <v>411</v>
      </c>
      <c r="N59" s="2">
        <v>52.0</v>
      </c>
      <c r="O59" s="1" t="s">
        <v>23</v>
      </c>
      <c r="P59" s="2">
        <v>40.0</v>
      </c>
      <c r="Q59" s="1" t="s">
        <v>412</v>
      </c>
      <c r="R59" s="1" t="s">
        <v>413</v>
      </c>
    </row>
    <row r="60">
      <c r="B60" s="1" t="s">
        <v>414</v>
      </c>
      <c r="C60" s="2">
        <v>1.58</v>
      </c>
      <c r="D60" s="1" t="s">
        <v>415</v>
      </c>
      <c r="F60" s="1" t="s">
        <v>416</v>
      </c>
      <c r="G60" s="2">
        <v>63.0</v>
      </c>
      <c r="H60" s="1" t="s">
        <v>417</v>
      </c>
      <c r="J60" s="1" t="s">
        <v>416</v>
      </c>
      <c r="K60" s="2">
        <v>1.47</v>
      </c>
      <c r="L60" s="1" t="s">
        <v>418</v>
      </c>
      <c r="M60" s="1" t="s">
        <v>419</v>
      </c>
      <c r="N60" s="2">
        <v>52.0</v>
      </c>
      <c r="O60" s="1" t="s">
        <v>23</v>
      </c>
      <c r="P60" s="2">
        <v>40.0</v>
      </c>
      <c r="Q60" s="1" t="s">
        <v>420</v>
      </c>
      <c r="R60" s="1" t="s">
        <v>421</v>
      </c>
    </row>
    <row r="61">
      <c r="B61" s="1" t="s">
        <v>422</v>
      </c>
      <c r="C61" s="2">
        <v>1.59</v>
      </c>
      <c r="D61" s="1" t="s">
        <v>423</v>
      </c>
      <c r="F61" s="1" t="s">
        <v>424</v>
      </c>
      <c r="G61" s="2">
        <v>64.0</v>
      </c>
      <c r="H61" s="1" t="s">
        <v>425</v>
      </c>
      <c r="J61" s="1" t="s">
        <v>424</v>
      </c>
      <c r="K61" s="2">
        <v>1.48</v>
      </c>
      <c r="L61" s="1" t="s">
        <v>426</v>
      </c>
      <c r="M61" s="1" t="s">
        <v>427</v>
      </c>
      <c r="N61" s="2">
        <v>53.0</v>
      </c>
      <c r="O61" s="1" t="s">
        <v>23</v>
      </c>
      <c r="P61" s="2">
        <v>41.0</v>
      </c>
      <c r="Q61" s="1" t="s">
        <v>428</v>
      </c>
      <c r="R61" s="1" t="s">
        <v>429</v>
      </c>
    </row>
    <row r="62">
      <c r="B62" s="1" t="s">
        <v>430</v>
      </c>
      <c r="C62" s="2">
        <v>1.6</v>
      </c>
      <c r="D62" s="1" t="s">
        <v>431</v>
      </c>
      <c r="F62" s="1" t="s">
        <v>432</v>
      </c>
      <c r="G62" s="2">
        <v>64.0</v>
      </c>
      <c r="H62" s="1" t="s">
        <v>433</v>
      </c>
      <c r="J62" s="1" t="s">
        <v>432</v>
      </c>
      <c r="K62" s="2">
        <v>1.49</v>
      </c>
      <c r="L62" s="1" t="s">
        <v>434</v>
      </c>
      <c r="M62" s="1" t="s">
        <v>435</v>
      </c>
      <c r="N62" s="2">
        <v>53.0</v>
      </c>
      <c r="O62" s="1" t="s">
        <v>23</v>
      </c>
      <c r="P62" s="2">
        <v>41.0</v>
      </c>
      <c r="Q62" s="1" t="s">
        <v>436</v>
      </c>
      <c r="R62" s="1" t="s">
        <v>437</v>
      </c>
    </row>
    <row r="63">
      <c r="B63" s="1" t="s">
        <v>438</v>
      </c>
      <c r="C63" s="2">
        <v>1.61</v>
      </c>
      <c r="D63" s="1" t="s">
        <v>439</v>
      </c>
      <c r="F63" s="1" t="s">
        <v>440</v>
      </c>
      <c r="G63" s="2">
        <v>64.0</v>
      </c>
      <c r="H63" s="1" t="s">
        <v>441</v>
      </c>
      <c r="J63" s="1" t="s">
        <v>440</v>
      </c>
      <c r="K63" s="2">
        <v>1.5</v>
      </c>
      <c r="L63" s="1" t="s">
        <v>442</v>
      </c>
      <c r="M63" s="1" t="s">
        <v>443</v>
      </c>
      <c r="N63" s="2">
        <v>53.0</v>
      </c>
      <c r="O63" s="1" t="s">
        <v>23</v>
      </c>
      <c r="P63" s="2">
        <v>41.0</v>
      </c>
      <c r="Q63" s="1" t="s">
        <v>444</v>
      </c>
      <c r="R63" s="1" t="s">
        <v>445</v>
      </c>
    </row>
    <row r="64">
      <c r="B64" s="1" t="s">
        <v>446</v>
      </c>
      <c r="C64" s="2">
        <v>1.62</v>
      </c>
      <c r="D64" s="1" t="s">
        <v>447</v>
      </c>
      <c r="F64" s="1" t="s">
        <v>448</v>
      </c>
      <c r="G64" s="2">
        <v>64.0</v>
      </c>
      <c r="H64" s="1" t="s">
        <v>449</v>
      </c>
      <c r="J64" s="1" t="s">
        <v>448</v>
      </c>
      <c r="K64" s="2">
        <v>1.51</v>
      </c>
      <c r="L64" s="1" t="s">
        <v>450</v>
      </c>
      <c r="M64" s="1" t="s">
        <v>451</v>
      </c>
      <c r="N64" s="2">
        <v>53.0</v>
      </c>
      <c r="O64" s="1" t="s">
        <v>23</v>
      </c>
      <c r="P64" s="2">
        <v>41.0</v>
      </c>
      <c r="Q64" s="1" t="s">
        <v>452</v>
      </c>
      <c r="R64" s="1" t="s">
        <v>453</v>
      </c>
    </row>
    <row r="65">
      <c r="B65" s="1" t="s">
        <v>454</v>
      </c>
      <c r="C65" s="2">
        <v>1.63</v>
      </c>
      <c r="D65" s="1" t="s">
        <v>455</v>
      </c>
      <c r="F65" s="1" t="s">
        <v>456</v>
      </c>
      <c r="G65" s="2">
        <v>64.0</v>
      </c>
      <c r="H65" s="1" t="s">
        <v>457</v>
      </c>
      <c r="J65" s="1" t="s">
        <v>456</v>
      </c>
      <c r="K65" s="2">
        <v>1.52</v>
      </c>
      <c r="L65" s="1" t="s">
        <v>458</v>
      </c>
      <c r="M65" s="1" t="s">
        <v>459</v>
      </c>
      <c r="N65" s="2">
        <v>54.0</v>
      </c>
      <c r="O65" s="1" t="s">
        <v>23</v>
      </c>
      <c r="P65" s="2">
        <v>42.0</v>
      </c>
      <c r="Q65" s="1" t="s">
        <v>460</v>
      </c>
      <c r="R65" s="1" t="s">
        <v>461</v>
      </c>
    </row>
    <row r="66">
      <c r="B66" s="1" t="s">
        <v>462</v>
      </c>
      <c r="C66" s="2">
        <v>1.64</v>
      </c>
      <c r="D66" s="1" t="s">
        <v>463</v>
      </c>
      <c r="F66" s="1" t="s">
        <v>464</v>
      </c>
      <c r="G66" s="2">
        <v>65.0</v>
      </c>
      <c r="H66" s="1" t="s">
        <v>465</v>
      </c>
      <c r="J66" s="1" t="s">
        <v>464</v>
      </c>
      <c r="K66" s="2">
        <v>1.53</v>
      </c>
      <c r="L66" s="1" t="s">
        <v>466</v>
      </c>
      <c r="M66" s="1" t="s">
        <v>467</v>
      </c>
      <c r="N66" s="2">
        <v>54.0</v>
      </c>
      <c r="O66" s="1" t="s">
        <v>23</v>
      </c>
      <c r="P66" s="2">
        <v>42.0</v>
      </c>
      <c r="Q66" s="1" t="s">
        <v>468</v>
      </c>
      <c r="R66" s="1" t="s">
        <v>469</v>
      </c>
    </row>
    <row r="67">
      <c r="B67" s="1" t="s">
        <v>470</v>
      </c>
      <c r="C67" s="2">
        <v>1.65</v>
      </c>
      <c r="D67" s="1" t="s">
        <v>471</v>
      </c>
      <c r="F67" s="1" t="s">
        <v>472</v>
      </c>
      <c r="G67" s="2">
        <v>65.0</v>
      </c>
      <c r="H67" s="1" t="s">
        <v>473</v>
      </c>
      <c r="J67" s="1" t="s">
        <v>474</v>
      </c>
      <c r="K67" s="2">
        <v>1.54</v>
      </c>
      <c r="L67" s="1" t="s">
        <v>475</v>
      </c>
      <c r="M67" s="1" t="s">
        <v>476</v>
      </c>
      <c r="N67" s="2">
        <v>55.0</v>
      </c>
      <c r="O67" s="1" t="s">
        <v>23</v>
      </c>
      <c r="P67" s="2">
        <v>43.0</v>
      </c>
      <c r="Q67" s="1" t="s">
        <v>477</v>
      </c>
      <c r="R67" s="1" t="s">
        <v>478</v>
      </c>
    </row>
    <row r="68">
      <c r="B68" s="1" t="s">
        <v>479</v>
      </c>
      <c r="C68" s="2">
        <v>1.66</v>
      </c>
      <c r="D68" s="1" t="s">
        <v>480</v>
      </c>
      <c r="F68" s="1" t="s">
        <v>481</v>
      </c>
      <c r="G68" s="2">
        <v>65.0</v>
      </c>
      <c r="H68" s="1" t="s">
        <v>482</v>
      </c>
      <c r="J68" s="1" t="s">
        <v>481</v>
      </c>
      <c r="K68" s="2">
        <v>1.55</v>
      </c>
      <c r="L68" s="1" t="s">
        <v>483</v>
      </c>
      <c r="M68" s="1" t="s">
        <v>484</v>
      </c>
      <c r="N68" s="2">
        <v>55.0</v>
      </c>
      <c r="O68" s="1" t="s">
        <v>23</v>
      </c>
      <c r="P68" s="2">
        <v>43.0</v>
      </c>
      <c r="Q68" s="1" t="s">
        <v>485</v>
      </c>
      <c r="R68" s="1" t="s">
        <v>486</v>
      </c>
    </row>
    <row r="69">
      <c r="B69" s="1" t="s">
        <v>487</v>
      </c>
      <c r="C69" s="2">
        <v>1.67</v>
      </c>
      <c r="D69" s="1" t="s">
        <v>488</v>
      </c>
      <c r="F69" s="1" t="s">
        <v>489</v>
      </c>
      <c r="G69" s="2">
        <v>65.0</v>
      </c>
      <c r="H69" s="1" t="s">
        <v>490</v>
      </c>
      <c r="J69" s="1" t="s">
        <v>489</v>
      </c>
      <c r="K69" s="2">
        <v>1.56</v>
      </c>
      <c r="L69" s="1" t="s">
        <v>491</v>
      </c>
      <c r="M69" s="1" t="s">
        <v>492</v>
      </c>
      <c r="N69" s="2">
        <v>56.0</v>
      </c>
      <c r="O69" s="1" t="s">
        <v>23</v>
      </c>
      <c r="P69" s="2">
        <v>44.0</v>
      </c>
      <c r="Q69" s="1" t="s">
        <v>493</v>
      </c>
      <c r="R69" s="1" t="s">
        <v>494</v>
      </c>
    </row>
    <row r="70">
      <c r="B70" s="1" t="s">
        <v>495</v>
      </c>
      <c r="C70" s="2">
        <v>1.68</v>
      </c>
      <c r="D70" s="1" t="s">
        <v>496</v>
      </c>
      <c r="F70" s="1" t="s">
        <v>497</v>
      </c>
      <c r="G70" s="2">
        <v>66.0</v>
      </c>
      <c r="H70" s="1" t="s">
        <v>498</v>
      </c>
      <c r="J70" s="1" t="s">
        <v>497</v>
      </c>
      <c r="K70" s="2">
        <v>1.57</v>
      </c>
      <c r="L70" s="1" t="s">
        <v>499</v>
      </c>
      <c r="M70" s="1" t="s">
        <v>500</v>
      </c>
      <c r="N70" s="2">
        <v>56.0</v>
      </c>
      <c r="O70" s="1" t="s">
        <v>23</v>
      </c>
      <c r="P70" s="2">
        <v>44.0</v>
      </c>
      <c r="Q70" s="1" t="s">
        <v>501</v>
      </c>
      <c r="R70" s="1" t="s">
        <v>502</v>
      </c>
    </row>
    <row r="71">
      <c r="B71" s="1" t="s">
        <v>503</v>
      </c>
      <c r="C71" s="2">
        <v>1.69</v>
      </c>
      <c r="D71" s="1" t="s">
        <v>504</v>
      </c>
      <c r="E71" s="3"/>
      <c r="F71" s="1" t="s">
        <v>505</v>
      </c>
      <c r="G71" s="2">
        <v>66.0</v>
      </c>
      <c r="H71" s="1" t="s">
        <v>506</v>
      </c>
      <c r="J71" s="1" t="s">
        <v>505</v>
      </c>
      <c r="K71" s="2">
        <v>1.58</v>
      </c>
      <c r="L71" s="1" t="s">
        <v>507</v>
      </c>
      <c r="M71" s="1" t="s">
        <v>508</v>
      </c>
      <c r="N71" s="2">
        <v>56.0</v>
      </c>
      <c r="O71" s="1" t="s">
        <v>23</v>
      </c>
      <c r="P71" s="2">
        <v>44.0</v>
      </c>
      <c r="Q71" s="1" t="s">
        <v>509</v>
      </c>
      <c r="R71" s="1" t="s">
        <v>510</v>
      </c>
    </row>
    <row r="72">
      <c r="B72" s="1" t="s">
        <v>511</v>
      </c>
      <c r="C72" s="2">
        <v>1.7</v>
      </c>
      <c r="D72" s="1" t="s">
        <v>512</v>
      </c>
      <c r="E72" s="3"/>
      <c r="F72" s="1" t="s">
        <v>513</v>
      </c>
      <c r="G72" s="2">
        <v>66.0</v>
      </c>
      <c r="H72" s="1" t="s">
        <v>514</v>
      </c>
      <c r="J72" s="1" t="s">
        <v>513</v>
      </c>
      <c r="K72" s="2">
        <v>1.59</v>
      </c>
      <c r="L72" s="1" t="s">
        <v>515</v>
      </c>
      <c r="M72" s="1" t="s">
        <v>516</v>
      </c>
      <c r="N72" s="2">
        <v>57.0</v>
      </c>
      <c r="O72" s="1" t="s">
        <v>23</v>
      </c>
      <c r="P72" s="2">
        <v>45.0</v>
      </c>
      <c r="Q72" s="1" t="s">
        <v>509</v>
      </c>
      <c r="R72" s="1" t="s">
        <v>517</v>
      </c>
    </row>
    <row r="73">
      <c r="B73" s="1" t="s">
        <v>518</v>
      </c>
      <c r="C73" s="2">
        <v>1.71</v>
      </c>
      <c r="D73" s="1" t="s">
        <v>519</v>
      </c>
      <c r="E73" s="3"/>
      <c r="F73" s="1" t="s">
        <v>520</v>
      </c>
      <c r="G73" s="2">
        <v>66.0</v>
      </c>
      <c r="H73" s="1" t="s">
        <v>521</v>
      </c>
      <c r="J73" s="1" t="s">
        <v>520</v>
      </c>
      <c r="K73" s="2">
        <v>1.6</v>
      </c>
      <c r="L73" s="1" t="s">
        <v>522</v>
      </c>
      <c r="M73" s="1" t="s">
        <v>523</v>
      </c>
      <c r="N73" s="2">
        <v>57.0</v>
      </c>
      <c r="O73" s="1" t="s">
        <v>23</v>
      </c>
      <c r="P73" s="2">
        <v>45.0</v>
      </c>
      <c r="Q73" s="1" t="s">
        <v>524</v>
      </c>
      <c r="R73" s="1" t="s">
        <v>525</v>
      </c>
    </row>
    <row r="74">
      <c r="B74" s="1" t="s">
        <v>526</v>
      </c>
      <c r="C74" s="2">
        <v>1.72</v>
      </c>
      <c r="D74" s="1" t="s">
        <v>527</v>
      </c>
      <c r="F74" s="1" t="s">
        <v>528</v>
      </c>
      <c r="G74" s="2">
        <v>66.0</v>
      </c>
      <c r="H74" s="1" t="s">
        <v>529</v>
      </c>
      <c r="J74" s="1" t="s">
        <v>528</v>
      </c>
      <c r="K74" s="2">
        <v>1.61</v>
      </c>
      <c r="L74" s="1" t="s">
        <v>527</v>
      </c>
      <c r="M74" s="1" t="s">
        <v>530</v>
      </c>
      <c r="N74" s="2">
        <v>57.0</v>
      </c>
      <c r="O74" s="1" t="s">
        <v>23</v>
      </c>
      <c r="P74" s="2">
        <v>45.0</v>
      </c>
      <c r="Q74" s="1" t="s">
        <v>531</v>
      </c>
      <c r="R74" s="1" t="s">
        <v>532</v>
      </c>
    </row>
    <row r="75">
      <c r="B75" s="1" t="s">
        <v>533</v>
      </c>
      <c r="C75" s="2">
        <v>1.73</v>
      </c>
      <c r="D75" s="1" t="s">
        <v>534</v>
      </c>
      <c r="E75" s="3"/>
      <c r="F75" s="1" t="s">
        <v>535</v>
      </c>
      <c r="G75" s="2">
        <v>66.0</v>
      </c>
      <c r="H75" s="1" t="s">
        <v>536</v>
      </c>
      <c r="I75" s="3"/>
      <c r="J75" s="1" t="s">
        <v>535</v>
      </c>
      <c r="K75" s="2">
        <v>1.62</v>
      </c>
      <c r="L75" s="1" t="s">
        <v>537</v>
      </c>
      <c r="M75" s="1" t="s">
        <v>538</v>
      </c>
      <c r="N75" s="2">
        <v>57.0</v>
      </c>
      <c r="O75" s="1" t="s">
        <v>23</v>
      </c>
      <c r="P75" s="2">
        <v>45.0</v>
      </c>
      <c r="Q75" s="1" t="s">
        <v>539</v>
      </c>
      <c r="R75" s="1" t="s">
        <v>540</v>
      </c>
    </row>
    <row r="76">
      <c r="B76" s="1" t="s">
        <v>541</v>
      </c>
      <c r="C76" s="2">
        <v>1.74</v>
      </c>
      <c r="D76" s="1" t="s">
        <v>542</v>
      </c>
      <c r="F76" s="1" t="s">
        <v>543</v>
      </c>
      <c r="G76" s="2">
        <v>67.0</v>
      </c>
      <c r="H76" s="1" t="s">
        <v>544</v>
      </c>
      <c r="J76" s="1" t="s">
        <v>543</v>
      </c>
      <c r="K76" s="2">
        <v>1.63</v>
      </c>
      <c r="L76" s="1" t="s">
        <v>545</v>
      </c>
      <c r="M76" s="1" t="s">
        <v>546</v>
      </c>
      <c r="N76" s="2">
        <v>58.0</v>
      </c>
      <c r="O76" s="1" t="s">
        <v>23</v>
      </c>
      <c r="P76" s="2">
        <v>46.0</v>
      </c>
      <c r="Q76" s="1" t="s">
        <v>547</v>
      </c>
      <c r="R76" s="1" t="s">
        <v>548</v>
      </c>
    </row>
    <row r="77">
      <c r="B77" s="1" t="s">
        <v>549</v>
      </c>
      <c r="C77" s="2">
        <v>1.75</v>
      </c>
      <c r="D77" s="1" t="s">
        <v>550</v>
      </c>
      <c r="F77" s="1" t="s">
        <v>551</v>
      </c>
      <c r="G77" s="2">
        <v>67.0</v>
      </c>
      <c r="H77" s="1" t="s">
        <v>552</v>
      </c>
      <c r="J77" s="1" t="s">
        <v>553</v>
      </c>
      <c r="K77" s="2">
        <v>1.64</v>
      </c>
      <c r="L77" s="1" t="s">
        <v>554</v>
      </c>
      <c r="M77" s="1" t="s">
        <v>555</v>
      </c>
      <c r="N77" s="2">
        <v>58.0</v>
      </c>
      <c r="O77" s="1" t="s">
        <v>23</v>
      </c>
      <c r="P77" s="2">
        <v>46.0</v>
      </c>
      <c r="Q77" s="1" t="s">
        <v>556</v>
      </c>
      <c r="R77" s="1" t="s">
        <v>557</v>
      </c>
    </row>
    <row r="78">
      <c r="B78" s="1" t="s">
        <v>558</v>
      </c>
      <c r="C78" s="2">
        <v>1.76</v>
      </c>
      <c r="D78" s="1" t="s">
        <v>559</v>
      </c>
      <c r="F78" s="1" t="s">
        <v>481</v>
      </c>
      <c r="G78" s="2">
        <v>67.0</v>
      </c>
      <c r="H78" s="1" t="s">
        <v>560</v>
      </c>
      <c r="J78" s="1" t="s">
        <v>561</v>
      </c>
      <c r="K78" s="2">
        <v>1.65</v>
      </c>
      <c r="L78" s="1" t="s">
        <v>562</v>
      </c>
      <c r="M78" s="1" t="s">
        <v>563</v>
      </c>
      <c r="N78" s="2">
        <v>58.0</v>
      </c>
      <c r="O78" s="1" t="s">
        <v>23</v>
      </c>
      <c r="P78" s="2">
        <v>46.0</v>
      </c>
      <c r="Q78" s="1" t="s">
        <v>564</v>
      </c>
      <c r="R78" s="1" t="s">
        <v>565</v>
      </c>
    </row>
    <row r="79">
      <c r="B79" s="1" t="s">
        <v>566</v>
      </c>
      <c r="C79" s="1" t="s">
        <v>567</v>
      </c>
      <c r="D79" s="1" t="s">
        <v>568</v>
      </c>
      <c r="F79" s="1" t="s">
        <v>569</v>
      </c>
      <c r="G79" s="2">
        <v>67.0</v>
      </c>
      <c r="H79" s="1" t="s">
        <v>570</v>
      </c>
      <c r="J79" s="1" t="s">
        <v>569</v>
      </c>
      <c r="K79" s="2">
        <v>1.66</v>
      </c>
      <c r="L79" s="1" t="s">
        <v>571</v>
      </c>
      <c r="M79" s="1" t="s">
        <v>572</v>
      </c>
      <c r="N79" s="2">
        <v>58.0</v>
      </c>
      <c r="O79" s="1" t="s">
        <v>23</v>
      </c>
      <c r="P79" s="2">
        <v>46.0</v>
      </c>
      <c r="Q79" s="1" t="s">
        <v>573</v>
      </c>
      <c r="R79" s="1" t="s">
        <v>574</v>
      </c>
    </row>
    <row r="80">
      <c r="B80" s="1" t="s">
        <v>575</v>
      </c>
      <c r="C80" s="2">
        <v>1.77</v>
      </c>
      <c r="D80" s="1" t="s">
        <v>576</v>
      </c>
      <c r="E80" s="3"/>
      <c r="F80" s="1" t="s">
        <v>577</v>
      </c>
      <c r="G80" s="2">
        <v>68.0</v>
      </c>
      <c r="H80" s="1" t="s">
        <v>578</v>
      </c>
      <c r="J80" s="1" t="s">
        <v>577</v>
      </c>
      <c r="K80" s="2">
        <v>1.67</v>
      </c>
      <c r="L80" s="1" t="s">
        <v>579</v>
      </c>
      <c r="M80" s="1" t="s">
        <v>580</v>
      </c>
      <c r="N80" s="2">
        <v>59.0</v>
      </c>
      <c r="O80" s="1" t="s">
        <v>23</v>
      </c>
      <c r="P80" s="2">
        <v>47.0</v>
      </c>
      <c r="Q80" s="1" t="s">
        <v>581</v>
      </c>
      <c r="R80" s="1" t="s">
        <v>582</v>
      </c>
    </row>
    <row r="81">
      <c r="B81" s="1" t="s">
        <v>583</v>
      </c>
      <c r="C81" s="2">
        <v>1.78</v>
      </c>
      <c r="D81" s="1" t="s">
        <v>584</v>
      </c>
      <c r="F81" s="1" t="s">
        <v>577</v>
      </c>
      <c r="G81" s="2">
        <v>68.0</v>
      </c>
      <c r="H81" s="1" t="s">
        <v>578</v>
      </c>
      <c r="J81" s="3"/>
      <c r="K81" s="3"/>
      <c r="L81" s="3"/>
      <c r="M81" s="3"/>
      <c r="N81" s="3"/>
      <c r="O81" s="3"/>
      <c r="P81" s="3"/>
      <c r="Q81" s="3"/>
      <c r="R81" s="3"/>
    </row>
    <row r="82">
      <c r="B82" s="1" t="s">
        <v>585</v>
      </c>
      <c r="C82" s="2">
        <v>1.79</v>
      </c>
      <c r="D82" s="1" t="s">
        <v>586</v>
      </c>
      <c r="E82" s="3"/>
      <c r="F82" s="1" t="s">
        <v>587</v>
      </c>
      <c r="G82" s="2">
        <v>70.0</v>
      </c>
      <c r="H82" s="1" t="s">
        <v>588</v>
      </c>
      <c r="I82" s="3"/>
      <c r="J82" s="1" t="s">
        <v>587</v>
      </c>
      <c r="K82" s="2">
        <v>1.68</v>
      </c>
      <c r="L82" s="1" t="s">
        <v>589</v>
      </c>
      <c r="M82" s="1" t="s">
        <v>590</v>
      </c>
      <c r="N82" s="2">
        <v>60.0</v>
      </c>
      <c r="O82" s="1" t="s">
        <v>23</v>
      </c>
      <c r="P82" s="2">
        <v>48.0</v>
      </c>
      <c r="Q82" s="1" t="s">
        <v>591</v>
      </c>
      <c r="R82" s="1" t="s">
        <v>592</v>
      </c>
    </row>
    <row r="83">
      <c r="B83" s="1" t="s">
        <v>593</v>
      </c>
      <c r="C83" s="2">
        <v>1.8</v>
      </c>
      <c r="D83" s="1" t="s">
        <v>594</v>
      </c>
      <c r="E83" s="3"/>
      <c r="F83" s="1" t="s">
        <v>595</v>
      </c>
      <c r="G83" s="2">
        <v>71.0</v>
      </c>
      <c r="H83" s="1" t="s">
        <v>596</v>
      </c>
      <c r="J83" s="1" t="s">
        <v>595</v>
      </c>
      <c r="K83" s="2">
        <v>1.69</v>
      </c>
      <c r="L83" s="1" t="s">
        <v>597</v>
      </c>
      <c r="M83" s="1" t="s">
        <v>598</v>
      </c>
      <c r="N83" s="2">
        <v>61.0</v>
      </c>
      <c r="O83" s="1" t="s">
        <v>23</v>
      </c>
      <c r="P83" s="2">
        <v>49.0</v>
      </c>
      <c r="Q83" s="1" t="s">
        <v>599</v>
      </c>
      <c r="R83" s="1" t="s">
        <v>600</v>
      </c>
    </row>
    <row r="84">
      <c r="B84" s="1" t="s">
        <v>601</v>
      </c>
      <c r="C84" s="2">
        <v>1.81</v>
      </c>
      <c r="D84" s="1" t="s">
        <v>602</v>
      </c>
      <c r="E84" s="3"/>
      <c r="F84" s="1" t="s">
        <v>603</v>
      </c>
      <c r="G84" s="2">
        <v>73.0</v>
      </c>
      <c r="H84" s="1" t="s">
        <v>604</v>
      </c>
      <c r="J84" s="1" t="s">
        <v>603</v>
      </c>
      <c r="K84" s="2">
        <v>1.7</v>
      </c>
      <c r="L84" s="1" t="s">
        <v>605</v>
      </c>
      <c r="M84" s="1" t="s">
        <v>606</v>
      </c>
      <c r="N84" s="2">
        <v>61.0</v>
      </c>
      <c r="O84" s="1" t="s">
        <v>23</v>
      </c>
      <c r="P84" s="2">
        <v>49.0</v>
      </c>
      <c r="Q84" s="1" t="s">
        <v>607</v>
      </c>
      <c r="R84" s="1" t="s">
        <v>608</v>
      </c>
    </row>
    <row r="85">
      <c r="B85" s="1" t="s">
        <v>609</v>
      </c>
      <c r="C85" s="2">
        <v>1.82</v>
      </c>
      <c r="D85" s="1" t="s">
        <v>610</v>
      </c>
      <c r="F85" s="1" t="s">
        <v>611</v>
      </c>
      <c r="G85" s="2">
        <v>73.0</v>
      </c>
      <c r="H85" s="1" t="s">
        <v>612</v>
      </c>
      <c r="J85" s="1" t="s">
        <v>611</v>
      </c>
      <c r="K85" s="2">
        <v>1.71</v>
      </c>
      <c r="L85" s="1" t="s">
        <v>613</v>
      </c>
      <c r="M85" s="1" t="s">
        <v>614</v>
      </c>
      <c r="N85" s="2">
        <v>62.0</v>
      </c>
      <c r="O85" s="1" t="s">
        <v>23</v>
      </c>
      <c r="P85" s="2">
        <v>50.0</v>
      </c>
      <c r="Q85" s="1" t="s">
        <v>615</v>
      </c>
      <c r="R85" s="1" t="s">
        <v>616</v>
      </c>
    </row>
    <row r="86">
      <c r="B86" s="1" t="s">
        <v>617</v>
      </c>
      <c r="C86" s="2">
        <v>1.83</v>
      </c>
      <c r="D86" s="1" t="s">
        <v>618</v>
      </c>
      <c r="F86" s="1" t="s">
        <v>619</v>
      </c>
      <c r="G86" s="2">
        <v>73.0</v>
      </c>
      <c r="H86" s="1" t="s">
        <v>620</v>
      </c>
      <c r="J86" s="1" t="s">
        <v>619</v>
      </c>
      <c r="K86" s="2">
        <v>1.72</v>
      </c>
      <c r="L86" s="1" t="s">
        <v>621</v>
      </c>
      <c r="M86" s="1" t="s">
        <v>622</v>
      </c>
      <c r="N86" s="2">
        <v>62.0</v>
      </c>
      <c r="O86" s="1" t="s">
        <v>23</v>
      </c>
      <c r="P86" s="2">
        <v>50.0</v>
      </c>
      <c r="Q86" s="1" t="s">
        <v>623</v>
      </c>
      <c r="R86" s="1" t="s">
        <v>624</v>
      </c>
    </row>
    <row r="87">
      <c r="B87" s="1" t="s">
        <v>625</v>
      </c>
      <c r="C87" s="2">
        <v>1.84</v>
      </c>
      <c r="D87" s="1" t="s">
        <v>626</v>
      </c>
      <c r="F87" s="1" t="s">
        <v>627</v>
      </c>
      <c r="G87" s="2">
        <v>73.0</v>
      </c>
      <c r="H87" s="1" t="s">
        <v>628</v>
      </c>
      <c r="J87" s="1" t="s">
        <v>627</v>
      </c>
      <c r="K87" s="2">
        <v>1.73</v>
      </c>
      <c r="L87" s="1" t="s">
        <v>629</v>
      </c>
      <c r="M87" s="1" t="s">
        <v>630</v>
      </c>
      <c r="N87" s="2">
        <v>62.0</v>
      </c>
      <c r="O87" s="1" t="s">
        <v>23</v>
      </c>
      <c r="P87" s="2">
        <v>50.0</v>
      </c>
      <c r="Q87" s="1" t="s">
        <v>631</v>
      </c>
      <c r="R87" s="1" t="s">
        <v>632</v>
      </c>
    </row>
    <row r="88">
      <c r="B88" s="1" t="s">
        <v>633</v>
      </c>
      <c r="C88" s="2">
        <v>1.85</v>
      </c>
      <c r="D88" s="1" t="s">
        <v>634</v>
      </c>
      <c r="F88" s="1" t="s">
        <v>627</v>
      </c>
      <c r="G88" s="2">
        <v>74.0</v>
      </c>
      <c r="H88" s="1" t="s">
        <v>628</v>
      </c>
      <c r="J88" s="3"/>
      <c r="K88" s="3"/>
      <c r="L88" s="3"/>
      <c r="M88" s="3"/>
      <c r="N88" s="2">
        <v>63.0</v>
      </c>
      <c r="O88" s="1" t="s">
        <v>23</v>
      </c>
      <c r="P88" s="2">
        <v>51.0</v>
      </c>
      <c r="Q88" s="1" t="s">
        <v>635</v>
      </c>
      <c r="R88" s="1" t="s">
        <v>636</v>
      </c>
    </row>
    <row r="89">
      <c r="B89" s="1" t="s">
        <v>637</v>
      </c>
      <c r="C89" s="2">
        <v>1.86</v>
      </c>
      <c r="D89" s="1" t="s">
        <v>638</v>
      </c>
      <c r="E89" s="3"/>
      <c r="F89" s="1" t="s">
        <v>639</v>
      </c>
      <c r="G89" s="2">
        <v>77.0</v>
      </c>
      <c r="H89" s="1" t="s">
        <v>640</v>
      </c>
      <c r="J89" s="1" t="s">
        <v>641</v>
      </c>
      <c r="K89" s="2">
        <v>1.74</v>
      </c>
      <c r="L89" s="1" t="s">
        <v>642</v>
      </c>
      <c r="M89" s="1" t="s">
        <v>643</v>
      </c>
      <c r="O89" s="3"/>
      <c r="P89" s="3"/>
      <c r="Q89" s="3"/>
      <c r="R89" s="3"/>
    </row>
    <row r="90">
      <c r="B90" s="1" t="s">
        <v>644</v>
      </c>
      <c r="C90" s="2">
        <v>1.87</v>
      </c>
      <c r="D90" s="1" t="s">
        <v>645</v>
      </c>
      <c r="E90" s="3"/>
      <c r="F90" s="1" t="s">
        <v>639</v>
      </c>
      <c r="G90" s="3"/>
      <c r="H90" s="1" t="s">
        <v>640</v>
      </c>
      <c r="J90" s="3"/>
      <c r="K90" s="3"/>
      <c r="L90" s="3"/>
      <c r="M90" s="3"/>
      <c r="N90" s="3"/>
      <c r="O90" s="3"/>
      <c r="P90" s="3"/>
      <c r="Q90" s="3"/>
      <c r="R90" s="3"/>
    </row>
    <row r="91">
      <c r="B91" s="1" t="s">
        <v>646</v>
      </c>
      <c r="C91" s="2">
        <v>1.88</v>
      </c>
      <c r="D91" s="1" t="s">
        <v>647</v>
      </c>
      <c r="E91" s="3"/>
      <c r="F91" s="1" t="s">
        <v>639</v>
      </c>
      <c r="G91" s="3"/>
      <c r="H91" s="1" t="s">
        <v>640</v>
      </c>
      <c r="J91" s="3"/>
      <c r="K91" s="3"/>
      <c r="L91" s="3"/>
      <c r="M91" s="3"/>
      <c r="N91" s="3"/>
      <c r="O91" s="3"/>
      <c r="P91" s="3"/>
      <c r="Q91" s="3"/>
      <c r="R91" s="3"/>
    </row>
    <row r="92">
      <c r="B92" s="1" t="s">
        <v>648</v>
      </c>
      <c r="C92" s="2">
        <v>1.89</v>
      </c>
      <c r="D92" s="1" t="s">
        <v>649</v>
      </c>
      <c r="E92" s="3"/>
      <c r="F92" s="1" t="s">
        <v>650</v>
      </c>
      <c r="G92" s="2">
        <v>84.0</v>
      </c>
      <c r="H92" s="1" t="s">
        <v>651</v>
      </c>
      <c r="J92" s="1" t="s">
        <v>650</v>
      </c>
      <c r="K92" s="2">
        <v>1.75</v>
      </c>
      <c r="L92" s="1" t="s">
        <v>652</v>
      </c>
      <c r="M92" s="1" t="s">
        <v>653</v>
      </c>
      <c r="N92" s="2">
        <v>66.0</v>
      </c>
      <c r="O92" s="1" t="s">
        <v>23</v>
      </c>
      <c r="P92" s="2">
        <v>54.0</v>
      </c>
      <c r="Q92" s="1" t="s">
        <v>654</v>
      </c>
      <c r="R92" s="1" t="s">
        <v>655</v>
      </c>
    </row>
    <row r="93">
      <c r="B93" s="1" t="s">
        <v>656</v>
      </c>
      <c r="C93" s="2">
        <v>1.9</v>
      </c>
      <c r="D93" s="1" t="s">
        <v>657</v>
      </c>
      <c r="F93" s="1" t="s">
        <v>650</v>
      </c>
      <c r="G93" s="3"/>
      <c r="H93" s="1" t="s">
        <v>651</v>
      </c>
      <c r="J93" s="3"/>
      <c r="K93" s="3"/>
      <c r="L93" s="3"/>
      <c r="M93" s="3"/>
      <c r="N93" s="3"/>
      <c r="O93" s="3"/>
      <c r="P93" s="3"/>
      <c r="Q93" s="3"/>
      <c r="R93" s="3"/>
    </row>
    <row r="94">
      <c r="B94" s="1" t="s">
        <v>658</v>
      </c>
      <c r="C94" s="2">
        <v>1.91</v>
      </c>
      <c r="D94" s="1" t="s">
        <v>659</v>
      </c>
      <c r="E94" s="3"/>
      <c r="F94" s="1" t="s">
        <v>660</v>
      </c>
      <c r="G94" s="2">
        <v>86.0</v>
      </c>
      <c r="H94" s="1" t="s">
        <v>661</v>
      </c>
      <c r="J94" s="1" t="s">
        <v>660</v>
      </c>
      <c r="K94" s="2">
        <v>1.76</v>
      </c>
      <c r="L94" s="1" t="s">
        <v>662</v>
      </c>
      <c r="M94" s="1" t="s">
        <v>663</v>
      </c>
      <c r="N94" s="2">
        <v>68.0</v>
      </c>
      <c r="O94" s="1" t="s">
        <v>23</v>
      </c>
      <c r="P94" s="2">
        <v>56.0</v>
      </c>
      <c r="Q94" s="1" t="s">
        <v>664</v>
      </c>
      <c r="R94" s="1" t="s">
        <v>665</v>
      </c>
    </row>
    <row r="95">
      <c r="B95" s="1" t="s">
        <v>666</v>
      </c>
      <c r="C95" s="2">
        <v>1.92</v>
      </c>
      <c r="D95" s="1" t="s">
        <v>667</v>
      </c>
      <c r="F95" s="1" t="s">
        <v>668</v>
      </c>
      <c r="G95" s="2">
        <v>86.0</v>
      </c>
      <c r="H95" s="1" t="s">
        <v>669</v>
      </c>
      <c r="J95" s="1" t="s">
        <v>668</v>
      </c>
      <c r="K95" s="2">
        <v>1.77</v>
      </c>
      <c r="L95" s="1" t="s">
        <v>670</v>
      </c>
      <c r="M95" s="1" t="s">
        <v>671</v>
      </c>
      <c r="N95" s="2">
        <v>68.0</v>
      </c>
      <c r="O95" s="1" t="s">
        <v>23</v>
      </c>
      <c r="P95" s="2">
        <v>56.0</v>
      </c>
      <c r="Q95" s="1" t="s">
        <v>672</v>
      </c>
      <c r="R95" s="1" t="s">
        <v>673</v>
      </c>
    </row>
    <row r="96">
      <c r="B96" s="1" t="s">
        <v>674</v>
      </c>
      <c r="C96" s="2">
        <v>1.93</v>
      </c>
      <c r="D96" s="1" t="s">
        <v>675</v>
      </c>
      <c r="F96" s="1" t="s">
        <v>668</v>
      </c>
      <c r="G96" s="3"/>
      <c r="H96" s="1" t="s">
        <v>669</v>
      </c>
      <c r="J96" s="3"/>
      <c r="K96" s="3"/>
      <c r="L96" s="3"/>
      <c r="M96" s="3"/>
      <c r="N96" s="3"/>
      <c r="O96" s="3"/>
      <c r="P96" s="3"/>
      <c r="Q96" s="3"/>
      <c r="R96" s="3"/>
    </row>
    <row r="97">
      <c r="B97" s="1" t="s">
        <v>676</v>
      </c>
      <c r="C97" s="2">
        <v>1.94</v>
      </c>
      <c r="D97" s="1" t="s">
        <v>677</v>
      </c>
      <c r="F97" s="1" t="s">
        <v>678</v>
      </c>
      <c r="G97" s="2">
        <v>88.0</v>
      </c>
      <c r="H97" s="1" t="s">
        <v>679</v>
      </c>
      <c r="J97" s="1" t="s">
        <v>678</v>
      </c>
      <c r="K97" s="2">
        <v>1.78</v>
      </c>
      <c r="L97" s="1" t="s">
        <v>680</v>
      </c>
      <c r="M97" s="1" t="s">
        <v>681</v>
      </c>
      <c r="N97" s="2">
        <v>69.0</v>
      </c>
      <c r="O97" s="1" t="s">
        <v>23</v>
      </c>
      <c r="P97" s="2">
        <v>57.0</v>
      </c>
      <c r="Q97" s="1" t="s">
        <v>682</v>
      </c>
      <c r="R97" s="1" t="s">
        <v>683</v>
      </c>
    </row>
    <row r="98">
      <c r="B98" s="1" t="s">
        <v>684</v>
      </c>
      <c r="C98" s="2">
        <v>1.95</v>
      </c>
      <c r="D98" s="1" t="s">
        <v>685</v>
      </c>
      <c r="F98" s="1" t="s">
        <v>686</v>
      </c>
      <c r="G98" s="2">
        <v>88.0</v>
      </c>
      <c r="H98" s="1" t="s">
        <v>687</v>
      </c>
      <c r="J98" s="1" t="s">
        <v>686</v>
      </c>
      <c r="K98" s="2">
        <v>1.79</v>
      </c>
      <c r="L98" s="1" t="s">
        <v>688</v>
      </c>
      <c r="M98" s="1" t="s">
        <v>689</v>
      </c>
      <c r="N98" s="2">
        <v>70.0</v>
      </c>
      <c r="O98" s="1" t="s">
        <v>23</v>
      </c>
      <c r="P98" s="2">
        <v>58.0</v>
      </c>
      <c r="Q98" s="1" t="s">
        <v>690</v>
      </c>
      <c r="R98" s="1" t="s">
        <v>691</v>
      </c>
    </row>
    <row r="99">
      <c r="B99" s="1" t="s">
        <v>692</v>
      </c>
      <c r="C99" s="2">
        <v>1.96</v>
      </c>
      <c r="D99" s="1" t="s">
        <v>693</v>
      </c>
      <c r="F99" s="1" t="s">
        <v>694</v>
      </c>
      <c r="G99" s="2">
        <v>88.0</v>
      </c>
      <c r="H99" s="1" t="s">
        <v>695</v>
      </c>
      <c r="J99" s="1" t="s">
        <v>694</v>
      </c>
      <c r="K99" s="2">
        <v>1.8</v>
      </c>
      <c r="L99" s="1" t="s">
        <v>696</v>
      </c>
      <c r="M99" s="1" t="s">
        <v>697</v>
      </c>
      <c r="N99" s="2">
        <v>70.0</v>
      </c>
      <c r="O99" s="1" t="s">
        <v>23</v>
      </c>
      <c r="P99" s="2">
        <v>58.0</v>
      </c>
      <c r="Q99" s="1" t="s">
        <v>698</v>
      </c>
      <c r="R99" s="1" t="s">
        <v>699</v>
      </c>
    </row>
    <row r="100">
      <c r="B100" s="1" t="s">
        <v>700</v>
      </c>
      <c r="C100" s="2">
        <v>1.97</v>
      </c>
      <c r="D100" s="1" t="s">
        <v>701</v>
      </c>
      <c r="F100" s="1" t="s">
        <v>702</v>
      </c>
      <c r="G100" s="2">
        <v>88.0</v>
      </c>
      <c r="H100" s="1" t="s">
        <v>703</v>
      </c>
      <c r="J100" s="1" t="s">
        <v>702</v>
      </c>
      <c r="K100" s="2">
        <v>1.81</v>
      </c>
      <c r="L100" s="1" t="s">
        <v>704</v>
      </c>
      <c r="M100" s="1" t="s">
        <v>705</v>
      </c>
      <c r="N100" s="2">
        <v>70.0</v>
      </c>
      <c r="O100" s="1" t="s">
        <v>23</v>
      </c>
      <c r="P100" s="2">
        <v>58.0</v>
      </c>
      <c r="Q100" s="1" t="s">
        <v>706</v>
      </c>
      <c r="R100" s="1" t="s">
        <v>707</v>
      </c>
    </row>
    <row r="101">
      <c r="B101" s="1" t="s">
        <v>708</v>
      </c>
      <c r="C101" s="2">
        <v>1.98</v>
      </c>
      <c r="D101" s="1" t="s">
        <v>709</v>
      </c>
      <c r="F101" s="1" t="s">
        <v>710</v>
      </c>
      <c r="G101" s="2">
        <v>88.0</v>
      </c>
      <c r="H101" s="1" t="s">
        <v>711</v>
      </c>
      <c r="J101" s="1" t="s">
        <v>710</v>
      </c>
      <c r="K101" s="2">
        <v>1.82</v>
      </c>
      <c r="L101" s="1" t="s">
        <v>712</v>
      </c>
      <c r="M101" s="1" t="s">
        <v>713</v>
      </c>
      <c r="N101" s="2">
        <v>70.0</v>
      </c>
      <c r="O101" s="1" t="s">
        <v>23</v>
      </c>
      <c r="P101" s="2">
        <v>58.0</v>
      </c>
      <c r="Q101" s="1" t="s">
        <v>714</v>
      </c>
      <c r="R101" s="1" t="s">
        <v>715</v>
      </c>
    </row>
    <row r="102">
      <c r="B102" s="1" t="s">
        <v>716</v>
      </c>
      <c r="C102" s="2">
        <v>1.99</v>
      </c>
      <c r="D102" s="1" t="s">
        <v>717</v>
      </c>
      <c r="F102" s="1" t="s">
        <v>718</v>
      </c>
      <c r="G102" s="2">
        <v>89.0</v>
      </c>
      <c r="H102" s="1" t="s">
        <v>719</v>
      </c>
      <c r="J102" s="1" t="s">
        <v>718</v>
      </c>
      <c r="K102" s="2">
        <v>1.83</v>
      </c>
      <c r="L102" s="1" t="s">
        <v>720</v>
      </c>
      <c r="M102" s="1" t="s">
        <v>721</v>
      </c>
      <c r="N102" s="2">
        <v>71.0</v>
      </c>
      <c r="O102" s="1" t="s">
        <v>23</v>
      </c>
      <c r="P102" s="2">
        <v>61.0</v>
      </c>
      <c r="Q102" s="1" t="s">
        <v>722</v>
      </c>
      <c r="R102" s="1" t="s">
        <v>723</v>
      </c>
    </row>
    <row r="103">
      <c r="B103" s="1" t="s">
        <v>724</v>
      </c>
      <c r="C103" s="2">
        <v>1.1</v>
      </c>
      <c r="D103" s="1" t="s">
        <v>725</v>
      </c>
      <c r="F103" s="1" t="s">
        <v>726</v>
      </c>
      <c r="G103" s="2">
        <v>89.0</v>
      </c>
      <c r="H103" s="1" t="s">
        <v>727</v>
      </c>
      <c r="J103" s="1" t="s">
        <v>728</v>
      </c>
      <c r="K103" s="2">
        <v>1.84</v>
      </c>
      <c r="L103" s="1" t="s">
        <v>729</v>
      </c>
      <c r="M103" s="1" t="s">
        <v>730</v>
      </c>
      <c r="N103" s="2">
        <v>71.0</v>
      </c>
      <c r="O103" s="1" t="s">
        <v>23</v>
      </c>
      <c r="P103" s="2">
        <v>61.0</v>
      </c>
      <c r="Q103" s="1" t="s">
        <v>731</v>
      </c>
      <c r="R103" s="1" t="s">
        <v>732</v>
      </c>
    </row>
    <row r="104">
      <c r="B104" s="1" t="s">
        <v>733</v>
      </c>
      <c r="C104" s="2">
        <v>1.101</v>
      </c>
      <c r="D104" s="1" t="s">
        <v>734</v>
      </c>
      <c r="F104" s="1" t="s">
        <v>735</v>
      </c>
      <c r="G104" s="2">
        <v>89.0</v>
      </c>
      <c r="H104" s="1" t="s">
        <v>736</v>
      </c>
      <c r="J104" s="1" t="s">
        <v>735</v>
      </c>
      <c r="K104" s="2">
        <v>1.85</v>
      </c>
      <c r="L104" s="1" t="s">
        <v>737</v>
      </c>
      <c r="M104" s="1" t="s">
        <v>738</v>
      </c>
      <c r="N104" s="2">
        <v>71.0</v>
      </c>
      <c r="O104" s="1" t="s">
        <v>23</v>
      </c>
      <c r="P104" s="2">
        <v>61.0</v>
      </c>
      <c r="Q104" s="1" t="s">
        <v>739</v>
      </c>
      <c r="R104" s="1" t="s">
        <v>740</v>
      </c>
    </row>
    <row r="105">
      <c r="B105" s="1" t="s">
        <v>741</v>
      </c>
      <c r="C105" s="2">
        <v>1.102</v>
      </c>
      <c r="D105" s="1" t="s">
        <v>742</v>
      </c>
      <c r="F105" s="1" t="s">
        <v>743</v>
      </c>
      <c r="G105" s="2">
        <v>92.0</v>
      </c>
      <c r="H105" s="1" t="s">
        <v>744</v>
      </c>
      <c r="I105" s="3"/>
      <c r="J105" s="1" t="s">
        <v>743</v>
      </c>
      <c r="K105" s="2">
        <v>1.86</v>
      </c>
      <c r="L105" s="1" t="s">
        <v>745</v>
      </c>
      <c r="M105" s="1" t="s">
        <v>746</v>
      </c>
      <c r="N105" s="2">
        <v>73.0</v>
      </c>
      <c r="O105" s="1" t="s">
        <v>23</v>
      </c>
      <c r="P105" s="2">
        <v>61.0</v>
      </c>
      <c r="Q105" s="1" t="s">
        <v>747</v>
      </c>
      <c r="R105" s="1" t="s">
        <v>748</v>
      </c>
    </row>
    <row r="106">
      <c r="B106" s="1" t="s">
        <v>749</v>
      </c>
      <c r="C106" s="2">
        <v>1.103</v>
      </c>
      <c r="D106" s="1" t="s">
        <v>750</v>
      </c>
      <c r="F106" s="1" t="s">
        <v>751</v>
      </c>
      <c r="G106" s="2">
        <v>93.0</v>
      </c>
      <c r="H106" s="1" t="s">
        <v>752</v>
      </c>
      <c r="J106" s="1" t="s">
        <v>751</v>
      </c>
      <c r="K106" s="2">
        <v>1.87</v>
      </c>
      <c r="L106" s="1" t="s">
        <v>753</v>
      </c>
      <c r="M106" s="1" t="s">
        <v>754</v>
      </c>
      <c r="N106" s="2">
        <v>74.0</v>
      </c>
      <c r="O106" s="1" t="s">
        <v>23</v>
      </c>
      <c r="P106" s="2">
        <v>62.0</v>
      </c>
      <c r="Q106" s="1" t="s">
        <v>755</v>
      </c>
      <c r="R106" s="1" t="s">
        <v>756</v>
      </c>
    </row>
    <row r="107">
      <c r="B107" s="1" t="s">
        <v>757</v>
      </c>
      <c r="C107" s="2">
        <v>1.104</v>
      </c>
      <c r="D107" s="1" t="s">
        <v>758</v>
      </c>
      <c r="F107" s="1" t="s">
        <v>759</v>
      </c>
      <c r="G107" s="2">
        <v>94.0</v>
      </c>
      <c r="H107" s="1" t="s">
        <v>760</v>
      </c>
      <c r="J107" s="1" t="s">
        <v>759</v>
      </c>
      <c r="K107" s="2">
        <v>1.88</v>
      </c>
      <c r="L107" s="1" t="s">
        <v>761</v>
      </c>
      <c r="M107" s="1" t="s">
        <v>762</v>
      </c>
      <c r="N107" s="2">
        <v>74.0</v>
      </c>
      <c r="O107" s="1" t="s">
        <v>23</v>
      </c>
      <c r="P107" s="2">
        <v>62.0</v>
      </c>
      <c r="Q107" s="1" t="s">
        <v>763</v>
      </c>
      <c r="R107" s="1" t="s">
        <v>764</v>
      </c>
    </row>
    <row r="108">
      <c r="B108" s="1" t="s">
        <v>765</v>
      </c>
      <c r="C108" s="2">
        <v>1.105</v>
      </c>
      <c r="D108" s="1" t="s">
        <v>766</v>
      </c>
      <c r="F108" s="1" t="s">
        <v>767</v>
      </c>
      <c r="G108" s="2">
        <v>96.0</v>
      </c>
      <c r="H108" s="1" t="s">
        <v>768</v>
      </c>
      <c r="I108" s="3"/>
      <c r="J108" s="1" t="s">
        <v>767</v>
      </c>
      <c r="K108" s="2">
        <v>1.89</v>
      </c>
      <c r="L108" s="1" t="s">
        <v>769</v>
      </c>
      <c r="M108" s="1" t="s">
        <v>770</v>
      </c>
      <c r="N108" s="2">
        <v>75.0</v>
      </c>
      <c r="O108" s="1" t="s">
        <v>23</v>
      </c>
      <c r="P108" s="2">
        <v>63.0</v>
      </c>
      <c r="Q108" s="1" t="s">
        <v>771</v>
      </c>
      <c r="R108" s="1" t="s">
        <v>772</v>
      </c>
    </row>
    <row r="109">
      <c r="B109" s="1" t="s">
        <v>773</v>
      </c>
      <c r="C109" s="2">
        <v>1.106</v>
      </c>
      <c r="D109" s="1" t="s">
        <v>774</v>
      </c>
      <c r="F109" s="1" t="s">
        <v>775</v>
      </c>
      <c r="G109" s="2">
        <v>99.0</v>
      </c>
      <c r="H109" s="1" t="s">
        <v>776</v>
      </c>
      <c r="I109" s="3"/>
      <c r="J109" s="1" t="s">
        <v>775</v>
      </c>
      <c r="K109" s="2">
        <v>1.9</v>
      </c>
      <c r="L109" s="1" t="s">
        <v>777</v>
      </c>
      <c r="M109" s="1" t="s">
        <v>778</v>
      </c>
      <c r="N109" s="2">
        <v>76.0</v>
      </c>
      <c r="O109" s="1" t="s">
        <v>23</v>
      </c>
      <c r="P109" s="2">
        <v>64.0</v>
      </c>
      <c r="Q109" s="1" t="s">
        <v>779</v>
      </c>
      <c r="R109" s="1" t="s">
        <v>780</v>
      </c>
    </row>
    <row r="110">
      <c r="B110" s="1" t="s">
        <v>781</v>
      </c>
      <c r="C110" s="2">
        <v>1.107</v>
      </c>
      <c r="D110" s="1" t="s">
        <v>782</v>
      </c>
      <c r="F110" s="1" t="s">
        <v>783</v>
      </c>
      <c r="G110" s="2">
        <v>100.0</v>
      </c>
      <c r="H110" s="1" t="s">
        <v>784</v>
      </c>
      <c r="I110" s="3"/>
      <c r="J110" s="1" t="s">
        <v>783</v>
      </c>
      <c r="K110" s="2">
        <v>1.91</v>
      </c>
      <c r="L110" s="1" t="s">
        <v>785</v>
      </c>
      <c r="M110" s="1" t="s">
        <v>786</v>
      </c>
      <c r="N110" s="2">
        <v>77.0</v>
      </c>
      <c r="O110" s="1" t="s">
        <v>23</v>
      </c>
      <c r="P110" s="2">
        <v>65.0</v>
      </c>
      <c r="Q110" s="1" t="s">
        <v>787</v>
      </c>
      <c r="R110" s="1" t="s">
        <v>788</v>
      </c>
    </row>
    <row r="111">
      <c r="B111" s="1" t="s">
        <v>789</v>
      </c>
      <c r="C111" s="2">
        <v>1.108</v>
      </c>
      <c r="D111" s="1" t="s">
        <v>790</v>
      </c>
      <c r="F111" s="1" t="s">
        <v>791</v>
      </c>
      <c r="G111" s="2">
        <v>101.0</v>
      </c>
      <c r="H111" s="1" t="s">
        <v>792</v>
      </c>
      <c r="I111" s="3"/>
      <c r="J111" s="1" t="s">
        <v>791</v>
      </c>
      <c r="K111" s="2">
        <v>1.92</v>
      </c>
      <c r="L111" s="1" t="s">
        <v>793</v>
      </c>
      <c r="M111" s="1" t="s">
        <v>794</v>
      </c>
      <c r="N111" s="2">
        <v>78.0</v>
      </c>
      <c r="O111" s="1" t="s">
        <v>23</v>
      </c>
      <c r="P111" s="2">
        <v>66.0</v>
      </c>
      <c r="Q111" s="1" t="s">
        <v>795</v>
      </c>
      <c r="R111" s="1" t="s">
        <v>796</v>
      </c>
    </row>
    <row r="112">
      <c r="B112" s="1" t="s">
        <v>797</v>
      </c>
      <c r="C112" s="2">
        <v>1.109</v>
      </c>
      <c r="D112" s="1" t="s">
        <v>798</v>
      </c>
      <c r="F112" s="1" t="s">
        <v>799</v>
      </c>
      <c r="G112" s="2">
        <v>102.0</v>
      </c>
      <c r="H112" s="1" t="s">
        <v>800</v>
      </c>
      <c r="J112" s="1" t="s">
        <v>799</v>
      </c>
      <c r="K112" s="2">
        <v>1.93</v>
      </c>
      <c r="L112" s="1" t="s">
        <v>801</v>
      </c>
      <c r="M112" s="1" t="s">
        <v>802</v>
      </c>
      <c r="N112" s="2">
        <v>79.0</v>
      </c>
      <c r="O112" s="1" t="s">
        <v>23</v>
      </c>
      <c r="P112" s="2">
        <v>67.0</v>
      </c>
      <c r="Q112" s="1" t="s">
        <v>803</v>
      </c>
      <c r="R112" s="1" t="s">
        <v>804</v>
      </c>
    </row>
    <row r="113">
      <c r="B113" s="1" t="s">
        <v>805</v>
      </c>
      <c r="C113" s="2">
        <v>1.11</v>
      </c>
      <c r="D113" s="1" t="s">
        <v>806</v>
      </c>
      <c r="F113" s="1" t="s">
        <v>799</v>
      </c>
      <c r="G113" s="3"/>
      <c r="H113" s="1" t="s">
        <v>800</v>
      </c>
      <c r="K113" s="3"/>
      <c r="L113" s="3"/>
      <c r="M113" s="3"/>
      <c r="N113" s="2">
        <v>79.0</v>
      </c>
      <c r="O113" s="1" t="s">
        <v>23</v>
      </c>
      <c r="P113" s="2">
        <v>67.0</v>
      </c>
      <c r="Q113" s="1" t="s">
        <v>807</v>
      </c>
      <c r="R113" s="1" t="s">
        <v>808</v>
      </c>
    </row>
    <row r="114">
      <c r="B114" s="1" t="s">
        <v>809</v>
      </c>
      <c r="C114" s="2">
        <v>1.111</v>
      </c>
      <c r="D114" s="1" t="s">
        <v>810</v>
      </c>
      <c r="F114" s="1" t="s">
        <v>811</v>
      </c>
      <c r="G114" s="2">
        <v>106.0</v>
      </c>
      <c r="H114" s="1" t="s">
        <v>812</v>
      </c>
      <c r="I114" s="3"/>
      <c r="J114" s="1" t="s">
        <v>813</v>
      </c>
      <c r="K114" s="2">
        <v>1.94</v>
      </c>
      <c r="L114" s="1" t="s">
        <v>814</v>
      </c>
      <c r="M114" s="1" t="s">
        <v>815</v>
      </c>
      <c r="N114" s="2">
        <v>81.0</v>
      </c>
      <c r="O114" s="1" t="s">
        <v>23</v>
      </c>
      <c r="P114" s="2">
        <v>69.0</v>
      </c>
      <c r="Q114" s="1" t="s">
        <v>816</v>
      </c>
      <c r="R114" s="1" t="s">
        <v>817</v>
      </c>
    </row>
    <row r="115">
      <c r="B115" s="1" t="s">
        <v>818</v>
      </c>
      <c r="C115" s="2">
        <v>1.112</v>
      </c>
      <c r="D115" s="1" t="s">
        <v>819</v>
      </c>
      <c r="F115" s="1" t="s">
        <v>820</v>
      </c>
      <c r="G115" s="2">
        <v>107.0</v>
      </c>
      <c r="H115" s="1" t="s">
        <v>821</v>
      </c>
      <c r="I115" s="3"/>
      <c r="J115" s="1" t="s">
        <v>820</v>
      </c>
      <c r="K115" s="2">
        <v>1.95</v>
      </c>
      <c r="L115" s="1" t="s">
        <v>822</v>
      </c>
      <c r="M115" s="1" t="s">
        <v>823</v>
      </c>
      <c r="N115" s="2">
        <v>81.0</v>
      </c>
      <c r="O115" s="1" t="s">
        <v>23</v>
      </c>
      <c r="P115" s="2">
        <v>69.0</v>
      </c>
      <c r="Q115" s="1" t="s">
        <v>824</v>
      </c>
      <c r="R115" s="1" t="s">
        <v>825</v>
      </c>
    </row>
    <row r="116">
      <c r="B116" s="1" t="s">
        <v>826</v>
      </c>
      <c r="C116" s="2">
        <v>1.113</v>
      </c>
      <c r="D116" s="1" t="s">
        <v>827</v>
      </c>
      <c r="F116" s="1" t="s">
        <v>828</v>
      </c>
      <c r="G116" s="2">
        <v>108.0</v>
      </c>
      <c r="H116" s="1" t="s">
        <v>829</v>
      </c>
      <c r="J116" s="1" t="s">
        <v>828</v>
      </c>
      <c r="K116" s="2">
        <v>1.96</v>
      </c>
      <c r="L116" s="1" t="s">
        <v>830</v>
      </c>
      <c r="M116" s="1" t="s">
        <v>831</v>
      </c>
      <c r="N116" s="2">
        <v>81.0</v>
      </c>
      <c r="O116" s="1" t="s">
        <v>23</v>
      </c>
      <c r="P116" s="2">
        <v>69.0</v>
      </c>
      <c r="Q116" s="1" t="s">
        <v>832</v>
      </c>
      <c r="R116" s="1" t="s">
        <v>833</v>
      </c>
    </row>
    <row r="117">
      <c r="B117" s="1" t="s">
        <v>834</v>
      </c>
      <c r="C117" s="2">
        <v>1.114</v>
      </c>
      <c r="D117" s="1" t="s">
        <v>835</v>
      </c>
      <c r="F117" s="1" t="s">
        <v>836</v>
      </c>
      <c r="G117" s="2">
        <v>109.0</v>
      </c>
      <c r="H117" s="1" t="s">
        <v>837</v>
      </c>
      <c r="J117" s="1" t="s">
        <v>836</v>
      </c>
      <c r="K117" s="2">
        <v>1.97</v>
      </c>
      <c r="L117" s="1" t="s">
        <v>838</v>
      </c>
      <c r="M117" s="1" t="s">
        <v>839</v>
      </c>
      <c r="N117" s="2">
        <v>82.0</v>
      </c>
      <c r="O117" s="1" t="s">
        <v>23</v>
      </c>
      <c r="P117" s="2">
        <v>70.0</v>
      </c>
      <c r="Q117" s="1" t="s">
        <v>840</v>
      </c>
      <c r="R117" s="1" t="s">
        <v>841</v>
      </c>
    </row>
    <row r="118">
      <c r="B118" s="1" t="s">
        <v>842</v>
      </c>
      <c r="C118" s="2">
        <v>1.115</v>
      </c>
      <c r="D118" s="1" t="s">
        <v>843</v>
      </c>
      <c r="F118" s="1" t="s">
        <v>844</v>
      </c>
      <c r="G118" s="2">
        <v>110.0</v>
      </c>
      <c r="H118" s="1" t="s">
        <v>845</v>
      </c>
      <c r="I118" s="3"/>
      <c r="J118" s="1" t="s">
        <v>844</v>
      </c>
      <c r="K118" s="2">
        <v>1.98</v>
      </c>
      <c r="L118" s="1" t="s">
        <v>846</v>
      </c>
      <c r="M118" s="1" t="s">
        <v>847</v>
      </c>
      <c r="N118" s="2">
        <v>83.0</v>
      </c>
      <c r="O118" s="1" t="s">
        <v>23</v>
      </c>
      <c r="P118" s="2">
        <v>71.0</v>
      </c>
      <c r="Q118" s="1" t="s">
        <v>848</v>
      </c>
      <c r="R118" s="1" t="s">
        <v>849</v>
      </c>
    </row>
    <row r="119">
      <c r="B119" s="1" t="s">
        <v>850</v>
      </c>
      <c r="C119" s="2">
        <v>1.116</v>
      </c>
      <c r="D119" s="1" t="s">
        <v>851</v>
      </c>
      <c r="F119" s="1" t="s">
        <v>852</v>
      </c>
      <c r="G119" s="2">
        <v>110.0</v>
      </c>
      <c r="H119" s="1" t="s">
        <v>853</v>
      </c>
      <c r="J119" s="1" t="s">
        <v>852</v>
      </c>
      <c r="K119" s="2">
        <v>1.99</v>
      </c>
      <c r="L119" s="1" t="s">
        <v>854</v>
      </c>
      <c r="M119" s="1" t="s">
        <v>855</v>
      </c>
      <c r="N119" s="2">
        <v>83.0</v>
      </c>
      <c r="O119" s="1" t="s">
        <v>23</v>
      </c>
      <c r="P119" s="2">
        <v>71.0</v>
      </c>
      <c r="Q119" s="1" t="s">
        <v>856</v>
      </c>
      <c r="R119" s="1" t="s">
        <v>857</v>
      </c>
    </row>
    <row r="120">
      <c r="B120" s="1" t="s">
        <v>858</v>
      </c>
      <c r="C120" s="2">
        <v>1.117</v>
      </c>
      <c r="D120" s="1" t="s">
        <v>859</v>
      </c>
      <c r="F120" s="1" t="s">
        <v>860</v>
      </c>
      <c r="G120" s="2">
        <v>111.0</v>
      </c>
      <c r="H120" s="1" t="s">
        <v>861</v>
      </c>
      <c r="J120" s="1" t="s">
        <v>860</v>
      </c>
      <c r="K120" s="2">
        <v>1.1</v>
      </c>
      <c r="L120" s="1" t="s">
        <v>862</v>
      </c>
      <c r="M120" s="1" t="s">
        <v>863</v>
      </c>
      <c r="N120" s="2">
        <v>84.0</v>
      </c>
      <c r="O120" s="1" t="s">
        <v>23</v>
      </c>
      <c r="P120" s="2">
        <v>72.0</v>
      </c>
      <c r="Q120" s="1" t="s">
        <v>864</v>
      </c>
      <c r="R120" s="1" t="s">
        <v>865</v>
      </c>
    </row>
    <row r="121">
      <c r="B121" s="1" t="s">
        <v>866</v>
      </c>
      <c r="C121" s="2">
        <v>1.118</v>
      </c>
      <c r="D121" s="1" t="s">
        <v>867</v>
      </c>
      <c r="F121" s="1" t="s">
        <v>868</v>
      </c>
      <c r="G121" s="2">
        <v>112.0</v>
      </c>
      <c r="H121" s="1" t="s">
        <v>869</v>
      </c>
      <c r="J121" s="1" t="s">
        <v>868</v>
      </c>
      <c r="K121" s="2">
        <v>1.101</v>
      </c>
      <c r="L121" s="1" t="s">
        <v>870</v>
      </c>
      <c r="M121" s="1" t="s">
        <v>871</v>
      </c>
      <c r="N121" s="2">
        <v>85.0</v>
      </c>
      <c r="O121" s="1" t="s">
        <v>23</v>
      </c>
      <c r="P121" s="2">
        <v>73.0</v>
      </c>
      <c r="Q121" s="1" t="s">
        <v>872</v>
      </c>
      <c r="R121" s="1" t="s">
        <v>873</v>
      </c>
    </row>
    <row r="122">
      <c r="B122" s="1" t="s">
        <v>874</v>
      </c>
      <c r="C122" s="2">
        <v>1.119</v>
      </c>
      <c r="D122" s="1" t="s">
        <v>875</v>
      </c>
      <c r="F122" s="1" t="s">
        <v>876</v>
      </c>
      <c r="G122" s="2">
        <v>113.0</v>
      </c>
      <c r="H122" s="1" t="s">
        <v>877</v>
      </c>
      <c r="J122" s="1" t="s">
        <v>876</v>
      </c>
      <c r="K122" s="2">
        <v>1.102</v>
      </c>
      <c r="L122" s="1" t="s">
        <v>878</v>
      </c>
      <c r="M122" s="1" t="s">
        <v>879</v>
      </c>
      <c r="N122" s="2">
        <v>84.0</v>
      </c>
      <c r="O122" s="1" t="s">
        <v>23</v>
      </c>
      <c r="P122" s="2">
        <v>72.0</v>
      </c>
      <c r="Q122" s="1" t="s">
        <v>880</v>
      </c>
      <c r="R122" s="1" t="s">
        <v>881</v>
      </c>
    </row>
    <row r="123">
      <c r="B123" s="1" t="s">
        <v>882</v>
      </c>
      <c r="C123" s="2">
        <v>1.12</v>
      </c>
      <c r="D123" s="1" t="s">
        <v>883</v>
      </c>
      <c r="F123" s="1" t="s">
        <v>884</v>
      </c>
      <c r="G123" s="2">
        <v>114.0</v>
      </c>
      <c r="H123" s="1" t="s">
        <v>885</v>
      </c>
      <c r="I123" s="3"/>
      <c r="J123" s="1" t="s">
        <v>884</v>
      </c>
      <c r="K123" s="2">
        <v>1.103</v>
      </c>
      <c r="L123" s="1" t="s">
        <v>886</v>
      </c>
      <c r="M123" s="1" t="s">
        <v>887</v>
      </c>
      <c r="N123" s="2">
        <v>85.0</v>
      </c>
      <c r="O123" s="1" t="s">
        <v>23</v>
      </c>
      <c r="P123" s="2">
        <v>73.0</v>
      </c>
      <c r="Q123" s="1" t="s">
        <v>888</v>
      </c>
      <c r="R123" s="1" t="s">
        <v>889</v>
      </c>
    </row>
    <row r="124">
      <c r="B124" s="1" t="s">
        <v>890</v>
      </c>
      <c r="C124" s="2">
        <v>1.121</v>
      </c>
      <c r="D124" s="1" t="s">
        <v>891</v>
      </c>
      <c r="F124" s="1" t="s">
        <v>892</v>
      </c>
      <c r="G124" s="2">
        <v>115.0</v>
      </c>
      <c r="H124" s="1" t="s">
        <v>893</v>
      </c>
      <c r="I124" s="3"/>
      <c r="J124" s="1" t="s">
        <v>894</v>
      </c>
      <c r="K124" s="2">
        <v>1.104</v>
      </c>
      <c r="L124" s="1" t="s">
        <v>895</v>
      </c>
      <c r="M124" s="1" t="s">
        <v>896</v>
      </c>
      <c r="N124" s="2">
        <v>86.0</v>
      </c>
      <c r="O124" s="1" t="s">
        <v>23</v>
      </c>
      <c r="P124" s="2">
        <v>74.0</v>
      </c>
      <c r="Q124" s="1" t="s">
        <v>897</v>
      </c>
      <c r="R124" s="1" t="s">
        <v>898</v>
      </c>
    </row>
    <row r="125">
      <c r="B125" s="1" t="s">
        <v>899</v>
      </c>
      <c r="C125" s="2">
        <v>1.122</v>
      </c>
      <c r="D125" s="1" t="s">
        <v>900</v>
      </c>
      <c r="F125" s="1" t="s">
        <v>901</v>
      </c>
      <c r="G125" s="2">
        <v>116.0</v>
      </c>
      <c r="H125" s="1" t="s">
        <v>902</v>
      </c>
      <c r="J125" s="1" t="s">
        <v>901</v>
      </c>
      <c r="K125" s="2">
        <v>1.105</v>
      </c>
      <c r="L125" s="1" t="s">
        <v>903</v>
      </c>
      <c r="M125" s="1" t="s">
        <v>904</v>
      </c>
      <c r="N125" s="2">
        <v>87.0</v>
      </c>
      <c r="O125" s="1" t="s">
        <v>23</v>
      </c>
      <c r="P125" s="2">
        <v>75.0</v>
      </c>
      <c r="Q125" s="1" t="s">
        <v>905</v>
      </c>
      <c r="R125" s="1" t="s">
        <v>906</v>
      </c>
    </row>
    <row r="126">
      <c r="B126" s="1" t="s">
        <v>907</v>
      </c>
      <c r="C126" s="2">
        <v>1.123</v>
      </c>
      <c r="D126" s="1" t="s">
        <v>908</v>
      </c>
      <c r="F126" s="1" t="s">
        <v>909</v>
      </c>
      <c r="G126" s="2">
        <v>120.0</v>
      </c>
      <c r="H126" s="1" t="s">
        <v>910</v>
      </c>
      <c r="J126" s="1" t="s">
        <v>909</v>
      </c>
      <c r="K126" s="2">
        <v>1.106</v>
      </c>
      <c r="L126" s="1" t="s">
        <v>911</v>
      </c>
      <c r="M126" s="1" t="s">
        <v>912</v>
      </c>
      <c r="N126" s="2">
        <v>88.0</v>
      </c>
      <c r="O126" s="1" t="s">
        <v>23</v>
      </c>
      <c r="P126" s="2">
        <v>76.0</v>
      </c>
      <c r="Q126" s="1" t="s">
        <v>913</v>
      </c>
      <c r="R126" s="1" t="s">
        <v>914</v>
      </c>
    </row>
    <row r="127">
      <c r="B127" s="1" t="s">
        <v>915</v>
      </c>
      <c r="C127" s="2">
        <v>1.124</v>
      </c>
      <c r="D127" s="1" t="s">
        <v>916</v>
      </c>
      <c r="F127" s="1" t="s">
        <v>917</v>
      </c>
      <c r="G127" s="2">
        <v>120.0</v>
      </c>
      <c r="H127" s="1" t="s">
        <v>918</v>
      </c>
      <c r="J127" s="1" t="s">
        <v>917</v>
      </c>
      <c r="K127" s="2">
        <v>1.107</v>
      </c>
      <c r="L127" s="1" t="s">
        <v>919</v>
      </c>
      <c r="M127" s="1" t="s">
        <v>920</v>
      </c>
      <c r="N127" s="2">
        <v>89.0</v>
      </c>
      <c r="O127" s="1" t="s">
        <v>23</v>
      </c>
      <c r="P127" s="2">
        <v>77.0</v>
      </c>
      <c r="Q127" s="1" t="s">
        <v>921</v>
      </c>
      <c r="R127" s="1" t="s">
        <v>922</v>
      </c>
    </row>
    <row r="128">
      <c r="B128" s="1" t="s">
        <v>923</v>
      </c>
      <c r="C128" s="2">
        <v>1.125</v>
      </c>
      <c r="D128" s="1" t="s">
        <v>924</v>
      </c>
      <c r="F128" s="1" t="s">
        <v>925</v>
      </c>
      <c r="G128" s="2">
        <v>122.0</v>
      </c>
      <c r="H128" s="1" t="s">
        <v>926</v>
      </c>
      <c r="J128" s="1" t="s">
        <v>925</v>
      </c>
      <c r="K128" s="2">
        <v>1.108</v>
      </c>
      <c r="L128" s="1" t="s">
        <v>927</v>
      </c>
      <c r="M128" s="1" t="s">
        <v>928</v>
      </c>
      <c r="N128" s="2">
        <v>89.0</v>
      </c>
      <c r="O128" s="1" t="s">
        <v>23</v>
      </c>
      <c r="P128" s="2">
        <v>77.0</v>
      </c>
      <c r="Q128" s="1" t="s">
        <v>929</v>
      </c>
      <c r="R128" s="1" t="s">
        <v>930</v>
      </c>
    </row>
    <row r="129">
      <c r="B129" s="1" t="s">
        <v>931</v>
      </c>
      <c r="C129" s="2">
        <v>1.126</v>
      </c>
      <c r="D129" s="1" t="s">
        <v>932</v>
      </c>
      <c r="F129" s="1" t="s">
        <v>933</v>
      </c>
      <c r="G129" s="2">
        <v>123.0</v>
      </c>
      <c r="H129" s="1" t="s">
        <v>934</v>
      </c>
      <c r="I129" s="3"/>
      <c r="J129" s="1" t="s">
        <v>933</v>
      </c>
      <c r="K129" s="2">
        <v>1.109</v>
      </c>
      <c r="L129" s="1" t="s">
        <v>935</v>
      </c>
      <c r="M129" s="1" t="s">
        <v>936</v>
      </c>
      <c r="N129" s="2">
        <v>90.0</v>
      </c>
      <c r="O129" s="1" t="s">
        <v>23</v>
      </c>
      <c r="P129" s="2">
        <v>78.0</v>
      </c>
      <c r="Q129" s="1" t="s">
        <v>937</v>
      </c>
      <c r="R129" s="1" t="s">
        <v>938</v>
      </c>
    </row>
    <row r="130">
      <c r="B130" s="1" t="s">
        <v>939</v>
      </c>
      <c r="C130" s="2">
        <v>1.127</v>
      </c>
      <c r="D130" s="1" t="s">
        <v>940</v>
      </c>
      <c r="F130" s="1" t="s">
        <v>933</v>
      </c>
      <c r="G130" s="2">
        <v>124.0</v>
      </c>
      <c r="H130" s="1" t="s">
        <v>934</v>
      </c>
      <c r="I130" s="3"/>
      <c r="J130" s="3"/>
      <c r="K130" s="3"/>
      <c r="L130" s="3"/>
      <c r="M130" s="3"/>
      <c r="N130" s="2">
        <v>91.0</v>
      </c>
      <c r="O130" s="1" t="s">
        <v>23</v>
      </c>
      <c r="P130" s="2">
        <v>79.0</v>
      </c>
      <c r="Q130" s="1" t="s">
        <v>941</v>
      </c>
      <c r="R130" s="1" t="s">
        <v>942</v>
      </c>
    </row>
    <row r="131">
      <c r="B131" s="1" t="s">
        <v>943</v>
      </c>
      <c r="C131" s="2">
        <v>1.128</v>
      </c>
      <c r="D131" s="1" t="s">
        <v>944</v>
      </c>
      <c r="F131" s="1" t="s">
        <v>945</v>
      </c>
      <c r="G131" s="2">
        <v>125.0</v>
      </c>
      <c r="H131" s="1" t="s">
        <v>946</v>
      </c>
      <c r="J131" s="1" t="s">
        <v>945</v>
      </c>
      <c r="K131" s="2">
        <v>1.11</v>
      </c>
      <c r="L131" s="1" t="s">
        <v>947</v>
      </c>
      <c r="M131" s="1" t="s">
        <v>948</v>
      </c>
      <c r="N131" s="2">
        <v>92.0</v>
      </c>
      <c r="O131" s="1" t="s">
        <v>23</v>
      </c>
      <c r="P131" s="2">
        <v>80.0</v>
      </c>
      <c r="Q131" s="1" t="s">
        <v>949</v>
      </c>
      <c r="R131" s="1" t="s">
        <v>950</v>
      </c>
    </row>
    <row r="132">
      <c r="B132" s="1" t="s">
        <v>951</v>
      </c>
      <c r="C132" s="2">
        <v>1.129</v>
      </c>
      <c r="D132" s="1" t="s">
        <v>952</v>
      </c>
      <c r="F132" s="1" t="s">
        <v>953</v>
      </c>
      <c r="G132" s="2">
        <v>126.0</v>
      </c>
      <c r="H132" s="1" t="s">
        <v>954</v>
      </c>
      <c r="J132" s="1" t="s">
        <v>953</v>
      </c>
      <c r="K132" s="2">
        <v>1.111</v>
      </c>
      <c r="L132" s="1" t="s">
        <v>955</v>
      </c>
      <c r="M132" s="1" t="s">
        <v>956</v>
      </c>
      <c r="N132" s="2">
        <v>93.0</v>
      </c>
      <c r="O132" s="1" t="s">
        <v>23</v>
      </c>
      <c r="P132" s="2">
        <v>81.0</v>
      </c>
      <c r="Q132" s="1" t="s">
        <v>957</v>
      </c>
      <c r="R132" s="1" t="s">
        <v>958</v>
      </c>
    </row>
    <row r="133">
      <c r="B133" s="1" t="s">
        <v>959</v>
      </c>
      <c r="C133" s="2">
        <v>1.13</v>
      </c>
      <c r="D133" s="1" t="s">
        <v>960</v>
      </c>
      <c r="F133" s="1" t="s">
        <v>961</v>
      </c>
      <c r="G133" s="2">
        <v>129.0</v>
      </c>
      <c r="H133" s="1" t="s">
        <v>962</v>
      </c>
      <c r="I133" s="3"/>
      <c r="J133" s="1" t="s">
        <v>961</v>
      </c>
      <c r="K133" s="2">
        <v>1.112</v>
      </c>
      <c r="L133" s="1" t="s">
        <v>963</v>
      </c>
      <c r="M133" s="1" t="s">
        <v>964</v>
      </c>
      <c r="N133" s="2">
        <v>95.0</v>
      </c>
      <c r="O133" s="1" t="s">
        <v>23</v>
      </c>
      <c r="P133" s="2">
        <v>83.0</v>
      </c>
      <c r="Q133" s="1" t="s">
        <v>965</v>
      </c>
      <c r="R133" s="1" t="s">
        <v>966</v>
      </c>
    </row>
    <row r="134">
      <c r="B134" s="1" t="s">
        <v>967</v>
      </c>
      <c r="C134" s="2">
        <v>1.131</v>
      </c>
      <c r="D134" s="1" t="s">
        <v>968</v>
      </c>
      <c r="F134" s="1" t="s">
        <v>969</v>
      </c>
      <c r="G134" s="2">
        <v>129.0</v>
      </c>
      <c r="H134" s="1" t="s">
        <v>970</v>
      </c>
      <c r="J134" s="1" t="s">
        <v>969</v>
      </c>
      <c r="K134" s="2">
        <v>1.113</v>
      </c>
      <c r="L134" s="1" t="s">
        <v>971</v>
      </c>
      <c r="M134" s="1" t="s">
        <v>972</v>
      </c>
      <c r="N134" s="2">
        <v>96.0</v>
      </c>
      <c r="O134" s="1" t="s">
        <v>23</v>
      </c>
      <c r="P134" s="2">
        <v>84.0</v>
      </c>
      <c r="Q134" s="1" t="s">
        <v>973</v>
      </c>
      <c r="R134" s="1" t="s">
        <v>974</v>
      </c>
    </row>
    <row r="135">
      <c r="B135" s="1" t="s">
        <v>975</v>
      </c>
      <c r="C135" s="2">
        <v>1.132</v>
      </c>
      <c r="D135" s="1" t="s">
        <v>976</v>
      </c>
      <c r="E135" s="3"/>
      <c r="F135" s="1" t="s">
        <v>977</v>
      </c>
      <c r="G135" s="2">
        <v>131.0</v>
      </c>
      <c r="H135" s="1" t="s">
        <v>978</v>
      </c>
      <c r="I135" s="3"/>
      <c r="J135" s="1" t="s">
        <v>979</v>
      </c>
      <c r="K135" s="2">
        <v>1.114</v>
      </c>
      <c r="L135" s="1" t="s">
        <v>980</v>
      </c>
      <c r="M135" s="1" t="s">
        <v>981</v>
      </c>
      <c r="N135" s="2">
        <v>97.0</v>
      </c>
      <c r="O135" s="1" t="s">
        <v>23</v>
      </c>
      <c r="P135" s="2">
        <v>85.0</v>
      </c>
      <c r="Q135" s="1" t="s">
        <v>982</v>
      </c>
      <c r="R135" s="1" t="s">
        <v>983</v>
      </c>
    </row>
    <row r="136">
      <c r="B136" s="1" t="s">
        <v>984</v>
      </c>
      <c r="C136" s="2">
        <v>1.133</v>
      </c>
      <c r="D136" s="1" t="s">
        <v>985</v>
      </c>
      <c r="F136" s="1" t="s">
        <v>986</v>
      </c>
      <c r="G136" s="2">
        <v>134.0</v>
      </c>
      <c r="H136" s="1" t="s">
        <v>987</v>
      </c>
      <c r="J136" s="1" t="s">
        <v>986</v>
      </c>
      <c r="K136" s="2">
        <v>1.115</v>
      </c>
      <c r="L136" s="1" t="s">
        <v>988</v>
      </c>
      <c r="M136" s="1" t="s">
        <v>989</v>
      </c>
      <c r="N136" s="2">
        <v>98.0</v>
      </c>
      <c r="O136" s="1" t="s">
        <v>23</v>
      </c>
      <c r="P136" s="2">
        <v>86.0</v>
      </c>
      <c r="Q136" s="1" t="s">
        <v>990</v>
      </c>
      <c r="R136" s="1" t="s">
        <v>991</v>
      </c>
    </row>
    <row r="137">
      <c r="B137" s="1" t="s">
        <v>992</v>
      </c>
      <c r="C137" s="2">
        <v>1.134</v>
      </c>
      <c r="D137" s="1" t="s">
        <v>993</v>
      </c>
      <c r="F137" s="1" t="s">
        <v>994</v>
      </c>
      <c r="G137" s="2">
        <v>135.0</v>
      </c>
      <c r="H137" s="1" t="s">
        <v>995</v>
      </c>
      <c r="J137" s="1" t="s">
        <v>994</v>
      </c>
      <c r="K137" s="2">
        <v>1.116</v>
      </c>
      <c r="L137" s="1" t="s">
        <v>996</v>
      </c>
      <c r="M137" s="1" t="s">
        <v>997</v>
      </c>
      <c r="N137" s="2">
        <v>100.0</v>
      </c>
      <c r="O137" s="1" t="s">
        <v>23</v>
      </c>
      <c r="P137" s="2">
        <v>88.0</v>
      </c>
      <c r="Q137" s="1" t="s">
        <v>998</v>
      </c>
      <c r="R137" s="1" t="s">
        <v>999</v>
      </c>
    </row>
    <row r="138">
      <c r="B138" s="1" t="s">
        <v>1000</v>
      </c>
      <c r="C138" s="2">
        <v>1.135</v>
      </c>
      <c r="D138" s="1" t="s">
        <v>1001</v>
      </c>
      <c r="E138" s="3"/>
      <c r="F138" s="1" t="s">
        <v>1002</v>
      </c>
      <c r="G138" s="2">
        <v>137.0</v>
      </c>
      <c r="H138" s="1" t="s">
        <v>1003</v>
      </c>
      <c r="I138" s="3"/>
      <c r="J138" s="1" t="s">
        <v>1002</v>
      </c>
      <c r="K138" s="2">
        <v>1.117</v>
      </c>
      <c r="L138" s="1" t="s">
        <v>1004</v>
      </c>
      <c r="M138" s="1" t="s">
        <v>1005</v>
      </c>
      <c r="N138" s="2">
        <v>101.0</v>
      </c>
      <c r="O138" s="1" t="s">
        <v>23</v>
      </c>
      <c r="P138" s="2">
        <v>89.0</v>
      </c>
      <c r="Q138" s="1" t="s">
        <v>1006</v>
      </c>
      <c r="R138" s="1" t="s">
        <v>1007</v>
      </c>
    </row>
    <row r="139">
      <c r="B139" s="1" t="s">
        <v>1008</v>
      </c>
      <c r="C139" s="2">
        <v>1.136</v>
      </c>
      <c r="D139" s="1" t="s">
        <v>1009</v>
      </c>
      <c r="F139" s="1" t="s">
        <v>1010</v>
      </c>
      <c r="G139" s="2">
        <v>137.0</v>
      </c>
      <c r="H139" s="1" t="s">
        <v>1011</v>
      </c>
      <c r="J139" s="1" t="s">
        <v>1010</v>
      </c>
      <c r="K139" s="2">
        <v>1.118</v>
      </c>
      <c r="L139" s="1" t="s">
        <v>1012</v>
      </c>
      <c r="M139" s="1" t="s">
        <v>1013</v>
      </c>
      <c r="N139" s="2">
        <v>101.0</v>
      </c>
      <c r="O139" s="1" t="s">
        <v>23</v>
      </c>
      <c r="P139" s="2">
        <v>89.0</v>
      </c>
      <c r="Q139" s="1" t="s">
        <v>1014</v>
      </c>
      <c r="R139" s="1" t="s">
        <v>1015</v>
      </c>
    </row>
    <row r="140">
      <c r="B140" s="1" t="s">
        <v>1016</v>
      </c>
      <c r="C140" s="2">
        <v>1.137</v>
      </c>
      <c r="D140" s="1" t="s">
        <v>1017</v>
      </c>
      <c r="F140" s="1" t="s">
        <v>1010</v>
      </c>
      <c r="G140" s="2">
        <v>137.0</v>
      </c>
      <c r="H140" s="1" t="s">
        <v>1011</v>
      </c>
      <c r="J140" s="3"/>
      <c r="K140" s="3"/>
      <c r="L140" s="3"/>
      <c r="M140" s="3"/>
      <c r="N140" s="3"/>
      <c r="O140" s="3"/>
      <c r="P140" s="3"/>
      <c r="Q140" s="3"/>
      <c r="R140" s="3"/>
    </row>
    <row r="141">
      <c r="B141" s="1" t="s">
        <v>1018</v>
      </c>
      <c r="C141" s="2">
        <v>1.138</v>
      </c>
      <c r="D141" s="1" t="s">
        <v>1019</v>
      </c>
      <c r="F141" s="1" t="s">
        <v>1010</v>
      </c>
      <c r="G141" s="2">
        <v>137.0</v>
      </c>
      <c r="H141" s="1" t="s">
        <v>1011</v>
      </c>
      <c r="J141" s="3"/>
      <c r="K141" s="3"/>
      <c r="L141" s="3"/>
      <c r="M141" s="3"/>
      <c r="N141" s="2">
        <v>102.0</v>
      </c>
      <c r="O141" s="1" t="s">
        <v>23</v>
      </c>
      <c r="P141" s="2">
        <v>90.0</v>
      </c>
      <c r="Q141" s="1" t="s">
        <v>1020</v>
      </c>
      <c r="R141" s="1" t="s">
        <v>1021</v>
      </c>
    </row>
    <row r="142">
      <c r="B142" s="1" t="s">
        <v>1022</v>
      </c>
      <c r="C142" s="2">
        <v>1.139</v>
      </c>
      <c r="D142" s="1" t="s">
        <v>1023</v>
      </c>
      <c r="F142" s="1" t="s">
        <v>1010</v>
      </c>
      <c r="G142" s="2">
        <v>137.0</v>
      </c>
      <c r="H142" s="1" t="s">
        <v>1011</v>
      </c>
      <c r="J142" s="3"/>
      <c r="K142" s="3"/>
      <c r="L142" s="3"/>
      <c r="M142" s="3"/>
      <c r="N142" s="2">
        <v>103.0</v>
      </c>
      <c r="O142" s="1" t="s">
        <v>23</v>
      </c>
      <c r="P142" s="2">
        <v>91.0</v>
      </c>
      <c r="Q142" s="1" t="s">
        <v>1024</v>
      </c>
      <c r="R142" s="1" t="s">
        <v>1025</v>
      </c>
    </row>
    <row r="143">
      <c r="B143" s="1" t="s">
        <v>1026</v>
      </c>
      <c r="C143" s="2">
        <v>1.14</v>
      </c>
      <c r="D143" s="1" t="s">
        <v>1027</v>
      </c>
      <c r="F143" s="1" t="s">
        <v>1028</v>
      </c>
      <c r="G143" s="2">
        <v>138.0</v>
      </c>
      <c r="H143" s="1" t="s">
        <v>1029</v>
      </c>
      <c r="J143" s="1" t="s">
        <v>1028</v>
      </c>
      <c r="K143" s="2">
        <v>1.12</v>
      </c>
      <c r="L143" s="1" t="s">
        <v>1030</v>
      </c>
      <c r="M143" s="1" t="s">
        <v>1031</v>
      </c>
      <c r="N143" s="2">
        <v>103.0</v>
      </c>
      <c r="O143" s="1" t="s">
        <v>23</v>
      </c>
      <c r="P143" s="2">
        <v>91.0</v>
      </c>
      <c r="Q143" s="1" t="s">
        <v>1032</v>
      </c>
      <c r="R143" s="1" t="s">
        <v>1033</v>
      </c>
    </row>
    <row r="144">
      <c r="B144" s="1" t="s">
        <v>1034</v>
      </c>
      <c r="C144" s="2">
        <v>1.141</v>
      </c>
      <c r="D144" s="1" t="s">
        <v>1035</v>
      </c>
      <c r="F144" s="1" t="s">
        <v>1036</v>
      </c>
      <c r="G144" s="2">
        <v>138.0</v>
      </c>
      <c r="H144" s="1" t="s">
        <v>1037</v>
      </c>
      <c r="J144" s="1" t="s">
        <v>1036</v>
      </c>
      <c r="K144" s="2">
        <v>1.119</v>
      </c>
      <c r="L144" s="1" t="s">
        <v>1038</v>
      </c>
      <c r="M144" s="1" t="s">
        <v>1039</v>
      </c>
      <c r="N144" s="2">
        <v>103.0</v>
      </c>
      <c r="O144" s="1" t="s">
        <v>23</v>
      </c>
      <c r="P144" s="2">
        <v>91.0</v>
      </c>
      <c r="Q144" s="1" t="s">
        <v>1040</v>
      </c>
      <c r="R144" s="1" t="s">
        <v>1041</v>
      </c>
    </row>
    <row r="145">
      <c r="B145" s="1" t="s">
        <v>1042</v>
      </c>
      <c r="C145" s="2">
        <v>1.142</v>
      </c>
      <c r="D145" s="1" t="s">
        <v>1043</v>
      </c>
      <c r="F145" s="1" t="s">
        <v>1044</v>
      </c>
      <c r="G145" s="2">
        <v>139.0</v>
      </c>
      <c r="H145" s="1" t="s">
        <v>1045</v>
      </c>
      <c r="J145" s="1" t="s">
        <v>1044</v>
      </c>
      <c r="K145" s="2">
        <v>1.121</v>
      </c>
      <c r="L145" s="1" t="s">
        <v>1046</v>
      </c>
      <c r="M145" s="1" t="s">
        <v>1047</v>
      </c>
      <c r="N145" s="2">
        <v>103.0</v>
      </c>
      <c r="O145" s="1" t="s">
        <v>23</v>
      </c>
      <c r="P145" s="2">
        <v>91.0</v>
      </c>
      <c r="Q145" s="1" t="s">
        <v>1048</v>
      </c>
      <c r="R145" s="1" t="s">
        <v>1049</v>
      </c>
    </row>
    <row r="146">
      <c r="B146" s="1" t="s">
        <v>1050</v>
      </c>
      <c r="C146" s="2">
        <v>1.143</v>
      </c>
      <c r="D146" s="1" t="s">
        <v>1051</v>
      </c>
      <c r="F146" s="1" t="s">
        <v>1044</v>
      </c>
      <c r="G146" s="3"/>
      <c r="H146" s="1" t="s">
        <v>1052</v>
      </c>
      <c r="I146" s="3"/>
      <c r="J146" s="3"/>
      <c r="K146" s="3"/>
      <c r="L146" s="3"/>
      <c r="M146" s="3"/>
      <c r="N146" s="3"/>
      <c r="O146" s="3"/>
      <c r="P146" s="3"/>
      <c r="Q146" s="3"/>
      <c r="R146" s="3"/>
    </row>
    <row r="147">
      <c r="B147" s="1" t="s">
        <v>1053</v>
      </c>
      <c r="C147" s="2">
        <v>1.144</v>
      </c>
      <c r="D147" s="1" t="s">
        <v>1054</v>
      </c>
      <c r="F147" s="1" t="s">
        <v>1044</v>
      </c>
      <c r="G147" s="3"/>
      <c r="H147" s="1" t="s">
        <v>1045</v>
      </c>
      <c r="L147" s="3"/>
      <c r="M147" s="3"/>
      <c r="N147" s="3"/>
      <c r="O147" s="3"/>
      <c r="P147" s="3"/>
      <c r="Q147" s="3"/>
      <c r="R147" s="3"/>
    </row>
    <row r="148">
      <c r="B148" s="1" t="s">
        <v>1055</v>
      </c>
      <c r="C148" s="2">
        <v>1.145</v>
      </c>
      <c r="D148" s="1" t="s">
        <v>1056</v>
      </c>
      <c r="F148" s="1" t="s">
        <v>1057</v>
      </c>
      <c r="G148" s="2">
        <v>142.0</v>
      </c>
      <c r="H148" s="1" t="s">
        <v>1058</v>
      </c>
      <c r="J148" s="1" t="s">
        <v>1057</v>
      </c>
      <c r="K148" s="2">
        <v>1.122</v>
      </c>
      <c r="L148" s="1" t="s">
        <v>1059</v>
      </c>
      <c r="M148" s="1" t="s">
        <v>1060</v>
      </c>
      <c r="N148" s="2">
        <v>105.0</v>
      </c>
      <c r="O148" s="1" t="s">
        <v>23</v>
      </c>
      <c r="P148" s="2">
        <v>93.0</v>
      </c>
      <c r="Q148" s="1" t="s">
        <v>1061</v>
      </c>
      <c r="R148" s="1" t="s">
        <v>1062</v>
      </c>
    </row>
    <row r="149">
      <c r="B149" s="1" t="s">
        <v>1063</v>
      </c>
      <c r="C149" s="2">
        <v>1.146</v>
      </c>
      <c r="D149" s="1" t="s">
        <v>1064</v>
      </c>
      <c r="F149" s="1" t="s">
        <v>1065</v>
      </c>
      <c r="G149" s="2">
        <v>143.0</v>
      </c>
      <c r="H149" s="1" t="s">
        <v>1066</v>
      </c>
      <c r="J149" s="1" t="s">
        <v>1065</v>
      </c>
      <c r="K149" s="2">
        <v>1.123</v>
      </c>
      <c r="L149" s="1" t="s">
        <v>1067</v>
      </c>
      <c r="M149" s="1" t="s">
        <v>1068</v>
      </c>
      <c r="N149" s="2">
        <v>106.0</v>
      </c>
      <c r="O149" s="1" t="s">
        <v>23</v>
      </c>
      <c r="P149" s="2">
        <v>94.0</v>
      </c>
      <c r="Q149" s="1" t="s">
        <v>1069</v>
      </c>
      <c r="R149" s="1" t="s">
        <v>1070</v>
      </c>
    </row>
    <row r="150">
      <c r="B150" s="1" t="s">
        <v>1071</v>
      </c>
      <c r="C150" s="2">
        <v>1.147</v>
      </c>
      <c r="D150" s="1" t="s">
        <v>1072</v>
      </c>
      <c r="F150" s="1" t="s">
        <v>1073</v>
      </c>
      <c r="G150" s="2">
        <v>145.0</v>
      </c>
      <c r="H150" s="1" t="s">
        <v>1074</v>
      </c>
      <c r="J150" s="1" t="s">
        <v>1075</v>
      </c>
      <c r="K150" s="2">
        <v>1.124</v>
      </c>
      <c r="L150" s="1" t="s">
        <v>1076</v>
      </c>
      <c r="M150" s="1" t="s">
        <v>1077</v>
      </c>
      <c r="N150" s="2">
        <v>107.0</v>
      </c>
      <c r="O150" s="1" t="s">
        <v>23</v>
      </c>
      <c r="P150" s="2">
        <v>95.0</v>
      </c>
      <c r="Q150" s="1" t="s">
        <v>1078</v>
      </c>
      <c r="R150" s="1" t="s">
        <v>1079</v>
      </c>
    </row>
    <row r="151">
      <c r="B151" s="1" t="s">
        <v>1080</v>
      </c>
      <c r="C151" s="2">
        <v>1.148</v>
      </c>
      <c r="D151" s="1" t="s">
        <v>1081</v>
      </c>
      <c r="F151" s="1" t="s">
        <v>1082</v>
      </c>
      <c r="G151" s="2">
        <v>147.0</v>
      </c>
      <c r="H151" s="1" t="s">
        <v>1083</v>
      </c>
      <c r="J151" s="1" t="s">
        <v>1082</v>
      </c>
      <c r="K151" s="2">
        <v>1.125</v>
      </c>
      <c r="L151" s="1" t="s">
        <v>1084</v>
      </c>
      <c r="M151" s="1" t="s">
        <v>1085</v>
      </c>
      <c r="N151" s="2">
        <v>108.0</v>
      </c>
      <c r="O151" s="1" t="s">
        <v>23</v>
      </c>
      <c r="P151" s="2">
        <v>96.0</v>
      </c>
      <c r="Q151" s="1" t="s">
        <v>1086</v>
      </c>
      <c r="R151" s="1" t="s">
        <v>1087</v>
      </c>
    </row>
    <row r="152">
      <c r="B152" s="1" t="s">
        <v>1088</v>
      </c>
      <c r="C152" s="2">
        <v>1.149</v>
      </c>
      <c r="D152" s="1" t="s">
        <v>1089</v>
      </c>
      <c r="F152" s="1" t="s">
        <v>1082</v>
      </c>
      <c r="G152" s="3"/>
      <c r="H152" s="1" t="s">
        <v>1083</v>
      </c>
      <c r="J152" s="3"/>
      <c r="K152" s="3"/>
      <c r="L152" s="3"/>
      <c r="M152" s="3"/>
      <c r="N152" s="3"/>
      <c r="O152" s="3"/>
      <c r="P152" s="3"/>
      <c r="Q152" s="3"/>
      <c r="R152" s="3"/>
    </row>
    <row r="153">
      <c r="B153" s="1" t="s">
        <v>1090</v>
      </c>
      <c r="C153" s="2">
        <v>1.15</v>
      </c>
      <c r="D153" s="1" t="s">
        <v>1091</v>
      </c>
      <c r="F153" s="1" t="s">
        <v>136</v>
      </c>
      <c r="G153" s="2">
        <v>147.0</v>
      </c>
      <c r="H153" s="1" t="s">
        <v>1092</v>
      </c>
      <c r="J153" s="1" t="s">
        <v>136</v>
      </c>
      <c r="K153" s="2">
        <v>1.126</v>
      </c>
      <c r="L153" s="1" t="s">
        <v>1093</v>
      </c>
      <c r="M153" s="1" t="s">
        <v>1094</v>
      </c>
      <c r="N153" s="2">
        <v>108.0</v>
      </c>
      <c r="O153" s="1" t="s">
        <v>23</v>
      </c>
      <c r="P153" s="2">
        <v>96.0</v>
      </c>
      <c r="Q153" s="1" t="s">
        <v>1095</v>
      </c>
      <c r="R153" s="1" t="s">
        <v>1096</v>
      </c>
    </row>
    <row r="154">
      <c r="B154" s="1" t="s">
        <v>1097</v>
      </c>
      <c r="C154" s="2">
        <v>1.151</v>
      </c>
      <c r="D154" s="1" t="s">
        <v>1098</v>
      </c>
      <c r="F154" s="1" t="s">
        <v>1099</v>
      </c>
      <c r="G154" s="2">
        <v>151.0</v>
      </c>
      <c r="H154" s="1" t="s">
        <v>1100</v>
      </c>
      <c r="J154" s="1" t="s">
        <v>1099</v>
      </c>
      <c r="K154" s="2">
        <v>1.127</v>
      </c>
      <c r="L154" s="1" t="s">
        <v>1101</v>
      </c>
      <c r="M154" s="1" t="s">
        <v>1102</v>
      </c>
      <c r="N154" s="2">
        <v>109.0</v>
      </c>
      <c r="O154" s="1" t="s">
        <v>23</v>
      </c>
      <c r="P154" s="2">
        <v>97.0</v>
      </c>
      <c r="Q154" s="1" t="s">
        <v>1103</v>
      </c>
      <c r="R154" s="1" t="s">
        <v>1104</v>
      </c>
    </row>
    <row r="155">
      <c r="B155" s="1" t="s">
        <v>1105</v>
      </c>
      <c r="C155" s="2">
        <v>1.152</v>
      </c>
      <c r="D155" s="1" t="s">
        <v>1106</v>
      </c>
      <c r="F155" s="1" t="s">
        <v>1099</v>
      </c>
      <c r="G155" s="2">
        <v>151.0</v>
      </c>
      <c r="H155" s="1" t="s">
        <v>1100</v>
      </c>
      <c r="J155" s="3"/>
      <c r="K155" s="3"/>
      <c r="L155" s="3"/>
      <c r="M155" s="3"/>
      <c r="N155" s="3"/>
      <c r="O155" s="3"/>
      <c r="P155" s="3"/>
      <c r="Q155" s="3"/>
      <c r="R155" s="3"/>
    </row>
    <row r="156">
      <c r="B156" s="1" t="s">
        <v>1107</v>
      </c>
      <c r="C156" s="2">
        <v>1.153</v>
      </c>
      <c r="D156" s="1" t="s">
        <v>1108</v>
      </c>
      <c r="F156" s="1" t="s">
        <v>1099</v>
      </c>
      <c r="G156" s="2">
        <v>151.0</v>
      </c>
      <c r="H156" s="1" t="s">
        <v>1100</v>
      </c>
      <c r="J156" s="3"/>
      <c r="K156" s="3"/>
      <c r="L156" s="3"/>
      <c r="M156" s="3"/>
      <c r="N156" s="3"/>
      <c r="O156" s="3"/>
      <c r="P156" s="3"/>
      <c r="Q156" s="3"/>
      <c r="R156" s="3"/>
    </row>
    <row r="157">
      <c r="B157" s="1" t="s">
        <v>1109</v>
      </c>
      <c r="C157" s="2">
        <v>1.154</v>
      </c>
      <c r="D157" s="1" t="s">
        <v>1110</v>
      </c>
      <c r="F157" s="1" t="s">
        <v>1099</v>
      </c>
      <c r="G157" s="2">
        <v>151.0</v>
      </c>
      <c r="H157" s="1" t="s">
        <v>1100</v>
      </c>
      <c r="J157" s="3"/>
      <c r="K157" s="3"/>
      <c r="L157" s="3"/>
      <c r="M157" s="3"/>
      <c r="N157" s="3"/>
      <c r="O157" s="3"/>
      <c r="P157" s="3"/>
      <c r="Q157" s="3"/>
      <c r="R157" s="3"/>
    </row>
    <row r="158">
      <c r="B158" s="1" t="s">
        <v>1111</v>
      </c>
      <c r="C158" s="2">
        <v>1.155</v>
      </c>
      <c r="D158" s="1" t="s">
        <v>1112</v>
      </c>
      <c r="F158" s="1" t="s">
        <v>1113</v>
      </c>
      <c r="G158" s="2">
        <v>152.0</v>
      </c>
      <c r="H158" s="1" t="s">
        <v>1114</v>
      </c>
      <c r="J158" s="1" t="s">
        <v>1113</v>
      </c>
      <c r="K158" s="2">
        <v>1.128</v>
      </c>
      <c r="L158" s="1" t="s">
        <v>1115</v>
      </c>
      <c r="M158" s="1" t="s">
        <v>1116</v>
      </c>
      <c r="N158" s="2">
        <v>111.0</v>
      </c>
      <c r="O158" s="1" t="s">
        <v>23</v>
      </c>
      <c r="P158" s="2">
        <v>99.0</v>
      </c>
      <c r="Q158" s="1" t="s">
        <v>1117</v>
      </c>
      <c r="R158" s="1" t="s">
        <v>1118</v>
      </c>
    </row>
    <row r="159">
      <c r="B159" s="1" t="s">
        <v>1119</v>
      </c>
      <c r="C159" s="2">
        <v>1.156</v>
      </c>
      <c r="D159" s="1" t="s">
        <v>1120</v>
      </c>
      <c r="F159" s="1" t="s">
        <v>1113</v>
      </c>
      <c r="G159" s="3"/>
      <c r="H159" s="1" t="s">
        <v>1114</v>
      </c>
      <c r="J159" s="3"/>
      <c r="K159" s="3"/>
      <c r="L159" s="3"/>
      <c r="M159" s="3"/>
      <c r="N159" s="3"/>
      <c r="O159" s="3"/>
      <c r="P159" s="3"/>
      <c r="Q159" s="3"/>
      <c r="R159" s="3"/>
    </row>
    <row r="160">
      <c r="B160" s="1" t="s">
        <v>1121</v>
      </c>
      <c r="C160" s="2">
        <v>1.157</v>
      </c>
      <c r="D160" s="1" t="s">
        <v>1122</v>
      </c>
      <c r="F160" s="1" t="s">
        <v>1123</v>
      </c>
      <c r="G160" s="2">
        <v>154.0</v>
      </c>
      <c r="H160" s="1" t="s">
        <v>1124</v>
      </c>
      <c r="J160" s="1" t="s">
        <v>1123</v>
      </c>
      <c r="K160" s="2">
        <v>1.129</v>
      </c>
      <c r="L160" s="1" t="s">
        <v>1125</v>
      </c>
      <c r="M160" s="1" t="s">
        <v>1126</v>
      </c>
      <c r="N160" s="2">
        <v>112.0</v>
      </c>
      <c r="O160" s="1" t="s">
        <v>23</v>
      </c>
      <c r="P160" s="2">
        <v>100.0</v>
      </c>
      <c r="Q160" s="1" t="s">
        <v>1127</v>
      </c>
      <c r="R160" s="1" t="s">
        <v>1128</v>
      </c>
    </row>
    <row r="161">
      <c r="B161" s="1" t="s">
        <v>1129</v>
      </c>
      <c r="C161" s="2">
        <v>1.158</v>
      </c>
      <c r="D161" s="1" t="s">
        <v>1130</v>
      </c>
      <c r="F161" s="1" t="s">
        <v>1131</v>
      </c>
      <c r="G161" s="2">
        <v>156.0</v>
      </c>
      <c r="H161" s="1" t="s">
        <v>1132</v>
      </c>
      <c r="J161" s="1" t="s">
        <v>1131</v>
      </c>
      <c r="K161" s="2">
        <v>1.13</v>
      </c>
      <c r="L161" s="1" t="s">
        <v>1133</v>
      </c>
      <c r="M161" s="1" t="s">
        <v>1134</v>
      </c>
      <c r="N161" s="2">
        <v>113.0</v>
      </c>
      <c r="O161" s="1" t="s">
        <v>23</v>
      </c>
      <c r="P161" s="2">
        <v>101.0</v>
      </c>
      <c r="Q161" s="1" t="s">
        <v>1135</v>
      </c>
      <c r="R161" s="1" t="s">
        <v>1136</v>
      </c>
    </row>
    <row r="162">
      <c r="B162" s="1" t="s">
        <v>1137</v>
      </c>
      <c r="C162" s="2">
        <v>1.159</v>
      </c>
      <c r="D162" s="1" t="s">
        <v>1138</v>
      </c>
      <c r="F162" s="1" t="s">
        <v>1139</v>
      </c>
      <c r="G162" s="2">
        <v>157.0</v>
      </c>
      <c r="H162" s="1" t="s">
        <v>1140</v>
      </c>
      <c r="J162" s="1" t="s">
        <v>1139</v>
      </c>
      <c r="K162" s="2">
        <v>1.131</v>
      </c>
      <c r="L162" s="1" t="s">
        <v>1141</v>
      </c>
      <c r="M162" s="1" t="s">
        <v>1142</v>
      </c>
      <c r="N162" s="2">
        <v>113.0</v>
      </c>
      <c r="O162" s="1" t="s">
        <v>23</v>
      </c>
      <c r="P162" s="2">
        <v>101.0</v>
      </c>
      <c r="Q162" s="1" t="s">
        <v>1143</v>
      </c>
      <c r="R162" s="1" t="s">
        <v>1144</v>
      </c>
    </row>
    <row r="163">
      <c r="B163" s="1" t="s">
        <v>1145</v>
      </c>
      <c r="C163" s="2">
        <v>1.16</v>
      </c>
      <c r="D163" s="1" t="s">
        <v>1146</v>
      </c>
      <c r="F163" s="1" t="s">
        <v>1139</v>
      </c>
      <c r="G163" s="2">
        <v>157.0</v>
      </c>
      <c r="H163" s="1" t="s">
        <v>1140</v>
      </c>
      <c r="J163" s="3"/>
      <c r="K163" s="3"/>
      <c r="L163" s="3"/>
      <c r="M163" s="3"/>
      <c r="N163" s="3"/>
      <c r="O163" s="3"/>
      <c r="P163" s="3"/>
      <c r="Q163" s="3"/>
      <c r="R163" s="3"/>
    </row>
    <row r="164">
      <c r="B164" s="1" t="s">
        <v>1147</v>
      </c>
      <c r="C164" s="2">
        <v>1.161</v>
      </c>
      <c r="D164" s="1" t="s">
        <v>1148</v>
      </c>
      <c r="F164" s="1" t="s">
        <v>1139</v>
      </c>
      <c r="G164" s="2">
        <v>157.0</v>
      </c>
      <c r="H164" s="1" t="s">
        <v>1140</v>
      </c>
      <c r="J164" s="3"/>
      <c r="K164" s="3"/>
      <c r="L164" s="3"/>
      <c r="M164" s="3"/>
      <c r="N164" s="3"/>
      <c r="O164" s="3"/>
      <c r="P164" s="3"/>
      <c r="Q164" s="3"/>
      <c r="R164" s="3"/>
    </row>
    <row r="165">
      <c r="B165" s="1" t="s">
        <v>1149</v>
      </c>
      <c r="C165" s="2">
        <v>1.162</v>
      </c>
      <c r="D165" s="1" t="s">
        <v>1150</v>
      </c>
      <c r="F165" s="1" t="s">
        <v>1139</v>
      </c>
      <c r="G165" s="2">
        <v>157.0</v>
      </c>
      <c r="H165" s="1" t="s">
        <v>1140</v>
      </c>
      <c r="J165" s="3"/>
      <c r="K165" s="3"/>
      <c r="L165" s="3"/>
      <c r="M165" s="3"/>
      <c r="N165" s="3"/>
      <c r="O165" s="3"/>
      <c r="P165" s="3"/>
      <c r="Q165" s="3"/>
      <c r="R165" s="3"/>
    </row>
    <row r="166">
      <c r="B166" s="1" t="s">
        <v>1151</v>
      </c>
      <c r="C166" s="2">
        <v>1.163</v>
      </c>
      <c r="D166" s="1" t="s">
        <v>1152</v>
      </c>
      <c r="F166" s="1" t="s">
        <v>1139</v>
      </c>
      <c r="G166" s="2">
        <v>157.0</v>
      </c>
      <c r="H166" s="1" t="s">
        <v>1140</v>
      </c>
      <c r="J166" s="3"/>
      <c r="K166" s="3"/>
      <c r="L166" s="3"/>
      <c r="M166" s="3"/>
      <c r="N166" s="3"/>
      <c r="O166" s="3"/>
      <c r="P166" s="3"/>
      <c r="Q166" s="3"/>
      <c r="R166" s="3"/>
    </row>
    <row r="167">
      <c r="B167" s="1" t="s">
        <v>1153</v>
      </c>
      <c r="C167" s="2">
        <v>1.164</v>
      </c>
      <c r="D167" s="1" t="s">
        <v>1154</v>
      </c>
      <c r="F167" s="1" t="s">
        <v>1139</v>
      </c>
      <c r="G167" s="2">
        <v>157.0</v>
      </c>
      <c r="H167" s="1" t="s">
        <v>1140</v>
      </c>
      <c r="J167" s="3"/>
      <c r="K167" s="3"/>
      <c r="L167" s="3"/>
      <c r="M167" s="3"/>
      <c r="N167" s="3"/>
      <c r="O167" s="3"/>
      <c r="P167" s="3"/>
      <c r="Q167" s="3"/>
      <c r="R167" s="3"/>
    </row>
    <row r="168">
      <c r="B168" s="1" t="s">
        <v>1155</v>
      </c>
      <c r="C168" s="2">
        <v>1.165</v>
      </c>
      <c r="D168" s="1" t="s">
        <v>1156</v>
      </c>
      <c r="F168" s="1" t="s">
        <v>1139</v>
      </c>
      <c r="G168" s="2">
        <v>157.0</v>
      </c>
      <c r="H168" s="1" t="s">
        <v>1140</v>
      </c>
      <c r="J168" s="3"/>
      <c r="K168" s="3"/>
      <c r="L168" s="3"/>
      <c r="M168" s="3"/>
      <c r="N168" s="3"/>
      <c r="O168" s="3"/>
      <c r="P168" s="3"/>
      <c r="Q168" s="3"/>
      <c r="R168" s="3"/>
    </row>
    <row r="169">
      <c r="B169" s="1" t="s">
        <v>1157</v>
      </c>
      <c r="C169" s="2">
        <v>1.166</v>
      </c>
      <c r="D169" s="1" t="s">
        <v>1158</v>
      </c>
      <c r="F169" s="1" t="s">
        <v>1139</v>
      </c>
      <c r="G169" s="2">
        <v>157.0</v>
      </c>
      <c r="H169" s="1" t="s">
        <v>1140</v>
      </c>
      <c r="J169" s="3"/>
      <c r="K169" s="3"/>
      <c r="L169" s="3"/>
      <c r="M169" s="3"/>
      <c r="N169" s="3"/>
      <c r="O169" s="3"/>
      <c r="P169" s="3"/>
      <c r="Q169" s="3"/>
      <c r="R169" s="3"/>
    </row>
    <row r="170">
      <c r="B170" s="1" t="s">
        <v>1159</v>
      </c>
      <c r="C170" s="2">
        <v>1.167</v>
      </c>
      <c r="D170" s="1" t="s">
        <v>1160</v>
      </c>
      <c r="F170" s="1" t="s">
        <v>1161</v>
      </c>
      <c r="G170" s="2">
        <v>163.0</v>
      </c>
      <c r="H170" s="1" t="s">
        <v>1162</v>
      </c>
      <c r="J170" s="1" t="s">
        <v>1161</v>
      </c>
      <c r="K170" s="2">
        <v>1.132</v>
      </c>
      <c r="L170" s="1" t="s">
        <v>1163</v>
      </c>
      <c r="M170" s="1" t="s">
        <v>1164</v>
      </c>
      <c r="N170" s="2">
        <v>119.0</v>
      </c>
      <c r="O170" s="1" t="s">
        <v>23</v>
      </c>
      <c r="P170" s="2">
        <v>107.0</v>
      </c>
      <c r="Q170" s="1" t="s">
        <v>1165</v>
      </c>
      <c r="R170" s="1" t="s">
        <v>1166</v>
      </c>
    </row>
    <row r="171">
      <c r="B171" s="1" t="s">
        <v>1167</v>
      </c>
      <c r="C171" s="2">
        <v>1.168</v>
      </c>
      <c r="D171" s="1" t="s">
        <v>1168</v>
      </c>
      <c r="F171" s="1" t="s">
        <v>1161</v>
      </c>
      <c r="G171" s="2">
        <v>163.0</v>
      </c>
      <c r="H171" s="1" t="s">
        <v>1162</v>
      </c>
      <c r="J171" s="3"/>
      <c r="K171" s="3"/>
      <c r="L171" s="3"/>
      <c r="M171" s="3"/>
      <c r="N171" s="3"/>
      <c r="O171" s="3"/>
      <c r="P171" s="3"/>
      <c r="Q171" s="3"/>
      <c r="R171" s="3"/>
    </row>
    <row r="172">
      <c r="B172" s="1" t="s">
        <v>1169</v>
      </c>
      <c r="C172" s="2">
        <v>1.169</v>
      </c>
      <c r="D172" s="1" t="s">
        <v>1170</v>
      </c>
      <c r="F172" s="1" t="s">
        <v>1171</v>
      </c>
      <c r="G172" s="2">
        <v>163.0</v>
      </c>
      <c r="H172" s="1" t="s">
        <v>1172</v>
      </c>
      <c r="I172" s="3"/>
      <c r="J172" s="1" t="s">
        <v>1171</v>
      </c>
      <c r="K172" s="2">
        <v>1.133</v>
      </c>
      <c r="L172" s="1" t="s">
        <v>1173</v>
      </c>
      <c r="M172" s="1" t="s">
        <v>1174</v>
      </c>
      <c r="N172" s="2">
        <v>119.0</v>
      </c>
      <c r="O172" s="1" t="s">
        <v>23</v>
      </c>
      <c r="P172" s="2">
        <v>107.0</v>
      </c>
      <c r="Q172" s="1" t="s">
        <v>1175</v>
      </c>
      <c r="R172" s="1" t="s">
        <v>1176</v>
      </c>
    </row>
    <row r="173">
      <c r="B173" s="1" t="s">
        <v>1177</v>
      </c>
      <c r="C173" s="2">
        <v>1.17</v>
      </c>
      <c r="D173" s="1" t="s">
        <v>1178</v>
      </c>
      <c r="F173" s="1" t="s">
        <v>1171</v>
      </c>
      <c r="G173" s="2">
        <v>163.0</v>
      </c>
      <c r="H173" s="1" t="s">
        <v>1172</v>
      </c>
      <c r="I173" s="3"/>
      <c r="J173" s="3"/>
      <c r="K173" s="3"/>
      <c r="L173" s="3"/>
      <c r="M173" s="3"/>
      <c r="N173" s="3"/>
      <c r="O173" s="3"/>
      <c r="P173" s="3"/>
      <c r="Q173" s="3"/>
      <c r="R173" s="3"/>
    </row>
    <row r="174">
      <c r="B174" s="1" t="s">
        <v>1179</v>
      </c>
      <c r="C174" s="2">
        <v>1.171</v>
      </c>
      <c r="D174" s="1" t="s">
        <v>1180</v>
      </c>
      <c r="F174" s="1" t="s">
        <v>1181</v>
      </c>
      <c r="G174" s="2">
        <v>165.0</v>
      </c>
      <c r="H174" s="1" t="s">
        <v>1182</v>
      </c>
      <c r="J174" s="1" t="s">
        <v>1183</v>
      </c>
      <c r="K174" s="2">
        <v>1.134</v>
      </c>
      <c r="L174" s="1" t="s">
        <v>1184</v>
      </c>
      <c r="M174" s="1" t="s">
        <v>1185</v>
      </c>
      <c r="N174" s="2">
        <v>120.0</v>
      </c>
      <c r="O174" s="1" t="s">
        <v>23</v>
      </c>
      <c r="P174" s="2">
        <v>108.0</v>
      </c>
      <c r="Q174" s="1" t="s">
        <v>1186</v>
      </c>
      <c r="R174" s="1" t="s">
        <v>1187</v>
      </c>
    </row>
    <row r="175">
      <c r="B175" s="1" t="s">
        <v>1188</v>
      </c>
      <c r="C175" s="2">
        <v>1.172</v>
      </c>
      <c r="D175" s="1" t="s">
        <v>1189</v>
      </c>
      <c r="F175" s="1" t="s">
        <v>1190</v>
      </c>
      <c r="G175" s="2">
        <v>167.0</v>
      </c>
      <c r="H175" s="1" t="s">
        <v>1191</v>
      </c>
      <c r="J175" s="1" t="s">
        <v>1190</v>
      </c>
      <c r="K175" s="2">
        <v>1.135</v>
      </c>
      <c r="L175" s="1" t="s">
        <v>1192</v>
      </c>
      <c r="M175" s="1" t="s">
        <v>1193</v>
      </c>
      <c r="N175" s="2">
        <v>121.0</v>
      </c>
      <c r="O175" s="1" t="s">
        <v>23</v>
      </c>
      <c r="P175" s="2">
        <v>109.0</v>
      </c>
      <c r="Q175" s="1" t="s">
        <v>1194</v>
      </c>
      <c r="R175" s="1" t="s">
        <v>1195</v>
      </c>
    </row>
    <row r="176">
      <c r="B176" s="1" t="s">
        <v>1196</v>
      </c>
      <c r="C176" s="2">
        <v>1.173</v>
      </c>
      <c r="D176" s="1" t="s">
        <v>1197</v>
      </c>
      <c r="F176" s="1" t="s">
        <v>1198</v>
      </c>
      <c r="G176" s="2">
        <v>168.0</v>
      </c>
      <c r="H176" s="1" t="s">
        <v>1199</v>
      </c>
      <c r="J176" s="1" t="s">
        <v>1198</v>
      </c>
      <c r="K176" s="2">
        <v>1.136</v>
      </c>
      <c r="L176" s="1" t="s">
        <v>1200</v>
      </c>
      <c r="M176" s="1" t="s">
        <v>1201</v>
      </c>
      <c r="N176" s="3"/>
      <c r="O176" s="3"/>
      <c r="P176" s="3"/>
      <c r="Q176" s="3"/>
      <c r="R176" s="3"/>
    </row>
    <row r="177">
      <c r="B177" s="1" t="s">
        <v>1202</v>
      </c>
      <c r="C177" s="2">
        <v>1.174</v>
      </c>
      <c r="D177" s="1" t="s">
        <v>1203</v>
      </c>
      <c r="F177" s="1" t="s">
        <v>1204</v>
      </c>
      <c r="G177" s="2">
        <v>169.0</v>
      </c>
      <c r="H177" s="1" t="s">
        <v>1205</v>
      </c>
      <c r="J177" s="1" t="s">
        <v>1204</v>
      </c>
      <c r="K177" s="2">
        <v>1.137</v>
      </c>
      <c r="L177" s="1" t="s">
        <v>1206</v>
      </c>
      <c r="M177" s="1" t="s">
        <v>1207</v>
      </c>
      <c r="N177" s="2">
        <v>122.0</v>
      </c>
      <c r="O177" s="1" t="s">
        <v>23</v>
      </c>
      <c r="P177" s="2">
        <v>110.0</v>
      </c>
      <c r="Q177" s="1" t="s">
        <v>1208</v>
      </c>
      <c r="R177" s="1" t="s">
        <v>1209</v>
      </c>
    </row>
    <row r="178">
      <c r="B178" s="1" t="s">
        <v>1210</v>
      </c>
      <c r="C178" s="2">
        <v>1.175</v>
      </c>
      <c r="D178" s="1" t="s">
        <v>1211</v>
      </c>
      <c r="F178" s="1" t="s">
        <v>1212</v>
      </c>
      <c r="G178" s="2">
        <v>172.0</v>
      </c>
      <c r="H178" s="1" t="s">
        <v>1213</v>
      </c>
      <c r="J178" s="1" t="s">
        <v>1212</v>
      </c>
      <c r="K178" s="2">
        <v>1.138</v>
      </c>
      <c r="L178" s="1" t="s">
        <v>1214</v>
      </c>
      <c r="M178" s="1" t="s">
        <v>1215</v>
      </c>
      <c r="N178" s="2">
        <v>123.0</v>
      </c>
      <c r="O178" s="1" t="s">
        <v>23</v>
      </c>
      <c r="P178" s="2">
        <v>111.0</v>
      </c>
      <c r="Q178" s="1" t="s">
        <v>1216</v>
      </c>
      <c r="R178" s="1" t="s">
        <v>1217</v>
      </c>
    </row>
    <row r="179">
      <c r="B179" s="1" t="s">
        <v>1218</v>
      </c>
      <c r="C179" s="2">
        <v>1.176</v>
      </c>
      <c r="D179" s="1" t="s">
        <v>1219</v>
      </c>
      <c r="F179" s="1" t="s">
        <v>1220</v>
      </c>
      <c r="G179" s="2">
        <v>173.0</v>
      </c>
      <c r="H179" s="1" t="s">
        <v>1221</v>
      </c>
      <c r="J179" s="1" t="s">
        <v>1220</v>
      </c>
      <c r="K179" s="2">
        <v>1.139</v>
      </c>
      <c r="L179" s="1" t="s">
        <v>1222</v>
      </c>
      <c r="M179" s="1" t="s">
        <v>1223</v>
      </c>
      <c r="N179" s="2">
        <v>124.0</v>
      </c>
      <c r="O179" s="1" t="s">
        <v>23</v>
      </c>
      <c r="P179" s="2">
        <v>112.0</v>
      </c>
      <c r="Q179" s="1" t="s">
        <v>1224</v>
      </c>
      <c r="R179" s="1" t="s">
        <v>1225</v>
      </c>
    </row>
    <row r="180">
      <c r="B180" s="1" t="s">
        <v>1226</v>
      </c>
      <c r="C180" s="2">
        <v>1.177</v>
      </c>
      <c r="D180" s="1" t="s">
        <v>1227</v>
      </c>
      <c r="F180" s="1" t="s">
        <v>1228</v>
      </c>
      <c r="G180" s="2">
        <v>174.0</v>
      </c>
      <c r="H180" s="1" t="s">
        <v>1229</v>
      </c>
      <c r="J180" s="1" t="s">
        <v>1228</v>
      </c>
      <c r="K180" s="2">
        <v>1.14</v>
      </c>
      <c r="L180" s="1" t="s">
        <v>1230</v>
      </c>
      <c r="M180" s="1" t="s">
        <v>1231</v>
      </c>
      <c r="N180" s="2">
        <v>125.0</v>
      </c>
      <c r="O180" s="1" t="s">
        <v>23</v>
      </c>
      <c r="P180" s="2">
        <v>113.0</v>
      </c>
      <c r="Q180" s="1" t="s">
        <v>1232</v>
      </c>
      <c r="R180" s="1" t="s">
        <v>1233</v>
      </c>
    </row>
    <row r="181">
      <c r="B181" s="1" t="s">
        <v>1234</v>
      </c>
      <c r="C181" s="2">
        <v>1.178</v>
      </c>
      <c r="D181" s="1" t="s">
        <v>1235</v>
      </c>
      <c r="F181" s="1" t="s">
        <v>1236</v>
      </c>
      <c r="G181" s="2">
        <v>175.0</v>
      </c>
      <c r="H181" s="1" t="s">
        <v>1237</v>
      </c>
      <c r="I181" s="3"/>
      <c r="J181" s="1" t="s">
        <v>1236</v>
      </c>
      <c r="K181" s="2">
        <v>1.141</v>
      </c>
      <c r="L181" s="1" t="s">
        <v>1238</v>
      </c>
      <c r="M181" s="1" t="s">
        <v>1239</v>
      </c>
      <c r="N181" s="2">
        <v>125.0</v>
      </c>
      <c r="O181" s="1" t="s">
        <v>23</v>
      </c>
      <c r="P181" s="2">
        <v>113.0</v>
      </c>
      <c r="Q181" s="1" t="s">
        <v>1240</v>
      </c>
      <c r="R181" s="1" t="s">
        <v>1241</v>
      </c>
    </row>
    <row r="182">
      <c r="B182" s="1" t="s">
        <v>1242</v>
      </c>
      <c r="C182" s="2">
        <v>1.179</v>
      </c>
      <c r="D182" s="1" t="s">
        <v>1243</v>
      </c>
      <c r="F182" s="1" t="s">
        <v>1244</v>
      </c>
      <c r="G182" s="2">
        <v>178.0</v>
      </c>
      <c r="H182" s="1" t="s">
        <v>1245</v>
      </c>
      <c r="J182" s="1" t="s">
        <v>1244</v>
      </c>
      <c r="K182" s="2">
        <v>1.142</v>
      </c>
      <c r="L182" s="1" t="s">
        <v>1246</v>
      </c>
      <c r="M182" s="1" t="s">
        <v>1247</v>
      </c>
      <c r="N182" s="2">
        <v>127.0</v>
      </c>
      <c r="O182" s="1" t="s">
        <v>23</v>
      </c>
      <c r="P182" s="2">
        <v>115.0</v>
      </c>
      <c r="Q182" s="1" t="s">
        <v>1248</v>
      </c>
      <c r="R182" s="1" t="s">
        <v>1249</v>
      </c>
    </row>
    <row r="183">
      <c r="B183" s="1" t="s">
        <v>1250</v>
      </c>
      <c r="C183" s="2">
        <v>1.18</v>
      </c>
      <c r="D183" s="1" t="s">
        <v>1251</v>
      </c>
      <c r="F183" s="1" t="s">
        <v>1252</v>
      </c>
      <c r="G183" s="2">
        <v>179.0</v>
      </c>
      <c r="H183" s="1" t="s">
        <v>1253</v>
      </c>
      <c r="J183" s="1" t="s">
        <v>1252</v>
      </c>
      <c r="K183" s="2">
        <v>1.143</v>
      </c>
      <c r="L183" s="1" t="s">
        <v>1254</v>
      </c>
      <c r="M183" s="1" t="s">
        <v>1255</v>
      </c>
      <c r="N183" s="2">
        <v>128.0</v>
      </c>
      <c r="O183" s="1" t="s">
        <v>23</v>
      </c>
      <c r="P183" s="2">
        <v>116.0</v>
      </c>
      <c r="Q183" s="1" t="s">
        <v>1256</v>
      </c>
      <c r="R183" s="1" t="s">
        <v>1257</v>
      </c>
    </row>
    <row r="184">
      <c r="B184" s="1" t="s">
        <v>1258</v>
      </c>
      <c r="C184" s="2">
        <v>1.181</v>
      </c>
      <c r="D184" s="1" t="s">
        <v>1259</v>
      </c>
      <c r="F184" s="1" t="s">
        <v>1260</v>
      </c>
      <c r="G184" s="2">
        <v>181.0</v>
      </c>
      <c r="H184" s="1" t="s">
        <v>1261</v>
      </c>
      <c r="J184" s="1" t="s">
        <v>1262</v>
      </c>
      <c r="K184" s="2">
        <v>1.144</v>
      </c>
      <c r="L184" s="1" t="s">
        <v>1263</v>
      </c>
      <c r="M184" s="1" t="s">
        <v>1264</v>
      </c>
      <c r="N184" s="2">
        <v>129.0</v>
      </c>
      <c r="O184" s="1" t="s">
        <v>23</v>
      </c>
      <c r="P184" s="2">
        <v>117.0</v>
      </c>
      <c r="Q184" s="1" t="s">
        <v>1265</v>
      </c>
      <c r="R184" s="1" t="s">
        <v>1266</v>
      </c>
    </row>
    <row r="185">
      <c r="B185" s="1" t="s">
        <v>1267</v>
      </c>
      <c r="C185" s="2">
        <v>1.182</v>
      </c>
      <c r="D185" s="1" t="s">
        <v>1268</v>
      </c>
      <c r="F185" s="1" t="s">
        <v>1269</v>
      </c>
      <c r="G185" s="2">
        <v>182.0</v>
      </c>
      <c r="H185" s="1" t="s">
        <v>1270</v>
      </c>
      <c r="J185" s="3"/>
      <c r="K185" s="3"/>
      <c r="L185" s="3"/>
      <c r="M185" s="3"/>
      <c r="N185" s="3"/>
      <c r="O185" s="3"/>
      <c r="P185" s="3"/>
      <c r="Q185" s="3"/>
      <c r="R185" s="3"/>
    </row>
    <row r="186">
      <c r="B186" s="1" t="s">
        <v>1271</v>
      </c>
      <c r="C186" s="2">
        <v>1.183</v>
      </c>
      <c r="D186" s="1" t="s">
        <v>1272</v>
      </c>
      <c r="F186" s="1" t="s">
        <v>1269</v>
      </c>
      <c r="G186" s="2">
        <v>182.0</v>
      </c>
      <c r="H186" s="1" t="s">
        <v>1270</v>
      </c>
      <c r="J186" s="1" t="s">
        <v>1269</v>
      </c>
      <c r="K186" s="2">
        <v>1.145</v>
      </c>
      <c r="L186" s="1" t="s">
        <v>1273</v>
      </c>
      <c r="M186" s="1" t="s">
        <v>1274</v>
      </c>
      <c r="N186" s="3"/>
      <c r="O186" s="3"/>
      <c r="P186" s="3"/>
      <c r="Q186" s="3"/>
      <c r="R186" s="3"/>
    </row>
    <row r="187">
      <c r="B187" s="1" t="s">
        <v>1275</v>
      </c>
      <c r="C187" s="2">
        <v>1.184</v>
      </c>
      <c r="D187" s="1" t="s">
        <v>1276</v>
      </c>
      <c r="F187" s="1" t="s">
        <v>1269</v>
      </c>
      <c r="G187" s="2">
        <v>182.0</v>
      </c>
      <c r="H187" s="1" t="s">
        <v>1270</v>
      </c>
      <c r="J187" s="3"/>
      <c r="K187" s="3"/>
      <c r="L187" s="3"/>
      <c r="M187" s="3"/>
      <c r="N187" s="3"/>
      <c r="O187" s="3"/>
      <c r="P187" s="3"/>
      <c r="Q187" s="3"/>
      <c r="R187" s="3"/>
    </row>
    <row r="188">
      <c r="B188" s="1" t="s">
        <v>1277</v>
      </c>
      <c r="C188" s="2">
        <v>1.185</v>
      </c>
      <c r="D188" s="1" t="s">
        <v>1278</v>
      </c>
      <c r="F188" s="1" t="s">
        <v>1269</v>
      </c>
      <c r="G188" s="2">
        <v>182.0</v>
      </c>
      <c r="H188" s="1" t="s">
        <v>1270</v>
      </c>
      <c r="J188" s="3"/>
      <c r="K188" s="3"/>
      <c r="L188" s="3"/>
      <c r="M188" s="3"/>
      <c r="N188" s="2">
        <v>130.0</v>
      </c>
      <c r="O188" s="1" t="s">
        <v>23</v>
      </c>
      <c r="P188" s="2">
        <v>118.0</v>
      </c>
      <c r="Q188" s="1" t="s">
        <v>1279</v>
      </c>
      <c r="R188" s="1" t="s">
        <v>1280</v>
      </c>
    </row>
    <row r="189">
      <c r="B189" s="1" t="s">
        <v>1281</v>
      </c>
      <c r="C189" s="2">
        <v>1.186</v>
      </c>
      <c r="D189" s="1" t="s">
        <v>1282</v>
      </c>
      <c r="F189" s="1" t="s">
        <v>1269</v>
      </c>
      <c r="G189" s="2">
        <v>182.0</v>
      </c>
      <c r="H189" s="1" t="s">
        <v>1270</v>
      </c>
      <c r="J189" s="3"/>
      <c r="K189" s="3"/>
      <c r="L189" s="3"/>
      <c r="M189" s="3"/>
      <c r="N189" s="3"/>
      <c r="O189" s="3"/>
      <c r="P189" s="3"/>
      <c r="Q189" s="3"/>
      <c r="R189" s="3"/>
    </row>
    <row r="190">
      <c r="B190" s="1" t="s">
        <v>1283</v>
      </c>
      <c r="C190" s="2">
        <v>1.187</v>
      </c>
      <c r="D190" s="1" t="s">
        <v>1284</v>
      </c>
      <c r="F190" s="1" t="s">
        <v>1285</v>
      </c>
      <c r="G190" s="2">
        <v>184.0</v>
      </c>
      <c r="H190" s="1" t="s">
        <v>1286</v>
      </c>
      <c r="J190" s="1" t="s">
        <v>1285</v>
      </c>
      <c r="K190" s="2">
        <v>1.146</v>
      </c>
      <c r="L190" s="1" t="s">
        <v>1287</v>
      </c>
      <c r="M190" s="1" t="s">
        <v>1288</v>
      </c>
      <c r="N190" s="2">
        <v>133.0</v>
      </c>
      <c r="O190" s="1" t="s">
        <v>23</v>
      </c>
      <c r="P190" s="2">
        <v>121.0</v>
      </c>
      <c r="Q190" s="1" t="s">
        <v>1289</v>
      </c>
      <c r="R190" s="1" t="s">
        <v>1290</v>
      </c>
    </row>
    <row r="191">
      <c r="B191" s="3"/>
      <c r="C191" s="3"/>
      <c r="D191" s="3"/>
      <c r="E191" s="3"/>
      <c r="F191" s="3"/>
      <c r="G191" s="3"/>
      <c r="H191" s="3"/>
      <c r="I191" s="3"/>
      <c r="J191" s="1" t="s">
        <v>1291</v>
      </c>
      <c r="K191" s="2">
        <v>1.147</v>
      </c>
      <c r="L191" s="1" t="s">
        <v>1292</v>
      </c>
      <c r="M191" s="1" t="s">
        <v>1293</v>
      </c>
      <c r="N191" s="2">
        <v>133.0</v>
      </c>
      <c r="O191" s="1" t="s">
        <v>23</v>
      </c>
      <c r="P191" s="2">
        <v>121.0</v>
      </c>
      <c r="Q191" s="1" t="s">
        <v>1294</v>
      </c>
      <c r="R191" s="1" t="s">
        <v>1295</v>
      </c>
    </row>
    <row r="192">
      <c r="B192" s="1" t="s">
        <v>1296</v>
      </c>
      <c r="C192" s="2">
        <v>2.1</v>
      </c>
      <c r="D192" s="1" t="s">
        <v>1297</v>
      </c>
      <c r="F192" s="1" t="s">
        <v>79</v>
      </c>
      <c r="G192" s="2">
        <v>193.0</v>
      </c>
      <c r="H192" s="1" t="s">
        <v>1298</v>
      </c>
      <c r="J192" s="1" t="s">
        <v>19</v>
      </c>
      <c r="K192" s="2">
        <v>2.1</v>
      </c>
      <c r="L192" s="1" t="s">
        <v>1299</v>
      </c>
      <c r="M192" s="1" t="s">
        <v>1300</v>
      </c>
      <c r="N192" s="2">
        <v>135.0</v>
      </c>
      <c r="O192" s="1" t="s">
        <v>1301</v>
      </c>
      <c r="P192" s="2">
        <v>123.0</v>
      </c>
      <c r="Q192" s="1" t="s">
        <v>24</v>
      </c>
      <c r="R192" s="1" t="s">
        <v>1302</v>
      </c>
    </row>
    <row r="193">
      <c r="B193" s="1" t="s">
        <v>1303</v>
      </c>
      <c r="C193" s="2">
        <v>2.2</v>
      </c>
      <c r="D193" s="1" t="s">
        <v>1304</v>
      </c>
      <c r="F193" s="1" t="s">
        <v>28</v>
      </c>
      <c r="G193" s="2">
        <v>188.0</v>
      </c>
      <c r="H193" s="1" t="s">
        <v>1305</v>
      </c>
      <c r="J193" s="1" t="s">
        <v>28</v>
      </c>
      <c r="K193" s="2">
        <v>2.2</v>
      </c>
      <c r="L193" s="1" t="s">
        <v>1306</v>
      </c>
      <c r="M193" s="1" t="s">
        <v>1307</v>
      </c>
      <c r="N193" s="2">
        <v>135.0</v>
      </c>
      <c r="O193" s="1" t="s">
        <v>1301</v>
      </c>
      <c r="P193" s="2">
        <v>123.0</v>
      </c>
      <c r="Q193" s="1" t="s">
        <v>32</v>
      </c>
      <c r="R193" s="1" t="s">
        <v>1308</v>
      </c>
    </row>
    <row r="194">
      <c r="B194" s="1" t="s">
        <v>1309</v>
      </c>
      <c r="C194" s="2">
        <v>2.3</v>
      </c>
      <c r="D194" s="1" t="s">
        <v>1310</v>
      </c>
      <c r="F194" s="1" t="s">
        <v>36</v>
      </c>
      <c r="G194" s="2">
        <v>189.0</v>
      </c>
      <c r="H194" s="1" t="s">
        <v>1311</v>
      </c>
      <c r="J194" s="1" t="s">
        <v>36</v>
      </c>
      <c r="K194" s="2">
        <v>2.3</v>
      </c>
      <c r="L194" s="1" t="s">
        <v>1312</v>
      </c>
      <c r="M194" s="1" t="s">
        <v>1313</v>
      </c>
      <c r="N194" s="2">
        <v>136.0</v>
      </c>
      <c r="O194" s="1" t="s">
        <v>1301</v>
      </c>
      <c r="P194" s="2">
        <v>124.0</v>
      </c>
      <c r="Q194" s="1" t="s">
        <v>40</v>
      </c>
      <c r="R194" s="1" t="s">
        <v>1314</v>
      </c>
    </row>
    <row r="195">
      <c r="B195" s="1" t="s">
        <v>1315</v>
      </c>
      <c r="C195" s="2">
        <v>2.4</v>
      </c>
      <c r="D195" s="1" t="s">
        <v>1316</v>
      </c>
      <c r="F195" s="1" t="s">
        <v>44</v>
      </c>
      <c r="G195" s="2">
        <v>190.0</v>
      </c>
      <c r="H195" s="1" t="s">
        <v>1317</v>
      </c>
      <c r="J195" s="1" t="s">
        <v>46</v>
      </c>
      <c r="K195" s="2">
        <v>2.4</v>
      </c>
      <c r="L195" s="1" t="s">
        <v>1318</v>
      </c>
      <c r="M195" s="1" t="s">
        <v>1319</v>
      </c>
      <c r="N195" s="2">
        <v>137.0</v>
      </c>
      <c r="O195" s="1" t="s">
        <v>1301</v>
      </c>
      <c r="P195" s="2">
        <v>125.0</v>
      </c>
      <c r="Q195" s="1" t="s">
        <v>49</v>
      </c>
      <c r="R195" s="1" t="s">
        <v>1320</v>
      </c>
    </row>
    <row r="196">
      <c r="B196" s="1" t="s">
        <v>1321</v>
      </c>
      <c r="C196" s="2">
        <v>2.5</v>
      </c>
      <c r="D196" s="1" t="s">
        <v>1322</v>
      </c>
      <c r="F196" s="1" t="s">
        <v>44</v>
      </c>
      <c r="G196" s="2">
        <v>190.0</v>
      </c>
      <c r="H196" s="1" t="s">
        <v>1317</v>
      </c>
      <c r="O196" s="3"/>
      <c r="P196" s="3"/>
      <c r="Q196" s="3"/>
      <c r="R196" s="3"/>
    </row>
    <row r="197">
      <c r="B197" s="1" t="s">
        <v>1323</v>
      </c>
      <c r="C197" s="2">
        <v>2.6</v>
      </c>
      <c r="D197" s="1" t="s">
        <v>1324</v>
      </c>
      <c r="F197" s="1" t="s">
        <v>44</v>
      </c>
      <c r="G197" s="2">
        <v>190.0</v>
      </c>
      <c r="H197" s="1" t="s">
        <v>1317</v>
      </c>
      <c r="O197" s="3"/>
      <c r="P197" s="3"/>
      <c r="Q197" s="3"/>
      <c r="R197" s="3"/>
    </row>
    <row r="198">
      <c r="B198" s="1" t="s">
        <v>1325</v>
      </c>
      <c r="C198" s="2">
        <v>2.7</v>
      </c>
      <c r="D198" s="1" t="s">
        <v>1326</v>
      </c>
      <c r="F198" s="1" t="s">
        <v>55</v>
      </c>
      <c r="G198" s="2">
        <v>191.0</v>
      </c>
      <c r="H198" s="1" t="s">
        <v>1327</v>
      </c>
      <c r="J198" s="1" t="s">
        <v>55</v>
      </c>
      <c r="K198" s="2">
        <v>2.5</v>
      </c>
      <c r="L198" s="1" t="s">
        <v>1328</v>
      </c>
      <c r="M198" s="1" t="s">
        <v>1329</v>
      </c>
      <c r="N198" s="2">
        <v>138.0</v>
      </c>
      <c r="O198" s="1" t="s">
        <v>1301</v>
      </c>
      <c r="P198" s="2">
        <v>126.0</v>
      </c>
      <c r="Q198" s="1" t="s">
        <v>59</v>
      </c>
      <c r="R198" s="1" t="s">
        <v>1330</v>
      </c>
    </row>
    <row r="199">
      <c r="B199" s="1" t="s">
        <v>1331</v>
      </c>
      <c r="C199" s="2">
        <v>2.8</v>
      </c>
      <c r="D199" s="1" t="s">
        <v>1332</v>
      </c>
      <c r="F199" s="1" t="s">
        <v>63</v>
      </c>
      <c r="G199" s="2">
        <v>192.0</v>
      </c>
      <c r="H199" s="1" t="s">
        <v>1333</v>
      </c>
      <c r="J199" s="1" t="s">
        <v>63</v>
      </c>
      <c r="K199" s="2">
        <v>2.6</v>
      </c>
      <c r="L199" s="1" t="s">
        <v>1334</v>
      </c>
      <c r="M199" s="1" t="s">
        <v>1335</v>
      </c>
      <c r="N199" s="2">
        <v>138.0</v>
      </c>
      <c r="O199" s="1" t="s">
        <v>1301</v>
      </c>
      <c r="P199" s="2">
        <v>126.0</v>
      </c>
      <c r="Q199" s="1" t="s">
        <v>67</v>
      </c>
      <c r="R199" s="1" t="s">
        <v>1336</v>
      </c>
    </row>
    <row r="200">
      <c r="B200" s="1" t="s">
        <v>1337</v>
      </c>
      <c r="C200" s="2">
        <v>2.9</v>
      </c>
      <c r="D200" s="1" t="s">
        <v>1338</v>
      </c>
      <c r="F200" s="1" t="s">
        <v>71</v>
      </c>
      <c r="G200" s="2">
        <v>192.0</v>
      </c>
      <c r="H200" s="1" t="s">
        <v>1339</v>
      </c>
      <c r="J200" s="1" t="s">
        <v>71</v>
      </c>
      <c r="K200" s="2">
        <v>2.7</v>
      </c>
      <c r="L200" s="1" t="s">
        <v>1340</v>
      </c>
      <c r="M200" s="1" t="s">
        <v>1341</v>
      </c>
      <c r="N200" s="2">
        <v>138.0</v>
      </c>
      <c r="O200" s="1" t="s">
        <v>1301</v>
      </c>
      <c r="P200" s="2">
        <v>126.0</v>
      </c>
      <c r="Q200" s="1" t="s">
        <v>75</v>
      </c>
      <c r="R200" s="1" t="s">
        <v>1342</v>
      </c>
    </row>
    <row r="201">
      <c r="B201" s="1" t="s">
        <v>1343</v>
      </c>
      <c r="C201" s="2">
        <v>2.1</v>
      </c>
      <c r="D201" s="1" t="s">
        <v>1344</v>
      </c>
      <c r="F201" s="1" t="s">
        <v>79</v>
      </c>
      <c r="G201" s="2">
        <v>193.0</v>
      </c>
      <c r="H201" s="1" t="s">
        <v>1345</v>
      </c>
      <c r="J201" s="1" t="s">
        <v>79</v>
      </c>
      <c r="K201" s="2">
        <v>2.8</v>
      </c>
      <c r="L201" s="1" t="s">
        <v>1346</v>
      </c>
      <c r="M201" s="1" t="s">
        <v>1347</v>
      </c>
      <c r="N201" s="2">
        <v>139.0</v>
      </c>
      <c r="O201" s="1" t="s">
        <v>1301</v>
      </c>
      <c r="P201" s="2">
        <v>127.0</v>
      </c>
      <c r="Q201" s="1" t="s">
        <v>83</v>
      </c>
      <c r="R201" s="1" t="s">
        <v>1348</v>
      </c>
    </row>
    <row r="202">
      <c r="B202" s="1" t="s">
        <v>1349</v>
      </c>
      <c r="C202" s="2">
        <v>2.11</v>
      </c>
      <c r="D202" s="1" t="s">
        <v>1350</v>
      </c>
      <c r="F202" s="1" t="s">
        <v>87</v>
      </c>
      <c r="G202" s="2">
        <v>195.0</v>
      </c>
      <c r="H202" s="1" t="s">
        <v>1351</v>
      </c>
      <c r="J202" s="1" t="s">
        <v>87</v>
      </c>
      <c r="K202" s="2">
        <v>2.9</v>
      </c>
      <c r="L202" s="1" t="s">
        <v>1352</v>
      </c>
      <c r="M202" s="1" t="s">
        <v>1353</v>
      </c>
      <c r="N202" s="2">
        <v>139.0</v>
      </c>
      <c r="O202" s="1" t="s">
        <v>1301</v>
      </c>
      <c r="P202" s="2">
        <v>127.0</v>
      </c>
      <c r="Q202" s="1" t="s">
        <v>91</v>
      </c>
      <c r="R202" s="1" t="s">
        <v>1354</v>
      </c>
    </row>
    <row r="203">
      <c r="B203" s="1" t="s">
        <v>1355</v>
      </c>
      <c r="C203" s="2">
        <v>2.12</v>
      </c>
      <c r="D203" s="1" t="s">
        <v>1356</v>
      </c>
      <c r="F203" s="1" t="s">
        <v>95</v>
      </c>
      <c r="G203" s="2">
        <v>196.0</v>
      </c>
      <c r="H203" s="1" t="s">
        <v>1357</v>
      </c>
      <c r="J203" s="1" t="s">
        <v>95</v>
      </c>
      <c r="K203" s="2">
        <v>2.1</v>
      </c>
      <c r="L203" s="1" t="s">
        <v>1358</v>
      </c>
      <c r="M203" s="1" t="s">
        <v>1359</v>
      </c>
      <c r="N203" s="2">
        <v>141.0</v>
      </c>
      <c r="O203" s="1" t="s">
        <v>1301</v>
      </c>
      <c r="P203" s="2">
        <v>129.0</v>
      </c>
      <c r="Q203" s="1" t="s">
        <v>99</v>
      </c>
      <c r="R203" s="1" t="s">
        <v>1360</v>
      </c>
    </row>
    <row r="204">
      <c r="B204" s="1" t="s">
        <v>1361</v>
      </c>
      <c r="C204" s="2">
        <v>2.13</v>
      </c>
      <c r="D204" s="1" t="s">
        <v>1362</v>
      </c>
      <c r="F204" s="1" t="s">
        <v>103</v>
      </c>
      <c r="G204" s="2">
        <v>200.0</v>
      </c>
      <c r="H204" s="1" t="s">
        <v>1363</v>
      </c>
      <c r="J204" s="1" t="s">
        <v>103</v>
      </c>
      <c r="K204" s="2">
        <v>2.11</v>
      </c>
      <c r="L204" s="1" t="s">
        <v>1364</v>
      </c>
      <c r="M204" s="1" t="s">
        <v>1365</v>
      </c>
      <c r="N204" s="2">
        <v>141.0</v>
      </c>
      <c r="O204" s="1" t="s">
        <v>1301</v>
      </c>
      <c r="P204" s="2">
        <v>129.0</v>
      </c>
      <c r="Q204" s="1" t="s">
        <v>107</v>
      </c>
      <c r="R204" s="1" t="s">
        <v>1366</v>
      </c>
    </row>
    <row r="205">
      <c r="B205" s="1" t="s">
        <v>1367</v>
      </c>
      <c r="C205" s="2">
        <v>2.14</v>
      </c>
      <c r="D205" s="1" t="s">
        <v>1368</v>
      </c>
      <c r="F205" s="1" t="s">
        <v>111</v>
      </c>
      <c r="G205" s="2">
        <v>201.0</v>
      </c>
      <c r="H205" s="1" t="s">
        <v>1369</v>
      </c>
      <c r="J205" s="1" t="s">
        <v>111</v>
      </c>
      <c r="K205" s="2">
        <v>2.12</v>
      </c>
      <c r="L205" s="1" t="s">
        <v>1370</v>
      </c>
      <c r="M205" s="1" t="s">
        <v>1371</v>
      </c>
      <c r="N205" s="2">
        <v>143.0</v>
      </c>
      <c r="O205" s="1" t="s">
        <v>1301</v>
      </c>
      <c r="P205" s="2">
        <v>131.0</v>
      </c>
      <c r="Q205" s="1" t="s">
        <v>115</v>
      </c>
      <c r="R205" s="1" t="s">
        <v>1372</v>
      </c>
    </row>
    <row r="206">
      <c r="B206" s="1" t="s">
        <v>1373</v>
      </c>
      <c r="C206" s="2">
        <v>2.15</v>
      </c>
      <c r="D206" s="1" t="s">
        <v>1374</v>
      </c>
      <c r="F206" s="1" t="s">
        <v>119</v>
      </c>
      <c r="G206" s="2">
        <v>202.0</v>
      </c>
      <c r="H206" s="1" t="s">
        <v>1375</v>
      </c>
      <c r="J206" s="1" t="s">
        <v>119</v>
      </c>
      <c r="K206" s="2">
        <v>2.13</v>
      </c>
      <c r="L206" s="1" t="s">
        <v>1376</v>
      </c>
      <c r="M206" s="1" t="s">
        <v>1377</v>
      </c>
      <c r="N206" s="2">
        <v>143.0</v>
      </c>
      <c r="O206" s="1" t="s">
        <v>1301</v>
      </c>
      <c r="P206" s="2">
        <v>131.0</v>
      </c>
      <c r="Q206" s="1" t="s">
        <v>123</v>
      </c>
      <c r="R206" s="1" t="s">
        <v>1378</v>
      </c>
    </row>
    <row r="207">
      <c r="B207" s="1" t="s">
        <v>1379</v>
      </c>
      <c r="C207" s="2">
        <v>2.16</v>
      </c>
      <c r="D207" s="1" t="s">
        <v>1380</v>
      </c>
      <c r="F207" s="1" t="s">
        <v>127</v>
      </c>
      <c r="G207" s="2">
        <v>203.0</v>
      </c>
      <c r="H207" s="1" t="s">
        <v>1381</v>
      </c>
      <c r="J207" s="1" t="s">
        <v>129</v>
      </c>
      <c r="K207" s="2">
        <v>2.14</v>
      </c>
      <c r="L207" s="1" t="s">
        <v>1382</v>
      </c>
      <c r="M207" s="1" t="s">
        <v>1383</v>
      </c>
      <c r="N207" s="2">
        <v>143.0</v>
      </c>
      <c r="O207" s="1" t="s">
        <v>1301</v>
      </c>
      <c r="P207" s="2">
        <v>131.0</v>
      </c>
      <c r="Q207" s="1" t="s">
        <v>132</v>
      </c>
      <c r="R207" s="1" t="s">
        <v>1384</v>
      </c>
    </row>
    <row r="208">
      <c r="B208" s="1" t="s">
        <v>1385</v>
      </c>
      <c r="C208" s="2">
        <v>2.17</v>
      </c>
      <c r="D208" s="1" t="s">
        <v>1386</v>
      </c>
      <c r="F208" s="1" t="s">
        <v>138</v>
      </c>
      <c r="G208" s="2">
        <v>204.0</v>
      </c>
      <c r="H208" s="1" t="s">
        <v>1387</v>
      </c>
      <c r="J208" s="1" t="s">
        <v>138</v>
      </c>
      <c r="K208" s="2">
        <v>2.15</v>
      </c>
      <c r="L208" s="1" t="s">
        <v>1388</v>
      </c>
      <c r="M208" s="1" t="s">
        <v>1389</v>
      </c>
      <c r="N208" s="2">
        <v>144.0</v>
      </c>
      <c r="O208" s="1" t="s">
        <v>1301</v>
      </c>
      <c r="P208" s="2">
        <v>132.0</v>
      </c>
      <c r="Q208" s="1" t="s">
        <v>141</v>
      </c>
      <c r="R208" s="1" t="s">
        <v>1390</v>
      </c>
    </row>
    <row r="209">
      <c r="B209" s="1" t="s">
        <v>1391</v>
      </c>
      <c r="C209" s="2">
        <v>2.18</v>
      </c>
      <c r="D209" s="1" t="s">
        <v>1392</v>
      </c>
      <c r="F209" s="1" t="s">
        <v>145</v>
      </c>
      <c r="G209" s="2">
        <v>205.0</v>
      </c>
      <c r="H209" s="1" t="s">
        <v>1393</v>
      </c>
      <c r="J209" s="1" t="s">
        <v>145</v>
      </c>
      <c r="K209" s="2">
        <v>2.16</v>
      </c>
      <c r="L209" s="1" t="s">
        <v>1394</v>
      </c>
      <c r="M209" s="1" t="s">
        <v>1395</v>
      </c>
      <c r="N209" s="2">
        <v>144.0</v>
      </c>
      <c r="O209" s="1" t="s">
        <v>1301</v>
      </c>
      <c r="P209" s="2">
        <v>132.0</v>
      </c>
      <c r="Q209" s="1" t="s">
        <v>149</v>
      </c>
      <c r="R209" s="1" t="s">
        <v>1396</v>
      </c>
    </row>
    <row r="210">
      <c r="B210" s="1" t="s">
        <v>1397</v>
      </c>
      <c r="C210" s="2">
        <v>2.19</v>
      </c>
      <c r="D210" s="1" t="s">
        <v>1398</v>
      </c>
      <c r="F210" s="1" t="s">
        <v>153</v>
      </c>
      <c r="G210" s="2">
        <v>207.0</v>
      </c>
      <c r="H210" s="1" t="s">
        <v>1399</v>
      </c>
      <c r="J210" s="1" t="s">
        <v>153</v>
      </c>
      <c r="K210" s="2">
        <v>2.17</v>
      </c>
      <c r="L210" s="1" t="s">
        <v>1400</v>
      </c>
      <c r="M210" s="1" t="s">
        <v>1401</v>
      </c>
      <c r="N210" s="2">
        <v>146.0</v>
      </c>
      <c r="O210" s="1" t="s">
        <v>1301</v>
      </c>
      <c r="P210" s="2">
        <v>134.0</v>
      </c>
      <c r="Q210" s="1" t="s">
        <v>157</v>
      </c>
      <c r="R210" s="1" t="s">
        <v>1402</v>
      </c>
    </row>
    <row r="211">
      <c r="B211" s="1" t="s">
        <v>1403</v>
      </c>
      <c r="C211" s="2">
        <v>2.2</v>
      </c>
      <c r="D211" s="1" t="s">
        <v>1404</v>
      </c>
      <c r="F211" s="1" t="s">
        <v>161</v>
      </c>
      <c r="G211" s="2">
        <v>208.0</v>
      </c>
      <c r="H211" s="1" t="s">
        <v>1405</v>
      </c>
      <c r="J211" s="1" t="s">
        <v>161</v>
      </c>
      <c r="K211" s="2">
        <v>2.18</v>
      </c>
      <c r="L211" s="1" t="s">
        <v>1406</v>
      </c>
      <c r="M211" s="1" t="s">
        <v>1407</v>
      </c>
      <c r="N211" s="2">
        <v>146.0</v>
      </c>
      <c r="O211" s="1" t="s">
        <v>1301</v>
      </c>
      <c r="P211" s="2">
        <v>134.0</v>
      </c>
      <c r="Q211" s="1" t="s">
        <v>165</v>
      </c>
      <c r="R211" s="1" t="s">
        <v>1408</v>
      </c>
    </row>
    <row r="212">
      <c r="B212" s="1" t="s">
        <v>1409</v>
      </c>
      <c r="C212" s="2">
        <v>2.21</v>
      </c>
      <c r="D212" s="1" t="s">
        <v>1410</v>
      </c>
      <c r="F212" s="1" t="s">
        <v>161</v>
      </c>
      <c r="G212" s="2">
        <v>208.0</v>
      </c>
      <c r="H212" s="1" t="s">
        <v>1411</v>
      </c>
      <c r="J212" s="3"/>
      <c r="K212" s="3"/>
      <c r="L212" s="3"/>
      <c r="M212" s="3"/>
      <c r="N212" s="3"/>
      <c r="O212" s="3"/>
      <c r="P212" s="3"/>
      <c r="Q212" s="3"/>
      <c r="R212" s="3"/>
    </row>
    <row r="213">
      <c r="B213" s="1" t="s">
        <v>1412</v>
      </c>
      <c r="C213" s="2">
        <v>2.22</v>
      </c>
      <c r="D213" s="1" t="s">
        <v>1413</v>
      </c>
      <c r="F213" s="1" t="s">
        <v>169</v>
      </c>
      <c r="G213" s="2">
        <v>210.0</v>
      </c>
      <c r="H213" s="1" t="s">
        <v>1414</v>
      </c>
      <c r="J213" s="1" t="s">
        <v>169</v>
      </c>
      <c r="K213" s="2">
        <v>2.19</v>
      </c>
      <c r="L213" s="1" t="s">
        <v>1415</v>
      </c>
      <c r="M213" s="1" t="s">
        <v>1416</v>
      </c>
      <c r="N213" s="2">
        <v>147.0</v>
      </c>
      <c r="O213" s="1" t="s">
        <v>1301</v>
      </c>
      <c r="P213" s="2">
        <v>135.0</v>
      </c>
      <c r="Q213" s="1" t="s">
        <v>173</v>
      </c>
      <c r="R213" s="1" t="s">
        <v>1417</v>
      </c>
    </row>
    <row r="214">
      <c r="B214" s="1" t="s">
        <v>1418</v>
      </c>
      <c r="C214" s="2">
        <v>2.23</v>
      </c>
      <c r="D214" s="1" t="s">
        <v>1419</v>
      </c>
      <c r="F214" s="1" t="s">
        <v>177</v>
      </c>
      <c r="G214" s="2">
        <v>210.0</v>
      </c>
      <c r="H214" s="1" t="s">
        <v>1420</v>
      </c>
      <c r="J214" s="1" t="s">
        <v>177</v>
      </c>
      <c r="K214" s="2">
        <v>2.2</v>
      </c>
      <c r="L214" s="1" t="s">
        <v>1421</v>
      </c>
      <c r="M214" s="1" t="s">
        <v>1422</v>
      </c>
      <c r="N214" s="2">
        <v>148.0</v>
      </c>
      <c r="O214" s="1" t="s">
        <v>1301</v>
      </c>
      <c r="P214" s="2">
        <v>136.0</v>
      </c>
      <c r="Q214" s="1" t="s">
        <v>181</v>
      </c>
      <c r="R214" s="1" t="s">
        <v>1423</v>
      </c>
    </row>
    <row r="215">
      <c r="B215" s="1" t="s">
        <v>1424</v>
      </c>
      <c r="C215" s="2">
        <v>2.24</v>
      </c>
      <c r="D215" s="1" t="s">
        <v>1425</v>
      </c>
      <c r="F215" s="1" t="s">
        <v>185</v>
      </c>
      <c r="G215" s="2">
        <v>211.0</v>
      </c>
      <c r="H215" s="1" t="s">
        <v>1426</v>
      </c>
      <c r="J215" s="1" t="s">
        <v>185</v>
      </c>
      <c r="K215" s="2">
        <v>2.21</v>
      </c>
      <c r="L215" s="1" t="s">
        <v>1427</v>
      </c>
      <c r="M215" s="1" t="s">
        <v>1428</v>
      </c>
      <c r="N215" s="2">
        <v>148.0</v>
      </c>
      <c r="O215" s="1" t="s">
        <v>1301</v>
      </c>
      <c r="P215" s="2">
        <v>136.0</v>
      </c>
      <c r="Q215" s="1" t="s">
        <v>189</v>
      </c>
      <c r="R215" s="1" t="s">
        <v>1429</v>
      </c>
    </row>
    <row r="216">
      <c r="B216" s="1" t="s">
        <v>1430</v>
      </c>
      <c r="C216" s="2">
        <v>2.25</v>
      </c>
      <c r="D216" s="1" t="s">
        <v>1431</v>
      </c>
      <c r="F216" s="1" t="s">
        <v>193</v>
      </c>
      <c r="G216" s="2">
        <v>212.0</v>
      </c>
      <c r="H216" s="1" t="s">
        <v>1432</v>
      </c>
      <c r="J216" s="1" t="s">
        <v>193</v>
      </c>
      <c r="K216" s="2">
        <v>2.22</v>
      </c>
      <c r="L216" s="1" t="s">
        <v>1433</v>
      </c>
      <c r="M216" s="1" t="s">
        <v>1434</v>
      </c>
      <c r="N216" s="2">
        <v>149.0</v>
      </c>
      <c r="O216" s="1" t="s">
        <v>1301</v>
      </c>
      <c r="P216" s="2">
        <v>137.0</v>
      </c>
      <c r="Q216" s="1" t="s">
        <v>197</v>
      </c>
      <c r="R216" s="1" t="s">
        <v>1435</v>
      </c>
    </row>
    <row r="217">
      <c r="B217" s="1" t="s">
        <v>1436</v>
      </c>
      <c r="C217" s="2">
        <v>2.26</v>
      </c>
      <c r="D217" s="1" t="s">
        <v>1437</v>
      </c>
      <c r="F217" s="1" t="s">
        <v>201</v>
      </c>
      <c r="G217" s="2">
        <v>213.0</v>
      </c>
      <c r="H217" s="1" t="s">
        <v>1438</v>
      </c>
      <c r="I217" s="3"/>
      <c r="J217" s="1" t="s">
        <v>201</v>
      </c>
      <c r="K217" s="2">
        <v>2.23</v>
      </c>
      <c r="L217" s="1" t="s">
        <v>1439</v>
      </c>
      <c r="M217" s="1" t="s">
        <v>1440</v>
      </c>
      <c r="N217" s="2">
        <v>149.0</v>
      </c>
      <c r="O217" s="1" t="s">
        <v>1301</v>
      </c>
      <c r="P217" s="2">
        <v>137.0</v>
      </c>
      <c r="Q217" s="1" t="s">
        <v>205</v>
      </c>
      <c r="R217" s="1" t="s">
        <v>1441</v>
      </c>
    </row>
    <row r="218">
      <c r="B218" s="1" t="s">
        <v>1442</v>
      </c>
      <c r="C218" s="2">
        <v>2.27</v>
      </c>
      <c r="D218" s="1" t="s">
        <v>1443</v>
      </c>
      <c r="F218" s="1" t="s">
        <v>209</v>
      </c>
      <c r="G218" s="2">
        <v>215.0</v>
      </c>
      <c r="H218" s="1" t="s">
        <v>1444</v>
      </c>
      <c r="J218" s="1" t="s">
        <v>211</v>
      </c>
      <c r="K218" s="2">
        <v>2.24</v>
      </c>
      <c r="L218" s="1" t="s">
        <v>1445</v>
      </c>
      <c r="M218" s="1" t="s">
        <v>1446</v>
      </c>
      <c r="N218" s="2">
        <v>150.0</v>
      </c>
      <c r="O218" s="1" t="s">
        <v>1301</v>
      </c>
      <c r="P218" s="2">
        <v>138.0</v>
      </c>
      <c r="Q218" s="1" t="s">
        <v>214</v>
      </c>
      <c r="R218" s="1" t="s">
        <v>1447</v>
      </c>
    </row>
    <row r="219">
      <c r="B219" s="1" t="s">
        <v>1448</v>
      </c>
      <c r="C219" s="2">
        <v>2.28</v>
      </c>
      <c r="D219" s="1" t="s">
        <v>1449</v>
      </c>
      <c r="F219" s="1" t="s">
        <v>218</v>
      </c>
      <c r="G219" s="2">
        <v>216.0</v>
      </c>
      <c r="H219" s="1" t="s">
        <v>1450</v>
      </c>
      <c r="J219" s="1" t="s">
        <v>218</v>
      </c>
      <c r="K219" s="2">
        <v>2.25</v>
      </c>
      <c r="L219" s="1" t="s">
        <v>1451</v>
      </c>
      <c r="M219" s="1" t="s">
        <v>1452</v>
      </c>
      <c r="N219" s="2">
        <v>151.0</v>
      </c>
      <c r="O219" s="1" t="s">
        <v>1301</v>
      </c>
      <c r="P219" s="2">
        <v>139.0</v>
      </c>
      <c r="Q219" s="1" t="s">
        <v>222</v>
      </c>
      <c r="R219" s="1" t="s">
        <v>1453</v>
      </c>
    </row>
    <row r="220">
      <c r="B220" s="1" t="s">
        <v>1454</v>
      </c>
      <c r="C220" s="2">
        <v>2.29</v>
      </c>
      <c r="D220" s="1" t="s">
        <v>1455</v>
      </c>
      <c r="F220" s="1" t="s">
        <v>226</v>
      </c>
      <c r="G220" s="2">
        <v>217.0</v>
      </c>
      <c r="H220" s="1" t="s">
        <v>1456</v>
      </c>
      <c r="I220" s="3"/>
      <c r="J220" s="1" t="s">
        <v>226</v>
      </c>
      <c r="K220" s="2">
        <v>2.26</v>
      </c>
      <c r="L220" s="1" t="s">
        <v>1457</v>
      </c>
      <c r="M220" s="1" t="s">
        <v>1458</v>
      </c>
      <c r="N220" s="2">
        <v>152.0</v>
      </c>
      <c r="O220" s="1" t="s">
        <v>1301</v>
      </c>
      <c r="P220" s="2">
        <v>140.0</v>
      </c>
      <c r="Q220" s="1" t="s">
        <v>230</v>
      </c>
      <c r="R220" s="1" t="s">
        <v>1459</v>
      </c>
    </row>
    <row r="221">
      <c r="B221" s="1" t="s">
        <v>1460</v>
      </c>
      <c r="C221" s="2">
        <v>2.3</v>
      </c>
      <c r="D221" s="1" t="s">
        <v>1461</v>
      </c>
      <c r="F221" s="1" t="s">
        <v>234</v>
      </c>
      <c r="G221" s="2">
        <v>217.0</v>
      </c>
      <c r="H221" s="1" t="s">
        <v>1462</v>
      </c>
      <c r="J221" s="1" t="s">
        <v>234</v>
      </c>
      <c r="K221" s="2">
        <v>2.27</v>
      </c>
      <c r="L221" s="1" t="s">
        <v>1463</v>
      </c>
      <c r="M221" s="1" t="s">
        <v>1464</v>
      </c>
      <c r="O221" s="3"/>
      <c r="P221" s="3"/>
      <c r="Q221" s="3"/>
      <c r="R221" s="3"/>
    </row>
    <row r="222">
      <c r="B222" s="1" t="s">
        <v>1465</v>
      </c>
      <c r="C222" s="2">
        <v>2.31</v>
      </c>
      <c r="D222" s="1" t="s">
        <v>1466</v>
      </c>
      <c r="F222" s="1" t="s">
        <v>244</v>
      </c>
      <c r="G222" s="2">
        <v>218.0</v>
      </c>
      <c r="H222" s="1" t="s">
        <v>1467</v>
      </c>
      <c r="J222" s="1" t="s">
        <v>244</v>
      </c>
      <c r="K222" s="2">
        <v>2.28</v>
      </c>
      <c r="L222" s="1" t="s">
        <v>1468</v>
      </c>
      <c r="M222" s="1" t="s">
        <v>1469</v>
      </c>
      <c r="N222" s="2">
        <v>153.0</v>
      </c>
      <c r="O222" s="1" t="s">
        <v>1301</v>
      </c>
      <c r="P222" s="2">
        <v>141.0</v>
      </c>
      <c r="Q222" s="1" t="s">
        <v>238</v>
      </c>
      <c r="R222" s="1" t="s">
        <v>1470</v>
      </c>
    </row>
    <row r="223">
      <c r="B223" s="1" t="s">
        <v>1471</v>
      </c>
      <c r="C223" s="2">
        <v>2.32</v>
      </c>
      <c r="D223" s="1" t="s">
        <v>1472</v>
      </c>
      <c r="F223" s="1" t="s">
        <v>254</v>
      </c>
      <c r="G223" s="2">
        <v>218.0</v>
      </c>
      <c r="H223" s="1" t="s">
        <v>1473</v>
      </c>
      <c r="I223" s="3"/>
      <c r="J223" s="1" t="s">
        <v>254</v>
      </c>
      <c r="K223" s="2">
        <v>2.29</v>
      </c>
      <c r="L223" s="1" t="s">
        <v>1474</v>
      </c>
      <c r="M223" s="1" t="s">
        <v>1475</v>
      </c>
      <c r="N223" s="2">
        <v>153.0</v>
      </c>
      <c r="O223" s="1" t="s">
        <v>1301</v>
      </c>
      <c r="P223" s="2">
        <v>141.0</v>
      </c>
      <c r="Q223" s="1" t="s">
        <v>1476</v>
      </c>
      <c r="R223" s="1" t="s">
        <v>1477</v>
      </c>
    </row>
    <row r="224">
      <c r="B224" s="1" t="s">
        <v>1478</v>
      </c>
      <c r="C224" s="2">
        <v>2.33</v>
      </c>
      <c r="D224" s="1" t="s">
        <v>1479</v>
      </c>
      <c r="F224" s="1" t="s">
        <v>262</v>
      </c>
      <c r="G224" s="2">
        <v>220.0</v>
      </c>
      <c r="H224" s="1" t="s">
        <v>1480</v>
      </c>
      <c r="I224" s="3"/>
      <c r="J224" s="1" t="s">
        <v>262</v>
      </c>
      <c r="K224" s="2">
        <v>2.3</v>
      </c>
      <c r="L224" s="1" t="s">
        <v>1481</v>
      </c>
      <c r="M224" s="1" t="s">
        <v>1482</v>
      </c>
      <c r="N224" s="2">
        <v>154.0</v>
      </c>
      <c r="O224" s="1" t="s">
        <v>1301</v>
      </c>
      <c r="P224" s="2">
        <v>142.0</v>
      </c>
      <c r="Q224" s="1" t="s">
        <v>282</v>
      </c>
      <c r="R224" s="1" t="s">
        <v>1483</v>
      </c>
    </row>
    <row r="225">
      <c r="B225" s="1" t="s">
        <v>1484</v>
      </c>
      <c r="C225" s="2">
        <v>2.34</v>
      </c>
      <c r="D225" s="1" t="s">
        <v>1485</v>
      </c>
      <c r="F225" s="1" t="s">
        <v>268</v>
      </c>
      <c r="G225" s="2">
        <v>221.0</v>
      </c>
      <c r="H225" s="1" t="s">
        <v>1486</v>
      </c>
      <c r="I225" s="3"/>
      <c r="J225" s="1" t="s">
        <v>268</v>
      </c>
      <c r="K225" s="2">
        <v>2.31</v>
      </c>
      <c r="L225" s="1" t="s">
        <v>1487</v>
      </c>
      <c r="M225" s="1" t="s">
        <v>1488</v>
      </c>
      <c r="N225" s="2">
        <v>154.0</v>
      </c>
      <c r="O225" s="1" t="s">
        <v>1301</v>
      </c>
      <c r="P225" s="2">
        <v>142.0</v>
      </c>
      <c r="Q225" s="1" t="s">
        <v>1489</v>
      </c>
      <c r="R225" s="1" t="s">
        <v>1490</v>
      </c>
    </row>
    <row r="226">
      <c r="B226" s="1" t="s">
        <v>1491</v>
      </c>
      <c r="C226" s="2">
        <v>2.35</v>
      </c>
      <c r="D226" s="1" t="s">
        <v>1492</v>
      </c>
      <c r="F226" s="1" t="s">
        <v>278</v>
      </c>
      <c r="G226" s="2">
        <v>221.0</v>
      </c>
      <c r="H226" s="1" t="s">
        <v>1493</v>
      </c>
      <c r="J226" s="1" t="s">
        <v>278</v>
      </c>
      <c r="K226" s="2">
        <v>2.32</v>
      </c>
      <c r="L226" s="1" t="s">
        <v>1494</v>
      </c>
      <c r="M226" s="1" t="s">
        <v>1495</v>
      </c>
      <c r="N226" s="2">
        <v>154.0</v>
      </c>
      <c r="O226" s="1" t="s">
        <v>1301</v>
      </c>
      <c r="P226" s="2">
        <v>142.0</v>
      </c>
      <c r="Q226" s="1" t="s">
        <v>299</v>
      </c>
      <c r="R226" s="1" t="s">
        <v>1496</v>
      </c>
    </row>
    <row r="227">
      <c r="B227" s="1" t="s">
        <v>1497</v>
      </c>
      <c r="C227" s="2">
        <v>2.36</v>
      </c>
      <c r="D227" s="1" t="s">
        <v>1498</v>
      </c>
      <c r="F227" s="1" t="s">
        <v>286</v>
      </c>
      <c r="G227" s="2">
        <v>221.0</v>
      </c>
      <c r="H227" s="1" t="s">
        <v>1499</v>
      </c>
      <c r="J227" s="1" t="s">
        <v>286</v>
      </c>
      <c r="K227" s="2">
        <v>2.33</v>
      </c>
      <c r="L227" s="1" t="s">
        <v>1500</v>
      </c>
      <c r="M227" s="1" t="s">
        <v>1501</v>
      </c>
      <c r="N227" s="2">
        <v>155.0</v>
      </c>
      <c r="O227" s="1" t="s">
        <v>1301</v>
      </c>
      <c r="P227" s="2">
        <v>143.0</v>
      </c>
      <c r="Q227" s="1" t="s">
        <v>340</v>
      </c>
      <c r="R227" s="1" t="s">
        <v>1502</v>
      </c>
    </row>
    <row r="228">
      <c r="B228" s="1" t="s">
        <v>1503</v>
      </c>
      <c r="C228" s="2">
        <v>2.37</v>
      </c>
      <c r="D228" s="1" t="s">
        <v>1504</v>
      </c>
      <c r="F228" s="1" t="s">
        <v>294</v>
      </c>
      <c r="G228" s="2">
        <v>221.0</v>
      </c>
      <c r="H228" s="1" t="s">
        <v>1505</v>
      </c>
      <c r="J228" s="1" t="s">
        <v>296</v>
      </c>
      <c r="K228" s="2">
        <v>2.34</v>
      </c>
      <c r="L228" s="1" t="s">
        <v>1506</v>
      </c>
      <c r="M228" s="1" t="s">
        <v>1507</v>
      </c>
      <c r="O228" s="3"/>
      <c r="P228" s="3"/>
      <c r="Q228" s="3"/>
      <c r="R228" s="3"/>
    </row>
    <row r="229">
      <c r="B229" s="1" t="s">
        <v>1508</v>
      </c>
      <c r="C229" s="2">
        <v>2.38</v>
      </c>
      <c r="D229" s="1" t="s">
        <v>1509</v>
      </c>
      <c r="F229" s="1" t="s">
        <v>303</v>
      </c>
      <c r="G229" s="2">
        <v>222.0</v>
      </c>
      <c r="H229" s="1" t="s">
        <v>1510</v>
      </c>
      <c r="J229" s="1" t="s">
        <v>303</v>
      </c>
      <c r="K229" s="2">
        <v>2.35</v>
      </c>
      <c r="L229" s="1" t="s">
        <v>1511</v>
      </c>
      <c r="M229" s="1" t="s">
        <v>1512</v>
      </c>
      <c r="N229" s="3"/>
      <c r="O229" s="3"/>
      <c r="P229" s="3"/>
      <c r="Q229" s="3"/>
      <c r="R229" s="3"/>
    </row>
    <row r="230">
      <c r="B230" s="1" t="s">
        <v>1513</v>
      </c>
      <c r="C230" s="2">
        <v>2.39</v>
      </c>
      <c r="D230" s="1" t="s">
        <v>1514</v>
      </c>
      <c r="F230" s="1" t="s">
        <v>313</v>
      </c>
      <c r="G230" s="2">
        <v>222.0</v>
      </c>
      <c r="H230" s="1" t="s">
        <v>1515</v>
      </c>
      <c r="J230" s="1" t="s">
        <v>313</v>
      </c>
      <c r="K230" s="2">
        <v>2.36</v>
      </c>
      <c r="L230" s="1" t="s">
        <v>1516</v>
      </c>
      <c r="M230" s="1" t="s">
        <v>1517</v>
      </c>
      <c r="O230" s="3"/>
      <c r="P230" s="3"/>
      <c r="Q230" s="3"/>
      <c r="R230" s="3"/>
    </row>
    <row r="231">
      <c r="B231" s="1" t="s">
        <v>1518</v>
      </c>
      <c r="C231" s="2">
        <v>2.4</v>
      </c>
      <c r="D231" s="1" t="s">
        <v>1519</v>
      </c>
      <c r="F231" s="1" t="s">
        <v>336</v>
      </c>
      <c r="G231" s="2">
        <v>222.0</v>
      </c>
      <c r="H231" s="1" t="s">
        <v>1520</v>
      </c>
      <c r="J231" s="1" t="s">
        <v>336</v>
      </c>
      <c r="K231" s="2">
        <v>2.37</v>
      </c>
      <c r="L231" s="1" t="s">
        <v>1521</v>
      </c>
      <c r="M231" s="1" t="s">
        <v>1522</v>
      </c>
      <c r="N231" s="2">
        <v>156.0</v>
      </c>
      <c r="O231" s="1" t="s">
        <v>1301</v>
      </c>
      <c r="P231" s="2">
        <v>144.0</v>
      </c>
      <c r="Q231" s="1" t="s">
        <v>363</v>
      </c>
      <c r="R231" s="1" t="s">
        <v>1523</v>
      </c>
    </row>
    <row r="232">
      <c r="B232" s="1" t="s">
        <v>1524</v>
      </c>
      <c r="C232" s="2">
        <v>2.41</v>
      </c>
      <c r="D232" s="1" t="s">
        <v>1525</v>
      </c>
      <c r="F232" s="1" t="s">
        <v>336</v>
      </c>
      <c r="G232" s="2">
        <v>222.0</v>
      </c>
      <c r="H232" s="1" t="s">
        <v>1520</v>
      </c>
      <c r="J232" s="3"/>
      <c r="K232" s="3"/>
      <c r="L232" s="3"/>
      <c r="M232" s="3"/>
      <c r="N232" s="2">
        <v>156.0</v>
      </c>
      <c r="O232" s="1" t="s">
        <v>1301</v>
      </c>
      <c r="P232" s="2">
        <v>144.0</v>
      </c>
      <c r="Q232" s="1" t="s">
        <v>363</v>
      </c>
      <c r="R232" s="1" t="s">
        <v>1523</v>
      </c>
    </row>
    <row r="233">
      <c r="B233" s="1" t="s">
        <v>1526</v>
      </c>
      <c r="C233" s="2">
        <v>2.42</v>
      </c>
      <c r="D233" s="1" t="s">
        <v>1527</v>
      </c>
      <c r="F233" s="1" t="s">
        <v>344</v>
      </c>
      <c r="G233" s="2">
        <v>223.0</v>
      </c>
      <c r="H233" s="1" t="s">
        <v>1528</v>
      </c>
      <c r="I233" s="3"/>
      <c r="J233" s="1" t="s">
        <v>344</v>
      </c>
      <c r="K233" s="2">
        <v>2.38</v>
      </c>
      <c r="L233" s="1" t="s">
        <v>1529</v>
      </c>
      <c r="M233" s="1" t="s">
        <v>1530</v>
      </c>
      <c r="N233" s="2">
        <v>157.0</v>
      </c>
      <c r="O233" s="1" t="s">
        <v>1301</v>
      </c>
      <c r="P233" s="2">
        <v>145.0</v>
      </c>
      <c r="Q233" s="1" t="s">
        <v>371</v>
      </c>
      <c r="R233" s="1" t="s">
        <v>1531</v>
      </c>
    </row>
    <row r="234">
      <c r="B234" s="1" t="s">
        <v>1532</v>
      </c>
      <c r="C234" s="2">
        <v>2.43</v>
      </c>
      <c r="D234" s="1" t="s">
        <v>1533</v>
      </c>
      <c r="F234" s="1" t="s">
        <v>352</v>
      </c>
      <c r="G234" s="2">
        <v>224.0</v>
      </c>
      <c r="H234" s="1" t="s">
        <v>1534</v>
      </c>
      <c r="J234" s="1" t="s">
        <v>352</v>
      </c>
      <c r="K234" s="2">
        <v>2.39</v>
      </c>
      <c r="L234" s="1" t="s">
        <v>1535</v>
      </c>
      <c r="M234" s="1" t="s">
        <v>1536</v>
      </c>
      <c r="N234" s="2">
        <v>157.0</v>
      </c>
      <c r="O234" s="1" t="s">
        <v>1301</v>
      </c>
      <c r="P234" s="2">
        <v>145.0</v>
      </c>
      <c r="Q234" s="1" t="s">
        <v>379</v>
      </c>
      <c r="R234" s="1" t="s">
        <v>1537</v>
      </c>
    </row>
    <row r="235">
      <c r="B235" s="1" t="s">
        <v>1538</v>
      </c>
      <c r="C235" s="2">
        <v>2.44</v>
      </c>
      <c r="D235" s="1" t="s">
        <v>1539</v>
      </c>
      <c r="F235" s="1" t="s">
        <v>359</v>
      </c>
      <c r="G235" s="2">
        <v>224.0</v>
      </c>
      <c r="H235" s="1" t="s">
        <v>1540</v>
      </c>
      <c r="J235" s="1" t="s">
        <v>359</v>
      </c>
      <c r="K235" s="2">
        <v>2.4</v>
      </c>
      <c r="L235" s="1" t="s">
        <v>1541</v>
      </c>
      <c r="M235" s="1" t="s">
        <v>1542</v>
      </c>
      <c r="N235" s="2">
        <v>157.0</v>
      </c>
      <c r="O235" s="1" t="s">
        <v>1301</v>
      </c>
      <c r="P235" s="2">
        <v>145.0</v>
      </c>
      <c r="Q235" s="1" t="s">
        <v>387</v>
      </c>
      <c r="R235" s="1" t="s">
        <v>1543</v>
      </c>
    </row>
    <row r="236">
      <c r="B236" s="1" t="s">
        <v>1544</v>
      </c>
      <c r="C236" s="2">
        <v>2.45</v>
      </c>
      <c r="D236" s="1" t="s">
        <v>1545</v>
      </c>
      <c r="F236" s="1" t="s">
        <v>367</v>
      </c>
      <c r="G236" s="2">
        <v>224.0</v>
      </c>
      <c r="H236" s="1" t="s">
        <v>1546</v>
      </c>
      <c r="J236" s="1" t="s">
        <v>367</v>
      </c>
      <c r="K236" s="2">
        <v>2.41</v>
      </c>
      <c r="L236" s="1" t="s">
        <v>1547</v>
      </c>
      <c r="M236" s="1" t="s">
        <v>1548</v>
      </c>
      <c r="N236" s="2">
        <v>158.0</v>
      </c>
      <c r="O236" s="1" t="s">
        <v>1301</v>
      </c>
      <c r="P236" s="2">
        <v>146.0</v>
      </c>
      <c r="Q236" s="1" t="s">
        <v>396</v>
      </c>
      <c r="R236" s="1" t="s">
        <v>1549</v>
      </c>
    </row>
    <row r="237">
      <c r="B237" s="1" t="s">
        <v>1550</v>
      </c>
      <c r="C237" s="2">
        <v>2.46</v>
      </c>
      <c r="D237" s="1" t="s">
        <v>1551</v>
      </c>
      <c r="F237" s="1" t="s">
        <v>359</v>
      </c>
      <c r="G237" s="2">
        <v>224.0</v>
      </c>
      <c r="H237" s="1" t="s">
        <v>1540</v>
      </c>
      <c r="K237" s="3"/>
      <c r="L237" s="3"/>
      <c r="M237" s="3"/>
      <c r="N237" s="2">
        <v>157.0</v>
      </c>
      <c r="O237" s="1" t="s">
        <v>1301</v>
      </c>
      <c r="P237" s="2">
        <v>145.0</v>
      </c>
      <c r="Q237" s="1" t="s">
        <v>387</v>
      </c>
      <c r="R237" s="1" t="s">
        <v>1543</v>
      </c>
    </row>
    <row r="238">
      <c r="B238" s="1" t="s">
        <v>1552</v>
      </c>
      <c r="C238" s="2">
        <v>2.47</v>
      </c>
      <c r="D238" s="1" t="s">
        <v>1553</v>
      </c>
      <c r="F238" s="1" t="s">
        <v>344</v>
      </c>
      <c r="G238" s="2">
        <v>223.0</v>
      </c>
      <c r="H238" s="1" t="s">
        <v>1528</v>
      </c>
      <c r="I238" s="3"/>
      <c r="J238" s="1" t="s">
        <v>344</v>
      </c>
      <c r="K238" s="2">
        <v>2.38</v>
      </c>
      <c r="L238" s="1" t="s">
        <v>1529</v>
      </c>
      <c r="M238" s="1" t="s">
        <v>1530</v>
      </c>
      <c r="N238" s="2">
        <v>157.0</v>
      </c>
      <c r="O238" s="1" t="s">
        <v>1301</v>
      </c>
      <c r="P238" s="2">
        <v>145.0</v>
      </c>
      <c r="Q238" s="1" t="s">
        <v>371</v>
      </c>
      <c r="R238" s="1" t="s">
        <v>1531</v>
      </c>
    </row>
    <row r="239">
      <c r="B239" s="1" t="s">
        <v>1554</v>
      </c>
      <c r="C239" s="2">
        <v>2.48</v>
      </c>
      <c r="D239" s="1" t="s">
        <v>1555</v>
      </c>
      <c r="F239" s="1" t="s">
        <v>344</v>
      </c>
      <c r="G239" s="2">
        <v>223.0</v>
      </c>
      <c r="H239" s="1" t="s">
        <v>1528</v>
      </c>
      <c r="I239" s="3"/>
      <c r="J239" s="1" t="s">
        <v>344</v>
      </c>
      <c r="K239" s="2">
        <v>2.38</v>
      </c>
      <c r="L239" s="1" t="s">
        <v>1529</v>
      </c>
      <c r="M239" s="1" t="s">
        <v>1530</v>
      </c>
      <c r="N239" s="2">
        <v>157.0</v>
      </c>
      <c r="O239" s="1" t="s">
        <v>1301</v>
      </c>
      <c r="P239" s="2">
        <v>145.0</v>
      </c>
      <c r="Q239" s="1" t="s">
        <v>371</v>
      </c>
      <c r="R239" s="1" t="s">
        <v>1531</v>
      </c>
    </row>
    <row r="240">
      <c r="B240" s="1" t="s">
        <v>1556</v>
      </c>
      <c r="C240" s="2">
        <v>2.49</v>
      </c>
      <c r="D240" s="1" t="s">
        <v>1557</v>
      </c>
      <c r="F240" s="1" t="s">
        <v>344</v>
      </c>
      <c r="G240" s="2">
        <v>223.0</v>
      </c>
      <c r="H240" s="1" t="s">
        <v>1528</v>
      </c>
      <c r="I240" s="3"/>
      <c r="J240" s="1" t="s">
        <v>344</v>
      </c>
      <c r="K240" s="2">
        <v>2.38</v>
      </c>
      <c r="L240" s="1" t="s">
        <v>1529</v>
      </c>
      <c r="M240" s="1" t="s">
        <v>1530</v>
      </c>
      <c r="N240" s="2">
        <v>157.0</v>
      </c>
      <c r="O240" s="1" t="s">
        <v>1301</v>
      </c>
      <c r="P240" s="2">
        <v>145.0</v>
      </c>
      <c r="Q240" s="1" t="s">
        <v>371</v>
      </c>
      <c r="R240" s="1" t="s">
        <v>1531</v>
      </c>
    </row>
    <row r="241">
      <c r="B241" s="1" t="s">
        <v>1558</v>
      </c>
      <c r="C241" s="2">
        <v>2.5</v>
      </c>
      <c r="D241" s="1" t="s">
        <v>1559</v>
      </c>
      <c r="F241" s="1" t="s">
        <v>344</v>
      </c>
      <c r="G241" s="2">
        <v>223.0</v>
      </c>
      <c r="H241" s="1" t="s">
        <v>1528</v>
      </c>
      <c r="I241" s="3"/>
      <c r="J241" s="1" t="s">
        <v>344</v>
      </c>
      <c r="K241" s="2">
        <v>2.38</v>
      </c>
      <c r="L241" s="1" t="s">
        <v>1529</v>
      </c>
      <c r="M241" s="1" t="s">
        <v>1530</v>
      </c>
      <c r="N241" s="2">
        <v>157.0</v>
      </c>
      <c r="O241" s="1" t="s">
        <v>1301</v>
      </c>
      <c r="P241" s="2">
        <v>145.0</v>
      </c>
      <c r="Q241" s="1" t="s">
        <v>371</v>
      </c>
      <c r="R241" s="1" t="s">
        <v>1531</v>
      </c>
    </row>
    <row r="242">
      <c r="B242" s="1" t="s">
        <v>1560</v>
      </c>
      <c r="C242" s="2">
        <v>2.51</v>
      </c>
      <c r="D242" s="1" t="s">
        <v>1561</v>
      </c>
      <c r="F242" s="1" t="s">
        <v>375</v>
      </c>
      <c r="G242" s="2">
        <v>224.0</v>
      </c>
      <c r="H242" s="1" t="s">
        <v>1562</v>
      </c>
      <c r="J242" s="1" t="s">
        <v>375</v>
      </c>
      <c r="K242" s="2">
        <v>2.42</v>
      </c>
      <c r="L242" s="1" t="s">
        <v>1563</v>
      </c>
      <c r="M242" s="1" t="s">
        <v>1564</v>
      </c>
      <c r="N242" s="2">
        <v>159.0</v>
      </c>
      <c r="O242" s="1" t="s">
        <v>1301</v>
      </c>
      <c r="P242" s="2">
        <v>147.0</v>
      </c>
      <c r="Q242" s="1" t="s">
        <v>404</v>
      </c>
      <c r="R242" s="1" t="s">
        <v>1565</v>
      </c>
    </row>
    <row r="243">
      <c r="B243" s="1" t="s">
        <v>1566</v>
      </c>
      <c r="C243" s="2">
        <v>2.52</v>
      </c>
      <c r="D243" s="1" t="s">
        <v>1567</v>
      </c>
      <c r="F243" s="1" t="s">
        <v>383</v>
      </c>
      <c r="G243" s="2">
        <v>225.0</v>
      </c>
      <c r="H243" s="1" t="s">
        <v>1568</v>
      </c>
      <c r="J243" s="1" t="s">
        <v>383</v>
      </c>
      <c r="K243" s="2">
        <v>2.43</v>
      </c>
      <c r="L243" s="1" t="s">
        <v>1569</v>
      </c>
      <c r="M243" s="1" t="s">
        <v>1570</v>
      </c>
      <c r="N243" s="2">
        <v>159.0</v>
      </c>
      <c r="O243" s="1" t="s">
        <v>1301</v>
      </c>
      <c r="P243" s="2">
        <v>147.0</v>
      </c>
      <c r="Q243" s="1" t="s">
        <v>412</v>
      </c>
      <c r="R243" s="1" t="s">
        <v>1571</v>
      </c>
    </row>
    <row r="244">
      <c r="B244" s="1" t="s">
        <v>1572</v>
      </c>
      <c r="C244" s="2">
        <v>2.53</v>
      </c>
      <c r="D244" s="1" t="s">
        <v>1573</v>
      </c>
      <c r="F244" s="1" t="s">
        <v>383</v>
      </c>
      <c r="G244" s="2">
        <v>225.0</v>
      </c>
      <c r="H244" s="1" t="s">
        <v>1568</v>
      </c>
      <c r="J244" s="1" t="s">
        <v>393</v>
      </c>
      <c r="K244" s="2">
        <v>2.44</v>
      </c>
      <c r="L244" s="1" t="s">
        <v>1574</v>
      </c>
      <c r="M244" s="1" t="s">
        <v>1575</v>
      </c>
      <c r="N244" s="3"/>
      <c r="O244" s="3"/>
      <c r="P244" s="3"/>
      <c r="Q244" s="3"/>
      <c r="R244" s="3"/>
    </row>
    <row r="245">
      <c r="B245" s="1" t="s">
        <v>1576</v>
      </c>
      <c r="C245" s="2">
        <v>2.54</v>
      </c>
      <c r="D245" s="1" t="s">
        <v>1577</v>
      </c>
      <c r="E245" s="3"/>
      <c r="F245" s="1" t="s">
        <v>391</v>
      </c>
      <c r="G245" s="2">
        <v>225.0</v>
      </c>
      <c r="H245" s="1" t="s">
        <v>1578</v>
      </c>
      <c r="I245" s="3"/>
      <c r="J245" s="3"/>
      <c r="K245" s="3"/>
      <c r="L245" s="3"/>
      <c r="M245" s="3"/>
      <c r="N245" s="2">
        <v>160.0</v>
      </c>
      <c r="O245" s="1" t="s">
        <v>1301</v>
      </c>
      <c r="P245" s="2">
        <v>148.0</v>
      </c>
      <c r="Q245" s="1" t="s">
        <v>420</v>
      </c>
      <c r="R245" s="1" t="s">
        <v>1579</v>
      </c>
    </row>
    <row r="246">
      <c r="B246" s="1" t="s">
        <v>1580</v>
      </c>
      <c r="C246" s="2">
        <v>2.55</v>
      </c>
      <c r="D246" s="1" t="s">
        <v>1581</v>
      </c>
      <c r="F246" s="1" t="s">
        <v>391</v>
      </c>
      <c r="G246" s="2">
        <v>225.0</v>
      </c>
      <c r="H246" s="1" t="s">
        <v>1578</v>
      </c>
      <c r="I246" s="3"/>
      <c r="J246" s="3"/>
      <c r="K246" s="3"/>
      <c r="L246" s="3"/>
      <c r="M246" s="3"/>
      <c r="N246" s="3"/>
      <c r="O246" s="3"/>
      <c r="P246" s="3"/>
      <c r="Q246" s="3"/>
      <c r="R246" s="3"/>
    </row>
    <row r="247">
      <c r="B247" s="1" t="s">
        <v>1582</v>
      </c>
      <c r="C247" s="2">
        <v>2.56</v>
      </c>
      <c r="D247" s="1" t="s">
        <v>1583</v>
      </c>
      <c r="F247" s="1" t="s">
        <v>400</v>
      </c>
      <c r="G247" s="2">
        <v>227.0</v>
      </c>
      <c r="H247" s="1" t="s">
        <v>1584</v>
      </c>
      <c r="J247" s="1" t="s">
        <v>400</v>
      </c>
      <c r="K247" s="2">
        <v>2.45</v>
      </c>
      <c r="L247" s="1" t="s">
        <v>1585</v>
      </c>
      <c r="M247" s="1" t="s">
        <v>1586</v>
      </c>
      <c r="N247" s="2">
        <v>162.0</v>
      </c>
      <c r="O247" s="1" t="s">
        <v>1301</v>
      </c>
      <c r="P247" s="2">
        <v>150.0</v>
      </c>
      <c r="Q247" s="1" t="s">
        <v>428</v>
      </c>
      <c r="R247" s="1" t="s">
        <v>1587</v>
      </c>
    </row>
    <row r="248">
      <c r="B248" s="1" t="s">
        <v>1588</v>
      </c>
      <c r="C248" s="2">
        <v>2.57</v>
      </c>
      <c r="D248" s="1" t="s">
        <v>1589</v>
      </c>
      <c r="F248" s="1" t="s">
        <v>408</v>
      </c>
      <c r="G248" s="2">
        <v>227.0</v>
      </c>
      <c r="H248" s="1" t="s">
        <v>1590</v>
      </c>
      <c r="J248" s="1" t="s">
        <v>408</v>
      </c>
      <c r="K248" s="2">
        <v>2.46</v>
      </c>
      <c r="L248" s="1" t="s">
        <v>1591</v>
      </c>
      <c r="M248" s="1" t="s">
        <v>1592</v>
      </c>
      <c r="N248" s="2">
        <v>162.0</v>
      </c>
      <c r="O248" s="1" t="s">
        <v>1301</v>
      </c>
      <c r="P248" s="2">
        <v>150.0</v>
      </c>
      <c r="Q248" s="1" t="s">
        <v>436</v>
      </c>
      <c r="R248" s="1" t="s">
        <v>1593</v>
      </c>
    </row>
    <row r="249">
      <c r="B249" s="1" t="s">
        <v>1594</v>
      </c>
      <c r="C249" s="2">
        <v>2.58</v>
      </c>
      <c r="D249" s="1" t="s">
        <v>1595</v>
      </c>
      <c r="F249" s="1" t="s">
        <v>416</v>
      </c>
      <c r="G249" s="2">
        <v>228.0</v>
      </c>
      <c r="H249" s="1" t="s">
        <v>1596</v>
      </c>
      <c r="J249" s="1" t="s">
        <v>416</v>
      </c>
      <c r="K249" s="2">
        <v>2.47</v>
      </c>
      <c r="L249" s="1" t="s">
        <v>1597</v>
      </c>
      <c r="M249" s="1" t="s">
        <v>1598</v>
      </c>
      <c r="N249" s="2">
        <v>162.0</v>
      </c>
      <c r="O249" s="1" t="s">
        <v>1301</v>
      </c>
      <c r="P249" s="2">
        <v>150.0</v>
      </c>
      <c r="Q249" s="1" t="s">
        <v>444</v>
      </c>
      <c r="R249" s="1" t="s">
        <v>1599</v>
      </c>
    </row>
    <row r="250">
      <c r="B250" s="1" t="s">
        <v>1600</v>
      </c>
      <c r="C250" s="2">
        <v>2.59</v>
      </c>
      <c r="D250" s="1" t="s">
        <v>1601</v>
      </c>
      <c r="F250" s="1" t="s">
        <v>424</v>
      </c>
      <c r="G250" s="2">
        <v>228.0</v>
      </c>
      <c r="H250" s="1" t="s">
        <v>1602</v>
      </c>
      <c r="J250" s="1" t="s">
        <v>424</v>
      </c>
      <c r="K250" s="2">
        <v>2.48</v>
      </c>
      <c r="L250" s="1" t="s">
        <v>1603</v>
      </c>
      <c r="M250" s="1" t="s">
        <v>1604</v>
      </c>
      <c r="N250" s="2">
        <v>163.0</v>
      </c>
      <c r="O250" s="1" t="s">
        <v>1301</v>
      </c>
      <c r="P250" s="2">
        <v>151.0</v>
      </c>
      <c r="Q250" s="1" t="s">
        <v>452</v>
      </c>
      <c r="R250" s="1" t="s">
        <v>1605</v>
      </c>
    </row>
    <row r="251">
      <c r="B251" s="1" t="s">
        <v>1606</v>
      </c>
      <c r="C251" s="2">
        <v>2.6</v>
      </c>
      <c r="D251" s="1" t="s">
        <v>1607</v>
      </c>
      <c r="F251" s="1" t="s">
        <v>432</v>
      </c>
      <c r="G251" s="2">
        <v>229.0</v>
      </c>
      <c r="H251" s="1" t="s">
        <v>1608</v>
      </c>
      <c r="J251" s="1" t="s">
        <v>432</v>
      </c>
      <c r="K251" s="2">
        <v>2.49</v>
      </c>
      <c r="L251" s="1" t="s">
        <v>1609</v>
      </c>
      <c r="M251" s="1" t="s">
        <v>1610</v>
      </c>
      <c r="N251" s="2">
        <v>163.0</v>
      </c>
      <c r="O251" s="1" t="s">
        <v>1301</v>
      </c>
      <c r="P251" s="2">
        <v>151.0</v>
      </c>
      <c r="Q251" s="1" t="s">
        <v>460</v>
      </c>
      <c r="R251" s="1" t="s">
        <v>1611</v>
      </c>
    </row>
    <row r="252">
      <c r="B252" s="1" t="s">
        <v>1612</v>
      </c>
      <c r="C252" s="2">
        <v>2.61</v>
      </c>
      <c r="D252" s="1" t="s">
        <v>1613</v>
      </c>
      <c r="F252" s="1" t="s">
        <v>440</v>
      </c>
      <c r="G252" s="2">
        <v>229.0</v>
      </c>
      <c r="H252" s="1" t="s">
        <v>1614</v>
      </c>
      <c r="I252" s="3"/>
      <c r="J252" s="1" t="s">
        <v>440</v>
      </c>
      <c r="K252" s="2">
        <v>2.5</v>
      </c>
      <c r="L252" s="1" t="s">
        <v>1615</v>
      </c>
      <c r="M252" s="1" t="s">
        <v>1616</v>
      </c>
      <c r="N252" s="2">
        <v>164.0</v>
      </c>
      <c r="O252" s="1" t="s">
        <v>1301</v>
      </c>
      <c r="P252" s="2">
        <v>152.0</v>
      </c>
      <c r="Q252" s="1" t="s">
        <v>468</v>
      </c>
      <c r="R252" s="1" t="s">
        <v>1617</v>
      </c>
    </row>
    <row r="253">
      <c r="B253" s="1" t="s">
        <v>1618</v>
      </c>
      <c r="C253" s="2">
        <v>2.62</v>
      </c>
      <c r="D253" s="1" t="s">
        <v>1619</v>
      </c>
      <c r="F253" s="1" t="s">
        <v>448</v>
      </c>
      <c r="G253" s="2">
        <v>231.0</v>
      </c>
      <c r="H253" s="1" t="s">
        <v>1620</v>
      </c>
      <c r="J253" s="1" t="s">
        <v>448</v>
      </c>
      <c r="K253" s="2">
        <v>2.51</v>
      </c>
      <c r="L253" s="1" t="s">
        <v>1621</v>
      </c>
      <c r="M253" s="1" t="s">
        <v>1622</v>
      </c>
      <c r="N253" s="2">
        <v>165.0</v>
      </c>
      <c r="O253" s="1" t="s">
        <v>1301</v>
      </c>
      <c r="P253" s="2">
        <v>153.0</v>
      </c>
      <c r="Q253" s="1" t="s">
        <v>477</v>
      </c>
      <c r="R253" s="1" t="s">
        <v>1623</v>
      </c>
    </row>
    <row r="254">
      <c r="B254" s="1" t="s">
        <v>1624</v>
      </c>
      <c r="C254" s="2">
        <v>2.63</v>
      </c>
      <c r="D254" s="1" t="s">
        <v>1625</v>
      </c>
      <c r="F254" s="1" t="s">
        <v>456</v>
      </c>
      <c r="G254" s="2">
        <v>231.0</v>
      </c>
      <c r="H254" s="1" t="s">
        <v>1626</v>
      </c>
      <c r="J254" s="1" t="s">
        <v>456</v>
      </c>
      <c r="K254" s="2">
        <v>2.52</v>
      </c>
      <c r="L254" s="1" t="s">
        <v>1627</v>
      </c>
      <c r="M254" s="1" t="s">
        <v>1628</v>
      </c>
      <c r="N254" s="2">
        <v>166.0</v>
      </c>
      <c r="O254" s="1" t="s">
        <v>1301</v>
      </c>
      <c r="P254" s="2">
        <v>154.0</v>
      </c>
      <c r="Q254" s="1" t="s">
        <v>485</v>
      </c>
      <c r="R254" s="1" t="s">
        <v>1629</v>
      </c>
    </row>
    <row r="255">
      <c r="B255" s="1" t="s">
        <v>1630</v>
      </c>
      <c r="C255" s="2">
        <v>2.64</v>
      </c>
      <c r="D255" s="1" t="s">
        <v>1631</v>
      </c>
      <c r="F255" s="1" t="s">
        <v>464</v>
      </c>
      <c r="G255" s="2">
        <v>233.0</v>
      </c>
      <c r="H255" s="1" t="s">
        <v>1632</v>
      </c>
      <c r="J255" s="1" t="s">
        <v>464</v>
      </c>
      <c r="K255" s="2">
        <v>2.53</v>
      </c>
      <c r="L255" s="1" t="s">
        <v>1633</v>
      </c>
      <c r="M255" s="1" t="s">
        <v>1634</v>
      </c>
      <c r="N255" s="2">
        <v>166.0</v>
      </c>
      <c r="O255" s="1" t="s">
        <v>1301</v>
      </c>
      <c r="P255" s="2">
        <v>154.0</v>
      </c>
      <c r="Q255" s="1" t="s">
        <v>493</v>
      </c>
      <c r="R255" s="1" t="s">
        <v>1635</v>
      </c>
    </row>
    <row r="256">
      <c r="B256" s="1" t="s">
        <v>1636</v>
      </c>
      <c r="C256" s="2">
        <v>2.65</v>
      </c>
      <c r="D256" s="1" t="s">
        <v>1637</v>
      </c>
      <c r="F256" s="1" t="s">
        <v>472</v>
      </c>
      <c r="G256" s="2">
        <v>234.0</v>
      </c>
      <c r="H256" s="1" t="s">
        <v>1638</v>
      </c>
      <c r="J256" s="1" t="s">
        <v>474</v>
      </c>
      <c r="K256" s="2">
        <v>2.54</v>
      </c>
      <c r="L256" s="1" t="s">
        <v>1639</v>
      </c>
      <c r="M256" s="1" t="s">
        <v>1640</v>
      </c>
      <c r="N256" s="2">
        <v>167.0</v>
      </c>
      <c r="O256" s="1" t="s">
        <v>1301</v>
      </c>
      <c r="P256" s="2">
        <v>155.0</v>
      </c>
      <c r="Q256" s="1" t="s">
        <v>501</v>
      </c>
      <c r="R256" s="1" t="s">
        <v>1641</v>
      </c>
    </row>
    <row r="257">
      <c r="B257" s="1" t="s">
        <v>1642</v>
      </c>
      <c r="C257" s="2">
        <v>2.66</v>
      </c>
      <c r="D257" s="1" t="s">
        <v>1643</v>
      </c>
      <c r="F257" s="1" t="s">
        <v>481</v>
      </c>
      <c r="G257" s="2">
        <v>234.0</v>
      </c>
      <c r="H257" s="1" t="s">
        <v>1644</v>
      </c>
      <c r="J257" s="1" t="s">
        <v>481</v>
      </c>
      <c r="K257" s="2">
        <v>2.55</v>
      </c>
      <c r="L257" s="1" t="s">
        <v>1645</v>
      </c>
      <c r="M257" s="1" t="s">
        <v>1646</v>
      </c>
      <c r="Q257" s="3"/>
      <c r="R257" s="3"/>
    </row>
    <row r="258">
      <c r="B258" s="1" t="s">
        <v>1647</v>
      </c>
      <c r="C258" s="2">
        <v>2.67</v>
      </c>
      <c r="D258" s="1" t="s">
        <v>1648</v>
      </c>
      <c r="F258" s="1" t="s">
        <v>489</v>
      </c>
      <c r="G258" s="2">
        <v>235.0</v>
      </c>
      <c r="H258" s="1" t="s">
        <v>1649</v>
      </c>
      <c r="J258" s="1" t="s">
        <v>489</v>
      </c>
      <c r="K258" s="2">
        <v>2.56</v>
      </c>
      <c r="L258" s="1" t="s">
        <v>1650</v>
      </c>
      <c r="M258" s="1" t="s">
        <v>1651</v>
      </c>
      <c r="N258" s="2">
        <v>168.0</v>
      </c>
      <c r="O258" s="1" t="s">
        <v>1301</v>
      </c>
      <c r="P258" s="2">
        <v>156.0</v>
      </c>
      <c r="Q258" s="1" t="s">
        <v>509</v>
      </c>
      <c r="R258" s="1" t="s">
        <v>1652</v>
      </c>
    </row>
    <row r="259">
      <c r="B259" s="1" t="s">
        <v>1653</v>
      </c>
      <c r="C259" s="2">
        <v>2.68</v>
      </c>
      <c r="D259" s="1" t="s">
        <v>1654</v>
      </c>
      <c r="F259" s="1" t="s">
        <v>497</v>
      </c>
      <c r="G259" s="2">
        <v>236.0</v>
      </c>
      <c r="H259" s="1" t="s">
        <v>1655</v>
      </c>
      <c r="J259" s="1" t="s">
        <v>497</v>
      </c>
      <c r="K259" s="2">
        <v>2.57</v>
      </c>
      <c r="L259" s="1" t="s">
        <v>1656</v>
      </c>
      <c r="M259" s="1" t="s">
        <v>1657</v>
      </c>
      <c r="N259" s="2">
        <v>168.0</v>
      </c>
      <c r="O259" s="1" t="s">
        <v>1301</v>
      </c>
      <c r="P259" s="2">
        <v>156.0</v>
      </c>
      <c r="Q259" s="1" t="s">
        <v>524</v>
      </c>
      <c r="R259" s="1" t="s">
        <v>1658</v>
      </c>
    </row>
    <row r="260">
      <c r="B260" s="1" t="s">
        <v>1659</v>
      </c>
      <c r="C260" s="2">
        <v>2.69</v>
      </c>
      <c r="D260" s="1" t="s">
        <v>1660</v>
      </c>
      <c r="F260" s="1" t="s">
        <v>505</v>
      </c>
      <c r="G260" s="2">
        <v>237.0</v>
      </c>
      <c r="H260" s="1" t="s">
        <v>1661</v>
      </c>
      <c r="J260" s="1" t="s">
        <v>505</v>
      </c>
      <c r="K260" s="2">
        <v>2.58</v>
      </c>
      <c r="L260" s="1" t="s">
        <v>1662</v>
      </c>
      <c r="M260" s="1" t="s">
        <v>1663</v>
      </c>
      <c r="N260" s="2">
        <v>169.0</v>
      </c>
      <c r="O260" s="1" t="s">
        <v>1301</v>
      </c>
      <c r="P260" s="2">
        <v>157.0</v>
      </c>
      <c r="Q260" s="1" t="s">
        <v>531</v>
      </c>
      <c r="R260" s="1" t="s">
        <v>1664</v>
      </c>
    </row>
    <row r="261">
      <c r="B261" s="1" t="s">
        <v>1665</v>
      </c>
      <c r="C261" s="2">
        <v>2.7</v>
      </c>
      <c r="D261" s="1" t="s">
        <v>1666</v>
      </c>
      <c r="F261" s="1" t="s">
        <v>513</v>
      </c>
      <c r="G261" s="2">
        <v>237.0</v>
      </c>
      <c r="H261" s="1" t="s">
        <v>1667</v>
      </c>
      <c r="J261" s="1" t="s">
        <v>513</v>
      </c>
      <c r="K261" s="2">
        <v>2.59</v>
      </c>
      <c r="L261" s="1" t="s">
        <v>1668</v>
      </c>
      <c r="M261" s="1" t="s">
        <v>1669</v>
      </c>
      <c r="N261" s="2">
        <v>170.0</v>
      </c>
      <c r="O261" s="1" t="s">
        <v>1301</v>
      </c>
      <c r="P261" s="2">
        <v>158.0</v>
      </c>
      <c r="Q261" s="1" t="s">
        <v>539</v>
      </c>
      <c r="R261" s="1" t="s">
        <v>1670</v>
      </c>
    </row>
    <row r="262">
      <c r="B262" s="1" t="s">
        <v>1671</v>
      </c>
      <c r="C262" s="2">
        <v>2.71</v>
      </c>
      <c r="D262" s="1" t="s">
        <v>1672</v>
      </c>
      <c r="F262" s="1" t="s">
        <v>520</v>
      </c>
      <c r="G262" s="2">
        <v>238.0</v>
      </c>
      <c r="H262" s="1" t="s">
        <v>1673</v>
      </c>
      <c r="I262" s="3"/>
      <c r="J262" s="1" t="s">
        <v>520</v>
      </c>
      <c r="K262" s="2">
        <v>2.6</v>
      </c>
      <c r="L262" s="1" t="s">
        <v>1674</v>
      </c>
      <c r="M262" s="1" t="s">
        <v>1675</v>
      </c>
      <c r="N262" s="2">
        <v>171.0</v>
      </c>
      <c r="O262" s="1" t="s">
        <v>1301</v>
      </c>
      <c r="P262" s="2">
        <v>159.0</v>
      </c>
      <c r="Q262" s="1" t="s">
        <v>547</v>
      </c>
      <c r="R262" s="1" t="s">
        <v>1676</v>
      </c>
    </row>
    <row r="263">
      <c r="B263" s="1" t="s">
        <v>1677</v>
      </c>
      <c r="C263" s="2">
        <v>2.72</v>
      </c>
      <c r="D263" s="1" t="s">
        <v>1678</v>
      </c>
      <c r="F263" s="1" t="s">
        <v>528</v>
      </c>
      <c r="G263" s="2">
        <v>240.0</v>
      </c>
      <c r="H263" s="1" t="s">
        <v>1679</v>
      </c>
      <c r="J263" s="1" t="s">
        <v>528</v>
      </c>
      <c r="K263" s="2">
        <v>2.61</v>
      </c>
      <c r="L263" s="1" t="s">
        <v>1680</v>
      </c>
      <c r="M263" s="1" t="s">
        <v>1681</v>
      </c>
      <c r="N263" s="2">
        <v>172.0</v>
      </c>
      <c r="O263" s="1" t="s">
        <v>1301</v>
      </c>
      <c r="P263" s="2">
        <v>160.0</v>
      </c>
      <c r="Q263" s="1" t="s">
        <v>556</v>
      </c>
      <c r="R263" s="1" t="s">
        <v>1682</v>
      </c>
    </row>
    <row r="264">
      <c r="B264" s="1" t="s">
        <v>1683</v>
      </c>
      <c r="C264" s="2">
        <v>2.73</v>
      </c>
      <c r="D264" s="1" t="s">
        <v>1684</v>
      </c>
      <c r="F264" s="1" t="s">
        <v>535</v>
      </c>
      <c r="G264" s="2">
        <v>240.0</v>
      </c>
      <c r="H264" s="1" t="s">
        <v>1685</v>
      </c>
      <c r="J264" s="1" t="s">
        <v>535</v>
      </c>
      <c r="K264" s="2">
        <v>2.62</v>
      </c>
      <c r="L264" s="1" t="s">
        <v>1686</v>
      </c>
      <c r="M264" s="1" t="s">
        <v>1687</v>
      </c>
      <c r="N264" s="2">
        <v>172.0</v>
      </c>
      <c r="O264" s="1" t="s">
        <v>1301</v>
      </c>
      <c r="P264" s="2">
        <v>160.0</v>
      </c>
      <c r="Q264" s="1" t="s">
        <v>564</v>
      </c>
      <c r="R264" s="1" t="s">
        <v>1688</v>
      </c>
    </row>
    <row r="265">
      <c r="B265" s="1" t="s">
        <v>1689</v>
      </c>
      <c r="C265" s="2">
        <v>2.74</v>
      </c>
      <c r="D265" s="1" t="s">
        <v>1690</v>
      </c>
      <c r="F265" s="1" t="s">
        <v>543</v>
      </c>
      <c r="G265" s="2">
        <v>241.0</v>
      </c>
      <c r="H265" s="1" t="s">
        <v>1691</v>
      </c>
      <c r="J265" s="1" t="s">
        <v>543</v>
      </c>
      <c r="K265" s="2">
        <v>2.63</v>
      </c>
      <c r="L265" s="1" t="s">
        <v>1692</v>
      </c>
      <c r="M265" s="1" t="s">
        <v>1693</v>
      </c>
      <c r="N265" s="2">
        <v>173.0</v>
      </c>
      <c r="O265" s="1" t="s">
        <v>1301</v>
      </c>
      <c r="P265" s="2">
        <v>161.0</v>
      </c>
      <c r="Q265" s="1" t="s">
        <v>573</v>
      </c>
      <c r="R265" s="1" t="s">
        <v>1694</v>
      </c>
    </row>
    <row r="266">
      <c r="B266" s="1" t="s">
        <v>1695</v>
      </c>
      <c r="C266" s="2">
        <v>2.75</v>
      </c>
      <c r="D266" s="1" t="s">
        <v>1696</v>
      </c>
      <c r="F266" s="1" t="s">
        <v>551</v>
      </c>
      <c r="G266" s="2">
        <v>243.0</v>
      </c>
      <c r="H266" s="1" t="s">
        <v>1697</v>
      </c>
      <c r="I266" s="3"/>
      <c r="J266" s="1" t="s">
        <v>553</v>
      </c>
      <c r="K266" s="2">
        <v>2.64</v>
      </c>
      <c r="L266" s="1" t="s">
        <v>1698</v>
      </c>
      <c r="M266" s="1" t="s">
        <v>1699</v>
      </c>
      <c r="N266" s="2">
        <v>173.0</v>
      </c>
      <c r="O266" s="1" t="s">
        <v>1301</v>
      </c>
      <c r="P266" s="2">
        <v>161.0</v>
      </c>
      <c r="Q266" s="1" t="s">
        <v>581</v>
      </c>
      <c r="R266" s="1" t="s">
        <v>1700</v>
      </c>
    </row>
    <row r="267">
      <c r="B267" s="1" t="s">
        <v>1701</v>
      </c>
      <c r="C267" s="2">
        <v>2.76</v>
      </c>
      <c r="D267" s="1" t="s">
        <v>1702</v>
      </c>
      <c r="F267" s="1" t="s">
        <v>551</v>
      </c>
      <c r="G267" s="2">
        <v>243.0</v>
      </c>
      <c r="H267" s="1" t="s">
        <v>1697</v>
      </c>
      <c r="I267" s="3"/>
      <c r="J267" s="3"/>
      <c r="K267" s="3"/>
      <c r="L267" s="3"/>
      <c r="M267" s="3"/>
      <c r="N267" s="3"/>
      <c r="O267" s="3"/>
      <c r="P267" s="3"/>
      <c r="Q267" s="3"/>
      <c r="R267" s="3"/>
    </row>
    <row r="268">
      <c r="B268" s="1" t="s">
        <v>1703</v>
      </c>
      <c r="C268" s="2">
        <v>2.77</v>
      </c>
      <c r="D268" s="1" t="s">
        <v>1704</v>
      </c>
      <c r="F268" s="1" t="s">
        <v>551</v>
      </c>
      <c r="G268" s="2">
        <v>243.0</v>
      </c>
      <c r="H268" s="1" t="s">
        <v>1697</v>
      </c>
      <c r="I268" s="3"/>
      <c r="J268" s="3"/>
      <c r="K268" s="3"/>
      <c r="L268" s="3"/>
      <c r="M268" s="3"/>
      <c r="N268" s="3"/>
      <c r="O268" s="3"/>
      <c r="P268" s="3"/>
      <c r="Q268" s="3"/>
      <c r="R268" s="3"/>
    </row>
    <row r="269">
      <c r="B269" s="1" t="s">
        <v>1705</v>
      </c>
      <c r="C269" s="2">
        <v>2.78</v>
      </c>
      <c r="D269" s="1" t="s">
        <v>1706</v>
      </c>
      <c r="F269" s="1" t="s">
        <v>551</v>
      </c>
      <c r="G269" s="2">
        <v>243.0</v>
      </c>
      <c r="H269" s="1" t="s">
        <v>1697</v>
      </c>
      <c r="I269" s="3"/>
      <c r="J269" s="3"/>
      <c r="K269" s="3"/>
      <c r="L269" s="3"/>
      <c r="M269" s="3"/>
      <c r="N269" s="3"/>
      <c r="O269" s="3"/>
      <c r="P269" s="3"/>
      <c r="Q269" s="3"/>
      <c r="R269" s="3"/>
    </row>
    <row r="270">
      <c r="B270" s="1" t="s">
        <v>1707</v>
      </c>
      <c r="C270" s="2">
        <v>2.79</v>
      </c>
      <c r="D270" s="1" t="s">
        <v>1708</v>
      </c>
      <c r="F270" s="1" t="s">
        <v>561</v>
      </c>
      <c r="G270" s="2">
        <v>243.0</v>
      </c>
      <c r="H270" s="1" t="s">
        <v>1709</v>
      </c>
      <c r="J270" s="1" t="s">
        <v>561</v>
      </c>
      <c r="K270" s="2">
        <v>2.65</v>
      </c>
      <c r="L270" s="1" t="s">
        <v>1710</v>
      </c>
      <c r="M270" s="1" t="s">
        <v>1711</v>
      </c>
      <c r="N270" s="2">
        <v>174.0</v>
      </c>
      <c r="O270" s="1" t="s">
        <v>1301</v>
      </c>
      <c r="P270" s="2">
        <v>162.0</v>
      </c>
      <c r="Q270" s="1" t="s">
        <v>591</v>
      </c>
      <c r="R270" s="1" t="s">
        <v>1712</v>
      </c>
    </row>
    <row r="271">
      <c r="B271" s="1" t="s">
        <v>1713</v>
      </c>
      <c r="C271" s="2">
        <v>2.8</v>
      </c>
      <c r="D271" s="1" t="s">
        <v>1714</v>
      </c>
      <c r="F271" s="1" t="s">
        <v>561</v>
      </c>
      <c r="G271" s="2">
        <v>243.0</v>
      </c>
      <c r="H271" s="1" t="s">
        <v>1709</v>
      </c>
      <c r="J271" s="3"/>
      <c r="K271" s="3"/>
      <c r="L271" s="3"/>
      <c r="M271" s="3"/>
      <c r="N271" s="3"/>
      <c r="O271" s="3"/>
      <c r="P271" s="3"/>
      <c r="Q271" s="3"/>
      <c r="R271" s="3"/>
    </row>
    <row r="272">
      <c r="B272" s="1" t="s">
        <v>1715</v>
      </c>
      <c r="C272" s="2">
        <v>2.81</v>
      </c>
      <c r="D272" s="1" t="s">
        <v>1716</v>
      </c>
      <c r="F272" s="1" t="s">
        <v>569</v>
      </c>
      <c r="G272" s="2">
        <v>243.0</v>
      </c>
      <c r="H272" s="1" t="s">
        <v>1717</v>
      </c>
      <c r="J272" s="1" t="s">
        <v>569</v>
      </c>
      <c r="K272" s="2">
        <v>2.66</v>
      </c>
      <c r="L272" s="1" t="s">
        <v>1718</v>
      </c>
      <c r="M272" s="1" t="s">
        <v>1719</v>
      </c>
      <c r="N272" s="2">
        <v>175.0</v>
      </c>
      <c r="O272" s="1" t="s">
        <v>1301</v>
      </c>
      <c r="P272" s="2">
        <v>163.0</v>
      </c>
      <c r="Q272" s="1" t="s">
        <v>599</v>
      </c>
      <c r="R272" s="1" t="s">
        <v>1720</v>
      </c>
    </row>
    <row r="273">
      <c r="B273" s="1" t="s">
        <v>1721</v>
      </c>
      <c r="C273" s="2">
        <v>2.82</v>
      </c>
      <c r="D273" s="1" t="s">
        <v>1722</v>
      </c>
      <c r="F273" s="1" t="s">
        <v>577</v>
      </c>
      <c r="G273" s="2">
        <v>246.0</v>
      </c>
      <c r="H273" s="1" t="s">
        <v>1723</v>
      </c>
      <c r="J273" s="1" t="s">
        <v>577</v>
      </c>
      <c r="K273" s="2">
        <v>2.67</v>
      </c>
      <c r="L273" s="1" t="s">
        <v>1724</v>
      </c>
      <c r="M273" s="1" t="s">
        <v>1725</v>
      </c>
      <c r="N273" s="2">
        <v>177.0</v>
      </c>
      <c r="O273" s="1" t="s">
        <v>1301</v>
      </c>
      <c r="P273" s="2">
        <v>165.0</v>
      </c>
      <c r="Q273" s="1" t="s">
        <v>607</v>
      </c>
      <c r="R273" s="1" t="s">
        <v>1726</v>
      </c>
    </row>
    <row r="274">
      <c r="B274" s="1" t="s">
        <v>1727</v>
      </c>
      <c r="C274" s="2">
        <v>2.83</v>
      </c>
      <c r="D274" s="1" t="s">
        <v>1728</v>
      </c>
      <c r="F274" s="1" t="s">
        <v>577</v>
      </c>
      <c r="G274" s="2">
        <v>246.0</v>
      </c>
      <c r="H274" s="1" t="s">
        <v>1723</v>
      </c>
      <c r="L274" s="3"/>
      <c r="M274" s="3"/>
      <c r="N274" s="3"/>
      <c r="O274" s="3"/>
      <c r="P274" s="3"/>
      <c r="Q274" s="3"/>
      <c r="R274" s="3"/>
    </row>
    <row r="275">
      <c r="B275" s="1" t="s">
        <v>1729</v>
      </c>
      <c r="C275" s="2">
        <v>2.84</v>
      </c>
      <c r="D275" s="1" t="s">
        <v>1730</v>
      </c>
      <c r="F275" s="1" t="s">
        <v>577</v>
      </c>
      <c r="G275" s="2">
        <v>246.0</v>
      </c>
      <c r="H275" s="1" t="s">
        <v>1723</v>
      </c>
      <c r="L275" s="3"/>
      <c r="M275" s="3"/>
      <c r="N275" s="3"/>
      <c r="O275" s="3"/>
      <c r="P275" s="3"/>
      <c r="Q275" s="3"/>
      <c r="R275" s="3"/>
    </row>
    <row r="276">
      <c r="B276" s="1" t="s">
        <v>1731</v>
      </c>
      <c r="C276" s="2">
        <v>2.85</v>
      </c>
      <c r="D276" s="1" t="s">
        <v>1732</v>
      </c>
      <c r="F276" s="1" t="s">
        <v>587</v>
      </c>
      <c r="G276" s="2">
        <v>247.0</v>
      </c>
      <c r="H276" s="1" t="s">
        <v>1733</v>
      </c>
      <c r="I276" s="3"/>
      <c r="J276" s="1" t="s">
        <v>587</v>
      </c>
      <c r="K276" s="2">
        <v>2.68</v>
      </c>
      <c r="L276" s="1" t="s">
        <v>1734</v>
      </c>
      <c r="M276" s="1" t="s">
        <v>1735</v>
      </c>
      <c r="N276" s="2">
        <v>179.0</v>
      </c>
      <c r="O276" s="1" t="s">
        <v>1301</v>
      </c>
      <c r="P276" s="2">
        <v>167.0</v>
      </c>
      <c r="Q276" s="1" t="s">
        <v>615</v>
      </c>
      <c r="R276" s="1" t="s">
        <v>1736</v>
      </c>
    </row>
    <row r="277">
      <c r="B277" s="1" t="s">
        <v>1737</v>
      </c>
      <c r="C277" s="2">
        <v>2.86</v>
      </c>
      <c r="D277" s="1" t="s">
        <v>1738</v>
      </c>
      <c r="F277" s="1" t="s">
        <v>595</v>
      </c>
      <c r="G277" s="2">
        <v>247.0</v>
      </c>
      <c r="H277" s="1" t="s">
        <v>1739</v>
      </c>
      <c r="J277" s="1" t="s">
        <v>595</v>
      </c>
      <c r="K277" s="2">
        <v>2.69</v>
      </c>
      <c r="L277" s="1" t="s">
        <v>1740</v>
      </c>
      <c r="M277" s="1" t="s">
        <v>1741</v>
      </c>
      <c r="N277" s="2">
        <v>179.0</v>
      </c>
      <c r="O277" s="1" t="s">
        <v>1301</v>
      </c>
      <c r="P277" s="2">
        <v>167.0</v>
      </c>
      <c r="Q277" s="1" t="s">
        <v>623</v>
      </c>
      <c r="R277" s="1" t="s">
        <v>1742</v>
      </c>
    </row>
    <row r="278">
      <c r="B278" s="1" t="s">
        <v>1743</v>
      </c>
      <c r="C278" s="2">
        <v>2.87</v>
      </c>
      <c r="D278" s="1" t="s">
        <v>1744</v>
      </c>
      <c r="F278" s="1" t="s">
        <v>595</v>
      </c>
      <c r="G278" s="2">
        <v>247.0</v>
      </c>
      <c r="H278" s="1" t="s">
        <v>1739</v>
      </c>
      <c r="J278" s="3"/>
      <c r="K278" s="3"/>
      <c r="L278" s="3"/>
      <c r="M278" s="3"/>
      <c r="N278" s="3"/>
      <c r="O278" s="3"/>
      <c r="P278" s="3"/>
      <c r="Q278" s="3"/>
      <c r="R278" s="3"/>
    </row>
    <row r="279">
      <c r="B279" s="1" t="s">
        <v>1745</v>
      </c>
      <c r="C279" s="2">
        <v>2.88</v>
      </c>
      <c r="D279" s="1" t="s">
        <v>1746</v>
      </c>
      <c r="F279" s="1" t="s">
        <v>595</v>
      </c>
      <c r="G279" s="2">
        <v>247.0</v>
      </c>
      <c r="H279" s="1" t="s">
        <v>1739</v>
      </c>
      <c r="J279" s="3"/>
      <c r="K279" s="3"/>
      <c r="L279" s="3"/>
      <c r="M279" s="3"/>
      <c r="N279" s="3"/>
      <c r="O279" s="3"/>
      <c r="P279" s="3"/>
      <c r="Q279" s="3"/>
      <c r="R279" s="3"/>
    </row>
    <row r="280">
      <c r="B280" s="1" t="s">
        <v>1747</v>
      </c>
      <c r="C280" s="2">
        <v>2.89</v>
      </c>
      <c r="D280" s="1" t="s">
        <v>1748</v>
      </c>
      <c r="F280" s="1" t="s">
        <v>595</v>
      </c>
      <c r="G280" s="2">
        <v>247.0</v>
      </c>
      <c r="H280" s="1" t="s">
        <v>1739</v>
      </c>
      <c r="J280" s="3"/>
      <c r="K280" s="3"/>
      <c r="L280" s="3"/>
      <c r="M280" s="3"/>
      <c r="N280" s="3"/>
      <c r="O280" s="3"/>
      <c r="P280" s="3"/>
      <c r="Q280" s="3"/>
      <c r="R280" s="3"/>
    </row>
    <row r="281">
      <c r="B281" s="1" t="s">
        <v>1749</v>
      </c>
      <c r="C281" s="2">
        <v>2.9</v>
      </c>
      <c r="D281" s="1" t="s">
        <v>1750</v>
      </c>
      <c r="F281" s="1" t="s">
        <v>595</v>
      </c>
      <c r="G281" s="2">
        <v>247.0</v>
      </c>
      <c r="H281" s="1" t="s">
        <v>1739</v>
      </c>
      <c r="J281" s="3"/>
      <c r="K281" s="3"/>
      <c r="L281" s="3"/>
      <c r="M281" s="3"/>
      <c r="N281" s="3"/>
      <c r="O281" s="3"/>
      <c r="P281" s="3"/>
      <c r="Q281" s="3"/>
      <c r="R281" s="3"/>
    </row>
    <row r="282">
      <c r="B282" s="1" t="s">
        <v>1751</v>
      </c>
      <c r="C282" s="2">
        <v>2.91</v>
      </c>
      <c r="D282" s="1" t="s">
        <v>1752</v>
      </c>
      <c r="F282" s="1" t="s">
        <v>595</v>
      </c>
      <c r="G282" s="2">
        <v>247.0</v>
      </c>
      <c r="H282" s="1" t="s">
        <v>1739</v>
      </c>
      <c r="J282" s="3"/>
      <c r="K282" s="3"/>
      <c r="L282" s="3"/>
      <c r="M282" s="3"/>
      <c r="N282" s="3"/>
      <c r="O282" s="3"/>
      <c r="P282" s="3"/>
      <c r="Q282" s="3"/>
      <c r="R282" s="3"/>
    </row>
    <row r="283">
      <c r="B283" s="1" t="s">
        <v>1753</v>
      </c>
      <c r="C283" s="2">
        <v>2.92</v>
      </c>
      <c r="D283" s="1" t="s">
        <v>1754</v>
      </c>
      <c r="F283" s="1" t="s">
        <v>595</v>
      </c>
      <c r="G283" s="2">
        <v>247.0</v>
      </c>
      <c r="H283" s="1" t="s">
        <v>1739</v>
      </c>
      <c r="J283" s="3"/>
      <c r="K283" s="3"/>
      <c r="L283" s="3"/>
      <c r="M283" s="3"/>
      <c r="N283" s="3"/>
      <c r="O283" s="3"/>
      <c r="P283" s="3"/>
      <c r="Q283" s="3"/>
      <c r="R283" s="3"/>
    </row>
    <row r="284">
      <c r="B284" s="1" t="s">
        <v>1755</v>
      </c>
      <c r="C284" s="2">
        <v>2.93</v>
      </c>
      <c r="D284" s="1" t="s">
        <v>1756</v>
      </c>
      <c r="F284" s="1" t="s">
        <v>595</v>
      </c>
      <c r="G284" s="2">
        <v>247.0</v>
      </c>
      <c r="H284" s="1" t="s">
        <v>1739</v>
      </c>
      <c r="J284" s="3"/>
      <c r="K284" s="3"/>
      <c r="L284" s="3"/>
      <c r="M284" s="3"/>
      <c r="N284" s="3"/>
      <c r="O284" s="3"/>
      <c r="P284" s="3"/>
      <c r="Q284" s="3"/>
      <c r="R284" s="3"/>
    </row>
    <row r="285">
      <c r="B285" s="1" t="s">
        <v>1757</v>
      </c>
      <c r="C285" s="2">
        <v>2.94</v>
      </c>
      <c r="D285" s="1" t="s">
        <v>1758</v>
      </c>
      <c r="F285" s="1" t="s">
        <v>595</v>
      </c>
      <c r="G285" s="2">
        <v>247.0</v>
      </c>
      <c r="H285" s="1" t="s">
        <v>1739</v>
      </c>
      <c r="J285" s="3"/>
      <c r="K285" s="3"/>
      <c r="L285" s="3"/>
      <c r="M285" s="3"/>
      <c r="N285" s="3"/>
      <c r="O285" s="3"/>
      <c r="P285" s="3"/>
      <c r="Q285" s="3"/>
      <c r="R285" s="3"/>
    </row>
    <row r="286">
      <c r="B286" s="1" t="s">
        <v>1759</v>
      </c>
      <c r="C286" s="2">
        <v>2.95</v>
      </c>
      <c r="D286" s="1" t="s">
        <v>1760</v>
      </c>
      <c r="F286" s="1" t="s">
        <v>603</v>
      </c>
      <c r="G286" s="2">
        <v>250.0</v>
      </c>
      <c r="H286" s="1" t="s">
        <v>1761</v>
      </c>
      <c r="J286" s="1" t="s">
        <v>603</v>
      </c>
      <c r="K286" s="2">
        <v>2.7</v>
      </c>
      <c r="L286" s="1" t="s">
        <v>1762</v>
      </c>
      <c r="M286" s="1" t="s">
        <v>1763</v>
      </c>
      <c r="N286" s="2">
        <v>183.0</v>
      </c>
      <c r="O286" s="1" t="s">
        <v>1301</v>
      </c>
      <c r="P286" s="2">
        <v>171.0</v>
      </c>
      <c r="Q286" s="1" t="s">
        <v>631</v>
      </c>
      <c r="R286" s="1" t="s">
        <v>1764</v>
      </c>
    </row>
    <row r="287">
      <c r="B287" s="1" t="s">
        <v>1765</v>
      </c>
      <c r="C287" s="2">
        <v>2.96</v>
      </c>
      <c r="D287" s="1" t="s">
        <v>1766</v>
      </c>
      <c r="F287" s="1" t="s">
        <v>611</v>
      </c>
      <c r="G287" s="2">
        <v>250.0</v>
      </c>
      <c r="H287" s="1" t="s">
        <v>1767</v>
      </c>
      <c r="I287" s="3"/>
      <c r="J287" s="1" t="s">
        <v>611</v>
      </c>
      <c r="K287" s="2">
        <v>2.71</v>
      </c>
      <c r="L287" s="1" t="s">
        <v>1768</v>
      </c>
      <c r="M287" s="1" t="s">
        <v>1769</v>
      </c>
      <c r="N287" s="2">
        <v>183.0</v>
      </c>
      <c r="O287" s="1" t="s">
        <v>1301</v>
      </c>
      <c r="P287" s="2">
        <v>171.0</v>
      </c>
      <c r="Q287" s="1" t="s">
        <v>635</v>
      </c>
      <c r="R287" s="1" t="s">
        <v>1770</v>
      </c>
    </row>
    <row r="288">
      <c r="B288" s="1" t="s">
        <v>1771</v>
      </c>
      <c r="C288" s="2">
        <v>2.97</v>
      </c>
      <c r="D288" s="1" t="s">
        <v>1772</v>
      </c>
      <c r="F288" s="1" t="s">
        <v>619</v>
      </c>
      <c r="G288" s="2">
        <v>251.0</v>
      </c>
      <c r="H288" s="1" t="s">
        <v>1773</v>
      </c>
      <c r="I288" s="3"/>
      <c r="J288" s="1" t="s">
        <v>619</v>
      </c>
      <c r="K288" s="2">
        <v>2.72</v>
      </c>
      <c r="L288" s="1" t="s">
        <v>1774</v>
      </c>
      <c r="M288" s="1" t="s">
        <v>1775</v>
      </c>
      <c r="N288" s="2">
        <v>184.0</v>
      </c>
      <c r="O288" s="1" t="s">
        <v>1301</v>
      </c>
      <c r="P288" s="2">
        <v>172.0</v>
      </c>
      <c r="Q288" s="1" t="s">
        <v>654</v>
      </c>
      <c r="R288" s="1" t="s">
        <v>1776</v>
      </c>
    </row>
    <row r="289">
      <c r="B289" s="1" t="s">
        <v>1777</v>
      </c>
      <c r="C289" s="2">
        <v>2.98</v>
      </c>
      <c r="D289" s="1" t="s">
        <v>1778</v>
      </c>
      <c r="F289" s="1" t="s">
        <v>627</v>
      </c>
      <c r="G289" s="2">
        <v>252.0</v>
      </c>
      <c r="H289" s="1" t="s">
        <v>1779</v>
      </c>
      <c r="J289" s="1" t="s">
        <v>627</v>
      </c>
      <c r="K289" s="2">
        <v>2.73</v>
      </c>
      <c r="L289" s="1" t="s">
        <v>1780</v>
      </c>
      <c r="M289" s="1" t="s">
        <v>1781</v>
      </c>
      <c r="N289" s="2">
        <v>185.0</v>
      </c>
      <c r="O289" s="1" t="s">
        <v>1301</v>
      </c>
      <c r="P289" s="2">
        <v>173.0</v>
      </c>
      <c r="Q289" s="1" t="s">
        <v>664</v>
      </c>
      <c r="R289" s="1" t="s">
        <v>1782</v>
      </c>
    </row>
    <row r="290">
      <c r="B290" s="1" t="s">
        <v>1783</v>
      </c>
      <c r="C290" s="2">
        <v>2.99</v>
      </c>
      <c r="D290" s="1" t="s">
        <v>1784</v>
      </c>
      <c r="F290" s="1" t="s">
        <v>639</v>
      </c>
      <c r="G290" s="2">
        <v>254.0</v>
      </c>
      <c r="H290" s="1" t="s">
        <v>1785</v>
      </c>
      <c r="I290" s="3"/>
      <c r="J290" s="1" t="s">
        <v>641</v>
      </c>
      <c r="K290" s="2">
        <v>2.74</v>
      </c>
      <c r="L290" s="1" t="s">
        <v>1786</v>
      </c>
      <c r="M290" s="1" t="s">
        <v>1787</v>
      </c>
      <c r="N290" s="2">
        <v>186.0</v>
      </c>
      <c r="O290" s="1" t="s">
        <v>1301</v>
      </c>
      <c r="P290" s="2">
        <v>174.0</v>
      </c>
      <c r="Q290" s="1" t="s">
        <v>672</v>
      </c>
      <c r="R290" s="1" t="s">
        <v>1788</v>
      </c>
    </row>
    <row r="291">
      <c r="B291" s="1" t="s">
        <v>1789</v>
      </c>
      <c r="C291" s="2">
        <v>2.1</v>
      </c>
      <c r="D291" s="1" t="s">
        <v>1790</v>
      </c>
      <c r="F291" s="1" t="s">
        <v>639</v>
      </c>
      <c r="G291" s="2">
        <v>254.0</v>
      </c>
      <c r="H291" s="1" t="s">
        <v>1785</v>
      </c>
      <c r="I291" s="3"/>
      <c r="J291" s="3"/>
      <c r="K291" s="3"/>
      <c r="L291" s="3"/>
      <c r="M291" s="3"/>
      <c r="N291" s="3"/>
      <c r="O291" s="3"/>
      <c r="P291" s="3"/>
      <c r="Q291" s="3"/>
      <c r="R291" s="3"/>
    </row>
    <row r="292">
      <c r="B292" s="1" t="s">
        <v>1791</v>
      </c>
      <c r="C292" s="2">
        <v>2.101</v>
      </c>
      <c r="D292" s="1" t="s">
        <v>1792</v>
      </c>
      <c r="F292" s="1" t="s">
        <v>650</v>
      </c>
      <c r="G292" s="2">
        <v>255.0</v>
      </c>
      <c r="H292" s="1" t="s">
        <v>1793</v>
      </c>
      <c r="I292" s="3"/>
      <c r="J292" s="1" t="s">
        <v>650</v>
      </c>
      <c r="K292" s="2">
        <v>2.75</v>
      </c>
      <c r="L292" s="1" t="s">
        <v>1794</v>
      </c>
      <c r="M292" s="1" t="s">
        <v>1795</v>
      </c>
      <c r="N292" s="2">
        <v>187.0</v>
      </c>
      <c r="O292" s="1" t="s">
        <v>1301</v>
      </c>
      <c r="P292" s="2">
        <v>175.0</v>
      </c>
      <c r="Q292" s="1" t="s">
        <v>682</v>
      </c>
      <c r="R292" s="1" t="s">
        <v>1796</v>
      </c>
    </row>
    <row r="293">
      <c r="B293" s="1" t="s">
        <v>1797</v>
      </c>
      <c r="C293" s="2">
        <v>2.102</v>
      </c>
      <c r="D293" s="1" t="s">
        <v>1798</v>
      </c>
      <c r="F293" s="1" t="s">
        <v>650</v>
      </c>
      <c r="G293" s="2">
        <v>255.0</v>
      </c>
      <c r="H293" s="1" t="s">
        <v>1793</v>
      </c>
      <c r="I293" s="3"/>
      <c r="J293" s="3"/>
      <c r="K293" s="3"/>
      <c r="L293" s="3"/>
      <c r="M293" s="3"/>
      <c r="N293" s="3"/>
      <c r="O293" s="3"/>
      <c r="P293" s="3"/>
      <c r="Q293" s="3"/>
      <c r="R293" s="3"/>
    </row>
    <row r="294">
      <c r="B294" s="1" t="s">
        <v>1799</v>
      </c>
      <c r="C294" s="2">
        <v>2.103</v>
      </c>
      <c r="D294" s="1" t="s">
        <v>1800</v>
      </c>
      <c r="F294" s="1" t="s">
        <v>650</v>
      </c>
      <c r="G294" s="2">
        <v>255.0</v>
      </c>
      <c r="H294" s="1" t="s">
        <v>1793</v>
      </c>
      <c r="I294" s="3"/>
      <c r="J294" s="3"/>
      <c r="K294" s="3"/>
      <c r="L294" s="3"/>
      <c r="M294" s="3"/>
      <c r="N294" s="3"/>
      <c r="O294" s="3"/>
      <c r="P294" s="3"/>
      <c r="Q294" s="3"/>
      <c r="R294" s="3"/>
    </row>
    <row r="295">
      <c r="B295" s="1" t="s">
        <v>1801</v>
      </c>
      <c r="C295" s="2">
        <v>2.104</v>
      </c>
      <c r="D295" s="1" t="s">
        <v>1802</v>
      </c>
      <c r="F295" s="1" t="s">
        <v>650</v>
      </c>
      <c r="G295" s="2">
        <v>255.0</v>
      </c>
      <c r="H295" s="1" t="s">
        <v>1793</v>
      </c>
      <c r="I295" s="3"/>
      <c r="J295" s="3"/>
      <c r="K295" s="3"/>
      <c r="L295" s="3"/>
      <c r="M295" s="3"/>
      <c r="N295" s="3"/>
      <c r="O295" s="3"/>
      <c r="P295" s="3"/>
      <c r="Q295" s="3"/>
      <c r="R295" s="3"/>
    </row>
    <row r="296">
      <c r="B296" s="1" t="s">
        <v>1803</v>
      </c>
      <c r="C296" s="2">
        <v>2.105</v>
      </c>
      <c r="D296" s="1" t="s">
        <v>1804</v>
      </c>
      <c r="F296" s="1" t="s">
        <v>660</v>
      </c>
      <c r="G296" s="2">
        <v>258.0</v>
      </c>
      <c r="H296" s="1" t="s">
        <v>1805</v>
      </c>
      <c r="I296" s="3"/>
      <c r="J296" s="1" t="s">
        <v>660</v>
      </c>
      <c r="K296" s="2">
        <v>2.76</v>
      </c>
      <c r="L296" s="1" t="s">
        <v>1806</v>
      </c>
      <c r="M296" s="1" t="s">
        <v>1807</v>
      </c>
      <c r="N296" s="2">
        <v>190.0</v>
      </c>
      <c r="O296" s="1" t="s">
        <v>1301</v>
      </c>
      <c r="P296" s="2">
        <v>178.0</v>
      </c>
      <c r="Q296" s="1" t="s">
        <v>690</v>
      </c>
      <c r="R296" s="1" t="s">
        <v>1808</v>
      </c>
    </row>
    <row r="297">
      <c r="B297" s="1" t="s">
        <v>1809</v>
      </c>
      <c r="C297" s="2">
        <v>2.106</v>
      </c>
      <c r="D297" s="1" t="s">
        <v>1810</v>
      </c>
      <c r="F297" s="1" t="s">
        <v>668</v>
      </c>
      <c r="G297" s="2">
        <v>258.0</v>
      </c>
      <c r="H297" s="1" t="s">
        <v>1811</v>
      </c>
      <c r="J297" s="1" t="s">
        <v>668</v>
      </c>
      <c r="K297" s="2">
        <v>2.77</v>
      </c>
      <c r="L297" s="1" t="s">
        <v>1812</v>
      </c>
      <c r="M297" s="1" t="s">
        <v>1813</v>
      </c>
      <c r="N297" s="2">
        <v>190.0</v>
      </c>
      <c r="O297" s="1" t="s">
        <v>1301</v>
      </c>
      <c r="P297" s="2">
        <v>178.0</v>
      </c>
      <c r="Q297" s="1" t="s">
        <v>698</v>
      </c>
      <c r="R297" s="1" t="s">
        <v>1814</v>
      </c>
    </row>
    <row r="298">
      <c r="B298" s="1" t="s">
        <v>1815</v>
      </c>
      <c r="C298" s="2">
        <v>2.107</v>
      </c>
      <c r="D298" s="1" t="s">
        <v>1816</v>
      </c>
      <c r="F298" s="1" t="s">
        <v>678</v>
      </c>
      <c r="G298" s="2">
        <v>260.0</v>
      </c>
      <c r="H298" s="1" t="s">
        <v>1817</v>
      </c>
      <c r="J298" s="1" t="s">
        <v>678</v>
      </c>
      <c r="K298" s="2">
        <v>2.78</v>
      </c>
      <c r="L298" s="1" t="s">
        <v>1818</v>
      </c>
      <c r="M298" s="1" t="s">
        <v>1819</v>
      </c>
      <c r="N298" s="2">
        <v>192.0</v>
      </c>
      <c r="O298" s="1" t="s">
        <v>1301</v>
      </c>
      <c r="P298" s="2">
        <v>180.0</v>
      </c>
      <c r="Q298" s="1" t="s">
        <v>706</v>
      </c>
      <c r="R298" s="1" t="s">
        <v>1820</v>
      </c>
    </row>
    <row r="299">
      <c r="B299" s="1" t="s">
        <v>1821</v>
      </c>
      <c r="C299" s="2">
        <v>2.108</v>
      </c>
      <c r="D299" s="1" t="s">
        <v>1822</v>
      </c>
      <c r="F299" s="1" t="s">
        <v>686</v>
      </c>
      <c r="G299" s="2">
        <v>263.0</v>
      </c>
      <c r="H299" s="1" t="s">
        <v>1823</v>
      </c>
      <c r="I299" s="3"/>
      <c r="J299" s="1" t="s">
        <v>686</v>
      </c>
      <c r="K299" s="2">
        <v>2.79</v>
      </c>
      <c r="L299" s="1" t="s">
        <v>1824</v>
      </c>
      <c r="M299" s="1" t="s">
        <v>1825</v>
      </c>
      <c r="N299" s="2">
        <v>193.0</v>
      </c>
      <c r="O299" s="1" t="s">
        <v>1301</v>
      </c>
      <c r="P299" s="2">
        <v>181.0</v>
      </c>
      <c r="Q299" s="1" t="s">
        <v>714</v>
      </c>
      <c r="R299" s="1" t="s">
        <v>1826</v>
      </c>
    </row>
    <row r="300">
      <c r="B300" s="1" t="s">
        <v>1827</v>
      </c>
      <c r="C300" s="2">
        <v>2.109</v>
      </c>
      <c r="D300" s="1" t="s">
        <v>1828</v>
      </c>
      <c r="F300" s="1" t="s">
        <v>694</v>
      </c>
      <c r="G300" s="2">
        <v>264.0</v>
      </c>
      <c r="H300" s="1" t="s">
        <v>1829</v>
      </c>
      <c r="J300" s="1" t="s">
        <v>694</v>
      </c>
      <c r="K300" s="2">
        <v>2.8</v>
      </c>
      <c r="L300" s="1" t="s">
        <v>1830</v>
      </c>
      <c r="M300" s="1" t="s">
        <v>1831</v>
      </c>
      <c r="N300" s="2">
        <v>194.0</v>
      </c>
      <c r="O300" s="1" t="s">
        <v>1301</v>
      </c>
      <c r="P300" s="2">
        <v>182.0</v>
      </c>
      <c r="Q300" s="1" t="s">
        <v>722</v>
      </c>
      <c r="R300" s="1" t="s">
        <v>1832</v>
      </c>
    </row>
    <row r="301">
      <c r="B301" s="1" t="s">
        <v>1833</v>
      </c>
      <c r="C301" s="2">
        <v>2.11</v>
      </c>
      <c r="D301" s="1" t="s">
        <v>1834</v>
      </c>
      <c r="F301" s="1" t="s">
        <v>702</v>
      </c>
      <c r="G301" s="2">
        <v>264.0</v>
      </c>
      <c r="H301" s="1" t="s">
        <v>1835</v>
      </c>
      <c r="J301" s="1" t="s">
        <v>702</v>
      </c>
      <c r="K301" s="2">
        <v>2.81</v>
      </c>
      <c r="L301" s="1" t="s">
        <v>1836</v>
      </c>
      <c r="M301" s="1" t="s">
        <v>1837</v>
      </c>
      <c r="N301" s="3"/>
      <c r="O301" s="3"/>
      <c r="P301" s="3"/>
      <c r="Q301" s="3"/>
      <c r="R301" s="3"/>
    </row>
    <row r="302">
      <c r="B302" s="1" t="s">
        <v>1838</v>
      </c>
      <c r="C302" s="2">
        <v>2.111</v>
      </c>
      <c r="D302" s="1" t="s">
        <v>1839</v>
      </c>
      <c r="E302" s="3"/>
      <c r="F302" s="1" t="s">
        <v>710</v>
      </c>
      <c r="G302" s="2">
        <v>264.0</v>
      </c>
      <c r="H302" s="1" t="s">
        <v>1840</v>
      </c>
      <c r="J302" s="1" t="s">
        <v>710</v>
      </c>
      <c r="K302" s="2">
        <v>2.82</v>
      </c>
      <c r="L302" s="1" t="s">
        <v>1841</v>
      </c>
      <c r="M302" s="1" t="s">
        <v>1842</v>
      </c>
      <c r="N302" s="2">
        <v>195.0</v>
      </c>
      <c r="O302" s="1" t="s">
        <v>1301</v>
      </c>
      <c r="P302" s="2">
        <v>183.0</v>
      </c>
      <c r="Q302" s="1" t="s">
        <v>731</v>
      </c>
      <c r="R302" s="1" t="s">
        <v>1843</v>
      </c>
    </row>
    <row r="303">
      <c r="B303" s="1" t="s">
        <v>1844</v>
      </c>
      <c r="C303" s="2">
        <v>2.112</v>
      </c>
      <c r="D303" s="1" t="s">
        <v>1845</v>
      </c>
      <c r="F303" s="1" t="s">
        <v>718</v>
      </c>
      <c r="G303" s="2">
        <v>265.0</v>
      </c>
      <c r="H303" s="1" t="s">
        <v>1846</v>
      </c>
      <c r="J303" s="1" t="s">
        <v>718</v>
      </c>
      <c r="K303" s="2">
        <v>2.83</v>
      </c>
      <c r="L303" s="1" t="s">
        <v>1847</v>
      </c>
      <c r="M303" s="1" t="s">
        <v>1848</v>
      </c>
      <c r="N303" s="2">
        <v>196.0</v>
      </c>
      <c r="O303" s="1" t="s">
        <v>1301</v>
      </c>
      <c r="P303" s="2">
        <v>184.0</v>
      </c>
      <c r="Q303" s="1" t="s">
        <v>739</v>
      </c>
      <c r="R303" s="1" t="s">
        <v>1849</v>
      </c>
    </row>
    <row r="304">
      <c r="B304" s="1" t="s">
        <v>1850</v>
      </c>
      <c r="C304" s="2">
        <v>2.113</v>
      </c>
      <c r="D304" s="1" t="s">
        <v>1851</v>
      </c>
      <c r="F304" s="1" t="s">
        <v>718</v>
      </c>
      <c r="G304" s="2">
        <v>265.0</v>
      </c>
      <c r="H304" s="1" t="s">
        <v>1852</v>
      </c>
      <c r="I304" s="3"/>
      <c r="J304" s="1" t="s">
        <v>728</v>
      </c>
      <c r="K304" s="2">
        <v>2.84</v>
      </c>
      <c r="L304" s="1" t="s">
        <v>1853</v>
      </c>
      <c r="M304" s="1" t="s">
        <v>1854</v>
      </c>
      <c r="N304" s="2">
        <v>196.0</v>
      </c>
      <c r="O304" s="1" t="s">
        <v>1301</v>
      </c>
      <c r="P304" s="2">
        <v>184.0</v>
      </c>
      <c r="Q304" s="1" t="s">
        <v>747</v>
      </c>
      <c r="R304" s="1" t="s">
        <v>1855</v>
      </c>
    </row>
    <row r="305">
      <c r="B305" s="1" t="s">
        <v>1856</v>
      </c>
      <c r="C305" s="2">
        <v>2.114</v>
      </c>
      <c r="D305" s="1" t="s">
        <v>1857</v>
      </c>
      <c r="F305" s="1" t="s">
        <v>735</v>
      </c>
      <c r="G305" s="2">
        <v>266.0</v>
      </c>
      <c r="H305" s="1" t="s">
        <v>1858</v>
      </c>
      <c r="I305" s="3"/>
      <c r="J305" s="1" t="s">
        <v>735</v>
      </c>
      <c r="K305" s="2">
        <v>2.85</v>
      </c>
      <c r="L305" s="1" t="s">
        <v>1859</v>
      </c>
      <c r="M305" s="1" t="s">
        <v>1860</v>
      </c>
      <c r="N305" s="2">
        <v>196.0</v>
      </c>
      <c r="O305" s="1" t="s">
        <v>1301</v>
      </c>
      <c r="P305" s="2">
        <v>184.0</v>
      </c>
      <c r="Q305" s="1" t="s">
        <v>755</v>
      </c>
      <c r="R305" s="1" t="s">
        <v>1861</v>
      </c>
    </row>
    <row r="306">
      <c r="B306" s="1" t="s">
        <v>1862</v>
      </c>
      <c r="C306" s="2">
        <v>2.115</v>
      </c>
      <c r="D306" s="1" t="s">
        <v>1863</v>
      </c>
      <c r="F306" s="1" t="s">
        <v>743</v>
      </c>
      <c r="G306" s="2">
        <v>266.0</v>
      </c>
      <c r="H306" s="1" t="s">
        <v>1864</v>
      </c>
      <c r="J306" s="1" t="s">
        <v>743</v>
      </c>
      <c r="K306" s="2">
        <v>2.86</v>
      </c>
      <c r="L306" s="1" t="s">
        <v>1865</v>
      </c>
      <c r="M306" s="1" t="s">
        <v>1866</v>
      </c>
      <c r="N306" s="2">
        <v>196.0</v>
      </c>
      <c r="O306" s="1" t="s">
        <v>1301</v>
      </c>
      <c r="P306" s="2">
        <v>184.0</v>
      </c>
      <c r="Q306" s="1" t="s">
        <v>763</v>
      </c>
      <c r="R306" s="1" t="s">
        <v>1867</v>
      </c>
    </row>
    <row r="307">
      <c r="B307" s="1" t="s">
        <v>1868</v>
      </c>
      <c r="C307" s="2">
        <v>2.116</v>
      </c>
      <c r="D307" s="1" t="s">
        <v>1869</v>
      </c>
      <c r="F307" s="1" t="s">
        <v>751</v>
      </c>
      <c r="G307" s="2">
        <v>266.0</v>
      </c>
      <c r="H307" s="1" t="s">
        <v>1870</v>
      </c>
      <c r="J307" s="1" t="s">
        <v>751</v>
      </c>
      <c r="K307" s="2">
        <v>2.87</v>
      </c>
      <c r="L307" s="1" t="s">
        <v>1871</v>
      </c>
      <c r="M307" s="1" t="s">
        <v>1872</v>
      </c>
      <c r="N307" s="2">
        <v>196.0</v>
      </c>
      <c r="O307" s="1" t="s">
        <v>1301</v>
      </c>
      <c r="P307" s="2">
        <v>184.0</v>
      </c>
      <c r="Q307" s="1" t="s">
        <v>771</v>
      </c>
      <c r="R307" s="1" t="s">
        <v>1873</v>
      </c>
    </row>
    <row r="308">
      <c r="B308" s="1" t="s">
        <v>1874</v>
      </c>
      <c r="C308" s="2">
        <v>2.117</v>
      </c>
      <c r="D308" s="1" t="s">
        <v>1875</v>
      </c>
      <c r="F308" s="1" t="s">
        <v>759</v>
      </c>
      <c r="G308" s="2">
        <v>267.0</v>
      </c>
      <c r="H308" s="1" t="s">
        <v>1876</v>
      </c>
      <c r="I308" s="3"/>
      <c r="J308" s="1" t="s">
        <v>759</v>
      </c>
      <c r="K308" s="2">
        <v>2.88</v>
      </c>
      <c r="L308" s="1" t="s">
        <v>1877</v>
      </c>
      <c r="M308" s="1" t="s">
        <v>1878</v>
      </c>
      <c r="N308" s="2">
        <v>197.0</v>
      </c>
      <c r="O308" s="1" t="s">
        <v>1301</v>
      </c>
      <c r="P308" s="2">
        <v>185.0</v>
      </c>
      <c r="Q308" s="1" t="s">
        <v>779</v>
      </c>
      <c r="R308" s="1" t="s">
        <v>1879</v>
      </c>
    </row>
    <row r="309">
      <c r="B309" s="1" t="s">
        <v>1880</v>
      </c>
      <c r="C309" s="2">
        <v>2.118</v>
      </c>
      <c r="D309" s="1" t="s">
        <v>1881</v>
      </c>
      <c r="F309" s="1" t="s">
        <v>767</v>
      </c>
      <c r="G309" s="2">
        <v>268.0</v>
      </c>
      <c r="H309" s="1" t="s">
        <v>1882</v>
      </c>
      <c r="I309" s="3"/>
      <c r="J309" s="1" t="s">
        <v>767</v>
      </c>
      <c r="K309" s="2">
        <v>2.89</v>
      </c>
      <c r="L309" s="1" t="s">
        <v>1883</v>
      </c>
      <c r="M309" s="1" t="s">
        <v>1884</v>
      </c>
      <c r="N309" s="2">
        <v>197.0</v>
      </c>
      <c r="O309" s="1" t="s">
        <v>1301</v>
      </c>
      <c r="P309" s="2">
        <v>185.0</v>
      </c>
      <c r="Q309" s="1" t="s">
        <v>787</v>
      </c>
      <c r="R309" s="1" t="s">
        <v>1885</v>
      </c>
    </row>
    <row r="310">
      <c r="B310" s="1" t="s">
        <v>1886</v>
      </c>
      <c r="C310" s="2">
        <v>2.119</v>
      </c>
      <c r="D310" s="1" t="s">
        <v>1887</v>
      </c>
      <c r="F310" s="1" t="s">
        <v>775</v>
      </c>
      <c r="G310" s="2">
        <v>268.0</v>
      </c>
      <c r="H310" s="1" t="s">
        <v>1888</v>
      </c>
      <c r="I310" s="3"/>
      <c r="J310" s="1" t="s">
        <v>775</v>
      </c>
      <c r="K310" s="2">
        <v>2.9</v>
      </c>
      <c r="L310" s="1" t="s">
        <v>1889</v>
      </c>
      <c r="M310" s="1" t="s">
        <v>1890</v>
      </c>
      <c r="N310" s="2">
        <v>198.0</v>
      </c>
      <c r="O310" s="1" t="s">
        <v>1301</v>
      </c>
      <c r="P310" s="2">
        <v>186.0</v>
      </c>
      <c r="Q310" s="1" t="s">
        <v>795</v>
      </c>
      <c r="R310" s="1" t="s">
        <v>1891</v>
      </c>
    </row>
    <row r="311">
      <c r="B311" s="1" t="s">
        <v>1892</v>
      </c>
      <c r="C311" s="2">
        <v>2.12</v>
      </c>
      <c r="D311" s="1" t="s">
        <v>1893</v>
      </c>
      <c r="F311" s="1" t="s">
        <v>783</v>
      </c>
      <c r="G311" s="2">
        <v>269.0</v>
      </c>
      <c r="H311" s="1" t="s">
        <v>1894</v>
      </c>
      <c r="I311" s="3"/>
      <c r="J311" s="1" t="s">
        <v>783</v>
      </c>
      <c r="K311" s="2">
        <v>2.91</v>
      </c>
      <c r="L311" s="1" t="s">
        <v>1895</v>
      </c>
      <c r="M311" s="1" t="s">
        <v>1896</v>
      </c>
      <c r="N311" s="2">
        <v>198.0</v>
      </c>
      <c r="O311" s="1" t="s">
        <v>1301</v>
      </c>
      <c r="P311" s="2">
        <v>186.0</v>
      </c>
      <c r="Q311" s="1" t="s">
        <v>803</v>
      </c>
      <c r="R311" s="1" t="s">
        <v>1897</v>
      </c>
    </row>
    <row r="312">
      <c r="B312" s="1" t="s">
        <v>1898</v>
      </c>
      <c r="C312" s="2">
        <v>2.121</v>
      </c>
      <c r="D312" s="1" t="s">
        <v>1899</v>
      </c>
      <c r="F312" s="1" t="s">
        <v>791</v>
      </c>
      <c r="G312" s="2">
        <v>270.0</v>
      </c>
      <c r="H312" s="1" t="s">
        <v>1900</v>
      </c>
      <c r="J312" s="1" t="s">
        <v>791</v>
      </c>
      <c r="K312" s="2">
        <v>2.92</v>
      </c>
      <c r="L312" s="1" t="s">
        <v>1901</v>
      </c>
      <c r="M312" s="1" t="s">
        <v>1902</v>
      </c>
      <c r="N312" s="2">
        <v>199.0</v>
      </c>
      <c r="O312" s="1" t="s">
        <v>1301</v>
      </c>
      <c r="P312" s="2">
        <v>187.0</v>
      </c>
      <c r="Q312" s="1" t="s">
        <v>807</v>
      </c>
      <c r="R312" s="1" t="s">
        <v>1903</v>
      </c>
    </row>
    <row r="313">
      <c r="B313" s="1" t="s">
        <v>1904</v>
      </c>
      <c r="C313" s="2">
        <v>2.122</v>
      </c>
      <c r="D313" s="1" t="s">
        <v>1905</v>
      </c>
      <c r="F313" s="1" t="s">
        <v>799</v>
      </c>
      <c r="G313" s="2">
        <v>271.0</v>
      </c>
      <c r="H313" s="1" t="s">
        <v>1906</v>
      </c>
      <c r="I313" s="3"/>
      <c r="J313" s="1" t="s">
        <v>799</v>
      </c>
      <c r="K313" s="2">
        <v>2.93</v>
      </c>
      <c r="L313" s="1" t="s">
        <v>1907</v>
      </c>
      <c r="M313" s="1" t="s">
        <v>1908</v>
      </c>
      <c r="N313" s="2">
        <v>199.0</v>
      </c>
      <c r="O313" s="1" t="s">
        <v>1301</v>
      </c>
      <c r="P313" s="2">
        <v>187.0</v>
      </c>
      <c r="Q313" s="1" t="s">
        <v>816</v>
      </c>
      <c r="R313" s="1" t="s">
        <v>1909</v>
      </c>
    </row>
    <row r="314">
      <c r="B314" s="1" t="s">
        <v>1910</v>
      </c>
      <c r="C314" s="2">
        <v>2.123</v>
      </c>
      <c r="D314" s="1" t="s">
        <v>1911</v>
      </c>
      <c r="F314" s="1" t="s">
        <v>811</v>
      </c>
      <c r="G314" s="2">
        <v>272.0</v>
      </c>
      <c r="H314" s="1" t="s">
        <v>1912</v>
      </c>
      <c r="J314" s="1" t="s">
        <v>813</v>
      </c>
      <c r="K314" s="2">
        <v>2.94</v>
      </c>
      <c r="L314" s="1" t="s">
        <v>1913</v>
      </c>
      <c r="M314" s="1" t="s">
        <v>1914</v>
      </c>
      <c r="N314" s="2">
        <v>200.0</v>
      </c>
      <c r="O314" s="1" t="s">
        <v>1301</v>
      </c>
      <c r="P314" s="2">
        <v>188.0</v>
      </c>
      <c r="Q314" s="1" t="s">
        <v>1915</v>
      </c>
      <c r="R314" s="1" t="s">
        <v>1916</v>
      </c>
    </row>
    <row r="315">
      <c r="B315" s="1" t="s">
        <v>1917</v>
      </c>
      <c r="C315" s="2">
        <v>2.124</v>
      </c>
      <c r="D315" s="1" t="s">
        <v>1918</v>
      </c>
      <c r="F315" s="1" t="s">
        <v>820</v>
      </c>
      <c r="G315" s="2">
        <v>272.0</v>
      </c>
      <c r="H315" s="1" t="s">
        <v>1919</v>
      </c>
      <c r="J315" s="1" t="s">
        <v>820</v>
      </c>
      <c r="K315" s="2">
        <v>2.95</v>
      </c>
      <c r="L315" s="1" t="s">
        <v>1920</v>
      </c>
      <c r="M315" s="1" t="s">
        <v>1921</v>
      </c>
      <c r="N315" s="2">
        <v>200.0</v>
      </c>
      <c r="O315" s="1" t="s">
        <v>1301</v>
      </c>
      <c r="P315" s="2">
        <v>188.0</v>
      </c>
      <c r="Q315" s="1" t="s">
        <v>832</v>
      </c>
      <c r="R315" s="1" t="s">
        <v>1922</v>
      </c>
    </row>
    <row r="316">
      <c r="B316" s="1" t="s">
        <v>1923</v>
      </c>
      <c r="C316" s="2">
        <v>2.125</v>
      </c>
      <c r="D316" s="1" t="s">
        <v>1924</v>
      </c>
      <c r="F316" s="1" t="s">
        <v>828</v>
      </c>
      <c r="G316" s="2">
        <v>273.0</v>
      </c>
      <c r="H316" s="1" t="s">
        <v>1925</v>
      </c>
      <c r="I316" s="3"/>
      <c r="J316" s="1" t="s">
        <v>828</v>
      </c>
      <c r="K316" s="2">
        <v>2.96</v>
      </c>
      <c r="L316" s="1" t="s">
        <v>1926</v>
      </c>
      <c r="M316" s="1" t="s">
        <v>1927</v>
      </c>
      <c r="N316" s="2">
        <v>201.0</v>
      </c>
      <c r="O316" s="1" t="s">
        <v>1301</v>
      </c>
      <c r="P316" s="2">
        <v>189.0</v>
      </c>
      <c r="Q316" s="1" t="s">
        <v>840</v>
      </c>
      <c r="R316" s="1" t="s">
        <v>1928</v>
      </c>
    </row>
    <row r="317">
      <c r="B317" s="1" t="s">
        <v>1929</v>
      </c>
      <c r="C317" s="2">
        <v>2.126</v>
      </c>
      <c r="D317" s="1" t="s">
        <v>1930</v>
      </c>
      <c r="F317" s="1" t="s">
        <v>836</v>
      </c>
      <c r="G317" s="2">
        <v>274.0</v>
      </c>
      <c r="H317" s="1" t="s">
        <v>1931</v>
      </c>
      <c r="J317" s="1" t="s">
        <v>836</v>
      </c>
      <c r="K317" s="2">
        <v>2.97</v>
      </c>
      <c r="L317" s="1" t="s">
        <v>1932</v>
      </c>
      <c r="M317" s="1" t="s">
        <v>1933</v>
      </c>
      <c r="N317" s="2">
        <v>202.0</v>
      </c>
      <c r="O317" s="1" t="s">
        <v>1301</v>
      </c>
      <c r="P317" s="2">
        <v>190.0</v>
      </c>
      <c r="Q317" s="1" t="s">
        <v>848</v>
      </c>
      <c r="R317" s="1" t="s">
        <v>1934</v>
      </c>
    </row>
    <row r="318">
      <c r="B318" s="1" t="s">
        <v>1935</v>
      </c>
      <c r="C318" s="2">
        <v>2.127</v>
      </c>
      <c r="D318" s="1" t="s">
        <v>1936</v>
      </c>
      <c r="F318" s="1" t="s">
        <v>844</v>
      </c>
      <c r="G318" s="2">
        <v>275.0</v>
      </c>
      <c r="H318" s="1" t="s">
        <v>1937</v>
      </c>
      <c r="I318" s="3"/>
      <c r="J318" s="1" t="s">
        <v>844</v>
      </c>
      <c r="K318" s="2">
        <v>2.98</v>
      </c>
      <c r="L318" s="1" t="s">
        <v>1938</v>
      </c>
      <c r="M318" s="1" t="s">
        <v>1939</v>
      </c>
      <c r="N318" s="2">
        <v>203.0</v>
      </c>
      <c r="O318" s="1" t="s">
        <v>1301</v>
      </c>
      <c r="P318" s="2">
        <v>191.0</v>
      </c>
      <c r="Q318" s="1" t="s">
        <v>856</v>
      </c>
      <c r="R318" s="1" t="s">
        <v>1940</v>
      </c>
    </row>
    <row r="319">
      <c r="B319" s="1" t="s">
        <v>1941</v>
      </c>
      <c r="C319" s="2">
        <v>2.128</v>
      </c>
      <c r="D319" s="1" t="s">
        <v>1942</v>
      </c>
      <c r="F319" s="1" t="s">
        <v>852</v>
      </c>
      <c r="G319" s="2">
        <v>277.0</v>
      </c>
      <c r="H319" s="1" t="s">
        <v>1943</v>
      </c>
      <c r="J319" s="1" t="s">
        <v>852</v>
      </c>
      <c r="K319" s="2">
        <v>2.99</v>
      </c>
      <c r="L319" s="1" t="s">
        <v>1944</v>
      </c>
      <c r="M319" s="1" t="s">
        <v>1945</v>
      </c>
      <c r="N319" s="2">
        <v>203.0</v>
      </c>
      <c r="O319" s="1" t="s">
        <v>1301</v>
      </c>
      <c r="P319" s="2">
        <v>191.0</v>
      </c>
      <c r="Q319" s="1" t="s">
        <v>864</v>
      </c>
      <c r="R319" s="1" t="s">
        <v>1946</v>
      </c>
    </row>
    <row r="320">
      <c r="B320" s="1" t="s">
        <v>1947</v>
      </c>
      <c r="C320" s="2">
        <v>2.129</v>
      </c>
      <c r="D320" s="1" t="s">
        <v>1948</v>
      </c>
      <c r="F320" s="1" t="s">
        <v>860</v>
      </c>
      <c r="G320" s="2">
        <v>278.0</v>
      </c>
      <c r="H320" s="1" t="s">
        <v>1949</v>
      </c>
      <c r="J320" s="1" t="s">
        <v>860</v>
      </c>
      <c r="K320" s="2">
        <v>2.1</v>
      </c>
      <c r="L320" s="1" t="s">
        <v>1950</v>
      </c>
      <c r="M320" s="1" t="s">
        <v>1951</v>
      </c>
      <c r="N320" s="2">
        <v>204.0</v>
      </c>
      <c r="O320" s="1" t="s">
        <v>1301</v>
      </c>
      <c r="P320" s="2">
        <v>192.0</v>
      </c>
      <c r="Q320" s="1" t="s">
        <v>880</v>
      </c>
      <c r="R320" s="1" t="s">
        <v>1952</v>
      </c>
    </row>
    <row r="321">
      <c r="B321" s="1" t="s">
        <v>1953</v>
      </c>
      <c r="C321" s="2">
        <v>2.13</v>
      </c>
      <c r="D321" s="1" t="s">
        <v>1954</v>
      </c>
      <c r="F321" s="1" t="s">
        <v>868</v>
      </c>
      <c r="G321" s="2">
        <v>279.0</v>
      </c>
      <c r="H321" s="1" t="s">
        <v>1955</v>
      </c>
      <c r="J321" s="1" t="s">
        <v>868</v>
      </c>
      <c r="K321" s="2">
        <v>2.101</v>
      </c>
      <c r="L321" s="1" t="s">
        <v>1956</v>
      </c>
      <c r="M321" s="1" t="s">
        <v>1957</v>
      </c>
      <c r="N321" s="2">
        <v>205.0</v>
      </c>
      <c r="O321" s="1" t="s">
        <v>1301</v>
      </c>
      <c r="P321" s="2">
        <v>193.0</v>
      </c>
      <c r="Q321" s="1" t="s">
        <v>1958</v>
      </c>
      <c r="R321" s="1" t="s">
        <v>1959</v>
      </c>
    </row>
    <row r="322">
      <c r="B322" s="1" t="s">
        <v>1960</v>
      </c>
      <c r="C322" s="2">
        <v>2.131</v>
      </c>
      <c r="D322" s="1" t="s">
        <v>1961</v>
      </c>
      <c r="F322" s="1" t="s">
        <v>876</v>
      </c>
      <c r="G322" s="2">
        <v>281.0</v>
      </c>
      <c r="H322" s="1" t="s">
        <v>1962</v>
      </c>
      <c r="I322" s="3"/>
      <c r="J322" s="1" t="s">
        <v>876</v>
      </c>
      <c r="K322" s="2">
        <v>2.102</v>
      </c>
      <c r="L322" s="1" t="s">
        <v>1963</v>
      </c>
      <c r="M322" s="1" t="s">
        <v>1964</v>
      </c>
      <c r="N322" s="2">
        <v>206.0</v>
      </c>
      <c r="O322" s="1" t="s">
        <v>1301</v>
      </c>
      <c r="P322" s="2">
        <v>194.0</v>
      </c>
      <c r="Q322" s="1" t="s">
        <v>888</v>
      </c>
      <c r="R322" s="1" t="s">
        <v>1965</v>
      </c>
    </row>
    <row r="323">
      <c r="B323" s="1" t="s">
        <v>1966</v>
      </c>
      <c r="C323" s="2">
        <v>2.132</v>
      </c>
      <c r="D323" s="1" t="s">
        <v>1967</v>
      </c>
      <c r="F323" s="1" t="s">
        <v>884</v>
      </c>
      <c r="G323" s="2">
        <v>282.0</v>
      </c>
      <c r="H323" s="1" t="s">
        <v>1968</v>
      </c>
      <c r="J323" s="1" t="s">
        <v>884</v>
      </c>
      <c r="K323" s="2">
        <v>2.103</v>
      </c>
      <c r="L323" s="1" t="s">
        <v>1969</v>
      </c>
      <c r="M323" s="1" t="s">
        <v>1970</v>
      </c>
      <c r="N323" s="2">
        <v>207.0</v>
      </c>
      <c r="O323" s="1" t="s">
        <v>1301</v>
      </c>
      <c r="P323" s="2">
        <v>159.0</v>
      </c>
      <c r="Q323" s="1" t="s">
        <v>897</v>
      </c>
      <c r="R323" s="1" t="s">
        <v>1971</v>
      </c>
    </row>
    <row r="324">
      <c r="B324" s="1" t="s">
        <v>1972</v>
      </c>
      <c r="C324" s="2">
        <v>2.133</v>
      </c>
      <c r="D324" s="1" t="s">
        <v>1973</v>
      </c>
      <c r="F324" s="3"/>
      <c r="G324" s="3"/>
      <c r="H324" s="3"/>
      <c r="I324" s="3"/>
      <c r="J324" s="3"/>
      <c r="K324" s="3"/>
      <c r="L324" s="3"/>
      <c r="M324" s="3"/>
      <c r="N324" s="3"/>
      <c r="O324" s="3"/>
      <c r="P324" s="3"/>
      <c r="Q324" s="3"/>
      <c r="R324" s="3"/>
    </row>
    <row r="325">
      <c r="B325" s="1" t="s">
        <v>1974</v>
      </c>
      <c r="C325" s="2">
        <v>2.134</v>
      </c>
      <c r="D325" s="1" t="s">
        <v>1975</v>
      </c>
      <c r="F325" s="1" t="s">
        <v>892</v>
      </c>
      <c r="G325" s="2">
        <v>283.0</v>
      </c>
      <c r="H325" s="1" t="s">
        <v>1976</v>
      </c>
      <c r="I325" s="3"/>
      <c r="J325" s="1" t="s">
        <v>894</v>
      </c>
      <c r="K325" s="2">
        <v>2.104</v>
      </c>
      <c r="L325" s="1" t="s">
        <v>1977</v>
      </c>
      <c r="M325" s="1" t="s">
        <v>1978</v>
      </c>
      <c r="N325" s="2">
        <v>208.0</v>
      </c>
      <c r="O325" s="1" t="s">
        <v>1301</v>
      </c>
      <c r="P325" s="2">
        <v>196.0</v>
      </c>
      <c r="Q325" s="1" t="s">
        <v>905</v>
      </c>
      <c r="R325" s="1" t="s">
        <v>1979</v>
      </c>
    </row>
    <row r="326">
      <c r="B326" s="1" t="s">
        <v>1980</v>
      </c>
      <c r="C326" s="2">
        <v>2.135</v>
      </c>
      <c r="D326" s="1" t="s">
        <v>1981</v>
      </c>
      <c r="F326" s="3"/>
      <c r="G326" s="3"/>
      <c r="H326" s="3"/>
      <c r="I326" s="3"/>
      <c r="J326" s="3"/>
      <c r="K326" s="3"/>
      <c r="L326" s="3"/>
      <c r="M326" s="3"/>
      <c r="N326" s="3"/>
      <c r="O326" s="3"/>
      <c r="P326" s="3"/>
      <c r="Q326" s="3"/>
      <c r="R326" s="3"/>
    </row>
    <row r="327">
      <c r="B327" s="1" t="s">
        <v>1982</v>
      </c>
      <c r="C327" s="2">
        <v>2.136</v>
      </c>
      <c r="D327" s="1" t="s">
        <v>1983</v>
      </c>
      <c r="F327" s="1" t="s">
        <v>901</v>
      </c>
      <c r="G327" s="2">
        <v>284.0</v>
      </c>
      <c r="H327" s="1" t="s">
        <v>1984</v>
      </c>
      <c r="J327" s="1" t="s">
        <v>901</v>
      </c>
      <c r="K327" s="2">
        <v>2.105</v>
      </c>
      <c r="L327" s="1" t="s">
        <v>1985</v>
      </c>
      <c r="M327" s="1" t="s">
        <v>1986</v>
      </c>
      <c r="N327" s="2">
        <v>209.0</v>
      </c>
      <c r="O327" s="1" t="s">
        <v>1301</v>
      </c>
      <c r="P327" s="2">
        <v>197.0</v>
      </c>
      <c r="Q327" s="1" t="s">
        <v>913</v>
      </c>
      <c r="R327" s="1" t="s">
        <v>1987</v>
      </c>
    </row>
    <row r="328">
      <c r="B328" s="1" t="s">
        <v>1988</v>
      </c>
      <c r="C328" s="2">
        <v>2.137</v>
      </c>
      <c r="D328" s="1" t="s">
        <v>1989</v>
      </c>
      <c r="F328" s="1" t="s">
        <v>909</v>
      </c>
      <c r="G328" s="2">
        <v>285.0</v>
      </c>
      <c r="H328" s="1" t="s">
        <v>1990</v>
      </c>
      <c r="I328" s="3"/>
      <c r="J328" s="1" t="s">
        <v>909</v>
      </c>
      <c r="K328" s="2">
        <v>2.106</v>
      </c>
      <c r="L328" s="1" t="s">
        <v>1991</v>
      </c>
      <c r="M328" s="1" t="s">
        <v>1992</v>
      </c>
      <c r="O328" s="3"/>
      <c r="P328" s="3"/>
      <c r="Q328" s="3"/>
      <c r="R328" s="3"/>
    </row>
    <row r="329">
      <c r="B329" s="1" t="s">
        <v>1993</v>
      </c>
      <c r="C329" s="2">
        <v>2.138</v>
      </c>
      <c r="D329" s="1" t="s">
        <v>1994</v>
      </c>
      <c r="G329" s="3"/>
      <c r="H329" s="3"/>
      <c r="I329" s="3"/>
      <c r="J329" s="3"/>
      <c r="K329" s="3"/>
      <c r="L329" s="3"/>
      <c r="M329" s="3"/>
      <c r="N329" s="3"/>
      <c r="O329" s="3"/>
      <c r="P329" s="3"/>
      <c r="Q329" s="3"/>
      <c r="R329" s="3"/>
    </row>
    <row r="330">
      <c r="B330" s="1" t="s">
        <v>1995</v>
      </c>
      <c r="C330" s="2">
        <v>2.139</v>
      </c>
      <c r="D330" s="1" t="s">
        <v>1996</v>
      </c>
      <c r="F330" s="1" t="s">
        <v>917</v>
      </c>
      <c r="G330" s="2">
        <v>286.0</v>
      </c>
      <c r="H330" s="1" t="s">
        <v>1997</v>
      </c>
      <c r="I330" s="3"/>
      <c r="J330" s="1" t="s">
        <v>917</v>
      </c>
      <c r="K330" s="2">
        <v>2.107</v>
      </c>
      <c r="L330" s="1" t="s">
        <v>1998</v>
      </c>
      <c r="M330" s="1" t="s">
        <v>1999</v>
      </c>
      <c r="N330" s="2">
        <v>211.0</v>
      </c>
      <c r="O330" s="1" t="s">
        <v>1301</v>
      </c>
      <c r="P330" s="2">
        <v>199.0</v>
      </c>
      <c r="Q330" s="1" t="s">
        <v>929</v>
      </c>
      <c r="R330" s="1" t="s">
        <v>2000</v>
      </c>
    </row>
    <row r="331">
      <c r="B331" s="1" t="s">
        <v>2001</v>
      </c>
      <c r="C331" s="2">
        <v>2.14</v>
      </c>
      <c r="D331" s="1" t="s">
        <v>2002</v>
      </c>
      <c r="F331" s="1" t="s">
        <v>925</v>
      </c>
      <c r="G331" s="2">
        <v>288.0</v>
      </c>
      <c r="H331" s="1" t="s">
        <v>2003</v>
      </c>
      <c r="J331" s="1" t="s">
        <v>925</v>
      </c>
      <c r="K331" s="2">
        <v>2.108</v>
      </c>
      <c r="L331" s="1" t="s">
        <v>2004</v>
      </c>
      <c r="M331" s="1" t="s">
        <v>2005</v>
      </c>
      <c r="N331" s="2">
        <v>211.0</v>
      </c>
      <c r="O331" s="1" t="s">
        <v>1301</v>
      </c>
      <c r="P331" s="2">
        <v>199.0</v>
      </c>
      <c r="Q331" s="1" t="s">
        <v>937</v>
      </c>
      <c r="R331" s="1" t="s">
        <v>2006</v>
      </c>
    </row>
    <row r="332">
      <c r="B332" s="1" t="s">
        <v>2007</v>
      </c>
      <c r="C332" s="2">
        <v>2.141</v>
      </c>
      <c r="D332" s="1" t="s">
        <v>2008</v>
      </c>
      <c r="F332" s="3"/>
      <c r="G332" s="3"/>
      <c r="H332" s="3"/>
      <c r="I332" s="3"/>
      <c r="J332" s="3"/>
      <c r="K332" s="3"/>
      <c r="L332" s="3"/>
      <c r="M332" s="3"/>
      <c r="N332" s="3"/>
      <c r="O332" s="3"/>
      <c r="P332" s="3"/>
      <c r="Q332" s="3"/>
      <c r="R332" s="3"/>
    </row>
    <row r="333">
      <c r="B333" s="1" t="s">
        <v>2009</v>
      </c>
      <c r="C333" s="2">
        <v>2.142</v>
      </c>
      <c r="D333" s="1" t="s">
        <v>2010</v>
      </c>
      <c r="F333" s="1" t="s">
        <v>933</v>
      </c>
      <c r="G333" s="2">
        <v>290.0</v>
      </c>
      <c r="H333" s="1" t="s">
        <v>2011</v>
      </c>
      <c r="J333" s="1" t="s">
        <v>933</v>
      </c>
      <c r="K333" s="2">
        <v>2.109</v>
      </c>
      <c r="L333" s="1" t="s">
        <v>2012</v>
      </c>
      <c r="M333" s="1" t="s">
        <v>2013</v>
      </c>
      <c r="N333" s="2">
        <v>213.0</v>
      </c>
      <c r="O333" s="1" t="s">
        <v>1301</v>
      </c>
      <c r="P333" s="2">
        <v>201.0</v>
      </c>
      <c r="Q333" s="1" t="s">
        <v>941</v>
      </c>
      <c r="R333" s="1" t="s">
        <v>2014</v>
      </c>
    </row>
    <row r="334">
      <c r="B334" s="1" t="s">
        <v>2015</v>
      </c>
      <c r="C334" s="2">
        <v>2.143</v>
      </c>
      <c r="D334" s="1" t="s">
        <v>2016</v>
      </c>
      <c r="F334" s="1" t="s">
        <v>945</v>
      </c>
      <c r="G334" s="2">
        <v>290.0</v>
      </c>
      <c r="H334" s="1" t="s">
        <v>2017</v>
      </c>
      <c r="J334" s="1" t="s">
        <v>945</v>
      </c>
      <c r="K334" s="2">
        <v>2.11</v>
      </c>
      <c r="L334" s="1" t="s">
        <v>2018</v>
      </c>
      <c r="M334" s="1" t="s">
        <v>2019</v>
      </c>
      <c r="N334" s="2">
        <v>213.0</v>
      </c>
      <c r="O334" s="1" t="s">
        <v>1301</v>
      </c>
      <c r="P334" s="2">
        <v>201.0</v>
      </c>
      <c r="Q334" s="1" t="s">
        <v>949</v>
      </c>
      <c r="R334" s="1" t="s">
        <v>2020</v>
      </c>
    </row>
    <row r="335">
      <c r="B335" s="1" t="s">
        <v>2021</v>
      </c>
      <c r="C335" s="2">
        <v>2.144</v>
      </c>
      <c r="D335" s="1" t="s">
        <v>2022</v>
      </c>
      <c r="F335" s="1" t="s">
        <v>953</v>
      </c>
      <c r="G335" s="2">
        <v>291.0</v>
      </c>
      <c r="H335" s="1" t="s">
        <v>2023</v>
      </c>
      <c r="J335" s="1" t="s">
        <v>953</v>
      </c>
      <c r="K335" s="2">
        <v>2.111</v>
      </c>
      <c r="L335" s="1" t="s">
        <v>2024</v>
      </c>
      <c r="M335" s="1" t="s">
        <v>2025</v>
      </c>
      <c r="N335" s="2">
        <v>213.0</v>
      </c>
      <c r="O335" s="1" t="s">
        <v>1301</v>
      </c>
      <c r="P335" s="2">
        <v>201.0</v>
      </c>
      <c r="Q335" s="1" t="s">
        <v>957</v>
      </c>
      <c r="R335" s="1" t="s">
        <v>2026</v>
      </c>
    </row>
    <row r="336">
      <c r="B336" s="1" t="s">
        <v>2027</v>
      </c>
      <c r="C336" s="2">
        <v>2.145</v>
      </c>
      <c r="D336" s="1" t="s">
        <v>2028</v>
      </c>
      <c r="F336" s="1" t="s">
        <v>961</v>
      </c>
      <c r="G336" s="2">
        <v>293.0</v>
      </c>
      <c r="H336" s="1" t="s">
        <v>2029</v>
      </c>
      <c r="J336" s="1" t="s">
        <v>961</v>
      </c>
      <c r="K336" s="2">
        <v>2.112</v>
      </c>
      <c r="L336" s="1" t="s">
        <v>2030</v>
      </c>
      <c r="M336" s="1" t="s">
        <v>2031</v>
      </c>
      <c r="N336" s="2">
        <v>215.0</v>
      </c>
      <c r="O336" s="1" t="s">
        <v>1301</v>
      </c>
      <c r="P336" s="2">
        <v>203.0</v>
      </c>
      <c r="Q336" s="1" t="s">
        <v>965</v>
      </c>
      <c r="R336" s="1" t="s">
        <v>2032</v>
      </c>
    </row>
    <row r="337">
      <c r="B337" s="1" t="s">
        <v>2033</v>
      </c>
      <c r="C337" s="2">
        <v>2.146</v>
      </c>
      <c r="D337" s="1" t="s">
        <v>2034</v>
      </c>
      <c r="F337" s="1" t="s">
        <v>969</v>
      </c>
      <c r="G337" s="2">
        <v>295.0</v>
      </c>
      <c r="H337" s="1" t="s">
        <v>2035</v>
      </c>
      <c r="I337" s="3"/>
      <c r="J337" s="1" t="s">
        <v>969</v>
      </c>
      <c r="K337" s="2">
        <v>2.113</v>
      </c>
      <c r="L337" s="1" t="s">
        <v>2036</v>
      </c>
      <c r="M337" s="1" t="s">
        <v>2037</v>
      </c>
      <c r="N337" s="2">
        <v>215.0</v>
      </c>
      <c r="O337" s="1" t="s">
        <v>1301</v>
      </c>
      <c r="P337" s="2">
        <v>203.0</v>
      </c>
      <c r="Q337" s="1" t="s">
        <v>973</v>
      </c>
      <c r="R337" s="1" t="s">
        <v>2038</v>
      </c>
    </row>
    <row r="338">
      <c r="B338" s="1" t="s">
        <v>2039</v>
      </c>
      <c r="C338" s="2">
        <v>2.147</v>
      </c>
      <c r="D338" s="1" t="s">
        <v>2040</v>
      </c>
      <c r="F338" s="1" t="s">
        <v>977</v>
      </c>
      <c r="G338" s="2">
        <v>296.0</v>
      </c>
      <c r="H338" s="1" t="s">
        <v>2041</v>
      </c>
      <c r="J338" s="1" t="s">
        <v>979</v>
      </c>
      <c r="K338" s="2">
        <v>2.114</v>
      </c>
      <c r="L338" s="1" t="s">
        <v>2042</v>
      </c>
      <c r="M338" s="1" t="s">
        <v>2043</v>
      </c>
      <c r="P338" s="3"/>
      <c r="Q338" s="3"/>
      <c r="R338" s="3"/>
    </row>
    <row r="339">
      <c r="B339" s="1" t="s">
        <v>2044</v>
      </c>
      <c r="C339" s="2">
        <v>2.148</v>
      </c>
      <c r="D339" s="1" t="s">
        <v>2045</v>
      </c>
      <c r="F339" s="1" t="s">
        <v>986</v>
      </c>
      <c r="G339" s="2">
        <v>296.0</v>
      </c>
      <c r="H339" s="1" t="s">
        <v>2046</v>
      </c>
      <c r="J339" s="1" t="s">
        <v>986</v>
      </c>
      <c r="K339" s="2">
        <v>2.115</v>
      </c>
      <c r="L339" s="1" t="s">
        <v>2047</v>
      </c>
      <c r="M339" s="1" t="s">
        <v>2048</v>
      </c>
      <c r="O339" s="3"/>
      <c r="P339" s="3"/>
      <c r="Q339" s="3"/>
      <c r="R339" s="3"/>
    </row>
    <row r="340">
      <c r="B340" s="1" t="s">
        <v>2049</v>
      </c>
      <c r="C340" s="2">
        <v>2.149</v>
      </c>
      <c r="D340" s="1" t="s">
        <v>2050</v>
      </c>
      <c r="F340" s="1" t="s">
        <v>994</v>
      </c>
      <c r="G340" s="2">
        <v>297.0</v>
      </c>
      <c r="H340" s="1" t="s">
        <v>2051</v>
      </c>
      <c r="J340" s="1" t="s">
        <v>994</v>
      </c>
      <c r="K340" s="2">
        <v>2.116</v>
      </c>
      <c r="L340" s="1" t="s">
        <v>2052</v>
      </c>
      <c r="M340" s="1" t="s">
        <v>2053</v>
      </c>
      <c r="N340" s="2">
        <v>217.0</v>
      </c>
      <c r="O340" s="1" t="s">
        <v>1301</v>
      </c>
      <c r="P340" s="2">
        <v>205.0</v>
      </c>
      <c r="Q340" s="1" t="s">
        <v>982</v>
      </c>
      <c r="R340" s="1" t="s">
        <v>2054</v>
      </c>
    </row>
    <row r="341">
      <c r="B341" s="1" t="s">
        <v>2055</v>
      </c>
      <c r="C341" s="2">
        <v>2.15</v>
      </c>
      <c r="D341" s="1" t="s">
        <v>2056</v>
      </c>
      <c r="F341" s="1" t="s">
        <v>1002</v>
      </c>
      <c r="G341" s="2">
        <v>299.0</v>
      </c>
      <c r="H341" s="1" t="s">
        <v>2057</v>
      </c>
      <c r="J341" s="1" t="s">
        <v>1002</v>
      </c>
      <c r="K341" s="2">
        <v>2.117</v>
      </c>
      <c r="L341" s="1" t="s">
        <v>2058</v>
      </c>
      <c r="M341" s="1" t="s">
        <v>2059</v>
      </c>
      <c r="N341" s="2">
        <v>218.0</v>
      </c>
      <c r="O341" s="1" t="s">
        <v>1301</v>
      </c>
      <c r="P341" s="2">
        <v>206.0</v>
      </c>
      <c r="Q341" s="1" t="s">
        <v>990</v>
      </c>
      <c r="R341" s="1" t="s">
        <v>2060</v>
      </c>
    </row>
    <row r="342">
      <c r="B342" s="1" t="s">
        <v>2061</v>
      </c>
      <c r="C342" s="2">
        <v>2.151</v>
      </c>
      <c r="D342" s="1" t="s">
        <v>2062</v>
      </c>
      <c r="F342" s="1" t="s">
        <v>1010</v>
      </c>
      <c r="G342" s="2">
        <v>299.0</v>
      </c>
      <c r="H342" s="1" t="s">
        <v>2063</v>
      </c>
      <c r="J342" s="1" t="s">
        <v>1010</v>
      </c>
      <c r="K342" s="2">
        <v>2.118</v>
      </c>
      <c r="L342" s="1" t="s">
        <v>2064</v>
      </c>
      <c r="M342" s="1" t="s">
        <v>2065</v>
      </c>
      <c r="N342" s="2">
        <v>219.0</v>
      </c>
      <c r="O342" s="1" t="s">
        <v>1301</v>
      </c>
      <c r="P342" s="2">
        <v>207.0</v>
      </c>
      <c r="Q342" s="1" t="s">
        <v>998</v>
      </c>
      <c r="R342" s="1" t="s">
        <v>2066</v>
      </c>
    </row>
    <row r="343">
      <c r="B343" s="1" t="s">
        <v>2067</v>
      </c>
      <c r="C343" s="2">
        <v>2.152</v>
      </c>
      <c r="D343" s="1" t="s">
        <v>2068</v>
      </c>
      <c r="F343" s="1" t="s">
        <v>1036</v>
      </c>
      <c r="G343" s="2">
        <v>300.0</v>
      </c>
      <c r="H343" s="1" t="s">
        <v>2069</v>
      </c>
      <c r="J343" s="1" t="s">
        <v>1036</v>
      </c>
      <c r="K343" s="2">
        <v>2.119</v>
      </c>
      <c r="L343" s="1" t="s">
        <v>2070</v>
      </c>
      <c r="M343" s="1" t="s">
        <v>2071</v>
      </c>
      <c r="N343" s="2">
        <v>220.0</v>
      </c>
      <c r="O343" s="1" t="s">
        <v>1301</v>
      </c>
      <c r="P343" s="2">
        <v>208.0</v>
      </c>
      <c r="Q343" s="1" t="s">
        <v>1006</v>
      </c>
      <c r="R343" s="1" t="s">
        <v>2072</v>
      </c>
    </row>
    <row r="344">
      <c r="B344" s="1" t="s">
        <v>2073</v>
      </c>
      <c r="C344" s="2">
        <v>2.153</v>
      </c>
      <c r="D344" s="1" t="s">
        <v>2074</v>
      </c>
      <c r="E344" s="3"/>
      <c r="F344" s="1" t="s">
        <v>1028</v>
      </c>
      <c r="G344" s="2">
        <v>302.0</v>
      </c>
      <c r="H344" s="1" t="s">
        <v>2075</v>
      </c>
      <c r="J344" s="1" t="s">
        <v>1028</v>
      </c>
      <c r="K344" s="2">
        <v>2.12</v>
      </c>
      <c r="L344" s="1" t="s">
        <v>2076</v>
      </c>
      <c r="M344" s="1" t="s">
        <v>2077</v>
      </c>
      <c r="N344" s="2">
        <v>222.0</v>
      </c>
      <c r="O344" s="1" t="s">
        <v>1301</v>
      </c>
      <c r="P344" s="2">
        <v>210.0</v>
      </c>
      <c r="Q344" s="1" t="s">
        <v>1014</v>
      </c>
      <c r="R344" s="1" t="s">
        <v>2078</v>
      </c>
    </row>
    <row r="345">
      <c r="B345" s="1" t="s">
        <v>2079</v>
      </c>
      <c r="C345" s="2">
        <v>2.154</v>
      </c>
      <c r="D345" s="1" t="s">
        <v>2080</v>
      </c>
      <c r="F345" s="1" t="s">
        <v>1044</v>
      </c>
      <c r="G345" s="2">
        <v>303.0</v>
      </c>
      <c r="H345" s="1" t="s">
        <v>2081</v>
      </c>
      <c r="J345" s="1" t="s">
        <v>1044</v>
      </c>
      <c r="K345" s="2">
        <v>2.121</v>
      </c>
      <c r="L345" s="1" t="s">
        <v>2082</v>
      </c>
      <c r="M345" s="1" t="s">
        <v>2083</v>
      </c>
      <c r="N345" s="2">
        <v>222.0</v>
      </c>
      <c r="O345" s="1" t="s">
        <v>1301</v>
      </c>
      <c r="P345" s="2">
        <v>210.0</v>
      </c>
      <c r="Q345" s="1" t="s">
        <v>1020</v>
      </c>
      <c r="R345" s="1" t="s">
        <v>2084</v>
      </c>
    </row>
    <row r="346">
      <c r="B346" s="1" t="s">
        <v>2085</v>
      </c>
      <c r="C346" s="2">
        <v>2.155</v>
      </c>
      <c r="D346" s="1" t="s">
        <v>2086</v>
      </c>
      <c r="F346" s="1" t="s">
        <v>1044</v>
      </c>
      <c r="G346" s="2">
        <v>303.0</v>
      </c>
      <c r="H346" s="1" t="s">
        <v>2081</v>
      </c>
      <c r="K346" s="3"/>
      <c r="L346" s="3"/>
      <c r="M346" s="3"/>
      <c r="N346" s="3"/>
      <c r="O346" s="3"/>
      <c r="P346" s="3"/>
      <c r="Q346" s="3"/>
      <c r="R346" s="3"/>
    </row>
    <row r="347">
      <c r="B347" s="1" t="s">
        <v>2087</v>
      </c>
      <c r="C347" s="2">
        <v>2.156</v>
      </c>
      <c r="D347" s="1" t="s">
        <v>2088</v>
      </c>
      <c r="F347" s="1" t="s">
        <v>1057</v>
      </c>
      <c r="G347" s="2">
        <v>305.0</v>
      </c>
      <c r="H347" s="1" t="s">
        <v>2089</v>
      </c>
      <c r="J347" s="1" t="s">
        <v>1057</v>
      </c>
      <c r="K347" s="2">
        <v>2.122</v>
      </c>
      <c r="L347" s="1" t="s">
        <v>2090</v>
      </c>
      <c r="M347" s="1" t="s">
        <v>2091</v>
      </c>
      <c r="N347" s="2">
        <v>224.0</v>
      </c>
      <c r="O347" s="1" t="s">
        <v>1301</v>
      </c>
      <c r="P347" s="2">
        <v>212.0</v>
      </c>
      <c r="Q347" s="1" t="s">
        <v>1024</v>
      </c>
      <c r="R347" s="1" t="s">
        <v>2092</v>
      </c>
    </row>
    <row r="348">
      <c r="B348" s="1" t="s">
        <v>2093</v>
      </c>
      <c r="C348" s="2">
        <v>2.157</v>
      </c>
      <c r="D348" s="1" t="s">
        <v>2094</v>
      </c>
      <c r="F348" s="1" t="s">
        <v>1065</v>
      </c>
      <c r="G348" s="2">
        <v>306.0</v>
      </c>
      <c r="H348" s="1" t="s">
        <v>2095</v>
      </c>
      <c r="J348" s="1" t="s">
        <v>1065</v>
      </c>
      <c r="K348" s="2">
        <v>2.123</v>
      </c>
      <c r="L348" s="1" t="s">
        <v>2096</v>
      </c>
      <c r="M348" s="1" t="s">
        <v>2097</v>
      </c>
      <c r="N348" s="2">
        <v>224.0</v>
      </c>
      <c r="O348" s="1" t="s">
        <v>1301</v>
      </c>
      <c r="P348" s="2">
        <v>212.0</v>
      </c>
      <c r="Q348" s="1" t="s">
        <v>1032</v>
      </c>
      <c r="R348" s="1" t="s">
        <v>2098</v>
      </c>
    </row>
    <row r="349">
      <c r="B349" s="1" t="s">
        <v>2099</v>
      </c>
      <c r="C349" s="2">
        <v>2.158</v>
      </c>
      <c r="D349" s="1" t="s">
        <v>2100</v>
      </c>
      <c r="F349" s="1" t="s">
        <v>1073</v>
      </c>
      <c r="G349" s="2">
        <v>307.0</v>
      </c>
      <c r="H349" s="1" t="s">
        <v>2101</v>
      </c>
      <c r="J349" s="1" t="s">
        <v>1075</v>
      </c>
      <c r="K349" s="2">
        <v>2.124</v>
      </c>
      <c r="L349" s="1" t="s">
        <v>2102</v>
      </c>
      <c r="M349" s="1" t="s">
        <v>2103</v>
      </c>
      <c r="N349" s="2">
        <v>225.0</v>
      </c>
      <c r="O349" s="1" t="s">
        <v>1301</v>
      </c>
      <c r="P349" s="2">
        <v>213.0</v>
      </c>
      <c r="Q349" s="1" t="s">
        <v>1040</v>
      </c>
      <c r="R349" s="1" t="s">
        <v>2104</v>
      </c>
    </row>
    <row r="350">
      <c r="B350" s="1" t="s">
        <v>2105</v>
      </c>
      <c r="C350" s="2">
        <v>2.159</v>
      </c>
      <c r="D350" s="1" t="s">
        <v>2106</v>
      </c>
      <c r="F350" s="1" t="s">
        <v>1082</v>
      </c>
      <c r="G350" s="2">
        <v>309.0</v>
      </c>
      <c r="H350" s="1" t="s">
        <v>2107</v>
      </c>
      <c r="J350" s="1" t="s">
        <v>1082</v>
      </c>
      <c r="K350" s="2">
        <v>2.125</v>
      </c>
      <c r="L350" s="1" t="s">
        <v>2108</v>
      </c>
      <c r="M350" s="1" t="s">
        <v>2109</v>
      </c>
      <c r="N350" s="2">
        <v>226.0</v>
      </c>
      <c r="O350" s="1" t="s">
        <v>1301</v>
      </c>
      <c r="P350" s="2">
        <v>214.0</v>
      </c>
      <c r="Q350" s="1" t="s">
        <v>1048</v>
      </c>
      <c r="R350" s="1" t="s">
        <v>2110</v>
      </c>
    </row>
    <row r="351">
      <c r="B351" s="1" t="s">
        <v>2111</v>
      </c>
      <c r="C351" s="2">
        <v>2.16</v>
      </c>
      <c r="D351" s="1" t="s">
        <v>2112</v>
      </c>
      <c r="F351" s="1" t="s">
        <v>136</v>
      </c>
      <c r="G351" s="2">
        <v>312.0</v>
      </c>
      <c r="H351" s="1" t="s">
        <v>2113</v>
      </c>
      <c r="J351" s="1" t="s">
        <v>136</v>
      </c>
      <c r="K351" s="2">
        <v>2.126</v>
      </c>
      <c r="L351" s="1" t="s">
        <v>2114</v>
      </c>
      <c r="M351" s="1" t="s">
        <v>2115</v>
      </c>
      <c r="N351" s="2">
        <v>228.0</v>
      </c>
      <c r="O351" s="1" t="s">
        <v>1301</v>
      </c>
      <c r="P351" s="2">
        <v>216.0</v>
      </c>
      <c r="Q351" s="1" t="s">
        <v>1061</v>
      </c>
      <c r="R351" s="1" t="s">
        <v>2116</v>
      </c>
    </row>
    <row r="352">
      <c r="B352" s="1" t="s">
        <v>2117</v>
      </c>
      <c r="C352" s="2">
        <v>2.161</v>
      </c>
      <c r="D352" s="1" t="s">
        <v>2118</v>
      </c>
      <c r="F352" s="1" t="s">
        <v>1099</v>
      </c>
      <c r="G352" s="2">
        <v>313.0</v>
      </c>
      <c r="H352" s="1" t="s">
        <v>2119</v>
      </c>
      <c r="J352" s="1" t="s">
        <v>1099</v>
      </c>
      <c r="K352" s="2">
        <v>2.127</v>
      </c>
      <c r="L352" s="1" t="s">
        <v>2120</v>
      </c>
      <c r="M352" s="1" t="s">
        <v>2121</v>
      </c>
      <c r="N352" s="2">
        <v>229.0</v>
      </c>
      <c r="O352" s="1" t="s">
        <v>1301</v>
      </c>
      <c r="P352" s="2">
        <v>217.0</v>
      </c>
      <c r="Q352" s="1" t="s">
        <v>1069</v>
      </c>
      <c r="R352" s="1" t="s">
        <v>2122</v>
      </c>
    </row>
    <row r="353">
      <c r="B353" s="1" t="s">
        <v>2123</v>
      </c>
      <c r="C353" s="2">
        <v>2.162</v>
      </c>
      <c r="D353" s="1" t="s">
        <v>2124</v>
      </c>
      <c r="F353" s="1" t="s">
        <v>1113</v>
      </c>
      <c r="G353" s="2">
        <v>314.0</v>
      </c>
      <c r="H353" s="1" t="s">
        <v>2125</v>
      </c>
      <c r="J353" s="1" t="s">
        <v>1113</v>
      </c>
      <c r="K353" s="2">
        <v>2.128</v>
      </c>
      <c r="L353" s="1" t="s">
        <v>2126</v>
      </c>
      <c r="M353" s="1" t="s">
        <v>2127</v>
      </c>
      <c r="N353" s="2">
        <v>229.0</v>
      </c>
      <c r="O353" s="1" t="s">
        <v>1301</v>
      </c>
      <c r="P353" s="2">
        <v>217.0</v>
      </c>
      <c r="Q353" s="1" t="s">
        <v>1078</v>
      </c>
      <c r="R353" s="1" t="s">
        <v>2128</v>
      </c>
    </row>
    <row r="354">
      <c r="B354" s="1" t="s">
        <v>2129</v>
      </c>
      <c r="C354" s="2">
        <v>2.163</v>
      </c>
      <c r="D354" s="1" t="s">
        <v>2130</v>
      </c>
      <c r="F354" s="3"/>
      <c r="G354" s="3"/>
      <c r="H354" s="3"/>
      <c r="I354" s="3"/>
      <c r="J354" s="3"/>
      <c r="K354" s="3"/>
      <c r="L354" s="3"/>
      <c r="M354" s="3"/>
      <c r="N354" s="3"/>
      <c r="O354" s="3"/>
      <c r="P354" s="3"/>
      <c r="Q354" s="3"/>
      <c r="R354" s="3"/>
    </row>
    <row r="355">
      <c r="B355" s="1" t="s">
        <v>2131</v>
      </c>
      <c r="C355" s="2">
        <v>2.164</v>
      </c>
      <c r="D355" s="1" t="s">
        <v>2132</v>
      </c>
      <c r="F355" s="1" t="s">
        <v>1123</v>
      </c>
      <c r="G355" s="2">
        <v>318.0</v>
      </c>
      <c r="H355" s="1" t="s">
        <v>2133</v>
      </c>
      <c r="J355" s="1" t="s">
        <v>1123</v>
      </c>
      <c r="K355" s="2">
        <v>2.129</v>
      </c>
      <c r="L355" s="1" t="s">
        <v>2134</v>
      </c>
      <c r="M355" s="1" t="s">
        <v>2135</v>
      </c>
      <c r="N355" s="2">
        <v>232.0</v>
      </c>
      <c r="O355" s="1" t="s">
        <v>1301</v>
      </c>
      <c r="P355" s="2">
        <v>220.0</v>
      </c>
      <c r="Q355" s="1" t="s">
        <v>1086</v>
      </c>
      <c r="R355" s="1" t="s">
        <v>2136</v>
      </c>
    </row>
    <row r="356">
      <c r="B356" s="1" t="s">
        <v>2137</v>
      </c>
      <c r="C356" s="2">
        <v>2.165</v>
      </c>
      <c r="D356" s="1" t="s">
        <v>2138</v>
      </c>
      <c r="F356" s="1" t="s">
        <v>1131</v>
      </c>
      <c r="G356" s="2">
        <v>318.0</v>
      </c>
      <c r="H356" s="1" t="s">
        <v>2139</v>
      </c>
      <c r="J356" s="1" t="s">
        <v>1131</v>
      </c>
      <c r="K356" s="2">
        <v>2.13</v>
      </c>
      <c r="L356" s="1" t="s">
        <v>2140</v>
      </c>
      <c r="M356" s="1" t="s">
        <v>2141</v>
      </c>
      <c r="P356" s="3"/>
      <c r="Q356" s="3"/>
      <c r="R356" s="3"/>
    </row>
    <row r="357">
      <c r="B357" s="1" t="s">
        <v>2142</v>
      </c>
      <c r="C357" s="2">
        <v>2.166</v>
      </c>
      <c r="D357" s="1" t="s">
        <v>2143</v>
      </c>
      <c r="F357" s="1" t="s">
        <v>1139</v>
      </c>
      <c r="G357" s="2">
        <v>319.0</v>
      </c>
      <c r="H357" s="1" t="s">
        <v>2144</v>
      </c>
      <c r="J357" s="1" t="s">
        <v>1139</v>
      </c>
      <c r="K357" s="2">
        <v>2.131</v>
      </c>
      <c r="L357" s="1" t="s">
        <v>2145</v>
      </c>
      <c r="M357" s="1" t="s">
        <v>2146</v>
      </c>
      <c r="N357" s="2">
        <v>234.0</v>
      </c>
      <c r="O357" s="1" t="s">
        <v>1301</v>
      </c>
      <c r="P357" s="2">
        <v>222.0</v>
      </c>
      <c r="Q357" s="1" t="s">
        <v>1095</v>
      </c>
      <c r="R357" s="1" t="s">
        <v>2147</v>
      </c>
    </row>
    <row r="358">
      <c r="B358" s="1" t="s">
        <v>2148</v>
      </c>
      <c r="C358" s="2">
        <v>2.167</v>
      </c>
      <c r="D358" s="1" t="s">
        <v>2149</v>
      </c>
      <c r="F358" s="1" t="s">
        <v>1161</v>
      </c>
      <c r="G358" s="2">
        <v>321.0</v>
      </c>
      <c r="H358" s="1" t="s">
        <v>2150</v>
      </c>
      <c r="J358" s="1" t="s">
        <v>1161</v>
      </c>
      <c r="K358" s="2">
        <v>2.132</v>
      </c>
      <c r="L358" s="1" t="s">
        <v>2151</v>
      </c>
      <c r="M358" s="1" t="s">
        <v>2152</v>
      </c>
      <c r="N358" s="2">
        <v>234.0</v>
      </c>
      <c r="O358" s="1" t="s">
        <v>1301</v>
      </c>
      <c r="P358" s="2">
        <v>222.0</v>
      </c>
      <c r="Q358" s="1" t="s">
        <v>1103</v>
      </c>
      <c r="R358" s="1" t="s">
        <v>2153</v>
      </c>
    </row>
    <row r="359">
      <c r="B359" s="1" t="s">
        <v>2154</v>
      </c>
      <c r="C359" s="2">
        <v>2.168</v>
      </c>
      <c r="D359" s="1" t="s">
        <v>2155</v>
      </c>
      <c r="F359" s="1" t="s">
        <v>1171</v>
      </c>
      <c r="G359" s="2">
        <v>322.0</v>
      </c>
      <c r="H359" s="1" t="s">
        <v>2156</v>
      </c>
      <c r="J359" s="1" t="s">
        <v>1171</v>
      </c>
      <c r="K359" s="2">
        <v>2.133</v>
      </c>
      <c r="L359" s="1" t="s">
        <v>2157</v>
      </c>
      <c r="M359" s="1" t="s">
        <v>2158</v>
      </c>
      <c r="N359" s="2">
        <v>235.0</v>
      </c>
      <c r="O359" s="1" t="s">
        <v>1301</v>
      </c>
      <c r="P359" s="2">
        <v>223.0</v>
      </c>
      <c r="Q359" s="1" t="s">
        <v>1117</v>
      </c>
      <c r="R359" s="1" t="s">
        <v>2159</v>
      </c>
    </row>
    <row r="360">
      <c r="B360" s="1" t="s">
        <v>2160</v>
      </c>
      <c r="C360" s="2">
        <v>2.169</v>
      </c>
      <c r="D360" s="1" t="s">
        <v>2161</v>
      </c>
      <c r="F360" s="1" t="s">
        <v>1181</v>
      </c>
      <c r="G360" s="2">
        <v>322.0</v>
      </c>
      <c r="H360" s="1" t="s">
        <v>2162</v>
      </c>
      <c r="J360" s="1" t="s">
        <v>1183</v>
      </c>
      <c r="K360" s="2">
        <v>2.134</v>
      </c>
      <c r="L360" s="1" t="s">
        <v>2163</v>
      </c>
      <c r="M360" s="1" t="s">
        <v>2164</v>
      </c>
      <c r="N360" s="2">
        <v>235.0</v>
      </c>
      <c r="O360" s="1" t="s">
        <v>1301</v>
      </c>
      <c r="P360" s="2">
        <v>223.0</v>
      </c>
      <c r="Q360" s="1" t="s">
        <v>1127</v>
      </c>
      <c r="R360" s="1" t="s">
        <v>2165</v>
      </c>
    </row>
    <row r="361">
      <c r="B361" s="1" t="s">
        <v>2166</v>
      </c>
      <c r="C361" s="2">
        <v>2.17</v>
      </c>
      <c r="D361" s="1" t="s">
        <v>2167</v>
      </c>
      <c r="F361" s="1" t="s">
        <v>1190</v>
      </c>
      <c r="G361" s="2">
        <v>323.0</v>
      </c>
      <c r="H361" s="1" t="s">
        <v>2168</v>
      </c>
      <c r="I361" s="3"/>
      <c r="J361" s="1" t="s">
        <v>1190</v>
      </c>
      <c r="K361" s="2">
        <v>2.135</v>
      </c>
      <c r="L361" s="1" t="s">
        <v>2169</v>
      </c>
      <c r="M361" s="1" t="s">
        <v>2170</v>
      </c>
      <c r="N361" s="2">
        <v>236.0</v>
      </c>
      <c r="O361" s="1" t="s">
        <v>1301</v>
      </c>
      <c r="P361" s="2">
        <v>224.0</v>
      </c>
      <c r="Q361" s="1" t="s">
        <v>1135</v>
      </c>
      <c r="R361" s="1" t="s">
        <v>2171</v>
      </c>
    </row>
    <row r="362">
      <c r="B362" s="1" t="s">
        <v>2172</v>
      </c>
      <c r="C362" s="2">
        <v>2.171</v>
      </c>
      <c r="D362" s="1" t="s">
        <v>2173</v>
      </c>
      <c r="F362" s="1" t="s">
        <v>1198</v>
      </c>
      <c r="G362" s="2">
        <v>325.0</v>
      </c>
      <c r="H362" s="1" t="s">
        <v>2174</v>
      </c>
      <c r="J362" s="1" t="s">
        <v>1198</v>
      </c>
      <c r="K362" s="2">
        <v>2.136</v>
      </c>
      <c r="L362" s="1" t="s">
        <v>2175</v>
      </c>
      <c r="M362" s="1" t="s">
        <v>2176</v>
      </c>
      <c r="N362" s="2">
        <v>237.0</v>
      </c>
      <c r="O362" s="1" t="s">
        <v>1301</v>
      </c>
      <c r="P362" s="2">
        <v>225.0</v>
      </c>
      <c r="Q362" s="1" t="s">
        <v>1143</v>
      </c>
      <c r="R362" s="1" t="s">
        <v>2177</v>
      </c>
    </row>
    <row r="363">
      <c r="B363" s="1" t="s">
        <v>2178</v>
      </c>
      <c r="C363" s="2">
        <v>2.172</v>
      </c>
      <c r="D363" s="1" t="s">
        <v>2179</v>
      </c>
      <c r="F363" s="1" t="s">
        <v>1204</v>
      </c>
      <c r="G363" s="2">
        <v>325.0</v>
      </c>
      <c r="H363" s="1" t="s">
        <v>2180</v>
      </c>
      <c r="J363" s="1" t="s">
        <v>1204</v>
      </c>
      <c r="K363" s="2">
        <v>2.137</v>
      </c>
      <c r="L363" s="1" t="s">
        <v>2181</v>
      </c>
      <c r="M363" s="1" t="s">
        <v>2182</v>
      </c>
      <c r="N363" s="2">
        <v>238.0</v>
      </c>
      <c r="O363" s="1" t="s">
        <v>1301</v>
      </c>
      <c r="P363" s="2">
        <v>226.0</v>
      </c>
      <c r="Q363" s="1" t="s">
        <v>1165</v>
      </c>
      <c r="R363" s="1" t="s">
        <v>2183</v>
      </c>
    </row>
    <row r="364">
      <c r="B364" s="1" t="s">
        <v>2184</v>
      </c>
      <c r="C364" s="2">
        <v>2.173</v>
      </c>
      <c r="D364" s="1" t="s">
        <v>2185</v>
      </c>
      <c r="F364" s="1" t="s">
        <v>1212</v>
      </c>
      <c r="G364" s="2">
        <v>327.0</v>
      </c>
      <c r="H364" s="1" t="s">
        <v>2186</v>
      </c>
      <c r="J364" s="1" t="s">
        <v>1212</v>
      </c>
      <c r="K364" s="2">
        <v>2.138</v>
      </c>
      <c r="L364" s="1" t="s">
        <v>2187</v>
      </c>
      <c r="M364" s="1" t="s">
        <v>2188</v>
      </c>
      <c r="N364" s="2">
        <v>238.0</v>
      </c>
      <c r="O364" s="1" t="s">
        <v>1301</v>
      </c>
      <c r="P364" s="2">
        <v>226.0</v>
      </c>
      <c r="Q364" s="1" t="s">
        <v>1175</v>
      </c>
      <c r="R364" s="1" t="s">
        <v>2189</v>
      </c>
    </row>
    <row r="365">
      <c r="B365" s="1" t="s">
        <v>2190</v>
      </c>
      <c r="C365" s="2">
        <v>2.174</v>
      </c>
      <c r="D365" s="1" t="s">
        <v>2191</v>
      </c>
      <c r="F365" s="1" t="s">
        <v>1220</v>
      </c>
      <c r="G365" s="2">
        <v>328.0</v>
      </c>
      <c r="H365" s="1" t="s">
        <v>2192</v>
      </c>
      <c r="J365" s="1" t="s">
        <v>1220</v>
      </c>
      <c r="K365" s="2">
        <v>2.139</v>
      </c>
      <c r="L365" s="1" t="s">
        <v>2193</v>
      </c>
      <c r="M365" s="1" t="s">
        <v>2194</v>
      </c>
      <c r="N365" s="2">
        <v>239.0</v>
      </c>
      <c r="O365" s="1" t="s">
        <v>1301</v>
      </c>
      <c r="P365" s="2">
        <v>227.0</v>
      </c>
      <c r="Q365" s="1" t="s">
        <v>1186</v>
      </c>
      <c r="R365" s="1" t="s">
        <v>2195</v>
      </c>
    </row>
    <row r="366">
      <c r="B366" s="1" t="s">
        <v>2196</v>
      </c>
      <c r="C366" s="2">
        <v>2.175</v>
      </c>
      <c r="D366" s="1" t="s">
        <v>2197</v>
      </c>
      <c r="F366" s="1" t="s">
        <v>1228</v>
      </c>
      <c r="G366" s="2">
        <v>328.0</v>
      </c>
      <c r="H366" s="1" t="s">
        <v>2198</v>
      </c>
      <c r="J366" s="1" t="s">
        <v>1228</v>
      </c>
      <c r="K366" s="2">
        <v>2.14</v>
      </c>
      <c r="L366" s="1" t="s">
        <v>2199</v>
      </c>
      <c r="M366" s="1" t="s">
        <v>2200</v>
      </c>
      <c r="N366" s="2">
        <v>239.0</v>
      </c>
      <c r="O366" s="1" t="s">
        <v>1301</v>
      </c>
      <c r="P366" s="2">
        <v>227.0</v>
      </c>
      <c r="Q366" s="1" t="s">
        <v>1194</v>
      </c>
      <c r="R366" s="1" t="s">
        <v>2201</v>
      </c>
    </row>
    <row r="367">
      <c r="B367" s="1" t="s">
        <v>2202</v>
      </c>
      <c r="C367" s="2">
        <v>2.176</v>
      </c>
      <c r="D367" s="1" t="s">
        <v>2203</v>
      </c>
      <c r="F367" s="1" t="s">
        <v>1236</v>
      </c>
      <c r="G367" s="2">
        <v>329.0</v>
      </c>
      <c r="H367" s="1" t="s">
        <v>2204</v>
      </c>
      <c r="J367" s="1" t="s">
        <v>1236</v>
      </c>
      <c r="K367" s="2">
        <v>2.141</v>
      </c>
      <c r="L367" s="1" t="s">
        <v>2205</v>
      </c>
      <c r="M367" s="1" t="s">
        <v>2206</v>
      </c>
      <c r="N367" s="2">
        <v>240.0</v>
      </c>
      <c r="O367" s="1" t="s">
        <v>1301</v>
      </c>
      <c r="P367" s="2">
        <v>228.0</v>
      </c>
      <c r="Q367" s="1" t="s">
        <v>2207</v>
      </c>
      <c r="R367" s="1" t="s">
        <v>2208</v>
      </c>
    </row>
    <row r="368">
      <c r="B368" s="1" t="s">
        <v>2209</v>
      </c>
      <c r="C368" s="2">
        <v>2.177</v>
      </c>
      <c r="D368" s="1" t="s">
        <v>2210</v>
      </c>
      <c r="F368" s="1" t="s">
        <v>1244</v>
      </c>
      <c r="G368" s="2">
        <v>330.0</v>
      </c>
      <c r="H368" s="1" t="s">
        <v>2211</v>
      </c>
      <c r="J368" s="1" t="s">
        <v>1244</v>
      </c>
      <c r="K368" s="2">
        <v>2.142</v>
      </c>
      <c r="L368" s="1" t="s">
        <v>2212</v>
      </c>
      <c r="M368" s="1" t="s">
        <v>2213</v>
      </c>
      <c r="N368" s="2">
        <v>241.0</v>
      </c>
      <c r="O368" s="1" t="s">
        <v>1301</v>
      </c>
      <c r="P368" s="2">
        <v>229.0</v>
      </c>
      <c r="Q368" s="1" t="s">
        <v>1208</v>
      </c>
      <c r="R368" s="1" t="s">
        <v>2214</v>
      </c>
    </row>
    <row r="369">
      <c r="B369" s="1" t="s">
        <v>2215</v>
      </c>
      <c r="C369" s="2">
        <v>2.178</v>
      </c>
      <c r="D369" s="1" t="s">
        <v>2216</v>
      </c>
      <c r="F369" s="1" t="s">
        <v>1252</v>
      </c>
      <c r="G369" s="2">
        <v>330.0</v>
      </c>
      <c r="H369" s="1" t="s">
        <v>2217</v>
      </c>
      <c r="J369" s="1" t="s">
        <v>1252</v>
      </c>
      <c r="K369" s="2">
        <v>2.143</v>
      </c>
      <c r="L369" s="1" t="s">
        <v>2218</v>
      </c>
      <c r="M369" s="1" t="s">
        <v>2219</v>
      </c>
      <c r="N369" s="2">
        <v>241.0</v>
      </c>
      <c r="O369" s="1" t="s">
        <v>1301</v>
      </c>
      <c r="P369" s="2">
        <v>229.0</v>
      </c>
      <c r="Q369" s="1" t="s">
        <v>1216</v>
      </c>
      <c r="R369" s="1" t="s">
        <v>2220</v>
      </c>
    </row>
    <row r="370">
      <c r="B370" s="1" t="s">
        <v>2221</v>
      </c>
      <c r="C370" s="2">
        <v>2.179</v>
      </c>
      <c r="D370" s="1" t="s">
        <v>2222</v>
      </c>
      <c r="F370" s="1" t="s">
        <v>1260</v>
      </c>
      <c r="G370" s="2">
        <v>332.0</v>
      </c>
      <c r="H370" s="1" t="s">
        <v>2223</v>
      </c>
      <c r="J370" s="1" t="s">
        <v>1262</v>
      </c>
      <c r="K370" s="2">
        <v>2.144</v>
      </c>
      <c r="L370" s="1" t="s">
        <v>2224</v>
      </c>
      <c r="M370" s="1" t="s">
        <v>2225</v>
      </c>
      <c r="N370" s="2">
        <v>242.0</v>
      </c>
      <c r="O370" s="1" t="s">
        <v>1301</v>
      </c>
      <c r="P370" s="2">
        <v>230.0</v>
      </c>
      <c r="Q370" s="1" t="s">
        <v>1224</v>
      </c>
      <c r="R370" s="1" t="s">
        <v>2226</v>
      </c>
    </row>
    <row r="371">
      <c r="B371" s="1" t="s">
        <v>2227</v>
      </c>
      <c r="C371" s="2">
        <v>2.18</v>
      </c>
      <c r="D371" s="1" t="s">
        <v>2228</v>
      </c>
      <c r="F371" s="1" t="s">
        <v>1269</v>
      </c>
      <c r="G371" s="2">
        <v>332.0</v>
      </c>
      <c r="H371" s="1" t="s">
        <v>2229</v>
      </c>
      <c r="J371" s="1" t="s">
        <v>1269</v>
      </c>
      <c r="K371" s="2">
        <v>2.145</v>
      </c>
      <c r="L371" s="1" t="s">
        <v>2230</v>
      </c>
      <c r="M371" s="1" t="s">
        <v>2231</v>
      </c>
      <c r="N371" s="2">
        <v>242.0</v>
      </c>
      <c r="O371" s="1" t="s">
        <v>1301</v>
      </c>
      <c r="P371" s="2">
        <v>230.0</v>
      </c>
      <c r="Q371" s="1" t="s">
        <v>1232</v>
      </c>
      <c r="R371" s="1" t="s">
        <v>2232</v>
      </c>
    </row>
    <row r="372">
      <c r="B372" s="1" t="s">
        <v>2233</v>
      </c>
      <c r="C372" s="2">
        <v>2.181</v>
      </c>
      <c r="D372" s="1" t="s">
        <v>2234</v>
      </c>
      <c r="F372" s="1" t="s">
        <v>1285</v>
      </c>
      <c r="G372" s="2">
        <v>334.0</v>
      </c>
      <c r="H372" s="1" t="s">
        <v>2235</v>
      </c>
      <c r="I372" s="3"/>
      <c r="J372" s="1" t="s">
        <v>1285</v>
      </c>
      <c r="K372" s="2">
        <v>2.146</v>
      </c>
      <c r="L372" s="1" t="s">
        <v>2236</v>
      </c>
      <c r="M372" s="1" t="s">
        <v>2237</v>
      </c>
      <c r="N372" s="2">
        <v>243.0</v>
      </c>
      <c r="O372" s="1" t="s">
        <v>1301</v>
      </c>
      <c r="P372" s="2">
        <v>231.0</v>
      </c>
      <c r="Q372" s="1" t="s">
        <v>1240</v>
      </c>
      <c r="R372" s="1" t="s">
        <v>2238</v>
      </c>
    </row>
    <row r="373">
      <c r="B373" s="1" t="s">
        <v>2239</v>
      </c>
      <c r="C373" s="2">
        <v>2.182</v>
      </c>
      <c r="D373" s="1" t="s">
        <v>2240</v>
      </c>
      <c r="F373" s="1" t="s">
        <v>1291</v>
      </c>
      <c r="G373" s="2">
        <v>335.0</v>
      </c>
      <c r="H373" s="1" t="s">
        <v>2241</v>
      </c>
      <c r="J373" s="1" t="s">
        <v>1291</v>
      </c>
      <c r="K373" s="2">
        <v>2.147</v>
      </c>
      <c r="L373" s="1" t="s">
        <v>2242</v>
      </c>
      <c r="M373" s="1" t="s">
        <v>2243</v>
      </c>
      <c r="N373" s="2">
        <v>245.0</v>
      </c>
      <c r="O373" s="1" t="s">
        <v>1301</v>
      </c>
      <c r="P373" s="2">
        <v>233.0</v>
      </c>
      <c r="Q373" s="1" t="s">
        <v>1248</v>
      </c>
      <c r="R373" s="1" t="s">
        <v>2244</v>
      </c>
    </row>
    <row r="374">
      <c r="B374" s="1" t="s">
        <v>2245</v>
      </c>
      <c r="C374" s="2">
        <v>2.183</v>
      </c>
      <c r="D374" s="1" t="s">
        <v>2246</v>
      </c>
      <c r="F374" s="1" t="s">
        <v>2247</v>
      </c>
      <c r="G374" s="2">
        <v>336.0</v>
      </c>
      <c r="H374" s="1" t="s">
        <v>2248</v>
      </c>
      <c r="J374" s="1" t="s">
        <v>2247</v>
      </c>
      <c r="K374" s="2">
        <v>2.148</v>
      </c>
      <c r="L374" s="1" t="s">
        <v>2249</v>
      </c>
      <c r="M374" s="1" t="s">
        <v>2250</v>
      </c>
      <c r="N374" s="2">
        <v>245.0</v>
      </c>
      <c r="O374" s="1" t="s">
        <v>1301</v>
      </c>
      <c r="P374" s="2">
        <v>233.0</v>
      </c>
      <c r="Q374" s="1" t="s">
        <v>1256</v>
      </c>
      <c r="R374" s="1" t="s">
        <v>2251</v>
      </c>
    </row>
    <row r="375">
      <c r="B375" s="1" t="s">
        <v>2252</v>
      </c>
      <c r="C375" s="2">
        <v>2.184</v>
      </c>
      <c r="D375" s="1" t="s">
        <v>2253</v>
      </c>
      <c r="F375" s="1" t="s">
        <v>2254</v>
      </c>
      <c r="G375" s="2">
        <v>337.0</v>
      </c>
      <c r="H375" s="1" t="s">
        <v>2255</v>
      </c>
      <c r="J375" s="1" t="s">
        <v>2254</v>
      </c>
      <c r="K375" s="2">
        <v>2.149</v>
      </c>
      <c r="L375" s="1" t="s">
        <v>2256</v>
      </c>
      <c r="M375" s="1" t="s">
        <v>2257</v>
      </c>
      <c r="N375" s="2">
        <v>246.0</v>
      </c>
      <c r="O375" s="1" t="s">
        <v>1301</v>
      </c>
      <c r="P375" s="2">
        <v>234.0</v>
      </c>
      <c r="Q375" s="1" t="s">
        <v>1265</v>
      </c>
      <c r="R375" s="1" t="s">
        <v>2258</v>
      </c>
    </row>
    <row r="376">
      <c r="B376" s="1" t="s">
        <v>2259</v>
      </c>
      <c r="C376" s="2">
        <v>2.185</v>
      </c>
      <c r="D376" s="1" t="s">
        <v>2260</v>
      </c>
      <c r="F376" s="1" t="s">
        <v>2261</v>
      </c>
      <c r="G376" s="2">
        <v>337.0</v>
      </c>
      <c r="H376" s="1" t="s">
        <v>2262</v>
      </c>
      <c r="I376" s="3"/>
      <c r="J376" s="1" t="s">
        <v>2261</v>
      </c>
      <c r="K376" s="2">
        <v>2.15</v>
      </c>
      <c r="L376" s="1" t="s">
        <v>2263</v>
      </c>
      <c r="M376" s="1" t="s">
        <v>2264</v>
      </c>
      <c r="N376" s="2">
        <v>247.0</v>
      </c>
      <c r="O376" s="1" t="s">
        <v>1301</v>
      </c>
      <c r="P376" s="2">
        <v>235.0</v>
      </c>
      <c r="Q376" s="1" t="s">
        <v>1279</v>
      </c>
      <c r="R376" s="1" t="s">
        <v>2265</v>
      </c>
    </row>
    <row r="377">
      <c r="B377" s="1" t="s">
        <v>2266</v>
      </c>
      <c r="C377" s="2">
        <v>2.186</v>
      </c>
      <c r="D377" s="1" t="s">
        <v>2267</v>
      </c>
      <c r="F377" s="1" t="s">
        <v>2268</v>
      </c>
      <c r="G377" s="2">
        <v>339.0</v>
      </c>
      <c r="H377" s="1" t="s">
        <v>2269</v>
      </c>
      <c r="J377" s="1" t="s">
        <v>2268</v>
      </c>
      <c r="K377" s="2">
        <v>2.151</v>
      </c>
      <c r="L377" s="1" t="s">
        <v>2270</v>
      </c>
      <c r="M377" s="1" t="s">
        <v>2271</v>
      </c>
      <c r="P377" s="3"/>
      <c r="Q377" s="3"/>
      <c r="R377" s="3"/>
    </row>
    <row r="378">
      <c r="B378" s="1" t="s">
        <v>2272</v>
      </c>
      <c r="C378" s="2">
        <v>2.187</v>
      </c>
      <c r="D378" s="1" t="s">
        <v>2273</v>
      </c>
      <c r="F378" s="1" t="s">
        <v>2274</v>
      </c>
      <c r="G378" s="2">
        <v>340.0</v>
      </c>
      <c r="H378" s="1" t="s">
        <v>2275</v>
      </c>
      <c r="J378" s="1" t="s">
        <v>2274</v>
      </c>
      <c r="K378" s="2">
        <v>2.152</v>
      </c>
      <c r="L378" s="1" t="s">
        <v>2276</v>
      </c>
      <c r="M378" s="1" t="s">
        <v>2277</v>
      </c>
      <c r="N378" s="2">
        <v>248.0</v>
      </c>
      <c r="O378" s="1" t="s">
        <v>1301</v>
      </c>
      <c r="P378" s="2">
        <v>236.0</v>
      </c>
      <c r="Q378" s="1" t="s">
        <v>1294</v>
      </c>
      <c r="R378" s="1" t="s">
        <v>2278</v>
      </c>
    </row>
    <row r="379">
      <c r="B379" s="1" t="s">
        <v>2279</v>
      </c>
      <c r="C379" s="2">
        <v>2.188</v>
      </c>
      <c r="D379" s="1" t="s">
        <v>2280</v>
      </c>
      <c r="F379" s="1" t="s">
        <v>2281</v>
      </c>
      <c r="G379" s="2">
        <v>341.0</v>
      </c>
      <c r="H379" s="1" t="s">
        <v>2282</v>
      </c>
      <c r="I379" s="3"/>
      <c r="J379" s="1" t="s">
        <v>2281</v>
      </c>
      <c r="K379" s="2">
        <v>2.153</v>
      </c>
      <c r="L379" s="1" t="s">
        <v>2283</v>
      </c>
      <c r="M379" s="1" t="s">
        <v>2284</v>
      </c>
      <c r="N379" s="2">
        <v>249.0</v>
      </c>
      <c r="O379" s="1" t="s">
        <v>1301</v>
      </c>
      <c r="P379" s="2">
        <v>237.0</v>
      </c>
      <c r="Q379" s="1" t="s">
        <v>1256</v>
      </c>
      <c r="R379" s="1" t="s">
        <v>2285</v>
      </c>
    </row>
    <row r="380">
      <c r="B380" s="1" t="s">
        <v>2286</v>
      </c>
      <c r="C380" s="2">
        <v>2.189</v>
      </c>
      <c r="D380" s="1" t="s">
        <v>2287</v>
      </c>
      <c r="F380" s="1" t="s">
        <v>2288</v>
      </c>
      <c r="G380" s="2">
        <v>344.0</v>
      </c>
      <c r="H380" s="1" t="s">
        <v>2289</v>
      </c>
      <c r="J380" s="1" t="s">
        <v>2290</v>
      </c>
      <c r="K380" s="2">
        <v>2.154</v>
      </c>
      <c r="L380" s="1" t="s">
        <v>2291</v>
      </c>
      <c r="M380" s="1" t="s">
        <v>2292</v>
      </c>
      <c r="N380" s="2">
        <v>250.0</v>
      </c>
      <c r="O380" s="1" t="s">
        <v>1301</v>
      </c>
      <c r="P380" s="2">
        <v>238.0</v>
      </c>
      <c r="Q380" s="1" t="s">
        <v>2293</v>
      </c>
      <c r="R380" s="1" t="s">
        <v>2294</v>
      </c>
    </row>
    <row r="381">
      <c r="B381" s="1" t="s">
        <v>2295</v>
      </c>
      <c r="C381" s="2">
        <v>2.19</v>
      </c>
      <c r="D381" s="1" t="s">
        <v>2296</v>
      </c>
      <c r="F381" s="1" t="s">
        <v>2297</v>
      </c>
      <c r="G381" s="2">
        <v>345.0</v>
      </c>
      <c r="H381" s="1" t="s">
        <v>2298</v>
      </c>
      <c r="J381" s="1" t="s">
        <v>2297</v>
      </c>
      <c r="K381" s="2">
        <v>2.155</v>
      </c>
      <c r="L381" s="1" t="s">
        <v>2299</v>
      </c>
      <c r="M381" s="1" t="s">
        <v>2300</v>
      </c>
      <c r="N381" s="2">
        <v>251.0</v>
      </c>
      <c r="O381" s="1" t="s">
        <v>1301</v>
      </c>
      <c r="P381" s="2">
        <v>239.0</v>
      </c>
      <c r="Q381" s="1" t="s">
        <v>2301</v>
      </c>
      <c r="R381" s="1" t="s">
        <v>2302</v>
      </c>
    </row>
    <row r="382">
      <c r="B382" s="1" t="s">
        <v>2303</v>
      </c>
      <c r="C382" s="2">
        <v>2.191</v>
      </c>
      <c r="D382" s="1" t="s">
        <v>2304</v>
      </c>
      <c r="F382" s="1" t="s">
        <v>2305</v>
      </c>
      <c r="G382" s="2">
        <v>346.0</v>
      </c>
      <c r="H382" s="1" t="s">
        <v>2306</v>
      </c>
      <c r="J382" s="1" t="s">
        <v>2305</v>
      </c>
      <c r="K382" s="2">
        <v>2.156</v>
      </c>
      <c r="L382" s="1" t="s">
        <v>2307</v>
      </c>
      <c r="M382" s="1" t="s">
        <v>2308</v>
      </c>
      <c r="N382" s="2">
        <v>251.0</v>
      </c>
      <c r="O382" s="1" t="s">
        <v>1301</v>
      </c>
      <c r="P382" s="2">
        <v>239.0</v>
      </c>
      <c r="Q382" s="1" t="s">
        <v>2309</v>
      </c>
      <c r="R382" s="1" t="s">
        <v>2310</v>
      </c>
    </row>
    <row r="383">
      <c r="B383" s="1" t="s">
        <v>2311</v>
      </c>
      <c r="C383" s="2">
        <v>2.192</v>
      </c>
      <c r="D383" s="1" t="s">
        <v>2312</v>
      </c>
      <c r="F383" s="1" t="s">
        <v>2313</v>
      </c>
      <c r="G383" s="2">
        <v>347.0</v>
      </c>
      <c r="H383" s="1" t="s">
        <v>2314</v>
      </c>
      <c r="J383" s="1" t="s">
        <v>2313</v>
      </c>
      <c r="K383" s="2">
        <v>2.157</v>
      </c>
      <c r="L383" s="1" t="s">
        <v>2315</v>
      </c>
      <c r="M383" s="1" t="s">
        <v>2316</v>
      </c>
      <c r="N383" s="2">
        <v>252.0</v>
      </c>
      <c r="O383" s="1" t="s">
        <v>1301</v>
      </c>
      <c r="P383" s="2">
        <v>240.0</v>
      </c>
      <c r="Q383" s="1" t="s">
        <v>2317</v>
      </c>
      <c r="R383" s="1" t="s">
        <v>2318</v>
      </c>
    </row>
    <row r="384">
      <c r="B384" s="1" t="s">
        <v>2319</v>
      </c>
      <c r="C384" s="2">
        <v>2.193</v>
      </c>
      <c r="D384" s="1" t="s">
        <v>2320</v>
      </c>
      <c r="F384" s="1" t="s">
        <v>2321</v>
      </c>
      <c r="G384" s="2">
        <v>347.0</v>
      </c>
      <c r="H384" s="1" t="s">
        <v>2322</v>
      </c>
      <c r="J384" s="1" t="s">
        <v>2321</v>
      </c>
      <c r="K384" s="2">
        <v>2.158</v>
      </c>
      <c r="L384" s="1" t="s">
        <v>2323</v>
      </c>
      <c r="M384" s="1" t="s">
        <v>2324</v>
      </c>
      <c r="N384" s="2">
        <v>252.0</v>
      </c>
      <c r="O384" s="1" t="s">
        <v>1301</v>
      </c>
      <c r="P384" s="2">
        <v>240.0</v>
      </c>
      <c r="Q384" s="1" t="s">
        <v>2325</v>
      </c>
      <c r="R384" s="1" t="s">
        <v>2326</v>
      </c>
    </row>
    <row r="385">
      <c r="B385" s="1" t="s">
        <v>2327</v>
      </c>
      <c r="C385" s="2">
        <v>2.194</v>
      </c>
      <c r="D385" s="1" t="s">
        <v>2328</v>
      </c>
      <c r="F385" s="1" t="s">
        <v>2329</v>
      </c>
      <c r="G385" s="2">
        <v>348.0</v>
      </c>
      <c r="H385" s="1" t="s">
        <v>2330</v>
      </c>
      <c r="J385" s="1" t="s">
        <v>2329</v>
      </c>
      <c r="K385" s="2">
        <v>2.159</v>
      </c>
      <c r="L385" s="1" t="s">
        <v>2331</v>
      </c>
      <c r="M385" s="1" t="s">
        <v>2332</v>
      </c>
      <c r="N385" s="2">
        <v>253.0</v>
      </c>
      <c r="O385" s="1" t="s">
        <v>1301</v>
      </c>
      <c r="P385" s="2">
        <v>241.0</v>
      </c>
      <c r="Q385" s="1" t="s">
        <v>2333</v>
      </c>
      <c r="R385" s="1" t="s">
        <v>2334</v>
      </c>
    </row>
    <row r="386">
      <c r="B386" s="1" t="s">
        <v>2335</v>
      </c>
      <c r="C386" s="2">
        <v>2.195</v>
      </c>
      <c r="D386" s="1" t="s">
        <v>2336</v>
      </c>
      <c r="F386" s="1" t="s">
        <v>2337</v>
      </c>
      <c r="G386" s="2">
        <v>349.0</v>
      </c>
      <c r="H386" s="1" t="s">
        <v>2338</v>
      </c>
      <c r="J386" s="1" t="s">
        <v>2337</v>
      </c>
      <c r="K386" s="2">
        <v>2.16</v>
      </c>
      <c r="L386" s="1" t="s">
        <v>2339</v>
      </c>
      <c r="M386" s="1" t="s">
        <v>2340</v>
      </c>
      <c r="N386" s="2">
        <v>254.0</v>
      </c>
      <c r="O386" s="1" t="s">
        <v>1301</v>
      </c>
      <c r="P386" s="2">
        <v>242.0</v>
      </c>
      <c r="Q386" s="1" t="s">
        <v>2341</v>
      </c>
      <c r="R386" s="1" t="s">
        <v>2342</v>
      </c>
    </row>
    <row r="387">
      <c r="B387" s="1" t="s">
        <v>2343</v>
      </c>
      <c r="C387" s="2">
        <v>2.196</v>
      </c>
      <c r="D387" s="1" t="s">
        <v>2344</v>
      </c>
      <c r="F387" s="1" t="s">
        <v>2345</v>
      </c>
      <c r="G387" s="2">
        <v>349.0</v>
      </c>
      <c r="H387" s="1" t="s">
        <v>2346</v>
      </c>
      <c r="J387" s="1" t="s">
        <v>2345</v>
      </c>
      <c r="K387" s="2">
        <v>2.161</v>
      </c>
      <c r="L387" s="1" t="s">
        <v>2347</v>
      </c>
      <c r="M387" s="1" t="s">
        <v>2348</v>
      </c>
      <c r="N387" s="2">
        <v>255.0</v>
      </c>
      <c r="O387" s="1" t="s">
        <v>1301</v>
      </c>
      <c r="P387" s="2">
        <v>243.0</v>
      </c>
      <c r="Q387" s="1" t="s">
        <v>2349</v>
      </c>
      <c r="R387" s="1" t="s">
        <v>2350</v>
      </c>
    </row>
    <row r="388">
      <c r="B388" s="1" t="s">
        <v>2351</v>
      </c>
      <c r="C388" s="2">
        <v>2.197</v>
      </c>
      <c r="D388" s="1" t="s">
        <v>2352</v>
      </c>
      <c r="E388" s="3"/>
      <c r="F388" s="1" t="s">
        <v>2353</v>
      </c>
      <c r="G388" s="2">
        <v>351.0</v>
      </c>
      <c r="H388" s="1" t="s">
        <v>2354</v>
      </c>
      <c r="J388" s="1" t="s">
        <v>2353</v>
      </c>
      <c r="K388" s="2">
        <v>2.162</v>
      </c>
      <c r="L388" s="1" t="s">
        <v>2355</v>
      </c>
      <c r="M388" s="1" t="s">
        <v>2356</v>
      </c>
      <c r="N388" s="2">
        <v>255.0</v>
      </c>
      <c r="O388" s="1" t="s">
        <v>1301</v>
      </c>
      <c r="P388" s="2">
        <v>243.0</v>
      </c>
      <c r="Q388" s="1" t="s">
        <v>2357</v>
      </c>
      <c r="R388" s="1" t="s">
        <v>2358</v>
      </c>
    </row>
    <row r="389">
      <c r="B389" s="1" t="s">
        <v>2359</v>
      </c>
      <c r="C389" s="2">
        <v>2.198</v>
      </c>
      <c r="D389" s="1" t="s">
        <v>2360</v>
      </c>
      <c r="F389" s="1" t="s">
        <v>2361</v>
      </c>
      <c r="G389" s="2">
        <v>353.0</v>
      </c>
      <c r="H389" s="1" t="s">
        <v>2362</v>
      </c>
      <c r="J389" s="1" t="s">
        <v>2361</v>
      </c>
      <c r="K389" s="2">
        <v>2.163</v>
      </c>
      <c r="L389" s="1" t="s">
        <v>2363</v>
      </c>
      <c r="M389" s="1" t="s">
        <v>2364</v>
      </c>
      <c r="N389" s="2">
        <v>256.0</v>
      </c>
      <c r="O389" s="1" t="s">
        <v>1301</v>
      </c>
      <c r="P389" s="2">
        <v>244.0</v>
      </c>
      <c r="Q389" s="1" t="s">
        <v>2365</v>
      </c>
      <c r="R389" s="1" t="s">
        <v>2366</v>
      </c>
    </row>
    <row r="390">
      <c r="B390" s="1" t="s">
        <v>2367</v>
      </c>
      <c r="C390" s="2">
        <v>2.199</v>
      </c>
      <c r="D390" s="1" t="s">
        <v>2368</v>
      </c>
      <c r="F390" s="1" t="s">
        <v>2369</v>
      </c>
      <c r="G390" s="2">
        <v>354.0</v>
      </c>
      <c r="H390" s="1" t="s">
        <v>2370</v>
      </c>
      <c r="J390" s="1" t="s">
        <v>2371</v>
      </c>
      <c r="K390" s="2">
        <v>2.164</v>
      </c>
      <c r="L390" s="1" t="s">
        <v>2372</v>
      </c>
      <c r="M390" s="1" t="s">
        <v>2373</v>
      </c>
      <c r="N390" s="2">
        <v>256.0</v>
      </c>
      <c r="O390" s="1" t="s">
        <v>1301</v>
      </c>
      <c r="P390" s="2">
        <v>244.0</v>
      </c>
      <c r="Q390" s="1" t="s">
        <v>2374</v>
      </c>
      <c r="R390" s="1" t="s">
        <v>2375</v>
      </c>
    </row>
    <row r="391">
      <c r="B391" s="1" t="s">
        <v>2376</v>
      </c>
      <c r="C391" s="2">
        <v>2.2</v>
      </c>
      <c r="D391" s="1" t="s">
        <v>2377</v>
      </c>
      <c r="F391" s="1" t="s">
        <v>2378</v>
      </c>
      <c r="G391" s="2">
        <v>354.0</v>
      </c>
      <c r="H391" s="1" t="s">
        <v>2379</v>
      </c>
      <c r="J391" s="1" t="s">
        <v>2378</v>
      </c>
      <c r="K391" s="2">
        <v>2.165</v>
      </c>
      <c r="L391" s="1" t="s">
        <v>2380</v>
      </c>
      <c r="M391" s="1" t="s">
        <v>2381</v>
      </c>
      <c r="N391" s="2">
        <v>258.0</v>
      </c>
      <c r="O391" s="1" t="s">
        <v>1301</v>
      </c>
      <c r="P391" s="2">
        <v>246.0</v>
      </c>
      <c r="Q391" s="1" t="s">
        <v>2382</v>
      </c>
      <c r="R391" s="1" t="s">
        <v>2383</v>
      </c>
    </row>
    <row r="392">
      <c r="B392" s="1" t="s">
        <v>2384</v>
      </c>
      <c r="C392" s="2">
        <v>2.201</v>
      </c>
      <c r="D392" s="1" t="s">
        <v>2385</v>
      </c>
      <c r="F392" s="1" t="s">
        <v>2386</v>
      </c>
      <c r="G392" s="2">
        <v>355.0</v>
      </c>
      <c r="H392" s="1" t="s">
        <v>2387</v>
      </c>
      <c r="J392" s="1" t="s">
        <v>2386</v>
      </c>
      <c r="K392" s="2">
        <v>2.166</v>
      </c>
      <c r="L392" s="1" t="s">
        <v>2388</v>
      </c>
      <c r="M392" s="1" t="s">
        <v>2389</v>
      </c>
      <c r="N392" s="2">
        <v>258.0</v>
      </c>
      <c r="O392" s="1" t="s">
        <v>1301</v>
      </c>
      <c r="P392" s="2">
        <v>246.0</v>
      </c>
      <c r="Q392" s="1" t="s">
        <v>2390</v>
      </c>
      <c r="R392" s="1" t="s">
        <v>2391</v>
      </c>
    </row>
    <row r="393">
      <c r="B393" s="1" t="s">
        <v>2392</v>
      </c>
      <c r="C393" s="2">
        <v>2.202</v>
      </c>
      <c r="D393" s="1" t="s">
        <v>2393</v>
      </c>
      <c r="F393" s="1" t="s">
        <v>2394</v>
      </c>
      <c r="G393" s="2">
        <v>355.0</v>
      </c>
      <c r="H393" s="1" t="s">
        <v>2395</v>
      </c>
      <c r="J393" s="1" t="s">
        <v>2394</v>
      </c>
      <c r="K393" s="2">
        <v>2.167</v>
      </c>
      <c r="L393" s="1" t="s">
        <v>2396</v>
      </c>
      <c r="M393" s="1" t="s">
        <v>2397</v>
      </c>
      <c r="N393" s="2">
        <v>259.0</v>
      </c>
      <c r="O393" s="1" t="s">
        <v>1301</v>
      </c>
      <c r="P393" s="2">
        <v>247.0</v>
      </c>
      <c r="Q393" s="1" t="s">
        <v>2398</v>
      </c>
      <c r="R393" s="1" t="s">
        <v>2399</v>
      </c>
    </row>
    <row r="394">
      <c r="B394" s="1" t="s">
        <v>2400</v>
      </c>
      <c r="C394" s="2">
        <v>2.203</v>
      </c>
      <c r="D394" s="1" t="s">
        <v>2401</v>
      </c>
      <c r="F394" s="1" t="s">
        <v>2402</v>
      </c>
      <c r="G394" s="2">
        <v>356.0</v>
      </c>
      <c r="H394" s="1" t="s">
        <v>2403</v>
      </c>
      <c r="J394" s="1" t="s">
        <v>2402</v>
      </c>
      <c r="K394" s="2">
        <v>2.168</v>
      </c>
      <c r="L394" s="1" t="s">
        <v>2404</v>
      </c>
      <c r="M394" s="1" t="s">
        <v>2405</v>
      </c>
      <c r="N394" s="2">
        <v>259.0</v>
      </c>
      <c r="O394" s="1" t="s">
        <v>1301</v>
      </c>
      <c r="P394" s="2">
        <v>247.0</v>
      </c>
      <c r="Q394" s="1" t="s">
        <v>2406</v>
      </c>
      <c r="R394" s="1" t="s">
        <v>2407</v>
      </c>
    </row>
    <row r="395">
      <c r="B395" s="1" t="s">
        <v>2408</v>
      </c>
      <c r="C395" s="2">
        <v>2.204</v>
      </c>
      <c r="D395" s="1" t="s">
        <v>2409</v>
      </c>
      <c r="F395" s="1" t="s">
        <v>2410</v>
      </c>
      <c r="G395" s="2">
        <v>356.0</v>
      </c>
      <c r="H395" s="1" t="s">
        <v>2411</v>
      </c>
      <c r="J395" s="1" t="s">
        <v>2410</v>
      </c>
      <c r="K395" s="2">
        <v>2.169</v>
      </c>
      <c r="L395" s="1" t="s">
        <v>2412</v>
      </c>
      <c r="M395" s="1" t="s">
        <v>2413</v>
      </c>
      <c r="N395" s="2">
        <v>260.0</v>
      </c>
      <c r="O395" s="1" t="s">
        <v>1301</v>
      </c>
      <c r="P395" s="2">
        <v>248.0</v>
      </c>
      <c r="Q395" s="1" t="s">
        <v>2414</v>
      </c>
      <c r="R395" s="1" t="s">
        <v>2415</v>
      </c>
    </row>
    <row r="396">
      <c r="B396" s="1" t="s">
        <v>2416</v>
      </c>
      <c r="C396" s="2">
        <v>2.205</v>
      </c>
      <c r="D396" s="1" t="s">
        <v>2417</v>
      </c>
      <c r="F396" s="1" t="s">
        <v>2418</v>
      </c>
      <c r="G396" s="2">
        <v>358.0</v>
      </c>
      <c r="H396" s="1" t="s">
        <v>2419</v>
      </c>
      <c r="J396" s="1" t="s">
        <v>2418</v>
      </c>
      <c r="K396" s="2">
        <v>2.17</v>
      </c>
      <c r="L396" s="1" t="s">
        <v>2420</v>
      </c>
      <c r="M396" s="1" t="s">
        <v>2421</v>
      </c>
      <c r="N396" s="2">
        <v>262.0</v>
      </c>
      <c r="O396" s="1" t="s">
        <v>1301</v>
      </c>
      <c r="P396" s="2">
        <v>250.0</v>
      </c>
      <c r="Q396" s="1" t="s">
        <v>2422</v>
      </c>
      <c r="R396" s="1" t="s">
        <v>2423</v>
      </c>
    </row>
    <row r="397">
      <c r="B397" s="1" t="s">
        <v>2424</v>
      </c>
      <c r="C397" s="3"/>
      <c r="D397" s="3"/>
      <c r="E397" s="3"/>
      <c r="F397" s="3"/>
      <c r="G397" s="3"/>
      <c r="H397" s="3"/>
      <c r="I397" s="3"/>
      <c r="J397" s="3"/>
      <c r="K397" s="3"/>
      <c r="L397" s="3"/>
      <c r="M397" s="3"/>
      <c r="N397" s="3"/>
      <c r="O397" s="3"/>
      <c r="P397" s="3"/>
      <c r="Q397" s="3"/>
      <c r="R397" s="3"/>
    </row>
    <row r="398">
      <c r="B398" s="1" t="s">
        <v>2425</v>
      </c>
      <c r="C398" s="2">
        <v>2.206</v>
      </c>
      <c r="D398" s="1" t="s">
        <v>2426</v>
      </c>
      <c r="F398" s="1" t="s">
        <v>2427</v>
      </c>
      <c r="G398" s="2">
        <v>358.0</v>
      </c>
      <c r="H398" s="1" t="s">
        <v>2428</v>
      </c>
      <c r="J398" s="1" t="s">
        <v>2427</v>
      </c>
      <c r="K398" s="2">
        <v>2.171</v>
      </c>
      <c r="L398" s="1" t="s">
        <v>2429</v>
      </c>
      <c r="M398" s="1" t="s">
        <v>2430</v>
      </c>
      <c r="N398" s="2">
        <v>262.0</v>
      </c>
      <c r="O398" s="1" t="s">
        <v>1301</v>
      </c>
      <c r="P398" s="2">
        <v>250.0</v>
      </c>
      <c r="Q398" s="1" t="s">
        <v>2431</v>
      </c>
      <c r="R398" s="1" t="s">
        <v>2432</v>
      </c>
    </row>
    <row r="399">
      <c r="B399" s="1" t="s">
        <v>2433</v>
      </c>
      <c r="C399" s="2">
        <v>2.207</v>
      </c>
      <c r="D399" s="1" t="s">
        <v>2434</v>
      </c>
      <c r="F399" s="1" t="s">
        <v>2435</v>
      </c>
      <c r="G399" s="2">
        <v>360.0</v>
      </c>
      <c r="H399" s="1" t="s">
        <v>2436</v>
      </c>
      <c r="J399" s="1" t="s">
        <v>2435</v>
      </c>
      <c r="K399" s="2">
        <v>2.172</v>
      </c>
      <c r="L399" s="1" t="s">
        <v>2437</v>
      </c>
      <c r="M399" s="1" t="s">
        <v>2438</v>
      </c>
      <c r="N399" s="2">
        <v>264.0</v>
      </c>
      <c r="O399" s="1" t="s">
        <v>1301</v>
      </c>
      <c r="P399" s="2">
        <v>252.0</v>
      </c>
      <c r="Q399" s="1" t="s">
        <v>2357</v>
      </c>
      <c r="R399" s="1" t="s">
        <v>2439</v>
      </c>
    </row>
    <row r="400">
      <c r="B400" s="1" t="s">
        <v>2440</v>
      </c>
      <c r="C400" s="2">
        <v>2.208</v>
      </c>
      <c r="D400" s="1" t="s">
        <v>2441</v>
      </c>
      <c r="F400" s="1" t="s">
        <v>2442</v>
      </c>
      <c r="G400" s="2">
        <v>362.0</v>
      </c>
      <c r="H400" s="1" t="s">
        <v>2443</v>
      </c>
      <c r="J400" s="1" t="s">
        <v>2442</v>
      </c>
      <c r="K400" s="2">
        <v>2.173</v>
      </c>
      <c r="L400" s="1" t="s">
        <v>2444</v>
      </c>
      <c r="M400" s="1" t="s">
        <v>2445</v>
      </c>
      <c r="N400" s="2">
        <v>265.0</v>
      </c>
      <c r="O400" s="1" t="s">
        <v>1301</v>
      </c>
      <c r="P400" s="2">
        <v>253.0</v>
      </c>
      <c r="Q400" s="1" t="s">
        <v>2446</v>
      </c>
      <c r="R400" s="1" t="s">
        <v>2447</v>
      </c>
    </row>
    <row r="401">
      <c r="B401" s="1" t="s">
        <v>2448</v>
      </c>
      <c r="C401" s="2">
        <v>2.209</v>
      </c>
      <c r="D401" s="1" t="s">
        <v>2449</v>
      </c>
      <c r="F401" s="1" t="s">
        <v>2450</v>
      </c>
      <c r="G401" s="2">
        <v>362.0</v>
      </c>
      <c r="H401" s="1" t="s">
        <v>2451</v>
      </c>
      <c r="J401" s="1" t="s">
        <v>2452</v>
      </c>
      <c r="K401" s="2">
        <v>2.174</v>
      </c>
      <c r="L401" s="1" t="s">
        <v>2453</v>
      </c>
      <c r="M401" s="1" t="s">
        <v>2454</v>
      </c>
      <c r="N401" s="2">
        <v>265.0</v>
      </c>
      <c r="O401" s="1" t="s">
        <v>1301</v>
      </c>
      <c r="P401" s="2">
        <v>253.0</v>
      </c>
      <c r="Q401" s="1" t="s">
        <v>2455</v>
      </c>
      <c r="R401" s="1" t="s">
        <v>2456</v>
      </c>
    </row>
    <row r="402">
      <c r="B402" s="1" t="s">
        <v>2457</v>
      </c>
      <c r="C402" s="2">
        <v>2.21</v>
      </c>
      <c r="D402" s="1" t="s">
        <v>2458</v>
      </c>
      <c r="F402" s="1" t="s">
        <v>2459</v>
      </c>
      <c r="G402" s="2">
        <v>364.0</v>
      </c>
      <c r="H402" s="1" t="s">
        <v>2460</v>
      </c>
      <c r="I402" s="3"/>
      <c r="J402" s="1" t="s">
        <v>2459</v>
      </c>
      <c r="K402" s="2">
        <v>2.175</v>
      </c>
      <c r="L402" s="1" t="s">
        <v>2461</v>
      </c>
      <c r="M402" s="1" t="s">
        <v>2462</v>
      </c>
      <c r="N402" s="2">
        <v>267.0</v>
      </c>
      <c r="O402" s="1" t="s">
        <v>1301</v>
      </c>
      <c r="P402" s="2">
        <v>255.0</v>
      </c>
      <c r="Q402" s="1" t="s">
        <v>2463</v>
      </c>
      <c r="R402" s="1" t="s">
        <v>2464</v>
      </c>
    </row>
    <row r="403">
      <c r="B403" s="1" t="s">
        <v>2465</v>
      </c>
      <c r="C403" s="2">
        <v>2.211</v>
      </c>
      <c r="D403" s="1" t="s">
        <v>2466</v>
      </c>
      <c r="F403" s="1" t="s">
        <v>2467</v>
      </c>
      <c r="G403" s="2">
        <v>365.0</v>
      </c>
      <c r="H403" s="1" t="s">
        <v>2468</v>
      </c>
      <c r="J403" s="1" t="s">
        <v>2467</v>
      </c>
      <c r="K403" s="2">
        <v>2.176</v>
      </c>
      <c r="L403" s="1" t="s">
        <v>2469</v>
      </c>
      <c r="M403" s="1" t="s">
        <v>2470</v>
      </c>
      <c r="N403" s="2">
        <v>268.0</v>
      </c>
      <c r="O403" s="1" t="s">
        <v>1301</v>
      </c>
      <c r="P403" s="2">
        <v>256.0</v>
      </c>
      <c r="Q403" s="1" t="s">
        <v>2471</v>
      </c>
      <c r="R403" s="1" t="s">
        <v>2472</v>
      </c>
    </row>
    <row r="404">
      <c r="B404" s="1" t="s">
        <v>2473</v>
      </c>
      <c r="C404" s="2">
        <v>2.212</v>
      </c>
      <c r="D404" s="1" t="s">
        <v>2474</v>
      </c>
      <c r="F404" s="1" t="s">
        <v>2475</v>
      </c>
      <c r="G404" s="2">
        <v>367.0</v>
      </c>
      <c r="H404" s="1" t="s">
        <v>2476</v>
      </c>
      <c r="J404" s="1" t="s">
        <v>2475</v>
      </c>
      <c r="K404" s="2">
        <v>2.177</v>
      </c>
      <c r="L404" s="1" t="s">
        <v>2477</v>
      </c>
      <c r="M404" s="1" t="s">
        <v>2478</v>
      </c>
      <c r="N404" s="2">
        <v>269.0</v>
      </c>
      <c r="O404" s="1" t="s">
        <v>1301</v>
      </c>
      <c r="P404" s="2">
        <v>257.0</v>
      </c>
      <c r="Q404" s="1" t="s">
        <v>2479</v>
      </c>
      <c r="R404" s="1" t="s">
        <v>2480</v>
      </c>
    </row>
    <row r="405">
      <c r="B405" s="1" t="s">
        <v>2481</v>
      </c>
      <c r="C405" s="2">
        <v>2.213</v>
      </c>
      <c r="D405" s="1" t="s">
        <v>2482</v>
      </c>
      <c r="F405" s="1" t="s">
        <v>2483</v>
      </c>
      <c r="G405" s="2">
        <v>367.0</v>
      </c>
      <c r="H405" s="1" t="s">
        <v>2484</v>
      </c>
      <c r="J405" s="1" t="s">
        <v>2483</v>
      </c>
      <c r="K405" s="2">
        <v>2.178</v>
      </c>
      <c r="L405" s="1" t="s">
        <v>2485</v>
      </c>
      <c r="M405" s="1" t="s">
        <v>2486</v>
      </c>
      <c r="N405" s="2">
        <v>269.0</v>
      </c>
      <c r="O405" s="1" t="s">
        <v>1301</v>
      </c>
      <c r="P405" s="2">
        <v>257.0</v>
      </c>
      <c r="Q405" s="1" t="s">
        <v>2487</v>
      </c>
      <c r="R405" s="1" t="s">
        <v>2488</v>
      </c>
    </row>
    <row r="406">
      <c r="B406" s="1" t="s">
        <v>2489</v>
      </c>
      <c r="C406" s="2">
        <v>2.214</v>
      </c>
      <c r="D406" s="1" t="s">
        <v>2490</v>
      </c>
      <c r="F406" s="1" t="s">
        <v>2491</v>
      </c>
      <c r="G406" s="2">
        <v>368.0</v>
      </c>
      <c r="H406" s="1" t="s">
        <v>2492</v>
      </c>
      <c r="J406" s="1" t="s">
        <v>2491</v>
      </c>
      <c r="K406" s="2">
        <v>2.179</v>
      </c>
      <c r="L406" s="1" t="s">
        <v>2493</v>
      </c>
      <c r="M406" s="1" t="s">
        <v>2494</v>
      </c>
      <c r="N406" s="2">
        <v>270.0</v>
      </c>
      <c r="O406" s="1" t="s">
        <v>1301</v>
      </c>
      <c r="P406" s="2">
        <v>258.0</v>
      </c>
      <c r="Q406" s="1" t="s">
        <v>2495</v>
      </c>
      <c r="R406" s="1" t="s">
        <v>2496</v>
      </c>
    </row>
    <row r="407">
      <c r="B407" s="1" t="s">
        <v>2497</v>
      </c>
      <c r="C407" s="2">
        <v>2.215</v>
      </c>
      <c r="D407" s="3"/>
      <c r="E407" s="3"/>
      <c r="F407" s="3"/>
      <c r="G407" s="3"/>
      <c r="H407" s="3"/>
      <c r="I407" s="3"/>
      <c r="J407" s="3"/>
      <c r="K407" s="3"/>
      <c r="L407" s="3"/>
      <c r="M407" s="3"/>
      <c r="N407" s="2">
        <v>271.0</v>
      </c>
      <c r="O407" s="1" t="s">
        <v>1301</v>
      </c>
      <c r="P407" s="2">
        <v>259.0</v>
      </c>
      <c r="Q407" s="1" t="s">
        <v>2498</v>
      </c>
      <c r="R407" s="1" t="s">
        <v>2499</v>
      </c>
    </row>
    <row r="408">
      <c r="B408" s="1" t="s">
        <v>2500</v>
      </c>
      <c r="C408" s="2">
        <v>2.216</v>
      </c>
      <c r="D408" s="1" t="s">
        <v>2501</v>
      </c>
      <c r="F408" s="1" t="s">
        <v>2502</v>
      </c>
      <c r="G408" s="2">
        <v>369.0</v>
      </c>
      <c r="H408" s="1" t="s">
        <v>2503</v>
      </c>
      <c r="J408" s="1" t="s">
        <v>2502</v>
      </c>
      <c r="K408" s="2">
        <v>2.18</v>
      </c>
      <c r="L408" s="1" t="s">
        <v>2504</v>
      </c>
      <c r="M408" s="1" t="s">
        <v>2505</v>
      </c>
      <c r="N408" s="2">
        <v>271.0</v>
      </c>
      <c r="O408" s="1" t="s">
        <v>1301</v>
      </c>
      <c r="P408" s="2">
        <v>259.0</v>
      </c>
      <c r="Q408" s="1" t="s">
        <v>2506</v>
      </c>
      <c r="R408" s="1" t="s">
        <v>2507</v>
      </c>
    </row>
    <row r="409">
      <c r="B409" s="1" t="s">
        <v>2508</v>
      </c>
      <c r="C409" s="2">
        <v>2.217</v>
      </c>
      <c r="D409" s="1" t="s">
        <v>2509</v>
      </c>
      <c r="F409" s="1" t="s">
        <v>2510</v>
      </c>
      <c r="G409" s="2">
        <v>370.0</v>
      </c>
      <c r="H409" s="1" t="s">
        <v>2511</v>
      </c>
      <c r="J409" s="1" t="s">
        <v>2510</v>
      </c>
      <c r="K409" s="2">
        <v>2.181</v>
      </c>
      <c r="L409" s="1" t="s">
        <v>2512</v>
      </c>
      <c r="M409" s="1" t="s">
        <v>2513</v>
      </c>
      <c r="N409" s="2">
        <v>272.0</v>
      </c>
      <c r="O409" s="1" t="s">
        <v>1301</v>
      </c>
      <c r="P409" s="2">
        <v>260.0</v>
      </c>
      <c r="Q409" s="1" t="s">
        <v>2514</v>
      </c>
      <c r="R409" s="1" t="s">
        <v>2515</v>
      </c>
    </row>
    <row r="410">
      <c r="B410" s="1" t="s">
        <v>2516</v>
      </c>
      <c r="C410" s="2">
        <v>3.1</v>
      </c>
      <c r="D410" s="1" t="s">
        <v>2517</v>
      </c>
      <c r="F410" s="1" t="s">
        <v>19</v>
      </c>
      <c r="G410" s="2">
        <v>371.0</v>
      </c>
      <c r="H410" s="1" t="s">
        <v>2518</v>
      </c>
      <c r="J410" s="1" t="s">
        <v>19</v>
      </c>
      <c r="K410" s="2">
        <v>3.1</v>
      </c>
      <c r="L410" s="1" t="s">
        <v>2519</v>
      </c>
      <c r="M410" s="1" t="s">
        <v>2520</v>
      </c>
      <c r="N410" s="2">
        <v>273.0</v>
      </c>
      <c r="O410" s="1" t="s">
        <v>2521</v>
      </c>
      <c r="P410" s="2">
        <v>261.0</v>
      </c>
      <c r="Q410" s="1" t="s">
        <v>24</v>
      </c>
      <c r="R410" s="1" t="s">
        <v>2522</v>
      </c>
    </row>
    <row r="411">
      <c r="B411" s="1" t="s">
        <v>2523</v>
      </c>
      <c r="C411" s="2">
        <v>3.2</v>
      </c>
      <c r="D411" s="1" t="s">
        <v>2524</v>
      </c>
      <c r="E411" s="3"/>
      <c r="F411" s="1" t="s">
        <v>28</v>
      </c>
      <c r="G411" s="2">
        <v>372.0</v>
      </c>
      <c r="H411" s="1" t="s">
        <v>2525</v>
      </c>
      <c r="J411" s="1" t="s">
        <v>28</v>
      </c>
      <c r="K411" s="2">
        <v>3.2</v>
      </c>
      <c r="L411" s="1" t="s">
        <v>2526</v>
      </c>
      <c r="M411" s="1" t="s">
        <v>2527</v>
      </c>
      <c r="N411" s="2">
        <v>274.0</v>
      </c>
      <c r="O411" s="1" t="s">
        <v>2521</v>
      </c>
      <c r="P411" s="2">
        <v>262.0</v>
      </c>
      <c r="Q411" s="1" t="s">
        <v>32</v>
      </c>
      <c r="R411" s="1" t="s">
        <v>2528</v>
      </c>
    </row>
    <row r="412">
      <c r="B412" s="1" t="s">
        <v>2529</v>
      </c>
      <c r="C412" s="2">
        <v>3.3</v>
      </c>
      <c r="D412" s="1" t="s">
        <v>2530</v>
      </c>
      <c r="F412" s="1" t="s">
        <v>36</v>
      </c>
      <c r="G412" s="2">
        <v>376.0</v>
      </c>
      <c r="H412" s="1" t="s">
        <v>2531</v>
      </c>
      <c r="J412" s="1" t="s">
        <v>36</v>
      </c>
      <c r="K412" s="2">
        <v>3.3</v>
      </c>
      <c r="L412" s="1" t="s">
        <v>2532</v>
      </c>
      <c r="M412" s="1" t="s">
        <v>2533</v>
      </c>
      <c r="N412" s="2">
        <v>276.0</v>
      </c>
      <c r="O412" s="1" t="s">
        <v>2521</v>
      </c>
      <c r="P412" s="2">
        <v>264.0</v>
      </c>
      <c r="Q412" s="1" t="s">
        <v>40</v>
      </c>
      <c r="R412" s="1" t="s">
        <v>2534</v>
      </c>
    </row>
    <row r="413">
      <c r="B413" s="1" t="s">
        <v>2535</v>
      </c>
      <c r="C413" s="2">
        <v>3.4</v>
      </c>
      <c r="D413" s="1" t="s">
        <v>2536</v>
      </c>
      <c r="F413" s="1" t="s">
        <v>44</v>
      </c>
      <c r="G413" s="2">
        <v>377.0</v>
      </c>
      <c r="H413" s="1" t="s">
        <v>2537</v>
      </c>
      <c r="J413" s="1" t="s">
        <v>46</v>
      </c>
      <c r="K413" s="2">
        <v>3.4</v>
      </c>
      <c r="L413" s="1" t="s">
        <v>2538</v>
      </c>
      <c r="M413" s="1" t="s">
        <v>2539</v>
      </c>
      <c r="N413" s="2">
        <v>277.0</v>
      </c>
      <c r="O413" s="1" t="s">
        <v>2521</v>
      </c>
      <c r="P413" s="2">
        <v>265.0</v>
      </c>
      <c r="Q413" s="1" t="s">
        <v>49</v>
      </c>
      <c r="R413" s="1" t="s">
        <v>2540</v>
      </c>
    </row>
    <row r="414">
      <c r="B414" s="1" t="s">
        <v>2541</v>
      </c>
      <c r="C414" s="2">
        <v>3.5</v>
      </c>
      <c r="D414" s="1" t="s">
        <v>2542</v>
      </c>
      <c r="F414" s="1" t="s">
        <v>55</v>
      </c>
      <c r="G414" s="2">
        <v>380.0</v>
      </c>
      <c r="H414" s="1" t="s">
        <v>2543</v>
      </c>
      <c r="J414" s="1" t="s">
        <v>55</v>
      </c>
      <c r="K414" s="2">
        <v>3.5</v>
      </c>
      <c r="L414" s="1" t="s">
        <v>2544</v>
      </c>
      <c r="M414" s="1" t="s">
        <v>2545</v>
      </c>
      <c r="N414" s="2">
        <v>278.0</v>
      </c>
      <c r="O414" s="1" t="s">
        <v>2521</v>
      </c>
      <c r="P414" s="2">
        <v>266.0</v>
      </c>
      <c r="Q414" s="1" t="s">
        <v>59</v>
      </c>
      <c r="R414" s="1" t="s">
        <v>2546</v>
      </c>
    </row>
    <row r="415">
      <c r="B415" s="1" t="s">
        <v>2547</v>
      </c>
      <c r="C415" s="2">
        <v>3.6</v>
      </c>
      <c r="D415" s="1" t="s">
        <v>2548</v>
      </c>
      <c r="F415" s="1" t="s">
        <v>63</v>
      </c>
      <c r="G415" s="2">
        <v>381.0</v>
      </c>
      <c r="H415" s="1" t="s">
        <v>2549</v>
      </c>
      <c r="J415" s="1" t="s">
        <v>63</v>
      </c>
      <c r="K415" s="2">
        <v>3.6</v>
      </c>
      <c r="L415" s="1" t="s">
        <v>2550</v>
      </c>
      <c r="M415" s="1" t="s">
        <v>2551</v>
      </c>
      <c r="N415" s="2">
        <v>280.0</v>
      </c>
      <c r="O415" s="1" t="s">
        <v>2521</v>
      </c>
      <c r="P415" s="2">
        <v>268.0</v>
      </c>
      <c r="Q415" s="1" t="s">
        <v>67</v>
      </c>
      <c r="R415" s="1" t="s">
        <v>2552</v>
      </c>
    </row>
    <row r="416">
      <c r="B416" s="1" t="s">
        <v>2553</v>
      </c>
      <c r="C416" s="2">
        <v>3.7</v>
      </c>
      <c r="D416" s="1" t="s">
        <v>2554</v>
      </c>
      <c r="F416" s="1" t="s">
        <v>71</v>
      </c>
      <c r="G416" s="2">
        <v>382.0</v>
      </c>
      <c r="H416" s="1" t="s">
        <v>2555</v>
      </c>
      <c r="J416" s="1" t="s">
        <v>71</v>
      </c>
      <c r="K416" s="2">
        <v>3.7</v>
      </c>
      <c r="L416" s="1" t="s">
        <v>2556</v>
      </c>
      <c r="M416" s="1" t="s">
        <v>2557</v>
      </c>
      <c r="N416" s="2">
        <v>280.0</v>
      </c>
      <c r="O416" s="1" t="s">
        <v>2521</v>
      </c>
      <c r="P416" s="2">
        <v>268.0</v>
      </c>
      <c r="Q416" s="1" t="s">
        <v>75</v>
      </c>
      <c r="R416" s="1" t="s">
        <v>2558</v>
      </c>
    </row>
    <row r="417">
      <c r="B417" s="1" t="s">
        <v>2559</v>
      </c>
      <c r="C417" s="2">
        <v>3.8</v>
      </c>
      <c r="D417" s="1" t="s">
        <v>2560</v>
      </c>
      <c r="F417" s="1" t="s">
        <v>79</v>
      </c>
      <c r="G417" s="2">
        <v>383.0</v>
      </c>
      <c r="H417" s="1" t="s">
        <v>2561</v>
      </c>
      <c r="J417" s="1" t="s">
        <v>79</v>
      </c>
      <c r="K417" s="2">
        <v>3.8</v>
      </c>
      <c r="L417" s="1" t="s">
        <v>2562</v>
      </c>
      <c r="M417" s="1" t="s">
        <v>2563</v>
      </c>
      <c r="N417" s="2">
        <v>281.0</v>
      </c>
      <c r="O417" s="1" t="s">
        <v>2521</v>
      </c>
      <c r="P417" s="2">
        <v>269.0</v>
      </c>
      <c r="Q417" s="1" t="s">
        <v>83</v>
      </c>
      <c r="R417" s="1" t="s">
        <v>2564</v>
      </c>
    </row>
    <row r="418">
      <c r="B418" s="1" t="s">
        <v>2565</v>
      </c>
      <c r="C418" s="2">
        <v>3.9</v>
      </c>
      <c r="D418" s="1" t="s">
        <v>2566</v>
      </c>
      <c r="F418" s="1" t="s">
        <v>718</v>
      </c>
      <c r="G418" s="2">
        <v>456.0</v>
      </c>
      <c r="H418" s="1" t="s">
        <v>2567</v>
      </c>
      <c r="J418" s="1" t="s">
        <v>87</v>
      </c>
      <c r="K418" s="2">
        <v>3.9</v>
      </c>
      <c r="L418" s="1" t="s">
        <v>2568</v>
      </c>
      <c r="M418" s="1" t="s">
        <v>2569</v>
      </c>
      <c r="N418" s="2">
        <v>282.0</v>
      </c>
      <c r="O418" s="1" t="s">
        <v>2521</v>
      </c>
      <c r="P418" s="2">
        <v>270.0</v>
      </c>
      <c r="Q418" s="1" t="s">
        <v>91</v>
      </c>
      <c r="R418" s="1" t="s">
        <v>2570</v>
      </c>
    </row>
    <row r="419">
      <c r="B419" s="1" t="s">
        <v>2571</v>
      </c>
      <c r="C419" s="2">
        <v>3.1</v>
      </c>
      <c r="D419" s="1" t="s">
        <v>2572</v>
      </c>
      <c r="F419" s="1" t="s">
        <v>799</v>
      </c>
      <c r="G419" s="2">
        <v>462.0</v>
      </c>
      <c r="H419" s="1" t="s">
        <v>2573</v>
      </c>
      <c r="J419" s="1" t="s">
        <v>95</v>
      </c>
      <c r="K419" s="2">
        <v>3.1</v>
      </c>
      <c r="L419" s="1" t="s">
        <v>2574</v>
      </c>
      <c r="M419" s="1" t="s">
        <v>2575</v>
      </c>
      <c r="N419" s="2">
        <v>283.0</v>
      </c>
      <c r="O419" s="1" t="s">
        <v>2521</v>
      </c>
      <c r="P419" s="2">
        <v>271.0</v>
      </c>
      <c r="Q419" s="1" t="s">
        <v>99</v>
      </c>
      <c r="R419" s="1" t="s">
        <v>2576</v>
      </c>
    </row>
    <row r="420">
      <c r="B420" s="1" t="s">
        <v>2577</v>
      </c>
      <c r="C420" s="2">
        <v>3.11</v>
      </c>
      <c r="D420" s="1" t="s">
        <v>2578</v>
      </c>
      <c r="F420" s="1" t="s">
        <v>103</v>
      </c>
      <c r="G420" s="2">
        <v>385.0</v>
      </c>
      <c r="H420" s="1" t="s">
        <v>2579</v>
      </c>
      <c r="J420" s="1" t="s">
        <v>103</v>
      </c>
      <c r="K420" s="2">
        <v>3.11</v>
      </c>
      <c r="L420" s="1" t="s">
        <v>2580</v>
      </c>
      <c r="M420" s="1" t="s">
        <v>2581</v>
      </c>
      <c r="N420" s="2">
        <v>284.0</v>
      </c>
      <c r="O420" s="1" t="s">
        <v>2521</v>
      </c>
      <c r="P420" s="2">
        <v>272.0</v>
      </c>
      <c r="Q420" s="1" t="s">
        <v>107</v>
      </c>
      <c r="R420" s="1" t="s">
        <v>2582</v>
      </c>
    </row>
    <row r="421">
      <c r="B421" s="1" t="s">
        <v>2583</v>
      </c>
      <c r="C421" s="2">
        <v>3.12</v>
      </c>
      <c r="D421" s="1" t="s">
        <v>2584</v>
      </c>
      <c r="F421" s="1" t="s">
        <v>969</v>
      </c>
      <c r="G421" s="2">
        <v>481.0</v>
      </c>
      <c r="H421" s="1" t="s">
        <v>2585</v>
      </c>
      <c r="I421" s="3"/>
      <c r="J421" s="1" t="s">
        <v>111</v>
      </c>
      <c r="K421" s="2">
        <v>3.12</v>
      </c>
      <c r="L421" s="1" t="s">
        <v>2586</v>
      </c>
      <c r="M421" s="1" t="s">
        <v>2587</v>
      </c>
      <c r="N421" s="2">
        <v>284.0</v>
      </c>
      <c r="O421" s="1" t="s">
        <v>2521</v>
      </c>
      <c r="P421" s="2">
        <v>272.0</v>
      </c>
      <c r="Q421" s="1" t="s">
        <v>115</v>
      </c>
      <c r="R421" s="1" t="s">
        <v>2588</v>
      </c>
    </row>
    <row r="422">
      <c r="B422" s="1" t="s">
        <v>2589</v>
      </c>
      <c r="C422" s="2">
        <v>3.13</v>
      </c>
      <c r="D422" s="1" t="s">
        <v>2590</v>
      </c>
      <c r="F422" s="1" t="s">
        <v>119</v>
      </c>
      <c r="G422" s="2">
        <v>388.0</v>
      </c>
      <c r="H422" s="1" t="s">
        <v>2591</v>
      </c>
      <c r="J422" s="1" t="s">
        <v>119</v>
      </c>
      <c r="K422" s="2">
        <v>3.13</v>
      </c>
      <c r="L422" s="1" t="s">
        <v>2592</v>
      </c>
      <c r="M422" s="1" t="s">
        <v>2593</v>
      </c>
      <c r="N422" s="2">
        <v>285.0</v>
      </c>
      <c r="O422" s="1" t="s">
        <v>2521</v>
      </c>
      <c r="P422" s="2">
        <v>273.0</v>
      </c>
      <c r="Q422" s="1" t="s">
        <v>123</v>
      </c>
      <c r="R422" s="1" t="s">
        <v>2594</v>
      </c>
    </row>
    <row r="423">
      <c r="B423" s="1" t="s">
        <v>2595</v>
      </c>
      <c r="C423" s="2">
        <v>3.14</v>
      </c>
      <c r="D423" s="1" t="s">
        <v>2596</v>
      </c>
      <c r="F423" s="1" t="s">
        <v>127</v>
      </c>
      <c r="G423" s="2">
        <v>388.0</v>
      </c>
      <c r="H423" s="1" t="s">
        <v>2597</v>
      </c>
      <c r="J423" s="1" t="s">
        <v>129</v>
      </c>
      <c r="K423" s="2">
        <v>3.14</v>
      </c>
      <c r="L423" s="1" t="s">
        <v>2598</v>
      </c>
      <c r="M423" s="1" t="s">
        <v>2599</v>
      </c>
      <c r="N423" s="2">
        <v>285.0</v>
      </c>
      <c r="O423" s="1" t="s">
        <v>2521</v>
      </c>
      <c r="P423" s="2">
        <v>273.0</v>
      </c>
      <c r="Q423" s="1" t="s">
        <v>132</v>
      </c>
      <c r="R423" s="1" t="s">
        <v>2600</v>
      </c>
    </row>
    <row r="424">
      <c r="B424" s="1" t="s">
        <v>2601</v>
      </c>
      <c r="C424" s="2">
        <v>3.15</v>
      </c>
      <c r="D424" s="1" t="s">
        <v>2602</v>
      </c>
      <c r="F424" s="1" t="s">
        <v>138</v>
      </c>
      <c r="G424" s="2">
        <v>389.0</v>
      </c>
      <c r="H424" s="1" t="s">
        <v>2603</v>
      </c>
      <c r="J424" s="1" t="s">
        <v>138</v>
      </c>
      <c r="K424" s="2">
        <v>3.15</v>
      </c>
      <c r="L424" s="1" t="s">
        <v>2604</v>
      </c>
      <c r="M424" s="1" t="s">
        <v>2605</v>
      </c>
      <c r="N424" s="2">
        <v>287.0</v>
      </c>
      <c r="O424" s="1" t="s">
        <v>2521</v>
      </c>
      <c r="P424" s="2">
        <v>275.0</v>
      </c>
      <c r="Q424" s="1" t="s">
        <v>141</v>
      </c>
      <c r="R424" s="1" t="s">
        <v>2606</v>
      </c>
    </row>
    <row r="425">
      <c r="B425" s="1" t="s">
        <v>2607</v>
      </c>
      <c r="C425" s="2">
        <v>3.16</v>
      </c>
      <c r="D425" s="1" t="s">
        <v>2608</v>
      </c>
      <c r="F425" s="1" t="s">
        <v>145</v>
      </c>
      <c r="G425" s="2">
        <v>390.0</v>
      </c>
      <c r="H425" s="1" t="s">
        <v>2609</v>
      </c>
      <c r="J425" s="1" t="s">
        <v>145</v>
      </c>
      <c r="K425" s="2">
        <v>3.16</v>
      </c>
      <c r="L425" s="1" t="s">
        <v>2610</v>
      </c>
      <c r="M425" s="1" t="s">
        <v>2611</v>
      </c>
      <c r="N425" s="2">
        <v>287.0</v>
      </c>
      <c r="O425" s="1" t="s">
        <v>2521</v>
      </c>
      <c r="P425" s="2">
        <v>275.0</v>
      </c>
      <c r="Q425" s="1" t="s">
        <v>149</v>
      </c>
      <c r="R425" s="1" t="s">
        <v>2612</v>
      </c>
    </row>
    <row r="426">
      <c r="B426" s="1" t="s">
        <v>2613</v>
      </c>
      <c r="C426" s="2">
        <v>3.17</v>
      </c>
      <c r="D426" s="1" t="s">
        <v>2614</v>
      </c>
      <c r="F426" s="1" t="s">
        <v>153</v>
      </c>
      <c r="G426" s="2">
        <v>390.0</v>
      </c>
      <c r="H426" s="1" t="s">
        <v>2615</v>
      </c>
      <c r="J426" s="1" t="s">
        <v>153</v>
      </c>
      <c r="K426" s="2">
        <v>3.17</v>
      </c>
      <c r="L426" s="1" t="s">
        <v>2616</v>
      </c>
      <c r="M426" s="1" t="s">
        <v>2617</v>
      </c>
      <c r="N426" s="2">
        <v>288.0</v>
      </c>
      <c r="O426" s="1" t="s">
        <v>2521</v>
      </c>
      <c r="P426" s="2">
        <v>276.0</v>
      </c>
      <c r="Q426" s="1" t="s">
        <v>157</v>
      </c>
      <c r="R426" s="1" t="s">
        <v>2618</v>
      </c>
    </row>
    <row r="427">
      <c r="B427" s="1" t="s">
        <v>2619</v>
      </c>
      <c r="C427" s="2">
        <v>3.18</v>
      </c>
      <c r="D427" s="1" t="s">
        <v>2620</v>
      </c>
      <c r="F427" s="1" t="s">
        <v>161</v>
      </c>
      <c r="G427" s="2">
        <v>391.0</v>
      </c>
      <c r="H427" s="1" t="s">
        <v>2621</v>
      </c>
      <c r="J427" s="1" t="s">
        <v>161</v>
      </c>
      <c r="K427" s="2">
        <v>3.18</v>
      </c>
      <c r="L427" s="1" t="s">
        <v>2622</v>
      </c>
      <c r="M427" s="1" t="s">
        <v>2623</v>
      </c>
      <c r="N427" s="2">
        <v>288.0</v>
      </c>
      <c r="O427" s="1" t="s">
        <v>2521</v>
      </c>
      <c r="P427" s="2">
        <v>276.0</v>
      </c>
      <c r="Q427" s="1" t="s">
        <v>165</v>
      </c>
      <c r="R427" s="1" t="s">
        <v>2624</v>
      </c>
    </row>
    <row r="428">
      <c r="B428" s="1" t="s">
        <v>2625</v>
      </c>
      <c r="C428" s="2">
        <v>3.19</v>
      </c>
      <c r="D428" s="1" t="s">
        <v>2626</v>
      </c>
      <c r="F428" s="1" t="s">
        <v>169</v>
      </c>
      <c r="G428" s="2">
        <v>392.0</v>
      </c>
      <c r="H428" s="1" t="s">
        <v>2627</v>
      </c>
      <c r="J428" s="1" t="s">
        <v>169</v>
      </c>
      <c r="K428" s="2">
        <v>3.19</v>
      </c>
      <c r="L428" s="1" t="s">
        <v>2628</v>
      </c>
      <c r="M428" s="1" t="s">
        <v>2629</v>
      </c>
      <c r="N428" s="2">
        <v>288.0</v>
      </c>
      <c r="O428" s="1" t="s">
        <v>2521</v>
      </c>
      <c r="P428" s="2">
        <v>276.0</v>
      </c>
      <c r="Q428" s="1" t="s">
        <v>2630</v>
      </c>
      <c r="R428" s="1" t="s">
        <v>2631</v>
      </c>
    </row>
    <row r="429">
      <c r="B429" s="1" t="s">
        <v>2632</v>
      </c>
      <c r="C429" s="2">
        <v>3.2</v>
      </c>
      <c r="D429" s="1" t="s">
        <v>2633</v>
      </c>
      <c r="F429" s="1" t="s">
        <v>177</v>
      </c>
      <c r="G429" s="2">
        <v>393.0</v>
      </c>
      <c r="H429" s="1" t="s">
        <v>2634</v>
      </c>
      <c r="J429" s="1" t="s">
        <v>177</v>
      </c>
      <c r="K429" s="2">
        <v>3.2</v>
      </c>
      <c r="L429" s="1" t="s">
        <v>2635</v>
      </c>
      <c r="M429" s="1" t="s">
        <v>2636</v>
      </c>
      <c r="N429" s="2">
        <v>289.0</v>
      </c>
      <c r="O429" s="1" t="s">
        <v>2521</v>
      </c>
      <c r="P429" s="2">
        <v>277.0</v>
      </c>
      <c r="Q429" s="1" t="s">
        <v>181</v>
      </c>
      <c r="R429" s="1" t="s">
        <v>2637</v>
      </c>
    </row>
    <row r="430">
      <c r="B430" s="1" t="s">
        <v>2638</v>
      </c>
      <c r="C430" s="2">
        <v>3.21</v>
      </c>
      <c r="D430" s="1" t="s">
        <v>2639</v>
      </c>
      <c r="F430" s="1" t="s">
        <v>185</v>
      </c>
      <c r="G430" s="2">
        <v>394.0</v>
      </c>
      <c r="H430" s="1" t="s">
        <v>2640</v>
      </c>
      <c r="J430" s="1" t="s">
        <v>185</v>
      </c>
      <c r="K430" s="2">
        <v>3.21</v>
      </c>
      <c r="L430" s="1" t="s">
        <v>2641</v>
      </c>
      <c r="M430" s="1" t="s">
        <v>2642</v>
      </c>
      <c r="N430" s="2">
        <v>290.0</v>
      </c>
      <c r="O430" s="1" t="s">
        <v>2521</v>
      </c>
      <c r="P430" s="2">
        <v>278.0</v>
      </c>
      <c r="Q430" s="1" t="s">
        <v>189</v>
      </c>
      <c r="R430" s="1" t="s">
        <v>2643</v>
      </c>
    </row>
    <row r="431">
      <c r="B431" s="1" t="s">
        <v>2644</v>
      </c>
      <c r="C431" s="2">
        <v>3.22</v>
      </c>
      <c r="D431" s="1" t="s">
        <v>2645</v>
      </c>
      <c r="F431" s="1" t="s">
        <v>193</v>
      </c>
      <c r="G431" s="2">
        <v>395.0</v>
      </c>
      <c r="H431" s="1" t="s">
        <v>2646</v>
      </c>
      <c r="I431" s="3"/>
      <c r="J431" s="1" t="s">
        <v>193</v>
      </c>
      <c r="K431" s="2">
        <v>3.22</v>
      </c>
      <c r="L431" s="1" t="s">
        <v>2647</v>
      </c>
      <c r="M431" s="1" t="s">
        <v>2648</v>
      </c>
      <c r="N431" s="2">
        <v>290.0</v>
      </c>
      <c r="O431" s="1" t="s">
        <v>2521</v>
      </c>
      <c r="P431" s="2">
        <v>278.0</v>
      </c>
      <c r="Q431" s="1" t="s">
        <v>197</v>
      </c>
      <c r="R431" s="1" t="s">
        <v>2649</v>
      </c>
    </row>
    <row r="432">
      <c r="B432" s="1" t="s">
        <v>2650</v>
      </c>
      <c r="C432" s="2">
        <v>3.23</v>
      </c>
      <c r="D432" s="1" t="s">
        <v>2651</v>
      </c>
      <c r="F432" s="1" t="s">
        <v>201</v>
      </c>
      <c r="G432" s="2">
        <v>397.0</v>
      </c>
      <c r="H432" s="1" t="s">
        <v>2652</v>
      </c>
      <c r="I432" s="3"/>
      <c r="J432" s="1" t="s">
        <v>201</v>
      </c>
      <c r="K432" s="2">
        <v>3.23</v>
      </c>
      <c r="L432" s="1" t="s">
        <v>2653</v>
      </c>
      <c r="M432" s="1" t="s">
        <v>2654</v>
      </c>
      <c r="N432" s="2">
        <v>291.0</v>
      </c>
      <c r="O432" s="1" t="s">
        <v>2521</v>
      </c>
      <c r="P432" s="2">
        <v>279.0</v>
      </c>
      <c r="Q432" s="1" t="s">
        <v>205</v>
      </c>
      <c r="R432" s="1" t="s">
        <v>2655</v>
      </c>
    </row>
    <row r="433">
      <c r="B433" s="1" t="s">
        <v>2656</v>
      </c>
      <c r="C433" s="2">
        <v>3.24</v>
      </c>
      <c r="D433" s="1" t="s">
        <v>2657</v>
      </c>
      <c r="F433" s="1" t="s">
        <v>209</v>
      </c>
      <c r="G433" s="2">
        <v>397.0</v>
      </c>
      <c r="H433" s="1" t="s">
        <v>2658</v>
      </c>
      <c r="J433" s="1" t="s">
        <v>211</v>
      </c>
      <c r="K433" s="2">
        <v>3.24</v>
      </c>
      <c r="L433" s="1" t="s">
        <v>2659</v>
      </c>
      <c r="M433" s="1" t="s">
        <v>2660</v>
      </c>
      <c r="N433" s="2">
        <v>292.0</v>
      </c>
      <c r="O433" s="1" t="s">
        <v>2521</v>
      </c>
      <c r="P433" s="2">
        <v>280.0</v>
      </c>
      <c r="Q433" s="1" t="s">
        <v>214</v>
      </c>
      <c r="R433" s="1" t="s">
        <v>2661</v>
      </c>
    </row>
    <row r="434">
      <c r="B434" s="1" t="s">
        <v>2662</v>
      </c>
      <c r="C434" s="2">
        <v>3.25</v>
      </c>
      <c r="D434" s="1" t="s">
        <v>2663</v>
      </c>
      <c r="G434" s="3"/>
      <c r="H434" s="3"/>
      <c r="I434" s="3"/>
      <c r="J434" s="3"/>
      <c r="K434" s="3"/>
      <c r="L434" s="3"/>
      <c r="M434" s="3"/>
      <c r="N434" s="2">
        <v>293.0</v>
      </c>
      <c r="O434" s="1" t="s">
        <v>2521</v>
      </c>
      <c r="P434" s="2">
        <v>281.0</v>
      </c>
      <c r="Q434" s="1" t="s">
        <v>222</v>
      </c>
      <c r="R434" s="1" t="s">
        <v>2664</v>
      </c>
    </row>
    <row r="435">
      <c r="B435" s="1" t="s">
        <v>2665</v>
      </c>
      <c r="C435" s="2">
        <v>3.26</v>
      </c>
      <c r="D435" s="1" t="s">
        <v>2666</v>
      </c>
      <c r="F435" s="1" t="s">
        <v>218</v>
      </c>
      <c r="G435" s="2">
        <v>399.0</v>
      </c>
      <c r="H435" s="1" t="s">
        <v>2667</v>
      </c>
      <c r="J435" s="1" t="s">
        <v>218</v>
      </c>
      <c r="K435" s="2">
        <v>3.25</v>
      </c>
      <c r="L435" s="1" t="s">
        <v>2668</v>
      </c>
      <c r="M435" s="1" t="s">
        <v>2669</v>
      </c>
      <c r="N435" s="2">
        <v>294.0</v>
      </c>
      <c r="O435" s="1" t="s">
        <v>2521</v>
      </c>
      <c r="P435" s="2">
        <v>282.0</v>
      </c>
      <c r="Q435" s="1" t="s">
        <v>230</v>
      </c>
      <c r="R435" s="1" t="s">
        <v>2670</v>
      </c>
    </row>
    <row r="436">
      <c r="B436" s="1" t="s">
        <v>2671</v>
      </c>
      <c r="C436" s="2">
        <v>3.27</v>
      </c>
      <c r="D436" s="1" t="s">
        <v>2672</v>
      </c>
      <c r="F436" s="1" t="s">
        <v>226</v>
      </c>
      <c r="G436" s="2">
        <v>401.0</v>
      </c>
      <c r="H436" s="1" t="s">
        <v>2673</v>
      </c>
      <c r="J436" s="1" t="s">
        <v>226</v>
      </c>
      <c r="K436" s="2">
        <v>3.26</v>
      </c>
      <c r="L436" s="1" t="s">
        <v>2674</v>
      </c>
      <c r="M436" s="1" t="s">
        <v>2675</v>
      </c>
      <c r="N436" s="2">
        <v>294.0</v>
      </c>
      <c r="O436" s="1" t="s">
        <v>2521</v>
      </c>
      <c r="P436" s="2">
        <v>282.0</v>
      </c>
      <c r="Q436" s="1" t="s">
        <v>238</v>
      </c>
      <c r="R436" s="1" t="s">
        <v>2676</v>
      </c>
    </row>
    <row r="437">
      <c r="B437" s="1" t="s">
        <v>2677</v>
      </c>
      <c r="C437" s="2">
        <v>3.28</v>
      </c>
      <c r="D437" s="1" t="s">
        <v>2678</v>
      </c>
      <c r="F437" s="1" t="s">
        <v>234</v>
      </c>
      <c r="G437" s="2">
        <v>402.0</v>
      </c>
      <c r="H437" s="1" t="s">
        <v>2679</v>
      </c>
      <c r="J437" s="1" t="s">
        <v>234</v>
      </c>
      <c r="K437" s="2">
        <v>3.27</v>
      </c>
      <c r="L437" s="1" t="s">
        <v>2680</v>
      </c>
      <c r="M437" s="1" t="s">
        <v>2681</v>
      </c>
      <c r="N437" s="2">
        <v>295.0</v>
      </c>
      <c r="O437" s="1" t="s">
        <v>2521</v>
      </c>
      <c r="P437" s="2">
        <v>283.0</v>
      </c>
      <c r="Q437" s="1" t="s">
        <v>248</v>
      </c>
      <c r="R437" s="1" t="s">
        <v>2682</v>
      </c>
    </row>
    <row r="438">
      <c r="B438" s="1" t="s">
        <v>2683</v>
      </c>
      <c r="C438" s="1" t="s">
        <v>2684</v>
      </c>
      <c r="D438" s="3"/>
      <c r="E438" s="3"/>
      <c r="F438" s="3"/>
      <c r="G438" s="3"/>
      <c r="H438" s="3"/>
      <c r="I438" s="3"/>
      <c r="J438" s="1" t="s">
        <v>244</v>
      </c>
      <c r="K438" s="2">
        <v>3.28</v>
      </c>
      <c r="L438" s="1" t="s">
        <v>2685</v>
      </c>
      <c r="M438" s="1" t="s">
        <v>2686</v>
      </c>
      <c r="N438" s="2">
        <v>296.0</v>
      </c>
      <c r="O438" s="1" t="s">
        <v>2521</v>
      </c>
      <c r="P438" s="2">
        <v>284.0</v>
      </c>
      <c r="Q438" s="1" t="s">
        <v>282</v>
      </c>
      <c r="R438" s="1" t="s">
        <v>2687</v>
      </c>
    </row>
    <row r="439">
      <c r="B439" s="1" t="s">
        <v>2688</v>
      </c>
      <c r="C439" s="1" t="s">
        <v>2684</v>
      </c>
      <c r="D439" s="3"/>
      <c r="E439" s="3"/>
      <c r="F439" s="3"/>
      <c r="G439" s="3"/>
      <c r="H439" s="3"/>
      <c r="I439" s="3"/>
      <c r="J439" s="3"/>
      <c r="K439" s="3"/>
      <c r="L439" s="3"/>
      <c r="M439" s="3"/>
      <c r="N439" s="3"/>
      <c r="O439" s="3"/>
      <c r="P439" s="3"/>
      <c r="Q439" s="3"/>
      <c r="R439" s="3"/>
    </row>
    <row r="440">
      <c r="B440" s="1" t="s">
        <v>2689</v>
      </c>
      <c r="C440" s="2">
        <v>3.31</v>
      </c>
      <c r="D440" s="1" t="s">
        <v>2690</v>
      </c>
      <c r="F440" s="1" t="s">
        <v>244</v>
      </c>
      <c r="G440" s="2">
        <v>403.0</v>
      </c>
      <c r="H440" s="1" t="s">
        <v>2691</v>
      </c>
      <c r="J440" s="3"/>
      <c r="K440" s="3"/>
      <c r="L440" s="3"/>
      <c r="M440" s="3"/>
      <c r="N440" s="3"/>
      <c r="O440" s="3"/>
      <c r="P440" s="3"/>
      <c r="Q440" s="3"/>
      <c r="R440" s="3"/>
    </row>
    <row r="441">
      <c r="B441" s="1" t="s">
        <v>2692</v>
      </c>
      <c r="C441" s="2">
        <v>3.32</v>
      </c>
      <c r="D441" s="1" t="s">
        <v>2693</v>
      </c>
      <c r="F441" s="1" t="s">
        <v>254</v>
      </c>
      <c r="G441" s="2">
        <v>403.0</v>
      </c>
      <c r="H441" s="1" t="s">
        <v>2694</v>
      </c>
      <c r="J441" s="1" t="s">
        <v>254</v>
      </c>
      <c r="K441" s="2">
        <v>3.29</v>
      </c>
      <c r="L441" s="1" t="s">
        <v>2695</v>
      </c>
      <c r="M441" s="1" t="s">
        <v>2696</v>
      </c>
      <c r="N441" s="2">
        <v>297.0</v>
      </c>
      <c r="O441" s="1" t="s">
        <v>2521</v>
      </c>
      <c r="P441" s="2">
        <v>285.0</v>
      </c>
      <c r="Q441" s="1" t="s">
        <v>290</v>
      </c>
      <c r="R441" s="1" t="s">
        <v>2697</v>
      </c>
    </row>
    <row r="442">
      <c r="B442" s="1" t="s">
        <v>2698</v>
      </c>
      <c r="C442" s="2">
        <v>3.33</v>
      </c>
      <c r="D442" s="1" t="s">
        <v>2699</v>
      </c>
      <c r="F442" s="1" t="s">
        <v>262</v>
      </c>
      <c r="G442" s="2">
        <v>405.0</v>
      </c>
      <c r="H442" s="1" t="s">
        <v>2700</v>
      </c>
      <c r="I442" s="3"/>
      <c r="J442" s="1" t="s">
        <v>262</v>
      </c>
      <c r="K442" s="2">
        <v>3.3</v>
      </c>
      <c r="L442" s="1" t="s">
        <v>2701</v>
      </c>
      <c r="M442" s="1" t="s">
        <v>2702</v>
      </c>
      <c r="N442" s="2">
        <v>298.0</v>
      </c>
      <c r="O442" s="1" t="s">
        <v>2521</v>
      </c>
      <c r="P442" s="2">
        <v>286.0</v>
      </c>
      <c r="Q442" s="1" t="s">
        <v>299</v>
      </c>
      <c r="R442" s="1" t="s">
        <v>2703</v>
      </c>
    </row>
    <row r="443">
      <c r="B443" s="1" t="s">
        <v>2704</v>
      </c>
      <c r="C443" s="2">
        <v>3.34</v>
      </c>
      <c r="D443" s="1" t="s">
        <v>2705</v>
      </c>
      <c r="F443" s="1" t="s">
        <v>268</v>
      </c>
      <c r="G443" s="2">
        <v>406.0</v>
      </c>
      <c r="H443" s="1" t="s">
        <v>2706</v>
      </c>
      <c r="I443" s="3"/>
      <c r="J443" s="1" t="s">
        <v>268</v>
      </c>
      <c r="K443" s="2">
        <v>3.31</v>
      </c>
      <c r="L443" s="1" t="s">
        <v>2707</v>
      </c>
      <c r="M443" s="1" t="s">
        <v>2708</v>
      </c>
      <c r="N443" s="2">
        <v>299.0</v>
      </c>
      <c r="O443" s="1" t="s">
        <v>2521</v>
      </c>
      <c r="P443" s="2">
        <v>287.0</v>
      </c>
      <c r="Q443" s="1" t="s">
        <v>307</v>
      </c>
      <c r="R443" s="1" t="s">
        <v>2709</v>
      </c>
    </row>
    <row r="444">
      <c r="B444" s="3"/>
      <c r="C444" s="3"/>
      <c r="D444" s="3"/>
      <c r="E444" s="3"/>
      <c r="F444" s="3"/>
      <c r="G444" s="3"/>
      <c r="H444" s="3"/>
      <c r="I444" s="3"/>
      <c r="J444" s="1" t="s">
        <v>278</v>
      </c>
      <c r="K444" s="2">
        <v>3.32</v>
      </c>
      <c r="L444" s="1" t="s">
        <v>2710</v>
      </c>
      <c r="M444" s="1" t="s">
        <v>2711</v>
      </c>
      <c r="N444" s="2">
        <v>299.0</v>
      </c>
      <c r="O444" s="1" t="s">
        <v>2521</v>
      </c>
      <c r="P444" s="2">
        <v>287.0</v>
      </c>
      <c r="Q444" s="1" t="s">
        <v>317</v>
      </c>
      <c r="R444" s="1" t="s">
        <v>2712</v>
      </c>
    </row>
    <row r="445">
      <c r="B445" s="3"/>
      <c r="C445" s="3"/>
      <c r="D445" s="3"/>
      <c r="E445" s="3"/>
      <c r="F445" s="3"/>
      <c r="G445" s="3"/>
      <c r="H445" s="3"/>
      <c r="I445" s="3"/>
      <c r="J445" s="1" t="s">
        <v>286</v>
      </c>
      <c r="K445" s="2">
        <v>3.33</v>
      </c>
      <c r="L445" s="1" t="s">
        <v>2713</v>
      </c>
      <c r="M445" s="1" t="s">
        <v>2714</v>
      </c>
      <c r="N445" s="2">
        <v>300.0</v>
      </c>
      <c r="O445" s="1" t="s">
        <v>2521</v>
      </c>
      <c r="P445" s="2">
        <v>288.0</v>
      </c>
      <c r="Q445" s="1" t="s">
        <v>340</v>
      </c>
      <c r="R445" s="1" t="s">
        <v>2715</v>
      </c>
    </row>
    <row r="446">
      <c r="B446" s="1" t="s">
        <v>2716</v>
      </c>
      <c r="C446" s="2">
        <v>3.35</v>
      </c>
      <c r="D446" s="1" t="s">
        <v>2717</v>
      </c>
      <c r="F446" s="1" t="s">
        <v>294</v>
      </c>
      <c r="G446" s="2">
        <v>407.0</v>
      </c>
      <c r="H446" s="1" t="s">
        <v>2718</v>
      </c>
      <c r="J446" s="1" t="s">
        <v>296</v>
      </c>
      <c r="K446" s="2">
        <v>3.34</v>
      </c>
      <c r="L446" s="1" t="s">
        <v>2719</v>
      </c>
      <c r="M446" s="1" t="s">
        <v>2720</v>
      </c>
      <c r="N446" s="2">
        <v>300.0</v>
      </c>
      <c r="O446" s="1" t="s">
        <v>2521</v>
      </c>
      <c r="P446" s="2">
        <v>288.0</v>
      </c>
      <c r="Q446" s="1" t="s">
        <v>348</v>
      </c>
      <c r="R446" s="1" t="s">
        <v>2721</v>
      </c>
    </row>
    <row r="447">
      <c r="B447" s="1" t="s">
        <v>2722</v>
      </c>
      <c r="C447" s="2">
        <v>3.36</v>
      </c>
      <c r="D447" s="1" t="s">
        <v>2723</v>
      </c>
      <c r="F447" s="1" t="s">
        <v>303</v>
      </c>
      <c r="G447" s="2">
        <v>409.0</v>
      </c>
      <c r="H447" s="1" t="s">
        <v>2724</v>
      </c>
      <c r="J447" s="1" t="s">
        <v>303</v>
      </c>
      <c r="K447" s="2">
        <v>3.35</v>
      </c>
      <c r="L447" s="1" t="s">
        <v>2725</v>
      </c>
      <c r="M447" s="1" t="s">
        <v>2726</v>
      </c>
      <c r="N447" s="2">
        <v>301.0</v>
      </c>
      <c r="O447" s="1" t="s">
        <v>2521</v>
      </c>
      <c r="P447" s="2">
        <v>289.0</v>
      </c>
      <c r="Q447" s="1" t="s">
        <v>356</v>
      </c>
      <c r="R447" s="1" t="s">
        <v>2727</v>
      </c>
    </row>
    <row r="448">
      <c r="B448" s="1" t="s">
        <v>2728</v>
      </c>
      <c r="C448" s="2">
        <v>3.37</v>
      </c>
      <c r="D448" s="1" t="s">
        <v>2729</v>
      </c>
      <c r="F448" s="1" t="s">
        <v>313</v>
      </c>
      <c r="G448" s="2">
        <v>411.0</v>
      </c>
      <c r="H448" s="1" t="s">
        <v>2730</v>
      </c>
      <c r="J448" s="1" t="s">
        <v>313</v>
      </c>
      <c r="K448" s="2">
        <v>3.36</v>
      </c>
      <c r="L448" s="1" t="s">
        <v>2731</v>
      </c>
      <c r="M448" s="1" t="s">
        <v>2732</v>
      </c>
      <c r="N448" s="2">
        <v>302.0</v>
      </c>
      <c r="O448" s="1" t="s">
        <v>2521</v>
      </c>
      <c r="P448" s="2">
        <v>290.0</v>
      </c>
      <c r="Q448" s="1" t="s">
        <v>363</v>
      </c>
      <c r="R448" s="1" t="s">
        <v>2733</v>
      </c>
    </row>
    <row r="449">
      <c r="B449" s="1" t="s">
        <v>2734</v>
      </c>
      <c r="C449" s="2">
        <v>3.38</v>
      </c>
      <c r="D449" s="1" t="s">
        <v>2735</v>
      </c>
      <c r="F449" s="1" t="s">
        <v>336</v>
      </c>
      <c r="G449" s="2">
        <v>413.0</v>
      </c>
      <c r="H449" s="1" t="s">
        <v>2736</v>
      </c>
      <c r="I449" s="3"/>
      <c r="J449" s="1" t="s">
        <v>336</v>
      </c>
      <c r="K449" s="2">
        <v>3.37</v>
      </c>
      <c r="L449" s="1" t="s">
        <v>2737</v>
      </c>
      <c r="M449" s="1" t="s">
        <v>2738</v>
      </c>
      <c r="N449" s="2">
        <v>302.0</v>
      </c>
      <c r="O449" s="1" t="s">
        <v>2521</v>
      </c>
      <c r="P449" s="2">
        <v>290.0</v>
      </c>
      <c r="Q449" s="1" t="s">
        <v>371</v>
      </c>
      <c r="R449" s="1" t="s">
        <v>2739</v>
      </c>
    </row>
    <row r="450">
      <c r="B450" s="1" t="s">
        <v>2740</v>
      </c>
      <c r="C450" s="2">
        <v>3.39</v>
      </c>
      <c r="D450" s="1" t="s">
        <v>2741</v>
      </c>
      <c r="F450" s="1" t="s">
        <v>344</v>
      </c>
      <c r="G450" s="2">
        <v>413.0</v>
      </c>
      <c r="H450" s="1" t="s">
        <v>2742</v>
      </c>
      <c r="J450" s="1" t="s">
        <v>344</v>
      </c>
      <c r="K450" s="2">
        <v>3.38</v>
      </c>
      <c r="L450" s="1" t="s">
        <v>2743</v>
      </c>
      <c r="M450" s="1" t="s">
        <v>2744</v>
      </c>
      <c r="N450" s="2">
        <v>303.0</v>
      </c>
      <c r="O450" s="1" t="s">
        <v>2521</v>
      </c>
      <c r="P450" s="2">
        <v>291.0</v>
      </c>
      <c r="Q450" s="1" t="s">
        <v>379</v>
      </c>
      <c r="R450" s="1" t="s">
        <v>2745</v>
      </c>
    </row>
    <row r="451">
      <c r="B451" s="1" t="s">
        <v>2746</v>
      </c>
      <c r="C451" s="2">
        <v>3.4</v>
      </c>
      <c r="D451" s="1" t="s">
        <v>2747</v>
      </c>
      <c r="F451" s="1" t="s">
        <v>352</v>
      </c>
      <c r="G451" s="2">
        <v>414.0</v>
      </c>
      <c r="H451" s="1" t="s">
        <v>2748</v>
      </c>
      <c r="J451" s="1" t="s">
        <v>352</v>
      </c>
      <c r="K451" s="2">
        <v>3.39</v>
      </c>
      <c r="L451" s="1" t="s">
        <v>2749</v>
      </c>
      <c r="M451" s="1" t="s">
        <v>2750</v>
      </c>
      <c r="N451" s="2">
        <v>304.0</v>
      </c>
      <c r="O451" s="1" t="s">
        <v>2521</v>
      </c>
      <c r="P451" s="2">
        <v>292.0</v>
      </c>
      <c r="Q451" s="1" t="s">
        <v>387</v>
      </c>
      <c r="R451" s="1" t="s">
        <v>2751</v>
      </c>
    </row>
    <row r="452">
      <c r="B452" s="1" t="s">
        <v>2752</v>
      </c>
      <c r="C452" s="1" t="s">
        <v>2753</v>
      </c>
      <c r="D452" s="1" t="s">
        <v>2754</v>
      </c>
      <c r="F452" s="1" t="s">
        <v>359</v>
      </c>
      <c r="G452" s="2">
        <v>416.0</v>
      </c>
      <c r="H452" s="1" t="s">
        <v>2755</v>
      </c>
      <c r="J452" s="1" t="s">
        <v>359</v>
      </c>
      <c r="K452" s="2">
        <v>3.4</v>
      </c>
      <c r="L452" s="1" t="s">
        <v>2756</v>
      </c>
      <c r="M452" s="1" t="s">
        <v>2757</v>
      </c>
      <c r="N452" s="2">
        <v>305.0</v>
      </c>
      <c r="O452" s="1" t="s">
        <v>2521</v>
      </c>
      <c r="P452" s="2">
        <v>293.0</v>
      </c>
      <c r="Q452" s="1" t="s">
        <v>396</v>
      </c>
      <c r="R452" s="1" t="s">
        <v>2758</v>
      </c>
    </row>
    <row r="453">
      <c r="B453" s="1" t="s">
        <v>2759</v>
      </c>
      <c r="C453" s="1" t="s">
        <v>2760</v>
      </c>
      <c r="D453" s="1" t="s">
        <v>2761</v>
      </c>
      <c r="F453" s="1" t="s">
        <v>367</v>
      </c>
      <c r="G453" s="2">
        <v>417.0</v>
      </c>
      <c r="H453" s="1" t="s">
        <v>2762</v>
      </c>
      <c r="I453" s="3"/>
      <c r="J453" s="1" t="s">
        <v>367</v>
      </c>
      <c r="K453" s="2">
        <v>3.41</v>
      </c>
      <c r="L453" s="1" t="s">
        <v>2763</v>
      </c>
      <c r="M453" s="1" t="s">
        <v>2764</v>
      </c>
      <c r="N453" s="2">
        <v>306.0</v>
      </c>
      <c r="O453" s="1" t="s">
        <v>2521</v>
      </c>
      <c r="P453" s="2">
        <v>294.0</v>
      </c>
      <c r="Q453" s="1" t="s">
        <v>404</v>
      </c>
      <c r="R453" s="1" t="s">
        <v>2765</v>
      </c>
    </row>
    <row r="454">
      <c r="B454" s="1" t="s">
        <v>2766</v>
      </c>
      <c r="C454" s="2">
        <v>3.42</v>
      </c>
      <c r="D454" s="1" t="s">
        <v>2767</v>
      </c>
      <c r="F454" s="1" t="s">
        <v>375</v>
      </c>
      <c r="G454" s="2">
        <v>417.0</v>
      </c>
      <c r="H454" s="1" t="s">
        <v>2768</v>
      </c>
      <c r="J454" s="1" t="s">
        <v>375</v>
      </c>
      <c r="K454" s="2">
        <v>3.42</v>
      </c>
      <c r="L454" s="1" t="s">
        <v>2769</v>
      </c>
      <c r="M454" s="1" t="s">
        <v>2770</v>
      </c>
      <c r="N454" s="2">
        <v>307.0</v>
      </c>
      <c r="O454" s="1" t="s">
        <v>2521</v>
      </c>
      <c r="P454" s="2">
        <v>295.0</v>
      </c>
      <c r="Q454" s="1" t="s">
        <v>412</v>
      </c>
      <c r="R454" s="1" t="s">
        <v>2771</v>
      </c>
    </row>
    <row r="455">
      <c r="B455" s="1" t="s">
        <v>2772</v>
      </c>
      <c r="C455" s="2">
        <v>3.43</v>
      </c>
      <c r="D455" s="1" t="s">
        <v>2773</v>
      </c>
      <c r="F455" s="1" t="s">
        <v>383</v>
      </c>
      <c r="G455" s="2">
        <v>418.0</v>
      </c>
      <c r="H455" s="1" t="s">
        <v>2774</v>
      </c>
      <c r="I455" s="3"/>
      <c r="J455" s="1" t="s">
        <v>383</v>
      </c>
      <c r="K455" s="2">
        <v>3.43</v>
      </c>
      <c r="L455" s="1" t="s">
        <v>2775</v>
      </c>
      <c r="M455" s="1" t="s">
        <v>2776</v>
      </c>
      <c r="N455" s="2">
        <v>307.0</v>
      </c>
      <c r="O455" s="1" t="s">
        <v>2521</v>
      </c>
      <c r="P455" s="2">
        <v>295.0</v>
      </c>
      <c r="Q455" s="1" t="s">
        <v>420</v>
      </c>
      <c r="R455" s="1" t="s">
        <v>2777</v>
      </c>
    </row>
    <row r="456">
      <c r="B456" s="1" t="s">
        <v>2778</v>
      </c>
      <c r="C456" s="2">
        <v>3.44</v>
      </c>
      <c r="D456" s="1" t="s">
        <v>2779</v>
      </c>
      <c r="F456" s="1" t="s">
        <v>391</v>
      </c>
      <c r="G456" s="2">
        <v>418.0</v>
      </c>
      <c r="H456" s="1" t="s">
        <v>2780</v>
      </c>
      <c r="J456" s="1" t="s">
        <v>393</v>
      </c>
      <c r="K456" s="2">
        <v>3.44</v>
      </c>
      <c r="L456" s="1" t="s">
        <v>2781</v>
      </c>
      <c r="M456" s="1" t="s">
        <v>2782</v>
      </c>
      <c r="N456" s="2">
        <v>308.0</v>
      </c>
      <c r="O456" s="1" t="s">
        <v>2521</v>
      </c>
      <c r="P456" s="2">
        <v>296.0</v>
      </c>
      <c r="Q456" s="1" t="s">
        <v>428</v>
      </c>
      <c r="R456" s="1" t="s">
        <v>2783</v>
      </c>
    </row>
    <row r="457">
      <c r="B457" s="1" t="s">
        <v>2784</v>
      </c>
      <c r="C457" s="2">
        <v>3.45</v>
      </c>
      <c r="D457" s="1" t="s">
        <v>2785</v>
      </c>
      <c r="F457" s="1" t="s">
        <v>400</v>
      </c>
      <c r="G457" s="2">
        <v>420.0</v>
      </c>
      <c r="H457" s="1" t="s">
        <v>2786</v>
      </c>
      <c r="I457" s="3"/>
      <c r="J457" s="1" t="s">
        <v>400</v>
      </c>
      <c r="K457" s="2">
        <v>3.45</v>
      </c>
      <c r="L457" s="1" t="s">
        <v>2787</v>
      </c>
      <c r="M457" s="1" t="s">
        <v>2788</v>
      </c>
      <c r="N457" s="2">
        <v>308.0</v>
      </c>
      <c r="O457" s="1" t="s">
        <v>2521</v>
      </c>
      <c r="P457" s="2">
        <v>296.0</v>
      </c>
      <c r="Q457" s="1" t="s">
        <v>436</v>
      </c>
      <c r="R457" s="1" t="s">
        <v>2789</v>
      </c>
    </row>
    <row r="458">
      <c r="B458" s="1" t="s">
        <v>2790</v>
      </c>
      <c r="C458" s="2">
        <v>3.46</v>
      </c>
      <c r="D458" s="1" t="s">
        <v>2791</v>
      </c>
      <c r="F458" s="1" t="s">
        <v>408</v>
      </c>
      <c r="G458" s="2">
        <v>421.0</v>
      </c>
      <c r="H458" s="1" t="s">
        <v>2792</v>
      </c>
      <c r="J458" s="1" t="s">
        <v>408</v>
      </c>
      <c r="K458" s="2">
        <v>3.46</v>
      </c>
      <c r="L458" s="1" t="s">
        <v>2793</v>
      </c>
      <c r="M458" s="1" t="s">
        <v>2794</v>
      </c>
      <c r="N458" s="2">
        <v>309.0</v>
      </c>
      <c r="O458" s="1" t="s">
        <v>2521</v>
      </c>
      <c r="P458" s="2">
        <v>297.0</v>
      </c>
      <c r="Q458" s="1" t="s">
        <v>444</v>
      </c>
      <c r="R458" s="1" t="s">
        <v>2795</v>
      </c>
    </row>
    <row r="459">
      <c r="B459" s="1" t="s">
        <v>2796</v>
      </c>
      <c r="C459" s="2">
        <v>3.47</v>
      </c>
      <c r="D459" s="1" t="s">
        <v>2797</v>
      </c>
      <c r="F459" s="1" t="s">
        <v>416</v>
      </c>
      <c r="G459" s="2">
        <v>423.0</v>
      </c>
      <c r="H459" s="1" t="s">
        <v>2798</v>
      </c>
      <c r="I459" s="3"/>
      <c r="J459" s="1" t="s">
        <v>416</v>
      </c>
      <c r="K459" s="2">
        <v>3.47</v>
      </c>
      <c r="L459" s="1" t="s">
        <v>2799</v>
      </c>
      <c r="M459" s="1" t="s">
        <v>2800</v>
      </c>
      <c r="N459" s="2">
        <v>310.0</v>
      </c>
      <c r="O459" s="1" t="s">
        <v>2521</v>
      </c>
      <c r="P459" s="2">
        <v>298.0</v>
      </c>
      <c r="Q459" s="1" t="s">
        <v>452</v>
      </c>
      <c r="R459" s="1" t="s">
        <v>2801</v>
      </c>
    </row>
    <row r="460">
      <c r="B460" s="1" t="s">
        <v>2802</v>
      </c>
      <c r="C460" s="2">
        <v>3.48</v>
      </c>
      <c r="D460" s="1" t="s">
        <v>2803</v>
      </c>
      <c r="F460" s="1" t="s">
        <v>424</v>
      </c>
      <c r="G460" s="2">
        <v>424.0</v>
      </c>
      <c r="H460" s="1" t="s">
        <v>2804</v>
      </c>
      <c r="J460" s="1" t="s">
        <v>424</v>
      </c>
      <c r="K460" s="2">
        <v>3.48</v>
      </c>
      <c r="L460" s="1" t="s">
        <v>2805</v>
      </c>
      <c r="M460" s="1" t="s">
        <v>2806</v>
      </c>
      <c r="N460" s="2">
        <v>311.0</v>
      </c>
      <c r="O460" s="1" t="s">
        <v>2521</v>
      </c>
      <c r="P460" s="2">
        <v>299.0</v>
      </c>
      <c r="Q460" s="1" t="s">
        <v>460</v>
      </c>
      <c r="R460" s="1" t="s">
        <v>2807</v>
      </c>
    </row>
    <row r="461">
      <c r="B461" s="1" t="s">
        <v>2808</v>
      </c>
      <c r="C461" s="2">
        <v>3.49</v>
      </c>
      <c r="D461" s="1" t="s">
        <v>2809</v>
      </c>
      <c r="F461" s="1" t="s">
        <v>432</v>
      </c>
      <c r="G461" s="2">
        <v>424.0</v>
      </c>
      <c r="H461" s="1" t="s">
        <v>2810</v>
      </c>
      <c r="J461" s="1" t="s">
        <v>432</v>
      </c>
      <c r="K461" s="2">
        <v>3.49</v>
      </c>
      <c r="L461" s="1" t="s">
        <v>2811</v>
      </c>
      <c r="M461" s="1" t="s">
        <v>2812</v>
      </c>
      <c r="N461" s="2">
        <v>312.0</v>
      </c>
      <c r="O461" s="1" t="s">
        <v>2521</v>
      </c>
      <c r="P461" s="2">
        <v>300.0</v>
      </c>
      <c r="Q461" s="1" t="s">
        <v>468</v>
      </c>
      <c r="R461" s="1" t="s">
        <v>2813</v>
      </c>
    </row>
    <row r="462">
      <c r="B462" s="1" t="s">
        <v>2814</v>
      </c>
      <c r="C462" s="2">
        <v>3.5</v>
      </c>
      <c r="D462" s="1" t="s">
        <v>2815</v>
      </c>
      <c r="F462" s="1" t="s">
        <v>440</v>
      </c>
      <c r="G462" s="2">
        <v>424.0</v>
      </c>
      <c r="H462" s="1" t="s">
        <v>2816</v>
      </c>
      <c r="J462" s="1" t="s">
        <v>440</v>
      </c>
      <c r="K462" s="2">
        <v>3.5</v>
      </c>
      <c r="L462" s="1" t="s">
        <v>2817</v>
      </c>
      <c r="M462" s="1" t="s">
        <v>2818</v>
      </c>
      <c r="N462" s="2">
        <v>312.0</v>
      </c>
      <c r="O462" s="1" t="s">
        <v>2521</v>
      </c>
      <c r="P462" s="2">
        <v>300.0</v>
      </c>
      <c r="Q462" s="1" t="s">
        <v>477</v>
      </c>
      <c r="R462" s="1" t="s">
        <v>2819</v>
      </c>
    </row>
    <row r="463">
      <c r="B463" s="1" t="s">
        <v>2820</v>
      </c>
      <c r="C463" s="2">
        <v>3.51</v>
      </c>
      <c r="D463" s="1" t="s">
        <v>2821</v>
      </c>
      <c r="F463" s="1" t="s">
        <v>448</v>
      </c>
      <c r="G463" s="2">
        <v>425.0</v>
      </c>
      <c r="H463" s="1" t="s">
        <v>2822</v>
      </c>
      <c r="J463" s="1" t="s">
        <v>448</v>
      </c>
      <c r="K463" s="2">
        <v>3.51</v>
      </c>
      <c r="L463" s="1" t="s">
        <v>2823</v>
      </c>
      <c r="M463" s="1" t="s">
        <v>2824</v>
      </c>
      <c r="N463" s="2">
        <v>313.0</v>
      </c>
      <c r="O463" s="1" t="s">
        <v>2521</v>
      </c>
      <c r="P463" s="2">
        <v>301.0</v>
      </c>
      <c r="Q463" s="1" t="s">
        <v>485</v>
      </c>
      <c r="R463" s="1" t="s">
        <v>2825</v>
      </c>
    </row>
    <row r="464">
      <c r="B464" s="1" t="s">
        <v>2826</v>
      </c>
      <c r="C464" s="2">
        <v>3.52</v>
      </c>
      <c r="D464" s="1" t="s">
        <v>2827</v>
      </c>
      <c r="F464" s="1" t="s">
        <v>456</v>
      </c>
      <c r="G464" s="2">
        <v>426.0</v>
      </c>
      <c r="H464" s="1" t="s">
        <v>2828</v>
      </c>
      <c r="J464" s="1" t="s">
        <v>456</v>
      </c>
      <c r="K464" s="2">
        <v>3.52</v>
      </c>
      <c r="L464" s="1" t="s">
        <v>2829</v>
      </c>
      <c r="M464" s="1" t="s">
        <v>2830</v>
      </c>
      <c r="N464" s="2">
        <v>313.0</v>
      </c>
      <c r="O464" s="1" t="s">
        <v>2521</v>
      </c>
      <c r="P464" s="2">
        <v>301.0</v>
      </c>
      <c r="Q464" s="1" t="s">
        <v>2831</v>
      </c>
      <c r="R464" s="1" t="s">
        <v>2832</v>
      </c>
    </row>
    <row r="465">
      <c r="B465" s="1" t="s">
        <v>2833</v>
      </c>
      <c r="C465" s="2">
        <v>3.53</v>
      </c>
      <c r="D465" s="1" t="s">
        <v>2834</v>
      </c>
      <c r="F465" s="1" t="s">
        <v>464</v>
      </c>
      <c r="G465" s="2">
        <v>428.0</v>
      </c>
      <c r="H465" s="1" t="s">
        <v>2835</v>
      </c>
      <c r="I465" s="3"/>
      <c r="J465" s="1" t="s">
        <v>464</v>
      </c>
      <c r="K465" s="2">
        <v>3.53</v>
      </c>
      <c r="L465" s="1" t="s">
        <v>2836</v>
      </c>
      <c r="M465" s="1" t="s">
        <v>2837</v>
      </c>
      <c r="N465" s="2">
        <v>314.0</v>
      </c>
      <c r="O465" s="1" t="s">
        <v>2521</v>
      </c>
      <c r="P465" s="2">
        <v>302.0</v>
      </c>
      <c r="Q465" s="1" t="s">
        <v>501</v>
      </c>
      <c r="R465" s="1" t="s">
        <v>2838</v>
      </c>
    </row>
    <row r="466">
      <c r="B466" s="1" t="s">
        <v>2839</v>
      </c>
      <c r="C466" s="2">
        <v>3.54</v>
      </c>
      <c r="D466" s="1" t="s">
        <v>2840</v>
      </c>
      <c r="F466" s="1" t="s">
        <v>464</v>
      </c>
      <c r="G466" s="2">
        <v>428.0</v>
      </c>
      <c r="H466" s="1" t="s">
        <v>2835</v>
      </c>
      <c r="I466" s="3"/>
      <c r="J466" s="3"/>
      <c r="K466" s="3"/>
      <c r="L466" s="3"/>
      <c r="M466" s="3"/>
      <c r="N466" s="2">
        <v>314.0</v>
      </c>
      <c r="O466" s="1" t="s">
        <v>2521</v>
      </c>
      <c r="P466" s="2">
        <v>302.0</v>
      </c>
      <c r="Q466" s="1" t="s">
        <v>509</v>
      </c>
      <c r="R466" s="1" t="s">
        <v>2841</v>
      </c>
    </row>
    <row r="467">
      <c r="B467" s="1" t="s">
        <v>2842</v>
      </c>
      <c r="C467" s="2">
        <v>3.55</v>
      </c>
      <c r="D467" s="1" t="s">
        <v>2843</v>
      </c>
      <c r="F467" s="1" t="s">
        <v>464</v>
      </c>
      <c r="G467" s="2">
        <v>428.0</v>
      </c>
      <c r="H467" s="1" t="s">
        <v>2835</v>
      </c>
      <c r="I467" s="3"/>
      <c r="J467" s="3"/>
      <c r="K467" s="3"/>
      <c r="L467" s="3"/>
      <c r="M467" s="3"/>
      <c r="N467" s="2">
        <v>316.0</v>
      </c>
      <c r="O467" s="1" t="s">
        <v>2521</v>
      </c>
      <c r="P467" s="2">
        <v>304.0</v>
      </c>
      <c r="Q467" s="1" t="s">
        <v>524</v>
      </c>
      <c r="R467" s="1" t="s">
        <v>2844</v>
      </c>
    </row>
    <row r="468">
      <c r="B468" s="1" t="s">
        <v>2845</v>
      </c>
      <c r="C468" s="2">
        <v>3.56</v>
      </c>
      <c r="D468" s="1" t="s">
        <v>2846</v>
      </c>
      <c r="F468" s="1" t="s">
        <v>472</v>
      </c>
      <c r="G468" s="2">
        <v>428.0</v>
      </c>
      <c r="H468" s="1" t="s">
        <v>2847</v>
      </c>
      <c r="J468" s="1" t="s">
        <v>474</v>
      </c>
      <c r="K468" s="2">
        <v>3.54</v>
      </c>
      <c r="L468" s="1" t="s">
        <v>2848</v>
      </c>
      <c r="M468" s="1" t="s">
        <v>2849</v>
      </c>
      <c r="N468" s="2">
        <v>316.0</v>
      </c>
      <c r="O468" s="1" t="s">
        <v>2521</v>
      </c>
      <c r="P468" s="2">
        <v>304.0</v>
      </c>
      <c r="Q468" s="1" t="s">
        <v>531</v>
      </c>
      <c r="R468" s="1" t="s">
        <v>2850</v>
      </c>
    </row>
    <row r="469">
      <c r="B469" s="1" t="s">
        <v>2851</v>
      </c>
      <c r="C469" s="2">
        <v>3.57</v>
      </c>
      <c r="D469" s="1" t="s">
        <v>2852</v>
      </c>
      <c r="F469" s="1" t="s">
        <v>481</v>
      </c>
      <c r="G469" s="2">
        <v>429.0</v>
      </c>
      <c r="H469" s="1" t="s">
        <v>2853</v>
      </c>
      <c r="I469" s="3"/>
      <c r="J469" s="1" t="s">
        <v>481</v>
      </c>
      <c r="K469" s="2">
        <v>3.55</v>
      </c>
      <c r="L469" s="1" t="s">
        <v>2854</v>
      </c>
      <c r="M469" s="1" t="s">
        <v>2855</v>
      </c>
      <c r="N469" s="2">
        <v>317.0</v>
      </c>
      <c r="O469" s="1" t="s">
        <v>2521</v>
      </c>
      <c r="P469" s="2">
        <v>305.0</v>
      </c>
      <c r="Q469" s="1" t="s">
        <v>539</v>
      </c>
      <c r="R469" s="1" t="s">
        <v>2856</v>
      </c>
    </row>
    <row r="470">
      <c r="B470" s="1" t="s">
        <v>2857</v>
      </c>
      <c r="C470" s="2">
        <v>3.58</v>
      </c>
      <c r="D470" s="1" t="s">
        <v>2858</v>
      </c>
      <c r="F470" s="1" t="s">
        <v>489</v>
      </c>
      <c r="G470" s="2">
        <v>429.0</v>
      </c>
      <c r="H470" s="1" t="s">
        <v>2859</v>
      </c>
      <c r="I470" s="3"/>
      <c r="J470" s="1" t="s">
        <v>489</v>
      </c>
      <c r="K470" s="2">
        <v>3.56</v>
      </c>
      <c r="L470" s="1" t="s">
        <v>2860</v>
      </c>
      <c r="M470" s="1" t="s">
        <v>2861</v>
      </c>
      <c r="N470" s="2">
        <v>317.0</v>
      </c>
      <c r="O470" s="1" t="s">
        <v>2521</v>
      </c>
      <c r="P470" s="2">
        <v>305.0</v>
      </c>
      <c r="Q470" s="1" t="s">
        <v>547</v>
      </c>
      <c r="R470" s="1" t="s">
        <v>2862</v>
      </c>
    </row>
    <row r="471">
      <c r="B471" s="1" t="s">
        <v>2863</v>
      </c>
      <c r="C471" s="2">
        <v>3.59</v>
      </c>
      <c r="D471" s="1" t="s">
        <v>2864</v>
      </c>
      <c r="F471" s="1" t="s">
        <v>497</v>
      </c>
      <c r="G471" s="2">
        <v>430.0</v>
      </c>
      <c r="H471" s="1" t="s">
        <v>2865</v>
      </c>
      <c r="I471" s="3"/>
      <c r="J471" s="1" t="s">
        <v>497</v>
      </c>
      <c r="K471" s="2">
        <v>3.57</v>
      </c>
      <c r="L471" s="1" t="s">
        <v>2866</v>
      </c>
      <c r="M471" s="1" t="s">
        <v>2867</v>
      </c>
      <c r="N471" s="2">
        <v>317.0</v>
      </c>
      <c r="O471" s="1" t="s">
        <v>2521</v>
      </c>
      <c r="P471" s="2">
        <v>305.0</v>
      </c>
      <c r="Q471" s="1" t="s">
        <v>556</v>
      </c>
      <c r="R471" s="1" t="s">
        <v>2868</v>
      </c>
    </row>
    <row r="472">
      <c r="B472" s="1" t="s">
        <v>2869</v>
      </c>
      <c r="C472" s="2">
        <v>3.6</v>
      </c>
      <c r="D472" s="1" t="s">
        <v>2870</v>
      </c>
      <c r="F472" s="1" t="s">
        <v>505</v>
      </c>
      <c r="G472" s="2">
        <v>430.0</v>
      </c>
      <c r="H472" s="1" t="s">
        <v>2871</v>
      </c>
      <c r="I472" s="3"/>
      <c r="J472" s="1" t="s">
        <v>505</v>
      </c>
      <c r="K472" s="2">
        <v>3.58</v>
      </c>
      <c r="L472" s="1" t="s">
        <v>2872</v>
      </c>
      <c r="M472" s="1" t="s">
        <v>2873</v>
      </c>
      <c r="N472" s="2">
        <v>317.0</v>
      </c>
      <c r="O472" s="1" t="s">
        <v>2521</v>
      </c>
      <c r="P472" s="2">
        <v>305.0</v>
      </c>
      <c r="Q472" s="1" t="s">
        <v>564</v>
      </c>
      <c r="R472" s="1" t="s">
        <v>2874</v>
      </c>
    </row>
    <row r="473">
      <c r="B473" s="1" t="s">
        <v>2875</v>
      </c>
      <c r="C473" s="2">
        <v>3.61</v>
      </c>
      <c r="D473" s="1" t="s">
        <v>2876</v>
      </c>
      <c r="F473" s="1" t="s">
        <v>513</v>
      </c>
      <c r="G473" s="2">
        <v>431.0</v>
      </c>
      <c r="H473" s="1" t="s">
        <v>2877</v>
      </c>
      <c r="J473" s="1" t="s">
        <v>513</v>
      </c>
      <c r="K473" s="2">
        <v>3.59</v>
      </c>
      <c r="L473" s="1" t="s">
        <v>2878</v>
      </c>
      <c r="M473" s="1" t="s">
        <v>2879</v>
      </c>
      <c r="N473" s="2">
        <v>318.0</v>
      </c>
      <c r="O473" s="1" t="s">
        <v>2521</v>
      </c>
      <c r="P473" s="2">
        <v>306.0</v>
      </c>
      <c r="Q473" s="1" t="s">
        <v>573</v>
      </c>
      <c r="R473" s="1" t="s">
        <v>2880</v>
      </c>
    </row>
    <row r="474">
      <c r="B474" s="1" t="s">
        <v>2881</v>
      </c>
      <c r="C474" s="2">
        <v>3.62</v>
      </c>
      <c r="D474" s="1" t="s">
        <v>2882</v>
      </c>
      <c r="F474" s="1" t="s">
        <v>520</v>
      </c>
      <c r="G474" s="2">
        <v>431.0</v>
      </c>
      <c r="H474" s="1" t="s">
        <v>2883</v>
      </c>
      <c r="J474" s="1" t="s">
        <v>520</v>
      </c>
      <c r="K474" s="2">
        <v>3.6</v>
      </c>
      <c r="L474" s="1" t="s">
        <v>2884</v>
      </c>
      <c r="M474" s="1" t="s">
        <v>2885</v>
      </c>
      <c r="N474" s="2">
        <v>319.0</v>
      </c>
      <c r="O474" s="1" t="s">
        <v>2521</v>
      </c>
      <c r="P474" s="2">
        <v>307.0</v>
      </c>
      <c r="Q474" s="1" t="s">
        <v>581</v>
      </c>
      <c r="R474" s="1" t="s">
        <v>2886</v>
      </c>
    </row>
    <row r="475">
      <c r="B475" s="1" t="s">
        <v>2887</v>
      </c>
      <c r="C475" s="2">
        <v>3.63</v>
      </c>
      <c r="D475" s="1" t="s">
        <v>2888</v>
      </c>
      <c r="F475" s="1" t="s">
        <v>528</v>
      </c>
      <c r="G475" s="2">
        <v>432.0</v>
      </c>
      <c r="H475" s="1" t="s">
        <v>2889</v>
      </c>
      <c r="I475" s="3"/>
      <c r="J475" s="1" t="s">
        <v>528</v>
      </c>
      <c r="K475" s="2">
        <v>3.61</v>
      </c>
      <c r="L475" s="1" t="s">
        <v>2890</v>
      </c>
      <c r="M475" s="1" t="s">
        <v>2891</v>
      </c>
      <c r="N475" s="2">
        <v>319.0</v>
      </c>
      <c r="O475" s="1" t="s">
        <v>2521</v>
      </c>
      <c r="P475" s="2">
        <v>307.0</v>
      </c>
      <c r="Q475" s="1" t="s">
        <v>581</v>
      </c>
      <c r="R475" s="1" t="s">
        <v>2892</v>
      </c>
    </row>
    <row r="476">
      <c r="B476" s="1" t="s">
        <v>2893</v>
      </c>
      <c r="C476" s="2">
        <v>3.64</v>
      </c>
      <c r="D476" s="1" t="s">
        <v>2894</v>
      </c>
      <c r="F476" s="1" t="s">
        <v>535</v>
      </c>
      <c r="G476" s="2">
        <v>433.0</v>
      </c>
      <c r="H476" s="1" t="s">
        <v>2895</v>
      </c>
      <c r="J476" s="1" t="s">
        <v>535</v>
      </c>
      <c r="K476" s="2">
        <v>3.62</v>
      </c>
      <c r="L476" s="1" t="s">
        <v>2896</v>
      </c>
      <c r="M476" s="1" t="s">
        <v>2897</v>
      </c>
      <c r="N476" s="2">
        <v>320.0</v>
      </c>
      <c r="O476" s="1" t="s">
        <v>2521</v>
      </c>
      <c r="P476" s="2">
        <v>308.0</v>
      </c>
      <c r="Q476" s="1" t="s">
        <v>599</v>
      </c>
      <c r="R476" s="1" t="s">
        <v>2898</v>
      </c>
    </row>
    <row r="477">
      <c r="B477" s="1" t="s">
        <v>2899</v>
      </c>
      <c r="C477" s="2">
        <v>3.65</v>
      </c>
      <c r="D477" s="1" t="s">
        <v>2900</v>
      </c>
      <c r="F477" s="1" t="s">
        <v>543</v>
      </c>
      <c r="G477" s="2">
        <v>435.0</v>
      </c>
      <c r="H477" s="1" t="s">
        <v>2901</v>
      </c>
      <c r="J477" s="1" t="s">
        <v>543</v>
      </c>
      <c r="K477" s="2">
        <v>3.63</v>
      </c>
      <c r="L477" s="1" t="s">
        <v>2902</v>
      </c>
      <c r="M477" s="1" t="s">
        <v>2903</v>
      </c>
      <c r="N477" s="2">
        <v>321.0</v>
      </c>
      <c r="O477" s="1" t="s">
        <v>2521</v>
      </c>
      <c r="P477" s="2">
        <v>309.0</v>
      </c>
      <c r="Q477" s="1" t="s">
        <v>607</v>
      </c>
      <c r="R477" s="1" t="s">
        <v>2904</v>
      </c>
    </row>
    <row r="478">
      <c r="B478" s="1" t="s">
        <v>2905</v>
      </c>
      <c r="C478" s="2">
        <v>3.66</v>
      </c>
      <c r="D478" s="1" t="s">
        <v>2906</v>
      </c>
      <c r="F478" s="1" t="s">
        <v>543</v>
      </c>
      <c r="G478" s="2">
        <v>435.0</v>
      </c>
      <c r="H478" s="1" t="s">
        <v>2901</v>
      </c>
      <c r="J478" s="3"/>
      <c r="K478" s="3"/>
      <c r="L478" s="3"/>
      <c r="M478" s="3"/>
      <c r="N478" s="2">
        <v>321.0</v>
      </c>
      <c r="O478" s="1" t="s">
        <v>2521</v>
      </c>
      <c r="P478" s="2">
        <v>309.0</v>
      </c>
      <c r="Q478" s="1" t="s">
        <v>615</v>
      </c>
      <c r="R478" s="1" t="s">
        <v>2907</v>
      </c>
    </row>
    <row r="479">
      <c r="B479" s="1" t="s">
        <v>2908</v>
      </c>
      <c r="C479" s="2">
        <v>3.67</v>
      </c>
      <c r="D479" s="1" t="s">
        <v>2909</v>
      </c>
      <c r="F479" s="1" t="s">
        <v>551</v>
      </c>
      <c r="G479" s="2">
        <v>436.0</v>
      </c>
      <c r="H479" s="1" t="s">
        <v>2910</v>
      </c>
      <c r="I479" s="3"/>
      <c r="J479" s="1" t="s">
        <v>553</v>
      </c>
      <c r="K479" s="2">
        <v>3.64</v>
      </c>
      <c r="L479" s="1" t="s">
        <v>2911</v>
      </c>
      <c r="M479" s="1" t="s">
        <v>2912</v>
      </c>
      <c r="N479" s="2">
        <v>322.0</v>
      </c>
      <c r="O479" s="1" t="s">
        <v>2521</v>
      </c>
      <c r="P479" s="2">
        <v>310.0</v>
      </c>
      <c r="Q479" s="1" t="s">
        <v>623</v>
      </c>
      <c r="R479" s="1" t="s">
        <v>2913</v>
      </c>
    </row>
    <row r="480">
      <c r="B480" s="1" t="s">
        <v>2914</v>
      </c>
      <c r="C480" s="2">
        <v>3.68</v>
      </c>
      <c r="D480" s="1" t="s">
        <v>2915</v>
      </c>
      <c r="F480" s="1" t="s">
        <v>551</v>
      </c>
      <c r="G480" s="2">
        <v>436.0</v>
      </c>
      <c r="H480" s="1" t="s">
        <v>2910</v>
      </c>
      <c r="I480" s="3"/>
      <c r="J480" s="3"/>
      <c r="K480" s="3"/>
      <c r="L480" s="3"/>
      <c r="M480" s="3"/>
      <c r="N480" s="2">
        <v>322.0</v>
      </c>
      <c r="O480" s="1" t="s">
        <v>2521</v>
      </c>
      <c r="P480" s="2">
        <v>310.0</v>
      </c>
      <c r="Q480" s="1" t="s">
        <v>631</v>
      </c>
      <c r="R480" s="1" t="s">
        <v>2916</v>
      </c>
    </row>
    <row r="481">
      <c r="B481" s="1" t="s">
        <v>2917</v>
      </c>
      <c r="C481" s="2">
        <v>3.69</v>
      </c>
      <c r="D481" s="1" t="s">
        <v>2918</v>
      </c>
      <c r="F481" s="1" t="s">
        <v>551</v>
      </c>
      <c r="G481" s="2">
        <v>436.0</v>
      </c>
      <c r="H481" s="1" t="s">
        <v>2910</v>
      </c>
      <c r="I481" s="3"/>
      <c r="J481" s="3"/>
      <c r="K481" s="3"/>
      <c r="L481" s="3"/>
      <c r="M481" s="3"/>
      <c r="N481" s="2">
        <v>323.0</v>
      </c>
      <c r="O481" s="1" t="s">
        <v>2521</v>
      </c>
      <c r="P481" s="2">
        <v>311.0</v>
      </c>
      <c r="Q481" s="1" t="s">
        <v>635</v>
      </c>
      <c r="R481" s="1" t="s">
        <v>2919</v>
      </c>
    </row>
    <row r="482">
      <c r="B482" s="1" t="s">
        <v>2920</v>
      </c>
      <c r="C482" s="2">
        <v>3.7</v>
      </c>
      <c r="D482" s="3"/>
      <c r="E482" s="3"/>
      <c r="F482" s="3"/>
      <c r="G482" s="3"/>
      <c r="H482" s="3"/>
      <c r="I482" s="3"/>
      <c r="J482" s="3"/>
      <c r="K482" s="3"/>
      <c r="L482" s="3"/>
      <c r="M482" s="3"/>
      <c r="N482" s="2">
        <v>323.0</v>
      </c>
      <c r="O482" s="1" t="s">
        <v>2521</v>
      </c>
      <c r="P482" s="2">
        <v>311.0</v>
      </c>
      <c r="Q482" s="1" t="s">
        <v>654</v>
      </c>
      <c r="R482" s="1" t="s">
        <v>2921</v>
      </c>
    </row>
    <row r="483">
      <c r="B483" s="1" t="s">
        <v>2922</v>
      </c>
      <c r="C483" s="2">
        <v>3.71</v>
      </c>
      <c r="D483" s="1" t="s">
        <v>2923</v>
      </c>
      <c r="F483" s="1" t="s">
        <v>551</v>
      </c>
      <c r="G483" s="2">
        <v>436.0</v>
      </c>
      <c r="H483" s="1" t="s">
        <v>2910</v>
      </c>
      <c r="I483" s="3"/>
      <c r="J483" s="3"/>
      <c r="K483" s="3"/>
      <c r="L483" s="3"/>
      <c r="M483" s="3"/>
      <c r="N483" s="2">
        <v>323.0</v>
      </c>
      <c r="O483" s="1" t="s">
        <v>2521</v>
      </c>
      <c r="P483" s="2">
        <v>311.0</v>
      </c>
      <c r="Q483" s="1" t="s">
        <v>664</v>
      </c>
      <c r="R483" s="1" t="s">
        <v>2924</v>
      </c>
    </row>
    <row r="484">
      <c r="B484" s="1" t="s">
        <v>2925</v>
      </c>
      <c r="C484" s="2">
        <v>3.72</v>
      </c>
      <c r="D484" s="1" t="s">
        <v>2926</v>
      </c>
      <c r="F484" s="1" t="s">
        <v>561</v>
      </c>
      <c r="G484" s="2">
        <v>438.0</v>
      </c>
      <c r="H484" s="1" t="s">
        <v>2927</v>
      </c>
      <c r="J484" s="1" t="s">
        <v>561</v>
      </c>
      <c r="K484" s="2">
        <v>3.65</v>
      </c>
      <c r="L484" s="1" t="s">
        <v>2928</v>
      </c>
      <c r="M484" s="1" t="s">
        <v>2929</v>
      </c>
      <c r="O484" s="3"/>
      <c r="P484" s="3"/>
      <c r="Q484" s="3"/>
      <c r="R484" s="3"/>
    </row>
    <row r="485">
      <c r="B485" s="1" t="s">
        <v>2930</v>
      </c>
      <c r="C485" s="2">
        <v>3.73</v>
      </c>
      <c r="D485" s="1" t="s">
        <v>2931</v>
      </c>
      <c r="F485" s="1" t="s">
        <v>569</v>
      </c>
      <c r="G485" s="2">
        <v>440.0</v>
      </c>
      <c r="H485" s="1" t="s">
        <v>2932</v>
      </c>
      <c r="J485" s="1" t="s">
        <v>569</v>
      </c>
      <c r="K485" s="2">
        <v>3.66</v>
      </c>
      <c r="L485" s="1" t="s">
        <v>2933</v>
      </c>
      <c r="M485" s="1" t="s">
        <v>2934</v>
      </c>
      <c r="N485" s="2">
        <v>324.0</v>
      </c>
      <c r="O485" s="1" t="s">
        <v>2521</v>
      </c>
      <c r="P485" s="2">
        <v>312.0</v>
      </c>
      <c r="Q485" s="1" t="s">
        <v>672</v>
      </c>
      <c r="R485" s="1" t="s">
        <v>2935</v>
      </c>
    </row>
    <row r="486">
      <c r="B486" s="1" t="s">
        <v>2936</v>
      </c>
      <c r="C486" s="2">
        <v>3.74</v>
      </c>
      <c r="D486" s="1" t="s">
        <v>2937</v>
      </c>
      <c r="F486" s="1" t="s">
        <v>577</v>
      </c>
      <c r="G486" s="2">
        <v>441.0</v>
      </c>
      <c r="H486" s="1" t="s">
        <v>2938</v>
      </c>
      <c r="I486" s="3"/>
      <c r="J486" s="1" t="s">
        <v>577</v>
      </c>
      <c r="K486" s="2">
        <v>3.67</v>
      </c>
      <c r="L486" s="1" t="s">
        <v>2939</v>
      </c>
      <c r="M486" s="1" t="s">
        <v>2940</v>
      </c>
      <c r="N486" s="2">
        <v>324.0</v>
      </c>
      <c r="O486" s="1" t="s">
        <v>2521</v>
      </c>
      <c r="P486" s="2">
        <v>312.0</v>
      </c>
      <c r="Q486" s="1" t="s">
        <v>682</v>
      </c>
      <c r="R486" s="1" t="s">
        <v>2941</v>
      </c>
    </row>
    <row r="487">
      <c r="B487" s="1" t="s">
        <v>2942</v>
      </c>
      <c r="C487" s="2">
        <v>3.75</v>
      </c>
      <c r="D487" s="1" t="s">
        <v>2943</v>
      </c>
      <c r="F487" s="1" t="s">
        <v>587</v>
      </c>
      <c r="G487" s="2">
        <v>441.0</v>
      </c>
      <c r="H487" s="1" t="s">
        <v>2944</v>
      </c>
      <c r="J487" s="1" t="s">
        <v>587</v>
      </c>
      <c r="K487" s="2">
        <v>3.68</v>
      </c>
      <c r="L487" s="1" t="s">
        <v>2945</v>
      </c>
      <c r="M487" s="1" t="s">
        <v>2946</v>
      </c>
      <c r="N487" s="2">
        <v>325.0</v>
      </c>
      <c r="O487" s="1" t="s">
        <v>2521</v>
      </c>
      <c r="P487" s="2">
        <v>313.0</v>
      </c>
      <c r="Q487" s="1" t="s">
        <v>690</v>
      </c>
      <c r="R487" s="1" t="s">
        <v>2947</v>
      </c>
    </row>
    <row r="488">
      <c r="B488" s="1" t="s">
        <v>2948</v>
      </c>
      <c r="C488" s="2">
        <v>3.76</v>
      </c>
      <c r="D488" s="1" t="s">
        <v>2949</v>
      </c>
      <c r="F488" s="1" t="s">
        <v>595</v>
      </c>
      <c r="G488" s="2">
        <v>441.0</v>
      </c>
      <c r="H488" s="1" t="s">
        <v>2950</v>
      </c>
      <c r="J488" s="1" t="s">
        <v>595</v>
      </c>
      <c r="K488" s="2">
        <v>3.69</v>
      </c>
      <c r="L488" s="1" t="s">
        <v>2951</v>
      </c>
      <c r="M488" s="1" t="s">
        <v>2952</v>
      </c>
      <c r="N488" s="2">
        <v>327.0</v>
      </c>
      <c r="O488" s="1" t="s">
        <v>2521</v>
      </c>
      <c r="P488" s="2">
        <v>315.0</v>
      </c>
      <c r="Q488" s="1" t="s">
        <v>698</v>
      </c>
      <c r="R488" s="1" t="s">
        <v>2953</v>
      </c>
    </row>
    <row r="489">
      <c r="B489" s="1" t="s">
        <v>2954</v>
      </c>
      <c r="C489" s="2">
        <v>3.77</v>
      </c>
      <c r="D489" s="1" t="s">
        <v>2955</v>
      </c>
      <c r="F489" s="3"/>
      <c r="G489" s="3"/>
      <c r="H489" s="3"/>
      <c r="I489" s="3"/>
      <c r="J489" s="1" t="s">
        <v>603</v>
      </c>
      <c r="K489" s="2">
        <v>3.7</v>
      </c>
      <c r="L489" s="1" t="s">
        <v>2956</v>
      </c>
      <c r="M489" s="1" t="s">
        <v>2957</v>
      </c>
      <c r="N489" s="2">
        <v>328.0</v>
      </c>
      <c r="O489" s="1" t="s">
        <v>2521</v>
      </c>
      <c r="P489" s="2">
        <v>316.0</v>
      </c>
      <c r="Q489" s="1" t="s">
        <v>706</v>
      </c>
      <c r="R489" s="1" t="s">
        <v>2958</v>
      </c>
    </row>
    <row r="490">
      <c r="B490" s="1" t="s">
        <v>2959</v>
      </c>
      <c r="C490" s="2">
        <v>3.77</v>
      </c>
      <c r="D490" s="1" t="s">
        <v>2955</v>
      </c>
      <c r="F490" s="1" t="s">
        <v>603</v>
      </c>
      <c r="G490" s="2">
        <v>442.0</v>
      </c>
      <c r="H490" s="1" t="s">
        <v>2960</v>
      </c>
      <c r="J490" s="3"/>
      <c r="K490" s="3"/>
      <c r="L490" s="3"/>
      <c r="M490" s="3"/>
      <c r="N490" s="3"/>
      <c r="O490" s="3"/>
      <c r="P490" s="3"/>
      <c r="Q490" s="3"/>
      <c r="R490" s="3"/>
    </row>
    <row r="491">
      <c r="B491" s="1" t="s">
        <v>2961</v>
      </c>
      <c r="C491" s="2">
        <v>3.78</v>
      </c>
      <c r="D491" s="1" t="s">
        <v>2962</v>
      </c>
      <c r="F491" s="1" t="s">
        <v>611</v>
      </c>
      <c r="G491" s="2">
        <v>445.0</v>
      </c>
      <c r="H491" s="1" t="s">
        <v>2963</v>
      </c>
      <c r="J491" s="1" t="s">
        <v>611</v>
      </c>
      <c r="K491" s="2">
        <v>3.71</v>
      </c>
      <c r="L491" s="1" t="s">
        <v>2964</v>
      </c>
      <c r="M491" s="1" t="s">
        <v>2965</v>
      </c>
      <c r="N491" s="2">
        <v>329.0</v>
      </c>
      <c r="O491" s="1" t="s">
        <v>2521</v>
      </c>
      <c r="P491" s="2">
        <v>317.0</v>
      </c>
      <c r="Q491" s="1" t="s">
        <v>714</v>
      </c>
      <c r="R491" s="1" t="s">
        <v>2966</v>
      </c>
    </row>
    <row r="492">
      <c r="B492" s="1" t="s">
        <v>2967</v>
      </c>
      <c r="C492" s="2">
        <v>3.79</v>
      </c>
      <c r="D492" s="1" t="s">
        <v>2968</v>
      </c>
      <c r="F492" s="1" t="s">
        <v>619</v>
      </c>
      <c r="G492" s="2">
        <v>446.0</v>
      </c>
      <c r="H492" s="1" t="s">
        <v>2969</v>
      </c>
      <c r="J492" s="1" t="s">
        <v>619</v>
      </c>
      <c r="K492" s="2">
        <v>3.72</v>
      </c>
      <c r="L492" s="1" t="s">
        <v>2970</v>
      </c>
      <c r="M492" s="1" t="s">
        <v>2971</v>
      </c>
      <c r="O492" s="3"/>
      <c r="P492" s="3"/>
      <c r="Q492" s="3"/>
      <c r="R492" s="3"/>
    </row>
    <row r="493">
      <c r="B493" s="1" t="s">
        <v>2972</v>
      </c>
      <c r="C493" s="2">
        <v>3.79</v>
      </c>
      <c r="D493" s="1" t="s">
        <v>2968</v>
      </c>
      <c r="F493" s="1" t="s">
        <v>627</v>
      </c>
      <c r="G493" s="2">
        <v>446.0</v>
      </c>
      <c r="H493" s="1" t="s">
        <v>2973</v>
      </c>
      <c r="J493" s="1" t="s">
        <v>627</v>
      </c>
      <c r="K493" s="2">
        <v>3.73</v>
      </c>
      <c r="L493" s="1" t="s">
        <v>2974</v>
      </c>
      <c r="M493" s="1" t="s">
        <v>2975</v>
      </c>
      <c r="N493" s="2">
        <v>330.0</v>
      </c>
      <c r="O493" s="1" t="s">
        <v>2521</v>
      </c>
      <c r="P493" s="2">
        <v>318.0</v>
      </c>
      <c r="Q493" s="1" t="s">
        <v>722</v>
      </c>
      <c r="R493" s="1" t="s">
        <v>2976</v>
      </c>
    </row>
    <row r="494">
      <c r="B494" s="1" t="s">
        <v>2977</v>
      </c>
      <c r="C494" s="2">
        <v>3.8</v>
      </c>
      <c r="D494" s="1" t="s">
        <v>2978</v>
      </c>
      <c r="F494" s="1" t="s">
        <v>639</v>
      </c>
      <c r="G494" s="2">
        <v>447.0</v>
      </c>
      <c r="H494" s="1" t="s">
        <v>2979</v>
      </c>
      <c r="J494" s="1" t="s">
        <v>641</v>
      </c>
      <c r="K494" s="2">
        <v>3.74</v>
      </c>
      <c r="L494" s="1" t="s">
        <v>2980</v>
      </c>
      <c r="M494" s="1" t="s">
        <v>2981</v>
      </c>
      <c r="N494" s="2">
        <v>331.0</v>
      </c>
      <c r="O494" s="1" t="s">
        <v>2521</v>
      </c>
      <c r="P494" s="2">
        <v>319.0</v>
      </c>
      <c r="Q494" s="1" t="s">
        <v>731</v>
      </c>
      <c r="R494" s="1" t="s">
        <v>2982</v>
      </c>
    </row>
    <row r="495">
      <c r="B495" s="1" t="s">
        <v>2983</v>
      </c>
      <c r="C495" s="2">
        <v>3.81</v>
      </c>
      <c r="D495" s="1" t="s">
        <v>2984</v>
      </c>
      <c r="F495" s="1" t="s">
        <v>650</v>
      </c>
      <c r="G495" s="2">
        <v>448.0</v>
      </c>
      <c r="H495" s="1" t="s">
        <v>2985</v>
      </c>
      <c r="J495" s="1" t="s">
        <v>650</v>
      </c>
      <c r="K495" s="2">
        <v>3.75</v>
      </c>
      <c r="L495" s="1" t="s">
        <v>2986</v>
      </c>
      <c r="M495" s="1" t="s">
        <v>2987</v>
      </c>
      <c r="N495" s="2">
        <v>332.0</v>
      </c>
      <c r="O495" s="1" t="s">
        <v>2521</v>
      </c>
      <c r="P495" s="2">
        <v>320.0</v>
      </c>
      <c r="Q495" s="1" t="s">
        <v>739</v>
      </c>
      <c r="R495" s="1" t="s">
        <v>2988</v>
      </c>
    </row>
    <row r="496">
      <c r="B496" s="1" t="s">
        <v>2989</v>
      </c>
      <c r="C496" s="2">
        <v>3.82</v>
      </c>
      <c r="D496" s="1" t="s">
        <v>2990</v>
      </c>
      <c r="F496" s="1" t="s">
        <v>660</v>
      </c>
      <c r="G496" s="2">
        <v>449.0</v>
      </c>
      <c r="H496" s="1" t="s">
        <v>2991</v>
      </c>
      <c r="J496" s="1" t="s">
        <v>660</v>
      </c>
      <c r="K496" s="2">
        <v>3.76</v>
      </c>
      <c r="L496" s="1" t="s">
        <v>2992</v>
      </c>
      <c r="M496" s="1" t="s">
        <v>2993</v>
      </c>
      <c r="N496" s="2">
        <v>333.0</v>
      </c>
      <c r="O496" s="1" t="s">
        <v>2521</v>
      </c>
      <c r="P496" s="2">
        <v>321.0</v>
      </c>
      <c r="Q496" s="1" t="s">
        <v>747</v>
      </c>
      <c r="R496" s="1" t="s">
        <v>2994</v>
      </c>
    </row>
    <row r="497">
      <c r="B497" s="1" t="s">
        <v>2995</v>
      </c>
      <c r="C497" s="2">
        <v>3.83</v>
      </c>
      <c r="D497" s="1" t="s">
        <v>2996</v>
      </c>
      <c r="F497" s="1" t="s">
        <v>668</v>
      </c>
      <c r="G497" s="2">
        <v>450.0</v>
      </c>
      <c r="H497" s="1" t="s">
        <v>2997</v>
      </c>
      <c r="J497" s="1" t="s">
        <v>668</v>
      </c>
      <c r="K497" s="2">
        <v>3.77</v>
      </c>
      <c r="L497" s="1" t="s">
        <v>2998</v>
      </c>
      <c r="M497" s="1" t="s">
        <v>2999</v>
      </c>
      <c r="N497" s="2">
        <v>333.0</v>
      </c>
      <c r="O497" s="1" t="s">
        <v>2521</v>
      </c>
      <c r="P497" s="2">
        <v>321.0</v>
      </c>
      <c r="Q497" s="1" t="s">
        <v>755</v>
      </c>
      <c r="R497" s="1" t="s">
        <v>3000</v>
      </c>
    </row>
    <row r="498">
      <c r="B498" s="1" t="s">
        <v>3001</v>
      </c>
      <c r="C498" s="2">
        <v>3.84</v>
      </c>
      <c r="D498" s="1" t="s">
        <v>3002</v>
      </c>
      <c r="F498" s="1" t="s">
        <v>678</v>
      </c>
      <c r="G498" s="2">
        <v>451.0</v>
      </c>
      <c r="H498" s="1" t="s">
        <v>3003</v>
      </c>
      <c r="J498" s="1" t="s">
        <v>678</v>
      </c>
      <c r="K498" s="2">
        <v>3.78</v>
      </c>
      <c r="L498" s="1" t="s">
        <v>3004</v>
      </c>
      <c r="M498" s="1" t="s">
        <v>3005</v>
      </c>
      <c r="N498" s="2">
        <v>333.0</v>
      </c>
      <c r="O498" s="1" t="s">
        <v>2521</v>
      </c>
      <c r="P498" s="2">
        <v>321.0</v>
      </c>
      <c r="Q498" s="1" t="s">
        <v>763</v>
      </c>
      <c r="R498" s="1" t="s">
        <v>3006</v>
      </c>
    </row>
    <row r="499">
      <c r="B499" s="1" t="s">
        <v>3007</v>
      </c>
      <c r="C499" s="2">
        <v>3.85</v>
      </c>
      <c r="D499" s="1" t="s">
        <v>3008</v>
      </c>
      <c r="F499" s="1" t="s">
        <v>686</v>
      </c>
      <c r="G499" s="2">
        <v>453.0</v>
      </c>
      <c r="H499" s="1" t="s">
        <v>3009</v>
      </c>
      <c r="J499" s="1" t="s">
        <v>686</v>
      </c>
      <c r="K499" s="2">
        <v>3.79</v>
      </c>
      <c r="L499" s="1" t="s">
        <v>3010</v>
      </c>
      <c r="M499" s="1" t="s">
        <v>3011</v>
      </c>
      <c r="N499" s="2">
        <v>334.0</v>
      </c>
      <c r="O499" s="1" t="s">
        <v>2521</v>
      </c>
      <c r="P499" s="2">
        <v>322.0</v>
      </c>
      <c r="Q499" s="1" t="s">
        <v>771</v>
      </c>
      <c r="R499" s="1" t="s">
        <v>3012</v>
      </c>
    </row>
    <row r="500">
      <c r="B500" s="1" t="s">
        <v>3013</v>
      </c>
      <c r="C500" s="2">
        <v>3.86</v>
      </c>
      <c r="D500" s="1" t="s">
        <v>3014</v>
      </c>
      <c r="F500" s="1" t="s">
        <v>694</v>
      </c>
      <c r="G500" s="2">
        <v>454.0</v>
      </c>
      <c r="H500" s="1" t="s">
        <v>3015</v>
      </c>
      <c r="J500" s="1" t="s">
        <v>694</v>
      </c>
      <c r="K500" s="2">
        <v>3.8</v>
      </c>
      <c r="L500" s="1" t="s">
        <v>3016</v>
      </c>
      <c r="M500" s="1" t="s">
        <v>3017</v>
      </c>
      <c r="N500" s="2">
        <v>335.0</v>
      </c>
      <c r="O500" s="1" t="s">
        <v>2521</v>
      </c>
      <c r="P500" s="2">
        <v>323.0</v>
      </c>
      <c r="Q500" s="1" t="s">
        <v>779</v>
      </c>
      <c r="R500" s="1" t="s">
        <v>3018</v>
      </c>
    </row>
    <row r="501">
      <c r="B501" s="1" t="s">
        <v>3019</v>
      </c>
      <c r="C501" s="2">
        <v>3.87</v>
      </c>
      <c r="D501" s="1" t="s">
        <v>3020</v>
      </c>
      <c r="F501" s="1" t="s">
        <v>702</v>
      </c>
      <c r="G501" s="2">
        <v>455.0</v>
      </c>
      <c r="H501" s="1" t="s">
        <v>3021</v>
      </c>
      <c r="J501" s="1" t="s">
        <v>702</v>
      </c>
      <c r="K501" s="2">
        <v>3.81</v>
      </c>
      <c r="L501" s="1" t="s">
        <v>3022</v>
      </c>
      <c r="M501" s="1" t="s">
        <v>3023</v>
      </c>
      <c r="N501" s="2">
        <v>336.0</v>
      </c>
      <c r="O501" s="1" t="s">
        <v>2521</v>
      </c>
      <c r="P501" s="2">
        <v>324.0</v>
      </c>
      <c r="Q501" s="1" t="s">
        <v>787</v>
      </c>
      <c r="R501" s="1" t="s">
        <v>3024</v>
      </c>
    </row>
    <row r="502">
      <c r="B502" s="1" t="s">
        <v>3025</v>
      </c>
      <c r="C502" s="2">
        <v>3.88</v>
      </c>
      <c r="D502" s="1" t="s">
        <v>3026</v>
      </c>
      <c r="F502" s="1" t="s">
        <v>710</v>
      </c>
      <c r="G502" s="2">
        <v>455.0</v>
      </c>
      <c r="H502" s="1" t="s">
        <v>3027</v>
      </c>
      <c r="J502" s="1" t="s">
        <v>710</v>
      </c>
      <c r="K502" s="2">
        <v>3.82</v>
      </c>
      <c r="L502" s="1" t="s">
        <v>3028</v>
      </c>
      <c r="M502" s="1" t="s">
        <v>3029</v>
      </c>
      <c r="N502" s="2">
        <v>337.0</v>
      </c>
      <c r="O502" s="1" t="s">
        <v>2521</v>
      </c>
      <c r="P502" s="2">
        <v>325.0</v>
      </c>
      <c r="Q502" s="1" t="s">
        <v>795</v>
      </c>
      <c r="R502" s="1" t="s">
        <v>3030</v>
      </c>
    </row>
    <row r="503">
      <c r="B503" s="1" t="s">
        <v>3031</v>
      </c>
      <c r="C503" s="2">
        <v>3.89</v>
      </c>
      <c r="D503" s="1" t="s">
        <v>3032</v>
      </c>
      <c r="F503" s="1" t="s">
        <v>627</v>
      </c>
      <c r="G503" s="2">
        <v>456.0</v>
      </c>
      <c r="H503" s="1" t="s">
        <v>2567</v>
      </c>
      <c r="J503" s="1" t="s">
        <v>718</v>
      </c>
      <c r="K503" s="2">
        <v>3.83</v>
      </c>
      <c r="L503" s="1" t="s">
        <v>3033</v>
      </c>
      <c r="M503" s="1" t="s">
        <v>3034</v>
      </c>
      <c r="N503" s="2">
        <v>339.0</v>
      </c>
      <c r="O503" s="1" t="s">
        <v>2521</v>
      </c>
      <c r="P503" s="2">
        <v>327.0</v>
      </c>
      <c r="Q503" s="1" t="s">
        <v>803</v>
      </c>
      <c r="R503" s="1" t="s">
        <v>3035</v>
      </c>
    </row>
    <row r="504">
      <c r="B504" s="1" t="s">
        <v>3036</v>
      </c>
      <c r="C504" s="2">
        <v>3.9</v>
      </c>
      <c r="D504" s="1" t="s">
        <v>3037</v>
      </c>
      <c r="F504" s="1" t="s">
        <v>726</v>
      </c>
      <c r="G504" s="2">
        <v>456.0</v>
      </c>
      <c r="H504" s="1" t="s">
        <v>3038</v>
      </c>
      <c r="J504" s="1" t="s">
        <v>728</v>
      </c>
      <c r="K504" s="2">
        <v>3.84</v>
      </c>
      <c r="L504" s="1" t="s">
        <v>3039</v>
      </c>
      <c r="M504" s="1" t="s">
        <v>3040</v>
      </c>
      <c r="N504" s="2">
        <v>339.0</v>
      </c>
      <c r="O504" s="1" t="s">
        <v>2521</v>
      </c>
      <c r="P504" s="2">
        <v>327.0</v>
      </c>
      <c r="Q504" s="1" t="s">
        <v>807</v>
      </c>
      <c r="R504" s="1" t="s">
        <v>3041</v>
      </c>
    </row>
    <row r="505">
      <c r="B505" s="1" t="s">
        <v>3042</v>
      </c>
      <c r="C505" s="2">
        <v>3.91</v>
      </c>
      <c r="D505" s="1" t="s">
        <v>3043</v>
      </c>
      <c r="F505" s="1" t="s">
        <v>735</v>
      </c>
      <c r="G505" s="2">
        <v>456.0</v>
      </c>
      <c r="H505" s="1" t="s">
        <v>3044</v>
      </c>
      <c r="J505" s="1" t="s">
        <v>735</v>
      </c>
      <c r="K505" s="2">
        <v>3.85</v>
      </c>
      <c r="L505" s="1" t="s">
        <v>3045</v>
      </c>
      <c r="M505" s="1" t="s">
        <v>3046</v>
      </c>
      <c r="N505" s="2">
        <v>340.0</v>
      </c>
      <c r="O505" s="1" t="s">
        <v>2521</v>
      </c>
      <c r="P505" s="2">
        <v>328.0</v>
      </c>
      <c r="Q505" s="1" t="s">
        <v>816</v>
      </c>
      <c r="R505" s="1" t="s">
        <v>3047</v>
      </c>
    </row>
    <row r="506">
      <c r="B506" s="1" t="s">
        <v>3048</v>
      </c>
      <c r="C506" s="2">
        <v>3.92</v>
      </c>
      <c r="D506" s="1" t="s">
        <v>3049</v>
      </c>
      <c r="F506" s="1" t="s">
        <v>743</v>
      </c>
      <c r="G506" s="2">
        <v>457.0</v>
      </c>
      <c r="H506" s="1" t="s">
        <v>3050</v>
      </c>
      <c r="J506" s="1" t="s">
        <v>743</v>
      </c>
      <c r="K506" s="2">
        <v>3.86</v>
      </c>
      <c r="L506" s="1" t="s">
        <v>3051</v>
      </c>
      <c r="M506" s="1" t="s">
        <v>3052</v>
      </c>
      <c r="N506" s="2">
        <v>341.0</v>
      </c>
      <c r="O506" s="1" t="s">
        <v>2521</v>
      </c>
      <c r="P506" s="2">
        <v>329.0</v>
      </c>
      <c r="Q506" s="1" t="s">
        <v>1915</v>
      </c>
      <c r="R506" s="1" t="s">
        <v>3053</v>
      </c>
    </row>
    <row r="507">
      <c r="B507" s="1" t="s">
        <v>3054</v>
      </c>
      <c r="C507" s="2">
        <v>3.93</v>
      </c>
      <c r="D507" s="1" t="s">
        <v>3055</v>
      </c>
      <c r="E507" s="3"/>
      <c r="F507" s="1" t="s">
        <v>751</v>
      </c>
      <c r="G507" s="2">
        <v>457.0</v>
      </c>
      <c r="H507" s="1" t="s">
        <v>3056</v>
      </c>
      <c r="I507" s="3"/>
      <c r="J507" s="1" t="s">
        <v>751</v>
      </c>
      <c r="K507" s="2">
        <v>3.87</v>
      </c>
      <c r="L507" s="1" t="s">
        <v>3057</v>
      </c>
      <c r="M507" s="1" t="s">
        <v>3058</v>
      </c>
      <c r="N507" s="2">
        <v>341.0</v>
      </c>
      <c r="O507" s="1" t="s">
        <v>2521</v>
      </c>
      <c r="P507" s="2">
        <v>329.0</v>
      </c>
      <c r="Q507" s="1" t="s">
        <v>832</v>
      </c>
      <c r="R507" s="1" t="s">
        <v>3059</v>
      </c>
    </row>
    <row r="508">
      <c r="B508" s="1" t="s">
        <v>3060</v>
      </c>
      <c r="C508" s="2">
        <v>3.94</v>
      </c>
      <c r="D508" s="1" t="s">
        <v>3061</v>
      </c>
      <c r="F508" s="1" t="s">
        <v>759</v>
      </c>
      <c r="G508" s="2">
        <v>458.0</v>
      </c>
      <c r="H508" s="1" t="s">
        <v>3062</v>
      </c>
      <c r="J508" s="1" t="s">
        <v>759</v>
      </c>
      <c r="K508" s="2">
        <v>3.88</v>
      </c>
      <c r="L508" s="1" t="s">
        <v>3063</v>
      </c>
      <c r="M508" s="1" t="s">
        <v>3064</v>
      </c>
      <c r="N508" s="2">
        <v>341.0</v>
      </c>
      <c r="O508" s="1" t="s">
        <v>2521</v>
      </c>
      <c r="P508" s="2">
        <v>329.0</v>
      </c>
      <c r="Q508" s="1" t="s">
        <v>840</v>
      </c>
      <c r="R508" s="1" t="s">
        <v>3065</v>
      </c>
    </row>
    <row r="509">
      <c r="B509" s="1" t="s">
        <v>3066</v>
      </c>
      <c r="C509" s="2">
        <v>3.95</v>
      </c>
      <c r="D509" s="1" t="s">
        <v>3067</v>
      </c>
      <c r="F509" s="1" t="s">
        <v>767</v>
      </c>
      <c r="G509" s="2">
        <v>458.0</v>
      </c>
      <c r="H509" s="1" t="s">
        <v>3068</v>
      </c>
      <c r="J509" s="1" t="s">
        <v>767</v>
      </c>
      <c r="K509" s="2">
        <v>3.89</v>
      </c>
      <c r="L509" s="1" t="s">
        <v>3069</v>
      </c>
      <c r="M509" s="1" t="s">
        <v>3070</v>
      </c>
      <c r="N509" s="2">
        <v>342.0</v>
      </c>
      <c r="O509" s="1" t="s">
        <v>2521</v>
      </c>
      <c r="P509" s="2">
        <v>330.0</v>
      </c>
      <c r="Q509" s="1" t="s">
        <v>848</v>
      </c>
      <c r="R509" s="1" t="s">
        <v>3071</v>
      </c>
    </row>
    <row r="510">
      <c r="B510" s="1" t="s">
        <v>3072</v>
      </c>
      <c r="C510" s="2">
        <v>3.96</v>
      </c>
      <c r="D510" s="1" t="s">
        <v>3073</v>
      </c>
      <c r="F510" s="1" t="s">
        <v>775</v>
      </c>
      <c r="G510" s="2">
        <v>459.0</v>
      </c>
      <c r="H510" s="1" t="s">
        <v>3074</v>
      </c>
      <c r="J510" s="1" t="s">
        <v>775</v>
      </c>
      <c r="K510" s="2">
        <v>3.9</v>
      </c>
      <c r="L510" s="1" t="s">
        <v>3075</v>
      </c>
      <c r="M510" s="1" t="s">
        <v>3076</v>
      </c>
      <c r="N510" s="2">
        <v>342.0</v>
      </c>
      <c r="O510" s="1" t="s">
        <v>2521</v>
      </c>
      <c r="P510" s="2">
        <v>330.0</v>
      </c>
      <c r="Q510" s="1" t="s">
        <v>856</v>
      </c>
      <c r="R510" s="1" t="s">
        <v>3077</v>
      </c>
    </row>
    <row r="511">
      <c r="B511" s="1" t="s">
        <v>3078</v>
      </c>
      <c r="C511" s="2">
        <v>3.97</v>
      </c>
      <c r="D511" s="1" t="s">
        <v>3079</v>
      </c>
      <c r="F511" s="1" t="s">
        <v>783</v>
      </c>
      <c r="G511" s="2">
        <v>460.0</v>
      </c>
      <c r="H511" s="1" t="s">
        <v>3080</v>
      </c>
      <c r="J511" s="1" t="s">
        <v>783</v>
      </c>
      <c r="K511" s="2">
        <v>3.91</v>
      </c>
      <c r="L511" s="1" t="s">
        <v>3081</v>
      </c>
      <c r="M511" s="1" t="s">
        <v>3082</v>
      </c>
      <c r="N511" s="2">
        <v>342.0</v>
      </c>
      <c r="O511" s="1" t="s">
        <v>2521</v>
      </c>
      <c r="P511" s="2">
        <v>330.0</v>
      </c>
      <c r="Q511" s="1" t="s">
        <v>864</v>
      </c>
      <c r="R511" s="1" t="s">
        <v>3083</v>
      </c>
    </row>
    <row r="512">
      <c r="B512" s="1" t="s">
        <v>3084</v>
      </c>
      <c r="C512" s="2">
        <v>3.98</v>
      </c>
      <c r="D512" s="1" t="s">
        <v>3085</v>
      </c>
      <c r="F512" s="1" t="s">
        <v>791</v>
      </c>
      <c r="G512" s="2">
        <v>462.0</v>
      </c>
      <c r="H512" s="1" t="s">
        <v>3086</v>
      </c>
      <c r="J512" s="1" t="s">
        <v>791</v>
      </c>
      <c r="K512" s="2">
        <v>3.92</v>
      </c>
      <c r="L512" s="1" t="s">
        <v>3087</v>
      </c>
      <c r="M512" s="1" t="s">
        <v>3088</v>
      </c>
      <c r="N512" s="2">
        <v>343.0</v>
      </c>
      <c r="O512" s="1" t="s">
        <v>2521</v>
      </c>
      <c r="P512" s="2">
        <v>331.0</v>
      </c>
      <c r="Q512" s="1" t="s">
        <v>880</v>
      </c>
      <c r="R512" s="1" t="s">
        <v>3089</v>
      </c>
    </row>
    <row r="513">
      <c r="B513" s="1" t="s">
        <v>3090</v>
      </c>
      <c r="C513" s="2">
        <v>3.99</v>
      </c>
      <c r="D513" s="1" t="s">
        <v>3091</v>
      </c>
      <c r="F513" s="1" t="s">
        <v>799</v>
      </c>
      <c r="G513" s="2">
        <v>462.0</v>
      </c>
      <c r="H513" s="1" t="s">
        <v>3092</v>
      </c>
      <c r="J513" s="1" t="s">
        <v>799</v>
      </c>
      <c r="K513" s="2">
        <v>3.93</v>
      </c>
      <c r="L513" s="1" t="s">
        <v>3093</v>
      </c>
      <c r="M513" s="1" t="s">
        <v>3094</v>
      </c>
      <c r="N513" s="2">
        <v>344.0</v>
      </c>
      <c r="O513" s="1" t="s">
        <v>2521</v>
      </c>
      <c r="P513" s="2">
        <v>332.0</v>
      </c>
      <c r="Q513" s="1" t="s">
        <v>1958</v>
      </c>
      <c r="R513" s="1" t="s">
        <v>3095</v>
      </c>
    </row>
    <row r="514">
      <c r="B514" s="1" t="s">
        <v>3096</v>
      </c>
      <c r="C514" s="2">
        <v>3.1</v>
      </c>
      <c r="D514" s="1" t="s">
        <v>3097</v>
      </c>
      <c r="F514" s="1" t="s">
        <v>811</v>
      </c>
      <c r="G514" s="2">
        <v>463.0</v>
      </c>
      <c r="H514" s="1" t="s">
        <v>3098</v>
      </c>
      <c r="J514" s="1" t="s">
        <v>813</v>
      </c>
      <c r="K514" s="2">
        <v>3.94</v>
      </c>
      <c r="L514" s="1" t="s">
        <v>3099</v>
      </c>
      <c r="M514" s="1" t="s">
        <v>3100</v>
      </c>
      <c r="N514" s="2">
        <v>344.0</v>
      </c>
      <c r="O514" s="1" t="s">
        <v>2521</v>
      </c>
      <c r="P514" s="2">
        <v>332.0</v>
      </c>
      <c r="Q514" s="1" t="s">
        <v>888</v>
      </c>
      <c r="R514" s="1" t="s">
        <v>3101</v>
      </c>
    </row>
    <row r="515">
      <c r="B515" s="1" t="s">
        <v>3102</v>
      </c>
      <c r="C515" s="2">
        <v>3.101</v>
      </c>
      <c r="D515" s="1" t="s">
        <v>3103</v>
      </c>
      <c r="F515" s="1" t="s">
        <v>820</v>
      </c>
      <c r="G515" s="2">
        <v>463.0</v>
      </c>
      <c r="H515" s="1" t="s">
        <v>3104</v>
      </c>
      <c r="J515" s="1" t="s">
        <v>820</v>
      </c>
      <c r="K515" s="2">
        <v>3.95</v>
      </c>
      <c r="L515" s="1" t="s">
        <v>3105</v>
      </c>
      <c r="M515" s="1" t="s">
        <v>3106</v>
      </c>
      <c r="N515" s="2">
        <v>345.0</v>
      </c>
      <c r="O515" s="1" t="s">
        <v>2521</v>
      </c>
      <c r="P515" s="2">
        <v>333.0</v>
      </c>
      <c r="Q515" s="1" t="s">
        <v>897</v>
      </c>
      <c r="R515" s="1" t="s">
        <v>3107</v>
      </c>
    </row>
    <row r="516">
      <c r="B516" s="1" t="s">
        <v>3108</v>
      </c>
      <c r="C516" s="2">
        <v>3.102</v>
      </c>
      <c r="D516" s="1" t="s">
        <v>3109</v>
      </c>
      <c r="F516" s="1" t="s">
        <v>828</v>
      </c>
      <c r="G516" s="2">
        <v>464.0</v>
      </c>
      <c r="H516" s="1" t="s">
        <v>3110</v>
      </c>
      <c r="J516" s="1" t="s">
        <v>828</v>
      </c>
      <c r="K516" s="2">
        <v>3.96</v>
      </c>
      <c r="L516" s="1" t="s">
        <v>3111</v>
      </c>
      <c r="M516" s="1" t="s">
        <v>3112</v>
      </c>
      <c r="N516" s="2">
        <v>346.0</v>
      </c>
      <c r="O516" s="1" t="s">
        <v>2521</v>
      </c>
      <c r="P516" s="2">
        <v>334.0</v>
      </c>
      <c r="Q516" s="1" t="s">
        <v>905</v>
      </c>
      <c r="R516" s="1" t="s">
        <v>3113</v>
      </c>
    </row>
    <row r="517">
      <c r="B517" s="1" t="s">
        <v>3114</v>
      </c>
      <c r="C517" s="2">
        <v>3.103</v>
      </c>
      <c r="D517" s="1" t="s">
        <v>3115</v>
      </c>
      <c r="F517" s="1" t="s">
        <v>836</v>
      </c>
      <c r="G517" s="2">
        <v>465.0</v>
      </c>
      <c r="H517" s="1" t="s">
        <v>3116</v>
      </c>
      <c r="I517" s="3"/>
      <c r="J517" s="1" t="s">
        <v>836</v>
      </c>
      <c r="K517" s="2">
        <v>3.97</v>
      </c>
      <c r="L517" s="1" t="s">
        <v>3117</v>
      </c>
      <c r="M517" s="1" t="s">
        <v>3118</v>
      </c>
      <c r="N517" s="2">
        <v>346.0</v>
      </c>
      <c r="O517" s="1" t="s">
        <v>2521</v>
      </c>
      <c r="P517" s="2">
        <v>334.0</v>
      </c>
      <c r="Q517" s="1" t="s">
        <v>913</v>
      </c>
      <c r="R517" s="1" t="s">
        <v>3119</v>
      </c>
    </row>
    <row r="518">
      <c r="B518" s="1" t="s">
        <v>3120</v>
      </c>
      <c r="C518" s="2">
        <v>3.104</v>
      </c>
      <c r="D518" s="1" t="s">
        <v>3121</v>
      </c>
      <c r="F518" s="1" t="s">
        <v>844</v>
      </c>
      <c r="G518" s="2">
        <v>465.0</v>
      </c>
      <c r="H518" s="1" t="s">
        <v>3122</v>
      </c>
      <c r="J518" s="1" t="s">
        <v>844</v>
      </c>
      <c r="K518" s="2">
        <v>3.98</v>
      </c>
      <c r="L518" s="1" t="s">
        <v>3123</v>
      </c>
      <c r="M518" s="1" t="s">
        <v>3124</v>
      </c>
      <c r="N518" s="2">
        <v>346.0</v>
      </c>
      <c r="O518" s="1" t="s">
        <v>2521</v>
      </c>
      <c r="P518" s="2">
        <v>334.0</v>
      </c>
      <c r="Q518" s="1" t="s">
        <v>921</v>
      </c>
      <c r="R518" s="1" t="s">
        <v>3125</v>
      </c>
    </row>
    <row r="519">
      <c r="B519" s="1" t="s">
        <v>3126</v>
      </c>
      <c r="C519" s="2">
        <v>3.105</v>
      </c>
      <c r="D519" s="1" t="s">
        <v>3127</v>
      </c>
      <c r="F519" s="3"/>
      <c r="G519" s="3"/>
      <c r="H519" s="3"/>
      <c r="I519" s="3"/>
      <c r="J519" s="3"/>
      <c r="K519" s="3"/>
      <c r="L519" s="3"/>
      <c r="M519" s="3"/>
      <c r="N519" s="2">
        <v>347.0</v>
      </c>
      <c r="O519" s="1" t="s">
        <v>2521</v>
      </c>
      <c r="P519" s="2">
        <v>335.0</v>
      </c>
      <c r="Q519" s="1" t="s">
        <v>1006</v>
      </c>
      <c r="R519" s="1" t="s">
        <v>3128</v>
      </c>
    </row>
    <row r="520">
      <c r="B520" s="1" t="s">
        <v>3129</v>
      </c>
      <c r="C520" s="2">
        <v>3.106</v>
      </c>
      <c r="D520" s="1" t="s">
        <v>3130</v>
      </c>
      <c r="F520" s="1" t="s">
        <v>852</v>
      </c>
      <c r="G520" s="2">
        <v>466.0</v>
      </c>
      <c r="H520" s="1" t="s">
        <v>3131</v>
      </c>
      <c r="I520" s="3"/>
      <c r="J520" s="1" t="s">
        <v>852</v>
      </c>
      <c r="K520" s="2">
        <v>3.99</v>
      </c>
      <c r="L520" s="1" t="s">
        <v>3132</v>
      </c>
      <c r="M520" s="1" t="s">
        <v>3133</v>
      </c>
      <c r="N520" s="2">
        <v>347.0</v>
      </c>
      <c r="O520" s="1" t="s">
        <v>2521</v>
      </c>
      <c r="P520" s="2">
        <v>335.0</v>
      </c>
      <c r="Q520" s="1" t="s">
        <v>937</v>
      </c>
      <c r="R520" s="1" t="s">
        <v>3134</v>
      </c>
    </row>
    <row r="521">
      <c r="B521" s="1" t="s">
        <v>3135</v>
      </c>
      <c r="C521" s="2">
        <v>3.107</v>
      </c>
      <c r="D521" s="1" t="s">
        <v>3136</v>
      </c>
      <c r="F521" s="1" t="s">
        <v>860</v>
      </c>
      <c r="G521" s="2">
        <v>467.0</v>
      </c>
      <c r="H521" s="1" t="s">
        <v>3137</v>
      </c>
      <c r="J521" s="1" t="s">
        <v>860</v>
      </c>
      <c r="K521" s="2">
        <v>3.1</v>
      </c>
      <c r="L521" s="1" t="s">
        <v>3138</v>
      </c>
      <c r="M521" s="1" t="s">
        <v>3139</v>
      </c>
      <c r="N521" s="2">
        <v>348.0</v>
      </c>
      <c r="O521" s="1" t="s">
        <v>2521</v>
      </c>
      <c r="P521" s="2">
        <v>336.0</v>
      </c>
      <c r="Q521" s="1" t="s">
        <v>941</v>
      </c>
      <c r="R521" s="1" t="s">
        <v>3140</v>
      </c>
    </row>
    <row r="522">
      <c r="B522" s="1" t="s">
        <v>3141</v>
      </c>
      <c r="C522" s="2">
        <v>3.108</v>
      </c>
      <c r="D522" s="1" t="s">
        <v>3142</v>
      </c>
      <c r="F522" s="1" t="s">
        <v>868</v>
      </c>
      <c r="G522" s="2">
        <v>468.0</v>
      </c>
      <c r="H522" s="1" t="s">
        <v>3143</v>
      </c>
      <c r="J522" s="1" t="s">
        <v>868</v>
      </c>
      <c r="K522" s="2">
        <v>3.101</v>
      </c>
      <c r="L522" s="1" t="s">
        <v>3144</v>
      </c>
      <c r="M522" s="1" t="s">
        <v>3145</v>
      </c>
      <c r="N522" s="2">
        <v>348.0</v>
      </c>
      <c r="O522" s="1" t="s">
        <v>2521</v>
      </c>
      <c r="P522" s="2">
        <v>336.0</v>
      </c>
      <c r="Q522" s="1" t="s">
        <v>949</v>
      </c>
      <c r="R522" s="1" t="s">
        <v>3146</v>
      </c>
    </row>
    <row r="523">
      <c r="B523" s="1" t="s">
        <v>3147</v>
      </c>
      <c r="C523" s="2">
        <v>3.109</v>
      </c>
      <c r="D523" s="1" t="s">
        <v>3148</v>
      </c>
      <c r="F523" s="1" t="s">
        <v>876</v>
      </c>
      <c r="G523" s="2">
        <v>469.0</v>
      </c>
      <c r="H523" s="1" t="s">
        <v>3149</v>
      </c>
      <c r="J523" s="1" t="s">
        <v>876</v>
      </c>
      <c r="K523" s="2">
        <v>3.102</v>
      </c>
      <c r="L523" s="1" t="s">
        <v>3150</v>
      </c>
      <c r="M523" s="1" t="s">
        <v>3151</v>
      </c>
      <c r="N523" s="2">
        <v>348.0</v>
      </c>
      <c r="O523" s="1" t="s">
        <v>2521</v>
      </c>
      <c r="P523" s="2">
        <v>336.0</v>
      </c>
      <c r="Q523" s="1" t="s">
        <v>957</v>
      </c>
      <c r="R523" s="1" t="s">
        <v>3152</v>
      </c>
    </row>
    <row r="524">
      <c r="B524" s="1" t="s">
        <v>3153</v>
      </c>
      <c r="C524" s="2">
        <v>3.11</v>
      </c>
      <c r="D524" s="1" t="s">
        <v>3154</v>
      </c>
      <c r="F524" s="1" t="s">
        <v>884</v>
      </c>
      <c r="G524" s="2">
        <v>470.0</v>
      </c>
      <c r="H524" s="1" t="s">
        <v>3155</v>
      </c>
      <c r="J524" s="1" t="s">
        <v>884</v>
      </c>
      <c r="K524" s="2">
        <v>3.103</v>
      </c>
      <c r="L524" s="1" t="s">
        <v>3156</v>
      </c>
      <c r="M524" s="1" t="s">
        <v>3157</v>
      </c>
      <c r="N524" s="2">
        <v>349.0</v>
      </c>
      <c r="O524" s="1" t="s">
        <v>2521</v>
      </c>
      <c r="P524" s="2">
        <v>337.0</v>
      </c>
      <c r="Q524" s="1" t="s">
        <v>965</v>
      </c>
      <c r="R524" s="1" t="s">
        <v>3158</v>
      </c>
    </row>
    <row r="525">
      <c r="B525" s="1" t="s">
        <v>3159</v>
      </c>
      <c r="C525" s="2">
        <v>3.111</v>
      </c>
      <c r="D525" s="1" t="s">
        <v>3160</v>
      </c>
      <c r="F525" s="1" t="s">
        <v>892</v>
      </c>
      <c r="G525" s="2">
        <v>471.0</v>
      </c>
      <c r="H525" s="1" t="s">
        <v>3161</v>
      </c>
      <c r="J525" s="1" t="s">
        <v>894</v>
      </c>
      <c r="K525" s="2">
        <v>3.104</v>
      </c>
      <c r="L525" s="1" t="s">
        <v>3162</v>
      </c>
      <c r="M525" s="1" t="s">
        <v>3163</v>
      </c>
      <c r="N525" s="2">
        <v>349.0</v>
      </c>
      <c r="O525" s="1" t="s">
        <v>2521</v>
      </c>
      <c r="P525" s="2">
        <v>337.0</v>
      </c>
      <c r="Q525" s="1" t="s">
        <v>973</v>
      </c>
      <c r="R525" s="1" t="s">
        <v>3164</v>
      </c>
    </row>
    <row r="526">
      <c r="B526" s="1" t="s">
        <v>3165</v>
      </c>
      <c r="C526" s="2">
        <v>3.112</v>
      </c>
      <c r="D526" s="1" t="s">
        <v>3166</v>
      </c>
      <c r="F526" s="1" t="s">
        <v>901</v>
      </c>
      <c r="G526" s="2">
        <v>471.0</v>
      </c>
      <c r="H526" s="1" t="s">
        <v>3167</v>
      </c>
      <c r="J526" s="1" t="s">
        <v>901</v>
      </c>
      <c r="K526" s="2">
        <v>3.105</v>
      </c>
      <c r="L526" s="1" t="s">
        <v>3168</v>
      </c>
      <c r="M526" s="1" t="s">
        <v>3169</v>
      </c>
      <c r="N526" s="2">
        <v>350.0</v>
      </c>
      <c r="O526" s="1" t="s">
        <v>2521</v>
      </c>
      <c r="P526" s="2">
        <v>338.0</v>
      </c>
      <c r="Q526" s="1" t="s">
        <v>982</v>
      </c>
      <c r="R526" s="1" t="s">
        <v>3170</v>
      </c>
    </row>
    <row r="527">
      <c r="B527" s="1" t="s">
        <v>3171</v>
      </c>
      <c r="C527" s="2">
        <v>3.113</v>
      </c>
      <c r="D527" s="1" t="s">
        <v>3172</v>
      </c>
      <c r="F527" s="1" t="s">
        <v>909</v>
      </c>
      <c r="G527" s="2">
        <v>472.0</v>
      </c>
      <c r="H527" s="1" t="s">
        <v>3173</v>
      </c>
      <c r="I527" s="3"/>
      <c r="J527" s="1" t="s">
        <v>909</v>
      </c>
      <c r="K527" s="2">
        <v>3.106</v>
      </c>
      <c r="L527" s="1" t="s">
        <v>3174</v>
      </c>
      <c r="M527" s="1" t="s">
        <v>3175</v>
      </c>
      <c r="N527" s="2">
        <v>351.0</v>
      </c>
      <c r="O527" s="1" t="s">
        <v>2521</v>
      </c>
      <c r="P527" s="2">
        <v>339.0</v>
      </c>
      <c r="Q527" s="1" t="s">
        <v>990</v>
      </c>
      <c r="R527" s="1" t="s">
        <v>3176</v>
      </c>
    </row>
    <row r="528">
      <c r="B528" s="1" t="s">
        <v>3177</v>
      </c>
      <c r="C528" s="2">
        <v>3.114</v>
      </c>
      <c r="D528" s="1" t="s">
        <v>3178</v>
      </c>
      <c r="F528" s="1" t="s">
        <v>917</v>
      </c>
      <c r="G528" s="2">
        <v>474.0</v>
      </c>
      <c r="H528" s="1" t="s">
        <v>3179</v>
      </c>
      <c r="I528" s="3"/>
      <c r="J528" s="1" t="s">
        <v>917</v>
      </c>
      <c r="K528" s="2">
        <v>3.107</v>
      </c>
      <c r="L528" s="1" t="s">
        <v>3180</v>
      </c>
      <c r="M528" s="1" t="s">
        <v>3181</v>
      </c>
      <c r="N528" s="2">
        <v>351.0</v>
      </c>
      <c r="O528" s="1" t="s">
        <v>2521</v>
      </c>
      <c r="P528" s="2">
        <v>339.0</v>
      </c>
      <c r="Q528" s="1" t="s">
        <v>998</v>
      </c>
      <c r="R528" s="1" t="s">
        <v>3182</v>
      </c>
    </row>
    <row r="529">
      <c r="B529" s="1" t="s">
        <v>3183</v>
      </c>
      <c r="C529" s="2">
        <v>3.115</v>
      </c>
      <c r="D529" s="1" t="s">
        <v>3184</v>
      </c>
      <c r="F529" s="1" t="s">
        <v>925</v>
      </c>
      <c r="G529" s="2">
        <v>475.0</v>
      </c>
      <c r="H529" s="1" t="s">
        <v>3185</v>
      </c>
      <c r="J529" s="1" t="s">
        <v>925</v>
      </c>
      <c r="K529" s="2">
        <v>3.108</v>
      </c>
      <c r="L529" s="1" t="s">
        <v>3186</v>
      </c>
      <c r="M529" s="1" t="s">
        <v>3187</v>
      </c>
      <c r="N529" s="2">
        <v>352.0</v>
      </c>
      <c r="O529" s="1" t="s">
        <v>2521</v>
      </c>
      <c r="P529" s="2">
        <v>340.0</v>
      </c>
      <c r="Q529" s="1" t="s">
        <v>1006</v>
      </c>
      <c r="R529" s="1" t="s">
        <v>3188</v>
      </c>
    </row>
    <row r="530">
      <c r="B530" s="1" t="s">
        <v>3189</v>
      </c>
      <c r="C530" s="2">
        <v>3.116</v>
      </c>
      <c r="D530" s="1" t="s">
        <v>3190</v>
      </c>
      <c r="F530" s="1" t="s">
        <v>933</v>
      </c>
      <c r="G530" s="2">
        <v>476.0</v>
      </c>
      <c r="H530" s="1" t="s">
        <v>3191</v>
      </c>
      <c r="J530" s="1" t="s">
        <v>933</v>
      </c>
      <c r="K530" s="2">
        <v>3.109</v>
      </c>
      <c r="L530" s="1" t="s">
        <v>3192</v>
      </c>
      <c r="M530" s="1" t="s">
        <v>3193</v>
      </c>
      <c r="N530" s="2">
        <v>353.0</v>
      </c>
      <c r="O530" s="1" t="s">
        <v>2521</v>
      </c>
      <c r="P530" s="2">
        <v>341.0</v>
      </c>
      <c r="Q530" s="1" t="s">
        <v>1014</v>
      </c>
      <c r="R530" s="1" t="s">
        <v>3194</v>
      </c>
    </row>
    <row r="531">
      <c r="B531" s="1" t="s">
        <v>3195</v>
      </c>
      <c r="C531" s="2">
        <v>3.117</v>
      </c>
      <c r="D531" s="1" t="s">
        <v>3196</v>
      </c>
      <c r="F531" s="1" t="s">
        <v>945</v>
      </c>
      <c r="G531" s="2">
        <v>478.0</v>
      </c>
      <c r="H531" s="1" t="s">
        <v>3197</v>
      </c>
      <c r="J531" s="1" t="s">
        <v>945</v>
      </c>
      <c r="K531" s="2">
        <v>3.11</v>
      </c>
      <c r="L531" s="1" t="s">
        <v>3198</v>
      </c>
      <c r="M531" s="1" t="s">
        <v>3199</v>
      </c>
      <c r="N531" s="2">
        <v>353.0</v>
      </c>
      <c r="O531" s="1" t="s">
        <v>2521</v>
      </c>
      <c r="P531" s="2">
        <v>341.0</v>
      </c>
      <c r="Q531" s="1" t="s">
        <v>1020</v>
      </c>
      <c r="R531" s="1" t="s">
        <v>3200</v>
      </c>
    </row>
    <row r="532">
      <c r="B532" s="1" t="s">
        <v>3201</v>
      </c>
      <c r="C532" s="2">
        <v>3.118</v>
      </c>
      <c r="D532" s="1" t="s">
        <v>3202</v>
      </c>
      <c r="F532" s="1" t="s">
        <v>953</v>
      </c>
      <c r="G532" s="2">
        <v>478.0</v>
      </c>
      <c r="H532" s="1" t="s">
        <v>3203</v>
      </c>
      <c r="J532" s="1" t="s">
        <v>953</v>
      </c>
      <c r="K532" s="2">
        <v>3.111</v>
      </c>
      <c r="L532" s="1" t="s">
        <v>3204</v>
      </c>
      <c r="M532" s="1" t="s">
        <v>3205</v>
      </c>
      <c r="N532" s="2">
        <v>355.0</v>
      </c>
      <c r="O532" s="1" t="s">
        <v>2521</v>
      </c>
      <c r="P532" s="2">
        <v>343.0</v>
      </c>
      <c r="Q532" s="1" t="s">
        <v>1024</v>
      </c>
      <c r="R532" s="1" t="s">
        <v>3206</v>
      </c>
    </row>
    <row r="533">
      <c r="B533" s="1" t="s">
        <v>3207</v>
      </c>
      <c r="C533" s="2">
        <v>3.119</v>
      </c>
      <c r="D533" s="1" t="s">
        <v>3208</v>
      </c>
      <c r="F533" s="1" t="s">
        <v>961</v>
      </c>
      <c r="G533" s="2">
        <v>480.0</v>
      </c>
      <c r="H533" s="1" t="s">
        <v>3209</v>
      </c>
      <c r="J533" s="1" t="s">
        <v>961</v>
      </c>
      <c r="K533" s="2">
        <v>3.112</v>
      </c>
      <c r="L533" s="1" t="s">
        <v>3210</v>
      </c>
      <c r="M533" s="1" t="s">
        <v>3211</v>
      </c>
      <c r="N533" s="2">
        <v>355.0</v>
      </c>
      <c r="O533" s="1" t="s">
        <v>2521</v>
      </c>
      <c r="P533" s="2">
        <v>343.0</v>
      </c>
      <c r="Q533" s="1" t="s">
        <v>1032</v>
      </c>
      <c r="R533" s="1" t="s">
        <v>3212</v>
      </c>
    </row>
    <row r="534">
      <c r="B534" s="1" t="s">
        <v>3213</v>
      </c>
      <c r="C534" s="2">
        <v>3.12</v>
      </c>
      <c r="D534" s="1" t="s">
        <v>3214</v>
      </c>
      <c r="F534" s="1" t="s">
        <v>969</v>
      </c>
      <c r="G534" s="2">
        <v>481.0</v>
      </c>
      <c r="H534" s="1" t="s">
        <v>2585</v>
      </c>
      <c r="I534" s="3"/>
      <c r="J534" s="1" t="s">
        <v>969</v>
      </c>
      <c r="K534" s="2">
        <v>3.113</v>
      </c>
      <c r="L534" s="1" t="s">
        <v>3215</v>
      </c>
      <c r="M534" s="1" t="s">
        <v>3216</v>
      </c>
      <c r="N534" s="2">
        <v>356.0</v>
      </c>
      <c r="O534" s="1" t="s">
        <v>2521</v>
      </c>
      <c r="P534" s="2">
        <v>344.0</v>
      </c>
      <c r="Q534" s="1" t="s">
        <v>1040</v>
      </c>
      <c r="R534" s="1" t="s">
        <v>3217</v>
      </c>
    </row>
    <row r="535">
      <c r="B535" s="1" t="s">
        <v>3218</v>
      </c>
      <c r="C535" s="2">
        <v>3.121</v>
      </c>
      <c r="D535" s="1" t="s">
        <v>3219</v>
      </c>
      <c r="F535" s="1" t="s">
        <v>977</v>
      </c>
      <c r="G535" s="2">
        <v>481.0</v>
      </c>
      <c r="H535" s="1" t="s">
        <v>3220</v>
      </c>
      <c r="J535" s="1" t="s">
        <v>979</v>
      </c>
      <c r="K535" s="2">
        <v>3.114</v>
      </c>
      <c r="L535" s="1" t="s">
        <v>3221</v>
      </c>
      <c r="M535" s="1" t="s">
        <v>3222</v>
      </c>
      <c r="N535" s="2">
        <v>357.0</v>
      </c>
      <c r="O535" s="1" t="s">
        <v>2521</v>
      </c>
      <c r="P535" s="2">
        <v>345.0</v>
      </c>
      <c r="Q535" s="1" t="s">
        <v>1061</v>
      </c>
      <c r="R535" s="1" t="s">
        <v>3223</v>
      </c>
    </row>
    <row r="536">
      <c r="B536" s="1" t="s">
        <v>3224</v>
      </c>
      <c r="C536" s="2">
        <v>3.122</v>
      </c>
      <c r="D536" s="1" t="s">
        <v>3225</v>
      </c>
      <c r="F536" s="1" t="s">
        <v>986</v>
      </c>
      <c r="G536" s="2">
        <v>484.0</v>
      </c>
      <c r="H536" s="1" t="s">
        <v>3226</v>
      </c>
      <c r="J536" s="1" t="s">
        <v>986</v>
      </c>
      <c r="K536" s="2">
        <v>3.115</v>
      </c>
      <c r="L536" s="1" t="s">
        <v>3227</v>
      </c>
      <c r="M536" s="1" t="s">
        <v>3228</v>
      </c>
      <c r="N536" s="2">
        <v>357.0</v>
      </c>
      <c r="O536" s="1" t="s">
        <v>2521</v>
      </c>
      <c r="P536" s="2">
        <v>345.0</v>
      </c>
      <c r="Q536" s="1" t="s">
        <v>1061</v>
      </c>
      <c r="R536" s="1" t="s">
        <v>3229</v>
      </c>
    </row>
    <row r="537">
      <c r="B537" s="1" t="s">
        <v>3230</v>
      </c>
      <c r="C537" s="2">
        <v>3.123</v>
      </c>
      <c r="D537" s="1" t="s">
        <v>3231</v>
      </c>
      <c r="F537" s="1" t="s">
        <v>994</v>
      </c>
      <c r="G537" s="2">
        <v>485.0</v>
      </c>
      <c r="H537" s="1" t="s">
        <v>3232</v>
      </c>
      <c r="J537" s="1" t="s">
        <v>994</v>
      </c>
      <c r="K537" s="2">
        <v>3.116</v>
      </c>
      <c r="L537" s="1" t="s">
        <v>3233</v>
      </c>
      <c r="M537" s="1" t="s">
        <v>3234</v>
      </c>
      <c r="N537" s="2">
        <v>358.0</v>
      </c>
      <c r="O537" s="1" t="s">
        <v>2521</v>
      </c>
      <c r="P537" s="2">
        <v>346.0</v>
      </c>
      <c r="Q537" s="1" t="s">
        <v>1069</v>
      </c>
      <c r="R537" s="1" t="s">
        <v>3235</v>
      </c>
    </row>
    <row r="538">
      <c r="B538" s="1" t="s">
        <v>3236</v>
      </c>
      <c r="C538" s="2">
        <v>3.124</v>
      </c>
      <c r="D538" s="1" t="s">
        <v>3237</v>
      </c>
      <c r="F538" s="1" t="s">
        <v>1002</v>
      </c>
      <c r="G538" s="2">
        <v>485.0</v>
      </c>
      <c r="H538" s="1" t="s">
        <v>3238</v>
      </c>
      <c r="J538" s="1" t="s">
        <v>1002</v>
      </c>
      <c r="K538" s="2">
        <v>3.117</v>
      </c>
      <c r="L538" s="1" t="s">
        <v>3239</v>
      </c>
      <c r="M538" s="1" t="s">
        <v>3240</v>
      </c>
      <c r="N538" s="2">
        <v>359.0</v>
      </c>
      <c r="O538" s="1" t="s">
        <v>2521</v>
      </c>
      <c r="P538" s="2">
        <v>347.0</v>
      </c>
      <c r="Q538" s="1" t="s">
        <v>1078</v>
      </c>
      <c r="R538" s="1" t="s">
        <v>3241</v>
      </c>
    </row>
    <row r="539">
      <c r="B539" s="1" t="s">
        <v>3242</v>
      </c>
      <c r="C539" s="2">
        <v>3.125</v>
      </c>
      <c r="D539" s="1" t="s">
        <v>3243</v>
      </c>
      <c r="F539" s="1" t="s">
        <v>1010</v>
      </c>
      <c r="G539" s="2">
        <v>486.0</v>
      </c>
      <c r="H539" s="1" t="s">
        <v>3244</v>
      </c>
      <c r="J539" s="1" t="s">
        <v>1010</v>
      </c>
      <c r="K539" s="2">
        <v>3.118</v>
      </c>
      <c r="L539" s="1" t="s">
        <v>3245</v>
      </c>
      <c r="M539" s="1" t="s">
        <v>3246</v>
      </c>
      <c r="N539" s="2">
        <v>359.0</v>
      </c>
      <c r="O539" s="1" t="s">
        <v>2521</v>
      </c>
      <c r="P539" s="2">
        <v>347.0</v>
      </c>
      <c r="Q539" s="1" t="s">
        <v>1086</v>
      </c>
      <c r="R539" s="1" t="s">
        <v>3247</v>
      </c>
    </row>
    <row r="540">
      <c r="B540" s="1" t="s">
        <v>3248</v>
      </c>
      <c r="C540" s="2">
        <v>3.126</v>
      </c>
      <c r="D540" s="1" t="s">
        <v>3249</v>
      </c>
      <c r="F540" s="1" t="s">
        <v>1036</v>
      </c>
      <c r="G540" s="2">
        <v>487.0</v>
      </c>
      <c r="H540" s="1" t="s">
        <v>3250</v>
      </c>
      <c r="J540" s="1" t="s">
        <v>1036</v>
      </c>
      <c r="K540" s="2">
        <v>3.119</v>
      </c>
      <c r="L540" s="1" t="s">
        <v>3251</v>
      </c>
      <c r="M540" s="1" t="s">
        <v>3252</v>
      </c>
      <c r="N540" s="2">
        <v>360.0</v>
      </c>
      <c r="O540" s="1" t="s">
        <v>2521</v>
      </c>
      <c r="P540" s="2">
        <v>348.0</v>
      </c>
      <c r="Q540" s="1" t="s">
        <v>1095</v>
      </c>
      <c r="R540" s="1" t="s">
        <v>3253</v>
      </c>
    </row>
    <row r="541">
      <c r="B541" s="1" t="s">
        <v>3254</v>
      </c>
      <c r="C541" s="2">
        <v>3.127</v>
      </c>
      <c r="D541" s="1" t="s">
        <v>3255</v>
      </c>
      <c r="F541" s="1" t="s">
        <v>1028</v>
      </c>
      <c r="G541" s="2">
        <v>488.0</v>
      </c>
      <c r="H541" s="1" t="s">
        <v>3256</v>
      </c>
      <c r="J541" s="1" t="s">
        <v>1028</v>
      </c>
      <c r="K541" s="2">
        <v>3.12</v>
      </c>
      <c r="L541" s="1" t="s">
        <v>3257</v>
      </c>
      <c r="M541" s="1" t="s">
        <v>3258</v>
      </c>
      <c r="N541" s="2">
        <v>360.0</v>
      </c>
      <c r="O541" s="1" t="s">
        <v>2521</v>
      </c>
      <c r="P541" s="2">
        <v>348.0</v>
      </c>
      <c r="Q541" s="1" t="s">
        <v>1103</v>
      </c>
      <c r="R541" s="1" t="s">
        <v>3259</v>
      </c>
    </row>
    <row r="542">
      <c r="B542" s="1" t="s">
        <v>3260</v>
      </c>
      <c r="C542" s="2">
        <v>3.128</v>
      </c>
      <c r="D542" s="1" t="s">
        <v>3261</v>
      </c>
      <c r="F542" s="1" t="s">
        <v>1044</v>
      </c>
      <c r="G542" s="2">
        <v>489.0</v>
      </c>
      <c r="H542" s="1" t="s">
        <v>3262</v>
      </c>
      <c r="I542" s="3"/>
      <c r="J542" s="1" t="s">
        <v>1044</v>
      </c>
      <c r="K542" s="2">
        <v>3.121</v>
      </c>
      <c r="L542" s="1" t="s">
        <v>3263</v>
      </c>
      <c r="M542" s="1" t="s">
        <v>3264</v>
      </c>
      <c r="N542" s="2">
        <v>361.0</v>
      </c>
      <c r="O542" s="1" t="s">
        <v>2521</v>
      </c>
      <c r="P542" s="2">
        <v>349.0</v>
      </c>
      <c r="Q542" s="1" t="s">
        <v>1117</v>
      </c>
      <c r="R542" s="1" t="s">
        <v>3265</v>
      </c>
    </row>
    <row r="543">
      <c r="B543" s="1" t="s">
        <v>3266</v>
      </c>
      <c r="C543" s="2">
        <v>3.129</v>
      </c>
      <c r="D543" s="1" t="s">
        <v>3267</v>
      </c>
      <c r="F543" s="1" t="s">
        <v>1057</v>
      </c>
      <c r="G543" s="2">
        <v>490.0</v>
      </c>
      <c r="H543" s="1" t="s">
        <v>3268</v>
      </c>
      <c r="J543" s="1" t="s">
        <v>1057</v>
      </c>
      <c r="K543" s="2">
        <v>3.122</v>
      </c>
      <c r="L543" s="1" t="s">
        <v>3269</v>
      </c>
      <c r="M543" s="1" t="s">
        <v>3270</v>
      </c>
      <c r="N543" s="2">
        <v>361.0</v>
      </c>
      <c r="O543" s="1" t="s">
        <v>2521</v>
      </c>
      <c r="P543" s="2">
        <v>349.0</v>
      </c>
      <c r="Q543" s="1" t="s">
        <v>1127</v>
      </c>
      <c r="R543" s="1" t="s">
        <v>3271</v>
      </c>
    </row>
    <row r="544">
      <c r="B544" s="1" t="s">
        <v>3272</v>
      </c>
      <c r="C544" s="2">
        <v>3.13</v>
      </c>
      <c r="D544" s="1" t="s">
        <v>3273</v>
      </c>
      <c r="F544" s="1" t="s">
        <v>1065</v>
      </c>
      <c r="G544" s="2">
        <v>491.0</v>
      </c>
      <c r="H544" s="1" t="s">
        <v>3274</v>
      </c>
      <c r="J544" s="1" t="s">
        <v>1065</v>
      </c>
      <c r="K544" s="2">
        <v>3.123</v>
      </c>
      <c r="L544" s="1" t="s">
        <v>3275</v>
      </c>
      <c r="M544" s="1" t="s">
        <v>3276</v>
      </c>
      <c r="N544" s="2">
        <v>362.0</v>
      </c>
      <c r="O544" s="1" t="s">
        <v>2521</v>
      </c>
      <c r="P544" s="2">
        <v>350.0</v>
      </c>
      <c r="Q544" s="1" t="s">
        <v>1135</v>
      </c>
      <c r="R544" s="1" t="s">
        <v>3277</v>
      </c>
    </row>
    <row r="545">
      <c r="B545" s="1" t="s">
        <v>3278</v>
      </c>
      <c r="C545" s="2">
        <v>3.131</v>
      </c>
      <c r="D545" s="1" t="s">
        <v>3279</v>
      </c>
      <c r="F545" s="1" t="s">
        <v>1073</v>
      </c>
      <c r="G545" s="2">
        <v>491.0</v>
      </c>
      <c r="H545" s="1" t="s">
        <v>3280</v>
      </c>
      <c r="J545" s="1" t="s">
        <v>1075</v>
      </c>
      <c r="K545" s="2">
        <v>3.124</v>
      </c>
      <c r="L545" s="1" t="s">
        <v>3281</v>
      </c>
      <c r="M545" s="1" t="s">
        <v>3282</v>
      </c>
      <c r="N545" s="2">
        <v>363.0</v>
      </c>
      <c r="O545" s="1" t="s">
        <v>2521</v>
      </c>
      <c r="P545" s="2">
        <v>351.0</v>
      </c>
      <c r="Q545" s="1" t="s">
        <v>1143</v>
      </c>
      <c r="R545" s="1" t="s">
        <v>3283</v>
      </c>
    </row>
    <row r="546">
      <c r="B546" s="1" t="s">
        <v>3284</v>
      </c>
      <c r="C546" s="2">
        <v>3.132</v>
      </c>
      <c r="D546" s="1" t="s">
        <v>3285</v>
      </c>
      <c r="F546" s="1" t="s">
        <v>1082</v>
      </c>
      <c r="G546" s="2">
        <v>491.0</v>
      </c>
      <c r="H546" s="1" t="s">
        <v>3286</v>
      </c>
      <c r="J546" s="1" t="s">
        <v>1082</v>
      </c>
      <c r="K546" s="2">
        <v>3.125</v>
      </c>
      <c r="L546" s="1" t="s">
        <v>3287</v>
      </c>
      <c r="M546" s="1" t="s">
        <v>3288</v>
      </c>
      <c r="N546" s="2">
        <v>364.0</v>
      </c>
      <c r="O546" s="1" t="s">
        <v>2521</v>
      </c>
      <c r="P546" s="2">
        <v>352.0</v>
      </c>
      <c r="Q546" s="1" t="s">
        <v>1165</v>
      </c>
      <c r="R546" s="1" t="s">
        <v>3289</v>
      </c>
    </row>
    <row r="547">
      <c r="B547" s="1" t="s">
        <v>3290</v>
      </c>
      <c r="C547" s="2">
        <v>3.133</v>
      </c>
      <c r="D547" s="1" t="s">
        <v>3291</v>
      </c>
      <c r="F547" s="1" t="s">
        <v>136</v>
      </c>
      <c r="G547" s="2">
        <v>491.0</v>
      </c>
      <c r="H547" s="1" t="s">
        <v>3292</v>
      </c>
      <c r="J547" s="1" t="s">
        <v>136</v>
      </c>
      <c r="K547" s="2">
        <v>3.126</v>
      </c>
      <c r="L547" s="1" t="s">
        <v>3293</v>
      </c>
      <c r="M547" s="1" t="s">
        <v>3294</v>
      </c>
      <c r="N547" s="2">
        <v>365.0</v>
      </c>
      <c r="O547" s="1" t="s">
        <v>2521</v>
      </c>
      <c r="P547" s="2">
        <v>353.0</v>
      </c>
      <c r="Q547" s="1" t="s">
        <v>1175</v>
      </c>
      <c r="R547" s="1" t="s">
        <v>3295</v>
      </c>
    </row>
    <row r="548">
      <c r="B548" s="1" t="s">
        <v>3296</v>
      </c>
      <c r="C548" s="2">
        <v>3.134</v>
      </c>
      <c r="D548" s="1" t="s">
        <v>3297</v>
      </c>
      <c r="F548" s="1" t="s">
        <v>1099</v>
      </c>
      <c r="G548" s="2">
        <v>492.0</v>
      </c>
      <c r="H548" s="1" t="s">
        <v>3298</v>
      </c>
      <c r="J548" s="1" t="s">
        <v>1099</v>
      </c>
      <c r="K548" s="2">
        <v>3.127</v>
      </c>
      <c r="L548" s="1" t="s">
        <v>3299</v>
      </c>
      <c r="M548" s="1" t="s">
        <v>3300</v>
      </c>
      <c r="N548" s="2">
        <v>365.0</v>
      </c>
      <c r="O548" s="1" t="s">
        <v>2521</v>
      </c>
      <c r="P548" s="2">
        <v>353.0</v>
      </c>
      <c r="Q548" s="1" t="s">
        <v>1186</v>
      </c>
      <c r="R548" s="1" t="s">
        <v>3301</v>
      </c>
    </row>
    <row r="549">
      <c r="B549" s="1" t="s">
        <v>3302</v>
      </c>
      <c r="C549" s="2">
        <v>3.135</v>
      </c>
      <c r="D549" s="1" t="s">
        <v>3303</v>
      </c>
      <c r="F549" s="1" t="s">
        <v>1113</v>
      </c>
      <c r="G549" s="2">
        <v>494.0</v>
      </c>
      <c r="H549" s="1" t="s">
        <v>3304</v>
      </c>
      <c r="J549" s="1" t="s">
        <v>1113</v>
      </c>
      <c r="K549" s="2">
        <v>3.128</v>
      </c>
      <c r="L549" s="1" t="s">
        <v>3305</v>
      </c>
      <c r="M549" s="1" t="s">
        <v>3306</v>
      </c>
      <c r="N549" s="2">
        <v>365.0</v>
      </c>
      <c r="O549" s="1" t="s">
        <v>2521</v>
      </c>
      <c r="P549" s="2">
        <v>353.0</v>
      </c>
      <c r="Q549" s="1" t="s">
        <v>1194</v>
      </c>
      <c r="R549" s="1" t="s">
        <v>3307</v>
      </c>
    </row>
    <row r="550">
      <c r="B550" s="1" t="s">
        <v>3308</v>
      </c>
      <c r="C550" s="2">
        <v>3.136</v>
      </c>
      <c r="D550" s="1" t="s">
        <v>3309</v>
      </c>
      <c r="F550" s="1" t="s">
        <v>1123</v>
      </c>
      <c r="G550" s="2">
        <v>495.0</v>
      </c>
      <c r="H550" s="1" t="s">
        <v>3310</v>
      </c>
      <c r="J550" s="1" t="s">
        <v>1123</v>
      </c>
      <c r="K550" s="2">
        <v>3.129</v>
      </c>
      <c r="L550" s="1" t="s">
        <v>3311</v>
      </c>
      <c r="M550" s="1" t="s">
        <v>3312</v>
      </c>
      <c r="N550" s="2">
        <v>366.0</v>
      </c>
      <c r="O550" s="1" t="s">
        <v>2521</v>
      </c>
      <c r="P550" s="2">
        <v>354.0</v>
      </c>
      <c r="Q550" s="1" t="s">
        <v>2207</v>
      </c>
      <c r="R550" s="1" t="s">
        <v>3313</v>
      </c>
    </row>
    <row r="551">
      <c r="B551" s="1" t="s">
        <v>3314</v>
      </c>
      <c r="C551" s="2">
        <v>3.137</v>
      </c>
      <c r="D551" s="1" t="s">
        <v>3315</v>
      </c>
      <c r="F551" s="1" t="s">
        <v>1131</v>
      </c>
      <c r="G551" s="2">
        <v>496.0</v>
      </c>
      <c r="H551" s="1" t="s">
        <v>3316</v>
      </c>
      <c r="J551" s="1" t="s">
        <v>1131</v>
      </c>
      <c r="K551" s="2">
        <v>3.13</v>
      </c>
      <c r="L551" s="1" t="s">
        <v>3317</v>
      </c>
      <c r="M551" s="1" t="s">
        <v>3318</v>
      </c>
      <c r="N551" s="2">
        <v>366.0</v>
      </c>
      <c r="O551" s="1" t="s">
        <v>2521</v>
      </c>
      <c r="P551" s="2">
        <v>354.0</v>
      </c>
      <c r="Q551" s="1" t="s">
        <v>1208</v>
      </c>
      <c r="R551" s="1" t="s">
        <v>3319</v>
      </c>
    </row>
    <row r="552">
      <c r="B552" s="1" t="s">
        <v>3320</v>
      </c>
      <c r="C552" s="2">
        <v>3.138</v>
      </c>
      <c r="D552" s="1" t="s">
        <v>3321</v>
      </c>
      <c r="F552" s="1" t="s">
        <v>1139</v>
      </c>
      <c r="G552" s="2">
        <v>497.0</v>
      </c>
      <c r="H552" s="1" t="s">
        <v>3322</v>
      </c>
      <c r="J552" s="1" t="s">
        <v>1139</v>
      </c>
      <c r="K552" s="2">
        <v>3.131</v>
      </c>
      <c r="L552" s="1" t="s">
        <v>3323</v>
      </c>
      <c r="M552" s="1" t="s">
        <v>3324</v>
      </c>
      <c r="N552" s="2">
        <v>367.0</v>
      </c>
      <c r="O552" s="1" t="s">
        <v>2521</v>
      </c>
      <c r="P552" s="2">
        <v>355.0</v>
      </c>
      <c r="Q552" s="1" t="s">
        <v>1208</v>
      </c>
      <c r="R552" s="1" t="s">
        <v>3325</v>
      </c>
    </row>
    <row r="553">
      <c r="B553" s="1" t="s">
        <v>3326</v>
      </c>
      <c r="C553" s="2">
        <v>3.139</v>
      </c>
      <c r="D553" s="1" t="s">
        <v>3327</v>
      </c>
      <c r="F553" s="1" t="s">
        <v>1161</v>
      </c>
      <c r="G553" s="2">
        <v>497.0</v>
      </c>
      <c r="H553" s="1" t="s">
        <v>3328</v>
      </c>
      <c r="J553" s="1" t="s">
        <v>1161</v>
      </c>
      <c r="K553" s="2">
        <v>3.132</v>
      </c>
      <c r="L553" s="1" t="s">
        <v>3329</v>
      </c>
      <c r="M553" s="1" t="s">
        <v>3330</v>
      </c>
      <c r="N553" s="2">
        <v>368.0</v>
      </c>
      <c r="O553" s="1" t="s">
        <v>2521</v>
      </c>
      <c r="P553" s="2">
        <v>356.0</v>
      </c>
      <c r="Q553" s="1" t="s">
        <v>1216</v>
      </c>
      <c r="R553" s="1" t="s">
        <v>3331</v>
      </c>
    </row>
    <row r="554">
      <c r="B554" s="1" t="s">
        <v>3332</v>
      </c>
      <c r="C554" s="2">
        <v>3.14</v>
      </c>
      <c r="D554" s="1" t="s">
        <v>3333</v>
      </c>
      <c r="F554" s="1" t="s">
        <v>1171</v>
      </c>
      <c r="G554" s="2">
        <v>498.0</v>
      </c>
      <c r="H554" s="1" t="s">
        <v>3334</v>
      </c>
      <c r="J554" s="1" t="s">
        <v>1171</v>
      </c>
      <c r="K554" s="2">
        <v>3.133</v>
      </c>
      <c r="L554" s="1" t="s">
        <v>3335</v>
      </c>
      <c r="M554" s="1" t="s">
        <v>3336</v>
      </c>
      <c r="N554" s="2">
        <v>368.0</v>
      </c>
      <c r="O554" s="1" t="s">
        <v>2521</v>
      </c>
      <c r="P554" s="2">
        <v>356.0</v>
      </c>
      <c r="Q554" s="1" t="s">
        <v>1224</v>
      </c>
      <c r="R554" s="1" t="s">
        <v>3337</v>
      </c>
    </row>
    <row r="555">
      <c r="B555" s="1" t="s">
        <v>3338</v>
      </c>
      <c r="C555" s="2">
        <v>3.141</v>
      </c>
      <c r="D555" s="1" t="s">
        <v>3339</v>
      </c>
      <c r="F555" s="1" t="s">
        <v>1181</v>
      </c>
      <c r="G555" s="2">
        <v>499.0</v>
      </c>
      <c r="H555" s="1" t="s">
        <v>3340</v>
      </c>
      <c r="J555" s="1" t="s">
        <v>1183</v>
      </c>
      <c r="K555" s="2">
        <v>3.134</v>
      </c>
      <c r="L555" s="1" t="s">
        <v>3341</v>
      </c>
      <c r="M555" s="1" t="s">
        <v>3342</v>
      </c>
      <c r="N555" s="2">
        <v>369.0</v>
      </c>
      <c r="O555" s="1" t="s">
        <v>2521</v>
      </c>
      <c r="P555" s="2">
        <v>357.0</v>
      </c>
      <c r="Q555" s="1" t="s">
        <v>3343</v>
      </c>
      <c r="R555" s="1" t="s">
        <v>3344</v>
      </c>
    </row>
    <row r="556">
      <c r="B556" s="1" t="s">
        <v>3345</v>
      </c>
      <c r="C556" s="2">
        <v>3.142</v>
      </c>
      <c r="D556" s="1" t="s">
        <v>3346</v>
      </c>
      <c r="F556" s="1" t="s">
        <v>1190</v>
      </c>
      <c r="G556" s="2">
        <v>500.0</v>
      </c>
      <c r="H556" s="1" t="s">
        <v>3347</v>
      </c>
      <c r="J556" s="1" t="s">
        <v>1190</v>
      </c>
      <c r="K556" s="2">
        <v>3.135</v>
      </c>
      <c r="L556" s="1" t="s">
        <v>3348</v>
      </c>
      <c r="M556" s="1" t="s">
        <v>3349</v>
      </c>
      <c r="N556" s="2">
        <v>369.0</v>
      </c>
      <c r="O556" s="1" t="s">
        <v>2521</v>
      </c>
      <c r="P556" s="2">
        <v>357.0</v>
      </c>
      <c r="Q556" s="1" t="s">
        <v>1248</v>
      </c>
      <c r="R556" s="1" t="s">
        <v>3350</v>
      </c>
    </row>
    <row r="557">
      <c r="B557" s="1" t="s">
        <v>3351</v>
      </c>
      <c r="C557" s="2">
        <v>3.143</v>
      </c>
      <c r="D557" s="1" t="s">
        <v>3352</v>
      </c>
      <c r="F557" s="1" t="s">
        <v>1198</v>
      </c>
      <c r="G557" s="2">
        <v>501.0</v>
      </c>
      <c r="H557" s="1" t="s">
        <v>3353</v>
      </c>
      <c r="J557" s="1" t="s">
        <v>1198</v>
      </c>
      <c r="K557" s="2">
        <v>3.136</v>
      </c>
      <c r="L557" s="1" t="s">
        <v>3354</v>
      </c>
      <c r="M557" s="1" t="s">
        <v>3355</v>
      </c>
      <c r="N557" s="2">
        <v>370.0</v>
      </c>
      <c r="O557" s="1" t="s">
        <v>2521</v>
      </c>
      <c r="P557" s="2">
        <v>358.0</v>
      </c>
      <c r="Q557" s="1" t="s">
        <v>1256</v>
      </c>
      <c r="R557" s="1" t="s">
        <v>3356</v>
      </c>
    </row>
    <row r="558">
      <c r="B558" s="1" t="s">
        <v>3357</v>
      </c>
      <c r="C558" s="2">
        <v>3.144</v>
      </c>
      <c r="D558" s="1" t="s">
        <v>3358</v>
      </c>
      <c r="F558" s="1" t="s">
        <v>1204</v>
      </c>
      <c r="G558" s="2">
        <v>502.0</v>
      </c>
      <c r="H558" s="1" t="s">
        <v>3359</v>
      </c>
      <c r="J558" s="1" t="s">
        <v>1204</v>
      </c>
      <c r="K558" s="2">
        <v>3.137</v>
      </c>
      <c r="L558" s="1" t="s">
        <v>3360</v>
      </c>
      <c r="M558" s="1" t="s">
        <v>3361</v>
      </c>
      <c r="N558" s="2">
        <v>370.0</v>
      </c>
      <c r="O558" s="1" t="s">
        <v>2521</v>
      </c>
      <c r="P558" s="2">
        <v>358.0</v>
      </c>
      <c r="Q558" s="1" t="s">
        <v>1265</v>
      </c>
      <c r="R558" s="1" t="s">
        <v>3362</v>
      </c>
    </row>
    <row r="559">
      <c r="B559" s="1" t="s">
        <v>3363</v>
      </c>
      <c r="C559" s="2">
        <v>3.145</v>
      </c>
      <c r="D559" s="1" t="s">
        <v>3364</v>
      </c>
      <c r="F559" s="1" t="s">
        <v>1212</v>
      </c>
      <c r="G559" s="2">
        <v>503.0</v>
      </c>
      <c r="H559" s="1" t="s">
        <v>3365</v>
      </c>
      <c r="J559" s="1" t="s">
        <v>1212</v>
      </c>
      <c r="K559" s="2">
        <v>3.138</v>
      </c>
      <c r="L559" s="1" t="s">
        <v>3366</v>
      </c>
      <c r="M559" s="1" t="s">
        <v>3367</v>
      </c>
      <c r="N559" s="2">
        <v>370.0</v>
      </c>
      <c r="O559" s="1" t="s">
        <v>2521</v>
      </c>
      <c r="P559" s="2">
        <v>358.0</v>
      </c>
      <c r="Q559" s="1" t="s">
        <v>1279</v>
      </c>
      <c r="R559" s="1" t="s">
        <v>3368</v>
      </c>
    </row>
    <row r="560">
      <c r="B560" s="1" t="s">
        <v>3369</v>
      </c>
      <c r="C560" s="2">
        <v>3.146</v>
      </c>
      <c r="D560" s="1" t="s">
        <v>3370</v>
      </c>
      <c r="F560" s="1" t="s">
        <v>1220</v>
      </c>
      <c r="G560" s="2">
        <v>504.0</v>
      </c>
      <c r="H560" s="1" t="s">
        <v>3371</v>
      </c>
      <c r="J560" s="1" t="s">
        <v>1220</v>
      </c>
      <c r="K560" s="2">
        <v>3.139</v>
      </c>
      <c r="L560" s="1" t="s">
        <v>3372</v>
      </c>
      <c r="M560" s="1" t="s">
        <v>3373</v>
      </c>
      <c r="N560" s="2">
        <v>371.0</v>
      </c>
      <c r="O560" s="1" t="s">
        <v>2521</v>
      </c>
      <c r="P560" s="2">
        <v>359.0</v>
      </c>
      <c r="Q560" s="1" t="s">
        <v>1289</v>
      </c>
      <c r="R560" s="1" t="s">
        <v>3374</v>
      </c>
    </row>
    <row r="561">
      <c r="B561" s="1" t="s">
        <v>3375</v>
      </c>
      <c r="C561" s="2">
        <v>3.147</v>
      </c>
      <c r="D561" s="1" t="s">
        <v>3376</v>
      </c>
      <c r="F561" s="1" t="s">
        <v>1228</v>
      </c>
      <c r="G561" s="2">
        <v>506.0</v>
      </c>
      <c r="H561" s="1" t="s">
        <v>3377</v>
      </c>
      <c r="J561" s="1" t="s">
        <v>1228</v>
      </c>
      <c r="K561" s="2">
        <v>3.14</v>
      </c>
      <c r="L561" s="1" t="s">
        <v>3378</v>
      </c>
      <c r="M561" s="1" t="s">
        <v>3379</v>
      </c>
      <c r="N561" s="2">
        <v>372.0</v>
      </c>
      <c r="O561" s="1" t="s">
        <v>2521</v>
      </c>
      <c r="P561" s="2">
        <v>360.0</v>
      </c>
      <c r="Q561" s="1" t="s">
        <v>1294</v>
      </c>
      <c r="R561" s="1" t="s">
        <v>3380</v>
      </c>
    </row>
    <row r="562">
      <c r="B562" s="1" t="s">
        <v>3381</v>
      </c>
      <c r="C562" s="2">
        <v>3.148</v>
      </c>
      <c r="D562" s="1" t="s">
        <v>3382</v>
      </c>
      <c r="F562" s="1" t="s">
        <v>1236</v>
      </c>
      <c r="G562" s="2">
        <v>507.0</v>
      </c>
      <c r="H562" s="1" t="s">
        <v>3383</v>
      </c>
      <c r="J562" s="1" t="s">
        <v>1236</v>
      </c>
      <c r="K562" s="2">
        <v>3.141</v>
      </c>
      <c r="L562" s="1" t="s">
        <v>3384</v>
      </c>
      <c r="M562" s="1" t="s">
        <v>3385</v>
      </c>
      <c r="N562" s="2">
        <v>372.0</v>
      </c>
      <c r="O562" s="1" t="s">
        <v>2521</v>
      </c>
      <c r="P562" s="2">
        <v>360.0</v>
      </c>
      <c r="Q562" s="1" t="s">
        <v>3386</v>
      </c>
      <c r="R562" s="1" t="s">
        <v>3387</v>
      </c>
    </row>
    <row r="563">
      <c r="B563" s="1" t="s">
        <v>3388</v>
      </c>
      <c r="C563" s="2">
        <v>3.149</v>
      </c>
      <c r="D563" s="1" t="s">
        <v>3389</v>
      </c>
      <c r="F563" s="1" t="s">
        <v>1244</v>
      </c>
      <c r="G563" s="2">
        <v>508.0</v>
      </c>
      <c r="H563" s="1" t="s">
        <v>3390</v>
      </c>
      <c r="J563" s="1" t="s">
        <v>1244</v>
      </c>
      <c r="K563" s="2">
        <v>3.142</v>
      </c>
      <c r="L563" s="1" t="s">
        <v>3391</v>
      </c>
      <c r="M563" s="1" t="s">
        <v>3392</v>
      </c>
      <c r="N563" s="2">
        <v>374.0</v>
      </c>
      <c r="O563" s="1" t="s">
        <v>2521</v>
      </c>
      <c r="P563" s="2">
        <v>362.0</v>
      </c>
      <c r="Q563" s="1" t="s">
        <v>2293</v>
      </c>
      <c r="R563" s="1" t="s">
        <v>3393</v>
      </c>
    </row>
    <row r="564">
      <c r="B564" s="1" t="s">
        <v>3394</v>
      </c>
      <c r="C564" s="2">
        <v>3.15</v>
      </c>
      <c r="D564" s="1" t="s">
        <v>3395</v>
      </c>
      <c r="F564" s="1" t="s">
        <v>1252</v>
      </c>
      <c r="G564" s="2">
        <v>508.0</v>
      </c>
      <c r="H564" s="1" t="s">
        <v>3396</v>
      </c>
      <c r="J564" s="1" t="s">
        <v>1252</v>
      </c>
      <c r="K564" s="2">
        <v>3.143</v>
      </c>
      <c r="L564" s="1" t="s">
        <v>3397</v>
      </c>
      <c r="M564" s="1" t="s">
        <v>3398</v>
      </c>
      <c r="N564" s="2">
        <v>375.0</v>
      </c>
      <c r="O564" s="1" t="s">
        <v>2521</v>
      </c>
      <c r="P564" s="2">
        <v>363.0</v>
      </c>
      <c r="Q564" s="1" t="s">
        <v>2301</v>
      </c>
      <c r="R564" s="1" t="s">
        <v>3399</v>
      </c>
    </row>
    <row r="565">
      <c r="B565" s="1" t="s">
        <v>3400</v>
      </c>
      <c r="C565" s="2">
        <v>3.151</v>
      </c>
      <c r="D565" s="1" t="s">
        <v>3401</v>
      </c>
      <c r="F565" s="1" t="s">
        <v>1260</v>
      </c>
      <c r="G565" s="2">
        <v>509.0</v>
      </c>
      <c r="H565" s="1" t="s">
        <v>3402</v>
      </c>
      <c r="J565" s="1" t="s">
        <v>1262</v>
      </c>
      <c r="K565" s="2">
        <v>3.144</v>
      </c>
      <c r="L565" s="1" t="s">
        <v>3403</v>
      </c>
      <c r="M565" s="1" t="s">
        <v>3404</v>
      </c>
      <c r="N565" s="2">
        <v>376.0</v>
      </c>
      <c r="O565" s="1" t="s">
        <v>2521</v>
      </c>
      <c r="P565" s="2">
        <v>364.0</v>
      </c>
      <c r="Q565" s="1" t="s">
        <v>2309</v>
      </c>
      <c r="R565" s="1" t="s">
        <v>3405</v>
      </c>
    </row>
    <row r="566">
      <c r="B566" s="1" t="s">
        <v>3406</v>
      </c>
      <c r="C566" s="2">
        <v>3.152</v>
      </c>
      <c r="D566" s="1" t="s">
        <v>3407</v>
      </c>
      <c r="F566" s="1" t="s">
        <v>1269</v>
      </c>
      <c r="G566" s="2">
        <v>509.0</v>
      </c>
      <c r="H566" s="1" t="s">
        <v>3408</v>
      </c>
      <c r="J566" s="1" t="s">
        <v>1269</v>
      </c>
      <c r="K566" s="2">
        <v>3.145</v>
      </c>
      <c r="L566" s="1" t="s">
        <v>3409</v>
      </c>
      <c r="M566" s="1" t="s">
        <v>3410</v>
      </c>
      <c r="N566" s="2">
        <v>377.0</v>
      </c>
      <c r="O566" s="1" t="s">
        <v>2521</v>
      </c>
      <c r="P566" s="2">
        <v>365.0</v>
      </c>
      <c r="Q566" s="1" t="s">
        <v>2317</v>
      </c>
      <c r="R566" s="1" t="s">
        <v>3411</v>
      </c>
    </row>
    <row r="567">
      <c r="B567" s="1" t="s">
        <v>3412</v>
      </c>
      <c r="C567" s="2">
        <v>3.153</v>
      </c>
      <c r="D567" s="1" t="s">
        <v>3413</v>
      </c>
      <c r="F567" s="1" t="s">
        <v>1285</v>
      </c>
      <c r="G567" s="2">
        <v>510.0</v>
      </c>
      <c r="H567" s="1" t="s">
        <v>3414</v>
      </c>
      <c r="J567" s="1" t="s">
        <v>1285</v>
      </c>
      <c r="K567" s="2">
        <v>3.146</v>
      </c>
      <c r="L567" s="1" t="s">
        <v>3415</v>
      </c>
      <c r="M567" s="1" t="s">
        <v>3416</v>
      </c>
      <c r="N567" s="2">
        <v>378.0</v>
      </c>
      <c r="O567" s="1" t="s">
        <v>2521</v>
      </c>
      <c r="P567" s="2">
        <v>366.0</v>
      </c>
      <c r="Q567" s="1" t="s">
        <v>2325</v>
      </c>
      <c r="R567" s="1" t="s">
        <v>3417</v>
      </c>
    </row>
    <row r="568">
      <c r="B568" s="1" t="s">
        <v>3418</v>
      </c>
      <c r="C568" s="2">
        <v>3.154</v>
      </c>
      <c r="D568" s="1" t="s">
        <v>3419</v>
      </c>
      <c r="F568" s="1" t="s">
        <v>1291</v>
      </c>
      <c r="G568" s="2">
        <v>511.0</v>
      </c>
      <c r="H568" s="1" t="s">
        <v>3420</v>
      </c>
      <c r="J568" s="1" t="s">
        <v>1291</v>
      </c>
      <c r="K568" s="2">
        <v>3.147</v>
      </c>
      <c r="L568" s="1" t="s">
        <v>3421</v>
      </c>
      <c r="M568" s="1" t="s">
        <v>3422</v>
      </c>
      <c r="N568" s="2">
        <v>378.0</v>
      </c>
      <c r="O568" s="1" t="s">
        <v>2521</v>
      </c>
      <c r="P568" s="2">
        <v>366.0</v>
      </c>
      <c r="Q568" s="1" t="s">
        <v>2333</v>
      </c>
      <c r="R568" s="1" t="s">
        <v>3423</v>
      </c>
    </row>
    <row r="569">
      <c r="B569" s="1" t="s">
        <v>3424</v>
      </c>
      <c r="C569" s="2">
        <v>3.155</v>
      </c>
      <c r="D569" s="1" t="s">
        <v>3425</v>
      </c>
      <c r="F569" s="1" t="s">
        <v>2247</v>
      </c>
      <c r="G569" s="2">
        <v>512.0</v>
      </c>
      <c r="H569" s="1" t="s">
        <v>3426</v>
      </c>
      <c r="J569" s="1" t="s">
        <v>2247</v>
      </c>
      <c r="K569" s="2">
        <v>3.148</v>
      </c>
      <c r="L569" s="1" t="s">
        <v>3427</v>
      </c>
      <c r="M569" s="1" t="s">
        <v>3428</v>
      </c>
      <c r="N569" s="2">
        <v>379.0</v>
      </c>
      <c r="O569" s="1" t="s">
        <v>2521</v>
      </c>
      <c r="P569" s="2">
        <v>367.0</v>
      </c>
      <c r="Q569" s="1" t="s">
        <v>2341</v>
      </c>
      <c r="R569" s="1" t="s">
        <v>3429</v>
      </c>
    </row>
    <row r="570">
      <c r="B570" s="1" t="s">
        <v>3430</v>
      </c>
      <c r="C570" s="2">
        <v>3.156</v>
      </c>
      <c r="D570" s="1" t="s">
        <v>3431</v>
      </c>
      <c r="F570" s="1" t="s">
        <v>2247</v>
      </c>
      <c r="G570" s="2">
        <v>512.0</v>
      </c>
      <c r="H570" s="1" t="s">
        <v>3426</v>
      </c>
      <c r="J570" s="3"/>
      <c r="K570" s="3"/>
      <c r="L570" s="3"/>
      <c r="M570" s="3"/>
      <c r="N570" s="2">
        <v>379.0</v>
      </c>
      <c r="O570" s="1" t="s">
        <v>2521</v>
      </c>
      <c r="P570" s="2">
        <v>367.0</v>
      </c>
      <c r="Q570" s="1" t="s">
        <v>2349</v>
      </c>
      <c r="R570" s="1" t="s">
        <v>3432</v>
      </c>
    </row>
    <row r="571">
      <c r="B571" s="1" t="s">
        <v>3433</v>
      </c>
      <c r="C571" s="2">
        <v>3.157</v>
      </c>
      <c r="D571" s="1" t="s">
        <v>3434</v>
      </c>
      <c r="F571" s="1" t="s">
        <v>2254</v>
      </c>
      <c r="G571" s="2">
        <v>513.0</v>
      </c>
      <c r="H571" s="1" t="s">
        <v>3435</v>
      </c>
      <c r="J571" s="1" t="s">
        <v>2254</v>
      </c>
      <c r="K571" s="2">
        <v>3.149</v>
      </c>
      <c r="L571" s="1" t="s">
        <v>3436</v>
      </c>
      <c r="M571" s="1" t="s">
        <v>3437</v>
      </c>
      <c r="N571" s="2">
        <v>379.0</v>
      </c>
      <c r="O571" s="1" t="s">
        <v>2521</v>
      </c>
      <c r="P571" s="2">
        <v>367.0</v>
      </c>
      <c r="Q571" s="1" t="s">
        <v>2357</v>
      </c>
      <c r="R571" s="1" t="s">
        <v>3438</v>
      </c>
    </row>
    <row r="572">
      <c r="B572" s="1" t="s">
        <v>3439</v>
      </c>
      <c r="C572" s="2">
        <v>3.158</v>
      </c>
      <c r="D572" s="1" t="s">
        <v>3440</v>
      </c>
      <c r="F572" s="1" t="s">
        <v>2261</v>
      </c>
      <c r="G572" s="2">
        <v>514.0</v>
      </c>
      <c r="H572" s="1" t="s">
        <v>3441</v>
      </c>
      <c r="J572" s="1" t="s">
        <v>2261</v>
      </c>
      <c r="K572" s="2">
        <v>3.15</v>
      </c>
      <c r="L572" s="1" t="s">
        <v>3442</v>
      </c>
      <c r="M572" s="1" t="s">
        <v>3443</v>
      </c>
      <c r="N572" s="2">
        <v>380.0</v>
      </c>
      <c r="O572" s="1" t="s">
        <v>2521</v>
      </c>
      <c r="P572" s="2">
        <v>368.0</v>
      </c>
      <c r="Q572" s="1" t="s">
        <v>2365</v>
      </c>
      <c r="R572" s="1" t="s">
        <v>3444</v>
      </c>
    </row>
    <row r="573">
      <c r="B573" s="1" t="s">
        <v>3445</v>
      </c>
      <c r="C573" s="2">
        <v>3.159</v>
      </c>
      <c r="D573" s="1" t="s">
        <v>3446</v>
      </c>
      <c r="F573" s="1" t="s">
        <v>2268</v>
      </c>
      <c r="G573" s="2">
        <v>514.0</v>
      </c>
      <c r="H573" s="1" t="s">
        <v>3447</v>
      </c>
      <c r="I573" s="3"/>
      <c r="J573" s="1" t="s">
        <v>2268</v>
      </c>
      <c r="K573" s="2">
        <v>3.151</v>
      </c>
      <c r="L573" s="1" t="s">
        <v>3448</v>
      </c>
      <c r="M573" s="1" t="s">
        <v>3449</v>
      </c>
      <c r="N573" s="2">
        <v>381.0</v>
      </c>
      <c r="O573" s="1" t="s">
        <v>2521</v>
      </c>
      <c r="P573" s="2">
        <v>369.0</v>
      </c>
      <c r="Q573" s="1" t="s">
        <v>2374</v>
      </c>
      <c r="R573" s="1" t="s">
        <v>3450</v>
      </c>
    </row>
    <row r="574">
      <c r="B574" s="1" t="s">
        <v>3451</v>
      </c>
      <c r="C574" s="2">
        <v>3.16</v>
      </c>
      <c r="D574" s="1" t="s">
        <v>3452</v>
      </c>
      <c r="F574" s="1" t="s">
        <v>2274</v>
      </c>
      <c r="G574" s="2">
        <v>515.0</v>
      </c>
      <c r="H574" s="1" t="s">
        <v>3453</v>
      </c>
      <c r="J574" s="1" t="s">
        <v>2274</v>
      </c>
      <c r="K574" s="2">
        <v>3.152</v>
      </c>
      <c r="L574" s="1" t="s">
        <v>3454</v>
      </c>
      <c r="M574" s="1" t="s">
        <v>3455</v>
      </c>
      <c r="N574" s="2">
        <v>381.0</v>
      </c>
      <c r="O574" s="1" t="s">
        <v>2521</v>
      </c>
      <c r="P574" s="2">
        <v>369.0</v>
      </c>
      <c r="Q574" s="1" t="s">
        <v>2382</v>
      </c>
      <c r="R574" s="1" t="s">
        <v>3456</v>
      </c>
    </row>
    <row r="575">
      <c r="B575" s="1" t="s">
        <v>3457</v>
      </c>
      <c r="C575" s="2">
        <v>3.161</v>
      </c>
      <c r="D575" s="1" t="s">
        <v>3458</v>
      </c>
      <c r="F575" s="1" t="s">
        <v>2281</v>
      </c>
      <c r="G575" s="2">
        <v>515.0</v>
      </c>
      <c r="H575" s="1" t="s">
        <v>3459</v>
      </c>
      <c r="J575" s="1" t="s">
        <v>2281</v>
      </c>
      <c r="K575" s="2">
        <v>3.153</v>
      </c>
      <c r="L575" s="1" t="s">
        <v>3460</v>
      </c>
      <c r="M575" s="1" t="s">
        <v>3461</v>
      </c>
      <c r="N575" s="2">
        <v>381.0</v>
      </c>
      <c r="O575" s="1" t="s">
        <v>2521</v>
      </c>
      <c r="P575" s="2">
        <v>369.0</v>
      </c>
      <c r="Q575" s="1" t="s">
        <v>3462</v>
      </c>
      <c r="R575" s="1" t="s">
        <v>3463</v>
      </c>
    </row>
    <row r="576">
      <c r="B576" s="1" t="s">
        <v>3464</v>
      </c>
      <c r="C576" s="2">
        <v>3.162</v>
      </c>
      <c r="D576" s="1" t="s">
        <v>3465</v>
      </c>
      <c r="F576" s="1" t="s">
        <v>2288</v>
      </c>
      <c r="G576" s="2">
        <v>515.0</v>
      </c>
      <c r="H576" s="1" t="s">
        <v>3466</v>
      </c>
      <c r="J576" s="1" t="s">
        <v>2290</v>
      </c>
      <c r="K576" s="2">
        <v>3.154</v>
      </c>
      <c r="L576" s="1" t="s">
        <v>3467</v>
      </c>
      <c r="M576" s="1" t="s">
        <v>3468</v>
      </c>
      <c r="N576" s="2">
        <v>382.0</v>
      </c>
      <c r="O576" s="1" t="s">
        <v>2521</v>
      </c>
      <c r="P576" s="2">
        <v>370.0</v>
      </c>
      <c r="Q576" s="1" t="s">
        <v>2398</v>
      </c>
      <c r="R576" s="1" t="s">
        <v>3469</v>
      </c>
    </row>
    <row r="577">
      <c r="B577" s="1" t="s">
        <v>3470</v>
      </c>
      <c r="C577" s="2">
        <v>3.163</v>
      </c>
      <c r="D577" s="1" t="s">
        <v>3471</v>
      </c>
      <c r="F577" s="1" t="s">
        <v>2297</v>
      </c>
      <c r="G577" s="2">
        <v>515.0</v>
      </c>
      <c r="H577" s="1" t="s">
        <v>3472</v>
      </c>
      <c r="J577" s="1" t="s">
        <v>2297</v>
      </c>
      <c r="K577" s="2">
        <v>3.155</v>
      </c>
      <c r="L577" s="1" t="s">
        <v>3473</v>
      </c>
      <c r="M577" s="1" t="s">
        <v>3474</v>
      </c>
      <c r="N577" s="2">
        <v>382.0</v>
      </c>
      <c r="O577" s="1" t="s">
        <v>2521</v>
      </c>
      <c r="P577" s="2">
        <v>370.0</v>
      </c>
      <c r="Q577" s="1" t="s">
        <v>2406</v>
      </c>
      <c r="R577" s="1" t="s">
        <v>3475</v>
      </c>
    </row>
    <row r="578">
      <c r="B578" s="1" t="s">
        <v>3476</v>
      </c>
      <c r="C578" s="2">
        <v>3.164</v>
      </c>
      <c r="D578" s="1" t="s">
        <v>3477</v>
      </c>
      <c r="F578" s="1" t="s">
        <v>2305</v>
      </c>
      <c r="G578" s="2">
        <v>515.0</v>
      </c>
      <c r="H578" s="1" t="s">
        <v>3478</v>
      </c>
      <c r="I578" s="3"/>
      <c r="J578" s="1" t="s">
        <v>2305</v>
      </c>
      <c r="K578" s="2">
        <v>3.156</v>
      </c>
      <c r="L578" s="1" t="s">
        <v>3479</v>
      </c>
      <c r="M578" s="1" t="s">
        <v>3480</v>
      </c>
      <c r="N578" s="2">
        <v>383.0</v>
      </c>
      <c r="O578" s="1" t="s">
        <v>2521</v>
      </c>
      <c r="P578" s="2">
        <v>371.0</v>
      </c>
      <c r="Q578" s="1" t="s">
        <v>2414</v>
      </c>
      <c r="R578" s="1" t="s">
        <v>3481</v>
      </c>
    </row>
    <row r="579">
      <c r="B579" s="1" t="s">
        <v>3482</v>
      </c>
      <c r="C579" s="2">
        <v>3.165</v>
      </c>
      <c r="D579" s="1" t="s">
        <v>3483</v>
      </c>
      <c r="F579" s="1" t="s">
        <v>2313</v>
      </c>
      <c r="G579" s="2">
        <v>517.0</v>
      </c>
      <c r="H579" s="1" t="s">
        <v>3484</v>
      </c>
      <c r="J579" s="1" t="s">
        <v>2313</v>
      </c>
      <c r="K579" s="2">
        <v>3.157</v>
      </c>
      <c r="L579" s="1" t="s">
        <v>3485</v>
      </c>
      <c r="M579" s="1" t="s">
        <v>3486</v>
      </c>
      <c r="N579" s="2">
        <v>383.0</v>
      </c>
      <c r="O579" s="1" t="s">
        <v>2521</v>
      </c>
      <c r="P579" s="2">
        <v>371.0</v>
      </c>
      <c r="Q579" s="1" t="s">
        <v>2422</v>
      </c>
      <c r="R579" s="1" t="s">
        <v>3487</v>
      </c>
    </row>
    <row r="580">
      <c r="B580" s="1" t="s">
        <v>3488</v>
      </c>
      <c r="C580" s="2">
        <v>3.166</v>
      </c>
      <c r="D580" s="1" t="s">
        <v>3489</v>
      </c>
      <c r="F580" s="1" t="s">
        <v>2313</v>
      </c>
      <c r="G580" s="2">
        <v>517.0</v>
      </c>
      <c r="H580" s="1" t="s">
        <v>3484</v>
      </c>
      <c r="J580" s="3"/>
      <c r="K580" s="3"/>
      <c r="L580" s="3"/>
      <c r="M580" s="3"/>
      <c r="N580" s="2">
        <v>384.0</v>
      </c>
      <c r="O580" s="1" t="s">
        <v>2521</v>
      </c>
      <c r="P580" s="2">
        <v>372.0</v>
      </c>
      <c r="Q580" s="1" t="s">
        <v>2431</v>
      </c>
      <c r="R580" s="1" t="s">
        <v>3490</v>
      </c>
    </row>
    <row r="581">
      <c r="B581" s="1" t="s">
        <v>3491</v>
      </c>
      <c r="C581" s="2">
        <v>4.1</v>
      </c>
      <c r="D581" s="1" t="s">
        <v>3492</v>
      </c>
      <c r="F581" s="1" t="s">
        <v>19</v>
      </c>
      <c r="G581" s="2">
        <v>519.0</v>
      </c>
      <c r="H581" s="1" t="s">
        <v>3493</v>
      </c>
      <c r="J581" s="1" t="s">
        <v>19</v>
      </c>
      <c r="K581" s="2">
        <v>4.1</v>
      </c>
      <c r="L581" s="1" t="s">
        <v>3494</v>
      </c>
      <c r="M581" s="1" t="s">
        <v>3495</v>
      </c>
      <c r="N581" s="2">
        <v>384.0</v>
      </c>
      <c r="O581" s="1" t="s">
        <v>2521</v>
      </c>
      <c r="P581" s="2">
        <v>372.0</v>
      </c>
      <c r="Q581" s="1" t="s">
        <v>3496</v>
      </c>
      <c r="R581" s="1" t="s">
        <v>3497</v>
      </c>
    </row>
    <row r="582">
      <c r="B582" s="1" t="s">
        <v>3498</v>
      </c>
      <c r="C582" s="2">
        <v>4.2</v>
      </c>
      <c r="D582" s="1" t="s">
        <v>3499</v>
      </c>
      <c r="F582" s="1" t="s">
        <v>28</v>
      </c>
      <c r="G582" s="2">
        <v>520.0</v>
      </c>
      <c r="H582" s="1" t="s">
        <v>3500</v>
      </c>
      <c r="J582" s="1" t="s">
        <v>28</v>
      </c>
      <c r="K582" s="2">
        <v>4.2</v>
      </c>
      <c r="L582" s="1" t="s">
        <v>3501</v>
      </c>
      <c r="M582" s="1" t="s">
        <v>3502</v>
      </c>
      <c r="N582" s="2">
        <v>384.0</v>
      </c>
      <c r="O582" s="1" t="s">
        <v>2521</v>
      </c>
      <c r="P582" s="2">
        <v>372.0</v>
      </c>
      <c r="Q582" s="1" t="s">
        <v>2446</v>
      </c>
      <c r="R582" s="1" t="s">
        <v>3503</v>
      </c>
    </row>
    <row r="583">
      <c r="B583" s="1" t="s">
        <v>3504</v>
      </c>
      <c r="C583" s="2">
        <v>4.3</v>
      </c>
      <c r="D583" s="1" t="s">
        <v>3505</v>
      </c>
      <c r="F583" s="1" t="s">
        <v>36</v>
      </c>
      <c r="G583" s="2">
        <v>522.0</v>
      </c>
      <c r="H583" s="1" t="s">
        <v>3506</v>
      </c>
      <c r="J583" s="1" t="s">
        <v>36</v>
      </c>
      <c r="K583" s="2">
        <v>4.3</v>
      </c>
      <c r="L583" s="1" t="s">
        <v>3507</v>
      </c>
      <c r="M583" s="1" t="s">
        <v>3508</v>
      </c>
      <c r="N583" s="2">
        <v>385.0</v>
      </c>
      <c r="O583" s="1" t="s">
        <v>2521</v>
      </c>
      <c r="P583" s="2">
        <v>373.0</v>
      </c>
      <c r="Q583" s="1" t="s">
        <v>2455</v>
      </c>
      <c r="R583" s="1" t="s">
        <v>3509</v>
      </c>
    </row>
    <row r="584">
      <c r="B584" s="1" t="s">
        <v>3510</v>
      </c>
      <c r="C584" s="2">
        <v>4.4</v>
      </c>
      <c r="D584" s="1" t="s">
        <v>3511</v>
      </c>
      <c r="F584" s="1" t="s">
        <v>44</v>
      </c>
      <c r="G584" s="2">
        <v>523.0</v>
      </c>
      <c r="H584" s="1" t="s">
        <v>3512</v>
      </c>
      <c r="J584" s="1" t="s">
        <v>46</v>
      </c>
      <c r="K584" s="2">
        <v>4.4</v>
      </c>
      <c r="L584" s="1" t="s">
        <v>3513</v>
      </c>
      <c r="M584" s="1" t="s">
        <v>3514</v>
      </c>
      <c r="N584" s="2">
        <v>386.0</v>
      </c>
      <c r="O584" s="1" t="s">
        <v>2521</v>
      </c>
      <c r="P584" s="2">
        <v>374.0</v>
      </c>
      <c r="Q584" s="1" t="s">
        <v>2463</v>
      </c>
      <c r="R584" s="1" t="s">
        <v>3515</v>
      </c>
    </row>
    <row r="585">
      <c r="B585" s="1" t="s">
        <v>3516</v>
      </c>
      <c r="C585" s="2">
        <v>4.5</v>
      </c>
      <c r="D585" s="1" t="s">
        <v>3517</v>
      </c>
      <c r="F585" s="1" t="s">
        <v>55</v>
      </c>
      <c r="G585" s="2">
        <v>524.0</v>
      </c>
      <c r="H585" s="1" t="s">
        <v>3518</v>
      </c>
      <c r="J585" s="1" t="s">
        <v>55</v>
      </c>
      <c r="K585" s="2">
        <v>4.5</v>
      </c>
      <c r="L585" s="1" t="s">
        <v>3519</v>
      </c>
      <c r="M585" s="1" t="s">
        <v>3520</v>
      </c>
      <c r="N585" s="2">
        <v>387.0</v>
      </c>
      <c r="O585" s="1" t="s">
        <v>3521</v>
      </c>
      <c r="P585" s="2">
        <v>375.0</v>
      </c>
      <c r="Q585" s="1" t="s">
        <v>24</v>
      </c>
      <c r="R585" s="1" t="s">
        <v>3522</v>
      </c>
    </row>
    <row r="586">
      <c r="B586" s="1" t="s">
        <v>3523</v>
      </c>
      <c r="C586" s="2">
        <v>4.6</v>
      </c>
      <c r="D586" s="3"/>
      <c r="E586" s="3"/>
      <c r="F586" s="3"/>
      <c r="G586" s="3"/>
      <c r="H586" s="3"/>
      <c r="I586" s="3"/>
      <c r="J586" s="3"/>
      <c r="K586" s="3"/>
      <c r="L586" s="3"/>
      <c r="M586" s="3"/>
      <c r="N586" s="2">
        <v>388.0</v>
      </c>
      <c r="O586" s="1" t="s">
        <v>3521</v>
      </c>
      <c r="P586" s="2">
        <v>376.0</v>
      </c>
      <c r="Q586" s="1" t="s">
        <v>32</v>
      </c>
      <c r="R586" s="1" t="s">
        <v>3524</v>
      </c>
    </row>
    <row r="587">
      <c r="B587" s="1" t="s">
        <v>3525</v>
      </c>
      <c r="C587" s="2">
        <v>4.7</v>
      </c>
      <c r="D587" s="1" t="s">
        <v>3526</v>
      </c>
      <c r="F587" s="1" t="s">
        <v>63</v>
      </c>
      <c r="G587" s="2">
        <v>525.0</v>
      </c>
      <c r="H587" s="1" t="s">
        <v>3527</v>
      </c>
      <c r="J587" s="1" t="s">
        <v>63</v>
      </c>
      <c r="K587" s="2">
        <v>4.6</v>
      </c>
      <c r="L587" s="1" t="s">
        <v>3528</v>
      </c>
      <c r="M587" s="1" t="s">
        <v>3529</v>
      </c>
      <c r="N587" s="2">
        <v>389.0</v>
      </c>
      <c r="O587" s="1" t="s">
        <v>3521</v>
      </c>
      <c r="P587" s="2">
        <v>377.0</v>
      </c>
      <c r="Q587" s="1" t="s">
        <v>40</v>
      </c>
      <c r="R587" s="1" t="s">
        <v>3530</v>
      </c>
    </row>
    <row r="588">
      <c r="B588" s="1" t="s">
        <v>3531</v>
      </c>
      <c r="C588" s="2">
        <v>4.7</v>
      </c>
      <c r="D588" s="1" t="s">
        <v>3526</v>
      </c>
      <c r="F588" s="1" t="s">
        <v>71</v>
      </c>
      <c r="G588" s="2">
        <v>525.0</v>
      </c>
      <c r="H588" s="1" t="s">
        <v>3532</v>
      </c>
      <c r="J588" s="1" t="s">
        <v>71</v>
      </c>
      <c r="K588" s="2">
        <v>4.7</v>
      </c>
      <c r="L588" s="1" t="s">
        <v>3533</v>
      </c>
      <c r="M588" s="1" t="s">
        <v>3534</v>
      </c>
      <c r="N588" s="2">
        <v>390.0</v>
      </c>
      <c r="O588" s="1" t="s">
        <v>3521</v>
      </c>
      <c r="P588" s="2">
        <v>378.0</v>
      </c>
      <c r="Q588" s="1" t="s">
        <v>49</v>
      </c>
      <c r="R588" s="1" t="s">
        <v>3535</v>
      </c>
    </row>
    <row r="589">
      <c r="B589" s="1" t="s">
        <v>3536</v>
      </c>
      <c r="C589" s="2">
        <v>4.8</v>
      </c>
      <c r="D589" s="1" t="s">
        <v>3537</v>
      </c>
      <c r="F589" s="1" t="s">
        <v>79</v>
      </c>
      <c r="G589" s="2">
        <v>526.0</v>
      </c>
      <c r="H589" s="1" t="s">
        <v>3538</v>
      </c>
      <c r="J589" s="1" t="s">
        <v>79</v>
      </c>
      <c r="K589" s="2">
        <v>4.8</v>
      </c>
      <c r="L589" s="1" t="s">
        <v>3539</v>
      </c>
      <c r="M589" s="1" t="s">
        <v>3540</v>
      </c>
      <c r="N589" s="2">
        <v>391.0</v>
      </c>
      <c r="O589" s="1" t="s">
        <v>3521</v>
      </c>
      <c r="P589" s="2">
        <v>379.0</v>
      </c>
      <c r="Q589" s="1" t="s">
        <v>59</v>
      </c>
      <c r="R589" s="1" t="s">
        <v>3541</v>
      </c>
    </row>
    <row r="590">
      <c r="B590" s="1" t="s">
        <v>3542</v>
      </c>
      <c r="C590" s="2">
        <v>4.9</v>
      </c>
      <c r="D590" s="1" t="s">
        <v>3543</v>
      </c>
      <c r="F590" s="1" t="s">
        <v>87</v>
      </c>
      <c r="G590" s="2">
        <v>527.0</v>
      </c>
      <c r="H590" s="1" t="s">
        <v>3544</v>
      </c>
      <c r="J590" s="1" t="s">
        <v>87</v>
      </c>
      <c r="K590" s="2">
        <v>4.9</v>
      </c>
      <c r="L590" s="1" t="s">
        <v>3545</v>
      </c>
      <c r="M590" s="1" t="s">
        <v>3546</v>
      </c>
      <c r="N590" s="2">
        <v>391.0</v>
      </c>
      <c r="O590" s="1" t="s">
        <v>3521</v>
      </c>
      <c r="P590" s="2">
        <v>379.0</v>
      </c>
      <c r="Q590" s="1" t="s">
        <v>67</v>
      </c>
      <c r="R590" s="1" t="s">
        <v>3547</v>
      </c>
    </row>
    <row r="591">
      <c r="B591" s="1" t="s">
        <v>3548</v>
      </c>
      <c r="C591" s="2">
        <v>4.1</v>
      </c>
      <c r="D591" s="1" t="s">
        <v>3549</v>
      </c>
      <c r="F591" s="3"/>
      <c r="G591" s="3"/>
      <c r="H591" s="3"/>
      <c r="I591" s="3"/>
      <c r="J591" s="3"/>
      <c r="K591" s="3"/>
      <c r="L591" s="3"/>
      <c r="M591" s="3"/>
      <c r="N591" s="2">
        <v>391.0</v>
      </c>
      <c r="O591" s="1" t="s">
        <v>3521</v>
      </c>
      <c r="P591" s="2">
        <v>379.0</v>
      </c>
      <c r="Q591" s="1" t="s">
        <v>75</v>
      </c>
      <c r="R591" s="1" t="s">
        <v>3550</v>
      </c>
    </row>
    <row r="592">
      <c r="B592" s="1" t="s">
        <v>3551</v>
      </c>
      <c r="C592" s="2">
        <v>4.11</v>
      </c>
      <c r="D592" s="1" t="s">
        <v>3552</v>
      </c>
      <c r="F592" s="1" t="s">
        <v>95</v>
      </c>
      <c r="G592" s="2">
        <v>530.0</v>
      </c>
      <c r="H592" s="1" t="s">
        <v>3553</v>
      </c>
      <c r="J592" s="1" t="s">
        <v>95</v>
      </c>
      <c r="K592" s="2">
        <v>4.1</v>
      </c>
      <c r="L592" s="1" t="s">
        <v>3554</v>
      </c>
      <c r="M592" s="1" t="s">
        <v>3555</v>
      </c>
      <c r="N592" s="2">
        <v>392.0</v>
      </c>
      <c r="O592" s="1" t="s">
        <v>3521</v>
      </c>
      <c r="P592" s="2">
        <v>380.0</v>
      </c>
      <c r="Q592" s="1" t="s">
        <v>83</v>
      </c>
      <c r="R592" s="1" t="s">
        <v>3556</v>
      </c>
    </row>
    <row r="593">
      <c r="B593" s="1" t="s">
        <v>3557</v>
      </c>
      <c r="C593" s="2">
        <v>4.12</v>
      </c>
      <c r="D593" s="1" t="s">
        <v>3558</v>
      </c>
      <c r="F593" s="1" t="s">
        <v>103</v>
      </c>
      <c r="G593" s="2">
        <v>531.0</v>
      </c>
      <c r="H593" s="1" t="s">
        <v>3559</v>
      </c>
      <c r="I593" s="3"/>
      <c r="J593" s="1" t="s">
        <v>103</v>
      </c>
      <c r="K593" s="2">
        <v>4.11</v>
      </c>
      <c r="L593" s="1" t="s">
        <v>3560</v>
      </c>
      <c r="M593" s="1" t="s">
        <v>3561</v>
      </c>
      <c r="N593" s="2">
        <v>393.0</v>
      </c>
      <c r="O593" s="1" t="s">
        <v>3521</v>
      </c>
      <c r="P593" s="2">
        <v>381.0</v>
      </c>
      <c r="Q593" s="1" t="s">
        <v>91</v>
      </c>
      <c r="R593" s="1" t="s">
        <v>3562</v>
      </c>
    </row>
    <row r="594">
      <c r="B594" s="1" t="s">
        <v>3563</v>
      </c>
      <c r="C594" s="2">
        <v>4.13</v>
      </c>
      <c r="D594" s="1" t="s">
        <v>3564</v>
      </c>
      <c r="F594" s="1" t="s">
        <v>111</v>
      </c>
      <c r="G594" s="2">
        <v>532.0</v>
      </c>
      <c r="H594" s="1" t="s">
        <v>3565</v>
      </c>
      <c r="J594" s="1" t="s">
        <v>111</v>
      </c>
      <c r="K594" s="2">
        <v>4.12</v>
      </c>
      <c r="L594" s="1" t="s">
        <v>3566</v>
      </c>
      <c r="M594" s="1" t="s">
        <v>3567</v>
      </c>
      <c r="N594" s="2">
        <v>393.0</v>
      </c>
      <c r="O594" s="1" t="s">
        <v>3521</v>
      </c>
      <c r="P594" s="2">
        <v>381.0</v>
      </c>
      <c r="Q594" s="1" t="s">
        <v>99</v>
      </c>
      <c r="R594" s="1" t="s">
        <v>3568</v>
      </c>
    </row>
    <row r="595">
      <c r="B595" s="1" t="s">
        <v>3569</v>
      </c>
      <c r="C595" s="2">
        <v>4.14</v>
      </c>
      <c r="D595" s="1" t="s">
        <v>3570</v>
      </c>
      <c r="F595" s="1" t="s">
        <v>119</v>
      </c>
      <c r="G595" s="2">
        <v>532.0</v>
      </c>
      <c r="H595" s="1" t="s">
        <v>3571</v>
      </c>
      <c r="J595" s="1" t="s">
        <v>119</v>
      </c>
      <c r="K595" s="2">
        <v>4.13</v>
      </c>
      <c r="L595" s="1" t="s">
        <v>3572</v>
      </c>
      <c r="M595" s="1" t="s">
        <v>3573</v>
      </c>
      <c r="N595" s="2">
        <v>394.0</v>
      </c>
      <c r="O595" s="1" t="s">
        <v>3521</v>
      </c>
      <c r="P595" s="2">
        <v>382.0</v>
      </c>
      <c r="Q595" s="1" t="s">
        <v>107</v>
      </c>
      <c r="R595" s="1" t="s">
        <v>3574</v>
      </c>
    </row>
    <row r="596">
      <c r="B596" s="1" t="s">
        <v>3575</v>
      </c>
      <c r="C596" s="2">
        <v>4.15</v>
      </c>
      <c r="D596" s="1" t="s">
        <v>3576</v>
      </c>
      <c r="F596" s="1" t="s">
        <v>127</v>
      </c>
      <c r="G596" s="2">
        <v>533.0</v>
      </c>
      <c r="H596" s="1" t="s">
        <v>3577</v>
      </c>
      <c r="J596" s="1" t="s">
        <v>129</v>
      </c>
      <c r="K596" s="2">
        <v>4.14</v>
      </c>
      <c r="L596" s="1" t="s">
        <v>3578</v>
      </c>
      <c r="M596" s="1" t="s">
        <v>3579</v>
      </c>
      <c r="N596" s="2">
        <v>395.0</v>
      </c>
      <c r="O596" s="1" t="s">
        <v>3521</v>
      </c>
      <c r="P596" s="2">
        <v>383.0</v>
      </c>
      <c r="Q596" s="1" t="s">
        <v>115</v>
      </c>
      <c r="R596" s="1" t="s">
        <v>3580</v>
      </c>
    </row>
    <row r="597">
      <c r="B597" s="1" t="s">
        <v>3581</v>
      </c>
      <c r="C597" s="1" t="s">
        <v>3581</v>
      </c>
      <c r="D597" s="1" t="s">
        <v>3582</v>
      </c>
      <c r="F597" s="1" t="s">
        <v>138</v>
      </c>
      <c r="G597" s="2">
        <v>534.0</v>
      </c>
      <c r="H597" s="1" t="s">
        <v>3583</v>
      </c>
      <c r="J597" s="1" t="s">
        <v>138</v>
      </c>
      <c r="K597" s="2">
        <v>4.15</v>
      </c>
      <c r="L597" s="1" t="s">
        <v>3584</v>
      </c>
      <c r="M597" s="1" t="s">
        <v>3585</v>
      </c>
      <c r="N597" s="2">
        <v>395.0</v>
      </c>
      <c r="O597" s="1" t="s">
        <v>3521</v>
      </c>
      <c r="P597" s="2">
        <v>383.0</v>
      </c>
      <c r="Q597" s="1" t="s">
        <v>123</v>
      </c>
      <c r="R597" s="1" t="s">
        <v>3586</v>
      </c>
    </row>
    <row r="598">
      <c r="B598" s="1" t="s">
        <v>3587</v>
      </c>
      <c r="C598" s="2">
        <v>4.16</v>
      </c>
      <c r="D598" s="1" t="s">
        <v>3588</v>
      </c>
      <c r="F598" s="1" t="s">
        <v>145</v>
      </c>
      <c r="G598" s="2">
        <v>536.0</v>
      </c>
      <c r="H598" s="1" t="s">
        <v>3589</v>
      </c>
      <c r="J598" s="1" t="s">
        <v>145</v>
      </c>
      <c r="K598" s="2">
        <v>4.16</v>
      </c>
      <c r="L598" s="1" t="s">
        <v>3590</v>
      </c>
      <c r="M598" s="1" t="s">
        <v>3591</v>
      </c>
      <c r="N598" s="2">
        <v>396.0</v>
      </c>
      <c r="O598" s="1" t="s">
        <v>3521</v>
      </c>
      <c r="P598" s="2">
        <v>384.0</v>
      </c>
      <c r="Q598" s="1" t="s">
        <v>132</v>
      </c>
      <c r="R598" s="1" t="s">
        <v>3592</v>
      </c>
    </row>
    <row r="599">
      <c r="B599" s="1" t="s">
        <v>3593</v>
      </c>
      <c r="C599" s="2">
        <v>4.17</v>
      </c>
      <c r="D599" s="1" t="s">
        <v>3594</v>
      </c>
      <c r="F599" s="1" t="s">
        <v>153</v>
      </c>
      <c r="G599" s="2">
        <v>537.0</v>
      </c>
      <c r="H599" s="1" t="s">
        <v>3595</v>
      </c>
      <c r="J599" s="1" t="s">
        <v>153</v>
      </c>
      <c r="K599" s="2">
        <v>4.17</v>
      </c>
      <c r="L599" s="1" t="s">
        <v>3596</v>
      </c>
      <c r="M599" s="1" t="s">
        <v>3597</v>
      </c>
      <c r="N599" s="2">
        <v>396.0</v>
      </c>
      <c r="O599" s="1" t="s">
        <v>3521</v>
      </c>
      <c r="P599" s="2">
        <v>384.0</v>
      </c>
      <c r="Q599" s="1" t="s">
        <v>141</v>
      </c>
      <c r="R599" s="1" t="s">
        <v>3598</v>
      </c>
    </row>
    <row r="600">
      <c r="B600" s="1" t="s">
        <v>3599</v>
      </c>
      <c r="C600" s="2">
        <v>4.18</v>
      </c>
      <c r="D600" s="1" t="s">
        <v>3600</v>
      </c>
      <c r="F600" s="1" t="s">
        <v>161</v>
      </c>
      <c r="G600" s="2">
        <v>539.0</v>
      </c>
      <c r="H600" s="1" t="s">
        <v>3601</v>
      </c>
      <c r="J600" s="1" t="s">
        <v>161</v>
      </c>
      <c r="K600" s="2">
        <v>4.18</v>
      </c>
      <c r="L600" s="1" t="s">
        <v>3602</v>
      </c>
      <c r="M600" s="1" t="s">
        <v>3603</v>
      </c>
      <c r="N600" s="2">
        <v>397.0</v>
      </c>
      <c r="O600" s="1" t="s">
        <v>3521</v>
      </c>
      <c r="P600" s="2">
        <v>385.0</v>
      </c>
      <c r="Q600" s="1" t="s">
        <v>149</v>
      </c>
      <c r="R600" s="1" t="s">
        <v>3604</v>
      </c>
    </row>
    <row r="601">
      <c r="B601" s="1" t="s">
        <v>3605</v>
      </c>
      <c r="C601" s="2">
        <v>4.19</v>
      </c>
      <c r="D601" s="1" t="s">
        <v>3606</v>
      </c>
      <c r="F601" s="1" t="s">
        <v>169</v>
      </c>
      <c r="G601" s="2">
        <v>539.0</v>
      </c>
      <c r="H601" s="1" t="s">
        <v>3607</v>
      </c>
      <c r="J601" s="1" t="s">
        <v>169</v>
      </c>
      <c r="K601" s="2">
        <v>4.19</v>
      </c>
      <c r="L601" s="1" t="s">
        <v>3608</v>
      </c>
      <c r="M601" s="1" t="s">
        <v>3609</v>
      </c>
      <c r="N601" s="2">
        <v>398.0</v>
      </c>
      <c r="O601" s="1" t="s">
        <v>3521</v>
      </c>
      <c r="P601" s="2">
        <v>386.0</v>
      </c>
      <c r="Q601" s="1" t="s">
        <v>157</v>
      </c>
      <c r="R601" s="1" t="s">
        <v>3610</v>
      </c>
    </row>
    <row r="602">
      <c r="B602" s="1" t="s">
        <v>3611</v>
      </c>
      <c r="C602" s="2">
        <v>4.2</v>
      </c>
      <c r="D602" s="1" t="s">
        <v>3612</v>
      </c>
      <c r="F602" s="1" t="s">
        <v>177</v>
      </c>
      <c r="G602" s="2">
        <v>540.0</v>
      </c>
      <c r="H602" s="1" t="s">
        <v>3613</v>
      </c>
      <c r="I602" s="3"/>
      <c r="J602" s="1" t="s">
        <v>177</v>
      </c>
      <c r="K602" s="2">
        <v>4.2</v>
      </c>
      <c r="L602" s="1" t="s">
        <v>3614</v>
      </c>
      <c r="M602" s="1" t="s">
        <v>3615</v>
      </c>
      <c r="N602" s="2">
        <v>398.0</v>
      </c>
      <c r="O602" s="1" t="s">
        <v>3521</v>
      </c>
      <c r="P602" s="2">
        <v>386.0</v>
      </c>
      <c r="Q602" s="1" t="s">
        <v>3616</v>
      </c>
      <c r="R602" s="1" t="s">
        <v>3617</v>
      </c>
    </row>
    <row r="603">
      <c r="B603" s="1" t="s">
        <v>3618</v>
      </c>
      <c r="C603" s="2">
        <v>4.21</v>
      </c>
      <c r="D603" s="1" t="s">
        <v>3619</v>
      </c>
      <c r="F603" s="1" t="s">
        <v>185</v>
      </c>
      <c r="G603" s="2">
        <v>540.0</v>
      </c>
      <c r="H603" s="1" t="s">
        <v>3620</v>
      </c>
      <c r="J603" s="1" t="s">
        <v>185</v>
      </c>
      <c r="K603" s="2">
        <v>4.21</v>
      </c>
      <c r="L603" s="1" t="s">
        <v>3621</v>
      </c>
      <c r="M603" s="1" t="s">
        <v>3622</v>
      </c>
      <c r="N603" s="2">
        <v>399.0</v>
      </c>
      <c r="O603" s="1" t="s">
        <v>3521</v>
      </c>
      <c r="P603" s="2">
        <v>387.0</v>
      </c>
      <c r="Q603" s="1" t="s">
        <v>173</v>
      </c>
      <c r="R603" s="1" t="s">
        <v>3623</v>
      </c>
    </row>
    <row r="604">
      <c r="B604" s="1" t="s">
        <v>3624</v>
      </c>
      <c r="C604" s="2">
        <v>4.22</v>
      </c>
      <c r="D604" s="1" t="s">
        <v>3625</v>
      </c>
      <c r="F604" s="1" t="s">
        <v>193</v>
      </c>
      <c r="G604" s="2">
        <v>541.0</v>
      </c>
      <c r="H604" s="1" t="s">
        <v>3626</v>
      </c>
      <c r="J604" s="1" t="s">
        <v>193</v>
      </c>
      <c r="K604" s="2">
        <v>4.22</v>
      </c>
      <c r="L604" s="1" t="s">
        <v>3627</v>
      </c>
      <c r="M604" s="1" t="s">
        <v>3628</v>
      </c>
      <c r="N604" s="2">
        <v>399.0</v>
      </c>
      <c r="O604" s="1" t="s">
        <v>3521</v>
      </c>
      <c r="P604" s="2">
        <v>387.0</v>
      </c>
      <c r="Q604" s="1" t="s">
        <v>181</v>
      </c>
      <c r="R604" s="1" t="s">
        <v>3629</v>
      </c>
    </row>
    <row r="605">
      <c r="B605" s="1" t="s">
        <v>3630</v>
      </c>
      <c r="C605" s="2">
        <v>4.23</v>
      </c>
      <c r="D605" s="1" t="s">
        <v>3631</v>
      </c>
      <c r="F605" s="1" t="s">
        <v>201</v>
      </c>
      <c r="G605" s="2">
        <v>541.0</v>
      </c>
      <c r="H605" s="1" t="s">
        <v>3632</v>
      </c>
      <c r="J605" s="1" t="s">
        <v>201</v>
      </c>
      <c r="K605" s="2">
        <v>4.23</v>
      </c>
      <c r="L605" s="1" t="s">
        <v>3633</v>
      </c>
      <c r="M605" s="1" t="s">
        <v>3634</v>
      </c>
      <c r="N605" s="2">
        <v>399.0</v>
      </c>
      <c r="O605" s="1" t="s">
        <v>3521</v>
      </c>
      <c r="P605" s="2">
        <v>387.0</v>
      </c>
      <c r="Q605" s="1" t="s">
        <v>189</v>
      </c>
      <c r="R605" s="1" t="s">
        <v>3635</v>
      </c>
    </row>
    <row r="606">
      <c r="B606" s="1" t="s">
        <v>3636</v>
      </c>
      <c r="C606" s="2">
        <v>4.24</v>
      </c>
      <c r="D606" s="1" t="s">
        <v>3637</v>
      </c>
      <c r="F606" s="1" t="s">
        <v>201</v>
      </c>
      <c r="G606" s="2">
        <v>541.0</v>
      </c>
      <c r="H606" s="1" t="s">
        <v>3632</v>
      </c>
      <c r="J606" s="3"/>
      <c r="K606" s="3"/>
      <c r="L606" s="3"/>
      <c r="M606" s="3"/>
      <c r="N606" s="2">
        <v>400.0</v>
      </c>
      <c r="O606" s="1" t="s">
        <v>3521</v>
      </c>
      <c r="P606" s="2">
        <v>388.0</v>
      </c>
      <c r="Q606" s="1" t="s">
        <v>3638</v>
      </c>
      <c r="R606" s="1" t="s">
        <v>3639</v>
      </c>
    </row>
    <row r="607">
      <c r="B607" s="1" t="s">
        <v>3640</v>
      </c>
      <c r="C607" s="2">
        <v>4.25</v>
      </c>
      <c r="D607" s="1" t="s">
        <v>3641</v>
      </c>
      <c r="F607" s="1" t="s">
        <v>201</v>
      </c>
      <c r="G607" s="2">
        <v>541.0</v>
      </c>
      <c r="H607" s="1" t="s">
        <v>3632</v>
      </c>
      <c r="J607" s="3"/>
      <c r="K607" s="3"/>
      <c r="L607" s="3"/>
      <c r="M607" s="3"/>
      <c r="N607" s="2">
        <v>400.0</v>
      </c>
      <c r="O607" s="1" t="s">
        <v>3521</v>
      </c>
      <c r="P607" s="2">
        <v>388.0</v>
      </c>
      <c r="Q607" s="1" t="s">
        <v>205</v>
      </c>
      <c r="R607" s="1" t="s">
        <v>3642</v>
      </c>
    </row>
    <row r="608">
      <c r="B608" s="1" t="s">
        <v>3643</v>
      </c>
      <c r="C608" s="2">
        <v>4.26</v>
      </c>
      <c r="D608" s="1" t="s">
        <v>3644</v>
      </c>
      <c r="F608" s="1" t="s">
        <v>209</v>
      </c>
      <c r="G608" s="2">
        <v>542.0</v>
      </c>
      <c r="H608" s="1" t="s">
        <v>3645</v>
      </c>
      <c r="J608" s="1" t="s">
        <v>211</v>
      </c>
      <c r="K608" s="2">
        <v>4.24</v>
      </c>
      <c r="L608" s="1" t="s">
        <v>3646</v>
      </c>
      <c r="M608" s="1" t="s">
        <v>3647</v>
      </c>
      <c r="N608" s="2">
        <v>401.0</v>
      </c>
      <c r="O608" s="1" t="s">
        <v>3521</v>
      </c>
      <c r="P608" s="2">
        <v>389.0</v>
      </c>
      <c r="Q608" s="1" t="s">
        <v>214</v>
      </c>
      <c r="R608" s="1" t="s">
        <v>3648</v>
      </c>
    </row>
    <row r="609">
      <c r="B609" s="1" t="s">
        <v>3649</v>
      </c>
      <c r="C609" s="2">
        <v>4.27</v>
      </c>
      <c r="D609" s="1" t="s">
        <v>3650</v>
      </c>
      <c r="F609" s="1" t="s">
        <v>218</v>
      </c>
      <c r="G609" s="2">
        <v>543.0</v>
      </c>
      <c r="H609" s="1" t="s">
        <v>3651</v>
      </c>
      <c r="J609" s="1" t="s">
        <v>218</v>
      </c>
      <c r="K609" s="2">
        <v>4.25</v>
      </c>
      <c r="L609" s="1" t="s">
        <v>3652</v>
      </c>
      <c r="M609" s="1" t="s">
        <v>3653</v>
      </c>
      <c r="N609" s="2">
        <v>401.0</v>
      </c>
      <c r="O609" s="1" t="s">
        <v>3521</v>
      </c>
      <c r="P609" s="2">
        <v>389.0</v>
      </c>
      <c r="Q609" s="1" t="s">
        <v>222</v>
      </c>
      <c r="R609" s="1" t="s">
        <v>3654</v>
      </c>
    </row>
    <row r="610">
      <c r="B610" s="1" t="s">
        <v>3655</v>
      </c>
      <c r="C610" s="2">
        <v>4.28</v>
      </c>
      <c r="D610" s="1" t="s">
        <v>3656</v>
      </c>
      <c r="F610" s="1" t="s">
        <v>226</v>
      </c>
      <c r="G610" s="2">
        <v>543.0</v>
      </c>
      <c r="H610" s="1" t="s">
        <v>3657</v>
      </c>
      <c r="J610" s="1" t="s">
        <v>226</v>
      </c>
      <c r="K610" s="2">
        <v>4.26</v>
      </c>
      <c r="L610" s="1" t="s">
        <v>3658</v>
      </c>
      <c r="M610" s="1" t="s">
        <v>3659</v>
      </c>
      <c r="N610" s="2">
        <v>402.0</v>
      </c>
      <c r="O610" s="1" t="s">
        <v>3521</v>
      </c>
      <c r="P610" s="2">
        <v>390.0</v>
      </c>
      <c r="Q610" s="1" t="s">
        <v>230</v>
      </c>
      <c r="R610" s="1" t="s">
        <v>3660</v>
      </c>
    </row>
    <row r="611">
      <c r="B611" s="1" t="s">
        <v>3661</v>
      </c>
      <c r="C611" s="2">
        <v>4.29</v>
      </c>
      <c r="D611" s="1" t="s">
        <v>3662</v>
      </c>
      <c r="F611" s="1" t="s">
        <v>234</v>
      </c>
      <c r="G611" s="2">
        <v>544.0</v>
      </c>
      <c r="H611" s="1" t="s">
        <v>3663</v>
      </c>
      <c r="J611" s="1" t="s">
        <v>234</v>
      </c>
      <c r="K611" s="2">
        <v>4.27</v>
      </c>
      <c r="L611" s="1" t="s">
        <v>3664</v>
      </c>
      <c r="M611" s="1" t="s">
        <v>3665</v>
      </c>
      <c r="N611" s="2">
        <v>402.0</v>
      </c>
      <c r="O611" s="1" t="s">
        <v>3521</v>
      </c>
      <c r="P611" s="2">
        <v>390.0</v>
      </c>
      <c r="Q611" s="1" t="s">
        <v>238</v>
      </c>
      <c r="R611" s="1" t="s">
        <v>3666</v>
      </c>
    </row>
    <row r="612">
      <c r="B612" s="1" t="s">
        <v>3667</v>
      </c>
      <c r="C612" s="2">
        <v>4.3</v>
      </c>
      <c r="D612" s="1" t="s">
        <v>3668</v>
      </c>
      <c r="F612" s="1" t="s">
        <v>244</v>
      </c>
      <c r="G612" s="2">
        <v>544.0</v>
      </c>
      <c r="H612" s="1" t="s">
        <v>3669</v>
      </c>
      <c r="J612" s="1" t="s">
        <v>244</v>
      </c>
      <c r="K612" s="2">
        <v>4.28</v>
      </c>
      <c r="L612" s="1" t="s">
        <v>3670</v>
      </c>
      <c r="M612" s="1" t="s">
        <v>3671</v>
      </c>
      <c r="N612" s="2">
        <v>403.0</v>
      </c>
      <c r="O612" s="1" t="s">
        <v>3521</v>
      </c>
      <c r="P612" s="2">
        <v>391.0</v>
      </c>
      <c r="Q612" s="1" t="s">
        <v>248</v>
      </c>
      <c r="R612" s="1" t="s">
        <v>3672</v>
      </c>
    </row>
    <row r="613">
      <c r="B613" s="1" t="s">
        <v>3673</v>
      </c>
      <c r="C613" s="2">
        <v>4.31</v>
      </c>
      <c r="D613" s="1" t="s">
        <v>3674</v>
      </c>
      <c r="F613" s="1" t="s">
        <v>244</v>
      </c>
      <c r="G613" s="2">
        <v>544.0</v>
      </c>
      <c r="H613" s="1" t="s">
        <v>3669</v>
      </c>
      <c r="K613" s="3"/>
      <c r="L613" s="3"/>
      <c r="M613" s="3"/>
      <c r="N613" s="2">
        <v>404.0</v>
      </c>
      <c r="O613" s="1" t="s">
        <v>3521</v>
      </c>
      <c r="P613" s="2">
        <v>392.0</v>
      </c>
      <c r="Q613" s="1" t="s">
        <v>3675</v>
      </c>
      <c r="R613" s="1" t="s">
        <v>3676</v>
      </c>
    </row>
    <row r="614">
      <c r="B614" s="1" t="s">
        <v>3677</v>
      </c>
      <c r="C614" s="2">
        <v>4.32</v>
      </c>
      <c r="D614" s="1" t="s">
        <v>3678</v>
      </c>
      <c r="F614" s="1" t="s">
        <v>244</v>
      </c>
      <c r="G614" s="2">
        <v>544.0</v>
      </c>
      <c r="H614" s="1" t="s">
        <v>3669</v>
      </c>
      <c r="K614" s="3"/>
      <c r="L614" s="3"/>
      <c r="M614" s="3"/>
      <c r="N614" s="2">
        <v>404.0</v>
      </c>
      <c r="O614" s="1" t="s">
        <v>3521</v>
      </c>
      <c r="P614" s="2">
        <v>392.0</v>
      </c>
      <c r="Q614" s="1" t="s">
        <v>290</v>
      </c>
      <c r="R614" s="1" t="s">
        <v>3679</v>
      </c>
    </row>
    <row r="615">
      <c r="B615" s="1" t="s">
        <v>3680</v>
      </c>
      <c r="C615" s="2">
        <v>4.33</v>
      </c>
      <c r="D615" s="1" t="s">
        <v>3681</v>
      </c>
      <c r="F615" s="1" t="s">
        <v>254</v>
      </c>
      <c r="G615" s="2">
        <v>546.0</v>
      </c>
      <c r="H615" s="1" t="s">
        <v>3682</v>
      </c>
      <c r="J615" s="1" t="s">
        <v>254</v>
      </c>
      <c r="K615" s="2">
        <v>4.29</v>
      </c>
      <c r="L615" s="1" t="s">
        <v>3683</v>
      </c>
      <c r="M615" s="1" t="s">
        <v>3684</v>
      </c>
      <c r="N615" s="2">
        <v>405.0</v>
      </c>
      <c r="O615" s="1" t="s">
        <v>3521</v>
      </c>
      <c r="P615" s="2">
        <v>393.0</v>
      </c>
      <c r="Q615" s="1" t="s">
        <v>299</v>
      </c>
      <c r="R615" s="1" t="s">
        <v>3685</v>
      </c>
    </row>
    <row r="616">
      <c r="B616" s="1" t="s">
        <v>3686</v>
      </c>
      <c r="C616" s="2">
        <v>4.34</v>
      </c>
      <c r="D616" s="1" t="s">
        <v>3687</v>
      </c>
      <c r="F616" s="1" t="s">
        <v>262</v>
      </c>
      <c r="G616" s="2">
        <v>546.0</v>
      </c>
      <c r="H616" s="1" t="s">
        <v>3688</v>
      </c>
      <c r="J616" s="1" t="s">
        <v>262</v>
      </c>
      <c r="K616" s="2">
        <v>4.3</v>
      </c>
      <c r="L616" s="1" t="s">
        <v>3689</v>
      </c>
      <c r="M616" s="1" t="s">
        <v>3690</v>
      </c>
      <c r="N616" s="2">
        <v>405.0</v>
      </c>
      <c r="O616" s="1" t="s">
        <v>3521</v>
      </c>
      <c r="P616" s="2">
        <v>393.0</v>
      </c>
      <c r="Q616" s="1" t="s">
        <v>307</v>
      </c>
      <c r="R616" s="1" t="s">
        <v>3691</v>
      </c>
    </row>
    <row r="617">
      <c r="B617" s="1" t="s">
        <v>3692</v>
      </c>
      <c r="C617" s="2">
        <v>4.35</v>
      </c>
      <c r="D617" s="1" t="s">
        <v>3687</v>
      </c>
      <c r="F617" s="1" t="s">
        <v>268</v>
      </c>
      <c r="G617" s="2">
        <v>546.0</v>
      </c>
      <c r="H617" s="1" t="s">
        <v>3693</v>
      </c>
      <c r="J617" s="1" t="s">
        <v>268</v>
      </c>
      <c r="K617" s="2">
        <v>4.31</v>
      </c>
      <c r="L617" s="1" t="s">
        <v>3694</v>
      </c>
      <c r="M617" s="1" t="s">
        <v>3695</v>
      </c>
      <c r="N617" s="2">
        <v>406.0</v>
      </c>
      <c r="O617" s="1" t="s">
        <v>3521</v>
      </c>
      <c r="P617" s="2">
        <v>394.0</v>
      </c>
      <c r="Q617" s="1" t="s">
        <v>317</v>
      </c>
      <c r="R617" s="1" t="s">
        <v>3696</v>
      </c>
    </row>
    <row r="618">
      <c r="B618" s="1" t="s">
        <v>3697</v>
      </c>
      <c r="C618" s="2">
        <v>4.36</v>
      </c>
      <c r="D618" s="1" t="s">
        <v>3698</v>
      </c>
      <c r="F618" s="1" t="s">
        <v>278</v>
      </c>
      <c r="G618" s="2">
        <v>548.0</v>
      </c>
      <c r="H618" s="1" t="s">
        <v>3699</v>
      </c>
      <c r="J618" s="1" t="s">
        <v>278</v>
      </c>
      <c r="K618" s="2">
        <v>4.32</v>
      </c>
      <c r="L618" s="1" t="s">
        <v>3700</v>
      </c>
      <c r="M618" s="1" t="s">
        <v>3701</v>
      </c>
      <c r="N618" s="2">
        <v>406.0</v>
      </c>
      <c r="O618" s="1" t="s">
        <v>3521</v>
      </c>
      <c r="P618" s="2">
        <v>394.0</v>
      </c>
      <c r="Q618" s="1" t="s">
        <v>340</v>
      </c>
      <c r="R618" s="1" t="s">
        <v>3702</v>
      </c>
    </row>
    <row r="619">
      <c r="B619" s="1" t="s">
        <v>3703</v>
      </c>
      <c r="C619" s="2">
        <v>4.37</v>
      </c>
      <c r="D619" s="1" t="s">
        <v>3704</v>
      </c>
      <c r="F619" s="1" t="s">
        <v>286</v>
      </c>
      <c r="G619" s="2">
        <v>549.0</v>
      </c>
      <c r="H619" s="1" t="s">
        <v>3705</v>
      </c>
      <c r="J619" s="1" t="s">
        <v>286</v>
      </c>
      <c r="K619" s="2">
        <v>4.33</v>
      </c>
      <c r="L619" s="1" t="s">
        <v>3706</v>
      </c>
      <c r="M619" s="1" t="s">
        <v>3707</v>
      </c>
      <c r="N619" s="2">
        <v>407.0</v>
      </c>
      <c r="O619" s="1" t="s">
        <v>3521</v>
      </c>
      <c r="P619" s="2">
        <v>395.0</v>
      </c>
      <c r="Q619" s="1" t="s">
        <v>348</v>
      </c>
      <c r="R619" s="1" t="s">
        <v>3708</v>
      </c>
    </row>
    <row r="620">
      <c r="B620" s="1" t="s">
        <v>3709</v>
      </c>
      <c r="C620" s="2">
        <v>4.38</v>
      </c>
      <c r="D620" s="1" t="s">
        <v>3710</v>
      </c>
      <c r="F620" s="1" t="s">
        <v>294</v>
      </c>
      <c r="G620" s="2">
        <v>549.0</v>
      </c>
      <c r="H620" s="1" t="s">
        <v>3711</v>
      </c>
      <c r="J620" s="1" t="s">
        <v>296</v>
      </c>
      <c r="K620" s="2">
        <v>4.34</v>
      </c>
      <c r="L620" s="1" t="s">
        <v>3712</v>
      </c>
      <c r="M620" s="1" t="s">
        <v>3713</v>
      </c>
      <c r="N620" s="2">
        <v>407.0</v>
      </c>
      <c r="O620" s="1" t="s">
        <v>3521</v>
      </c>
      <c r="P620" s="2">
        <v>395.0</v>
      </c>
      <c r="Q620" s="1" t="s">
        <v>348</v>
      </c>
      <c r="R620" s="1" t="s">
        <v>3714</v>
      </c>
    </row>
    <row r="621">
      <c r="B621" s="1" t="s">
        <v>3715</v>
      </c>
      <c r="C621" s="2">
        <v>4.39</v>
      </c>
      <c r="D621" s="1" t="s">
        <v>3716</v>
      </c>
      <c r="F621" s="1" t="s">
        <v>303</v>
      </c>
      <c r="G621" s="2">
        <v>550.0</v>
      </c>
      <c r="H621" s="1" t="s">
        <v>3717</v>
      </c>
      <c r="J621" s="1" t="s">
        <v>303</v>
      </c>
      <c r="K621" s="2">
        <v>4.35</v>
      </c>
      <c r="L621" s="1" t="s">
        <v>3718</v>
      </c>
      <c r="M621" s="1" t="s">
        <v>3719</v>
      </c>
      <c r="N621" s="2">
        <v>407.0</v>
      </c>
      <c r="O621" s="1" t="s">
        <v>3521</v>
      </c>
      <c r="P621" s="2">
        <v>395.0</v>
      </c>
      <c r="Q621" s="1" t="s">
        <v>356</v>
      </c>
      <c r="R621" s="1" t="s">
        <v>3720</v>
      </c>
    </row>
    <row r="622">
      <c r="B622" s="1" t="s">
        <v>3721</v>
      </c>
      <c r="C622" s="2">
        <v>4.4</v>
      </c>
      <c r="D622" s="1" t="s">
        <v>3722</v>
      </c>
      <c r="F622" s="1" t="s">
        <v>313</v>
      </c>
      <c r="G622" s="2">
        <v>550.0</v>
      </c>
      <c r="H622" s="1" t="s">
        <v>3723</v>
      </c>
      <c r="I622" s="3"/>
      <c r="J622" s="1" t="s">
        <v>313</v>
      </c>
      <c r="K622" s="2">
        <v>4.36</v>
      </c>
      <c r="L622" s="1" t="s">
        <v>3724</v>
      </c>
      <c r="M622" s="1" t="s">
        <v>3725</v>
      </c>
      <c r="N622" s="2">
        <v>408.0</v>
      </c>
      <c r="O622" s="1" t="s">
        <v>3521</v>
      </c>
      <c r="P622" s="2">
        <v>396.0</v>
      </c>
      <c r="Q622" s="1" t="s">
        <v>363</v>
      </c>
      <c r="R622" s="1" t="s">
        <v>3726</v>
      </c>
    </row>
    <row r="623">
      <c r="B623" s="1" t="s">
        <v>3727</v>
      </c>
      <c r="C623" s="2">
        <v>4.41</v>
      </c>
      <c r="D623" s="1" t="s">
        <v>3728</v>
      </c>
      <c r="F623" s="1" t="s">
        <v>336</v>
      </c>
      <c r="G623" s="2">
        <v>551.0</v>
      </c>
      <c r="H623" s="1" t="s">
        <v>3729</v>
      </c>
      <c r="J623" s="1" t="s">
        <v>336</v>
      </c>
      <c r="K623" s="2">
        <v>4.37</v>
      </c>
      <c r="L623" s="1" t="s">
        <v>3730</v>
      </c>
      <c r="M623" s="1" t="s">
        <v>3731</v>
      </c>
      <c r="N623" s="2">
        <v>409.0</v>
      </c>
      <c r="O623" s="1" t="s">
        <v>3521</v>
      </c>
      <c r="P623" s="2">
        <v>397.0</v>
      </c>
      <c r="Q623" s="1" t="s">
        <v>371</v>
      </c>
      <c r="R623" s="1" t="s">
        <v>3732</v>
      </c>
    </row>
    <row r="624">
      <c r="B624" s="1" t="s">
        <v>3733</v>
      </c>
      <c r="C624" s="2">
        <v>4.42</v>
      </c>
      <c r="D624" s="1" t="s">
        <v>3734</v>
      </c>
      <c r="F624" s="1" t="s">
        <v>344</v>
      </c>
      <c r="G624" s="2">
        <v>553.0</v>
      </c>
      <c r="H624" s="1" t="s">
        <v>3735</v>
      </c>
      <c r="J624" s="1" t="s">
        <v>344</v>
      </c>
      <c r="K624" s="2">
        <v>4.38</v>
      </c>
      <c r="L624" s="1" t="s">
        <v>3736</v>
      </c>
      <c r="M624" s="1" t="s">
        <v>3737</v>
      </c>
      <c r="N624" s="2">
        <v>409.0</v>
      </c>
      <c r="O624" s="1" t="s">
        <v>3521</v>
      </c>
      <c r="P624" s="2">
        <v>397.0</v>
      </c>
      <c r="Q624" s="1" t="s">
        <v>379</v>
      </c>
      <c r="R624" s="1" t="s">
        <v>3738</v>
      </c>
    </row>
    <row r="625">
      <c r="B625" s="1" t="s">
        <v>3739</v>
      </c>
      <c r="C625" s="2">
        <v>4.43</v>
      </c>
      <c r="D625" s="1" t="s">
        <v>1081</v>
      </c>
      <c r="F625" s="1" t="s">
        <v>352</v>
      </c>
      <c r="G625" s="2">
        <v>555.0</v>
      </c>
      <c r="H625" s="1" t="s">
        <v>3740</v>
      </c>
      <c r="J625" s="1" t="s">
        <v>352</v>
      </c>
      <c r="K625" s="2">
        <v>4.39</v>
      </c>
      <c r="L625" s="1" t="s">
        <v>1084</v>
      </c>
      <c r="M625" s="1" t="s">
        <v>3741</v>
      </c>
      <c r="N625" s="2">
        <v>410.0</v>
      </c>
      <c r="O625" s="1" t="s">
        <v>3521</v>
      </c>
      <c r="P625" s="2">
        <v>398.0</v>
      </c>
      <c r="Q625" s="1" t="s">
        <v>387</v>
      </c>
      <c r="R625" s="1" t="s">
        <v>3742</v>
      </c>
    </row>
    <row r="626">
      <c r="B626" s="1" t="s">
        <v>3743</v>
      </c>
      <c r="C626" s="2">
        <v>4.44</v>
      </c>
      <c r="D626" s="1" t="s">
        <v>3744</v>
      </c>
      <c r="F626" s="1" t="s">
        <v>359</v>
      </c>
      <c r="G626" s="2">
        <v>555.0</v>
      </c>
      <c r="H626" s="1" t="s">
        <v>3745</v>
      </c>
      <c r="J626" s="1" t="s">
        <v>359</v>
      </c>
      <c r="K626" s="2">
        <v>4.4</v>
      </c>
      <c r="L626" s="1" t="s">
        <v>3746</v>
      </c>
      <c r="M626" s="1" t="s">
        <v>3747</v>
      </c>
      <c r="N626" s="2">
        <v>410.0</v>
      </c>
      <c r="O626" s="1" t="s">
        <v>3521</v>
      </c>
      <c r="P626" s="2">
        <v>398.0</v>
      </c>
      <c r="Q626" s="1" t="s">
        <v>396</v>
      </c>
      <c r="R626" s="1" t="s">
        <v>3748</v>
      </c>
    </row>
    <row r="627">
      <c r="B627" s="1" t="s">
        <v>3749</v>
      </c>
      <c r="C627" s="2">
        <v>4.45</v>
      </c>
      <c r="D627" s="1" t="s">
        <v>3750</v>
      </c>
      <c r="F627" s="1" t="s">
        <v>367</v>
      </c>
      <c r="G627" s="2">
        <v>555.0</v>
      </c>
      <c r="H627" s="1" t="s">
        <v>3751</v>
      </c>
      <c r="J627" s="1" t="s">
        <v>367</v>
      </c>
      <c r="K627" s="2">
        <v>4.41</v>
      </c>
      <c r="L627" s="1" t="s">
        <v>3752</v>
      </c>
      <c r="M627" s="1" t="s">
        <v>3753</v>
      </c>
      <c r="N627" s="2">
        <v>411.0</v>
      </c>
      <c r="O627" s="1" t="s">
        <v>3521</v>
      </c>
      <c r="P627" s="2">
        <v>399.0</v>
      </c>
      <c r="Q627" s="1" t="s">
        <v>404</v>
      </c>
      <c r="R627" s="1" t="s">
        <v>3754</v>
      </c>
    </row>
    <row r="628">
      <c r="B628" s="1" t="s">
        <v>3755</v>
      </c>
      <c r="C628" s="2">
        <v>4.46</v>
      </c>
      <c r="D628" s="1" t="s">
        <v>3756</v>
      </c>
      <c r="F628" s="1" t="s">
        <v>375</v>
      </c>
      <c r="G628" s="2">
        <v>556.0</v>
      </c>
      <c r="H628" s="1" t="s">
        <v>3757</v>
      </c>
      <c r="J628" s="1" t="s">
        <v>375</v>
      </c>
      <c r="K628" s="2">
        <v>4.42</v>
      </c>
      <c r="L628" s="1" t="s">
        <v>3758</v>
      </c>
      <c r="M628" s="1" t="s">
        <v>3759</v>
      </c>
      <c r="N628" s="2">
        <v>412.0</v>
      </c>
      <c r="O628" s="1" t="s">
        <v>3521</v>
      </c>
      <c r="P628" s="2">
        <v>400.0</v>
      </c>
      <c r="Q628" s="1" t="s">
        <v>412</v>
      </c>
      <c r="R628" s="1" t="s">
        <v>3760</v>
      </c>
    </row>
    <row r="629">
      <c r="B629" s="1" t="s">
        <v>3761</v>
      </c>
      <c r="C629" s="2">
        <v>4.47</v>
      </c>
      <c r="D629" s="1" t="s">
        <v>3762</v>
      </c>
      <c r="F629" s="1" t="s">
        <v>375</v>
      </c>
      <c r="G629" s="2">
        <v>556.0</v>
      </c>
      <c r="H629" s="1" t="s">
        <v>3757</v>
      </c>
      <c r="K629" s="3"/>
      <c r="L629" s="3"/>
      <c r="M629" s="3"/>
      <c r="N629" s="2">
        <v>413.0</v>
      </c>
      <c r="O629" s="1" t="s">
        <v>3521</v>
      </c>
      <c r="P629" s="2">
        <v>401.0</v>
      </c>
      <c r="Q629" s="1" t="s">
        <v>420</v>
      </c>
      <c r="R629" s="1" t="s">
        <v>3763</v>
      </c>
    </row>
    <row r="630">
      <c r="B630" s="1" t="s">
        <v>3764</v>
      </c>
      <c r="C630" s="2">
        <v>4.48</v>
      </c>
      <c r="D630" s="1" t="s">
        <v>3765</v>
      </c>
      <c r="F630" s="1" t="s">
        <v>383</v>
      </c>
      <c r="G630" s="2">
        <v>557.0</v>
      </c>
      <c r="H630" s="1" t="s">
        <v>3766</v>
      </c>
      <c r="J630" s="1" t="s">
        <v>383</v>
      </c>
      <c r="K630" s="2">
        <v>4.43</v>
      </c>
      <c r="L630" s="1" t="s">
        <v>3767</v>
      </c>
      <c r="M630" s="1" t="s">
        <v>3768</v>
      </c>
      <c r="N630" s="2">
        <v>414.0</v>
      </c>
      <c r="O630" s="1" t="s">
        <v>3521</v>
      </c>
      <c r="P630" s="2">
        <v>402.0</v>
      </c>
      <c r="Q630" s="1" t="s">
        <v>428</v>
      </c>
      <c r="R630" s="1" t="s">
        <v>3769</v>
      </c>
    </row>
    <row r="631">
      <c r="B631" s="1" t="s">
        <v>3770</v>
      </c>
      <c r="C631" s="2">
        <v>4.49</v>
      </c>
      <c r="D631" s="1" t="s">
        <v>3771</v>
      </c>
      <c r="F631" s="1" t="s">
        <v>391</v>
      </c>
      <c r="G631" s="2">
        <v>558.0</v>
      </c>
      <c r="H631" s="1" t="s">
        <v>3772</v>
      </c>
      <c r="J631" s="1" t="s">
        <v>393</v>
      </c>
      <c r="K631" s="2">
        <v>4.44</v>
      </c>
      <c r="L631" s="1" t="s">
        <v>3773</v>
      </c>
      <c r="M631" s="1" t="s">
        <v>3774</v>
      </c>
      <c r="N631" s="2">
        <v>414.0</v>
      </c>
      <c r="O631" s="1" t="s">
        <v>3521</v>
      </c>
      <c r="P631" s="2">
        <v>402.0</v>
      </c>
      <c r="Q631" s="1" t="s">
        <v>436</v>
      </c>
      <c r="R631" s="1" t="s">
        <v>3775</v>
      </c>
    </row>
    <row r="632">
      <c r="B632" s="1" t="s">
        <v>3776</v>
      </c>
      <c r="C632" s="2">
        <v>4.5</v>
      </c>
      <c r="D632" s="1" t="s">
        <v>3777</v>
      </c>
      <c r="F632" s="1" t="s">
        <v>400</v>
      </c>
      <c r="G632" s="2">
        <v>558.0</v>
      </c>
      <c r="H632" s="1" t="s">
        <v>3778</v>
      </c>
      <c r="J632" s="1" t="s">
        <v>400</v>
      </c>
      <c r="K632" s="2">
        <v>4.45</v>
      </c>
      <c r="L632" s="1" t="s">
        <v>3779</v>
      </c>
      <c r="M632" s="1" t="s">
        <v>3780</v>
      </c>
      <c r="N632" s="2">
        <v>414.0</v>
      </c>
      <c r="O632" s="1" t="s">
        <v>3521</v>
      </c>
      <c r="P632" s="2">
        <v>402.0</v>
      </c>
      <c r="Q632" s="1" t="s">
        <v>444</v>
      </c>
      <c r="R632" s="1" t="s">
        <v>3781</v>
      </c>
    </row>
    <row r="633">
      <c r="B633" s="1" t="s">
        <v>3782</v>
      </c>
      <c r="C633" s="2">
        <v>4.51</v>
      </c>
      <c r="D633" s="1" t="s">
        <v>1863</v>
      </c>
      <c r="F633" s="1" t="s">
        <v>408</v>
      </c>
      <c r="G633" s="2">
        <v>560.0</v>
      </c>
      <c r="H633" s="1" t="s">
        <v>3783</v>
      </c>
      <c r="I633" s="3"/>
      <c r="J633" s="1" t="s">
        <v>408</v>
      </c>
      <c r="K633" s="2">
        <v>4.46</v>
      </c>
      <c r="L633" s="1" t="s">
        <v>1865</v>
      </c>
      <c r="M633" s="1" t="s">
        <v>3784</v>
      </c>
      <c r="N633" s="2">
        <v>415.0</v>
      </c>
      <c r="O633" s="1" t="s">
        <v>3521</v>
      </c>
      <c r="P633" s="2">
        <v>403.0</v>
      </c>
      <c r="Q633" s="1" t="s">
        <v>452</v>
      </c>
      <c r="R633" s="1" t="s">
        <v>3785</v>
      </c>
    </row>
    <row r="634">
      <c r="B634" s="1" t="s">
        <v>3786</v>
      </c>
      <c r="C634" s="2">
        <v>4.52</v>
      </c>
      <c r="D634" s="1" t="s">
        <v>3787</v>
      </c>
      <c r="F634" s="1" t="s">
        <v>416</v>
      </c>
      <c r="G634" s="2">
        <v>560.0</v>
      </c>
      <c r="H634" s="1" t="s">
        <v>3788</v>
      </c>
      <c r="I634" s="3"/>
      <c r="J634" s="1" t="s">
        <v>416</v>
      </c>
      <c r="K634" s="2">
        <v>4.47</v>
      </c>
      <c r="L634" s="1" t="s">
        <v>3789</v>
      </c>
      <c r="M634" s="1" t="s">
        <v>3790</v>
      </c>
      <c r="N634" s="2">
        <v>415.0</v>
      </c>
      <c r="O634" s="1" t="s">
        <v>3521</v>
      </c>
      <c r="P634" s="2">
        <v>403.0</v>
      </c>
      <c r="Q634" s="1" t="s">
        <v>460</v>
      </c>
      <c r="R634" s="1" t="s">
        <v>3791</v>
      </c>
    </row>
    <row r="635">
      <c r="B635" s="1" t="s">
        <v>3792</v>
      </c>
      <c r="C635" s="2">
        <v>4.53</v>
      </c>
      <c r="D635" s="1" t="s">
        <v>3793</v>
      </c>
      <c r="F635" s="1" t="s">
        <v>424</v>
      </c>
      <c r="G635" s="2">
        <v>561.0</v>
      </c>
      <c r="H635" s="1" t="s">
        <v>3794</v>
      </c>
      <c r="J635" s="1" t="s">
        <v>424</v>
      </c>
      <c r="K635" s="2">
        <v>4.48</v>
      </c>
      <c r="L635" s="1" t="s">
        <v>3795</v>
      </c>
      <c r="M635" s="1" t="s">
        <v>3796</v>
      </c>
      <c r="N635" s="2">
        <v>417.0</v>
      </c>
      <c r="O635" s="1" t="s">
        <v>3521</v>
      </c>
      <c r="P635" s="2">
        <v>405.0</v>
      </c>
      <c r="Q635" s="1" t="s">
        <v>468</v>
      </c>
      <c r="R635" s="1" t="s">
        <v>3797</v>
      </c>
    </row>
    <row r="636">
      <c r="B636" s="1" t="s">
        <v>3798</v>
      </c>
      <c r="C636" s="2">
        <v>4.54</v>
      </c>
      <c r="D636" s="1" t="s">
        <v>3799</v>
      </c>
      <c r="F636" s="1" t="s">
        <v>432</v>
      </c>
      <c r="G636" s="2">
        <v>562.0</v>
      </c>
      <c r="H636" s="1" t="s">
        <v>3800</v>
      </c>
      <c r="J636" s="1" t="s">
        <v>432</v>
      </c>
      <c r="K636" s="2">
        <v>4.49</v>
      </c>
      <c r="L636" s="1" t="s">
        <v>3801</v>
      </c>
      <c r="M636" s="1" t="s">
        <v>3802</v>
      </c>
      <c r="N636" s="2">
        <v>417.0</v>
      </c>
      <c r="O636" s="1" t="s">
        <v>3521</v>
      </c>
      <c r="P636" s="2">
        <v>405.0</v>
      </c>
      <c r="Q636" s="1" t="s">
        <v>477</v>
      </c>
      <c r="R636" s="1" t="s">
        <v>3803</v>
      </c>
    </row>
    <row r="637">
      <c r="B637" s="1" t="s">
        <v>3804</v>
      </c>
      <c r="C637" s="2">
        <v>4.55</v>
      </c>
      <c r="D637" s="1" t="s">
        <v>3805</v>
      </c>
      <c r="F637" s="1" t="s">
        <v>440</v>
      </c>
      <c r="G637" s="2">
        <v>563.0</v>
      </c>
      <c r="H637" s="1" t="s">
        <v>3806</v>
      </c>
      <c r="J637" s="1" t="s">
        <v>440</v>
      </c>
      <c r="K637" s="2">
        <v>4.5</v>
      </c>
      <c r="L637" s="1" t="s">
        <v>3807</v>
      </c>
      <c r="M637" s="1" t="s">
        <v>3808</v>
      </c>
      <c r="N637" s="2">
        <v>417.0</v>
      </c>
      <c r="O637" s="1" t="s">
        <v>3521</v>
      </c>
      <c r="P637" s="2">
        <v>405.0</v>
      </c>
      <c r="Q637" s="1" t="s">
        <v>485</v>
      </c>
      <c r="R637" s="1" t="s">
        <v>3809</v>
      </c>
    </row>
    <row r="638">
      <c r="B638" s="1" t="s">
        <v>3810</v>
      </c>
      <c r="C638" s="2">
        <v>4.56</v>
      </c>
      <c r="D638" s="1" t="s">
        <v>3811</v>
      </c>
      <c r="F638" s="1" t="s">
        <v>448</v>
      </c>
      <c r="G638" s="2">
        <v>563.0</v>
      </c>
      <c r="H638" s="1" t="s">
        <v>3812</v>
      </c>
      <c r="J638" s="1" t="s">
        <v>448</v>
      </c>
      <c r="K638" s="2">
        <v>4.51</v>
      </c>
      <c r="L638" s="1" t="s">
        <v>3813</v>
      </c>
      <c r="M638" s="1" t="s">
        <v>3814</v>
      </c>
      <c r="N638" s="2">
        <v>418.0</v>
      </c>
      <c r="O638" s="1" t="s">
        <v>3521</v>
      </c>
      <c r="P638" s="2">
        <v>406.0</v>
      </c>
      <c r="Q638" s="1" t="s">
        <v>493</v>
      </c>
      <c r="R638" s="1" t="s">
        <v>3815</v>
      </c>
    </row>
    <row r="639">
      <c r="B639" s="1" t="s">
        <v>3816</v>
      </c>
      <c r="C639" s="2">
        <v>4.57</v>
      </c>
      <c r="D639" s="1" t="s">
        <v>3817</v>
      </c>
      <c r="F639" s="1" t="s">
        <v>456</v>
      </c>
      <c r="G639" s="2">
        <v>563.0</v>
      </c>
      <c r="H639" s="1" t="s">
        <v>3818</v>
      </c>
      <c r="J639" s="1" t="s">
        <v>456</v>
      </c>
      <c r="K639" s="2">
        <v>4.52</v>
      </c>
      <c r="L639" s="1" t="s">
        <v>3819</v>
      </c>
      <c r="M639" s="1" t="s">
        <v>3820</v>
      </c>
      <c r="N639" s="2">
        <v>419.0</v>
      </c>
      <c r="O639" s="1" t="s">
        <v>3521</v>
      </c>
      <c r="P639" s="2">
        <v>407.0</v>
      </c>
      <c r="Q639" s="1" t="s">
        <v>501</v>
      </c>
      <c r="R639" s="1" t="s">
        <v>3821</v>
      </c>
    </row>
    <row r="640">
      <c r="B640" s="1" t="s">
        <v>3822</v>
      </c>
      <c r="C640" s="2">
        <v>4.58</v>
      </c>
      <c r="D640" s="1" t="s">
        <v>3823</v>
      </c>
      <c r="F640" s="1" t="s">
        <v>464</v>
      </c>
      <c r="G640" s="2">
        <v>565.0</v>
      </c>
      <c r="H640" s="1" t="s">
        <v>3824</v>
      </c>
      <c r="J640" s="1" t="s">
        <v>464</v>
      </c>
      <c r="K640" s="2">
        <v>4.53</v>
      </c>
      <c r="L640" s="1" t="s">
        <v>3825</v>
      </c>
      <c r="M640" s="1" t="s">
        <v>3826</v>
      </c>
      <c r="N640" s="2">
        <v>419.0</v>
      </c>
      <c r="O640" s="1" t="s">
        <v>3521</v>
      </c>
      <c r="P640" s="2">
        <v>407.0</v>
      </c>
      <c r="Q640" s="1" t="s">
        <v>509</v>
      </c>
      <c r="R640" s="1" t="s">
        <v>3827</v>
      </c>
    </row>
    <row r="641">
      <c r="B641" s="1" t="s">
        <v>3828</v>
      </c>
      <c r="C641" s="2">
        <v>4.59</v>
      </c>
      <c r="D641" s="1" t="s">
        <v>3829</v>
      </c>
      <c r="F641" s="1" t="s">
        <v>472</v>
      </c>
      <c r="G641" s="2">
        <v>566.0</v>
      </c>
      <c r="H641" s="1" t="s">
        <v>3830</v>
      </c>
      <c r="J641" s="1" t="s">
        <v>474</v>
      </c>
      <c r="K641" s="2">
        <v>4.54</v>
      </c>
      <c r="L641" s="1" t="s">
        <v>3831</v>
      </c>
      <c r="M641" s="1" t="s">
        <v>3832</v>
      </c>
      <c r="N641" s="2">
        <v>420.0</v>
      </c>
      <c r="O641" s="1" t="s">
        <v>3521</v>
      </c>
      <c r="P641" s="2">
        <v>408.0</v>
      </c>
      <c r="Q641" s="1" t="s">
        <v>524</v>
      </c>
      <c r="R641" s="1" t="s">
        <v>3833</v>
      </c>
    </row>
    <row r="642">
      <c r="B642" s="1" t="s">
        <v>3834</v>
      </c>
      <c r="C642" s="2">
        <v>4.6</v>
      </c>
      <c r="D642" s="1" t="s">
        <v>3835</v>
      </c>
      <c r="F642" s="1" t="s">
        <v>481</v>
      </c>
      <c r="G642" s="2">
        <v>567.0</v>
      </c>
      <c r="H642" s="1" t="s">
        <v>3836</v>
      </c>
      <c r="J642" s="1" t="s">
        <v>481</v>
      </c>
      <c r="K642" s="2">
        <v>4.55</v>
      </c>
      <c r="L642" s="1" t="s">
        <v>3837</v>
      </c>
      <c r="M642" s="1" t="s">
        <v>3838</v>
      </c>
      <c r="N642" s="2">
        <v>420.0</v>
      </c>
      <c r="O642" s="1" t="s">
        <v>3521</v>
      </c>
      <c r="P642" s="2">
        <v>408.0</v>
      </c>
      <c r="Q642" s="1" t="s">
        <v>531</v>
      </c>
      <c r="R642" s="1" t="s">
        <v>3839</v>
      </c>
    </row>
    <row r="643">
      <c r="B643" s="1" t="s">
        <v>3840</v>
      </c>
      <c r="C643" s="2">
        <v>4.61</v>
      </c>
      <c r="D643" s="1" t="s">
        <v>3841</v>
      </c>
      <c r="F643" s="1" t="s">
        <v>489</v>
      </c>
      <c r="G643" s="2">
        <v>568.0</v>
      </c>
      <c r="H643" s="1" t="s">
        <v>3842</v>
      </c>
      <c r="J643" s="1" t="s">
        <v>489</v>
      </c>
      <c r="K643" s="2">
        <v>4.56</v>
      </c>
      <c r="L643" s="1" t="s">
        <v>3843</v>
      </c>
      <c r="M643" s="1" t="s">
        <v>3844</v>
      </c>
      <c r="N643" s="2">
        <v>420.0</v>
      </c>
      <c r="O643" s="1" t="s">
        <v>3521</v>
      </c>
      <c r="P643" s="2">
        <v>408.0</v>
      </c>
      <c r="Q643" s="1" t="s">
        <v>539</v>
      </c>
      <c r="R643" s="1" t="s">
        <v>3845</v>
      </c>
    </row>
    <row r="644">
      <c r="B644" s="1" t="s">
        <v>3846</v>
      </c>
      <c r="C644" s="2">
        <v>4.62</v>
      </c>
      <c r="D644" s="1" t="s">
        <v>3847</v>
      </c>
      <c r="F644" s="1" t="s">
        <v>497</v>
      </c>
      <c r="G644" s="2">
        <v>569.0</v>
      </c>
      <c r="H644" s="1" t="s">
        <v>3848</v>
      </c>
      <c r="J644" s="1" t="s">
        <v>497</v>
      </c>
      <c r="K644" s="2">
        <v>4.57</v>
      </c>
      <c r="L644" s="1" t="s">
        <v>3849</v>
      </c>
      <c r="M644" s="1" t="s">
        <v>3850</v>
      </c>
      <c r="N644" s="2">
        <v>421.0</v>
      </c>
      <c r="O644" s="1" t="s">
        <v>3521</v>
      </c>
      <c r="P644" s="2">
        <v>409.0</v>
      </c>
      <c r="Q644" s="1" t="s">
        <v>547</v>
      </c>
      <c r="R644" s="1" t="s">
        <v>3851</v>
      </c>
    </row>
    <row r="645">
      <c r="B645" s="1" t="s">
        <v>3852</v>
      </c>
      <c r="C645" s="2">
        <v>4.63</v>
      </c>
      <c r="D645" s="1" t="s">
        <v>3853</v>
      </c>
      <c r="F645" s="1" t="s">
        <v>505</v>
      </c>
      <c r="G645" s="2">
        <v>569.0</v>
      </c>
      <c r="H645" s="1" t="s">
        <v>3854</v>
      </c>
      <c r="I645" s="3"/>
      <c r="J645" s="1" t="s">
        <v>505</v>
      </c>
      <c r="K645" s="2">
        <v>4.58</v>
      </c>
      <c r="L645" s="1" t="s">
        <v>3855</v>
      </c>
      <c r="M645" s="1" t="s">
        <v>3856</v>
      </c>
      <c r="N645" s="2">
        <v>421.0</v>
      </c>
      <c r="O645" s="1" t="s">
        <v>3521</v>
      </c>
      <c r="P645" s="2">
        <v>409.0</v>
      </c>
      <c r="Q645" s="1" t="s">
        <v>556</v>
      </c>
      <c r="R645" s="1" t="s">
        <v>3857</v>
      </c>
    </row>
    <row r="646">
      <c r="B646" s="1" t="s">
        <v>3858</v>
      </c>
      <c r="C646" s="2">
        <v>4.64</v>
      </c>
      <c r="D646" s="1" t="s">
        <v>3859</v>
      </c>
      <c r="F646" s="1" t="s">
        <v>513</v>
      </c>
      <c r="G646" s="2">
        <v>570.0</v>
      </c>
      <c r="H646" s="1" t="s">
        <v>3860</v>
      </c>
      <c r="J646" s="1" t="s">
        <v>513</v>
      </c>
      <c r="K646" s="2">
        <v>4.59</v>
      </c>
      <c r="L646" s="1" t="s">
        <v>3861</v>
      </c>
      <c r="M646" s="1" t="s">
        <v>3862</v>
      </c>
      <c r="N646" s="2">
        <v>422.0</v>
      </c>
      <c r="O646" s="1" t="s">
        <v>3521</v>
      </c>
      <c r="P646" s="2">
        <v>410.0</v>
      </c>
      <c r="Q646" s="1" t="s">
        <v>564</v>
      </c>
      <c r="R646" s="1" t="s">
        <v>3863</v>
      </c>
    </row>
    <row r="647">
      <c r="B647" s="1" t="s">
        <v>3864</v>
      </c>
      <c r="C647" s="2">
        <v>4.65</v>
      </c>
      <c r="D647" s="1" t="s">
        <v>3865</v>
      </c>
      <c r="F647" s="1" t="s">
        <v>520</v>
      </c>
      <c r="G647" s="2">
        <v>570.0</v>
      </c>
      <c r="H647" s="1" t="s">
        <v>3866</v>
      </c>
      <c r="J647" s="1" t="s">
        <v>520</v>
      </c>
      <c r="K647" s="2">
        <v>4.6</v>
      </c>
      <c r="L647" s="1" t="s">
        <v>3867</v>
      </c>
      <c r="M647" s="1" t="s">
        <v>3868</v>
      </c>
      <c r="N647" s="2">
        <v>422.0</v>
      </c>
      <c r="O647" s="1" t="s">
        <v>3521</v>
      </c>
      <c r="P647" s="2">
        <v>410.0</v>
      </c>
      <c r="Q647" s="1" t="s">
        <v>573</v>
      </c>
      <c r="R647" s="1" t="s">
        <v>3869</v>
      </c>
    </row>
    <row r="648">
      <c r="B648" s="1" t="s">
        <v>3870</v>
      </c>
      <c r="C648" s="2">
        <v>4.66</v>
      </c>
      <c r="D648" s="1" t="s">
        <v>3871</v>
      </c>
      <c r="F648" s="1" t="s">
        <v>528</v>
      </c>
      <c r="G648" s="2">
        <v>572.0</v>
      </c>
      <c r="H648" s="1" t="s">
        <v>3872</v>
      </c>
      <c r="J648" s="1" t="s">
        <v>528</v>
      </c>
      <c r="K648" s="2">
        <v>4.61</v>
      </c>
      <c r="L648" s="1" t="s">
        <v>3873</v>
      </c>
      <c r="M648" s="1" t="s">
        <v>3874</v>
      </c>
      <c r="N648" s="2">
        <v>423.0</v>
      </c>
      <c r="O648" s="1" t="s">
        <v>3521</v>
      </c>
      <c r="P648" s="2">
        <v>411.0</v>
      </c>
      <c r="Q648" s="1" t="s">
        <v>581</v>
      </c>
      <c r="R648" s="1" t="s">
        <v>3875</v>
      </c>
    </row>
    <row r="649">
      <c r="B649" s="1" t="s">
        <v>3876</v>
      </c>
      <c r="C649" s="2">
        <v>4.67</v>
      </c>
      <c r="D649" s="1" t="s">
        <v>3877</v>
      </c>
      <c r="F649" s="1" t="s">
        <v>535</v>
      </c>
      <c r="G649" s="2">
        <v>572.0</v>
      </c>
      <c r="H649" s="1" t="s">
        <v>3878</v>
      </c>
      <c r="J649" s="1" t="s">
        <v>535</v>
      </c>
      <c r="K649" s="2">
        <v>4.62</v>
      </c>
      <c r="L649" s="1" t="s">
        <v>3879</v>
      </c>
      <c r="M649" s="1" t="s">
        <v>3880</v>
      </c>
      <c r="N649" s="2">
        <v>423.0</v>
      </c>
      <c r="O649" s="1" t="s">
        <v>3521</v>
      </c>
      <c r="P649" s="2">
        <v>411.0</v>
      </c>
      <c r="Q649" s="1" t="s">
        <v>591</v>
      </c>
      <c r="R649" s="1" t="s">
        <v>3881</v>
      </c>
    </row>
    <row r="650">
      <c r="B650" s="1" t="s">
        <v>3882</v>
      </c>
      <c r="C650" s="2">
        <v>4.68</v>
      </c>
      <c r="D650" s="1" t="s">
        <v>3883</v>
      </c>
      <c r="F650" s="1" t="s">
        <v>543</v>
      </c>
      <c r="G650" s="2">
        <v>573.0</v>
      </c>
      <c r="H650" s="1" t="s">
        <v>3884</v>
      </c>
      <c r="J650" s="1" t="s">
        <v>543</v>
      </c>
      <c r="K650" s="2">
        <v>4.63</v>
      </c>
      <c r="L650" s="1" t="s">
        <v>3885</v>
      </c>
      <c r="M650" s="1" t="s">
        <v>3886</v>
      </c>
      <c r="N650" s="2">
        <v>424.0</v>
      </c>
      <c r="O650" s="1" t="s">
        <v>3521</v>
      </c>
      <c r="P650" s="2">
        <v>412.0</v>
      </c>
      <c r="Q650" s="1" t="s">
        <v>599</v>
      </c>
      <c r="R650" s="1" t="s">
        <v>3887</v>
      </c>
    </row>
    <row r="651">
      <c r="B651" s="1" t="s">
        <v>3888</v>
      </c>
      <c r="C651" s="2">
        <v>4.69</v>
      </c>
      <c r="D651" s="1" t="s">
        <v>3889</v>
      </c>
      <c r="F651" s="1" t="s">
        <v>551</v>
      </c>
      <c r="G651" s="2">
        <v>573.0</v>
      </c>
      <c r="H651" s="1" t="s">
        <v>3890</v>
      </c>
      <c r="J651" s="1" t="s">
        <v>553</v>
      </c>
      <c r="K651" s="2">
        <v>4.64</v>
      </c>
      <c r="L651" s="1" t="s">
        <v>3891</v>
      </c>
      <c r="M651" s="1" t="s">
        <v>3892</v>
      </c>
      <c r="N651" s="2">
        <v>425.0</v>
      </c>
      <c r="O651" s="1" t="s">
        <v>3521</v>
      </c>
      <c r="P651" s="2">
        <v>413.0</v>
      </c>
      <c r="Q651" s="1" t="s">
        <v>607</v>
      </c>
      <c r="R651" s="1" t="s">
        <v>3893</v>
      </c>
    </row>
    <row r="652">
      <c r="B652" s="1" t="s">
        <v>3894</v>
      </c>
      <c r="C652" s="2">
        <v>4.7</v>
      </c>
      <c r="D652" s="1" t="s">
        <v>3895</v>
      </c>
      <c r="F652" s="1" t="s">
        <v>561</v>
      </c>
      <c r="G652" s="2">
        <v>575.0</v>
      </c>
      <c r="H652" s="1" t="s">
        <v>3896</v>
      </c>
      <c r="J652" s="1" t="s">
        <v>561</v>
      </c>
      <c r="K652" s="2">
        <v>4.65</v>
      </c>
      <c r="L652" s="1" t="s">
        <v>3897</v>
      </c>
      <c r="M652" s="1" t="s">
        <v>3898</v>
      </c>
      <c r="N652" s="2">
        <v>427.0</v>
      </c>
      <c r="O652" s="1" t="s">
        <v>3521</v>
      </c>
      <c r="P652" s="2">
        <v>415.0</v>
      </c>
      <c r="Q652" s="1" t="s">
        <v>615</v>
      </c>
      <c r="R652" s="1" t="s">
        <v>3899</v>
      </c>
    </row>
    <row r="653">
      <c r="B653" s="1" t="s">
        <v>3900</v>
      </c>
      <c r="C653" s="2">
        <v>4.71</v>
      </c>
      <c r="D653" s="1" t="s">
        <v>3901</v>
      </c>
      <c r="F653" s="1" t="s">
        <v>569</v>
      </c>
      <c r="G653" s="2">
        <v>576.0</v>
      </c>
      <c r="H653" s="1" t="s">
        <v>3902</v>
      </c>
      <c r="J653" s="1" t="s">
        <v>569</v>
      </c>
      <c r="K653" s="2">
        <v>4.66</v>
      </c>
      <c r="L653" s="1" t="s">
        <v>3903</v>
      </c>
      <c r="M653" s="1" t="s">
        <v>3904</v>
      </c>
      <c r="N653" s="2">
        <v>428.0</v>
      </c>
      <c r="O653" s="1" t="s">
        <v>3521</v>
      </c>
      <c r="P653" s="2">
        <v>416.0</v>
      </c>
      <c r="Q653" s="1" t="s">
        <v>623</v>
      </c>
      <c r="R653" s="1" t="s">
        <v>3905</v>
      </c>
    </row>
    <row r="654">
      <c r="B654" s="1" t="s">
        <v>3906</v>
      </c>
      <c r="C654" s="2">
        <v>4.72</v>
      </c>
      <c r="D654" s="1" t="s">
        <v>3907</v>
      </c>
      <c r="F654" s="1" t="s">
        <v>577</v>
      </c>
      <c r="G654" s="2">
        <v>577.0</v>
      </c>
      <c r="H654" s="1" t="s">
        <v>3908</v>
      </c>
      <c r="J654" s="1" t="s">
        <v>577</v>
      </c>
      <c r="K654" s="2">
        <v>4.67</v>
      </c>
      <c r="L654" s="1" t="s">
        <v>3909</v>
      </c>
      <c r="M654" s="1" t="s">
        <v>3910</v>
      </c>
      <c r="N654" s="2">
        <v>428.0</v>
      </c>
      <c r="O654" s="1" t="s">
        <v>3521</v>
      </c>
      <c r="P654" s="2">
        <v>416.0</v>
      </c>
      <c r="Q654" s="1" t="s">
        <v>631</v>
      </c>
      <c r="R654" s="1" t="s">
        <v>3911</v>
      </c>
    </row>
    <row r="655">
      <c r="B655" s="1" t="s">
        <v>3912</v>
      </c>
      <c r="C655" s="2">
        <v>4.73</v>
      </c>
      <c r="D655" s="1" t="s">
        <v>3913</v>
      </c>
      <c r="F655" s="1" t="s">
        <v>587</v>
      </c>
      <c r="G655" s="2">
        <v>577.0</v>
      </c>
      <c r="H655" s="1" t="s">
        <v>3914</v>
      </c>
      <c r="J655" s="1" t="s">
        <v>587</v>
      </c>
      <c r="K655" s="2">
        <v>4.68</v>
      </c>
      <c r="L655" s="1" t="s">
        <v>3915</v>
      </c>
      <c r="M655" s="1" t="s">
        <v>3916</v>
      </c>
      <c r="N655" s="2">
        <v>428.0</v>
      </c>
      <c r="O655" s="1" t="s">
        <v>3521</v>
      </c>
      <c r="P655" s="2">
        <v>416.0</v>
      </c>
      <c r="Q655" s="1" t="s">
        <v>635</v>
      </c>
      <c r="R655" s="1" t="s">
        <v>3917</v>
      </c>
    </row>
    <row r="656">
      <c r="B656" s="1" t="s">
        <v>3918</v>
      </c>
      <c r="C656" s="2">
        <v>4.74</v>
      </c>
      <c r="D656" s="1" t="s">
        <v>3919</v>
      </c>
      <c r="F656" s="1" t="s">
        <v>595</v>
      </c>
      <c r="G656" s="2">
        <v>577.0</v>
      </c>
      <c r="H656" s="1" t="s">
        <v>3920</v>
      </c>
      <c r="J656" s="1" t="s">
        <v>595</v>
      </c>
      <c r="K656" s="2">
        <v>4.69</v>
      </c>
      <c r="L656" s="1" t="s">
        <v>3921</v>
      </c>
      <c r="M656" s="1" t="s">
        <v>3922</v>
      </c>
      <c r="N656" s="2">
        <v>430.0</v>
      </c>
      <c r="O656" s="1" t="s">
        <v>3521</v>
      </c>
      <c r="P656" s="2">
        <v>418.0</v>
      </c>
      <c r="Q656" s="1" t="s">
        <v>654</v>
      </c>
      <c r="R656" s="1" t="s">
        <v>3923</v>
      </c>
    </row>
    <row r="657">
      <c r="B657" s="1" t="s">
        <v>3924</v>
      </c>
      <c r="C657" s="2">
        <v>4.75</v>
      </c>
      <c r="D657" s="1" t="s">
        <v>3925</v>
      </c>
      <c r="F657" s="1" t="s">
        <v>603</v>
      </c>
      <c r="G657" s="2">
        <v>580.0</v>
      </c>
      <c r="H657" s="1" t="s">
        <v>3926</v>
      </c>
      <c r="J657" s="1" t="s">
        <v>603</v>
      </c>
      <c r="K657" s="2">
        <v>4.7</v>
      </c>
      <c r="L657" s="1" t="s">
        <v>3927</v>
      </c>
      <c r="M657" s="1" t="s">
        <v>3928</v>
      </c>
      <c r="N657" s="2">
        <v>431.0</v>
      </c>
      <c r="O657" s="1" t="s">
        <v>3521</v>
      </c>
      <c r="P657" s="2">
        <v>419.0</v>
      </c>
      <c r="Q657" s="1" t="s">
        <v>664</v>
      </c>
      <c r="R657" s="1" t="s">
        <v>3929</v>
      </c>
    </row>
    <row r="658">
      <c r="B658" s="1" t="s">
        <v>3930</v>
      </c>
      <c r="C658" s="2">
        <v>4.76</v>
      </c>
      <c r="D658" s="1" t="s">
        <v>3931</v>
      </c>
      <c r="F658" s="1" t="s">
        <v>611</v>
      </c>
      <c r="G658" s="2">
        <v>580.0</v>
      </c>
      <c r="H658" s="1" t="s">
        <v>3932</v>
      </c>
      <c r="J658" s="1" t="s">
        <v>611</v>
      </c>
      <c r="K658" s="2">
        <v>4.71</v>
      </c>
      <c r="L658" s="1" t="s">
        <v>3933</v>
      </c>
      <c r="M658" s="1" t="s">
        <v>3934</v>
      </c>
      <c r="N658" s="2">
        <v>431.0</v>
      </c>
      <c r="O658" s="1" t="s">
        <v>3521</v>
      </c>
      <c r="P658" s="2">
        <v>419.0</v>
      </c>
      <c r="Q658" s="1" t="s">
        <v>672</v>
      </c>
      <c r="R658" s="1" t="s">
        <v>3935</v>
      </c>
    </row>
    <row r="659">
      <c r="B659" s="1" t="s">
        <v>3936</v>
      </c>
      <c r="C659" s="2">
        <v>4.77</v>
      </c>
      <c r="D659" s="1" t="s">
        <v>3937</v>
      </c>
      <c r="F659" s="1" t="s">
        <v>619</v>
      </c>
      <c r="G659" s="2">
        <v>582.0</v>
      </c>
      <c r="H659" s="1" t="s">
        <v>3938</v>
      </c>
      <c r="J659" s="1" t="s">
        <v>619</v>
      </c>
      <c r="K659" s="2">
        <v>4.72</v>
      </c>
      <c r="L659" s="1" t="s">
        <v>3939</v>
      </c>
      <c r="M659" s="1" t="s">
        <v>3940</v>
      </c>
      <c r="N659" s="2">
        <v>432.0</v>
      </c>
      <c r="O659" s="1" t="s">
        <v>3521</v>
      </c>
      <c r="P659" s="2">
        <v>420.0</v>
      </c>
      <c r="Q659" s="1" t="s">
        <v>682</v>
      </c>
      <c r="R659" s="1" t="s">
        <v>3941</v>
      </c>
    </row>
    <row r="660">
      <c r="B660" s="1" t="s">
        <v>3942</v>
      </c>
      <c r="C660" s="2">
        <v>4.78</v>
      </c>
      <c r="D660" s="1" t="s">
        <v>3943</v>
      </c>
      <c r="F660" s="1" t="s">
        <v>627</v>
      </c>
      <c r="G660" s="2">
        <v>582.0</v>
      </c>
      <c r="H660" s="1" t="s">
        <v>3944</v>
      </c>
      <c r="J660" s="1" t="s">
        <v>627</v>
      </c>
      <c r="K660" s="2">
        <v>4.73</v>
      </c>
      <c r="L660" s="1" t="s">
        <v>3945</v>
      </c>
      <c r="M660" s="1" t="s">
        <v>3946</v>
      </c>
      <c r="N660" s="2">
        <v>432.0</v>
      </c>
      <c r="O660" s="1" t="s">
        <v>3521</v>
      </c>
      <c r="P660" s="2">
        <v>420.0</v>
      </c>
      <c r="Q660" s="1" t="s">
        <v>690</v>
      </c>
      <c r="R660" s="1" t="s">
        <v>3947</v>
      </c>
    </row>
    <row r="661">
      <c r="B661" s="1" t="s">
        <v>3948</v>
      </c>
      <c r="C661" s="2">
        <v>4.79</v>
      </c>
      <c r="D661" s="1" t="s">
        <v>3949</v>
      </c>
      <c r="F661" s="1" t="s">
        <v>639</v>
      </c>
      <c r="G661" s="2">
        <v>589.0</v>
      </c>
      <c r="H661" s="1" t="s">
        <v>3950</v>
      </c>
      <c r="J661" s="1" t="s">
        <v>641</v>
      </c>
      <c r="K661" s="2">
        <v>4.74</v>
      </c>
      <c r="L661" s="1" t="s">
        <v>3951</v>
      </c>
      <c r="M661" s="1" t="s">
        <v>3952</v>
      </c>
      <c r="N661" s="2">
        <v>434.0</v>
      </c>
      <c r="O661" s="1" t="s">
        <v>3521</v>
      </c>
      <c r="P661" s="2">
        <v>422.0</v>
      </c>
      <c r="Q661" s="1" t="s">
        <v>698</v>
      </c>
      <c r="R661" s="1" t="s">
        <v>3953</v>
      </c>
    </row>
    <row r="662">
      <c r="B662" s="1" t="s">
        <v>3954</v>
      </c>
      <c r="C662" s="2">
        <v>4.8</v>
      </c>
      <c r="D662" s="1" t="s">
        <v>2197</v>
      </c>
      <c r="F662" s="1" t="s">
        <v>650</v>
      </c>
      <c r="G662" s="2">
        <v>590.0</v>
      </c>
      <c r="H662" s="1" t="s">
        <v>3955</v>
      </c>
      <c r="I662" s="3"/>
      <c r="J662" s="1" t="s">
        <v>650</v>
      </c>
      <c r="K662" s="2">
        <v>4.75</v>
      </c>
      <c r="L662" s="1" t="s">
        <v>3956</v>
      </c>
      <c r="M662" s="1" t="s">
        <v>3957</v>
      </c>
      <c r="N662" s="2">
        <v>434.0</v>
      </c>
      <c r="O662" s="1" t="s">
        <v>3521</v>
      </c>
      <c r="P662" s="2">
        <v>422.0</v>
      </c>
      <c r="Q662" s="1" t="s">
        <v>706</v>
      </c>
      <c r="R662" s="1" t="s">
        <v>3958</v>
      </c>
    </row>
    <row r="663">
      <c r="B663" s="1" t="s">
        <v>3959</v>
      </c>
      <c r="C663" s="2">
        <v>4.81</v>
      </c>
      <c r="D663" s="1" t="s">
        <v>3960</v>
      </c>
      <c r="F663" s="1" t="s">
        <v>660</v>
      </c>
      <c r="G663" s="2">
        <v>590.0</v>
      </c>
      <c r="H663" s="1" t="s">
        <v>3961</v>
      </c>
      <c r="J663" s="1" t="s">
        <v>660</v>
      </c>
      <c r="K663" s="2">
        <v>4.76</v>
      </c>
      <c r="L663" s="1" t="s">
        <v>3962</v>
      </c>
      <c r="M663" s="1" t="s">
        <v>3963</v>
      </c>
      <c r="N663" s="2">
        <v>437.0</v>
      </c>
      <c r="O663" s="1" t="s">
        <v>3521</v>
      </c>
      <c r="P663" s="2">
        <v>425.0</v>
      </c>
      <c r="Q663" s="1" t="s">
        <v>714</v>
      </c>
      <c r="R663" s="1" t="s">
        <v>3964</v>
      </c>
    </row>
    <row r="664">
      <c r="B664" s="1" t="s">
        <v>3965</v>
      </c>
      <c r="C664" s="2">
        <v>4.82</v>
      </c>
      <c r="D664" s="1" t="s">
        <v>3966</v>
      </c>
      <c r="F664" s="1" t="s">
        <v>668</v>
      </c>
      <c r="G664" s="2">
        <v>591.0</v>
      </c>
      <c r="H664" s="1" t="s">
        <v>3967</v>
      </c>
      <c r="J664" s="1" t="s">
        <v>668</v>
      </c>
      <c r="K664" s="2">
        <v>4.77</v>
      </c>
      <c r="L664" s="1" t="s">
        <v>3968</v>
      </c>
      <c r="M664" s="1" t="s">
        <v>3969</v>
      </c>
      <c r="N664" s="2">
        <v>437.0</v>
      </c>
      <c r="O664" s="1" t="s">
        <v>3521</v>
      </c>
      <c r="P664" s="2">
        <v>425.0</v>
      </c>
      <c r="Q664" s="1" t="s">
        <v>722</v>
      </c>
      <c r="R664" s="1" t="s">
        <v>3970</v>
      </c>
    </row>
    <row r="665">
      <c r="B665" s="1" t="s">
        <v>3971</v>
      </c>
      <c r="C665" s="2">
        <v>4.83</v>
      </c>
      <c r="D665" s="1" t="s">
        <v>3972</v>
      </c>
      <c r="F665" s="1" t="s">
        <v>678</v>
      </c>
      <c r="G665" s="2">
        <v>592.0</v>
      </c>
      <c r="H665" s="1" t="s">
        <v>3973</v>
      </c>
      <c r="J665" s="1" t="s">
        <v>678</v>
      </c>
      <c r="K665" s="2">
        <v>4.78</v>
      </c>
      <c r="L665" s="1" t="s">
        <v>3974</v>
      </c>
      <c r="M665" s="1" t="s">
        <v>3975</v>
      </c>
      <c r="N665" s="2">
        <v>439.0</v>
      </c>
      <c r="O665" s="1" t="s">
        <v>3521</v>
      </c>
      <c r="P665" s="2">
        <v>427.0</v>
      </c>
      <c r="Q665" s="1" t="s">
        <v>731</v>
      </c>
      <c r="R665" s="1" t="s">
        <v>3976</v>
      </c>
    </row>
    <row r="666">
      <c r="B666" s="1" t="s">
        <v>3977</v>
      </c>
      <c r="C666" s="2">
        <v>4.84</v>
      </c>
      <c r="D666" s="1" t="s">
        <v>3978</v>
      </c>
      <c r="F666" s="1" t="s">
        <v>686</v>
      </c>
      <c r="G666" s="2">
        <v>593.0</v>
      </c>
      <c r="H666" s="1" t="s">
        <v>3979</v>
      </c>
      <c r="J666" s="1" t="s">
        <v>686</v>
      </c>
      <c r="K666" s="2">
        <v>4.79</v>
      </c>
      <c r="L666" s="1" t="s">
        <v>3980</v>
      </c>
      <c r="M666" s="1" t="s">
        <v>3981</v>
      </c>
      <c r="N666" s="2">
        <v>439.0</v>
      </c>
      <c r="O666" s="1" t="s">
        <v>3521</v>
      </c>
      <c r="P666" s="2">
        <v>427.0</v>
      </c>
      <c r="Q666" s="1" t="s">
        <v>739</v>
      </c>
      <c r="R666" s="1" t="s">
        <v>3982</v>
      </c>
    </row>
    <row r="667">
      <c r="B667" s="1" t="s">
        <v>3983</v>
      </c>
      <c r="C667" s="2">
        <v>4.85</v>
      </c>
      <c r="D667" s="1" t="s">
        <v>3984</v>
      </c>
      <c r="F667" s="1" t="s">
        <v>694</v>
      </c>
      <c r="G667" s="2">
        <v>594.0</v>
      </c>
      <c r="H667" s="1" t="s">
        <v>3985</v>
      </c>
      <c r="J667" s="1" t="s">
        <v>694</v>
      </c>
      <c r="K667" s="2">
        <v>4.8</v>
      </c>
      <c r="L667" s="1" t="s">
        <v>3986</v>
      </c>
      <c r="M667" s="1" t="s">
        <v>3987</v>
      </c>
      <c r="N667" s="2">
        <v>440.0</v>
      </c>
      <c r="O667" s="1" t="s">
        <v>3521</v>
      </c>
      <c r="P667" s="2">
        <v>428.0</v>
      </c>
      <c r="Q667" s="1" t="s">
        <v>747</v>
      </c>
      <c r="R667" s="1" t="s">
        <v>3988</v>
      </c>
    </row>
    <row r="668">
      <c r="B668" s="1" t="s">
        <v>3989</v>
      </c>
      <c r="C668" s="2">
        <v>4.86</v>
      </c>
      <c r="D668" s="1" t="s">
        <v>3716</v>
      </c>
      <c r="F668" s="1" t="s">
        <v>702</v>
      </c>
      <c r="G668" s="2">
        <v>596.0</v>
      </c>
      <c r="H668" s="1" t="s">
        <v>3990</v>
      </c>
      <c r="J668" s="1" t="s">
        <v>702</v>
      </c>
      <c r="K668" s="2">
        <v>4.81</v>
      </c>
      <c r="L668" s="1" t="s">
        <v>3991</v>
      </c>
      <c r="M668" s="1" t="s">
        <v>3719</v>
      </c>
      <c r="N668" s="2">
        <v>441.0</v>
      </c>
      <c r="O668" s="1" t="s">
        <v>3521</v>
      </c>
      <c r="P668" s="2">
        <v>429.0</v>
      </c>
      <c r="Q668" s="1" t="s">
        <v>755</v>
      </c>
      <c r="R668" s="1" t="s">
        <v>3992</v>
      </c>
    </row>
    <row r="669">
      <c r="B669" s="1" t="s">
        <v>3993</v>
      </c>
      <c r="C669" s="1" t="s">
        <v>3993</v>
      </c>
      <c r="D669" s="1" t="s">
        <v>3994</v>
      </c>
      <c r="F669" s="1" t="s">
        <v>710</v>
      </c>
      <c r="G669" s="2">
        <v>597.0</v>
      </c>
      <c r="H669" s="1" t="s">
        <v>3995</v>
      </c>
      <c r="I669" s="3"/>
      <c r="J669" s="1" t="s">
        <v>710</v>
      </c>
      <c r="K669" s="2">
        <v>4.82</v>
      </c>
      <c r="L669" s="1" t="s">
        <v>3996</v>
      </c>
      <c r="M669" s="1" t="s">
        <v>3997</v>
      </c>
      <c r="N669" s="2">
        <v>441.0</v>
      </c>
      <c r="O669" s="1" t="s">
        <v>3521</v>
      </c>
      <c r="P669" s="2">
        <v>429.0</v>
      </c>
      <c r="Q669" s="1" t="s">
        <v>763</v>
      </c>
      <c r="R669" s="1" t="s">
        <v>3998</v>
      </c>
    </row>
    <row r="670">
      <c r="B670" s="1" t="s">
        <v>3999</v>
      </c>
      <c r="C670" s="2">
        <v>4.87</v>
      </c>
      <c r="D670" s="1" t="s">
        <v>4000</v>
      </c>
      <c r="F670" s="1" t="s">
        <v>718</v>
      </c>
      <c r="G670" s="2">
        <v>597.0</v>
      </c>
      <c r="H670" s="1" t="s">
        <v>4001</v>
      </c>
      <c r="J670" s="1" t="s">
        <v>718</v>
      </c>
      <c r="K670" s="2">
        <v>4.83</v>
      </c>
      <c r="L670" s="1" t="s">
        <v>4002</v>
      </c>
      <c r="M670" s="1" t="s">
        <v>4003</v>
      </c>
      <c r="N670" s="2">
        <v>442.0</v>
      </c>
      <c r="O670" s="1" t="s">
        <v>3521</v>
      </c>
      <c r="P670" s="2">
        <v>430.0</v>
      </c>
      <c r="Q670" s="1" t="s">
        <v>771</v>
      </c>
      <c r="R670" s="1" t="s">
        <v>4004</v>
      </c>
    </row>
    <row r="671">
      <c r="B671" s="1" t="s">
        <v>4005</v>
      </c>
      <c r="C671" s="2">
        <v>4.88</v>
      </c>
      <c r="D671" s="1" t="s">
        <v>4006</v>
      </c>
      <c r="F671" s="1" t="s">
        <v>726</v>
      </c>
      <c r="G671" s="2">
        <v>598.0</v>
      </c>
      <c r="H671" s="1" t="s">
        <v>4007</v>
      </c>
      <c r="J671" s="1" t="s">
        <v>728</v>
      </c>
      <c r="K671" s="2">
        <v>4.84</v>
      </c>
      <c r="L671" s="1" t="s">
        <v>4008</v>
      </c>
      <c r="M671" s="1" t="s">
        <v>4009</v>
      </c>
      <c r="N671" s="2">
        <v>443.0</v>
      </c>
      <c r="O671" s="1" t="s">
        <v>3521</v>
      </c>
      <c r="P671" s="2">
        <v>431.0</v>
      </c>
      <c r="Q671" s="1" t="s">
        <v>779</v>
      </c>
      <c r="R671" s="1" t="s">
        <v>4010</v>
      </c>
    </row>
    <row r="672">
      <c r="B672" s="1" t="s">
        <v>4011</v>
      </c>
      <c r="C672" s="2">
        <v>4.89</v>
      </c>
      <c r="D672" s="1" t="s">
        <v>4012</v>
      </c>
      <c r="F672" s="1" t="s">
        <v>735</v>
      </c>
      <c r="G672" s="2">
        <v>598.0</v>
      </c>
      <c r="H672" s="1" t="s">
        <v>4013</v>
      </c>
      <c r="J672" s="1" t="s">
        <v>735</v>
      </c>
      <c r="K672" s="2">
        <v>4.85</v>
      </c>
      <c r="L672" s="1" t="s">
        <v>4014</v>
      </c>
      <c r="M672" s="1" t="s">
        <v>4015</v>
      </c>
      <c r="N672" s="2">
        <v>443.0</v>
      </c>
      <c r="O672" s="1" t="s">
        <v>3521</v>
      </c>
      <c r="P672" s="2">
        <v>431.0</v>
      </c>
      <c r="Q672" s="1" t="s">
        <v>787</v>
      </c>
      <c r="R672" s="1" t="s">
        <v>4016</v>
      </c>
    </row>
    <row r="673">
      <c r="B673" s="1" t="s">
        <v>4017</v>
      </c>
      <c r="C673" s="2">
        <v>4.89</v>
      </c>
      <c r="D673" s="1" t="s">
        <v>4012</v>
      </c>
      <c r="F673" s="3"/>
      <c r="G673" s="3"/>
      <c r="H673" s="3"/>
      <c r="I673" s="3"/>
      <c r="J673" s="1" t="s">
        <v>743</v>
      </c>
      <c r="K673" s="2">
        <v>4.86</v>
      </c>
      <c r="L673" s="1" t="s">
        <v>4018</v>
      </c>
      <c r="M673" s="1" t="s">
        <v>4019</v>
      </c>
      <c r="N673" s="2">
        <v>444.0</v>
      </c>
      <c r="O673" s="1" t="s">
        <v>3521</v>
      </c>
      <c r="P673" s="2">
        <v>432.0</v>
      </c>
      <c r="Q673" s="1" t="s">
        <v>795</v>
      </c>
      <c r="R673" s="1" t="s">
        <v>4020</v>
      </c>
    </row>
    <row r="674">
      <c r="B674" s="1" t="s">
        <v>4021</v>
      </c>
      <c r="C674" s="2">
        <v>4.9</v>
      </c>
      <c r="D674" s="1" t="s">
        <v>4022</v>
      </c>
      <c r="F674" s="1" t="s">
        <v>751</v>
      </c>
      <c r="G674" s="2">
        <v>600.0</v>
      </c>
      <c r="H674" s="1" t="s">
        <v>4023</v>
      </c>
      <c r="J674" s="1" t="s">
        <v>751</v>
      </c>
      <c r="K674" s="2">
        <v>4.87</v>
      </c>
      <c r="L674" s="1" t="s">
        <v>4024</v>
      </c>
      <c r="M674" s="1" t="s">
        <v>4025</v>
      </c>
      <c r="N674" s="2">
        <v>445.0</v>
      </c>
      <c r="O674" s="1" t="s">
        <v>3521</v>
      </c>
      <c r="P674" s="2">
        <v>433.0</v>
      </c>
      <c r="Q674" s="1" t="s">
        <v>803</v>
      </c>
      <c r="R674" s="1" t="s">
        <v>4026</v>
      </c>
    </row>
    <row r="675">
      <c r="B675" s="1" t="s">
        <v>4027</v>
      </c>
      <c r="C675" s="2">
        <v>4.91</v>
      </c>
      <c r="D675" s="1" t="s">
        <v>4028</v>
      </c>
      <c r="F675" s="1" t="s">
        <v>759</v>
      </c>
      <c r="G675" s="2">
        <v>600.0</v>
      </c>
      <c r="H675" s="1" t="s">
        <v>4029</v>
      </c>
      <c r="J675" s="1" t="s">
        <v>759</v>
      </c>
      <c r="K675" s="2">
        <v>4.88</v>
      </c>
      <c r="L675" s="1" t="s">
        <v>4030</v>
      </c>
      <c r="M675" s="1" t="s">
        <v>4031</v>
      </c>
      <c r="N675" s="2">
        <v>445.0</v>
      </c>
      <c r="O675" s="1" t="s">
        <v>3521</v>
      </c>
      <c r="P675" s="2">
        <v>433.0</v>
      </c>
      <c r="Q675" s="1" t="s">
        <v>807</v>
      </c>
      <c r="R675" s="1" t="s">
        <v>4032</v>
      </c>
    </row>
    <row r="676">
      <c r="B676" s="1" t="s">
        <v>4033</v>
      </c>
      <c r="C676" s="2">
        <v>4.92</v>
      </c>
      <c r="D676" s="1" t="s">
        <v>4034</v>
      </c>
      <c r="F676" s="1" t="s">
        <v>767</v>
      </c>
      <c r="G676" s="2">
        <v>601.0</v>
      </c>
      <c r="H676" s="1" t="s">
        <v>4035</v>
      </c>
      <c r="I676" s="3"/>
      <c r="J676" s="1" t="s">
        <v>767</v>
      </c>
      <c r="K676" s="2">
        <v>4.89</v>
      </c>
      <c r="L676" s="1" t="s">
        <v>4036</v>
      </c>
      <c r="M676" s="1" t="s">
        <v>4037</v>
      </c>
      <c r="N676" s="2">
        <v>446.0</v>
      </c>
      <c r="O676" s="1" t="s">
        <v>3521</v>
      </c>
      <c r="P676" s="2">
        <v>434.0</v>
      </c>
      <c r="Q676" s="1" t="s">
        <v>816</v>
      </c>
      <c r="R676" s="1" t="s">
        <v>4038</v>
      </c>
    </row>
    <row r="677">
      <c r="B677" s="1" t="s">
        <v>4039</v>
      </c>
      <c r="C677" s="2">
        <v>4.93</v>
      </c>
      <c r="D677" s="1" t="s">
        <v>4040</v>
      </c>
      <c r="F677" s="1" t="s">
        <v>775</v>
      </c>
      <c r="G677" s="2">
        <v>602.0</v>
      </c>
      <c r="H677" s="1" t="s">
        <v>4041</v>
      </c>
      <c r="J677" s="1" t="s">
        <v>775</v>
      </c>
      <c r="K677" s="2">
        <v>4.9</v>
      </c>
      <c r="L677" s="1" t="s">
        <v>4042</v>
      </c>
      <c r="M677" s="1" t="s">
        <v>4043</v>
      </c>
      <c r="N677" s="2">
        <v>446.0</v>
      </c>
      <c r="O677" s="1" t="s">
        <v>3521</v>
      </c>
      <c r="P677" s="2">
        <v>434.0</v>
      </c>
      <c r="Q677" s="1" t="s">
        <v>1915</v>
      </c>
      <c r="R677" s="1" t="s">
        <v>4044</v>
      </c>
    </row>
    <row r="678">
      <c r="B678" s="1" t="s">
        <v>4045</v>
      </c>
      <c r="C678" s="2">
        <v>4.94</v>
      </c>
      <c r="D678" s="1" t="s">
        <v>4046</v>
      </c>
      <c r="F678" s="1" t="s">
        <v>783</v>
      </c>
      <c r="G678" s="2">
        <v>603.0</v>
      </c>
      <c r="H678" s="1" t="s">
        <v>4047</v>
      </c>
      <c r="J678" s="1" t="s">
        <v>783</v>
      </c>
      <c r="K678" s="2">
        <v>4.91</v>
      </c>
      <c r="L678" s="1" t="s">
        <v>4048</v>
      </c>
      <c r="M678" s="1" t="s">
        <v>4049</v>
      </c>
      <c r="N678" s="2">
        <v>447.0</v>
      </c>
      <c r="O678" s="1" t="s">
        <v>3521</v>
      </c>
      <c r="P678" s="2">
        <v>435.0</v>
      </c>
      <c r="Q678" s="1" t="s">
        <v>832</v>
      </c>
      <c r="R678" s="1" t="s">
        <v>4050</v>
      </c>
    </row>
    <row r="679">
      <c r="B679" s="1" t="s">
        <v>4051</v>
      </c>
      <c r="C679" s="2">
        <v>4.95</v>
      </c>
      <c r="D679" s="1" t="s">
        <v>4052</v>
      </c>
      <c r="F679" s="1" t="s">
        <v>791</v>
      </c>
      <c r="G679" s="2">
        <v>604.0</v>
      </c>
      <c r="H679" s="1" t="s">
        <v>4053</v>
      </c>
      <c r="J679" s="1" t="s">
        <v>791</v>
      </c>
      <c r="K679" s="2">
        <v>4.92</v>
      </c>
      <c r="L679" s="1" t="s">
        <v>4054</v>
      </c>
      <c r="M679" s="1" t="s">
        <v>4055</v>
      </c>
      <c r="N679" s="2">
        <v>448.0</v>
      </c>
      <c r="O679" s="1" t="s">
        <v>3521</v>
      </c>
      <c r="P679" s="2">
        <v>436.0</v>
      </c>
      <c r="Q679" s="1" t="s">
        <v>840</v>
      </c>
      <c r="R679" s="1" t="s">
        <v>4056</v>
      </c>
    </row>
    <row r="680">
      <c r="B680" s="1" t="s">
        <v>4057</v>
      </c>
      <c r="C680" s="2">
        <v>4.96</v>
      </c>
      <c r="D680" s="1" t="s">
        <v>4058</v>
      </c>
      <c r="F680" s="1" t="s">
        <v>799</v>
      </c>
      <c r="G680" s="2">
        <v>604.0</v>
      </c>
      <c r="H680" s="1" t="s">
        <v>4059</v>
      </c>
      <c r="J680" s="1" t="s">
        <v>799</v>
      </c>
      <c r="K680" s="2">
        <v>4.93</v>
      </c>
      <c r="L680" s="1" t="s">
        <v>4060</v>
      </c>
      <c r="M680" s="1" t="s">
        <v>4061</v>
      </c>
      <c r="N680" s="2">
        <v>448.0</v>
      </c>
      <c r="O680" s="1" t="s">
        <v>3521</v>
      </c>
      <c r="P680" s="2">
        <v>436.0</v>
      </c>
      <c r="Q680" s="1" t="s">
        <v>848</v>
      </c>
      <c r="R680" s="1" t="s">
        <v>4062</v>
      </c>
    </row>
    <row r="681">
      <c r="B681" s="1" t="s">
        <v>4063</v>
      </c>
      <c r="C681" s="2">
        <v>4.97</v>
      </c>
      <c r="D681" s="1" t="s">
        <v>4064</v>
      </c>
      <c r="F681" s="1" t="s">
        <v>811</v>
      </c>
      <c r="G681" s="2">
        <v>605.0</v>
      </c>
      <c r="H681" s="1" t="s">
        <v>4065</v>
      </c>
      <c r="J681" s="1" t="s">
        <v>813</v>
      </c>
      <c r="K681" s="2">
        <v>4.94</v>
      </c>
      <c r="L681" s="1" t="s">
        <v>4066</v>
      </c>
      <c r="M681" s="1" t="s">
        <v>4067</v>
      </c>
      <c r="N681" s="2">
        <v>449.0</v>
      </c>
      <c r="O681" s="1" t="s">
        <v>3521</v>
      </c>
      <c r="P681" s="2">
        <v>437.0</v>
      </c>
      <c r="Q681" s="1" t="s">
        <v>856</v>
      </c>
      <c r="R681" s="1" t="s">
        <v>4068</v>
      </c>
    </row>
    <row r="682">
      <c r="B682" s="1" t="s">
        <v>4069</v>
      </c>
      <c r="C682" s="2">
        <v>4.98</v>
      </c>
      <c r="D682" s="1" t="s">
        <v>4070</v>
      </c>
      <c r="F682" s="1" t="s">
        <v>820</v>
      </c>
      <c r="G682" s="2">
        <v>605.0</v>
      </c>
      <c r="H682" s="1" t="s">
        <v>4071</v>
      </c>
      <c r="J682" s="1" t="s">
        <v>820</v>
      </c>
      <c r="K682" s="2">
        <v>4.95</v>
      </c>
      <c r="L682" s="1" t="s">
        <v>4072</v>
      </c>
      <c r="M682" s="1" t="s">
        <v>4073</v>
      </c>
      <c r="N682" s="2">
        <v>450.0</v>
      </c>
      <c r="O682" s="1" t="s">
        <v>3521</v>
      </c>
      <c r="P682" s="2">
        <v>438.0</v>
      </c>
      <c r="Q682" s="1" t="s">
        <v>864</v>
      </c>
      <c r="R682" s="1" t="s">
        <v>4074</v>
      </c>
    </row>
    <row r="683">
      <c r="B683" s="1" t="s">
        <v>4075</v>
      </c>
      <c r="C683" s="2">
        <v>4.99</v>
      </c>
      <c r="D683" s="1" t="s">
        <v>4076</v>
      </c>
      <c r="F683" s="1" t="s">
        <v>828</v>
      </c>
      <c r="G683" s="2">
        <v>606.0</v>
      </c>
      <c r="H683" s="1" t="s">
        <v>4077</v>
      </c>
      <c r="J683" s="1" t="s">
        <v>828</v>
      </c>
      <c r="K683" s="2">
        <v>4.96</v>
      </c>
      <c r="L683" s="1" t="s">
        <v>4078</v>
      </c>
      <c r="M683" s="1" t="s">
        <v>4079</v>
      </c>
      <c r="N683" s="2">
        <v>451.0</v>
      </c>
      <c r="O683" s="1" t="s">
        <v>3521</v>
      </c>
      <c r="P683" s="2">
        <v>439.0</v>
      </c>
      <c r="Q683" s="1" t="s">
        <v>880</v>
      </c>
      <c r="R683" s="1" t="s">
        <v>4080</v>
      </c>
    </row>
    <row r="684">
      <c r="B684" s="1" t="s">
        <v>4081</v>
      </c>
      <c r="C684" s="2">
        <v>4.1</v>
      </c>
      <c r="D684" s="1" t="s">
        <v>4082</v>
      </c>
      <c r="F684" s="1" t="s">
        <v>836</v>
      </c>
      <c r="G684" s="2">
        <v>607.0</v>
      </c>
      <c r="H684" s="1" t="s">
        <v>4083</v>
      </c>
      <c r="J684" s="1" t="s">
        <v>836</v>
      </c>
      <c r="K684" s="2">
        <v>4.97</v>
      </c>
      <c r="L684" s="1" t="s">
        <v>4084</v>
      </c>
      <c r="M684" s="1" t="s">
        <v>4085</v>
      </c>
      <c r="N684" s="2">
        <v>451.0</v>
      </c>
      <c r="O684" s="1" t="s">
        <v>3521</v>
      </c>
      <c r="P684" s="2">
        <v>439.0</v>
      </c>
      <c r="Q684" s="1" t="s">
        <v>1958</v>
      </c>
      <c r="R684" s="1" t="s">
        <v>4086</v>
      </c>
    </row>
    <row r="685">
      <c r="B685" s="1" t="s">
        <v>4087</v>
      </c>
      <c r="C685" s="2">
        <v>4.101</v>
      </c>
      <c r="D685" s="1" t="s">
        <v>4088</v>
      </c>
      <c r="F685" s="1" t="s">
        <v>844</v>
      </c>
      <c r="G685" s="2">
        <v>607.0</v>
      </c>
      <c r="H685" s="1" t="s">
        <v>4089</v>
      </c>
      <c r="J685" s="1" t="s">
        <v>844</v>
      </c>
      <c r="K685" s="2">
        <v>4.98</v>
      </c>
      <c r="L685" s="1" t="s">
        <v>4090</v>
      </c>
      <c r="M685" s="1" t="s">
        <v>4091</v>
      </c>
      <c r="N685" s="2">
        <v>452.0</v>
      </c>
      <c r="O685" s="1" t="s">
        <v>3521</v>
      </c>
      <c r="P685" s="2">
        <v>440.0</v>
      </c>
      <c r="Q685" s="1" t="s">
        <v>888</v>
      </c>
      <c r="R685" s="1" t="s">
        <v>4092</v>
      </c>
    </row>
    <row r="686">
      <c r="B686" s="1" t="s">
        <v>4093</v>
      </c>
      <c r="C686" s="2">
        <v>4.102</v>
      </c>
      <c r="D686" s="1" t="s">
        <v>4094</v>
      </c>
      <c r="F686" s="1" t="s">
        <v>852</v>
      </c>
      <c r="G686" s="2">
        <v>608.0</v>
      </c>
      <c r="H686" s="1" t="s">
        <v>4095</v>
      </c>
      <c r="J686" s="1" t="s">
        <v>852</v>
      </c>
      <c r="K686" s="2">
        <v>4.99</v>
      </c>
      <c r="L686" s="1" t="s">
        <v>4096</v>
      </c>
      <c r="M686" s="1" t="s">
        <v>4097</v>
      </c>
      <c r="N686" s="2">
        <v>452.0</v>
      </c>
      <c r="O686" s="1" t="s">
        <v>3521</v>
      </c>
      <c r="P686" s="2">
        <v>440.0</v>
      </c>
      <c r="Q686" s="1" t="s">
        <v>897</v>
      </c>
      <c r="R686" s="1" t="s">
        <v>4098</v>
      </c>
    </row>
    <row r="687">
      <c r="B687" s="1" t="s">
        <v>4099</v>
      </c>
      <c r="C687" s="2">
        <v>4.103</v>
      </c>
      <c r="D687" s="1" t="s">
        <v>4100</v>
      </c>
      <c r="F687" s="1" t="s">
        <v>860</v>
      </c>
      <c r="G687" s="2">
        <v>611.0</v>
      </c>
      <c r="H687" s="1" t="s">
        <v>4101</v>
      </c>
      <c r="J687" s="1" t="s">
        <v>860</v>
      </c>
      <c r="K687" s="2">
        <v>4.1</v>
      </c>
      <c r="L687" s="1" t="s">
        <v>4102</v>
      </c>
      <c r="M687" s="1" t="s">
        <v>4103</v>
      </c>
      <c r="N687" s="2">
        <v>452.0</v>
      </c>
      <c r="O687" s="1" t="s">
        <v>3521</v>
      </c>
      <c r="P687" s="2">
        <v>440.0</v>
      </c>
      <c r="Q687" s="1" t="s">
        <v>905</v>
      </c>
      <c r="R687" s="1" t="s">
        <v>4104</v>
      </c>
    </row>
    <row r="688">
      <c r="B688" s="1" t="s">
        <v>4105</v>
      </c>
      <c r="C688" s="2">
        <v>4.104</v>
      </c>
      <c r="D688" s="1" t="s">
        <v>4106</v>
      </c>
      <c r="F688" s="1" t="s">
        <v>868</v>
      </c>
      <c r="G688" s="2">
        <v>612.0</v>
      </c>
      <c r="H688" s="1" t="s">
        <v>4107</v>
      </c>
      <c r="I688" s="3"/>
      <c r="J688" s="1" t="s">
        <v>868</v>
      </c>
      <c r="K688" s="2">
        <v>4.101</v>
      </c>
      <c r="L688" s="1" t="s">
        <v>4108</v>
      </c>
      <c r="M688" s="1" t="s">
        <v>4109</v>
      </c>
      <c r="N688" s="2">
        <v>453.0</v>
      </c>
      <c r="O688" s="1" t="s">
        <v>3521</v>
      </c>
      <c r="P688" s="2">
        <v>441.0</v>
      </c>
      <c r="Q688" s="1" t="s">
        <v>913</v>
      </c>
      <c r="R688" s="1" t="s">
        <v>4110</v>
      </c>
    </row>
    <row r="689">
      <c r="B689" s="1" t="s">
        <v>4111</v>
      </c>
      <c r="C689" s="2">
        <v>4.105</v>
      </c>
      <c r="D689" s="1" t="s">
        <v>4112</v>
      </c>
      <c r="F689" s="1" t="s">
        <v>876</v>
      </c>
      <c r="G689" s="2">
        <v>612.0</v>
      </c>
      <c r="H689" s="1" t="s">
        <v>4113</v>
      </c>
      <c r="J689" s="1" t="s">
        <v>876</v>
      </c>
      <c r="K689" s="2">
        <v>4.102</v>
      </c>
      <c r="L689" s="1" t="s">
        <v>4114</v>
      </c>
      <c r="M689" s="1" t="s">
        <v>4115</v>
      </c>
      <c r="N689" s="2">
        <v>453.0</v>
      </c>
      <c r="O689" s="1" t="s">
        <v>3521</v>
      </c>
      <c r="P689" s="2">
        <v>441.0</v>
      </c>
      <c r="Q689" s="1" t="s">
        <v>921</v>
      </c>
      <c r="R689" s="1" t="s">
        <v>4116</v>
      </c>
    </row>
    <row r="690">
      <c r="B690" s="1" t="s">
        <v>4117</v>
      </c>
      <c r="C690" s="2">
        <v>4.106</v>
      </c>
      <c r="D690" s="1" t="s">
        <v>4118</v>
      </c>
      <c r="F690" s="1" t="s">
        <v>884</v>
      </c>
      <c r="G690" s="2">
        <v>613.0</v>
      </c>
      <c r="H690" s="1" t="s">
        <v>4119</v>
      </c>
      <c r="J690" s="1" t="s">
        <v>884</v>
      </c>
      <c r="K690" s="2">
        <v>4.103</v>
      </c>
      <c r="L690" s="1" t="s">
        <v>4120</v>
      </c>
      <c r="M690" s="1" t="s">
        <v>4121</v>
      </c>
      <c r="N690" s="2">
        <v>453.0</v>
      </c>
      <c r="O690" s="1" t="s">
        <v>3521</v>
      </c>
      <c r="P690" s="2">
        <v>441.0</v>
      </c>
      <c r="Q690" s="1" t="s">
        <v>929</v>
      </c>
      <c r="R690" s="1" t="s">
        <v>4122</v>
      </c>
    </row>
    <row r="691">
      <c r="B691" s="1" t="s">
        <v>4123</v>
      </c>
      <c r="C691" s="2">
        <v>4.107</v>
      </c>
      <c r="D691" s="1" t="s">
        <v>4124</v>
      </c>
      <c r="F691" s="1" t="s">
        <v>892</v>
      </c>
      <c r="G691" s="2">
        <v>613.0</v>
      </c>
      <c r="H691" s="1" t="s">
        <v>4125</v>
      </c>
      <c r="J691" s="1" t="s">
        <v>894</v>
      </c>
      <c r="K691" s="2">
        <v>4.104</v>
      </c>
      <c r="L691" s="1" t="s">
        <v>4126</v>
      </c>
      <c r="M691" s="1" t="s">
        <v>4127</v>
      </c>
      <c r="N691" s="2">
        <v>455.0</v>
      </c>
      <c r="O691" s="1" t="s">
        <v>3521</v>
      </c>
      <c r="P691" s="2">
        <v>443.0</v>
      </c>
      <c r="Q691" s="1" t="s">
        <v>937</v>
      </c>
      <c r="R691" s="1" t="s">
        <v>4128</v>
      </c>
    </row>
    <row r="692">
      <c r="B692" s="1" t="s">
        <v>4129</v>
      </c>
      <c r="C692" s="2">
        <v>4.108</v>
      </c>
      <c r="D692" s="1" t="s">
        <v>4130</v>
      </c>
      <c r="F692" s="1" t="s">
        <v>901</v>
      </c>
      <c r="G692" s="2">
        <v>614.0</v>
      </c>
      <c r="H692" s="1" t="s">
        <v>4131</v>
      </c>
      <c r="J692" s="1" t="s">
        <v>901</v>
      </c>
      <c r="K692" s="2">
        <v>4.105</v>
      </c>
      <c r="L692" s="1" t="s">
        <v>4132</v>
      </c>
      <c r="M692" s="1" t="s">
        <v>4133</v>
      </c>
      <c r="N692" s="2">
        <v>456.0</v>
      </c>
      <c r="O692" s="1" t="s">
        <v>3521</v>
      </c>
      <c r="P692" s="2">
        <v>444.0</v>
      </c>
      <c r="Q692" s="1" t="s">
        <v>941</v>
      </c>
      <c r="R692" s="1" t="s">
        <v>4134</v>
      </c>
    </row>
    <row r="693">
      <c r="B693" s="1" t="s">
        <v>4135</v>
      </c>
      <c r="C693" s="2">
        <v>4.109</v>
      </c>
      <c r="D693" s="1" t="s">
        <v>4136</v>
      </c>
      <c r="F693" s="1" t="s">
        <v>909</v>
      </c>
      <c r="G693" s="2">
        <v>615.0</v>
      </c>
      <c r="H693" s="1" t="s">
        <v>4137</v>
      </c>
      <c r="J693" s="1" t="s">
        <v>909</v>
      </c>
      <c r="K693" s="2">
        <v>4.106</v>
      </c>
      <c r="L693" s="1" t="s">
        <v>4138</v>
      </c>
      <c r="M693" s="1" t="s">
        <v>4139</v>
      </c>
      <c r="N693" s="2">
        <v>456.0</v>
      </c>
      <c r="O693" s="1" t="s">
        <v>3521</v>
      </c>
      <c r="P693" s="2">
        <v>444.0</v>
      </c>
      <c r="Q693" s="1" t="s">
        <v>949</v>
      </c>
      <c r="R693" s="1" t="s">
        <v>4140</v>
      </c>
    </row>
    <row r="694">
      <c r="B694" s="1" t="s">
        <v>4141</v>
      </c>
      <c r="C694" s="2">
        <v>4.11</v>
      </c>
      <c r="D694" s="1" t="s">
        <v>4142</v>
      </c>
      <c r="F694" s="1" t="s">
        <v>917</v>
      </c>
      <c r="G694" s="2">
        <v>615.0</v>
      </c>
      <c r="H694" s="1" t="s">
        <v>4143</v>
      </c>
      <c r="J694" s="1" t="s">
        <v>917</v>
      </c>
      <c r="K694" s="2">
        <v>4.107</v>
      </c>
      <c r="L694" s="1" t="s">
        <v>4144</v>
      </c>
      <c r="M694" s="1" t="s">
        <v>4145</v>
      </c>
      <c r="N694" s="2">
        <v>457.0</v>
      </c>
      <c r="O694" s="1" t="s">
        <v>3521</v>
      </c>
      <c r="P694" s="2">
        <v>445.0</v>
      </c>
      <c r="Q694" s="1" t="s">
        <v>957</v>
      </c>
      <c r="R694" s="1" t="s">
        <v>4146</v>
      </c>
    </row>
    <row r="695">
      <c r="B695" s="1" t="s">
        <v>4147</v>
      </c>
      <c r="C695" s="2">
        <v>4.111</v>
      </c>
      <c r="D695" s="1" t="s">
        <v>4148</v>
      </c>
      <c r="F695" s="1" t="s">
        <v>925</v>
      </c>
      <c r="G695" s="2">
        <v>616.0</v>
      </c>
      <c r="H695" s="1" t="s">
        <v>4149</v>
      </c>
      <c r="I695" s="3"/>
      <c r="J695" s="1" t="s">
        <v>925</v>
      </c>
      <c r="K695" s="2">
        <v>4.108</v>
      </c>
      <c r="L695" s="1" t="s">
        <v>4150</v>
      </c>
      <c r="M695" s="1" t="s">
        <v>4151</v>
      </c>
      <c r="N695" s="2">
        <v>458.0</v>
      </c>
      <c r="O695" s="1" t="s">
        <v>3521</v>
      </c>
      <c r="P695" s="2">
        <v>446.0</v>
      </c>
      <c r="Q695" s="1" t="s">
        <v>965</v>
      </c>
      <c r="R695" s="1" t="s">
        <v>4152</v>
      </c>
    </row>
    <row r="696">
      <c r="B696" s="1" t="s">
        <v>4153</v>
      </c>
      <c r="C696" s="2">
        <v>4.112</v>
      </c>
      <c r="D696" s="1" t="s">
        <v>4154</v>
      </c>
      <c r="F696" s="1" t="s">
        <v>933</v>
      </c>
      <c r="G696" s="2">
        <v>617.0</v>
      </c>
      <c r="H696" s="1" t="s">
        <v>4155</v>
      </c>
      <c r="J696" s="1" t="s">
        <v>933</v>
      </c>
      <c r="K696" s="2">
        <v>4.109</v>
      </c>
      <c r="L696" s="1" t="s">
        <v>4156</v>
      </c>
      <c r="M696" s="1" t="s">
        <v>4157</v>
      </c>
      <c r="N696" s="2">
        <v>458.0</v>
      </c>
      <c r="O696" s="1" t="s">
        <v>3521</v>
      </c>
      <c r="P696" s="2">
        <v>446.0</v>
      </c>
      <c r="Q696" s="1" t="s">
        <v>973</v>
      </c>
      <c r="R696" s="1" t="s">
        <v>4158</v>
      </c>
    </row>
    <row r="697">
      <c r="B697" s="1" t="s">
        <v>4159</v>
      </c>
      <c r="C697" s="2">
        <v>4.113</v>
      </c>
      <c r="D697" s="1" t="s">
        <v>4160</v>
      </c>
      <c r="F697" s="1" t="s">
        <v>945</v>
      </c>
      <c r="G697" s="2">
        <v>618.0</v>
      </c>
      <c r="H697" s="1" t="s">
        <v>4161</v>
      </c>
      <c r="J697" s="1" t="s">
        <v>945</v>
      </c>
      <c r="K697" s="2">
        <v>4.11</v>
      </c>
      <c r="L697" s="1" t="s">
        <v>4162</v>
      </c>
      <c r="M697" s="1" t="s">
        <v>4163</v>
      </c>
      <c r="N697" s="2">
        <v>459.0</v>
      </c>
      <c r="O697" s="1" t="s">
        <v>3521</v>
      </c>
      <c r="P697" s="2">
        <v>447.0</v>
      </c>
      <c r="Q697" s="1" t="s">
        <v>982</v>
      </c>
      <c r="R697" s="1" t="s">
        <v>4164</v>
      </c>
    </row>
    <row r="698">
      <c r="B698" s="1" t="s">
        <v>4165</v>
      </c>
      <c r="C698" s="2">
        <v>4.114</v>
      </c>
      <c r="D698" s="1" t="s">
        <v>4166</v>
      </c>
      <c r="F698" s="1" t="s">
        <v>953</v>
      </c>
      <c r="G698" s="2">
        <v>619.0</v>
      </c>
      <c r="H698" s="1" t="s">
        <v>4167</v>
      </c>
      <c r="J698" s="1" t="s">
        <v>953</v>
      </c>
      <c r="K698" s="2">
        <v>4.111</v>
      </c>
      <c r="L698" s="1" t="s">
        <v>4168</v>
      </c>
      <c r="M698" s="1" t="s">
        <v>4169</v>
      </c>
      <c r="N698" s="2">
        <v>459.0</v>
      </c>
      <c r="O698" s="1" t="s">
        <v>3521</v>
      </c>
      <c r="P698" s="2">
        <v>447.0</v>
      </c>
      <c r="Q698" s="1" t="s">
        <v>990</v>
      </c>
      <c r="R698" s="1" t="s">
        <v>4170</v>
      </c>
    </row>
    <row r="699">
      <c r="B699" s="1" t="s">
        <v>4171</v>
      </c>
      <c r="C699" s="2">
        <v>4.115</v>
      </c>
      <c r="D699" s="1" t="s">
        <v>4172</v>
      </c>
      <c r="F699" s="1" t="s">
        <v>961</v>
      </c>
      <c r="G699" s="2">
        <v>620.0</v>
      </c>
      <c r="H699" s="1" t="s">
        <v>4173</v>
      </c>
      <c r="J699" s="1" t="s">
        <v>961</v>
      </c>
      <c r="K699" s="2">
        <v>4.112</v>
      </c>
      <c r="L699" s="1" t="s">
        <v>4174</v>
      </c>
      <c r="M699" s="1" t="s">
        <v>4175</v>
      </c>
      <c r="N699" s="2">
        <v>460.0</v>
      </c>
      <c r="O699" s="1" t="s">
        <v>3521</v>
      </c>
      <c r="P699" s="2">
        <v>448.0</v>
      </c>
      <c r="Q699" s="1" t="s">
        <v>998</v>
      </c>
      <c r="R699" s="1" t="s">
        <v>4176</v>
      </c>
    </row>
    <row r="700">
      <c r="B700" s="1" t="s">
        <v>4177</v>
      </c>
      <c r="C700" s="2">
        <v>4.116</v>
      </c>
      <c r="D700" s="1" t="s">
        <v>4178</v>
      </c>
      <c r="F700" s="1" t="s">
        <v>969</v>
      </c>
      <c r="G700" s="2">
        <v>620.0</v>
      </c>
      <c r="H700" s="1" t="s">
        <v>4179</v>
      </c>
      <c r="J700" s="1" t="s">
        <v>969</v>
      </c>
      <c r="K700" s="2">
        <v>4.113</v>
      </c>
      <c r="L700" s="1" t="s">
        <v>4180</v>
      </c>
      <c r="M700" s="1" t="s">
        <v>4181</v>
      </c>
      <c r="N700" s="2">
        <v>460.0</v>
      </c>
      <c r="O700" s="1" t="s">
        <v>3521</v>
      </c>
      <c r="P700" s="2">
        <v>448.0</v>
      </c>
      <c r="Q700" s="1" t="s">
        <v>1006</v>
      </c>
      <c r="R700" s="1" t="s">
        <v>4182</v>
      </c>
    </row>
    <row r="701">
      <c r="B701" s="1" t="s">
        <v>4183</v>
      </c>
      <c r="C701" s="2">
        <v>4.117</v>
      </c>
      <c r="D701" s="1" t="s">
        <v>4184</v>
      </c>
      <c r="F701" s="1" t="s">
        <v>977</v>
      </c>
      <c r="G701" s="2">
        <v>621.0</v>
      </c>
      <c r="H701" s="1" t="s">
        <v>4185</v>
      </c>
      <c r="J701" s="1" t="s">
        <v>979</v>
      </c>
      <c r="K701" s="2">
        <v>4.114</v>
      </c>
      <c r="L701" s="1" t="s">
        <v>4186</v>
      </c>
      <c r="M701" s="1" t="s">
        <v>4187</v>
      </c>
      <c r="N701" s="2">
        <v>460.0</v>
      </c>
      <c r="O701" s="1" t="s">
        <v>3521</v>
      </c>
      <c r="P701" s="2">
        <v>448.0</v>
      </c>
      <c r="Q701" s="1" t="s">
        <v>1014</v>
      </c>
      <c r="R701" s="1" t="s">
        <v>4188</v>
      </c>
    </row>
    <row r="702">
      <c r="B702" s="1" t="s">
        <v>4189</v>
      </c>
      <c r="C702" s="2">
        <v>4.118</v>
      </c>
      <c r="D702" s="1" t="s">
        <v>4190</v>
      </c>
      <c r="F702" s="1" t="s">
        <v>986</v>
      </c>
      <c r="G702" s="2">
        <v>621.0</v>
      </c>
      <c r="H702" s="1" t="s">
        <v>4191</v>
      </c>
      <c r="J702" s="1" t="s">
        <v>986</v>
      </c>
      <c r="K702" s="2">
        <v>4.115</v>
      </c>
      <c r="L702" s="1" t="s">
        <v>4192</v>
      </c>
      <c r="M702" s="1" t="s">
        <v>4193</v>
      </c>
      <c r="N702" s="2">
        <v>461.0</v>
      </c>
      <c r="O702" s="1" t="s">
        <v>3521</v>
      </c>
      <c r="P702" s="2">
        <v>449.0</v>
      </c>
      <c r="Q702" s="1" t="s">
        <v>1020</v>
      </c>
      <c r="R702" s="1" t="s">
        <v>4194</v>
      </c>
    </row>
    <row r="703">
      <c r="B703" s="1" t="s">
        <v>4195</v>
      </c>
      <c r="C703" s="2">
        <v>4.119</v>
      </c>
      <c r="D703" s="1" t="s">
        <v>4196</v>
      </c>
      <c r="F703" s="1" t="s">
        <v>994</v>
      </c>
      <c r="G703" s="2">
        <v>623.0</v>
      </c>
      <c r="H703" s="1" t="s">
        <v>4197</v>
      </c>
      <c r="J703" s="1" t="s">
        <v>994</v>
      </c>
      <c r="K703" s="2">
        <v>4.116</v>
      </c>
      <c r="L703" s="1" t="s">
        <v>4198</v>
      </c>
      <c r="M703" s="1" t="s">
        <v>4199</v>
      </c>
      <c r="N703" s="2">
        <v>462.0</v>
      </c>
      <c r="O703" s="1" t="s">
        <v>3521</v>
      </c>
      <c r="P703" s="2">
        <v>450.0</v>
      </c>
      <c r="Q703" s="1" t="s">
        <v>1024</v>
      </c>
      <c r="R703" s="1" t="s">
        <v>4200</v>
      </c>
    </row>
    <row r="704">
      <c r="B704" s="1" t="s">
        <v>4201</v>
      </c>
      <c r="C704" s="2">
        <v>4.12</v>
      </c>
      <c r="D704" s="1" t="s">
        <v>4202</v>
      </c>
      <c r="E704" s="3"/>
      <c r="F704" s="1" t="s">
        <v>1002</v>
      </c>
      <c r="G704" s="2">
        <v>623.0</v>
      </c>
      <c r="H704" s="1" t="s">
        <v>4203</v>
      </c>
      <c r="J704" s="1" t="s">
        <v>1002</v>
      </c>
      <c r="K704" s="2">
        <v>4.117</v>
      </c>
      <c r="L704" s="1" t="s">
        <v>4204</v>
      </c>
      <c r="M704" s="1" t="s">
        <v>4205</v>
      </c>
      <c r="N704" s="2">
        <v>462.0</v>
      </c>
      <c r="O704" s="1" t="s">
        <v>3521</v>
      </c>
      <c r="P704" s="2">
        <v>450.0</v>
      </c>
      <c r="Q704" s="1" t="s">
        <v>1032</v>
      </c>
      <c r="R704" s="1" t="s">
        <v>4206</v>
      </c>
    </row>
    <row r="705">
      <c r="B705" s="1" t="s">
        <v>4207</v>
      </c>
      <c r="C705" s="2">
        <v>4.121</v>
      </c>
      <c r="D705" s="1" t="s">
        <v>4208</v>
      </c>
      <c r="F705" s="1" t="s">
        <v>1010</v>
      </c>
      <c r="G705" s="2">
        <v>625.0</v>
      </c>
      <c r="H705" s="1" t="s">
        <v>4209</v>
      </c>
      <c r="J705" s="1" t="s">
        <v>1010</v>
      </c>
      <c r="K705" s="2">
        <v>4.118</v>
      </c>
      <c r="L705" s="1" t="s">
        <v>4210</v>
      </c>
      <c r="M705" s="1" t="s">
        <v>4211</v>
      </c>
      <c r="N705" s="2">
        <v>462.0</v>
      </c>
      <c r="O705" s="1" t="s">
        <v>3521</v>
      </c>
      <c r="P705" s="2">
        <v>450.0</v>
      </c>
      <c r="Q705" s="1" t="s">
        <v>1040</v>
      </c>
      <c r="R705" s="1" t="s">
        <v>4212</v>
      </c>
    </row>
    <row r="706">
      <c r="B706" s="1" t="s">
        <v>4213</v>
      </c>
      <c r="C706" s="2">
        <v>4.122</v>
      </c>
      <c r="D706" s="1" t="s">
        <v>4214</v>
      </c>
      <c r="F706" s="1" t="s">
        <v>1036</v>
      </c>
      <c r="G706" s="2">
        <v>625.0</v>
      </c>
      <c r="H706" s="1" t="s">
        <v>4215</v>
      </c>
      <c r="J706" s="1" t="s">
        <v>1036</v>
      </c>
      <c r="K706" s="2">
        <v>4.119</v>
      </c>
      <c r="L706" s="1" t="s">
        <v>4216</v>
      </c>
      <c r="M706" s="1" t="s">
        <v>4217</v>
      </c>
      <c r="N706" s="2">
        <v>463.0</v>
      </c>
      <c r="O706" s="1" t="s">
        <v>3521</v>
      </c>
      <c r="P706" s="2">
        <v>451.0</v>
      </c>
      <c r="Q706" s="1" t="s">
        <v>1048</v>
      </c>
      <c r="R706" s="1" t="s">
        <v>4218</v>
      </c>
    </row>
    <row r="707">
      <c r="B707" s="1" t="s">
        <v>4219</v>
      </c>
      <c r="C707" s="2">
        <v>4.123</v>
      </c>
      <c r="D707" s="1" t="s">
        <v>4220</v>
      </c>
      <c r="F707" s="1" t="s">
        <v>1028</v>
      </c>
      <c r="G707" s="2">
        <v>625.0</v>
      </c>
      <c r="H707" s="1" t="s">
        <v>4221</v>
      </c>
      <c r="J707" s="1" t="s">
        <v>1028</v>
      </c>
      <c r="K707" s="2">
        <v>4.12</v>
      </c>
      <c r="L707" s="1" t="s">
        <v>4222</v>
      </c>
      <c r="M707" s="1" t="s">
        <v>4223</v>
      </c>
      <c r="N707" s="2">
        <v>464.0</v>
      </c>
      <c r="O707" s="1" t="s">
        <v>3521</v>
      </c>
      <c r="P707" s="2">
        <v>452.0</v>
      </c>
      <c r="Q707" s="1" t="s">
        <v>1061</v>
      </c>
      <c r="R707" s="1" t="s">
        <v>4224</v>
      </c>
    </row>
    <row r="708">
      <c r="B708" s="1" t="s">
        <v>4225</v>
      </c>
      <c r="C708" s="2">
        <v>4.124</v>
      </c>
      <c r="D708" s="1" t="s">
        <v>4226</v>
      </c>
      <c r="F708" s="1" t="s">
        <v>1044</v>
      </c>
      <c r="G708" s="2">
        <v>625.0</v>
      </c>
      <c r="H708" s="1" t="s">
        <v>4227</v>
      </c>
      <c r="J708" s="1" t="s">
        <v>1044</v>
      </c>
      <c r="K708" s="2">
        <v>4.121</v>
      </c>
      <c r="L708" s="1" t="s">
        <v>4228</v>
      </c>
      <c r="M708" s="1" t="s">
        <v>4229</v>
      </c>
      <c r="N708" s="2">
        <v>465.0</v>
      </c>
      <c r="O708" s="1" t="s">
        <v>3521</v>
      </c>
      <c r="P708" s="2">
        <v>453.0</v>
      </c>
      <c r="Q708" s="1" t="s">
        <v>1069</v>
      </c>
      <c r="R708" s="1" t="s">
        <v>4230</v>
      </c>
    </row>
    <row r="709">
      <c r="B709" s="1" t="s">
        <v>4231</v>
      </c>
      <c r="C709" s="2">
        <v>4.125</v>
      </c>
      <c r="D709" s="1" t="s">
        <v>4232</v>
      </c>
      <c r="F709" s="1" t="s">
        <v>1057</v>
      </c>
      <c r="G709" s="2">
        <v>626.0</v>
      </c>
      <c r="H709" s="1" t="s">
        <v>4233</v>
      </c>
      <c r="J709" s="1" t="s">
        <v>1057</v>
      </c>
      <c r="K709" s="2">
        <v>4.122</v>
      </c>
      <c r="L709" s="1" t="s">
        <v>4234</v>
      </c>
      <c r="M709" s="1" t="s">
        <v>4235</v>
      </c>
      <c r="N709" s="2">
        <v>465.0</v>
      </c>
      <c r="O709" s="1" t="s">
        <v>3521</v>
      </c>
      <c r="P709" s="2">
        <v>453.0</v>
      </c>
      <c r="Q709" s="1" t="s">
        <v>1078</v>
      </c>
      <c r="R709" s="1" t="s">
        <v>4236</v>
      </c>
    </row>
    <row r="710">
      <c r="B710" s="1" t="s">
        <v>4237</v>
      </c>
      <c r="C710" s="2">
        <v>4.126</v>
      </c>
      <c r="D710" s="1" t="s">
        <v>4238</v>
      </c>
      <c r="F710" s="1" t="s">
        <v>1065</v>
      </c>
      <c r="G710" s="2">
        <v>626.0</v>
      </c>
      <c r="H710" s="1" t="s">
        <v>4239</v>
      </c>
      <c r="J710" s="1" t="s">
        <v>1065</v>
      </c>
      <c r="K710" s="2">
        <v>4.123</v>
      </c>
      <c r="L710" s="1" t="s">
        <v>4240</v>
      </c>
      <c r="M710" s="1" t="s">
        <v>4241</v>
      </c>
      <c r="N710" s="2">
        <v>466.0</v>
      </c>
      <c r="O710" s="1" t="s">
        <v>3521</v>
      </c>
      <c r="P710" s="2">
        <v>454.0</v>
      </c>
      <c r="Q710" s="1" t="s">
        <v>1086</v>
      </c>
      <c r="R710" s="1" t="s">
        <v>4242</v>
      </c>
    </row>
    <row r="711">
      <c r="B711" s="1" t="s">
        <v>4243</v>
      </c>
      <c r="C711" s="2">
        <v>4.127</v>
      </c>
      <c r="D711" s="1" t="s">
        <v>4244</v>
      </c>
      <c r="F711" s="1" t="s">
        <v>1073</v>
      </c>
      <c r="G711" s="2">
        <v>627.0</v>
      </c>
      <c r="H711" s="1" t="s">
        <v>4245</v>
      </c>
      <c r="J711" s="1" t="s">
        <v>1075</v>
      </c>
      <c r="K711" s="2">
        <v>4.124</v>
      </c>
      <c r="L711" s="1" t="s">
        <v>4246</v>
      </c>
      <c r="M711" s="1" t="s">
        <v>4247</v>
      </c>
      <c r="N711" s="2">
        <v>466.0</v>
      </c>
      <c r="O711" s="1" t="s">
        <v>3521</v>
      </c>
      <c r="P711" s="2">
        <v>454.0</v>
      </c>
      <c r="Q711" s="1" t="s">
        <v>1095</v>
      </c>
      <c r="R711" s="1" t="s">
        <v>4248</v>
      </c>
    </row>
    <row r="712">
      <c r="B712" s="1" t="s">
        <v>4249</v>
      </c>
      <c r="C712" s="2">
        <v>4.128</v>
      </c>
      <c r="D712" s="1" t="s">
        <v>4250</v>
      </c>
      <c r="F712" s="1" t="s">
        <v>1082</v>
      </c>
      <c r="G712" s="2">
        <v>628.0</v>
      </c>
      <c r="H712" s="1" t="s">
        <v>4251</v>
      </c>
      <c r="J712" s="1" t="s">
        <v>1082</v>
      </c>
      <c r="K712" s="2">
        <v>4.125</v>
      </c>
      <c r="L712" s="1" t="s">
        <v>4252</v>
      </c>
      <c r="M712" s="1" t="s">
        <v>4253</v>
      </c>
      <c r="N712" s="2">
        <v>466.0</v>
      </c>
      <c r="O712" s="1" t="s">
        <v>3521</v>
      </c>
      <c r="P712" s="2">
        <v>454.0</v>
      </c>
      <c r="Q712" s="1" t="s">
        <v>1103</v>
      </c>
      <c r="R712" s="1" t="s">
        <v>4254</v>
      </c>
    </row>
    <row r="713">
      <c r="B713" s="1" t="s">
        <v>4255</v>
      </c>
      <c r="C713" s="2">
        <v>4.129</v>
      </c>
      <c r="D713" s="1" t="s">
        <v>4256</v>
      </c>
      <c r="F713" s="1" t="s">
        <v>136</v>
      </c>
      <c r="G713" s="2">
        <v>629.0</v>
      </c>
      <c r="H713" s="1" t="s">
        <v>4257</v>
      </c>
      <c r="J713" s="1" t="s">
        <v>136</v>
      </c>
      <c r="K713" s="2">
        <v>4.126</v>
      </c>
      <c r="L713" s="1" t="s">
        <v>4258</v>
      </c>
      <c r="M713" s="1" t="s">
        <v>4259</v>
      </c>
      <c r="N713" s="2">
        <v>466.0</v>
      </c>
      <c r="O713" s="1" t="s">
        <v>3521</v>
      </c>
      <c r="P713" s="2">
        <v>454.0</v>
      </c>
      <c r="Q713" s="1" t="s">
        <v>1117</v>
      </c>
      <c r="R713" s="1" t="s">
        <v>4260</v>
      </c>
    </row>
    <row r="714">
      <c r="B714" s="1" t="s">
        <v>4261</v>
      </c>
      <c r="C714" s="2">
        <v>4.13</v>
      </c>
      <c r="D714" s="1" t="s">
        <v>4262</v>
      </c>
      <c r="F714" s="1" t="s">
        <v>1099</v>
      </c>
      <c r="G714" s="2">
        <v>629.0</v>
      </c>
      <c r="H714" s="1" t="s">
        <v>4263</v>
      </c>
      <c r="J714" s="1" t="s">
        <v>1099</v>
      </c>
      <c r="K714" s="2">
        <v>4.127</v>
      </c>
      <c r="L714" s="1" t="s">
        <v>4264</v>
      </c>
      <c r="M714" s="1" t="s">
        <v>4265</v>
      </c>
      <c r="N714" s="2">
        <v>467.0</v>
      </c>
      <c r="O714" s="1" t="s">
        <v>3521</v>
      </c>
      <c r="P714" s="2">
        <v>455.0</v>
      </c>
      <c r="Q714" s="1" t="s">
        <v>1127</v>
      </c>
      <c r="R714" s="1" t="s">
        <v>4266</v>
      </c>
    </row>
    <row r="715">
      <c r="B715" s="1" t="s">
        <v>4267</v>
      </c>
      <c r="C715" s="2">
        <v>4.131</v>
      </c>
      <c r="D715" s="1" t="s">
        <v>4268</v>
      </c>
      <c r="F715" s="1" t="s">
        <v>1113</v>
      </c>
      <c r="G715" s="2">
        <v>630.0</v>
      </c>
      <c r="H715" s="1" t="s">
        <v>4269</v>
      </c>
      <c r="J715" s="1" t="s">
        <v>1113</v>
      </c>
      <c r="K715" s="2">
        <v>4.128</v>
      </c>
      <c r="L715" s="1" t="s">
        <v>4270</v>
      </c>
      <c r="M715" s="1" t="s">
        <v>4271</v>
      </c>
      <c r="N715" s="2">
        <v>468.0</v>
      </c>
      <c r="O715" s="1" t="s">
        <v>3521</v>
      </c>
      <c r="P715" s="2">
        <v>456.0</v>
      </c>
      <c r="Q715" s="1" t="s">
        <v>1135</v>
      </c>
      <c r="R715" s="1" t="s">
        <v>4272</v>
      </c>
    </row>
    <row r="716">
      <c r="B716" s="1" t="s">
        <v>4273</v>
      </c>
      <c r="C716" s="2">
        <v>4.132</v>
      </c>
      <c r="D716" s="1" t="s">
        <v>4274</v>
      </c>
      <c r="F716" s="1" t="s">
        <v>1123</v>
      </c>
      <c r="G716" s="2">
        <v>631.0</v>
      </c>
      <c r="H716" s="1" t="s">
        <v>4275</v>
      </c>
      <c r="J716" s="1" t="s">
        <v>1123</v>
      </c>
      <c r="K716" s="2">
        <v>4.129</v>
      </c>
      <c r="L716" s="1" t="s">
        <v>4276</v>
      </c>
      <c r="M716" s="1" t="s">
        <v>4277</v>
      </c>
      <c r="N716" s="2">
        <v>468.0</v>
      </c>
      <c r="O716" s="1" t="s">
        <v>3521</v>
      </c>
      <c r="P716" s="2">
        <v>456.0</v>
      </c>
      <c r="Q716" s="1" t="s">
        <v>1143</v>
      </c>
      <c r="R716" s="1" t="s">
        <v>4278</v>
      </c>
    </row>
    <row r="717">
      <c r="B717" s="1" t="s">
        <v>4279</v>
      </c>
      <c r="C717" s="2">
        <v>4.133</v>
      </c>
      <c r="D717" s="1" t="s">
        <v>4280</v>
      </c>
      <c r="F717" s="1" t="s">
        <v>1131</v>
      </c>
      <c r="G717" s="2">
        <v>631.0</v>
      </c>
      <c r="H717" s="1" t="s">
        <v>4281</v>
      </c>
      <c r="J717" s="1" t="s">
        <v>1131</v>
      </c>
      <c r="K717" s="2">
        <v>4.13</v>
      </c>
      <c r="L717" s="1" t="s">
        <v>4282</v>
      </c>
      <c r="M717" s="1" t="s">
        <v>4283</v>
      </c>
      <c r="N717" s="2">
        <v>468.0</v>
      </c>
      <c r="O717" s="1" t="s">
        <v>3521</v>
      </c>
      <c r="P717" s="2">
        <v>456.0</v>
      </c>
      <c r="Q717" s="1" t="s">
        <v>1165</v>
      </c>
      <c r="R717" s="1" t="s">
        <v>4284</v>
      </c>
    </row>
    <row r="718">
      <c r="B718" s="1" t="s">
        <v>4285</v>
      </c>
      <c r="C718" s="2">
        <v>4.134</v>
      </c>
      <c r="D718" s="1" t="s">
        <v>4286</v>
      </c>
      <c r="F718" s="1" t="s">
        <v>1139</v>
      </c>
      <c r="G718" s="2">
        <v>632.0</v>
      </c>
      <c r="H718" s="1" t="s">
        <v>4287</v>
      </c>
      <c r="J718" s="1" t="s">
        <v>1139</v>
      </c>
      <c r="K718" s="2">
        <v>4.131</v>
      </c>
      <c r="L718" s="1" t="s">
        <v>4288</v>
      </c>
      <c r="M718" s="1" t="s">
        <v>4289</v>
      </c>
      <c r="N718" s="2">
        <v>469.0</v>
      </c>
      <c r="O718" s="1" t="s">
        <v>3521</v>
      </c>
      <c r="P718" s="2">
        <v>457.0</v>
      </c>
      <c r="Q718" s="1" t="s">
        <v>1175</v>
      </c>
      <c r="R718" s="1" t="s">
        <v>4290</v>
      </c>
    </row>
    <row r="719">
      <c r="B719" s="1" t="s">
        <v>4291</v>
      </c>
      <c r="C719" s="2">
        <v>4.135</v>
      </c>
      <c r="D719" s="1" t="s">
        <v>4292</v>
      </c>
      <c r="F719" s="1" t="s">
        <v>1161</v>
      </c>
      <c r="G719" s="2">
        <v>632.0</v>
      </c>
      <c r="H719" s="1" t="s">
        <v>4293</v>
      </c>
      <c r="J719" s="1" t="s">
        <v>1161</v>
      </c>
      <c r="K719" s="2">
        <v>4.132</v>
      </c>
      <c r="L719" s="1" t="s">
        <v>4294</v>
      </c>
      <c r="M719" s="1" t="s">
        <v>4295</v>
      </c>
      <c r="N719" s="2">
        <v>469.0</v>
      </c>
      <c r="O719" s="1" t="s">
        <v>3521</v>
      </c>
      <c r="P719" s="2">
        <v>457.0</v>
      </c>
      <c r="Q719" s="1" t="s">
        <v>1186</v>
      </c>
      <c r="R719" s="1" t="s">
        <v>4296</v>
      </c>
    </row>
    <row r="720">
      <c r="B720" s="1" t="s">
        <v>4297</v>
      </c>
      <c r="C720" s="2">
        <v>4.136</v>
      </c>
      <c r="D720" s="1" t="s">
        <v>4298</v>
      </c>
      <c r="F720" s="1" t="s">
        <v>1171</v>
      </c>
      <c r="G720" s="2">
        <v>633.0</v>
      </c>
      <c r="H720" s="1" t="s">
        <v>4299</v>
      </c>
      <c r="J720" s="1" t="s">
        <v>1171</v>
      </c>
      <c r="K720" s="2">
        <v>4.133</v>
      </c>
      <c r="L720" s="1" t="s">
        <v>4300</v>
      </c>
      <c r="M720" s="1" t="s">
        <v>4301</v>
      </c>
      <c r="N720" s="2">
        <v>470.0</v>
      </c>
      <c r="O720" s="1" t="s">
        <v>3521</v>
      </c>
      <c r="P720" s="2">
        <v>458.0</v>
      </c>
      <c r="Q720" s="1" t="s">
        <v>1194</v>
      </c>
      <c r="R720" s="1" t="s">
        <v>4302</v>
      </c>
    </row>
    <row r="721">
      <c r="B721" s="1" t="s">
        <v>4303</v>
      </c>
      <c r="C721" s="2">
        <v>4.137</v>
      </c>
      <c r="D721" s="1" t="s">
        <v>4304</v>
      </c>
      <c r="F721" s="1" t="s">
        <v>1181</v>
      </c>
      <c r="G721" s="2">
        <v>634.0</v>
      </c>
      <c r="H721" s="1" t="s">
        <v>4305</v>
      </c>
      <c r="J721" s="1" t="s">
        <v>1183</v>
      </c>
      <c r="K721" s="2">
        <v>4.134</v>
      </c>
      <c r="L721" s="1" t="s">
        <v>4306</v>
      </c>
      <c r="M721" s="1" t="s">
        <v>4307</v>
      </c>
      <c r="N721" s="2">
        <v>470.0</v>
      </c>
      <c r="O721" s="1" t="s">
        <v>3521</v>
      </c>
      <c r="P721" s="2">
        <v>458.0</v>
      </c>
      <c r="Q721" s="1" t="s">
        <v>2207</v>
      </c>
      <c r="R721" s="1" t="s">
        <v>4308</v>
      </c>
    </row>
    <row r="722">
      <c r="B722" s="1" t="s">
        <v>4309</v>
      </c>
      <c r="C722" s="2">
        <v>4.138</v>
      </c>
      <c r="D722" s="1" t="s">
        <v>1869</v>
      </c>
      <c r="F722" s="1" t="s">
        <v>1190</v>
      </c>
      <c r="G722" s="2">
        <v>635.0</v>
      </c>
      <c r="H722" s="1" t="s">
        <v>4310</v>
      </c>
      <c r="J722" s="1" t="s">
        <v>1190</v>
      </c>
      <c r="K722" s="2">
        <v>4.135</v>
      </c>
      <c r="L722" s="1" t="s">
        <v>1871</v>
      </c>
      <c r="M722" s="1" t="s">
        <v>4311</v>
      </c>
      <c r="N722" s="2">
        <v>470.0</v>
      </c>
      <c r="O722" s="1" t="s">
        <v>3521</v>
      </c>
      <c r="P722" s="2">
        <v>458.0</v>
      </c>
      <c r="Q722" s="1" t="s">
        <v>1208</v>
      </c>
      <c r="R722" s="1" t="s">
        <v>4312</v>
      </c>
    </row>
    <row r="723">
      <c r="B723" s="1" t="s">
        <v>4313</v>
      </c>
      <c r="C723" s="2">
        <v>4.139</v>
      </c>
      <c r="D723" s="1" t="s">
        <v>4314</v>
      </c>
      <c r="F723" s="1" t="s">
        <v>1198</v>
      </c>
      <c r="G723" s="2">
        <v>635.0</v>
      </c>
      <c r="H723" s="1" t="s">
        <v>4315</v>
      </c>
      <c r="I723" s="3"/>
      <c r="J723" s="1" t="s">
        <v>1198</v>
      </c>
      <c r="K723" s="2">
        <v>4.136</v>
      </c>
      <c r="L723" s="1" t="s">
        <v>4316</v>
      </c>
      <c r="M723" s="1" t="s">
        <v>4317</v>
      </c>
      <c r="N723" s="2">
        <v>471.0</v>
      </c>
      <c r="O723" s="1" t="s">
        <v>3521</v>
      </c>
      <c r="P723" s="2">
        <v>459.0</v>
      </c>
      <c r="Q723" s="1" t="s">
        <v>1216</v>
      </c>
      <c r="R723" s="1" t="s">
        <v>4318</v>
      </c>
    </row>
    <row r="724">
      <c r="B724" s="1" t="s">
        <v>4319</v>
      </c>
      <c r="C724" s="2">
        <v>4.14</v>
      </c>
      <c r="D724" s="1" t="s">
        <v>4320</v>
      </c>
      <c r="F724" s="1" t="s">
        <v>1204</v>
      </c>
      <c r="G724" s="2">
        <v>636.0</v>
      </c>
      <c r="H724" s="1" t="s">
        <v>4321</v>
      </c>
      <c r="J724" s="1" t="s">
        <v>1204</v>
      </c>
      <c r="K724" s="2">
        <v>4.137</v>
      </c>
      <c r="L724" s="1" t="s">
        <v>4322</v>
      </c>
      <c r="M724" s="1" t="s">
        <v>4323</v>
      </c>
      <c r="N724" s="2">
        <v>472.0</v>
      </c>
      <c r="O724" s="1" t="s">
        <v>3521</v>
      </c>
      <c r="P724" s="2">
        <v>460.0</v>
      </c>
      <c r="Q724" s="1" t="s">
        <v>1224</v>
      </c>
      <c r="R724" s="1" t="s">
        <v>4324</v>
      </c>
    </row>
    <row r="725">
      <c r="B725" s="1" t="s">
        <v>4325</v>
      </c>
      <c r="C725" s="2">
        <v>4.141</v>
      </c>
      <c r="D725" s="1" t="s">
        <v>4326</v>
      </c>
      <c r="F725" s="1" t="s">
        <v>4327</v>
      </c>
      <c r="G725" s="2">
        <v>636.0</v>
      </c>
      <c r="H725" s="1" t="s">
        <v>4328</v>
      </c>
      <c r="J725" s="1" t="s">
        <v>1212</v>
      </c>
      <c r="K725" s="2">
        <v>4.138</v>
      </c>
      <c r="L725" s="1" t="s">
        <v>4329</v>
      </c>
      <c r="M725" s="1" t="s">
        <v>4330</v>
      </c>
      <c r="N725" s="2">
        <v>472.0</v>
      </c>
      <c r="O725" s="1" t="s">
        <v>3521</v>
      </c>
      <c r="P725" s="2">
        <v>460.0</v>
      </c>
      <c r="Q725" s="1" t="s">
        <v>1232</v>
      </c>
      <c r="R725" s="1" t="s">
        <v>4331</v>
      </c>
    </row>
    <row r="726">
      <c r="B726" s="1" t="s">
        <v>4332</v>
      </c>
      <c r="C726" s="2">
        <v>4.142</v>
      </c>
      <c r="D726" s="1" t="s">
        <v>4333</v>
      </c>
      <c r="F726" s="1" t="s">
        <v>1220</v>
      </c>
      <c r="G726" s="2">
        <v>636.0</v>
      </c>
      <c r="H726" s="1" t="s">
        <v>4334</v>
      </c>
      <c r="J726" s="1" t="s">
        <v>1220</v>
      </c>
      <c r="K726" s="2">
        <v>4.139</v>
      </c>
      <c r="L726" s="1" t="s">
        <v>4335</v>
      </c>
      <c r="M726" s="1" t="s">
        <v>4336</v>
      </c>
      <c r="N726" s="2">
        <v>472.0</v>
      </c>
      <c r="O726" s="1" t="s">
        <v>3521</v>
      </c>
      <c r="P726" s="2">
        <v>460.0</v>
      </c>
      <c r="Q726" s="1" t="s">
        <v>1240</v>
      </c>
      <c r="R726" s="1" t="s">
        <v>4337</v>
      </c>
    </row>
    <row r="727">
      <c r="B727" s="1" t="s">
        <v>4338</v>
      </c>
      <c r="C727" s="2">
        <v>4.143</v>
      </c>
      <c r="D727" s="1" t="s">
        <v>4339</v>
      </c>
      <c r="F727" s="1" t="s">
        <v>1228</v>
      </c>
      <c r="G727" s="2">
        <v>637.0</v>
      </c>
      <c r="H727" s="1" t="s">
        <v>4340</v>
      </c>
      <c r="J727" s="1" t="s">
        <v>1228</v>
      </c>
      <c r="K727" s="2">
        <v>4.14</v>
      </c>
      <c r="L727" s="1" t="s">
        <v>4341</v>
      </c>
      <c r="M727" s="1" t="s">
        <v>4342</v>
      </c>
      <c r="N727" s="2">
        <v>473.0</v>
      </c>
      <c r="O727" s="1" t="s">
        <v>3521</v>
      </c>
      <c r="P727" s="2">
        <v>461.0</v>
      </c>
      <c r="Q727" s="1" t="s">
        <v>1248</v>
      </c>
      <c r="R727" s="1" t="s">
        <v>4343</v>
      </c>
    </row>
    <row r="728">
      <c r="B728" s="1" t="s">
        <v>4344</v>
      </c>
      <c r="C728" s="2">
        <v>4.144</v>
      </c>
      <c r="D728" s="1" t="s">
        <v>4345</v>
      </c>
      <c r="F728" s="1" t="s">
        <v>1236</v>
      </c>
      <c r="G728" s="2">
        <v>638.0</v>
      </c>
      <c r="H728" s="1" t="s">
        <v>4346</v>
      </c>
      <c r="I728" s="3"/>
      <c r="J728" s="1" t="s">
        <v>1236</v>
      </c>
      <c r="K728" s="2">
        <v>4.141</v>
      </c>
      <c r="L728" s="1" t="s">
        <v>4347</v>
      </c>
      <c r="M728" s="1" t="s">
        <v>4348</v>
      </c>
      <c r="N728" s="2">
        <v>473.0</v>
      </c>
      <c r="O728" s="1" t="s">
        <v>3521</v>
      </c>
      <c r="P728" s="2">
        <v>461.0</v>
      </c>
      <c r="Q728" s="1" t="s">
        <v>1256</v>
      </c>
      <c r="R728" s="1" t="s">
        <v>4349</v>
      </c>
    </row>
    <row r="729">
      <c r="B729" s="1" t="s">
        <v>4350</v>
      </c>
      <c r="C729" s="2">
        <v>4.145</v>
      </c>
      <c r="D729" s="1" t="s">
        <v>4351</v>
      </c>
      <c r="F729" s="1" t="s">
        <v>1244</v>
      </c>
      <c r="G729" s="2">
        <v>639.0</v>
      </c>
      <c r="H729" s="1" t="s">
        <v>4352</v>
      </c>
      <c r="J729" s="1" t="s">
        <v>1244</v>
      </c>
      <c r="K729" s="2">
        <v>4.142</v>
      </c>
      <c r="L729" s="1" t="s">
        <v>4353</v>
      </c>
      <c r="M729" s="1" t="s">
        <v>4354</v>
      </c>
      <c r="N729" s="2">
        <v>473.0</v>
      </c>
      <c r="O729" s="1" t="s">
        <v>3521</v>
      </c>
      <c r="P729" s="2">
        <v>461.0</v>
      </c>
      <c r="Q729" s="1" t="s">
        <v>1265</v>
      </c>
      <c r="R729" s="1" t="s">
        <v>4355</v>
      </c>
    </row>
    <row r="730">
      <c r="B730" s="1" t="s">
        <v>4356</v>
      </c>
      <c r="C730" s="2">
        <v>4.146</v>
      </c>
      <c r="D730" s="1" t="s">
        <v>4357</v>
      </c>
      <c r="F730" s="1" t="s">
        <v>1252</v>
      </c>
      <c r="G730" s="2">
        <v>640.0</v>
      </c>
      <c r="H730" s="1" t="s">
        <v>4358</v>
      </c>
      <c r="J730" s="1" t="s">
        <v>1252</v>
      </c>
      <c r="K730" s="2">
        <v>4.143</v>
      </c>
      <c r="L730" s="1" t="s">
        <v>4359</v>
      </c>
      <c r="M730" s="1" t="s">
        <v>4360</v>
      </c>
      <c r="N730" s="2">
        <v>474.0</v>
      </c>
      <c r="O730" s="1" t="s">
        <v>3521</v>
      </c>
      <c r="P730" s="2">
        <v>462.0</v>
      </c>
      <c r="Q730" s="1" t="s">
        <v>1279</v>
      </c>
      <c r="R730" s="1" t="s">
        <v>4361</v>
      </c>
    </row>
    <row r="731">
      <c r="B731" s="1" t="s">
        <v>4362</v>
      </c>
      <c r="C731" s="2">
        <v>4.147</v>
      </c>
      <c r="D731" s="1" t="s">
        <v>4363</v>
      </c>
      <c r="F731" s="1" t="s">
        <v>1260</v>
      </c>
      <c r="G731" s="2">
        <v>640.0</v>
      </c>
      <c r="H731" s="1" t="s">
        <v>4364</v>
      </c>
      <c r="J731" s="1" t="s">
        <v>1262</v>
      </c>
      <c r="K731" s="2">
        <v>4.144</v>
      </c>
      <c r="L731" s="1" t="s">
        <v>4365</v>
      </c>
      <c r="M731" s="1" t="s">
        <v>4366</v>
      </c>
      <c r="N731" s="2">
        <v>474.0</v>
      </c>
      <c r="O731" s="1" t="s">
        <v>3521</v>
      </c>
      <c r="P731" s="2">
        <v>462.0</v>
      </c>
      <c r="Q731" s="1" t="s">
        <v>1289</v>
      </c>
      <c r="R731" s="1" t="s">
        <v>4367</v>
      </c>
    </row>
    <row r="732">
      <c r="B732" s="1" t="s">
        <v>4368</v>
      </c>
      <c r="C732" s="2">
        <v>4.148</v>
      </c>
      <c r="D732" s="1" t="s">
        <v>4369</v>
      </c>
      <c r="F732" s="1" t="s">
        <v>1269</v>
      </c>
      <c r="G732" s="2">
        <v>641.0</v>
      </c>
      <c r="H732" s="1" t="s">
        <v>4370</v>
      </c>
      <c r="J732" s="1" t="s">
        <v>1269</v>
      </c>
      <c r="K732" s="2">
        <v>4.145</v>
      </c>
      <c r="L732" s="1" t="s">
        <v>4371</v>
      </c>
      <c r="M732" s="1" t="s">
        <v>4372</v>
      </c>
      <c r="N732" s="2">
        <v>475.0</v>
      </c>
      <c r="O732" s="1" t="s">
        <v>3521</v>
      </c>
      <c r="P732" s="2">
        <v>463.0</v>
      </c>
      <c r="Q732" s="1" t="s">
        <v>1294</v>
      </c>
      <c r="R732" s="1" t="s">
        <v>4373</v>
      </c>
    </row>
    <row r="733">
      <c r="B733" s="1" t="s">
        <v>4374</v>
      </c>
      <c r="C733" s="2">
        <v>4.149</v>
      </c>
      <c r="D733" s="1" t="s">
        <v>4375</v>
      </c>
      <c r="F733" s="1" t="s">
        <v>1285</v>
      </c>
      <c r="G733" s="2">
        <v>641.0</v>
      </c>
      <c r="H733" s="1" t="s">
        <v>4376</v>
      </c>
      <c r="J733" s="1" t="s">
        <v>1285</v>
      </c>
      <c r="K733" s="2">
        <v>4.146</v>
      </c>
      <c r="L733" s="1" t="s">
        <v>4377</v>
      </c>
      <c r="M733" s="1" t="s">
        <v>4378</v>
      </c>
      <c r="N733" s="2">
        <v>476.0</v>
      </c>
      <c r="O733" s="1" t="s">
        <v>3521</v>
      </c>
      <c r="P733" s="2">
        <v>464.0</v>
      </c>
      <c r="Q733" s="1" t="s">
        <v>3386</v>
      </c>
      <c r="R733" s="1" t="s">
        <v>4379</v>
      </c>
    </row>
    <row r="734">
      <c r="B734" s="1" t="s">
        <v>4380</v>
      </c>
      <c r="C734" s="2">
        <v>4.15</v>
      </c>
      <c r="D734" s="1" t="s">
        <v>4381</v>
      </c>
      <c r="F734" s="1" t="s">
        <v>1291</v>
      </c>
      <c r="G734" s="2">
        <v>645.0</v>
      </c>
      <c r="H734" s="1" t="s">
        <v>4382</v>
      </c>
      <c r="J734" s="1" t="s">
        <v>1291</v>
      </c>
      <c r="K734" s="2">
        <v>4.147</v>
      </c>
      <c r="L734" s="1" t="s">
        <v>4383</v>
      </c>
      <c r="M734" s="1" t="s">
        <v>4384</v>
      </c>
      <c r="N734" s="2">
        <v>477.0</v>
      </c>
      <c r="O734" s="1" t="s">
        <v>3521</v>
      </c>
      <c r="P734" s="2">
        <v>465.0</v>
      </c>
      <c r="Q734" s="1" t="s">
        <v>2293</v>
      </c>
      <c r="R734" s="1" t="s">
        <v>4385</v>
      </c>
    </row>
    <row r="735">
      <c r="B735" s="1" t="s">
        <v>4386</v>
      </c>
      <c r="C735" s="2">
        <v>4.151</v>
      </c>
      <c r="D735" s="1" t="s">
        <v>4387</v>
      </c>
      <c r="F735" s="1" t="s">
        <v>2247</v>
      </c>
      <c r="G735" s="2">
        <v>645.0</v>
      </c>
      <c r="H735" s="1" t="s">
        <v>4388</v>
      </c>
      <c r="J735" s="1" t="s">
        <v>2247</v>
      </c>
      <c r="K735" s="2">
        <v>4.148</v>
      </c>
      <c r="L735" s="1" t="s">
        <v>4389</v>
      </c>
      <c r="M735" s="1" t="s">
        <v>4390</v>
      </c>
      <c r="N735" s="2">
        <v>477.0</v>
      </c>
      <c r="O735" s="1" t="s">
        <v>3521</v>
      </c>
      <c r="P735" s="2">
        <v>465.0</v>
      </c>
      <c r="Q735" s="1" t="s">
        <v>2301</v>
      </c>
      <c r="R735" s="1" t="s">
        <v>4391</v>
      </c>
    </row>
    <row r="736">
      <c r="B736" s="1" t="s">
        <v>4392</v>
      </c>
      <c r="C736" s="2">
        <v>4.152</v>
      </c>
      <c r="D736" s="1" t="s">
        <v>4393</v>
      </c>
      <c r="F736" s="3"/>
      <c r="G736" s="3"/>
      <c r="H736" s="3"/>
      <c r="I736" s="3"/>
      <c r="J736" s="1" t="s">
        <v>2254</v>
      </c>
      <c r="K736" s="2">
        <v>4.149</v>
      </c>
      <c r="L736" s="1" t="s">
        <v>4394</v>
      </c>
      <c r="M736" s="1" t="s">
        <v>4395</v>
      </c>
      <c r="N736" s="2">
        <v>477.0</v>
      </c>
      <c r="O736" s="1" t="s">
        <v>3521</v>
      </c>
      <c r="P736" s="2">
        <v>465.0</v>
      </c>
      <c r="Q736" s="1" t="s">
        <v>2309</v>
      </c>
      <c r="R736" s="1" t="s">
        <v>4396</v>
      </c>
    </row>
    <row r="737">
      <c r="B737" s="1" t="s">
        <v>4397</v>
      </c>
      <c r="C737" s="2">
        <v>4.152</v>
      </c>
      <c r="D737" s="1" t="s">
        <v>4393</v>
      </c>
      <c r="F737" s="1" t="s">
        <v>2254</v>
      </c>
      <c r="G737" s="2">
        <v>645.0</v>
      </c>
      <c r="H737" s="1" t="s">
        <v>4398</v>
      </c>
      <c r="J737" s="1" t="s">
        <v>2261</v>
      </c>
      <c r="K737" s="2">
        <v>4.15</v>
      </c>
      <c r="L737" s="1" t="s">
        <v>4399</v>
      </c>
      <c r="M737" s="1" t="s">
        <v>4400</v>
      </c>
      <c r="N737" s="2">
        <v>478.0</v>
      </c>
      <c r="O737" s="1" t="s">
        <v>3521</v>
      </c>
      <c r="P737" s="2">
        <v>466.0</v>
      </c>
      <c r="Q737" s="1" t="s">
        <v>2317</v>
      </c>
      <c r="R737" s="1" t="s">
        <v>4401</v>
      </c>
    </row>
    <row r="738">
      <c r="B738" s="1" t="s">
        <v>4402</v>
      </c>
      <c r="C738" s="2">
        <v>4.153</v>
      </c>
      <c r="D738" s="1" t="s">
        <v>4403</v>
      </c>
      <c r="F738" s="1" t="s">
        <v>2261</v>
      </c>
      <c r="G738" s="2">
        <v>647.0</v>
      </c>
      <c r="H738" s="1" t="s">
        <v>4404</v>
      </c>
      <c r="J738" s="3"/>
      <c r="K738" s="3"/>
      <c r="L738" s="3"/>
      <c r="M738" s="3"/>
      <c r="N738" s="2">
        <v>480.0</v>
      </c>
      <c r="O738" s="1" t="s">
        <v>3521</v>
      </c>
      <c r="P738" s="2">
        <v>468.0</v>
      </c>
      <c r="Q738" s="1" t="s">
        <v>2325</v>
      </c>
      <c r="R738" s="1" t="s">
        <v>4405</v>
      </c>
    </row>
    <row r="739">
      <c r="B739" s="1" t="s">
        <v>4406</v>
      </c>
      <c r="C739" s="2">
        <v>4.154</v>
      </c>
      <c r="D739" s="1" t="s">
        <v>4407</v>
      </c>
      <c r="F739" s="1" t="s">
        <v>2268</v>
      </c>
      <c r="G739" s="2">
        <v>648.0</v>
      </c>
      <c r="H739" s="1" t="s">
        <v>4408</v>
      </c>
      <c r="J739" s="1" t="s">
        <v>2268</v>
      </c>
      <c r="K739" s="2">
        <v>4.151</v>
      </c>
      <c r="L739" s="1" t="s">
        <v>4409</v>
      </c>
      <c r="M739" s="1" t="s">
        <v>4410</v>
      </c>
      <c r="N739" s="2">
        <v>480.0</v>
      </c>
      <c r="O739" s="1" t="s">
        <v>3521</v>
      </c>
      <c r="P739" s="2">
        <v>468.0</v>
      </c>
      <c r="Q739" s="1" t="s">
        <v>2333</v>
      </c>
      <c r="R739" s="1" t="s">
        <v>4411</v>
      </c>
    </row>
    <row r="740">
      <c r="B740" s="1" t="s">
        <v>4412</v>
      </c>
      <c r="C740" s="2">
        <v>4.155</v>
      </c>
      <c r="D740" s="1" t="s">
        <v>4413</v>
      </c>
      <c r="F740" s="1" t="s">
        <v>2274</v>
      </c>
      <c r="G740" s="2">
        <v>649.0</v>
      </c>
      <c r="H740" s="1" t="s">
        <v>4414</v>
      </c>
      <c r="J740" s="1" t="s">
        <v>2274</v>
      </c>
      <c r="K740" s="2">
        <v>4.152</v>
      </c>
      <c r="L740" s="1" t="s">
        <v>4415</v>
      </c>
      <c r="M740" s="1" t="s">
        <v>4416</v>
      </c>
      <c r="N740" s="2">
        <v>480.0</v>
      </c>
      <c r="O740" s="1" t="s">
        <v>3521</v>
      </c>
      <c r="P740" s="2">
        <v>468.0</v>
      </c>
      <c r="Q740" s="1" t="s">
        <v>2341</v>
      </c>
      <c r="R740" s="1" t="s">
        <v>4417</v>
      </c>
    </row>
    <row r="741">
      <c r="B741" s="1" t="s">
        <v>4418</v>
      </c>
      <c r="C741" s="2">
        <v>4.156</v>
      </c>
      <c r="D741" s="1" t="s">
        <v>4419</v>
      </c>
      <c r="F741" s="1" t="s">
        <v>2281</v>
      </c>
      <c r="G741" s="2">
        <v>650.0</v>
      </c>
      <c r="H741" s="1" t="s">
        <v>4420</v>
      </c>
      <c r="J741" s="1" t="s">
        <v>2281</v>
      </c>
      <c r="K741" s="2">
        <v>4.153</v>
      </c>
      <c r="L741" s="1" t="s">
        <v>4421</v>
      </c>
      <c r="M741" s="1" t="s">
        <v>4422</v>
      </c>
      <c r="N741" s="2">
        <v>480.0</v>
      </c>
      <c r="O741" s="1" t="s">
        <v>3521</v>
      </c>
      <c r="P741" s="2">
        <v>468.0</v>
      </c>
      <c r="Q741" s="1" t="s">
        <v>2349</v>
      </c>
      <c r="R741" s="1" t="s">
        <v>4423</v>
      </c>
    </row>
    <row r="742">
      <c r="B742" s="1" t="s">
        <v>4424</v>
      </c>
      <c r="C742" s="2">
        <v>4.157</v>
      </c>
      <c r="D742" s="1" t="s">
        <v>4425</v>
      </c>
      <c r="F742" s="1" t="s">
        <v>2288</v>
      </c>
      <c r="G742" s="2">
        <v>650.0</v>
      </c>
      <c r="H742" s="1" t="s">
        <v>4426</v>
      </c>
      <c r="I742" s="3"/>
      <c r="J742" s="1" t="s">
        <v>2290</v>
      </c>
      <c r="K742" s="2">
        <v>4.154</v>
      </c>
      <c r="L742" s="1" t="s">
        <v>4427</v>
      </c>
      <c r="M742" s="1" t="s">
        <v>4428</v>
      </c>
      <c r="N742" s="2">
        <v>483.0</v>
      </c>
      <c r="O742" s="1" t="s">
        <v>3521</v>
      </c>
      <c r="P742" s="2">
        <v>471.0</v>
      </c>
      <c r="Q742" s="1" t="s">
        <v>2357</v>
      </c>
      <c r="R742" s="1" t="s">
        <v>4429</v>
      </c>
    </row>
    <row r="743">
      <c r="B743" s="1" t="s">
        <v>4430</v>
      </c>
      <c r="C743" s="2">
        <v>4.157</v>
      </c>
      <c r="D743" s="1" t="s">
        <v>4425</v>
      </c>
      <c r="G743" s="3"/>
      <c r="H743" s="3"/>
      <c r="I743" s="3"/>
      <c r="J743" s="3"/>
      <c r="K743" s="3"/>
      <c r="L743" s="3"/>
      <c r="M743" s="3"/>
      <c r="N743" s="2">
        <v>483.0</v>
      </c>
      <c r="O743" s="1" t="s">
        <v>3521</v>
      </c>
      <c r="P743" s="2">
        <v>471.0</v>
      </c>
      <c r="Q743" s="1" t="s">
        <v>2365</v>
      </c>
      <c r="R743" s="1" t="s">
        <v>4431</v>
      </c>
    </row>
    <row r="744">
      <c r="B744" s="1" t="s">
        <v>4432</v>
      </c>
      <c r="C744" s="2">
        <v>4.158</v>
      </c>
      <c r="D744" s="1" t="s">
        <v>4433</v>
      </c>
      <c r="F744" s="1" t="s">
        <v>2297</v>
      </c>
      <c r="G744" s="2">
        <v>653.0</v>
      </c>
      <c r="H744" s="1" t="s">
        <v>4434</v>
      </c>
      <c r="J744" s="1" t="s">
        <v>2297</v>
      </c>
      <c r="K744" s="2">
        <v>4.155</v>
      </c>
      <c r="L744" s="1" t="s">
        <v>4435</v>
      </c>
      <c r="M744" s="1" t="s">
        <v>4436</v>
      </c>
      <c r="N744" s="2">
        <v>485.0</v>
      </c>
      <c r="O744" s="1" t="s">
        <v>3521</v>
      </c>
      <c r="P744" s="2">
        <v>473.0</v>
      </c>
      <c r="Q744" s="1" t="s">
        <v>2374</v>
      </c>
      <c r="R744" s="1" t="s">
        <v>4437</v>
      </c>
    </row>
    <row r="745">
      <c r="B745" s="1" t="s">
        <v>4438</v>
      </c>
      <c r="C745" s="2">
        <v>4.159</v>
      </c>
      <c r="D745" s="1" t="s">
        <v>4439</v>
      </c>
      <c r="F745" s="1" t="s">
        <v>2305</v>
      </c>
      <c r="G745" s="2">
        <v>655.0</v>
      </c>
      <c r="H745" s="1" t="s">
        <v>4440</v>
      </c>
      <c r="J745" s="1" t="s">
        <v>2305</v>
      </c>
      <c r="K745" s="2">
        <v>4.156</v>
      </c>
      <c r="L745" s="1" t="s">
        <v>4441</v>
      </c>
      <c r="M745" s="1" t="s">
        <v>4442</v>
      </c>
      <c r="N745" s="2">
        <v>486.0</v>
      </c>
      <c r="O745" s="1" t="s">
        <v>3521</v>
      </c>
      <c r="P745" s="2">
        <v>474.0</v>
      </c>
      <c r="Q745" s="1" t="s">
        <v>2382</v>
      </c>
      <c r="R745" s="1" t="s">
        <v>4443</v>
      </c>
    </row>
    <row r="746">
      <c r="B746" s="1" t="s">
        <v>4444</v>
      </c>
      <c r="C746" s="2">
        <v>4.16</v>
      </c>
      <c r="D746" s="1" t="s">
        <v>4445</v>
      </c>
      <c r="F746" s="1" t="s">
        <v>2313</v>
      </c>
      <c r="G746" s="2">
        <v>655.0</v>
      </c>
      <c r="H746" s="1" t="s">
        <v>4446</v>
      </c>
      <c r="J746" s="1" t="s">
        <v>2313</v>
      </c>
      <c r="K746" s="2">
        <v>4.157</v>
      </c>
      <c r="L746" s="1" t="s">
        <v>4447</v>
      </c>
      <c r="M746" s="1" t="s">
        <v>4448</v>
      </c>
      <c r="N746" s="2">
        <v>486.0</v>
      </c>
      <c r="O746" s="1" t="s">
        <v>3521</v>
      </c>
      <c r="P746" s="2">
        <v>474.0</v>
      </c>
      <c r="Q746" s="1" t="s">
        <v>2390</v>
      </c>
      <c r="R746" s="1" t="s">
        <v>4449</v>
      </c>
    </row>
    <row r="747">
      <c r="B747" s="1" t="s">
        <v>4450</v>
      </c>
      <c r="C747" s="2">
        <v>4.161</v>
      </c>
      <c r="D747" s="1" t="s">
        <v>4451</v>
      </c>
      <c r="F747" s="1" t="s">
        <v>2321</v>
      </c>
      <c r="G747" s="2">
        <v>656.0</v>
      </c>
      <c r="H747" s="1" t="s">
        <v>4452</v>
      </c>
      <c r="J747" s="1" t="s">
        <v>2321</v>
      </c>
      <c r="K747" s="2">
        <v>4.158</v>
      </c>
      <c r="L747" s="1" t="s">
        <v>4453</v>
      </c>
      <c r="M747" s="1" t="s">
        <v>4454</v>
      </c>
      <c r="N747" s="3"/>
      <c r="O747" s="3"/>
      <c r="P747" s="3"/>
      <c r="Q747" s="3"/>
      <c r="R747" s="3"/>
    </row>
    <row r="748">
      <c r="B748" s="1" t="s">
        <v>4455</v>
      </c>
      <c r="C748" s="2">
        <v>4.162</v>
      </c>
      <c r="D748" s="1" t="s">
        <v>4456</v>
      </c>
      <c r="F748" s="3"/>
      <c r="G748" s="3"/>
      <c r="H748" s="3"/>
      <c r="I748" s="3"/>
      <c r="J748" s="1" t="s">
        <v>2329</v>
      </c>
      <c r="K748" s="2">
        <v>4.159</v>
      </c>
      <c r="L748" s="1" t="s">
        <v>4457</v>
      </c>
      <c r="M748" s="1" t="s">
        <v>4458</v>
      </c>
      <c r="N748" s="2">
        <v>487.0</v>
      </c>
      <c r="O748" s="1" t="s">
        <v>3521</v>
      </c>
      <c r="P748" s="2">
        <v>475.0</v>
      </c>
      <c r="Q748" s="1" t="s">
        <v>2398</v>
      </c>
      <c r="R748" s="1" t="s">
        <v>4459</v>
      </c>
    </row>
    <row r="749">
      <c r="B749" s="1" t="s">
        <v>4460</v>
      </c>
      <c r="C749" s="2">
        <v>4.162</v>
      </c>
      <c r="D749" s="1" t="s">
        <v>4456</v>
      </c>
      <c r="F749" s="3"/>
      <c r="G749" s="3"/>
      <c r="H749" s="3"/>
      <c r="I749" s="3"/>
      <c r="J749" s="3"/>
      <c r="K749" s="3"/>
      <c r="L749" s="3"/>
      <c r="M749" s="3"/>
      <c r="N749" s="2">
        <v>488.0</v>
      </c>
      <c r="O749" s="1" t="s">
        <v>3521</v>
      </c>
      <c r="P749" s="2">
        <v>476.0</v>
      </c>
      <c r="Q749" s="1" t="s">
        <v>2406</v>
      </c>
      <c r="R749" s="1" t="s">
        <v>4461</v>
      </c>
    </row>
    <row r="750">
      <c r="B750" s="1" t="s">
        <v>4462</v>
      </c>
      <c r="C750" s="2">
        <v>4.162</v>
      </c>
      <c r="D750" s="1" t="s">
        <v>4456</v>
      </c>
      <c r="F750" s="3"/>
      <c r="G750" s="3"/>
      <c r="H750" s="3"/>
      <c r="I750" s="3"/>
      <c r="J750" s="3"/>
      <c r="K750" s="3"/>
      <c r="L750" s="3"/>
      <c r="M750" s="3"/>
      <c r="N750" s="2">
        <v>488.0</v>
      </c>
      <c r="O750" s="1" t="s">
        <v>3521</v>
      </c>
      <c r="P750" s="2">
        <v>476.0</v>
      </c>
      <c r="Q750" s="1" t="s">
        <v>2414</v>
      </c>
      <c r="R750" s="1" t="s">
        <v>4463</v>
      </c>
    </row>
    <row r="751">
      <c r="B751" s="1" t="s">
        <v>4464</v>
      </c>
      <c r="C751" s="2">
        <v>4.162</v>
      </c>
      <c r="D751" s="1" t="s">
        <v>4456</v>
      </c>
      <c r="F751" s="3"/>
      <c r="G751" s="3"/>
      <c r="H751" s="3"/>
      <c r="I751" s="3"/>
      <c r="J751" s="3"/>
      <c r="K751" s="3"/>
      <c r="L751" s="3"/>
      <c r="M751" s="3"/>
      <c r="N751" s="2">
        <v>489.0</v>
      </c>
      <c r="O751" s="1" t="s">
        <v>3521</v>
      </c>
      <c r="P751" s="2">
        <v>477.0</v>
      </c>
      <c r="Q751" s="1" t="s">
        <v>2422</v>
      </c>
      <c r="R751" s="1" t="s">
        <v>4465</v>
      </c>
    </row>
    <row r="752">
      <c r="B752" s="1" t="s">
        <v>4466</v>
      </c>
      <c r="C752" s="2">
        <v>4.162</v>
      </c>
      <c r="D752" s="1" t="s">
        <v>4456</v>
      </c>
      <c r="F752" s="3"/>
      <c r="G752" s="3"/>
      <c r="H752" s="3"/>
      <c r="I752" s="3"/>
      <c r="J752" s="3"/>
      <c r="K752" s="3"/>
      <c r="L752" s="3"/>
      <c r="M752" s="3"/>
      <c r="N752" s="3"/>
      <c r="O752" s="3"/>
      <c r="P752" s="3"/>
      <c r="Q752" s="3"/>
      <c r="R752" s="3"/>
    </row>
    <row r="753">
      <c r="B753" s="1" t="s">
        <v>4467</v>
      </c>
      <c r="C753" s="2">
        <v>4.162</v>
      </c>
      <c r="D753" s="1" t="s">
        <v>4456</v>
      </c>
      <c r="F753" s="3"/>
      <c r="G753" s="3"/>
      <c r="H753" s="3"/>
      <c r="I753" s="3"/>
      <c r="J753" s="3"/>
      <c r="K753" s="3"/>
      <c r="L753" s="3"/>
      <c r="M753" s="3"/>
      <c r="N753" s="3"/>
      <c r="O753" s="3"/>
      <c r="P753" s="3"/>
      <c r="Q753" s="3"/>
      <c r="R753" s="3"/>
    </row>
    <row r="754">
      <c r="B754" s="1" t="s">
        <v>4468</v>
      </c>
      <c r="C754" s="2">
        <v>4.162</v>
      </c>
      <c r="D754" s="1" t="s">
        <v>4456</v>
      </c>
      <c r="F754" s="1" t="s">
        <v>2329</v>
      </c>
      <c r="G754" s="2">
        <v>656.0</v>
      </c>
      <c r="H754" s="1" t="s">
        <v>4469</v>
      </c>
      <c r="J754" s="3"/>
      <c r="K754" s="3"/>
      <c r="L754" s="3"/>
      <c r="M754" s="3"/>
      <c r="N754" s="3"/>
      <c r="O754" s="3"/>
      <c r="P754" s="3"/>
      <c r="Q754" s="3"/>
      <c r="R754" s="3"/>
    </row>
    <row r="755">
      <c r="B755" s="1" t="s">
        <v>4470</v>
      </c>
      <c r="C755" s="2">
        <v>4.163</v>
      </c>
      <c r="D755" s="1" t="s">
        <v>4471</v>
      </c>
      <c r="F755" s="1" t="s">
        <v>2337</v>
      </c>
      <c r="G755" s="2">
        <v>660.0</v>
      </c>
      <c r="H755" s="1" t="s">
        <v>4472</v>
      </c>
      <c r="J755" s="1" t="s">
        <v>2337</v>
      </c>
      <c r="K755" s="2">
        <v>4.16</v>
      </c>
      <c r="L755" s="1" t="s">
        <v>4473</v>
      </c>
      <c r="M755" s="1" t="s">
        <v>4474</v>
      </c>
      <c r="N755" s="3"/>
      <c r="O755" s="3"/>
      <c r="P755" s="3"/>
      <c r="Q755" s="3"/>
      <c r="R755" s="3"/>
    </row>
    <row r="756">
      <c r="B756" s="1" t="s">
        <v>4475</v>
      </c>
      <c r="C756" s="2">
        <v>4.164</v>
      </c>
      <c r="D756" s="1" t="s">
        <v>4476</v>
      </c>
      <c r="F756" s="1" t="s">
        <v>2345</v>
      </c>
      <c r="G756" s="2">
        <v>660.0</v>
      </c>
      <c r="H756" s="1" t="s">
        <v>4477</v>
      </c>
      <c r="J756" s="1" t="s">
        <v>2345</v>
      </c>
      <c r="K756" s="2">
        <v>4.161</v>
      </c>
      <c r="L756" s="1" t="s">
        <v>4478</v>
      </c>
      <c r="M756" s="1" t="s">
        <v>4479</v>
      </c>
      <c r="O756" s="3"/>
      <c r="P756" s="3"/>
      <c r="Q756" s="3"/>
      <c r="R756" s="3"/>
    </row>
    <row r="757">
      <c r="B757" s="1" t="s">
        <v>4480</v>
      </c>
      <c r="C757" s="2">
        <v>4.165</v>
      </c>
      <c r="D757" s="1" t="s">
        <v>4481</v>
      </c>
      <c r="F757" s="1" t="s">
        <v>2353</v>
      </c>
      <c r="G757" s="2">
        <v>661.0</v>
      </c>
      <c r="H757" s="1" t="s">
        <v>4482</v>
      </c>
      <c r="I757" s="3"/>
      <c r="J757" s="1" t="s">
        <v>2353</v>
      </c>
      <c r="K757" s="2">
        <v>4.162</v>
      </c>
      <c r="L757" s="1" t="s">
        <v>4483</v>
      </c>
      <c r="M757" s="1" t="s">
        <v>4484</v>
      </c>
      <c r="N757" s="3"/>
      <c r="O757" s="3"/>
      <c r="P757" s="3"/>
      <c r="Q757" s="3"/>
      <c r="R757" s="3"/>
    </row>
    <row r="758">
      <c r="B758" s="1" t="s">
        <v>4485</v>
      </c>
      <c r="C758" s="2">
        <v>4.166</v>
      </c>
      <c r="D758" s="1" t="s">
        <v>4486</v>
      </c>
      <c r="F758" s="1" t="s">
        <v>2361</v>
      </c>
      <c r="G758" s="2">
        <v>661.0</v>
      </c>
      <c r="H758" s="1" t="s">
        <v>4487</v>
      </c>
      <c r="I758" s="3"/>
      <c r="J758" s="1" t="s">
        <v>2361</v>
      </c>
      <c r="K758" s="2">
        <v>4.163</v>
      </c>
      <c r="L758" s="1" t="s">
        <v>4488</v>
      </c>
      <c r="M758" s="1" t="s">
        <v>4489</v>
      </c>
      <c r="N758" s="2">
        <v>489.0</v>
      </c>
      <c r="O758" s="1" t="s">
        <v>3521</v>
      </c>
      <c r="P758" s="2">
        <v>477.0</v>
      </c>
      <c r="Q758" s="1" t="s">
        <v>2431</v>
      </c>
      <c r="R758" s="1" t="s">
        <v>4490</v>
      </c>
    </row>
    <row r="759">
      <c r="B759" s="1" t="s">
        <v>4491</v>
      </c>
      <c r="C759" s="2">
        <v>4.167</v>
      </c>
      <c r="D759" s="1" t="s">
        <v>4492</v>
      </c>
      <c r="F759" s="1" t="s">
        <v>2369</v>
      </c>
      <c r="G759" s="2">
        <v>662.0</v>
      </c>
      <c r="H759" s="1" t="s">
        <v>4493</v>
      </c>
      <c r="J759" s="1" t="s">
        <v>2371</v>
      </c>
      <c r="K759" s="2">
        <v>4.164</v>
      </c>
      <c r="L759" s="1" t="s">
        <v>4494</v>
      </c>
      <c r="M759" s="1" t="s">
        <v>4495</v>
      </c>
      <c r="N759" s="2">
        <v>493.0</v>
      </c>
      <c r="O759" s="1" t="s">
        <v>3521</v>
      </c>
      <c r="P759" s="2">
        <v>481.0</v>
      </c>
      <c r="Q759" s="1" t="s">
        <v>3496</v>
      </c>
      <c r="R759" s="1" t="s">
        <v>4496</v>
      </c>
    </row>
    <row r="760">
      <c r="B760" s="1" t="s">
        <v>4497</v>
      </c>
      <c r="C760" s="2">
        <v>4.168</v>
      </c>
      <c r="D760" s="1" t="s">
        <v>4498</v>
      </c>
      <c r="F760" s="1" t="s">
        <v>2378</v>
      </c>
      <c r="G760" s="2">
        <v>662.0</v>
      </c>
      <c r="H760" s="1" t="s">
        <v>4499</v>
      </c>
      <c r="J760" s="1" t="s">
        <v>2378</v>
      </c>
      <c r="K760" s="2">
        <v>4.165</v>
      </c>
      <c r="L760" s="1" t="s">
        <v>4500</v>
      </c>
      <c r="M760" s="1" t="s">
        <v>4501</v>
      </c>
      <c r="N760" s="2">
        <v>494.0</v>
      </c>
      <c r="O760" s="1" t="s">
        <v>3521</v>
      </c>
      <c r="P760" s="2">
        <v>482.0</v>
      </c>
      <c r="Q760" s="1" t="s">
        <v>2446</v>
      </c>
      <c r="R760" s="1" t="s">
        <v>4502</v>
      </c>
    </row>
    <row r="761">
      <c r="B761" s="1" t="s">
        <v>4503</v>
      </c>
      <c r="C761" s="2">
        <v>4.169</v>
      </c>
      <c r="D761" s="1" t="s">
        <v>4504</v>
      </c>
      <c r="F761" s="1" t="s">
        <v>2386</v>
      </c>
      <c r="G761" s="2">
        <v>663.0</v>
      </c>
      <c r="H761" s="1" t="s">
        <v>4505</v>
      </c>
      <c r="J761" s="1" t="s">
        <v>2386</v>
      </c>
      <c r="K761" s="2">
        <v>4.166</v>
      </c>
      <c r="L761" s="1" t="s">
        <v>4506</v>
      </c>
      <c r="M761" s="1" t="s">
        <v>4507</v>
      </c>
      <c r="N761" s="2">
        <v>495.0</v>
      </c>
      <c r="O761" s="1" t="s">
        <v>3521</v>
      </c>
      <c r="P761" s="2">
        <v>483.0</v>
      </c>
      <c r="Q761" s="1" t="s">
        <v>2455</v>
      </c>
      <c r="R761" s="1" t="s">
        <v>4508</v>
      </c>
    </row>
    <row r="762">
      <c r="B762" s="1" t="s">
        <v>4509</v>
      </c>
      <c r="C762" s="2">
        <v>4.17</v>
      </c>
      <c r="D762" s="1" t="s">
        <v>4510</v>
      </c>
      <c r="F762" s="1" t="s">
        <v>2394</v>
      </c>
      <c r="G762" s="2">
        <v>663.0</v>
      </c>
      <c r="H762" s="1" t="s">
        <v>4511</v>
      </c>
      <c r="J762" s="1" t="s">
        <v>2394</v>
      </c>
      <c r="K762" s="2">
        <v>4.167</v>
      </c>
      <c r="L762" s="1" t="s">
        <v>4512</v>
      </c>
      <c r="M762" s="1" t="s">
        <v>4513</v>
      </c>
      <c r="N762" s="2">
        <v>495.0</v>
      </c>
      <c r="O762" s="1" t="s">
        <v>3521</v>
      </c>
      <c r="P762" s="2">
        <v>483.0</v>
      </c>
      <c r="Q762" s="1" t="s">
        <v>2463</v>
      </c>
      <c r="R762" s="1" t="s">
        <v>4514</v>
      </c>
    </row>
    <row r="763">
      <c r="B763" s="1" t="s">
        <v>4515</v>
      </c>
      <c r="C763" s="2">
        <v>4.171</v>
      </c>
      <c r="D763" s="1" t="s">
        <v>4516</v>
      </c>
      <c r="F763" s="1" t="s">
        <v>2402</v>
      </c>
      <c r="G763" s="2">
        <v>664.0</v>
      </c>
      <c r="H763" s="1" t="s">
        <v>4517</v>
      </c>
      <c r="J763" s="1" t="s">
        <v>2402</v>
      </c>
      <c r="K763" s="2">
        <v>4.168</v>
      </c>
      <c r="L763" s="1" t="s">
        <v>4518</v>
      </c>
      <c r="M763" s="1" t="s">
        <v>4519</v>
      </c>
      <c r="N763" s="2">
        <v>496.0</v>
      </c>
      <c r="O763" s="1" t="s">
        <v>3521</v>
      </c>
      <c r="P763" s="2">
        <v>484.0</v>
      </c>
      <c r="Q763" s="1" t="s">
        <v>2471</v>
      </c>
      <c r="R763" s="1" t="s">
        <v>4520</v>
      </c>
    </row>
    <row r="764">
      <c r="B764" s="1" t="s">
        <v>4521</v>
      </c>
      <c r="C764" s="2">
        <v>4.172</v>
      </c>
      <c r="D764" s="1" t="s">
        <v>4522</v>
      </c>
      <c r="F764" s="1" t="s">
        <v>2402</v>
      </c>
      <c r="G764" s="2">
        <v>664.0</v>
      </c>
      <c r="H764" s="1" t="s">
        <v>4517</v>
      </c>
      <c r="J764" s="3"/>
      <c r="K764" s="3"/>
      <c r="L764" s="3"/>
      <c r="M764" s="3"/>
      <c r="N764" s="2">
        <v>496.0</v>
      </c>
      <c r="O764" s="1" t="s">
        <v>3521</v>
      </c>
      <c r="P764" s="2">
        <v>484.0</v>
      </c>
      <c r="Q764" s="1" t="s">
        <v>2479</v>
      </c>
      <c r="R764" s="1" t="s">
        <v>4523</v>
      </c>
    </row>
    <row r="765">
      <c r="B765" s="1" t="s">
        <v>4524</v>
      </c>
      <c r="C765" s="2">
        <v>4.173</v>
      </c>
      <c r="D765" s="1" t="s">
        <v>4525</v>
      </c>
      <c r="F765" s="1" t="s">
        <v>2410</v>
      </c>
      <c r="G765" s="2">
        <v>667.0</v>
      </c>
      <c r="H765" s="1" t="s">
        <v>4526</v>
      </c>
      <c r="J765" s="1" t="s">
        <v>2410</v>
      </c>
      <c r="K765" s="2">
        <v>4.169</v>
      </c>
      <c r="L765" s="1" t="s">
        <v>4527</v>
      </c>
      <c r="M765" s="1" t="s">
        <v>4528</v>
      </c>
      <c r="N765" s="2">
        <v>497.0</v>
      </c>
      <c r="O765" s="1" t="s">
        <v>3521</v>
      </c>
      <c r="P765" s="2">
        <v>485.0</v>
      </c>
      <c r="Q765" s="1" t="s">
        <v>2487</v>
      </c>
      <c r="R765" s="1" t="s">
        <v>4529</v>
      </c>
    </row>
    <row r="766">
      <c r="B766" s="1" t="s">
        <v>4530</v>
      </c>
      <c r="C766" s="2">
        <v>4.174</v>
      </c>
      <c r="D766" s="1" t="s">
        <v>1160</v>
      </c>
      <c r="F766" s="1" t="s">
        <v>2418</v>
      </c>
      <c r="G766" s="2">
        <v>667.0</v>
      </c>
      <c r="H766" s="1" t="s">
        <v>4531</v>
      </c>
      <c r="I766" s="3"/>
      <c r="J766" s="1" t="s">
        <v>2418</v>
      </c>
      <c r="K766" s="2">
        <v>4.17</v>
      </c>
      <c r="L766" s="1" t="s">
        <v>4532</v>
      </c>
      <c r="M766" s="1" t="s">
        <v>4533</v>
      </c>
      <c r="N766" s="2">
        <v>498.0</v>
      </c>
      <c r="O766" s="1" t="s">
        <v>3521</v>
      </c>
      <c r="P766" s="2">
        <v>486.0</v>
      </c>
      <c r="Q766" s="1" t="s">
        <v>2495</v>
      </c>
      <c r="R766" s="1" t="s">
        <v>4534</v>
      </c>
    </row>
    <row r="767">
      <c r="B767" s="1" t="s">
        <v>4535</v>
      </c>
      <c r="C767" s="2">
        <v>4.175</v>
      </c>
      <c r="D767" s="1" t="s">
        <v>4536</v>
      </c>
      <c r="F767" s="1" t="s">
        <v>2427</v>
      </c>
      <c r="G767" s="2">
        <v>668.0</v>
      </c>
      <c r="H767" s="1" t="s">
        <v>4537</v>
      </c>
      <c r="J767" s="1" t="s">
        <v>2427</v>
      </c>
      <c r="K767" s="2">
        <v>4.171</v>
      </c>
      <c r="L767" s="1" t="s">
        <v>4538</v>
      </c>
      <c r="M767" s="1" t="s">
        <v>4539</v>
      </c>
      <c r="N767" s="2">
        <v>498.0</v>
      </c>
      <c r="O767" s="1" t="s">
        <v>3521</v>
      </c>
      <c r="P767" s="2">
        <v>486.0</v>
      </c>
      <c r="Q767" s="1" t="s">
        <v>2498</v>
      </c>
      <c r="R767" s="1" t="s">
        <v>4540</v>
      </c>
    </row>
    <row r="768">
      <c r="B768" s="1" t="s">
        <v>4541</v>
      </c>
      <c r="C768" s="2">
        <v>4.176</v>
      </c>
      <c r="D768" s="1" t="s">
        <v>4542</v>
      </c>
      <c r="F768" s="1" t="s">
        <v>2435</v>
      </c>
      <c r="G768" s="2">
        <v>668.0</v>
      </c>
      <c r="H768" s="1" t="s">
        <v>4543</v>
      </c>
      <c r="J768" s="1" t="s">
        <v>2435</v>
      </c>
      <c r="K768" s="2">
        <v>4.172</v>
      </c>
      <c r="L768" s="1" t="s">
        <v>4544</v>
      </c>
      <c r="M768" s="1" t="s">
        <v>4545</v>
      </c>
      <c r="O768" s="3"/>
      <c r="P768" s="3"/>
      <c r="Q768" s="3"/>
      <c r="R768" s="3"/>
    </row>
    <row r="769">
      <c r="B769" s="1" t="s">
        <v>4546</v>
      </c>
      <c r="C769" s="2">
        <v>4.177</v>
      </c>
      <c r="D769" s="1" t="s">
        <v>4547</v>
      </c>
      <c r="F769" s="1" t="s">
        <v>2442</v>
      </c>
      <c r="G769" s="2">
        <v>671.0</v>
      </c>
      <c r="H769" s="1" t="s">
        <v>4548</v>
      </c>
      <c r="J769" s="1" t="s">
        <v>2442</v>
      </c>
      <c r="K769" s="2">
        <v>4.173</v>
      </c>
      <c r="L769" s="1" t="s">
        <v>4549</v>
      </c>
      <c r="M769" s="1" t="s">
        <v>4550</v>
      </c>
      <c r="N769" s="2">
        <v>500.0</v>
      </c>
      <c r="O769" s="1" t="s">
        <v>3521</v>
      </c>
      <c r="P769" s="2">
        <v>488.0</v>
      </c>
      <c r="Q769" s="1" t="s">
        <v>2506</v>
      </c>
      <c r="R769" s="1" t="s">
        <v>4551</v>
      </c>
    </row>
    <row r="770">
      <c r="B770" s="1" t="s">
        <v>4552</v>
      </c>
      <c r="C770" s="2">
        <v>4.178</v>
      </c>
      <c r="D770" s="1" t="s">
        <v>4553</v>
      </c>
      <c r="F770" s="1" t="s">
        <v>2450</v>
      </c>
      <c r="G770" s="2">
        <v>671.0</v>
      </c>
      <c r="H770" s="1" t="s">
        <v>4554</v>
      </c>
      <c r="J770" s="1" t="s">
        <v>2452</v>
      </c>
      <c r="K770" s="2">
        <v>4.174</v>
      </c>
      <c r="L770" s="1" t="s">
        <v>4555</v>
      </c>
      <c r="M770" s="1" t="s">
        <v>4556</v>
      </c>
      <c r="N770" s="2">
        <v>500.0</v>
      </c>
      <c r="O770" s="1" t="s">
        <v>3521</v>
      </c>
      <c r="P770" s="2">
        <v>488.0</v>
      </c>
      <c r="Q770" s="1" t="s">
        <v>2514</v>
      </c>
      <c r="R770" s="1" t="s">
        <v>4557</v>
      </c>
    </row>
    <row r="771">
      <c r="B771" s="1" t="s">
        <v>4558</v>
      </c>
      <c r="C771" s="2">
        <v>4.179</v>
      </c>
      <c r="D771" s="1" t="s">
        <v>4559</v>
      </c>
      <c r="F771" s="3"/>
      <c r="G771" s="3"/>
      <c r="H771" s="3"/>
      <c r="I771" s="3"/>
      <c r="J771" s="3"/>
      <c r="K771" s="3"/>
      <c r="L771" s="3"/>
      <c r="M771" s="3"/>
      <c r="N771" s="2">
        <v>501.0</v>
      </c>
      <c r="O771" s="1" t="s">
        <v>3521</v>
      </c>
      <c r="P771" s="2">
        <v>489.0</v>
      </c>
      <c r="Q771" s="1" t="s">
        <v>4560</v>
      </c>
      <c r="R771" s="1" t="s">
        <v>4561</v>
      </c>
    </row>
    <row r="772">
      <c r="B772" s="1" t="s">
        <v>4562</v>
      </c>
      <c r="C772" s="2">
        <v>4.18</v>
      </c>
      <c r="D772" s="1" t="s">
        <v>4563</v>
      </c>
      <c r="F772" s="1" t="s">
        <v>2459</v>
      </c>
      <c r="G772" s="2">
        <v>672.0</v>
      </c>
      <c r="H772" s="1" t="s">
        <v>4564</v>
      </c>
      <c r="J772" s="1" t="s">
        <v>2459</v>
      </c>
      <c r="K772" s="2">
        <v>4.175</v>
      </c>
      <c r="L772" s="1" t="s">
        <v>4565</v>
      </c>
      <c r="M772" s="1" t="s">
        <v>4566</v>
      </c>
      <c r="N772" s="2">
        <v>502.0</v>
      </c>
      <c r="O772" s="1" t="s">
        <v>3521</v>
      </c>
      <c r="P772" s="2">
        <v>490.0</v>
      </c>
      <c r="Q772" s="1" t="s">
        <v>4567</v>
      </c>
      <c r="R772" s="1" t="s">
        <v>4568</v>
      </c>
    </row>
    <row r="773">
      <c r="B773" s="1" t="s">
        <v>4569</v>
      </c>
      <c r="C773" s="2">
        <v>4.181</v>
      </c>
      <c r="D773" s="1" t="s">
        <v>4570</v>
      </c>
      <c r="F773" s="1" t="s">
        <v>2467</v>
      </c>
      <c r="G773" s="2">
        <v>672.0</v>
      </c>
      <c r="H773" s="1" t="s">
        <v>4571</v>
      </c>
      <c r="J773" s="1" t="s">
        <v>2467</v>
      </c>
      <c r="K773" s="2">
        <v>4.176</v>
      </c>
      <c r="L773" s="1" t="s">
        <v>4572</v>
      </c>
      <c r="M773" s="1" t="s">
        <v>4573</v>
      </c>
      <c r="N773" s="2">
        <v>503.0</v>
      </c>
      <c r="O773" s="1" t="s">
        <v>3521</v>
      </c>
      <c r="P773" s="2">
        <v>491.0</v>
      </c>
      <c r="Q773" s="1" t="s">
        <v>4574</v>
      </c>
      <c r="R773" s="1" t="s">
        <v>4575</v>
      </c>
    </row>
    <row r="774">
      <c r="B774" s="1" t="s">
        <v>4576</v>
      </c>
      <c r="C774" s="2">
        <v>4.182</v>
      </c>
      <c r="D774" s="1" t="s">
        <v>4577</v>
      </c>
      <c r="F774" s="1" t="s">
        <v>2475</v>
      </c>
      <c r="G774" s="2">
        <v>673.0</v>
      </c>
      <c r="H774" s="1" t="s">
        <v>4578</v>
      </c>
      <c r="J774" s="1" t="s">
        <v>2475</v>
      </c>
      <c r="K774" s="2">
        <v>4.177</v>
      </c>
      <c r="L774" s="1" t="s">
        <v>4579</v>
      </c>
      <c r="M774" s="1" t="s">
        <v>4580</v>
      </c>
      <c r="N774" s="2">
        <v>503.0</v>
      </c>
      <c r="O774" s="1" t="s">
        <v>3521</v>
      </c>
      <c r="P774" s="2">
        <v>491.0</v>
      </c>
      <c r="Q774" s="1" t="s">
        <v>4581</v>
      </c>
      <c r="R774" s="1" t="s">
        <v>4582</v>
      </c>
    </row>
    <row r="775">
      <c r="B775" s="1" t="s">
        <v>4583</v>
      </c>
      <c r="C775" s="2">
        <v>4.183</v>
      </c>
      <c r="D775" s="1" t="s">
        <v>4584</v>
      </c>
      <c r="F775" s="1" t="s">
        <v>2483</v>
      </c>
      <c r="G775" s="2">
        <v>675.0</v>
      </c>
      <c r="H775" s="1" t="s">
        <v>4585</v>
      </c>
      <c r="J775" s="1" t="s">
        <v>2483</v>
      </c>
      <c r="K775" s="2">
        <v>4.178</v>
      </c>
      <c r="L775" s="1" t="s">
        <v>4586</v>
      </c>
      <c r="M775" s="1" t="s">
        <v>4587</v>
      </c>
      <c r="N775" s="3"/>
      <c r="O775" s="3"/>
      <c r="P775" s="3"/>
      <c r="Q775" s="3"/>
      <c r="R775" s="3"/>
    </row>
    <row r="776">
      <c r="B776" s="1" t="s">
        <v>4588</v>
      </c>
      <c r="C776" s="2">
        <v>4.184</v>
      </c>
      <c r="D776" s="1" t="s">
        <v>4589</v>
      </c>
      <c r="F776" s="1" t="s">
        <v>2491</v>
      </c>
      <c r="G776" s="2">
        <v>675.0</v>
      </c>
      <c r="H776" s="1" t="s">
        <v>4590</v>
      </c>
      <c r="J776" s="1" t="s">
        <v>2491</v>
      </c>
      <c r="K776" s="2">
        <v>4.179</v>
      </c>
      <c r="L776" s="1" t="s">
        <v>4591</v>
      </c>
      <c r="M776" s="1" t="s">
        <v>4592</v>
      </c>
      <c r="N776" s="2">
        <v>504.0</v>
      </c>
      <c r="O776" s="1" t="s">
        <v>3521</v>
      </c>
      <c r="P776" s="2">
        <v>492.0</v>
      </c>
      <c r="Q776" s="1" t="s">
        <v>4593</v>
      </c>
      <c r="R776" s="1" t="s">
        <v>4594</v>
      </c>
    </row>
    <row r="777">
      <c r="B777" s="1" t="s">
        <v>4595</v>
      </c>
      <c r="C777" s="2">
        <v>4.185</v>
      </c>
      <c r="D777" s="1" t="s">
        <v>4596</v>
      </c>
      <c r="F777" s="1" t="s">
        <v>2502</v>
      </c>
      <c r="G777" s="2">
        <v>676.0</v>
      </c>
      <c r="H777" s="1" t="s">
        <v>4597</v>
      </c>
      <c r="J777" s="1" t="s">
        <v>2502</v>
      </c>
      <c r="K777" s="2">
        <v>4.18</v>
      </c>
      <c r="L777" s="1" t="s">
        <v>4598</v>
      </c>
      <c r="M777" s="1" t="s">
        <v>4599</v>
      </c>
      <c r="N777" s="2">
        <v>505.0</v>
      </c>
      <c r="O777" s="1" t="s">
        <v>3521</v>
      </c>
      <c r="P777" s="2">
        <v>493.0</v>
      </c>
      <c r="Q777" s="1" t="s">
        <v>4600</v>
      </c>
      <c r="R777" s="1" t="s">
        <v>4601</v>
      </c>
    </row>
    <row r="778">
      <c r="B778" s="1" t="s">
        <v>4602</v>
      </c>
      <c r="C778" s="2">
        <v>4.186</v>
      </c>
      <c r="D778" s="1" t="s">
        <v>4603</v>
      </c>
      <c r="F778" s="1" t="s">
        <v>2510</v>
      </c>
      <c r="G778" s="2">
        <v>677.0</v>
      </c>
      <c r="H778" s="1" t="s">
        <v>4604</v>
      </c>
      <c r="J778" s="1" t="s">
        <v>2510</v>
      </c>
      <c r="K778" s="2">
        <v>4.181</v>
      </c>
      <c r="L778" s="1" t="s">
        <v>4605</v>
      </c>
      <c r="M778" s="1" t="s">
        <v>4606</v>
      </c>
      <c r="N778" s="2">
        <v>505.0</v>
      </c>
      <c r="O778" s="1" t="s">
        <v>3521</v>
      </c>
      <c r="P778" s="2">
        <v>493.0</v>
      </c>
      <c r="Q778" s="1" t="s">
        <v>4607</v>
      </c>
      <c r="R778" s="1" t="s">
        <v>4608</v>
      </c>
    </row>
    <row r="779">
      <c r="B779" s="1" t="s">
        <v>4609</v>
      </c>
      <c r="C779" s="2">
        <v>4.187</v>
      </c>
      <c r="D779" s="1" t="s">
        <v>4610</v>
      </c>
      <c r="F779" s="1" t="s">
        <v>4611</v>
      </c>
      <c r="G779" s="2">
        <v>678.0</v>
      </c>
      <c r="H779" s="1" t="s">
        <v>4612</v>
      </c>
      <c r="J779" s="1" t="s">
        <v>4611</v>
      </c>
      <c r="K779" s="2">
        <v>4.182</v>
      </c>
      <c r="L779" s="1" t="s">
        <v>4613</v>
      </c>
      <c r="M779" s="1" t="s">
        <v>4614</v>
      </c>
      <c r="N779" s="2">
        <v>506.0</v>
      </c>
      <c r="O779" s="1" t="s">
        <v>3521</v>
      </c>
      <c r="P779" s="2">
        <v>494.0</v>
      </c>
      <c r="Q779" s="1" t="s">
        <v>4615</v>
      </c>
      <c r="R779" s="1" t="s">
        <v>4616</v>
      </c>
    </row>
    <row r="780">
      <c r="B780" s="1" t="s">
        <v>4617</v>
      </c>
      <c r="C780" s="2">
        <v>4.188</v>
      </c>
      <c r="D780" s="1" t="s">
        <v>4618</v>
      </c>
      <c r="F780" s="1" t="s">
        <v>4619</v>
      </c>
      <c r="G780" s="2">
        <v>678.0</v>
      </c>
      <c r="H780" s="1" t="s">
        <v>4620</v>
      </c>
      <c r="J780" s="1" t="s">
        <v>4619</v>
      </c>
      <c r="K780" s="2">
        <v>4.183</v>
      </c>
      <c r="L780" s="1" t="s">
        <v>4621</v>
      </c>
      <c r="M780" s="1" t="s">
        <v>4622</v>
      </c>
      <c r="N780" s="2">
        <v>507.0</v>
      </c>
      <c r="O780" s="1" t="s">
        <v>3521</v>
      </c>
      <c r="P780" s="2">
        <v>495.0</v>
      </c>
      <c r="Q780" s="1" t="s">
        <v>4623</v>
      </c>
      <c r="R780" s="1" t="s">
        <v>4624</v>
      </c>
    </row>
    <row r="781">
      <c r="B781" s="1" t="s">
        <v>4625</v>
      </c>
      <c r="C781" s="2">
        <v>4.189</v>
      </c>
      <c r="D781" s="1" t="s">
        <v>4626</v>
      </c>
      <c r="F781" s="1" t="s">
        <v>4627</v>
      </c>
      <c r="G781" s="2">
        <v>679.0</v>
      </c>
      <c r="H781" s="1" t="s">
        <v>4628</v>
      </c>
      <c r="J781" s="1" t="s">
        <v>4629</v>
      </c>
      <c r="K781" s="2">
        <v>4.184</v>
      </c>
      <c r="L781" s="1" t="s">
        <v>4630</v>
      </c>
      <c r="M781" s="1" t="s">
        <v>4631</v>
      </c>
      <c r="N781" s="2">
        <v>507.0</v>
      </c>
      <c r="O781" s="1" t="s">
        <v>3521</v>
      </c>
      <c r="P781" s="2">
        <v>495.0</v>
      </c>
      <c r="Q781" s="1" t="s">
        <v>4632</v>
      </c>
      <c r="R781" s="1" t="s">
        <v>4633</v>
      </c>
    </row>
    <row r="782">
      <c r="B782" s="1" t="s">
        <v>4634</v>
      </c>
      <c r="C782" s="2">
        <v>4.19</v>
      </c>
      <c r="D782" s="1" t="s">
        <v>4635</v>
      </c>
      <c r="F782" s="1" t="s">
        <v>4636</v>
      </c>
      <c r="G782" s="2">
        <v>680.0</v>
      </c>
      <c r="H782" s="1" t="s">
        <v>4637</v>
      </c>
      <c r="J782" s="1" t="s">
        <v>4636</v>
      </c>
      <c r="K782" s="2">
        <v>4.185</v>
      </c>
      <c r="L782" s="1" t="s">
        <v>4638</v>
      </c>
      <c r="M782" s="1" t="s">
        <v>4639</v>
      </c>
      <c r="N782" s="2">
        <v>508.0</v>
      </c>
      <c r="O782" s="1" t="s">
        <v>3521</v>
      </c>
      <c r="P782" s="2">
        <v>496.0</v>
      </c>
      <c r="Q782" s="1" t="s">
        <v>4640</v>
      </c>
      <c r="R782" s="1" t="s">
        <v>4641</v>
      </c>
    </row>
    <row r="783">
      <c r="B783" s="1" t="s">
        <v>4642</v>
      </c>
      <c r="C783" s="2">
        <v>4.191</v>
      </c>
      <c r="D783" s="1" t="s">
        <v>4643</v>
      </c>
      <c r="F783" s="1" t="s">
        <v>4644</v>
      </c>
      <c r="G783" s="2">
        <v>680.0</v>
      </c>
      <c r="H783" s="1" t="s">
        <v>4645</v>
      </c>
      <c r="J783" s="1" t="s">
        <v>4644</v>
      </c>
      <c r="K783" s="2">
        <v>4.186</v>
      </c>
      <c r="L783" s="1" t="s">
        <v>4646</v>
      </c>
      <c r="M783" s="1" t="s">
        <v>4647</v>
      </c>
      <c r="N783" s="2">
        <v>509.0</v>
      </c>
      <c r="O783" s="1" t="s">
        <v>3521</v>
      </c>
      <c r="P783" s="2">
        <v>497.0</v>
      </c>
      <c r="Q783" s="1" t="s">
        <v>4648</v>
      </c>
      <c r="R783" s="1" t="s">
        <v>4649</v>
      </c>
    </row>
    <row r="784">
      <c r="B784" s="1" t="s">
        <v>4650</v>
      </c>
      <c r="C784" s="2">
        <v>4.192</v>
      </c>
      <c r="D784" s="1" t="s">
        <v>4651</v>
      </c>
      <c r="F784" s="1" t="s">
        <v>4652</v>
      </c>
      <c r="G784" s="2">
        <v>682.0</v>
      </c>
      <c r="H784" s="1" t="s">
        <v>4653</v>
      </c>
      <c r="J784" s="1" t="s">
        <v>4654</v>
      </c>
      <c r="K784" s="2">
        <v>4.187</v>
      </c>
      <c r="L784" s="1" t="s">
        <v>4655</v>
      </c>
      <c r="M784" s="1" t="s">
        <v>4656</v>
      </c>
      <c r="N784" s="2">
        <v>509.0</v>
      </c>
      <c r="O784" s="1" t="s">
        <v>3521</v>
      </c>
      <c r="P784" s="2">
        <v>497.0</v>
      </c>
      <c r="Q784" s="1" t="s">
        <v>4657</v>
      </c>
      <c r="R784" s="1" t="s">
        <v>4658</v>
      </c>
    </row>
    <row r="785">
      <c r="B785" s="1" t="s">
        <v>4659</v>
      </c>
      <c r="C785" s="2">
        <v>5.1</v>
      </c>
      <c r="D785" s="1" t="s">
        <v>4660</v>
      </c>
      <c r="F785" s="1" t="s">
        <v>19</v>
      </c>
      <c r="G785" s="2">
        <v>689.0</v>
      </c>
      <c r="H785" s="1" t="s">
        <v>4661</v>
      </c>
      <c r="J785" s="1" t="s">
        <v>19</v>
      </c>
      <c r="K785" s="2">
        <v>5.1</v>
      </c>
      <c r="L785" s="1" t="s">
        <v>4662</v>
      </c>
      <c r="M785" s="1" t="s">
        <v>4663</v>
      </c>
      <c r="N785" s="2">
        <v>511.0</v>
      </c>
      <c r="O785" s="1" t="s">
        <v>3521</v>
      </c>
      <c r="P785" s="2">
        <v>499.0</v>
      </c>
      <c r="Q785" s="1" t="s">
        <v>4664</v>
      </c>
      <c r="R785" s="1" t="s">
        <v>4665</v>
      </c>
    </row>
    <row r="786">
      <c r="B786" s="1" t="s">
        <v>4666</v>
      </c>
      <c r="C786" s="2">
        <v>5.2</v>
      </c>
      <c r="D786" s="1" t="s">
        <v>4563</v>
      </c>
      <c r="F786" s="1" t="s">
        <v>28</v>
      </c>
      <c r="G786" s="2">
        <v>689.0</v>
      </c>
      <c r="H786" s="1" t="s">
        <v>4564</v>
      </c>
      <c r="J786" s="1" t="s">
        <v>28</v>
      </c>
      <c r="K786" s="2">
        <v>5.2</v>
      </c>
      <c r="L786" s="1" t="s">
        <v>4565</v>
      </c>
      <c r="M786" s="1" t="s">
        <v>4667</v>
      </c>
      <c r="N786" s="2">
        <v>511.0</v>
      </c>
      <c r="O786" s="1" t="s">
        <v>3521</v>
      </c>
      <c r="P786" s="2">
        <v>499.0</v>
      </c>
      <c r="Q786" s="1" t="s">
        <v>4668</v>
      </c>
      <c r="R786" s="1" t="s">
        <v>4669</v>
      </c>
    </row>
    <row r="787">
      <c r="B787" s="1" t="s">
        <v>4670</v>
      </c>
      <c r="C787" s="2">
        <v>5.3</v>
      </c>
      <c r="D787" s="1" t="s">
        <v>4671</v>
      </c>
      <c r="F787" s="1" t="s">
        <v>36</v>
      </c>
      <c r="G787" s="2">
        <v>689.0</v>
      </c>
      <c r="H787" s="1" t="s">
        <v>4672</v>
      </c>
      <c r="I787" s="3"/>
      <c r="J787" s="1" t="s">
        <v>36</v>
      </c>
      <c r="K787" s="2">
        <v>5.3</v>
      </c>
      <c r="L787" s="1" t="s">
        <v>4673</v>
      </c>
      <c r="M787" s="1" t="s">
        <v>4674</v>
      </c>
      <c r="N787" s="2">
        <v>512.0</v>
      </c>
      <c r="O787" s="1" t="s">
        <v>3521</v>
      </c>
      <c r="P787" s="2">
        <v>500.0</v>
      </c>
      <c r="Q787" s="1" t="s">
        <v>4675</v>
      </c>
      <c r="R787" s="1" t="s">
        <v>4676</v>
      </c>
    </row>
    <row r="788">
      <c r="B788" s="1" t="s">
        <v>4677</v>
      </c>
      <c r="C788" s="2">
        <v>5.4</v>
      </c>
      <c r="D788" s="1" t="s">
        <v>4678</v>
      </c>
      <c r="F788" s="1" t="s">
        <v>44</v>
      </c>
      <c r="G788" s="2">
        <v>690.0</v>
      </c>
      <c r="H788" s="1" t="s">
        <v>4679</v>
      </c>
      <c r="J788" s="1" t="s">
        <v>46</v>
      </c>
      <c r="K788" s="2">
        <v>5.4</v>
      </c>
      <c r="L788" s="1" t="s">
        <v>4680</v>
      </c>
      <c r="M788" s="1" t="s">
        <v>4681</v>
      </c>
      <c r="N788" s="2">
        <v>513.0</v>
      </c>
      <c r="O788" s="1" t="s">
        <v>3521</v>
      </c>
      <c r="P788" s="2">
        <v>501.0</v>
      </c>
      <c r="Q788" s="1" t="s">
        <v>4682</v>
      </c>
      <c r="R788" s="1" t="s">
        <v>4683</v>
      </c>
    </row>
    <row r="789">
      <c r="B789" s="1" t="s">
        <v>4684</v>
      </c>
      <c r="C789" s="2">
        <v>5.5</v>
      </c>
      <c r="D789" s="1" t="s">
        <v>3243</v>
      </c>
      <c r="F789" s="1" t="s">
        <v>55</v>
      </c>
      <c r="G789" s="2">
        <v>691.0</v>
      </c>
      <c r="H789" s="1" t="s">
        <v>3244</v>
      </c>
      <c r="J789" s="1" t="s">
        <v>55</v>
      </c>
      <c r="K789" s="2">
        <v>5.5</v>
      </c>
      <c r="L789" s="1" t="s">
        <v>3245</v>
      </c>
      <c r="M789" s="1" t="s">
        <v>3246</v>
      </c>
      <c r="N789" s="2">
        <v>514.0</v>
      </c>
      <c r="O789" s="1" t="s">
        <v>4685</v>
      </c>
      <c r="P789" s="2">
        <v>502.0</v>
      </c>
      <c r="Q789" s="1" t="s">
        <v>24</v>
      </c>
      <c r="R789" s="1" t="s">
        <v>4686</v>
      </c>
    </row>
    <row r="790">
      <c r="B790" s="1" t="s">
        <v>4687</v>
      </c>
      <c r="C790" s="2">
        <v>5.6</v>
      </c>
      <c r="D790" s="1" t="s">
        <v>4688</v>
      </c>
      <c r="F790" s="1" t="s">
        <v>63</v>
      </c>
      <c r="G790" s="2">
        <v>691.0</v>
      </c>
      <c r="H790" s="1" t="s">
        <v>4689</v>
      </c>
      <c r="J790" s="1" t="s">
        <v>63</v>
      </c>
      <c r="K790" s="2">
        <v>5.6</v>
      </c>
      <c r="L790" s="1" t="s">
        <v>4690</v>
      </c>
      <c r="M790" s="1" t="s">
        <v>4691</v>
      </c>
      <c r="N790" s="2">
        <v>517.0</v>
      </c>
      <c r="O790" s="1" t="s">
        <v>4685</v>
      </c>
      <c r="P790" s="2">
        <v>505.0</v>
      </c>
      <c r="Q790" s="1" t="s">
        <v>32</v>
      </c>
      <c r="R790" s="1" t="s">
        <v>4692</v>
      </c>
    </row>
    <row r="791">
      <c r="B791" s="1" t="s">
        <v>4693</v>
      </c>
      <c r="C791" s="2">
        <v>5.7</v>
      </c>
      <c r="D791" s="1" t="s">
        <v>4694</v>
      </c>
      <c r="F791" s="1" t="s">
        <v>71</v>
      </c>
      <c r="G791" s="2">
        <v>692.0</v>
      </c>
      <c r="H791" s="1" t="s">
        <v>4695</v>
      </c>
      <c r="J791" s="1" t="s">
        <v>71</v>
      </c>
      <c r="K791" s="2">
        <v>5.7</v>
      </c>
      <c r="L791" s="1" t="s">
        <v>4696</v>
      </c>
      <c r="M791" s="1" t="s">
        <v>4697</v>
      </c>
      <c r="N791" s="2">
        <v>518.0</v>
      </c>
      <c r="O791" s="1" t="s">
        <v>4685</v>
      </c>
      <c r="P791" s="2">
        <v>506.0</v>
      </c>
      <c r="Q791" s="1" t="s">
        <v>40</v>
      </c>
      <c r="R791" s="1" t="s">
        <v>4698</v>
      </c>
    </row>
    <row r="792">
      <c r="B792" s="1" t="s">
        <v>4699</v>
      </c>
      <c r="C792" s="2">
        <v>5.8</v>
      </c>
      <c r="D792" s="1" t="s">
        <v>4700</v>
      </c>
      <c r="F792" s="1" t="s">
        <v>71</v>
      </c>
      <c r="G792" s="2">
        <v>692.0</v>
      </c>
      <c r="H792" s="1" t="s">
        <v>4695</v>
      </c>
      <c r="J792" s="3"/>
      <c r="K792" s="3"/>
      <c r="L792" s="3"/>
      <c r="M792" s="3"/>
      <c r="N792" s="2">
        <v>518.0</v>
      </c>
      <c r="O792" s="1" t="s">
        <v>4685</v>
      </c>
      <c r="P792" s="2">
        <v>506.0</v>
      </c>
      <c r="Q792" s="1" t="s">
        <v>49</v>
      </c>
      <c r="R792" s="1" t="s">
        <v>4701</v>
      </c>
    </row>
    <row r="793">
      <c r="B793" s="1" t="s">
        <v>4702</v>
      </c>
      <c r="C793" s="2">
        <v>5.9</v>
      </c>
      <c r="D793" s="1" t="s">
        <v>4703</v>
      </c>
      <c r="F793" s="1" t="s">
        <v>71</v>
      </c>
      <c r="G793" s="2">
        <v>692.0</v>
      </c>
      <c r="H793" s="1" t="s">
        <v>4695</v>
      </c>
      <c r="J793" s="3"/>
      <c r="K793" s="3"/>
      <c r="L793" s="3"/>
      <c r="M793" s="3"/>
      <c r="N793" s="2">
        <v>519.0</v>
      </c>
      <c r="O793" s="1" t="s">
        <v>4685</v>
      </c>
      <c r="P793" s="2">
        <v>507.0</v>
      </c>
      <c r="Q793" s="1" t="s">
        <v>59</v>
      </c>
      <c r="R793" s="1" t="s">
        <v>3271</v>
      </c>
    </row>
    <row r="794">
      <c r="B794" s="1" t="s">
        <v>4704</v>
      </c>
      <c r="C794" s="3"/>
      <c r="D794" s="3"/>
      <c r="E794" s="3"/>
      <c r="F794" s="3"/>
      <c r="G794" s="3"/>
      <c r="H794" s="3"/>
      <c r="I794" s="3"/>
      <c r="J794" s="3"/>
      <c r="K794" s="3"/>
      <c r="L794" s="3"/>
      <c r="M794" s="3"/>
      <c r="N794" s="2">
        <v>519.0</v>
      </c>
      <c r="O794" s="1" t="s">
        <v>4685</v>
      </c>
      <c r="P794" s="2">
        <v>507.0</v>
      </c>
      <c r="Q794" s="1" t="s">
        <v>67</v>
      </c>
      <c r="R794" s="1" t="s">
        <v>4705</v>
      </c>
    </row>
    <row r="795">
      <c r="B795" s="1" t="s">
        <v>4706</v>
      </c>
      <c r="C795" s="2">
        <v>5.11</v>
      </c>
      <c r="D795" s="1" t="s">
        <v>4707</v>
      </c>
      <c r="F795" s="1" t="s">
        <v>71</v>
      </c>
      <c r="G795" s="2">
        <v>692.0</v>
      </c>
      <c r="H795" s="1" t="s">
        <v>4695</v>
      </c>
      <c r="J795" s="3"/>
      <c r="K795" s="3"/>
      <c r="L795" s="3"/>
      <c r="M795" s="3"/>
      <c r="N795" s="2">
        <v>520.0</v>
      </c>
      <c r="O795" s="1" t="s">
        <v>4685</v>
      </c>
      <c r="P795" s="2">
        <v>508.0</v>
      </c>
      <c r="Q795" s="1" t="s">
        <v>75</v>
      </c>
      <c r="R795" s="1" t="s">
        <v>4708</v>
      </c>
    </row>
    <row r="796">
      <c r="B796" s="1" t="s">
        <v>4709</v>
      </c>
      <c r="C796" s="2">
        <v>5.12</v>
      </c>
      <c r="D796" s="1" t="s">
        <v>4710</v>
      </c>
      <c r="F796" s="1" t="s">
        <v>79</v>
      </c>
      <c r="G796" s="2">
        <v>694.0</v>
      </c>
      <c r="H796" s="1" t="s">
        <v>4711</v>
      </c>
      <c r="I796" s="3"/>
      <c r="J796" s="1" t="s">
        <v>79</v>
      </c>
      <c r="K796" s="2">
        <v>5.8</v>
      </c>
      <c r="L796" s="1" t="s">
        <v>4712</v>
      </c>
      <c r="M796" s="1" t="s">
        <v>4713</v>
      </c>
      <c r="P796" s="3"/>
      <c r="Q796" s="3"/>
      <c r="R796" s="3"/>
    </row>
    <row r="797">
      <c r="B797" s="1" t="s">
        <v>4714</v>
      </c>
      <c r="C797" s="2">
        <v>5.13</v>
      </c>
      <c r="D797" s="1" t="s">
        <v>4715</v>
      </c>
      <c r="F797" s="1" t="s">
        <v>87</v>
      </c>
      <c r="G797" s="2">
        <v>694.0</v>
      </c>
      <c r="H797" s="1" t="s">
        <v>4716</v>
      </c>
      <c r="J797" s="1" t="s">
        <v>87</v>
      </c>
      <c r="K797" s="2">
        <v>5.9</v>
      </c>
      <c r="L797" s="1" t="s">
        <v>4717</v>
      </c>
      <c r="M797" s="1" t="s">
        <v>4718</v>
      </c>
      <c r="N797" s="3"/>
      <c r="O797" s="3"/>
      <c r="P797" s="3"/>
      <c r="Q797" s="3"/>
      <c r="R797" s="3"/>
    </row>
    <row r="798">
      <c r="B798" s="1" t="s">
        <v>4719</v>
      </c>
      <c r="C798" s="2">
        <v>5.14</v>
      </c>
      <c r="D798" s="1" t="s">
        <v>4720</v>
      </c>
      <c r="F798" s="1" t="s">
        <v>95</v>
      </c>
      <c r="G798" s="2">
        <v>694.0</v>
      </c>
      <c r="H798" s="1" t="s">
        <v>4721</v>
      </c>
      <c r="J798" s="1" t="s">
        <v>95</v>
      </c>
      <c r="K798" s="2">
        <v>5.1</v>
      </c>
      <c r="L798" s="1" t="s">
        <v>4722</v>
      </c>
      <c r="M798" s="1" t="s">
        <v>4723</v>
      </c>
      <c r="O798" s="3"/>
      <c r="P798" s="3"/>
      <c r="Q798" s="3"/>
      <c r="R798" s="3"/>
    </row>
    <row r="799">
      <c r="B799" s="1" t="s">
        <v>4724</v>
      </c>
      <c r="C799" s="2">
        <v>5.15</v>
      </c>
      <c r="D799" s="1" t="s">
        <v>4725</v>
      </c>
      <c r="F799" s="1" t="s">
        <v>103</v>
      </c>
      <c r="G799" s="2">
        <v>695.0</v>
      </c>
      <c r="H799" s="1" t="s">
        <v>4726</v>
      </c>
      <c r="J799" s="1" t="s">
        <v>103</v>
      </c>
      <c r="K799" s="2">
        <v>5.11</v>
      </c>
      <c r="L799" s="1" t="s">
        <v>4727</v>
      </c>
      <c r="M799" s="1" t="s">
        <v>4728</v>
      </c>
      <c r="O799" s="3"/>
      <c r="P799" s="3"/>
      <c r="Q799" s="3"/>
      <c r="R799" s="3"/>
    </row>
    <row r="800">
      <c r="B800" s="1" t="s">
        <v>4729</v>
      </c>
      <c r="C800" s="2">
        <v>5.16</v>
      </c>
      <c r="D800" s="1" t="s">
        <v>4730</v>
      </c>
      <c r="F800" s="1" t="s">
        <v>111</v>
      </c>
      <c r="G800" s="2">
        <v>695.0</v>
      </c>
      <c r="H800" s="1" t="s">
        <v>4731</v>
      </c>
      <c r="J800" s="1" t="s">
        <v>111</v>
      </c>
      <c r="K800" s="2">
        <v>5.12</v>
      </c>
      <c r="L800" s="1" t="s">
        <v>4732</v>
      </c>
      <c r="M800" s="1" t="s">
        <v>4733</v>
      </c>
      <c r="N800" s="3"/>
      <c r="O800" s="3"/>
      <c r="P800" s="3"/>
      <c r="Q800" s="3"/>
      <c r="R800" s="3"/>
    </row>
    <row r="801">
      <c r="B801" s="1" t="s">
        <v>4734</v>
      </c>
      <c r="C801" s="2">
        <v>5.17</v>
      </c>
      <c r="D801" s="1" t="s">
        <v>4735</v>
      </c>
      <c r="F801" s="1" t="s">
        <v>119</v>
      </c>
      <c r="G801" s="2">
        <v>695.0</v>
      </c>
      <c r="H801" s="1" t="s">
        <v>4736</v>
      </c>
      <c r="J801" s="1" t="s">
        <v>119</v>
      </c>
      <c r="K801" s="2">
        <v>5.13</v>
      </c>
      <c r="L801" s="1" t="s">
        <v>4737</v>
      </c>
      <c r="M801" s="1" t="s">
        <v>4738</v>
      </c>
      <c r="O801" s="3"/>
      <c r="P801" s="3"/>
      <c r="Q801" s="3"/>
      <c r="R801" s="3"/>
    </row>
    <row r="802">
      <c r="B802" s="1" t="s">
        <v>4739</v>
      </c>
      <c r="C802" s="2">
        <v>5.18</v>
      </c>
      <c r="D802" s="1" t="s">
        <v>4740</v>
      </c>
      <c r="F802" s="1" t="s">
        <v>127</v>
      </c>
      <c r="G802" s="2">
        <v>696.0</v>
      </c>
      <c r="H802" s="1" t="s">
        <v>4741</v>
      </c>
      <c r="I802" s="3"/>
      <c r="J802" s="1" t="s">
        <v>129</v>
      </c>
      <c r="K802" s="2">
        <v>5.14</v>
      </c>
      <c r="L802" s="1" t="s">
        <v>4742</v>
      </c>
      <c r="M802" s="1" t="s">
        <v>4743</v>
      </c>
      <c r="N802" s="3"/>
      <c r="O802" s="3"/>
      <c r="P802" s="3"/>
      <c r="Q802" s="3"/>
      <c r="R802" s="3"/>
    </row>
    <row r="803">
      <c r="B803" s="1" t="s">
        <v>4744</v>
      </c>
      <c r="C803" s="2">
        <v>5.19</v>
      </c>
      <c r="D803" s="1" t="s">
        <v>4745</v>
      </c>
      <c r="F803" s="1" t="s">
        <v>138</v>
      </c>
      <c r="G803" s="2">
        <v>697.0</v>
      </c>
      <c r="H803" s="1" t="s">
        <v>4746</v>
      </c>
      <c r="J803" s="1" t="s">
        <v>138</v>
      </c>
      <c r="K803" s="2">
        <v>5.15</v>
      </c>
      <c r="L803" s="1" t="s">
        <v>4747</v>
      </c>
      <c r="M803" s="1" t="s">
        <v>4748</v>
      </c>
      <c r="N803" s="2">
        <v>523.0</v>
      </c>
      <c r="O803" s="1" t="s">
        <v>4685</v>
      </c>
      <c r="P803" s="2">
        <v>511.0</v>
      </c>
      <c r="Q803" s="1" t="s">
        <v>83</v>
      </c>
      <c r="R803" s="1" t="s">
        <v>4749</v>
      </c>
    </row>
    <row r="804">
      <c r="B804" s="1" t="s">
        <v>4750</v>
      </c>
      <c r="C804" s="2">
        <v>5.2</v>
      </c>
      <c r="D804" s="1" t="s">
        <v>4751</v>
      </c>
      <c r="F804" s="1" t="s">
        <v>145</v>
      </c>
      <c r="G804" s="2">
        <v>697.0</v>
      </c>
      <c r="H804" s="1" t="s">
        <v>4752</v>
      </c>
      <c r="J804" s="1" t="s">
        <v>145</v>
      </c>
      <c r="K804" s="2">
        <v>5.16</v>
      </c>
      <c r="L804" s="1" t="s">
        <v>4753</v>
      </c>
      <c r="M804" s="1" t="s">
        <v>4754</v>
      </c>
      <c r="N804" s="2">
        <v>523.0</v>
      </c>
      <c r="O804" s="1" t="s">
        <v>4685</v>
      </c>
      <c r="P804" s="2">
        <v>511.0</v>
      </c>
      <c r="Q804" s="1" t="s">
        <v>91</v>
      </c>
      <c r="R804" s="1" t="s">
        <v>4755</v>
      </c>
    </row>
    <row r="805">
      <c r="B805" s="1" t="s">
        <v>4756</v>
      </c>
      <c r="C805" s="2">
        <v>5.21</v>
      </c>
      <c r="D805" s="1" t="s">
        <v>4757</v>
      </c>
      <c r="F805" s="1" t="s">
        <v>153</v>
      </c>
      <c r="G805" s="2">
        <v>697.0</v>
      </c>
      <c r="H805" s="1" t="s">
        <v>4758</v>
      </c>
      <c r="J805" s="1" t="s">
        <v>153</v>
      </c>
      <c r="K805" s="2">
        <v>5.17</v>
      </c>
      <c r="L805" s="1" t="s">
        <v>4759</v>
      </c>
      <c r="M805" s="1" t="s">
        <v>4760</v>
      </c>
      <c r="N805" s="2">
        <v>524.0</v>
      </c>
      <c r="O805" s="1" t="s">
        <v>4685</v>
      </c>
      <c r="P805" s="2">
        <v>512.0</v>
      </c>
      <c r="Q805" s="1" t="s">
        <v>99</v>
      </c>
      <c r="R805" s="1" t="s">
        <v>4761</v>
      </c>
    </row>
    <row r="806">
      <c r="B806" s="1" t="s">
        <v>4762</v>
      </c>
      <c r="C806" s="2">
        <v>5.22</v>
      </c>
      <c r="D806" s="1" t="s">
        <v>4763</v>
      </c>
      <c r="F806" s="1" t="s">
        <v>161</v>
      </c>
      <c r="G806" s="2">
        <v>698.0</v>
      </c>
      <c r="H806" s="1" t="s">
        <v>4764</v>
      </c>
      <c r="J806" s="1" t="s">
        <v>161</v>
      </c>
      <c r="K806" s="2">
        <v>5.18</v>
      </c>
      <c r="L806" s="1" t="s">
        <v>4765</v>
      </c>
      <c r="M806" s="1" t="s">
        <v>4766</v>
      </c>
      <c r="N806" s="2">
        <v>524.0</v>
      </c>
      <c r="O806" s="1" t="s">
        <v>4685</v>
      </c>
      <c r="P806" s="2">
        <v>512.0</v>
      </c>
      <c r="Q806" s="1" t="s">
        <v>107</v>
      </c>
      <c r="R806" s="1" t="s">
        <v>4767</v>
      </c>
    </row>
    <row r="807">
      <c r="B807" s="1" t="s">
        <v>4768</v>
      </c>
      <c r="C807" s="2">
        <v>5.23</v>
      </c>
      <c r="D807" s="1" t="s">
        <v>4769</v>
      </c>
      <c r="F807" s="1" t="s">
        <v>169</v>
      </c>
      <c r="G807" s="2">
        <v>698.0</v>
      </c>
      <c r="H807" s="1" t="s">
        <v>4770</v>
      </c>
      <c r="J807" s="1" t="s">
        <v>169</v>
      </c>
      <c r="K807" s="2">
        <v>5.19</v>
      </c>
      <c r="L807" s="1" t="s">
        <v>4771</v>
      </c>
      <c r="M807" s="1" t="s">
        <v>4772</v>
      </c>
      <c r="N807" s="2">
        <v>524.0</v>
      </c>
      <c r="O807" s="1" t="s">
        <v>4685</v>
      </c>
      <c r="P807" s="2">
        <v>512.0</v>
      </c>
      <c r="Q807" s="1" t="s">
        <v>115</v>
      </c>
      <c r="R807" s="1" t="s">
        <v>4773</v>
      </c>
    </row>
    <row r="808">
      <c r="B808" s="1" t="s">
        <v>4774</v>
      </c>
      <c r="C808" s="2">
        <v>5.24</v>
      </c>
      <c r="D808" s="1" t="s">
        <v>4775</v>
      </c>
      <c r="F808" s="1" t="s">
        <v>177</v>
      </c>
      <c r="G808" s="2">
        <v>698.0</v>
      </c>
      <c r="H808" s="1" t="s">
        <v>4776</v>
      </c>
      <c r="J808" s="1" t="s">
        <v>177</v>
      </c>
      <c r="K808" s="2">
        <v>5.2</v>
      </c>
      <c r="L808" s="1" t="s">
        <v>4777</v>
      </c>
      <c r="M808" s="1" t="s">
        <v>4778</v>
      </c>
      <c r="N808" s="2">
        <v>526.0</v>
      </c>
      <c r="O808" s="1" t="s">
        <v>4685</v>
      </c>
      <c r="P808" s="2">
        <v>514.0</v>
      </c>
      <c r="Q808" s="1" t="s">
        <v>123</v>
      </c>
      <c r="R808" s="1" t="s">
        <v>4779</v>
      </c>
    </row>
    <row r="809">
      <c r="B809" s="1" t="s">
        <v>4780</v>
      </c>
      <c r="C809" s="2">
        <v>5.25</v>
      </c>
      <c r="D809" s="1" t="s">
        <v>4781</v>
      </c>
      <c r="F809" s="1" t="s">
        <v>185</v>
      </c>
      <c r="G809" s="2">
        <v>698.0</v>
      </c>
      <c r="H809" s="1" t="s">
        <v>4782</v>
      </c>
      <c r="J809" s="1" t="s">
        <v>185</v>
      </c>
      <c r="K809" s="2">
        <v>5.21</v>
      </c>
      <c r="L809" s="1" t="s">
        <v>4783</v>
      </c>
      <c r="M809" s="1" t="s">
        <v>4784</v>
      </c>
      <c r="N809" s="2">
        <v>526.0</v>
      </c>
      <c r="O809" s="1" t="s">
        <v>4685</v>
      </c>
      <c r="P809" s="2">
        <v>514.0</v>
      </c>
      <c r="Q809" s="1" t="s">
        <v>132</v>
      </c>
      <c r="R809" s="1" t="s">
        <v>4785</v>
      </c>
    </row>
    <row r="810">
      <c r="B810" s="1" t="s">
        <v>4786</v>
      </c>
      <c r="C810" s="2">
        <v>5.26</v>
      </c>
      <c r="D810" s="1" t="s">
        <v>4787</v>
      </c>
      <c r="F810" s="1" t="s">
        <v>193</v>
      </c>
      <c r="G810" s="2">
        <v>699.0</v>
      </c>
      <c r="H810" s="1" t="s">
        <v>4788</v>
      </c>
      <c r="J810" s="1" t="s">
        <v>193</v>
      </c>
      <c r="K810" s="2">
        <v>5.22</v>
      </c>
      <c r="L810" s="1" t="s">
        <v>4789</v>
      </c>
      <c r="M810" s="1" t="s">
        <v>4790</v>
      </c>
      <c r="N810" s="2">
        <v>528.0</v>
      </c>
      <c r="O810" s="1" t="s">
        <v>4685</v>
      </c>
      <c r="P810" s="2">
        <v>516.0</v>
      </c>
      <c r="Q810" s="1" t="s">
        <v>141</v>
      </c>
      <c r="R810" s="1" t="s">
        <v>4791</v>
      </c>
    </row>
    <row r="811">
      <c r="B811" s="1" t="s">
        <v>4792</v>
      </c>
      <c r="C811" s="2">
        <v>5.27</v>
      </c>
      <c r="D811" s="1" t="s">
        <v>4793</v>
      </c>
      <c r="F811" s="1" t="s">
        <v>201</v>
      </c>
      <c r="G811" s="2">
        <v>699.0</v>
      </c>
      <c r="H811" s="1" t="s">
        <v>4794</v>
      </c>
      <c r="J811" s="1" t="s">
        <v>201</v>
      </c>
      <c r="K811" s="2">
        <v>5.23</v>
      </c>
      <c r="L811" s="1" t="s">
        <v>4795</v>
      </c>
      <c r="M811" s="1" t="s">
        <v>4796</v>
      </c>
      <c r="N811" s="2">
        <v>528.0</v>
      </c>
      <c r="O811" s="1" t="s">
        <v>4685</v>
      </c>
      <c r="P811" s="2">
        <v>516.0</v>
      </c>
      <c r="Q811" s="1" t="s">
        <v>149</v>
      </c>
      <c r="R811" s="1" t="s">
        <v>4797</v>
      </c>
    </row>
    <row r="812">
      <c r="B812" s="1" t="s">
        <v>4798</v>
      </c>
      <c r="C812" s="2">
        <v>5.28</v>
      </c>
      <c r="D812" s="1" t="s">
        <v>4799</v>
      </c>
      <c r="F812" s="1" t="s">
        <v>209</v>
      </c>
      <c r="G812" s="2">
        <v>700.0</v>
      </c>
      <c r="H812" s="1" t="s">
        <v>4800</v>
      </c>
      <c r="J812" s="1" t="s">
        <v>211</v>
      </c>
      <c r="K812" s="2">
        <v>5.24</v>
      </c>
      <c r="L812" s="1" t="s">
        <v>4801</v>
      </c>
      <c r="M812" s="1" t="s">
        <v>4802</v>
      </c>
      <c r="N812" s="2">
        <v>528.0</v>
      </c>
      <c r="O812" s="1" t="s">
        <v>4685</v>
      </c>
      <c r="P812" s="2">
        <v>516.0</v>
      </c>
      <c r="Q812" s="1" t="s">
        <v>157</v>
      </c>
      <c r="R812" s="1" t="s">
        <v>4803</v>
      </c>
    </row>
    <row r="813">
      <c r="B813" s="1" t="s">
        <v>4804</v>
      </c>
      <c r="C813" s="2">
        <v>5.29</v>
      </c>
      <c r="D813" s="1" t="s">
        <v>4805</v>
      </c>
      <c r="F813" s="1" t="s">
        <v>209</v>
      </c>
      <c r="G813" s="2">
        <v>700.0</v>
      </c>
      <c r="H813" s="1" t="s">
        <v>4800</v>
      </c>
      <c r="J813" s="3"/>
      <c r="K813" s="3"/>
      <c r="L813" s="3"/>
      <c r="M813" s="3"/>
      <c r="N813" s="2">
        <v>528.0</v>
      </c>
      <c r="O813" s="1" t="s">
        <v>4685</v>
      </c>
      <c r="P813" s="2">
        <v>516.0</v>
      </c>
      <c r="Q813" s="1" t="s">
        <v>165</v>
      </c>
      <c r="R813" s="1" t="s">
        <v>4806</v>
      </c>
    </row>
    <row r="814">
      <c r="B814" s="1" t="s">
        <v>4807</v>
      </c>
      <c r="C814" s="2">
        <v>5.3</v>
      </c>
      <c r="D814" s="1" t="s">
        <v>4808</v>
      </c>
      <c r="F814" s="1" t="s">
        <v>218</v>
      </c>
      <c r="G814" s="2">
        <v>700.0</v>
      </c>
      <c r="H814" s="1" t="s">
        <v>4809</v>
      </c>
      <c r="J814" s="1" t="s">
        <v>218</v>
      </c>
      <c r="K814" s="2">
        <v>5.25</v>
      </c>
      <c r="L814" s="1" t="s">
        <v>4810</v>
      </c>
      <c r="M814" s="1" t="s">
        <v>4811</v>
      </c>
      <c r="N814" s="2">
        <v>528.0</v>
      </c>
      <c r="O814" s="1" t="s">
        <v>4685</v>
      </c>
      <c r="P814" s="2">
        <v>516.0</v>
      </c>
      <c r="Q814" s="1" t="s">
        <v>173</v>
      </c>
      <c r="R814" s="1" t="s">
        <v>4812</v>
      </c>
    </row>
    <row r="815">
      <c r="B815" s="1" t="s">
        <v>4813</v>
      </c>
      <c r="C815" s="2">
        <v>5.31</v>
      </c>
      <c r="D815" s="1" t="s">
        <v>4814</v>
      </c>
      <c r="F815" s="1" t="s">
        <v>226</v>
      </c>
      <c r="G815" s="2">
        <v>700.0</v>
      </c>
      <c r="H815" s="1" t="s">
        <v>4815</v>
      </c>
      <c r="J815" s="1" t="s">
        <v>226</v>
      </c>
      <c r="K815" s="2">
        <v>5.26</v>
      </c>
      <c r="L815" s="1" t="s">
        <v>4816</v>
      </c>
      <c r="M815" s="1" t="s">
        <v>4817</v>
      </c>
      <c r="N815" s="2">
        <v>529.0</v>
      </c>
      <c r="O815" s="1" t="s">
        <v>4685</v>
      </c>
      <c r="P815" s="2">
        <v>517.0</v>
      </c>
      <c r="Q815" s="1" t="s">
        <v>181</v>
      </c>
      <c r="R815" s="1" t="s">
        <v>4818</v>
      </c>
    </row>
    <row r="816">
      <c r="B816" s="1" t="s">
        <v>4819</v>
      </c>
      <c r="C816" s="2">
        <v>5.32</v>
      </c>
      <c r="D816" s="1" t="s">
        <v>4820</v>
      </c>
      <c r="F816" s="1" t="s">
        <v>234</v>
      </c>
      <c r="G816" s="2">
        <v>700.0</v>
      </c>
      <c r="H816" s="1" t="s">
        <v>4821</v>
      </c>
      <c r="J816" s="1" t="s">
        <v>234</v>
      </c>
      <c r="K816" s="2">
        <v>5.27</v>
      </c>
      <c r="L816" s="1" t="s">
        <v>4822</v>
      </c>
      <c r="M816" s="1" t="s">
        <v>4823</v>
      </c>
      <c r="N816" s="2">
        <v>529.0</v>
      </c>
      <c r="O816" s="1" t="s">
        <v>4685</v>
      </c>
      <c r="P816" s="2">
        <v>517.0</v>
      </c>
      <c r="Q816" s="1" t="s">
        <v>189</v>
      </c>
      <c r="R816" s="1" t="s">
        <v>4824</v>
      </c>
    </row>
    <row r="817">
      <c r="B817" s="1" t="s">
        <v>4825</v>
      </c>
      <c r="C817" s="2">
        <v>5.33</v>
      </c>
      <c r="D817" s="1" t="s">
        <v>4826</v>
      </c>
      <c r="F817" s="1" t="s">
        <v>244</v>
      </c>
      <c r="G817" s="2">
        <v>700.0</v>
      </c>
      <c r="H817" s="1" t="s">
        <v>4827</v>
      </c>
      <c r="J817" s="1" t="s">
        <v>244</v>
      </c>
      <c r="K817" s="2">
        <v>5.28</v>
      </c>
      <c r="L817" s="1" t="s">
        <v>4828</v>
      </c>
      <c r="M817" s="1" t="s">
        <v>4829</v>
      </c>
      <c r="N817" s="2">
        <v>529.0</v>
      </c>
      <c r="O817" s="1" t="s">
        <v>4685</v>
      </c>
      <c r="P817" s="2">
        <v>517.0</v>
      </c>
      <c r="Q817" s="1" t="s">
        <v>197</v>
      </c>
      <c r="R817" s="1" t="s">
        <v>4830</v>
      </c>
    </row>
    <row r="818">
      <c r="B818" s="1" t="s">
        <v>4831</v>
      </c>
      <c r="C818" s="2">
        <v>5.34</v>
      </c>
      <c r="D818" s="1" t="s">
        <v>4832</v>
      </c>
      <c r="F818" s="1" t="s">
        <v>254</v>
      </c>
      <c r="G818" s="2">
        <v>700.0</v>
      </c>
      <c r="H818" s="1" t="s">
        <v>4833</v>
      </c>
      <c r="J818" s="1" t="s">
        <v>254</v>
      </c>
      <c r="K818" s="2">
        <v>5.29</v>
      </c>
      <c r="L818" s="1" t="s">
        <v>4834</v>
      </c>
      <c r="M818" s="1" t="s">
        <v>4835</v>
      </c>
      <c r="N818" s="2">
        <v>529.0</v>
      </c>
      <c r="O818" s="1" t="s">
        <v>4685</v>
      </c>
      <c r="P818" s="2">
        <v>517.0</v>
      </c>
      <c r="Q818" s="1" t="s">
        <v>205</v>
      </c>
      <c r="R818" s="1" t="s">
        <v>4836</v>
      </c>
    </row>
    <row r="819">
      <c r="B819" s="1" t="s">
        <v>4837</v>
      </c>
      <c r="C819" s="2">
        <v>5.35</v>
      </c>
      <c r="D819" s="1" t="s">
        <v>4838</v>
      </c>
      <c r="F819" s="1" t="s">
        <v>262</v>
      </c>
      <c r="G819" s="2">
        <v>700.0</v>
      </c>
      <c r="H819" s="1" t="s">
        <v>4839</v>
      </c>
      <c r="J819" s="1" t="s">
        <v>262</v>
      </c>
      <c r="K819" s="2">
        <v>5.3</v>
      </c>
      <c r="L819" s="1" t="s">
        <v>4840</v>
      </c>
      <c r="M819" s="1" t="s">
        <v>4841</v>
      </c>
      <c r="N819" s="2">
        <v>529.0</v>
      </c>
      <c r="O819" s="1" t="s">
        <v>4685</v>
      </c>
      <c r="P819" s="2">
        <v>517.0</v>
      </c>
      <c r="Q819" s="1" t="s">
        <v>214</v>
      </c>
      <c r="R819" s="1" t="s">
        <v>4842</v>
      </c>
    </row>
    <row r="820">
      <c r="B820" s="1" t="s">
        <v>4843</v>
      </c>
      <c r="C820" s="2">
        <v>5.36</v>
      </c>
      <c r="D820" s="1" t="s">
        <v>4844</v>
      </c>
      <c r="F820" s="1" t="s">
        <v>268</v>
      </c>
      <c r="G820" s="2">
        <v>700.0</v>
      </c>
      <c r="H820" s="1" t="s">
        <v>4845</v>
      </c>
      <c r="J820" s="1" t="s">
        <v>268</v>
      </c>
      <c r="K820" s="2">
        <v>5.31</v>
      </c>
      <c r="L820" s="1" t="s">
        <v>4846</v>
      </c>
      <c r="M820" s="1" t="s">
        <v>4847</v>
      </c>
      <c r="N820" s="2">
        <v>530.0</v>
      </c>
      <c r="O820" s="1" t="s">
        <v>4685</v>
      </c>
      <c r="P820" s="2">
        <v>518.0</v>
      </c>
      <c r="Q820" s="1" t="s">
        <v>222</v>
      </c>
      <c r="R820" s="1" t="s">
        <v>4848</v>
      </c>
    </row>
    <row r="821">
      <c r="B821" s="1" t="s">
        <v>4849</v>
      </c>
      <c r="C821" s="2">
        <v>5.37</v>
      </c>
      <c r="D821" s="1" t="s">
        <v>4850</v>
      </c>
      <c r="F821" s="1" t="s">
        <v>278</v>
      </c>
      <c r="G821" s="2">
        <v>701.0</v>
      </c>
      <c r="H821" s="1" t="s">
        <v>4851</v>
      </c>
      <c r="J821" s="1" t="s">
        <v>278</v>
      </c>
      <c r="K821" s="2">
        <v>5.32</v>
      </c>
      <c r="L821" s="1" t="s">
        <v>4852</v>
      </c>
      <c r="M821" s="1" t="s">
        <v>4853</v>
      </c>
      <c r="N821" s="2">
        <v>530.0</v>
      </c>
      <c r="O821" s="1" t="s">
        <v>4685</v>
      </c>
      <c r="P821" s="2">
        <v>518.0</v>
      </c>
      <c r="Q821" s="1" t="s">
        <v>230</v>
      </c>
      <c r="R821" s="1" t="s">
        <v>4854</v>
      </c>
    </row>
    <row r="822">
      <c r="B822" s="1" t="s">
        <v>4855</v>
      </c>
      <c r="C822" s="2">
        <v>5.38</v>
      </c>
      <c r="D822" s="1" t="s">
        <v>4856</v>
      </c>
      <c r="F822" s="1" t="s">
        <v>286</v>
      </c>
      <c r="G822" s="2">
        <v>701.0</v>
      </c>
      <c r="H822" s="1" t="s">
        <v>4857</v>
      </c>
      <c r="J822" s="1" t="s">
        <v>286</v>
      </c>
      <c r="K822" s="2">
        <v>5.33</v>
      </c>
      <c r="L822" s="1" t="s">
        <v>4858</v>
      </c>
      <c r="M822" s="1" t="s">
        <v>4859</v>
      </c>
      <c r="N822" s="2">
        <v>530.0</v>
      </c>
      <c r="O822" s="1" t="s">
        <v>4685</v>
      </c>
      <c r="P822" s="2">
        <v>518.0</v>
      </c>
      <c r="Q822" s="1" t="s">
        <v>238</v>
      </c>
      <c r="R822" s="1" t="s">
        <v>4860</v>
      </c>
    </row>
    <row r="823">
      <c r="B823" s="1" t="s">
        <v>4861</v>
      </c>
      <c r="C823" s="2">
        <v>5.39</v>
      </c>
      <c r="D823" s="1" t="s">
        <v>4862</v>
      </c>
      <c r="F823" s="1" t="s">
        <v>286</v>
      </c>
      <c r="G823" s="2">
        <v>701.0</v>
      </c>
      <c r="H823" s="1" t="s">
        <v>4857</v>
      </c>
      <c r="L823" s="3"/>
      <c r="M823" s="3"/>
      <c r="N823" s="2">
        <v>530.0</v>
      </c>
      <c r="O823" s="1" t="s">
        <v>4685</v>
      </c>
      <c r="P823" s="2">
        <v>518.0</v>
      </c>
      <c r="Q823" s="1" t="s">
        <v>248</v>
      </c>
      <c r="R823" s="1" t="s">
        <v>4863</v>
      </c>
    </row>
    <row r="824">
      <c r="B824" s="1" t="s">
        <v>4864</v>
      </c>
      <c r="C824" s="2">
        <v>5.4</v>
      </c>
      <c r="D824" s="1" t="s">
        <v>4865</v>
      </c>
      <c r="F824" s="1" t="s">
        <v>294</v>
      </c>
      <c r="G824" s="2">
        <v>701.0</v>
      </c>
      <c r="H824" s="1" t="s">
        <v>4866</v>
      </c>
      <c r="J824" s="1" t="s">
        <v>296</v>
      </c>
      <c r="K824" s="2">
        <v>5.34</v>
      </c>
      <c r="L824" s="1" t="s">
        <v>4867</v>
      </c>
      <c r="M824" s="1" t="s">
        <v>4868</v>
      </c>
      <c r="N824" s="2">
        <v>530.0</v>
      </c>
      <c r="O824" s="1" t="s">
        <v>4685</v>
      </c>
      <c r="P824" s="2">
        <v>518.0</v>
      </c>
      <c r="Q824" s="1" t="s">
        <v>282</v>
      </c>
      <c r="R824" s="1" t="s">
        <v>4869</v>
      </c>
    </row>
    <row r="825">
      <c r="B825" s="1" t="s">
        <v>4870</v>
      </c>
      <c r="C825" s="2">
        <v>5.41</v>
      </c>
      <c r="D825" s="1" t="s">
        <v>4871</v>
      </c>
      <c r="F825" s="1" t="s">
        <v>303</v>
      </c>
      <c r="G825" s="2">
        <v>701.0</v>
      </c>
      <c r="H825" s="1" t="s">
        <v>4872</v>
      </c>
      <c r="J825" s="1" t="s">
        <v>303</v>
      </c>
      <c r="K825" s="2">
        <v>5.35</v>
      </c>
      <c r="L825" s="1" t="s">
        <v>4873</v>
      </c>
      <c r="M825" s="1" t="s">
        <v>4874</v>
      </c>
      <c r="N825" s="2">
        <v>530.0</v>
      </c>
      <c r="O825" s="1" t="s">
        <v>4685</v>
      </c>
      <c r="P825" s="2">
        <v>518.0</v>
      </c>
      <c r="Q825" s="1" t="s">
        <v>290</v>
      </c>
      <c r="R825" s="1" t="s">
        <v>4875</v>
      </c>
    </row>
    <row r="826">
      <c r="B826" s="1" t="s">
        <v>4876</v>
      </c>
      <c r="C826" s="2">
        <v>5.42</v>
      </c>
      <c r="D826" s="1" t="s">
        <v>4877</v>
      </c>
      <c r="F826" s="1" t="s">
        <v>303</v>
      </c>
      <c r="G826" s="2">
        <v>701.0</v>
      </c>
      <c r="H826" s="1" t="s">
        <v>4872</v>
      </c>
      <c r="K826" s="3"/>
      <c r="L826" s="3"/>
      <c r="M826" s="3"/>
      <c r="N826" s="2">
        <v>530.0</v>
      </c>
      <c r="O826" s="1" t="s">
        <v>4685</v>
      </c>
      <c r="P826" s="2">
        <v>518.0</v>
      </c>
      <c r="Q826" s="1" t="s">
        <v>299</v>
      </c>
      <c r="R826" s="1" t="s">
        <v>4878</v>
      </c>
    </row>
    <row r="827">
      <c r="B827" s="1" t="s">
        <v>4879</v>
      </c>
      <c r="C827" s="2">
        <v>5.43</v>
      </c>
      <c r="D827" s="1" t="s">
        <v>4880</v>
      </c>
      <c r="F827" s="1" t="s">
        <v>313</v>
      </c>
      <c r="G827" s="2">
        <v>701.0</v>
      </c>
      <c r="H827" s="1" t="s">
        <v>4881</v>
      </c>
      <c r="J827" s="1" t="s">
        <v>313</v>
      </c>
      <c r="K827" s="2">
        <v>5.36</v>
      </c>
      <c r="L827" s="1" t="s">
        <v>4882</v>
      </c>
      <c r="M827" s="1" t="s">
        <v>4883</v>
      </c>
      <c r="N827" s="2">
        <v>530.0</v>
      </c>
      <c r="O827" s="1" t="s">
        <v>4685</v>
      </c>
      <c r="P827" s="2">
        <v>518.0</v>
      </c>
      <c r="Q827" s="1" t="s">
        <v>299</v>
      </c>
      <c r="R827" s="1" t="s">
        <v>4878</v>
      </c>
    </row>
    <row r="828">
      <c r="B828" s="1" t="s">
        <v>4884</v>
      </c>
      <c r="C828" s="2">
        <v>5.44</v>
      </c>
      <c r="D828" s="1" t="s">
        <v>4885</v>
      </c>
      <c r="F828" s="1" t="s">
        <v>336</v>
      </c>
      <c r="G828" s="2">
        <v>701.0</v>
      </c>
      <c r="H828" s="1" t="s">
        <v>4886</v>
      </c>
      <c r="J828" s="1" t="s">
        <v>336</v>
      </c>
      <c r="K828" s="2">
        <v>5.37</v>
      </c>
      <c r="L828" s="1" t="s">
        <v>4887</v>
      </c>
      <c r="M828" s="1" t="s">
        <v>4888</v>
      </c>
      <c r="N828" s="2">
        <v>530.0</v>
      </c>
      <c r="O828" s="1" t="s">
        <v>4685</v>
      </c>
      <c r="P828" s="2">
        <v>518.0</v>
      </c>
      <c r="Q828" s="1" t="s">
        <v>307</v>
      </c>
      <c r="R828" s="1" t="s">
        <v>4889</v>
      </c>
    </row>
    <row r="829">
      <c r="B829" s="1" t="s">
        <v>4890</v>
      </c>
      <c r="C829" s="2">
        <v>5.45</v>
      </c>
      <c r="D829" s="1" t="s">
        <v>4891</v>
      </c>
      <c r="F829" s="1" t="s">
        <v>344</v>
      </c>
      <c r="G829" s="2">
        <v>701.0</v>
      </c>
      <c r="H829" s="1" t="s">
        <v>4892</v>
      </c>
      <c r="J829" s="1" t="s">
        <v>344</v>
      </c>
      <c r="K829" s="2">
        <v>5.38</v>
      </c>
      <c r="L829" s="1" t="s">
        <v>4893</v>
      </c>
      <c r="M829" s="1" t="s">
        <v>4894</v>
      </c>
      <c r="N829" s="2">
        <v>531.0</v>
      </c>
      <c r="O829" s="1" t="s">
        <v>4685</v>
      </c>
      <c r="P829" s="2">
        <v>519.0</v>
      </c>
      <c r="Q829" s="1" t="s">
        <v>317</v>
      </c>
      <c r="R829" s="1" t="s">
        <v>4895</v>
      </c>
    </row>
    <row r="830">
      <c r="B830" s="1" t="s">
        <v>4896</v>
      </c>
      <c r="C830" s="2">
        <v>5.46</v>
      </c>
      <c r="D830" s="1" t="s">
        <v>4897</v>
      </c>
      <c r="F830" s="1" t="s">
        <v>344</v>
      </c>
      <c r="G830" s="2">
        <v>701.0</v>
      </c>
      <c r="H830" s="1" t="s">
        <v>4892</v>
      </c>
      <c r="M830" s="3"/>
      <c r="N830" s="3"/>
      <c r="O830" s="3"/>
      <c r="P830" s="3"/>
      <c r="Q830" s="3"/>
      <c r="R830" s="3"/>
    </row>
    <row r="831">
      <c r="B831" s="1" t="s">
        <v>4898</v>
      </c>
      <c r="C831" s="2">
        <v>5.47</v>
      </c>
      <c r="D831" s="1" t="s">
        <v>4899</v>
      </c>
      <c r="F831" s="1" t="s">
        <v>344</v>
      </c>
      <c r="G831" s="2">
        <v>701.0</v>
      </c>
      <c r="H831" s="1" t="s">
        <v>4892</v>
      </c>
      <c r="M831" s="3"/>
      <c r="N831" s="2">
        <v>531.0</v>
      </c>
      <c r="O831" s="1" t="s">
        <v>4685</v>
      </c>
      <c r="P831" s="2">
        <v>519.0</v>
      </c>
      <c r="Q831" s="1" t="s">
        <v>340</v>
      </c>
      <c r="R831" s="1" t="s">
        <v>4900</v>
      </c>
    </row>
    <row r="832">
      <c r="B832" s="1" t="s">
        <v>4901</v>
      </c>
      <c r="C832" s="2">
        <v>5.48</v>
      </c>
      <c r="D832" s="1" t="s">
        <v>4902</v>
      </c>
      <c r="F832" s="1" t="s">
        <v>352</v>
      </c>
      <c r="G832" s="2">
        <v>702.0</v>
      </c>
      <c r="H832" s="1" t="s">
        <v>4903</v>
      </c>
      <c r="J832" s="1" t="s">
        <v>352</v>
      </c>
      <c r="K832" s="2">
        <v>5.39</v>
      </c>
      <c r="L832" s="1" t="s">
        <v>4904</v>
      </c>
      <c r="M832" s="1" t="s">
        <v>4905</v>
      </c>
      <c r="N832" s="2">
        <v>531.0</v>
      </c>
      <c r="O832" s="1" t="s">
        <v>4685</v>
      </c>
      <c r="P832" s="2">
        <v>519.0</v>
      </c>
      <c r="Q832" s="1" t="s">
        <v>348</v>
      </c>
      <c r="R832" s="1" t="s">
        <v>4906</v>
      </c>
    </row>
    <row r="833">
      <c r="B833" s="1" t="s">
        <v>4907</v>
      </c>
      <c r="C833" s="2">
        <v>5.49</v>
      </c>
      <c r="D833" s="1" t="s">
        <v>4908</v>
      </c>
      <c r="F833" s="1" t="s">
        <v>359</v>
      </c>
      <c r="G833" s="2">
        <v>702.0</v>
      </c>
      <c r="H833" s="1" t="s">
        <v>4909</v>
      </c>
      <c r="J833" s="1" t="s">
        <v>359</v>
      </c>
      <c r="K833" s="2">
        <v>5.4</v>
      </c>
      <c r="L833" s="1" t="s">
        <v>4910</v>
      </c>
      <c r="M833" s="1" t="s">
        <v>4911</v>
      </c>
      <c r="N833" s="2">
        <v>531.0</v>
      </c>
      <c r="O833" s="1" t="s">
        <v>4685</v>
      </c>
      <c r="P833" s="2">
        <v>519.0</v>
      </c>
      <c r="Q833" s="1" t="s">
        <v>356</v>
      </c>
      <c r="R833" s="1" t="s">
        <v>4912</v>
      </c>
    </row>
    <row r="834">
      <c r="B834" s="1" t="s">
        <v>4913</v>
      </c>
      <c r="C834" s="2">
        <v>5.5</v>
      </c>
      <c r="D834" s="1" t="s">
        <v>4914</v>
      </c>
      <c r="F834" s="1" t="s">
        <v>367</v>
      </c>
      <c r="G834" s="2">
        <v>702.0</v>
      </c>
      <c r="H834" s="1" t="s">
        <v>4915</v>
      </c>
      <c r="J834" s="1" t="s">
        <v>367</v>
      </c>
      <c r="K834" s="2">
        <v>5.41</v>
      </c>
      <c r="L834" s="1" t="s">
        <v>4916</v>
      </c>
      <c r="M834" s="1" t="s">
        <v>4917</v>
      </c>
      <c r="N834" s="2">
        <v>531.0</v>
      </c>
      <c r="O834" s="1" t="s">
        <v>4685</v>
      </c>
      <c r="P834" s="2">
        <v>519.0</v>
      </c>
      <c r="Q834" s="1" t="s">
        <v>356</v>
      </c>
      <c r="R834" s="1" t="s">
        <v>4912</v>
      </c>
    </row>
    <row r="835">
      <c r="B835" s="1" t="s">
        <v>4918</v>
      </c>
      <c r="C835" s="2">
        <v>5.51</v>
      </c>
      <c r="D835" s="1" t="s">
        <v>4919</v>
      </c>
      <c r="F835" s="1" t="s">
        <v>375</v>
      </c>
      <c r="G835" s="2">
        <v>702.0</v>
      </c>
      <c r="H835" s="1" t="s">
        <v>4920</v>
      </c>
      <c r="J835" s="1" t="s">
        <v>375</v>
      </c>
      <c r="K835" s="2">
        <v>5.42</v>
      </c>
      <c r="L835" s="1" t="s">
        <v>4921</v>
      </c>
      <c r="M835" s="1" t="s">
        <v>4922</v>
      </c>
      <c r="N835" s="2">
        <v>531.0</v>
      </c>
      <c r="O835" s="1" t="s">
        <v>4685</v>
      </c>
      <c r="P835" s="2">
        <v>519.0</v>
      </c>
      <c r="Q835" s="1" t="s">
        <v>356</v>
      </c>
      <c r="R835" s="1" t="s">
        <v>4912</v>
      </c>
    </row>
    <row r="836">
      <c r="B836" s="1" t="s">
        <v>4923</v>
      </c>
      <c r="C836" s="2">
        <v>5.52</v>
      </c>
      <c r="D836" s="1" t="s">
        <v>4924</v>
      </c>
      <c r="F836" s="1" t="s">
        <v>375</v>
      </c>
      <c r="G836" s="2">
        <v>702.0</v>
      </c>
      <c r="H836" s="1" t="s">
        <v>4920</v>
      </c>
      <c r="L836" s="3"/>
      <c r="M836" s="3"/>
      <c r="N836" s="2">
        <v>532.0</v>
      </c>
      <c r="O836" s="1" t="s">
        <v>4685</v>
      </c>
      <c r="P836" s="2">
        <v>520.0</v>
      </c>
      <c r="Q836" s="1" t="s">
        <v>363</v>
      </c>
      <c r="R836" s="1" t="s">
        <v>4925</v>
      </c>
    </row>
    <row r="837">
      <c r="B837" s="1" t="s">
        <v>4926</v>
      </c>
      <c r="C837" s="2">
        <v>5.53</v>
      </c>
      <c r="D837" s="1" t="s">
        <v>4927</v>
      </c>
      <c r="F837" s="1" t="s">
        <v>375</v>
      </c>
      <c r="G837" s="2">
        <v>702.0</v>
      </c>
      <c r="H837" s="1" t="s">
        <v>4920</v>
      </c>
      <c r="L837" s="3"/>
      <c r="M837" s="3"/>
      <c r="N837" s="2">
        <v>532.0</v>
      </c>
      <c r="O837" s="1" t="s">
        <v>4685</v>
      </c>
      <c r="P837" s="2">
        <v>520.0</v>
      </c>
      <c r="Q837" s="1" t="s">
        <v>371</v>
      </c>
      <c r="R837" s="1" t="s">
        <v>4928</v>
      </c>
    </row>
    <row r="838">
      <c r="B838" s="1" t="s">
        <v>4929</v>
      </c>
      <c r="C838" s="2">
        <v>5.54</v>
      </c>
      <c r="D838" s="1" t="s">
        <v>4930</v>
      </c>
      <c r="F838" s="1" t="s">
        <v>375</v>
      </c>
      <c r="G838" s="2">
        <v>702.0</v>
      </c>
      <c r="H838" s="1" t="s">
        <v>4920</v>
      </c>
      <c r="L838" s="3"/>
      <c r="M838" s="3"/>
      <c r="N838" s="2">
        <v>532.0</v>
      </c>
      <c r="O838" s="1" t="s">
        <v>4685</v>
      </c>
      <c r="P838" s="2">
        <v>520.0</v>
      </c>
      <c r="Q838" s="1" t="s">
        <v>379</v>
      </c>
      <c r="R838" s="1" t="s">
        <v>4931</v>
      </c>
    </row>
    <row r="839">
      <c r="B839" s="1" t="s">
        <v>4932</v>
      </c>
      <c r="C839" s="2">
        <v>5.55</v>
      </c>
      <c r="D839" s="1" t="s">
        <v>4933</v>
      </c>
      <c r="F839" s="1" t="s">
        <v>375</v>
      </c>
      <c r="G839" s="2">
        <v>702.0</v>
      </c>
      <c r="H839" s="1" t="s">
        <v>4920</v>
      </c>
      <c r="L839" s="3"/>
      <c r="M839" s="3"/>
      <c r="N839" s="2">
        <v>532.0</v>
      </c>
      <c r="O839" s="1" t="s">
        <v>4685</v>
      </c>
      <c r="P839" s="2">
        <v>520.0</v>
      </c>
      <c r="Q839" s="1" t="s">
        <v>387</v>
      </c>
      <c r="R839" s="1" t="s">
        <v>4934</v>
      </c>
    </row>
    <row r="840">
      <c r="B840" s="1" t="s">
        <v>4935</v>
      </c>
      <c r="C840" s="2">
        <v>5.56</v>
      </c>
      <c r="D840" s="1" t="s">
        <v>4936</v>
      </c>
      <c r="F840" s="1" t="s">
        <v>375</v>
      </c>
      <c r="G840" s="2">
        <v>702.0</v>
      </c>
      <c r="H840" s="1" t="s">
        <v>4920</v>
      </c>
      <c r="L840" s="3"/>
      <c r="M840" s="3"/>
      <c r="N840" s="3"/>
      <c r="O840" s="3"/>
      <c r="P840" s="3"/>
      <c r="Q840" s="3"/>
      <c r="R840" s="3"/>
    </row>
    <row r="841">
      <c r="B841" s="1" t="s">
        <v>4937</v>
      </c>
      <c r="C841" s="2">
        <v>5.57</v>
      </c>
      <c r="D841" s="1" t="s">
        <v>4938</v>
      </c>
      <c r="F841" s="1" t="s">
        <v>375</v>
      </c>
      <c r="G841" s="2">
        <v>702.0</v>
      </c>
      <c r="H841" s="1" t="s">
        <v>4920</v>
      </c>
      <c r="L841" s="3"/>
      <c r="M841" s="3"/>
      <c r="N841" s="3"/>
      <c r="O841" s="3"/>
      <c r="P841" s="3"/>
      <c r="Q841" s="3"/>
      <c r="R841" s="3"/>
    </row>
    <row r="842">
      <c r="B842" s="1" t="s">
        <v>4939</v>
      </c>
      <c r="C842" s="2">
        <v>5.58</v>
      </c>
      <c r="D842" s="1" t="s">
        <v>4940</v>
      </c>
      <c r="F842" s="1" t="s">
        <v>375</v>
      </c>
      <c r="G842" s="2">
        <v>702.0</v>
      </c>
      <c r="H842" s="1" t="s">
        <v>4920</v>
      </c>
      <c r="L842" s="3"/>
      <c r="M842" s="3"/>
      <c r="N842" s="3"/>
      <c r="O842" s="3"/>
      <c r="P842" s="3"/>
      <c r="Q842" s="3"/>
      <c r="R842" s="3"/>
    </row>
    <row r="843">
      <c r="B843" s="1" t="s">
        <v>4941</v>
      </c>
      <c r="C843" s="2">
        <v>5.59</v>
      </c>
      <c r="D843" s="1" t="s">
        <v>4942</v>
      </c>
      <c r="F843" s="1" t="s">
        <v>375</v>
      </c>
      <c r="G843" s="2">
        <v>702.0</v>
      </c>
      <c r="H843" s="1" t="s">
        <v>4920</v>
      </c>
      <c r="L843" s="3"/>
      <c r="M843" s="3"/>
      <c r="N843" s="3"/>
      <c r="O843" s="3"/>
      <c r="P843" s="3"/>
      <c r="Q843" s="3"/>
      <c r="R843" s="3"/>
    </row>
    <row r="844">
      <c r="B844" s="1" t="s">
        <v>4943</v>
      </c>
      <c r="C844" s="2">
        <v>5.6</v>
      </c>
      <c r="D844" s="1" t="s">
        <v>4944</v>
      </c>
      <c r="F844" s="1" t="s">
        <v>375</v>
      </c>
      <c r="G844" s="2">
        <v>702.0</v>
      </c>
      <c r="H844" s="1" t="s">
        <v>4920</v>
      </c>
      <c r="L844" s="3"/>
      <c r="M844" s="3"/>
      <c r="N844" s="3"/>
      <c r="O844" s="3"/>
      <c r="P844" s="3"/>
      <c r="Q844" s="3"/>
      <c r="R844" s="3"/>
    </row>
    <row r="845">
      <c r="B845" s="1" t="s">
        <v>4945</v>
      </c>
      <c r="C845" s="2">
        <v>5.61</v>
      </c>
      <c r="D845" s="1" t="s">
        <v>4946</v>
      </c>
      <c r="F845" s="3"/>
      <c r="G845" s="3"/>
      <c r="H845" s="3"/>
      <c r="I845" s="3"/>
      <c r="J845" s="3"/>
      <c r="K845" s="3"/>
      <c r="L845" s="3"/>
      <c r="M845" s="3"/>
      <c r="N845" s="3"/>
      <c r="O845" s="3"/>
      <c r="P845" s="3"/>
      <c r="Q845" s="3"/>
      <c r="R845" s="3"/>
    </row>
    <row r="846">
      <c r="B846" s="1" t="s">
        <v>4947</v>
      </c>
      <c r="C846" s="2">
        <v>5.61</v>
      </c>
      <c r="D846" s="1" t="s">
        <v>4946</v>
      </c>
      <c r="F846" s="1" t="s">
        <v>375</v>
      </c>
      <c r="G846" s="2">
        <v>702.0</v>
      </c>
      <c r="H846" s="1" t="s">
        <v>4920</v>
      </c>
      <c r="L846" s="3"/>
      <c r="M846" s="3"/>
      <c r="N846" s="3"/>
      <c r="O846" s="3"/>
      <c r="P846" s="3"/>
      <c r="Q846" s="3"/>
      <c r="R846" s="3"/>
    </row>
    <row r="847">
      <c r="B847" s="1" t="s">
        <v>4948</v>
      </c>
      <c r="C847" s="2">
        <v>5.62</v>
      </c>
      <c r="D847" s="1" t="s">
        <v>4949</v>
      </c>
      <c r="F847" s="1" t="s">
        <v>375</v>
      </c>
      <c r="G847" s="2">
        <v>702.0</v>
      </c>
      <c r="H847" s="1" t="s">
        <v>4920</v>
      </c>
      <c r="L847" s="3"/>
      <c r="M847" s="3"/>
      <c r="N847" s="3"/>
      <c r="O847" s="3"/>
      <c r="P847" s="3"/>
      <c r="Q847" s="3"/>
      <c r="R847" s="3"/>
    </row>
    <row r="848">
      <c r="B848" s="1" t="s">
        <v>4950</v>
      </c>
      <c r="C848" s="2">
        <v>5.63</v>
      </c>
      <c r="D848" s="1" t="s">
        <v>4951</v>
      </c>
      <c r="F848" s="1" t="s">
        <v>375</v>
      </c>
      <c r="G848" s="2">
        <v>702.0</v>
      </c>
      <c r="H848" s="1" t="s">
        <v>4920</v>
      </c>
      <c r="L848" s="3"/>
      <c r="M848" s="3"/>
      <c r="N848" s="3"/>
      <c r="O848" s="3"/>
      <c r="P848" s="3"/>
      <c r="Q848" s="3"/>
      <c r="R848" s="3"/>
    </row>
    <row r="849">
      <c r="B849" s="1" t="s">
        <v>4952</v>
      </c>
      <c r="C849" s="2">
        <v>5.64</v>
      </c>
      <c r="D849" s="1" t="s">
        <v>4953</v>
      </c>
      <c r="F849" s="1" t="s">
        <v>383</v>
      </c>
      <c r="G849" s="2">
        <v>702.0</v>
      </c>
      <c r="H849" s="1" t="s">
        <v>4954</v>
      </c>
      <c r="J849" s="1" t="s">
        <v>383</v>
      </c>
      <c r="K849" s="2">
        <v>5.43</v>
      </c>
      <c r="L849" s="1" t="s">
        <v>4955</v>
      </c>
      <c r="M849" s="1" t="s">
        <v>4956</v>
      </c>
      <c r="P849" s="3"/>
      <c r="Q849" s="3"/>
      <c r="R849" s="3"/>
    </row>
    <row r="850">
      <c r="B850" s="1" t="s">
        <v>4957</v>
      </c>
      <c r="C850" s="2">
        <v>5.65</v>
      </c>
      <c r="D850" s="1" t="s">
        <v>4958</v>
      </c>
      <c r="F850" s="1" t="s">
        <v>391</v>
      </c>
      <c r="G850" s="2">
        <v>703.0</v>
      </c>
      <c r="H850" s="1" t="s">
        <v>4959</v>
      </c>
      <c r="J850" s="1" t="s">
        <v>393</v>
      </c>
      <c r="K850" s="2">
        <v>5.44</v>
      </c>
      <c r="L850" s="1" t="s">
        <v>4960</v>
      </c>
      <c r="M850" s="1" t="s">
        <v>4961</v>
      </c>
      <c r="Q850" s="3"/>
      <c r="R850" s="3"/>
    </row>
    <row r="851">
      <c r="B851" s="1" t="s">
        <v>4962</v>
      </c>
      <c r="C851" s="2">
        <v>5.66</v>
      </c>
      <c r="D851" s="1" t="s">
        <v>4963</v>
      </c>
      <c r="F851" s="1" t="s">
        <v>391</v>
      </c>
      <c r="G851" s="2">
        <v>703.0</v>
      </c>
      <c r="H851" s="1" t="s">
        <v>4959</v>
      </c>
      <c r="L851" s="3"/>
      <c r="M851" s="3"/>
      <c r="N851" s="3"/>
      <c r="O851" s="3"/>
      <c r="P851" s="3"/>
      <c r="Q851" s="3"/>
      <c r="R851" s="3"/>
    </row>
    <row r="852">
      <c r="B852" s="1" t="s">
        <v>4964</v>
      </c>
      <c r="C852" s="1" t="s">
        <v>4965</v>
      </c>
      <c r="D852" s="3"/>
      <c r="E852" s="3"/>
      <c r="F852" s="3"/>
      <c r="G852" s="3"/>
      <c r="H852" s="3"/>
      <c r="I852" s="3"/>
      <c r="J852" s="3"/>
      <c r="K852" s="3"/>
      <c r="L852" s="3"/>
      <c r="M852" s="3"/>
      <c r="N852" s="3"/>
      <c r="O852" s="3"/>
      <c r="P852" s="3"/>
      <c r="Q852" s="3"/>
      <c r="R852" s="3"/>
    </row>
    <row r="853">
      <c r="B853" s="1" t="s">
        <v>4966</v>
      </c>
      <c r="C853" s="1" t="s">
        <v>4965</v>
      </c>
      <c r="D853" s="3"/>
      <c r="E853" s="3"/>
      <c r="F853" s="3"/>
      <c r="G853" s="3"/>
      <c r="H853" s="3"/>
      <c r="I853" s="3"/>
      <c r="J853" s="3"/>
      <c r="K853" s="3"/>
      <c r="L853" s="3"/>
      <c r="M853" s="3"/>
      <c r="N853" s="2">
        <v>533.0</v>
      </c>
      <c r="O853" s="1" t="s">
        <v>4685</v>
      </c>
      <c r="P853" s="2">
        <v>521.0</v>
      </c>
      <c r="Q853" s="1" t="s">
        <v>396</v>
      </c>
      <c r="R853" s="1" t="s">
        <v>4967</v>
      </c>
    </row>
    <row r="854">
      <c r="B854" s="1" t="s">
        <v>4968</v>
      </c>
      <c r="C854" s="2">
        <v>5.69</v>
      </c>
      <c r="D854" s="1" t="s">
        <v>4969</v>
      </c>
      <c r="F854" s="1" t="s">
        <v>391</v>
      </c>
      <c r="G854" s="2">
        <v>703.0</v>
      </c>
      <c r="H854" s="1" t="s">
        <v>4959</v>
      </c>
      <c r="L854" s="3"/>
      <c r="M854" s="3"/>
      <c r="N854" s="2">
        <v>533.0</v>
      </c>
      <c r="O854" s="1" t="s">
        <v>4685</v>
      </c>
      <c r="P854" s="2">
        <v>521.0</v>
      </c>
      <c r="Q854" s="1" t="s">
        <v>404</v>
      </c>
      <c r="R854" s="1" t="s">
        <v>4970</v>
      </c>
    </row>
    <row r="855">
      <c r="B855" s="1" t="s">
        <v>4971</v>
      </c>
      <c r="C855" s="2">
        <v>5.7</v>
      </c>
      <c r="D855" s="1" t="s">
        <v>4972</v>
      </c>
      <c r="F855" s="1" t="s">
        <v>400</v>
      </c>
      <c r="G855" s="2">
        <v>703.0</v>
      </c>
      <c r="H855" s="1" t="s">
        <v>4973</v>
      </c>
      <c r="J855" s="1" t="s">
        <v>400</v>
      </c>
      <c r="K855" s="2">
        <v>5.45</v>
      </c>
      <c r="L855" s="1" t="s">
        <v>4974</v>
      </c>
      <c r="M855" s="1" t="s">
        <v>4975</v>
      </c>
      <c r="Q855" s="3"/>
      <c r="R855" s="3"/>
    </row>
    <row r="856">
      <c r="B856" s="1" t="s">
        <v>4976</v>
      </c>
      <c r="C856" s="2">
        <v>5.71</v>
      </c>
      <c r="D856" s="1" t="s">
        <v>4977</v>
      </c>
      <c r="F856" s="1" t="s">
        <v>400</v>
      </c>
      <c r="G856" s="2">
        <v>703.0</v>
      </c>
      <c r="H856" s="1" t="s">
        <v>4973</v>
      </c>
      <c r="L856" s="3"/>
      <c r="M856" s="3"/>
      <c r="N856" s="3"/>
      <c r="O856" s="3"/>
      <c r="P856" s="3"/>
      <c r="Q856" s="3"/>
      <c r="R856" s="3"/>
    </row>
    <row r="857">
      <c r="B857" s="1" t="s">
        <v>4978</v>
      </c>
      <c r="C857" s="2">
        <v>5.72</v>
      </c>
      <c r="D857" s="1" t="s">
        <v>4979</v>
      </c>
      <c r="F857" s="1" t="s">
        <v>400</v>
      </c>
      <c r="G857" s="2">
        <v>703.0</v>
      </c>
      <c r="H857" s="1" t="s">
        <v>4973</v>
      </c>
      <c r="L857" s="3"/>
      <c r="M857" s="3"/>
      <c r="N857" s="3"/>
      <c r="O857" s="3"/>
      <c r="P857" s="3"/>
      <c r="Q857" s="3"/>
      <c r="R857" s="3"/>
    </row>
    <row r="858">
      <c r="B858" s="1" t="s">
        <v>4980</v>
      </c>
      <c r="C858" s="2">
        <v>5.73</v>
      </c>
      <c r="D858" s="1" t="s">
        <v>4981</v>
      </c>
      <c r="F858" s="1" t="s">
        <v>400</v>
      </c>
      <c r="G858" s="2">
        <v>703.0</v>
      </c>
      <c r="H858" s="1" t="s">
        <v>4973</v>
      </c>
      <c r="L858" s="3"/>
      <c r="M858" s="3"/>
      <c r="N858" s="3"/>
      <c r="O858" s="3"/>
      <c r="P858" s="3"/>
      <c r="Q858" s="3"/>
      <c r="R858" s="3"/>
    </row>
    <row r="859">
      <c r="B859" s="1" t="s">
        <v>4982</v>
      </c>
      <c r="C859" s="2">
        <v>5.74</v>
      </c>
      <c r="D859" s="1" t="s">
        <v>4983</v>
      </c>
      <c r="F859" s="1" t="s">
        <v>400</v>
      </c>
      <c r="G859" s="2">
        <v>703.0</v>
      </c>
      <c r="H859" s="1" t="s">
        <v>4973</v>
      </c>
      <c r="L859" s="3"/>
      <c r="M859" s="3"/>
      <c r="N859" s="2">
        <v>534.0</v>
      </c>
      <c r="O859" s="1" t="s">
        <v>4685</v>
      </c>
      <c r="P859" s="2">
        <v>522.0</v>
      </c>
      <c r="Q859" s="1" t="s">
        <v>412</v>
      </c>
      <c r="R859" s="1" t="s">
        <v>4984</v>
      </c>
    </row>
    <row r="860">
      <c r="B860" s="1" t="s">
        <v>4985</v>
      </c>
      <c r="C860" s="2">
        <v>5.75</v>
      </c>
      <c r="D860" s="1" t="s">
        <v>4986</v>
      </c>
      <c r="F860" s="1" t="s">
        <v>400</v>
      </c>
      <c r="G860" s="2">
        <v>703.0</v>
      </c>
      <c r="H860" s="1" t="s">
        <v>4973</v>
      </c>
      <c r="L860" s="3"/>
      <c r="M860" s="3"/>
      <c r="N860" s="3"/>
      <c r="O860" s="3"/>
      <c r="P860" s="3"/>
      <c r="Q860" s="3"/>
      <c r="R860" s="3"/>
    </row>
    <row r="861">
      <c r="B861" s="1" t="s">
        <v>4987</v>
      </c>
      <c r="C861" s="2">
        <v>5.76</v>
      </c>
      <c r="D861" s="1" t="s">
        <v>4988</v>
      </c>
      <c r="F861" s="1" t="s">
        <v>400</v>
      </c>
      <c r="G861" s="2">
        <v>703.0</v>
      </c>
      <c r="H861" s="1" t="s">
        <v>4973</v>
      </c>
      <c r="L861" s="3"/>
      <c r="M861" s="3"/>
      <c r="N861" s="3"/>
      <c r="O861" s="3"/>
      <c r="P861" s="3"/>
      <c r="Q861" s="3"/>
      <c r="R861" s="3"/>
    </row>
    <row r="862">
      <c r="B862" s="1" t="s">
        <v>4989</v>
      </c>
      <c r="C862" s="2">
        <v>5.77</v>
      </c>
      <c r="D862" s="1" t="s">
        <v>4990</v>
      </c>
      <c r="F862" s="1" t="s">
        <v>400</v>
      </c>
      <c r="G862" s="2">
        <v>703.0</v>
      </c>
      <c r="H862" s="1" t="s">
        <v>4973</v>
      </c>
      <c r="L862" s="3"/>
      <c r="M862" s="3"/>
      <c r="N862" s="3"/>
      <c r="O862" s="3"/>
      <c r="P862" s="3"/>
      <c r="Q862" s="3"/>
      <c r="R862" s="3"/>
    </row>
    <row r="863">
      <c r="B863" s="1" t="s">
        <v>4991</v>
      </c>
      <c r="C863" s="2">
        <v>5.78</v>
      </c>
      <c r="D863" s="1" t="s">
        <v>4992</v>
      </c>
      <c r="F863" s="1" t="s">
        <v>400</v>
      </c>
      <c r="G863" s="2">
        <v>703.0</v>
      </c>
      <c r="H863" s="1" t="s">
        <v>4973</v>
      </c>
      <c r="L863" s="3"/>
      <c r="M863" s="3"/>
      <c r="N863" s="3"/>
      <c r="O863" s="3"/>
      <c r="P863" s="3"/>
      <c r="Q863" s="3"/>
      <c r="R863" s="3"/>
    </row>
    <row r="864">
      <c r="B864" s="1" t="s">
        <v>4993</v>
      </c>
      <c r="C864" s="2">
        <v>5.79</v>
      </c>
      <c r="D864" s="1" t="s">
        <v>4994</v>
      </c>
      <c r="F864" s="1" t="s">
        <v>400</v>
      </c>
      <c r="G864" s="2">
        <v>703.0</v>
      </c>
      <c r="H864" s="1" t="s">
        <v>4973</v>
      </c>
      <c r="L864" s="3"/>
      <c r="M864" s="3"/>
      <c r="N864" s="3"/>
      <c r="O864" s="3"/>
      <c r="P864" s="3"/>
      <c r="Q864" s="3"/>
      <c r="R864" s="3"/>
    </row>
    <row r="865">
      <c r="B865" s="1" t="s">
        <v>4995</v>
      </c>
      <c r="C865" s="2">
        <v>5.8</v>
      </c>
      <c r="D865" s="1" t="s">
        <v>4996</v>
      </c>
      <c r="F865" s="1" t="s">
        <v>400</v>
      </c>
      <c r="G865" s="2">
        <v>703.0</v>
      </c>
      <c r="H865" s="1" t="s">
        <v>4973</v>
      </c>
      <c r="L865" s="3"/>
      <c r="M865" s="3"/>
      <c r="N865" s="3"/>
      <c r="O865" s="3"/>
      <c r="P865" s="3"/>
      <c r="Q865" s="3"/>
      <c r="R865" s="3"/>
    </row>
    <row r="866">
      <c r="B866" s="1" t="s">
        <v>4997</v>
      </c>
      <c r="C866" s="2">
        <v>5.81</v>
      </c>
      <c r="D866" s="1" t="s">
        <v>4998</v>
      </c>
      <c r="F866" s="1" t="s">
        <v>400</v>
      </c>
      <c r="G866" s="2">
        <v>703.0</v>
      </c>
      <c r="H866" s="1" t="s">
        <v>4973</v>
      </c>
      <c r="L866" s="3"/>
      <c r="M866" s="3"/>
      <c r="N866" s="3"/>
      <c r="O866" s="3"/>
      <c r="P866" s="3"/>
      <c r="Q866" s="3"/>
      <c r="R866" s="3"/>
    </row>
    <row r="867">
      <c r="B867" s="1" t="s">
        <v>4999</v>
      </c>
      <c r="C867" s="2">
        <v>5.82</v>
      </c>
      <c r="D867" s="1" t="s">
        <v>5000</v>
      </c>
      <c r="F867" s="1" t="s">
        <v>400</v>
      </c>
      <c r="G867" s="2">
        <v>703.0</v>
      </c>
      <c r="H867" s="1" t="s">
        <v>4973</v>
      </c>
      <c r="L867" s="3"/>
      <c r="M867" s="3"/>
      <c r="N867" s="3"/>
      <c r="O867" s="3"/>
      <c r="P867" s="3"/>
      <c r="Q867" s="3"/>
      <c r="R867" s="3"/>
    </row>
    <row r="868">
      <c r="B868" s="1" t="s">
        <v>5001</v>
      </c>
      <c r="C868" s="2">
        <v>5.83</v>
      </c>
      <c r="D868" s="1" t="s">
        <v>5002</v>
      </c>
      <c r="F868" s="1" t="s">
        <v>400</v>
      </c>
      <c r="G868" s="2">
        <v>703.0</v>
      </c>
      <c r="H868" s="1" t="s">
        <v>4973</v>
      </c>
      <c r="L868" s="3"/>
      <c r="M868" s="3"/>
      <c r="N868" s="3"/>
      <c r="O868" s="3"/>
      <c r="P868" s="3"/>
      <c r="Q868" s="3"/>
      <c r="R868" s="3"/>
    </row>
    <row r="869">
      <c r="B869" s="1" t="s">
        <v>5003</v>
      </c>
      <c r="C869" s="3"/>
      <c r="D869" s="3"/>
      <c r="E869" s="3"/>
      <c r="F869" s="3"/>
      <c r="G869" s="3"/>
      <c r="H869" s="3"/>
      <c r="I869" s="3"/>
      <c r="J869" s="3"/>
      <c r="K869" s="3"/>
      <c r="L869" s="3"/>
      <c r="M869" s="3"/>
      <c r="N869" s="3"/>
      <c r="O869" s="3"/>
      <c r="P869" s="3"/>
      <c r="Q869" s="3"/>
      <c r="R869" s="3"/>
    </row>
    <row r="870">
      <c r="B870" s="1" t="s">
        <v>5004</v>
      </c>
      <c r="C870" s="2">
        <v>5.84</v>
      </c>
      <c r="D870" s="1" t="s">
        <v>5005</v>
      </c>
      <c r="F870" s="1" t="s">
        <v>408</v>
      </c>
      <c r="G870" s="2">
        <v>704.0</v>
      </c>
      <c r="H870" s="1" t="s">
        <v>5006</v>
      </c>
      <c r="J870" s="1" t="s">
        <v>408</v>
      </c>
      <c r="K870" s="2">
        <v>5.46</v>
      </c>
      <c r="L870" s="1" t="s">
        <v>5007</v>
      </c>
      <c r="M870" s="1" t="s">
        <v>5008</v>
      </c>
      <c r="N870" s="3"/>
      <c r="O870" s="3"/>
      <c r="P870" s="3"/>
      <c r="Q870" s="3"/>
      <c r="R870" s="3"/>
    </row>
    <row r="871">
      <c r="B871" s="1" t="s">
        <v>5009</v>
      </c>
      <c r="C871" s="2">
        <v>5.85</v>
      </c>
      <c r="D871" s="1" t="s">
        <v>5010</v>
      </c>
      <c r="F871" s="1" t="s">
        <v>408</v>
      </c>
      <c r="G871" s="2">
        <v>705.0</v>
      </c>
      <c r="H871" s="1" t="s">
        <v>5011</v>
      </c>
      <c r="L871" s="3"/>
      <c r="M871" s="3"/>
      <c r="N871" s="3"/>
      <c r="O871" s="3"/>
      <c r="P871" s="3"/>
      <c r="Q871" s="3"/>
      <c r="R871" s="3"/>
    </row>
    <row r="872">
      <c r="B872" s="1" t="s">
        <v>5012</v>
      </c>
      <c r="C872" s="2">
        <v>5.86</v>
      </c>
      <c r="D872" s="1" t="s">
        <v>5013</v>
      </c>
      <c r="F872" s="1" t="s">
        <v>408</v>
      </c>
      <c r="G872" s="2">
        <v>705.0</v>
      </c>
      <c r="H872" s="1" t="s">
        <v>5011</v>
      </c>
      <c r="L872" s="3"/>
      <c r="M872" s="3"/>
      <c r="N872" s="3"/>
      <c r="O872" s="3"/>
      <c r="P872" s="3"/>
      <c r="Q872" s="3"/>
      <c r="R872" s="3"/>
    </row>
    <row r="873">
      <c r="B873" s="1" t="s">
        <v>5014</v>
      </c>
      <c r="C873" s="2">
        <v>5.87</v>
      </c>
      <c r="D873" s="1" t="s">
        <v>5015</v>
      </c>
      <c r="F873" s="1" t="s">
        <v>416</v>
      </c>
      <c r="G873" s="2">
        <v>707.0</v>
      </c>
      <c r="H873" s="1" t="s">
        <v>5016</v>
      </c>
      <c r="J873" s="1" t="s">
        <v>416</v>
      </c>
      <c r="K873" s="2">
        <v>5.47</v>
      </c>
      <c r="L873" s="1" t="s">
        <v>5017</v>
      </c>
      <c r="M873" s="1" t="s">
        <v>5018</v>
      </c>
      <c r="O873" s="3"/>
      <c r="P873" s="3"/>
      <c r="Q873" s="3"/>
      <c r="R873" s="3"/>
    </row>
    <row r="874">
      <c r="B874" s="1" t="s">
        <v>5019</v>
      </c>
      <c r="C874" s="2">
        <v>5.88</v>
      </c>
      <c r="D874" s="1" t="s">
        <v>5020</v>
      </c>
      <c r="F874" s="1" t="s">
        <v>424</v>
      </c>
      <c r="G874" s="2">
        <v>707.0</v>
      </c>
      <c r="H874" s="1" t="s">
        <v>5021</v>
      </c>
      <c r="J874" s="1" t="s">
        <v>424</v>
      </c>
      <c r="K874" s="2">
        <v>5.48</v>
      </c>
      <c r="L874" s="1" t="s">
        <v>5022</v>
      </c>
      <c r="M874" s="1" t="s">
        <v>5023</v>
      </c>
      <c r="N874" s="2">
        <v>535.0</v>
      </c>
      <c r="O874" s="1" t="s">
        <v>4685</v>
      </c>
      <c r="P874" s="2">
        <v>523.0</v>
      </c>
      <c r="Q874" s="1" t="s">
        <v>420</v>
      </c>
      <c r="R874" s="1" t="s">
        <v>5024</v>
      </c>
    </row>
    <row r="875">
      <c r="B875" s="1" t="s">
        <v>5025</v>
      </c>
      <c r="C875" s="2">
        <v>5.89</v>
      </c>
      <c r="D875" s="1" t="s">
        <v>5026</v>
      </c>
      <c r="F875" s="1" t="s">
        <v>432</v>
      </c>
      <c r="G875" s="2">
        <v>708.0</v>
      </c>
      <c r="H875" s="1" t="s">
        <v>5027</v>
      </c>
      <c r="J875" s="1" t="s">
        <v>432</v>
      </c>
      <c r="K875" s="2">
        <v>5.49</v>
      </c>
      <c r="L875" s="1" t="s">
        <v>5028</v>
      </c>
      <c r="M875" s="1" t="s">
        <v>5029</v>
      </c>
      <c r="N875" s="2">
        <v>538.0</v>
      </c>
      <c r="O875" s="1" t="s">
        <v>4685</v>
      </c>
      <c r="P875" s="2">
        <v>526.0</v>
      </c>
      <c r="Q875" s="1" t="s">
        <v>428</v>
      </c>
      <c r="R875" s="1" t="s">
        <v>5030</v>
      </c>
    </row>
    <row r="876">
      <c r="B876" s="1" t="s">
        <v>5031</v>
      </c>
      <c r="C876" s="2">
        <v>5.9</v>
      </c>
      <c r="D876" s="1" t="s">
        <v>5032</v>
      </c>
      <c r="F876" s="1" t="s">
        <v>440</v>
      </c>
      <c r="G876" s="2">
        <v>708.0</v>
      </c>
      <c r="H876" s="1" t="s">
        <v>5033</v>
      </c>
      <c r="J876" s="1" t="s">
        <v>440</v>
      </c>
      <c r="K876" s="2">
        <v>5.5</v>
      </c>
      <c r="L876" s="1" t="s">
        <v>5034</v>
      </c>
      <c r="M876" s="1" t="s">
        <v>5035</v>
      </c>
      <c r="N876" s="2">
        <v>539.0</v>
      </c>
      <c r="O876" s="1" t="s">
        <v>4685</v>
      </c>
      <c r="P876" s="2">
        <v>527.0</v>
      </c>
      <c r="Q876" s="1" t="s">
        <v>436</v>
      </c>
      <c r="R876" s="1" t="s">
        <v>5036</v>
      </c>
    </row>
    <row r="877">
      <c r="B877" s="1" t="s">
        <v>5037</v>
      </c>
      <c r="C877" s="2">
        <v>5.91</v>
      </c>
      <c r="D877" s="1" t="s">
        <v>5038</v>
      </c>
      <c r="F877" s="1" t="s">
        <v>448</v>
      </c>
      <c r="G877" s="2">
        <v>709.0</v>
      </c>
      <c r="H877" s="1" t="s">
        <v>5039</v>
      </c>
      <c r="J877" s="1" t="s">
        <v>448</v>
      </c>
      <c r="K877" s="2">
        <v>5.51</v>
      </c>
      <c r="L877" s="1" t="s">
        <v>5040</v>
      </c>
      <c r="M877" s="1" t="s">
        <v>5041</v>
      </c>
      <c r="N877" s="2">
        <v>540.0</v>
      </c>
      <c r="O877" s="1" t="s">
        <v>4685</v>
      </c>
      <c r="P877" s="2">
        <v>528.0</v>
      </c>
      <c r="Q877" s="1" t="s">
        <v>444</v>
      </c>
      <c r="R877" s="1" t="s">
        <v>5042</v>
      </c>
    </row>
    <row r="878">
      <c r="B878" s="1" t="s">
        <v>5043</v>
      </c>
      <c r="C878" s="2">
        <v>5.92</v>
      </c>
      <c r="D878" s="1" t="s">
        <v>5044</v>
      </c>
      <c r="F878" s="1" t="s">
        <v>456</v>
      </c>
      <c r="G878" s="2">
        <v>710.0</v>
      </c>
      <c r="H878" s="1" t="s">
        <v>5045</v>
      </c>
      <c r="J878" s="1" t="s">
        <v>456</v>
      </c>
      <c r="K878" s="2">
        <v>5.52</v>
      </c>
      <c r="L878" s="1" t="s">
        <v>5046</v>
      </c>
      <c r="M878" s="1" t="s">
        <v>5047</v>
      </c>
      <c r="N878" s="2">
        <v>540.0</v>
      </c>
      <c r="O878" s="1" t="s">
        <v>4685</v>
      </c>
      <c r="P878" s="2">
        <v>528.0</v>
      </c>
      <c r="Q878" s="1" t="s">
        <v>452</v>
      </c>
      <c r="R878" s="1" t="s">
        <v>5048</v>
      </c>
    </row>
    <row r="879">
      <c r="B879" s="1" t="s">
        <v>5049</v>
      </c>
      <c r="C879" s="2">
        <v>5.93</v>
      </c>
      <c r="D879" s="1" t="s">
        <v>5050</v>
      </c>
      <c r="F879" s="1" t="s">
        <v>464</v>
      </c>
      <c r="G879" s="2">
        <v>710.0</v>
      </c>
      <c r="H879" s="1" t="s">
        <v>5051</v>
      </c>
      <c r="J879" s="1" t="s">
        <v>464</v>
      </c>
      <c r="K879" s="2">
        <v>5.53</v>
      </c>
      <c r="L879" s="1" t="s">
        <v>5052</v>
      </c>
      <c r="M879" s="1" t="s">
        <v>5053</v>
      </c>
      <c r="N879" s="2">
        <v>541.0</v>
      </c>
      <c r="O879" s="1" t="s">
        <v>4685</v>
      </c>
      <c r="P879" s="2">
        <v>529.0</v>
      </c>
      <c r="Q879" s="1" t="s">
        <v>460</v>
      </c>
      <c r="R879" s="1" t="s">
        <v>5054</v>
      </c>
    </row>
    <row r="880">
      <c r="B880" s="1" t="s">
        <v>5055</v>
      </c>
      <c r="C880" s="2">
        <v>5.94</v>
      </c>
      <c r="D880" s="1" t="s">
        <v>5056</v>
      </c>
      <c r="F880" s="1" t="s">
        <v>472</v>
      </c>
      <c r="G880" s="2">
        <v>710.0</v>
      </c>
      <c r="H880" s="1" t="s">
        <v>5057</v>
      </c>
      <c r="J880" s="1" t="s">
        <v>474</v>
      </c>
      <c r="K880" s="2">
        <v>5.54</v>
      </c>
      <c r="L880" s="1" t="s">
        <v>5058</v>
      </c>
      <c r="M880" s="1" t="s">
        <v>5059</v>
      </c>
      <c r="N880" s="2">
        <v>541.0</v>
      </c>
      <c r="O880" s="1" t="s">
        <v>4685</v>
      </c>
      <c r="P880" s="2">
        <v>529.0</v>
      </c>
      <c r="Q880" s="1" t="s">
        <v>460</v>
      </c>
      <c r="R880" s="1" t="s">
        <v>5060</v>
      </c>
    </row>
    <row r="881">
      <c r="B881" s="1" t="s">
        <v>5061</v>
      </c>
      <c r="C881" s="2">
        <v>5.95</v>
      </c>
      <c r="D881" s="1" t="s">
        <v>5062</v>
      </c>
      <c r="F881" s="1" t="s">
        <v>481</v>
      </c>
      <c r="G881" s="2">
        <v>711.0</v>
      </c>
      <c r="H881" s="1" t="s">
        <v>5063</v>
      </c>
      <c r="J881" s="1" t="s">
        <v>481</v>
      </c>
      <c r="K881" s="2">
        <v>5.55</v>
      </c>
      <c r="L881" s="1" t="s">
        <v>5064</v>
      </c>
      <c r="M881" s="1" t="s">
        <v>5065</v>
      </c>
      <c r="N881" s="2">
        <v>542.0</v>
      </c>
      <c r="O881" s="1" t="s">
        <v>4685</v>
      </c>
      <c r="P881" s="2">
        <v>530.0</v>
      </c>
      <c r="Q881" s="1" t="s">
        <v>468</v>
      </c>
      <c r="R881" s="1" t="s">
        <v>5066</v>
      </c>
    </row>
    <row r="882">
      <c r="B882" s="1" t="s">
        <v>5067</v>
      </c>
      <c r="C882" s="2">
        <v>5.96</v>
      </c>
      <c r="D882" s="1" t="s">
        <v>5068</v>
      </c>
      <c r="F882" s="1" t="s">
        <v>489</v>
      </c>
      <c r="G882" s="2">
        <v>711.0</v>
      </c>
      <c r="H882" s="1" t="s">
        <v>5069</v>
      </c>
      <c r="J882" s="1" t="s">
        <v>489</v>
      </c>
      <c r="K882" s="2">
        <v>5.56</v>
      </c>
      <c r="L882" s="1" t="s">
        <v>5070</v>
      </c>
      <c r="M882" s="1" t="s">
        <v>5071</v>
      </c>
      <c r="N882" s="2">
        <v>542.0</v>
      </c>
      <c r="O882" s="1" t="s">
        <v>4685</v>
      </c>
      <c r="P882" s="2">
        <v>530.0</v>
      </c>
      <c r="Q882" s="1" t="s">
        <v>477</v>
      </c>
      <c r="R882" s="1" t="s">
        <v>5072</v>
      </c>
    </row>
    <row r="883">
      <c r="B883" s="1" t="s">
        <v>5073</v>
      </c>
      <c r="C883" s="2">
        <v>5.97</v>
      </c>
      <c r="D883" s="1" t="s">
        <v>5074</v>
      </c>
      <c r="F883" s="1" t="s">
        <v>497</v>
      </c>
      <c r="G883" s="2">
        <v>711.0</v>
      </c>
      <c r="H883" s="1" t="s">
        <v>5075</v>
      </c>
      <c r="J883" s="1" t="s">
        <v>497</v>
      </c>
      <c r="K883" s="2">
        <v>5.57</v>
      </c>
      <c r="L883" s="1" t="s">
        <v>5076</v>
      </c>
      <c r="M883" s="1" t="s">
        <v>5077</v>
      </c>
      <c r="N883" s="2">
        <v>543.0</v>
      </c>
      <c r="O883" s="1" t="s">
        <v>4685</v>
      </c>
      <c r="P883" s="2">
        <v>531.0</v>
      </c>
      <c r="Q883" s="1" t="s">
        <v>485</v>
      </c>
      <c r="R883" s="1" t="s">
        <v>5078</v>
      </c>
    </row>
    <row r="884">
      <c r="B884" s="1" t="s">
        <v>5079</v>
      </c>
      <c r="C884" s="2">
        <v>5.98</v>
      </c>
      <c r="D884" s="1" t="s">
        <v>5080</v>
      </c>
      <c r="F884" s="1" t="s">
        <v>505</v>
      </c>
      <c r="G884" s="2">
        <v>711.0</v>
      </c>
      <c r="H884" s="1" t="s">
        <v>5081</v>
      </c>
      <c r="J884" s="1" t="s">
        <v>505</v>
      </c>
      <c r="K884" s="2">
        <v>5.58</v>
      </c>
      <c r="L884" s="1" t="s">
        <v>5082</v>
      </c>
      <c r="M884" s="1" t="s">
        <v>5083</v>
      </c>
      <c r="N884" s="2">
        <v>543.0</v>
      </c>
      <c r="O884" s="1" t="s">
        <v>4685</v>
      </c>
      <c r="P884" s="2">
        <v>531.0</v>
      </c>
      <c r="Q884" s="1" t="s">
        <v>493</v>
      </c>
      <c r="R884" s="1" t="s">
        <v>5084</v>
      </c>
    </row>
    <row r="885">
      <c r="B885" s="1" t="s">
        <v>5085</v>
      </c>
      <c r="C885" s="2">
        <v>5.99</v>
      </c>
      <c r="D885" s="1" t="s">
        <v>5086</v>
      </c>
      <c r="F885" s="1" t="s">
        <v>513</v>
      </c>
      <c r="G885" s="2">
        <v>712.0</v>
      </c>
      <c r="H885" s="1" t="s">
        <v>5087</v>
      </c>
      <c r="J885" s="1" t="s">
        <v>513</v>
      </c>
      <c r="K885" s="2">
        <v>5.59</v>
      </c>
      <c r="L885" s="1" t="s">
        <v>5088</v>
      </c>
      <c r="M885" s="1" t="s">
        <v>5089</v>
      </c>
      <c r="N885" s="2">
        <v>544.0</v>
      </c>
      <c r="O885" s="1" t="s">
        <v>4685</v>
      </c>
      <c r="P885" s="2">
        <v>532.0</v>
      </c>
      <c r="Q885" s="1" t="s">
        <v>501</v>
      </c>
      <c r="R885" s="1" t="s">
        <v>5090</v>
      </c>
    </row>
    <row r="886">
      <c r="B886" s="1" t="s">
        <v>5091</v>
      </c>
      <c r="C886" s="2">
        <v>5.1</v>
      </c>
      <c r="D886" s="1" t="s">
        <v>5092</v>
      </c>
      <c r="F886" s="1" t="s">
        <v>520</v>
      </c>
      <c r="G886" s="2">
        <v>714.0</v>
      </c>
      <c r="H886" s="1" t="s">
        <v>5093</v>
      </c>
      <c r="J886" s="1" t="s">
        <v>520</v>
      </c>
      <c r="K886" s="2">
        <v>5.6</v>
      </c>
      <c r="L886" s="1" t="s">
        <v>5094</v>
      </c>
      <c r="M886" s="1" t="s">
        <v>5095</v>
      </c>
      <c r="N886" s="2">
        <v>544.0</v>
      </c>
      <c r="O886" s="1" t="s">
        <v>4685</v>
      </c>
      <c r="P886" s="2">
        <v>532.0</v>
      </c>
      <c r="Q886" s="1" t="s">
        <v>509</v>
      </c>
      <c r="R886" s="1" t="s">
        <v>5096</v>
      </c>
    </row>
    <row r="887">
      <c r="B887" s="1" t="s">
        <v>5097</v>
      </c>
      <c r="C887" s="2">
        <v>5.101</v>
      </c>
      <c r="D887" s="1" t="s">
        <v>5098</v>
      </c>
      <c r="F887" s="1" t="s">
        <v>528</v>
      </c>
      <c r="G887" s="2">
        <v>715.0</v>
      </c>
      <c r="H887" s="1" t="s">
        <v>5099</v>
      </c>
      <c r="J887" s="1" t="s">
        <v>528</v>
      </c>
      <c r="K887" s="2">
        <v>5.61</v>
      </c>
      <c r="L887" s="1" t="s">
        <v>5100</v>
      </c>
      <c r="M887" s="1" t="s">
        <v>5101</v>
      </c>
      <c r="N887" s="2">
        <v>544.0</v>
      </c>
      <c r="O887" s="1" t="s">
        <v>4685</v>
      </c>
      <c r="P887" s="2">
        <v>532.0</v>
      </c>
      <c r="Q887" s="1" t="s">
        <v>524</v>
      </c>
      <c r="R887" s="1" t="s">
        <v>5102</v>
      </c>
    </row>
    <row r="888">
      <c r="B888" s="1" t="s">
        <v>5103</v>
      </c>
      <c r="C888" s="2">
        <v>5.102</v>
      </c>
      <c r="D888" s="1" t="s">
        <v>5104</v>
      </c>
      <c r="F888" s="1" t="s">
        <v>535</v>
      </c>
      <c r="G888" s="2">
        <v>715.0</v>
      </c>
      <c r="H888" s="1" t="s">
        <v>5105</v>
      </c>
      <c r="J888" s="1" t="s">
        <v>535</v>
      </c>
      <c r="K888" s="2">
        <v>5.62</v>
      </c>
      <c r="L888" s="1" t="s">
        <v>5106</v>
      </c>
      <c r="M888" s="1" t="s">
        <v>5107</v>
      </c>
      <c r="N888" s="2">
        <v>545.0</v>
      </c>
      <c r="O888" s="1" t="s">
        <v>4685</v>
      </c>
      <c r="P888" s="2">
        <v>533.0</v>
      </c>
      <c r="Q888" s="1" t="s">
        <v>531</v>
      </c>
      <c r="R888" s="1" t="s">
        <v>5108</v>
      </c>
    </row>
    <row r="889">
      <c r="B889" s="1" t="s">
        <v>5109</v>
      </c>
      <c r="C889" s="2">
        <v>5.103</v>
      </c>
      <c r="D889" s="1" t="s">
        <v>5110</v>
      </c>
      <c r="F889" s="1" t="s">
        <v>543</v>
      </c>
      <c r="G889" s="2">
        <v>716.0</v>
      </c>
      <c r="H889" s="1" t="s">
        <v>5111</v>
      </c>
      <c r="J889" s="1" t="s">
        <v>543</v>
      </c>
      <c r="K889" s="2">
        <v>5.63</v>
      </c>
      <c r="L889" s="1" t="s">
        <v>5112</v>
      </c>
      <c r="M889" s="1" t="s">
        <v>5113</v>
      </c>
      <c r="N889" s="2">
        <v>545.0</v>
      </c>
      <c r="O889" s="1" t="s">
        <v>4685</v>
      </c>
      <c r="P889" s="2">
        <v>533.0</v>
      </c>
      <c r="Q889" s="1" t="s">
        <v>539</v>
      </c>
      <c r="R889" s="1" t="s">
        <v>5114</v>
      </c>
    </row>
    <row r="890">
      <c r="B890" s="1" t="s">
        <v>5115</v>
      </c>
      <c r="C890" s="2">
        <v>5.104</v>
      </c>
      <c r="D890" s="1" t="s">
        <v>5116</v>
      </c>
      <c r="F890" s="1" t="s">
        <v>551</v>
      </c>
      <c r="G890" s="2">
        <v>717.0</v>
      </c>
      <c r="H890" s="1" t="s">
        <v>5117</v>
      </c>
      <c r="I890" s="3"/>
      <c r="J890" s="1" t="s">
        <v>553</v>
      </c>
      <c r="K890" s="2">
        <v>5.64</v>
      </c>
      <c r="L890" s="1" t="s">
        <v>5118</v>
      </c>
      <c r="M890" s="1" t="s">
        <v>5119</v>
      </c>
      <c r="N890" s="2">
        <v>546.0</v>
      </c>
      <c r="O890" s="1" t="s">
        <v>4685</v>
      </c>
      <c r="P890" s="2">
        <v>534.0</v>
      </c>
      <c r="Q890" s="1" t="s">
        <v>547</v>
      </c>
      <c r="R890" s="1" t="s">
        <v>5120</v>
      </c>
    </row>
    <row r="891">
      <c r="B891" s="1" t="s">
        <v>5121</v>
      </c>
      <c r="C891" s="2">
        <v>5.105</v>
      </c>
      <c r="D891" s="1" t="s">
        <v>5122</v>
      </c>
      <c r="F891" s="1" t="s">
        <v>561</v>
      </c>
      <c r="G891" s="2">
        <v>717.0</v>
      </c>
      <c r="H891" s="1" t="s">
        <v>5123</v>
      </c>
      <c r="J891" s="1" t="s">
        <v>561</v>
      </c>
      <c r="K891" s="2">
        <v>5.65</v>
      </c>
      <c r="L891" s="1" t="s">
        <v>5124</v>
      </c>
      <c r="M891" s="1" t="s">
        <v>5125</v>
      </c>
      <c r="N891" s="2">
        <v>546.0</v>
      </c>
      <c r="O891" s="1" t="s">
        <v>4685</v>
      </c>
      <c r="P891" s="2">
        <v>534.0</v>
      </c>
      <c r="Q891" s="1" t="s">
        <v>556</v>
      </c>
      <c r="R891" s="1" t="s">
        <v>5126</v>
      </c>
    </row>
    <row r="892">
      <c r="B892" s="1" t="s">
        <v>5127</v>
      </c>
      <c r="C892" s="2">
        <v>5.106</v>
      </c>
      <c r="D892" s="1" t="s">
        <v>5128</v>
      </c>
      <c r="F892" s="1" t="s">
        <v>569</v>
      </c>
      <c r="G892" s="2">
        <v>719.0</v>
      </c>
      <c r="H892" s="1" t="s">
        <v>5129</v>
      </c>
      <c r="J892" s="1" t="s">
        <v>569</v>
      </c>
      <c r="K892" s="2">
        <v>5.66</v>
      </c>
      <c r="L892" s="1" t="s">
        <v>5130</v>
      </c>
      <c r="M892" s="1" t="s">
        <v>5131</v>
      </c>
      <c r="N892" s="2">
        <v>546.0</v>
      </c>
      <c r="O892" s="1" t="s">
        <v>4685</v>
      </c>
      <c r="P892" s="2">
        <v>534.0</v>
      </c>
      <c r="Q892" s="1" t="s">
        <v>564</v>
      </c>
      <c r="R892" s="1" t="s">
        <v>5132</v>
      </c>
    </row>
    <row r="893">
      <c r="B893" s="1" t="s">
        <v>5133</v>
      </c>
      <c r="C893" s="2">
        <v>5.107</v>
      </c>
      <c r="D893" s="1" t="s">
        <v>5134</v>
      </c>
      <c r="F893" s="1" t="s">
        <v>577</v>
      </c>
      <c r="G893" s="2">
        <v>719.0</v>
      </c>
      <c r="H893" s="1" t="s">
        <v>5135</v>
      </c>
      <c r="I893" s="3"/>
      <c r="J893" s="1" t="s">
        <v>577</v>
      </c>
      <c r="K893" s="2">
        <v>5.67</v>
      </c>
      <c r="L893" s="1" t="s">
        <v>5136</v>
      </c>
      <c r="M893" s="1" t="s">
        <v>5137</v>
      </c>
      <c r="N893" s="2">
        <v>548.0</v>
      </c>
      <c r="O893" s="1" t="s">
        <v>4685</v>
      </c>
      <c r="P893" s="2">
        <v>536.0</v>
      </c>
      <c r="Q893" s="1" t="s">
        <v>573</v>
      </c>
      <c r="R893" s="1" t="s">
        <v>5138</v>
      </c>
    </row>
    <row r="894">
      <c r="B894" s="1" t="s">
        <v>5139</v>
      </c>
      <c r="C894" s="2">
        <v>5.108</v>
      </c>
      <c r="D894" s="1" t="s">
        <v>5140</v>
      </c>
      <c r="F894" s="1" t="s">
        <v>587</v>
      </c>
      <c r="G894" s="2">
        <v>720.0</v>
      </c>
      <c r="H894" s="1" t="s">
        <v>5141</v>
      </c>
      <c r="I894" s="3"/>
      <c r="J894" s="1" t="s">
        <v>587</v>
      </c>
      <c r="K894" s="2">
        <v>5.68</v>
      </c>
      <c r="L894" s="1" t="s">
        <v>5142</v>
      </c>
      <c r="M894" s="1" t="s">
        <v>5143</v>
      </c>
      <c r="N894" s="2">
        <v>549.0</v>
      </c>
      <c r="O894" s="1" t="s">
        <v>4685</v>
      </c>
      <c r="P894" s="2">
        <v>537.0</v>
      </c>
      <c r="Q894" s="1" t="s">
        <v>581</v>
      </c>
      <c r="R894" s="1" t="s">
        <v>5144</v>
      </c>
    </row>
    <row r="895">
      <c r="B895" s="1" t="s">
        <v>5145</v>
      </c>
      <c r="C895" s="2">
        <v>5.109</v>
      </c>
      <c r="D895" s="1" t="s">
        <v>5146</v>
      </c>
      <c r="F895" s="1" t="s">
        <v>595</v>
      </c>
      <c r="G895" s="2">
        <v>720.0</v>
      </c>
      <c r="H895" s="1" t="s">
        <v>5147</v>
      </c>
      <c r="J895" s="1" t="s">
        <v>595</v>
      </c>
      <c r="K895" s="2">
        <v>5.69</v>
      </c>
      <c r="L895" s="1" t="s">
        <v>5148</v>
      </c>
      <c r="M895" s="1" t="s">
        <v>5149</v>
      </c>
      <c r="N895" s="2">
        <v>550.0</v>
      </c>
      <c r="O895" s="1" t="s">
        <v>4685</v>
      </c>
      <c r="P895" s="2">
        <v>538.0</v>
      </c>
      <c r="Q895" s="1" t="s">
        <v>591</v>
      </c>
      <c r="R895" s="1" t="s">
        <v>5150</v>
      </c>
    </row>
    <row r="896">
      <c r="B896" s="1" t="s">
        <v>5151</v>
      </c>
      <c r="C896" s="2">
        <v>5.11</v>
      </c>
      <c r="D896" s="1" t="s">
        <v>5152</v>
      </c>
      <c r="F896" s="1" t="s">
        <v>603</v>
      </c>
      <c r="G896" s="2">
        <v>722.0</v>
      </c>
      <c r="H896" s="1" t="s">
        <v>5153</v>
      </c>
      <c r="J896" s="1" t="s">
        <v>603</v>
      </c>
      <c r="K896" s="2">
        <v>5.7</v>
      </c>
      <c r="L896" s="1" t="s">
        <v>5154</v>
      </c>
      <c r="M896" s="1" t="s">
        <v>5155</v>
      </c>
      <c r="N896" s="2">
        <v>550.0</v>
      </c>
      <c r="O896" s="1" t="s">
        <v>4685</v>
      </c>
      <c r="P896" s="2">
        <v>538.0</v>
      </c>
      <c r="Q896" s="1" t="s">
        <v>599</v>
      </c>
      <c r="R896" s="1" t="s">
        <v>5156</v>
      </c>
    </row>
    <row r="897">
      <c r="B897" s="1" t="s">
        <v>5157</v>
      </c>
      <c r="C897" s="2">
        <v>5.111</v>
      </c>
      <c r="D897" s="1" t="s">
        <v>5158</v>
      </c>
      <c r="F897" s="1" t="s">
        <v>611</v>
      </c>
      <c r="G897" s="2">
        <v>723.0</v>
      </c>
      <c r="H897" s="1" t="s">
        <v>5159</v>
      </c>
      <c r="J897" s="1" t="s">
        <v>611</v>
      </c>
      <c r="K897" s="2">
        <v>5.71</v>
      </c>
      <c r="L897" s="1" t="s">
        <v>5160</v>
      </c>
      <c r="M897" s="1" t="s">
        <v>5161</v>
      </c>
      <c r="N897" s="2">
        <v>551.0</v>
      </c>
      <c r="O897" s="1" t="s">
        <v>4685</v>
      </c>
      <c r="P897" s="2">
        <v>539.0</v>
      </c>
      <c r="Q897" s="1" t="s">
        <v>607</v>
      </c>
      <c r="R897" s="1" t="s">
        <v>5162</v>
      </c>
    </row>
    <row r="898">
      <c r="B898" s="1" t="s">
        <v>5163</v>
      </c>
      <c r="C898" s="2">
        <v>5.112</v>
      </c>
      <c r="D898" s="1" t="s">
        <v>5164</v>
      </c>
      <c r="F898" s="1" t="s">
        <v>619</v>
      </c>
      <c r="G898" s="2">
        <v>724.0</v>
      </c>
      <c r="H898" s="1" t="s">
        <v>5165</v>
      </c>
      <c r="J898" s="1" t="s">
        <v>619</v>
      </c>
      <c r="K898" s="2">
        <v>5.72</v>
      </c>
      <c r="L898" s="1" t="s">
        <v>5166</v>
      </c>
      <c r="M898" s="1" t="s">
        <v>5167</v>
      </c>
      <c r="N898" s="2">
        <v>551.0</v>
      </c>
      <c r="O898" s="1" t="s">
        <v>4685</v>
      </c>
      <c r="P898" s="2">
        <v>539.0</v>
      </c>
      <c r="Q898" s="1" t="s">
        <v>615</v>
      </c>
      <c r="R898" s="1" t="s">
        <v>5168</v>
      </c>
    </row>
    <row r="899">
      <c r="B899" s="1" t="s">
        <v>5169</v>
      </c>
      <c r="C899" s="2">
        <v>5.113</v>
      </c>
      <c r="D899" s="1" t="s">
        <v>5170</v>
      </c>
      <c r="F899" s="1" t="s">
        <v>627</v>
      </c>
      <c r="G899" s="2">
        <v>724.0</v>
      </c>
      <c r="H899" s="1" t="s">
        <v>5171</v>
      </c>
      <c r="J899" s="1" t="s">
        <v>627</v>
      </c>
      <c r="K899" s="2">
        <v>5.73</v>
      </c>
      <c r="L899" s="1" t="s">
        <v>5172</v>
      </c>
      <c r="M899" s="1" t="s">
        <v>5173</v>
      </c>
      <c r="N899" s="2">
        <v>551.0</v>
      </c>
      <c r="O899" s="1" t="s">
        <v>4685</v>
      </c>
      <c r="P899" s="2">
        <v>539.0</v>
      </c>
      <c r="Q899" s="1" t="s">
        <v>623</v>
      </c>
      <c r="R899" s="1" t="s">
        <v>5174</v>
      </c>
    </row>
    <row r="900">
      <c r="B900" s="1" t="s">
        <v>5175</v>
      </c>
      <c r="C900" s="2">
        <v>5.114</v>
      </c>
      <c r="D900" s="1" t="s">
        <v>5176</v>
      </c>
      <c r="F900" s="1" t="s">
        <v>639</v>
      </c>
      <c r="G900" s="2">
        <v>727.0</v>
      </c>
      <c r="H900" s="1" t="s">
        <v>5177</v>
      </c>
      <c r="I900" s="3"/>
      <c r="J900" s="1" t="s">
        <v>641</v>
      </c>
      <c r="K900" s="2">
        <v>5.74</v>
      </c>
      <c r="L900" s="1" t="s">
        <v>5178</v>
      </c>
      <c r="M900" s="1" t="s">
        <v>5179</v>
      </c>
      <c r="N900" s="2">
        <v>552.0</v>
      </c>
      <c r="O900" s="1" t="s">
        <v>4685</v>
      </c>
      <c r="P900" s="2">
        <v>540.0</v>
      </c>
      <c r="Q900" s="1" t="s">
        <v>631</v>
      </c>
      <c r="R900" s="1" t="s">
        <v>5180</v>
      </c>
    </row>
    <row r="901">
      <c r="B901" s="1" t="s">
        <v>5181</v>
      </c>
      <c r="C901" s="2">
        <v>5.115</v>
      </c>
      <c r="D901" s="1" t="s">
        <v>5182</v>
      </c>
      <c r="F901" s="1" t="s">
        <v>650</v>
      </c>
      <c r="G901" s="2">
        <v>729.0</v>
      </c>
      <c r="H901" s="1" t="s">
        <v>5183</v>
      </c>
      <c r="J901" s="1" t="s">
        <v>650</v>
      </c>
      <c r="K901" s="2">
        <v>5.75</v>
      </c>
      <c r="L901" s="1" t="s">
        <v>5184</v>
      </c>
      <c r="M901" s="1" t="s">
        <v>5185</v>
      </c>
      <c r="N901" s="2">
        <v>554.0</v>
      </c>
      <c r="O901" s="1" t="s">
        <v>4685</v>
      </c>
      <c r="P901" s="2">
        <v>542.0</v>
      </c>
      <c r="Q901" s="1" t="s">
        <v>635</v>
      </c>
      <c r="R901" s="1" t="s">
        <v>5186</v>
      </c>
    </row>
    <row r="902">
      <c r="B902" s="1" t="s">
        <v>5187</v>
      </c>
      <c r="C902" s="2">
        <v>5.116</v>
      </c>
      <c r="D902" s="1" t="s">
        <v>5188</v>
      </c>
      <c r="F902" s="3"/>
      <c r="G902" s="3"/>
      <c r="H902" s="3"/>
      <c r="I902" s="3"/>
      <c r="J902" s="1" t="s">
        <v>660</v>
      </c>
      <c r="K902" s="2">
        <v>5.76</v>
      </c>
      <c r="L902" s="1" t="s">
        <v>5189</v>
      </c>
      <c r="M902" s="1" t="s">
        <v>5190</v>
      </c>
      <c r="N902" s="2">
        <v>555.0</v>
      </c>
      <c r="O902" s="1" t="s">
        <v>4685</v>
      </c>
      <c r="P902" s="2">
        <v>543.0</v>
      </c>
      <c r="Q902" s="1" t="s">
        <v>654</v>
      </c>
      <c r="R902" s="1" t="s">
        <v>5191</v>
      </c>
    </row>
    <row r="903">
      <c r="B903" s="1" t="s">
        <v>5192</v>
      </c>
      <c r="C903" s="2">
        <v>5.116</v>
      </c>
      <c r="D903" s="1" t="s">
        <v>5188</v>
      </c>
      <c r="F903" s="1" t="s">
        <v>660</v>
      </c>
      <c r="G903" s="2">
        <v>729.0</v>
      </c>
      <c r="H903" s="1" t="s">
        <v>5193</v>
      </c>
      <c r="I903" s="3"/>
      <c r="J903" s="3"/>
      <c r="K903" s="3"/>
      <c r="L903" s="3"/>
      <c r="M903" s="3"/>
      <c r="N903" s="2">
        <v>555.0</v>
      </c>
      <c r="O903" s="1" t="s">
        <v>4685</v>
      </c>
      <c r="P903" s="2">
        <v>543.0</v>
      </c>
      <c r="Q903" s="1" t="s">
        <v>664</v>
      </c>
      <c r="R903" s="1" t="s">
        <v>5194</v>
      </c>
    </row>
    <row r="904">
      <c r="B904" s="1" t="s">
        <v>5195</v>
      </c>
      <c r="C904" s="2">
        <v>5.117</v>
      </c>
      <c r="D904" s="1" t="s">
        <v>5196</v>
      </c>
      <c r="F904" s="1" t="s">
        <v>668</v>
      </c>
      <c r="G904" s="2">
        <v>729.0</v>
      </c>
      <c r="H904" s="1" t="s">
        <v>5197</v>
      </c>
      <c r="J904" s="1" t="s">
        <v>668</v>
      </c>
      <c r="K904" s="2">
        <v>5.77</v>
      </c>
      <c r="L904" s="1" t="s">
        <v>5198</v>
      </c>
      <c r="M904" s="1" t="s">
        <v>5199</v>
      </c>
      <c r="N904" s="2">
        <v>556.0</v>
      </c>
      <c r="O904" s="1" t="s">
        <v>4685</v>
      </c>
      <c r="P904" s="2">
        <v>544.0</v>
      </c>
      <c r="Q904" s="1" t="s">
        <v>672</v>
      </c>
      <c r="R904" s="1" t="s">
        <v>5200</v>
      </c>
    </row>
    <row r="905">
      <c r="B905" s="1" t="s">
        <v>5201</v>
      </c>
      <c r="C905" s="2">
        <v>5.118</v>
      </c>
      <c r="D905" s="1" t="s">
        <v>5202</v>
      </c>
      <c r="F905" s="1" t="s">
        <v>678</v>
      </c>
      <c r="G905" s="2">
        <v>729.0</v>
      </c>
      <c r="H905" s="1" t="s">
        <v>5203</v>
      </c>
      <c r="I905" s="3"/>
      <c r="J905" s="1" t="s">
        <v>678</v>
      </c>
      <c r="K905" s="2">
        <v>5.78</v>
      </c>
      <c r="L905" s="1" t="s">
        <v>5204</v>
      </c>
      <c r="M905" s="1" t="s">
        <v>5205</v>
      </c>
      <c r="N905" s="2">
        <v>557.0</v>
      </c>
      <c r="O905" s="1" t="s">
        <v>4685</v>
      </c>
      <c r="P905" s="2">
        <v>545.0</v>
      </c>
      <c r="Q905" s="1" t="s">
        <v>682</v>
      </c>
      <c r="R905" s="1" t="s">
        <v>5206</v>
      </c>
    </row>
    <row r="906">
      <c r="B906" s="1" t="s">
        <v>5207</v>
      </c>
      <c r="C906" s="2">
        <v>5.119</v>
      </c>
      <c r="D906" s="1" t="s">
        <v>5208</v>
      </c>
      <c r="F906" s="1" t="s">
        <v>686</v>
      </c>
      <c r="G906" s="2">
        <v>731.0</v>
      </c>
      <c r="H906" s="1" t="s">
        <v>5209</v>
      </c>
      <c r="J906" s="1" t="s">
        <v>686</v>
      </c>
      <c r="K906" s="2">
        <v>5.79</v>
      </c>
      <c r="L906" s="1" t="s">
        <v>5210</v>
      </c>
      <c r="M906" s="1" t="s">
        <v>5211</v>
      </c>
      <c r="O906" s="3"/>
      <c r="P906" s="3"/>
      <c r="Q906" s="3"/>
      <c r="R906" s="3"/>
    </row>
    <row r="907">
      <c r="B907" s="1" t="s">
        <v>5212</v>
      </c>
      <c r="C907" s="2">
        <v>5.12</v>
      </c>
      <c r="D907" s="1" t="s">
        <v>5213</v>
      </c>
      <c r="F907" s="1" t="s">
        <v>694</v>
      </c>
      <c r="G907" s="2">
        <v>731.0</v>
      </c>
      <c r="H907" s="1" t="s">
        <v>5214</v>
      </c>
      <c r="J907" s="1" t="s">
        <v>694</v>
      </c>
      <c r="K907" s="2">
        <v>5.8</v>
      </c>
      <c r="L907" s="1" t="s">
        <v>5215</v>
      </c>
      <c r="M907" s="1" t="s">
        <v>5216</v>
      </c>
      <c r="N907" s="2">
        <v>557.0</v>
      </c>
      <c r="O907" s="1" t="s">
        <v>4685</v>
      </c>
      <c r="P907" s="2">
        <v>545.0</v>
      </c>
      <c r="Q907" s="1" t="s">
        <v>690</v>
      </c>
      <c r="R907" s="1" t="s">
        <v>5217</v>
      </c>
    </row>
    <row r="908">
      <c r="B908" s="1" t="s">
        <v>5218</v>
      </c>
      <c r="C908" s="2">
        <v>5.121</v>
      </c>
      <c r="D908" s="1" t="s">
        <v>5219</v>
      </c>
      <c r="F908" s="1" t="s">
        <v>702</v>
      </c>
      <c r="G908" s="2">
        <v>731.0</v>
      </c>
      <c r="H908" s="1" t="s">
        <v>5220</v>
      </c>
      <c r="J908" s="1" t="s">
        <v>702</v>
      </c>
      <c r="K908" s="2">
        <v>5.81</v>
      </c>
      <c r="L908" s="1" t="s">
        <v>5221</v>
      </c>
      <c r="M908" s="1" t="s">
        <v>5222</v>
      </c>
      <c r="N908" s="2">
        <v>557.0</v>
      </c>
      <c r="O908" s="1" t="s">
        <v>4685</v>
      </c>
      <c r="P908" s="2">
        <v>545.0</v>
      </c>
      <c r="Q908" s="1" t="s">
        <v>698</v>
      </c>
      <c r="R908" s="1" t="s">
        <v>5223</v>
      </c>
    </row>
    <row r="909">
      <c r="B909" s="1" t="s">
        <v>5224</v>
      </c>
      <c r="C909" s="2">
        <v>5.122</v>
      </c>
      <c r="D909" s="1" t="s">
        <v>5225</v>
      </c>
      <c r="F909" s="1" t="s">
        <v>710</v>
      </c>
      <c r="G909" s="2">
        <v>732.0</v>
      </c>
      <c r="H909" s="1" t="s">
        <v>5226</v>
      </c>
      <c r="I909" s="3"/>
      <c r="J909" s="1" t="s">
        <v>710</v>
      </c>
      <c r="K909" s="2">
        <v>5.82</v>
      </c>
      <c r="L909" s="1" t="s">
        <v>5227</v>
      </c>
      <c r="M909" s="1" t="s">
        <v>5228</v>
      </c>
      <c r="N909" s="2">
        <v>557.0</v>
      </c>
      <c r="O909" s="1" t="s">
        <v>4685</v>
      </c>
      <c r="P909" s="2">
        <v>545.0</v>
      </c>
      <c r="Q909" s="1" t="s">
        <v>706</v>
      </c>
      <c r="R909" s="1" t="s">
        <v>5229</v>
      </c>
    </row>
    <row r="910">
      <c r="B910" s="1" t="s">
        <v>5230</v>
      </c>
      <c r="C910" s="2">
        <v>5.123</v>
      </c>
      <c r="D910" s="1" t="s">
        <v>5231</v>
      </c>
      <c r="E910" s="3"/>
      <c r="F910" s="1" t="s">
        <v>718</v>
      </c>
      <c r="G910" s="2">
        <v>734.0</v>
      </c>
      <c r="H910" s="1" t="s">
        <v>5232</v>
      </c>
      <c r="J910" s="1" t="s">
        <v>718</v>
      </c>
      <c r="K910" s="2">
        <v>5.83</v>
      </c>
      <c r="L910" s="1" t="s">
        <v>5233</v>
      </c>
      <c r="M910" s="1" t="s">
        <v>5234</v>
      </c>
      <c r="N910" s="2">
        <v>558.0</v>
      </c>
      <c r="O910" s="1" t="s">
        <v>4685</v>
      </c>
      <c r="P910" s="2">
        <v>546.0</v>
      </c>
      <c r="Q910" s="1" t="s">
        <v>672</v>
      </c>
      <c r="R910" s="1" t="s">
        <v>5235</v>
      </c>
    </row>
    <row r="911">
      <c r="B911" s="1" t="s">
        <v>5236</v>
      </c>
      <c r="C911" s="2">
        <v>5.124</v>
      </c>
      <c r="D911" s="1" t="s">
        <v>5237</v>
      </c>
      <c r="F911" s="1" t="s">
        <v>726</v>
      </c>
      <c r="G911" s="2">
        <v>735.0</v>
      </c>
      <c r="H911" s="1" t="s">
        <v>5238</v>
      </c>
      <c r="J911" s="1" t="s">
        <v>728</v>
      </c>
      <c r="K911" s="2">
        <v>5.84</v>
      </c>
      <c r="L911" s="1" t="s">
        <v>5239</v>
      </c>
      <c r="M911" s="1" t="s">
        <v>5240</v>
      </c>
      <c r="N911" s="2">
        <v>559.0</v>
      </c>
      <c r="O911" s="1" t="s">
        <v>4685</v>
      </c>
      <c r="P911" s="2">
        <v>547.0</v>
      </c>
      <c r="Q911" s="1" t="s">
        <v>722</v>
      </c>
      <c r="R911" s="1" t="s">
        <v>5241</v>
      </c>
    </row>
    <row r="912">
      <c r="B912" s="1" t="s">
        <v>5242</v>
      </c>
      <c r="C912" s="2">
        <v>5.125</v>
      </c>
      <c r="D912" s="1" t="s">
        <v>5243</v>
      </c>
      <c r="E912" s="3"/>
      <c r="F912" s="1" t="s">
        <v>735</v>
      </c>
      <c r="G912" s="2">
        <v>735.0</v>
      </c>
      <c r="H912" s="1" t="s">
        <v>5244</v>
      </c>
      <c r="I912" s="3"/>
      <c r="J912" s="1" t="s">
        <v>735</v>
      </c>
      <c r="K912" s="2">
        <v>5.85</v>
      </c>
      <c r="L912" s="1" t="s">
        <v>5245</v>
      </c>
      <c r="M912" s="1" t="s">
        <v>5246</v>
      </c>
      <c r="N912" s="2">
        <v>559.0</v>
      </c>
      <c r="O912" s="1" t="s">
        <v>4685</v>
      </c>
      <c r="P912" s="2">
        <v>547.0</v>
      </c>
      <c r="Q912" s="1" t="s">
        <v>731</v>
      </c>
      <c r="R912" s="1" t="s">
        <v>5247</v>
      </c>
    </row>
    <row r="913">
      <c r="B913" s="1" t="s">
        <v>5248</v>
      </c>
      <c r="C913" s="2">
        <v>5.126</v>
      </c>
      <c r="D913" s="1" t="s">
        <v>5249</v>
      </c>
      <c r="F913" s="1" t="s">
        <v>743</v>
      </c>
      <c r="G913" s="2">
        <v>736.0</v>
      </c>
      <c r="H913" s="1" t="s">
        <v>5250</v>
      </c>
      <c r="J913" s="1" t="s">
        <v>743</v>
      </c>
      <c r="K913" s="2">
        <v>5.86</v>
      </c>
      <c r="L913" s="1" t="s">
        <v>5251</v>
      </c>
      <c r="M913" s="1" t="s">
        <v>5252</v>
      </c>
      <c r="N913" s="2">
        <v>560.0</v>
      </c>
      <c r="O913" s="1" t="s">
        <v>4685</v>
      </c>
      <c r="P913" s="2">
        <v>548.0</v>
      </c>
      <c r="Q913" s="1" t="s">
        <v>739</v>
      </c>
      <c r="R913" s="1" t="s">
        <v>5253</v>
      </c>
    </row>
    <row r="914">
      <c r="B914" s="1" t="s">
        <v>5254</v>
      </c>
      <c r="C914" s="2">
        <v>5.127</v>
      </c>
      <c r="D914" s="1" t="s">
        <v>5255</v>
      </c>
      <c r="F914" s="1" t="s">
        <v>751</v>
      </c>
      <c r="G914" s="2">
        <v>736.0</v>
      </c>
      <c r="H914" s="1" t="s">
        <v>5256</v>
      </c>
      <c r="J914" s="1" t="s">
        <v>751</v>
      </c>
      <c r="K914" s="2">
        <v>5.87</v>
      </c>
      <c r="L914" s="1" t="s">
        <v>5257</v>
      </c>
      <c r="M914" s="1" t="s">
        <v>5258</v>
      </c>
      <c r="N914" s="2">
        <v>561.0</v>
      </c>
      <c r="O914" s="1" t="s">
        <v>4685</v>
      </c>
      <c r="P914" s="2">
        <v>549.0</v>
      </c>
      <c r="Q914" s="1" t="s">
        <v>747</v>
      </c>
      <c r="R914" s="1" t="s">
        <v>5259</v>
      </c>
    </row>
    <row r="915">
      <c r="B915" s="1" t="s">
        <v>5260</v>
      </c>
      <c r="C915" s="2">
        <v>5.128</v>
      </c>
      <c r="D915" s="1" t="s">
        <v>5261</v>
      </c>
      <c r="F915" s="1" t="s">
        <v>759</v>
      </c>
      <c r="G915" s="2">
        <v>736.0</v>
      </c>
      <c r="H915" s="1" t="s">
        <v>5262</v>
      </c>
      <c r="J915" s="1" t="s">
        <v>759</v>
      </c>
      <c r="K915" s="2">
        <v>5.88</v>
      </c>
      <c r="L915" s="1" t="s">
        <v>5263</v>
      </c>
      <c r="M915" s="1" t="s">
        <v>5264</v>
      </c>
      <c r="N915" s="2">
        <v>562.0</v>
      </c>
      <c r="O915" s="1" t="s">
        <v>4685</v>
      </c>
      <c r="P915" s="2">
        <v>550.0</v>
      </c>
      <c r="Q915" s="1" t="s">
        <v>755</v>
      </c>
      <c r="R915" s="1" t="s">
        <v>5265</v>
      </c>
    </row>
    <row r="916">
      <c r="B916" s="1" t="s">
        <v>5266</v>
      </c>
      <c r="C916" s="2">
        <v>5.129</v>
      </c>
      <c r="D916" s="1" t="s">
        <v>5267</v>
      </c>
      <c r="F916" s="1" t="s">
        <v>767</v>
      </c>
      <c r="G916" s="2">
        <v>738.0</v>
      </c>
      <c r="H916" s="1" t="s">
        <v>5268</v>
      </c>
      <c r="J916" s="1" t="s">
        <v>767</v>
      </c>
      <c r="K916" s="2">
        <v>5.89</v>
      </c>
      <c r="L916" s="1" t="s">
        <v>5269</v>
      </c>
      <c r="M916" s="1" t="s">
        <v>5270</v>
      </c>
      <c r="N916" s="2">
        <v>563.0</v>
      </c>
      <c r="O916" s="1" t="s">
        <v>4685</v>
      </c>
      <c r="P916" s="2">
        <v>551.0</v>
      </c>
      <c r="Q916" s="1" t="s">
        <v>763</v>
      </c>
      <c r="R916" s="1" t="s">
        <v>5271</v>
      </c>
    </row>
    <row r="917">
      <c r="B917" s="1" t="s">
        <v>5272</v>
      </c>
      <c r="C917" s="2">
        <v>5.13</v>
      </c>
      <c r="D917" s="1" t="s">
        <v>5273</v>
      </c>
      <c r="F917" s="1" t="s">
        <v>775</v>
      </c>
      <c r="G917" s="2">
        <v>739.0</v>
      </c>
      <c r="H917" s="1" t="s">
        <v>5274</v>
      </c>
      <c r="I917" s="3"/>
      <c r="J917" s="3"/>
      <c r="K917" s="3"/>
      <c r="L917" s="3"/>
      <c r="M917" s="3"/>
      <c r="N917" s="2">
        <v>563.0</v>
      </c>
      <c r="O917" s="1" t="s">
        <v>4685</v>
      </c>
      <c r="P917" s="2">
        <v>551.0</v>
      </c>
      <c r="Q917" s="1" t="s">
        <v>771</v>
      </c>
      <c r="R917" s="1" t="s">
        <v>5275</v>
      </c>
    </row>
    <row r="918">
      <c r="B918" s="1" t="s">
        <v>5276</v>
      </c>
      <c r="C918" s="2">
        <v>5.131</v>
      </c>
      <c r="D918" s="1" t="s">
        <v>5277</v>
      </c>
      <c r="F918" s="1" t="s">
        <v>775</v>
      </c>
      <c r="G918" s="2">
        <v>739.0</v>
      </c>
      <c r="H918" s="1" t="s">
        <v>5274</v>
      </c>
      <c r="I918" s="3"/>
      <c r="J918" s="1" t="s">
        <v>775</v>
      </c>
      <c r="K918" s="2">
        <v>5.9</v>
      </c>
      <c r="L918" s="1" t="s">
        <v>5278</v>
      </c>
      <c r="M918" s="1" t="s">
        <v>5279</v>
      </c>
      <c r="N918" s="2">
        <v>564.0</v>
      </c>
      <c r="O918" s="1" t="s">
        <v>4685</v>
      </c>
      <c r="P918" s="2">
        <v>552.0</v>
      </c>
      <c r="Q918" s="1" t="s">
        <v>779</v>
      </c>
      <c r="R918" s="1" t="s">
        <v>5280</v>
      </c>
    </row>
    <row r="919">
      <c r="B919" s="1" t="s">
        <v>5281</v>
      </c>
      <c r="C919" s="2">
        <v>5.132</v>
      </c>
      <c r="D919" s="1" t="s">
        <v>5282</v>
      </c>
      <c r="F919" s="1" t="s">
        <v>783</v>
      </c>
      <c r="G919" s="2">
        <v>739.0</v>
      </c>
      <c r="H919" s="1" t="s">
        <v>5283</v>
      </c>
      <c r="J919" s="1" t="s">
        <v>783</v>
      </c>
      <c r="K919" s="2">
        <v>5.91</v>
      </c>
      <c r="L919" s="1" t="s">
        <v>5284</v>
      </c>
      <c r="M919" s="1" t="s">
        <v>5285</v>
      </c>
      <c r="N919" s="2">
        <v>564.0</v>
      </c>
      <c r="O919" s="1" t="s">
        <v>4685</v>
      </c>
      <c r="P919" s="2">
        <v>552.0</v>
      </c>
      <c r="Q919" s="1" t="s">
        <v>787</v>
      </c>
      <c r="R919" s="1" t="s">
        <v>5286</v>
      </c>
    </row>
    <row r="920">
      <c r="B920" s="1" t="s">
        <v>5287</v>
      </c>
      <c r="C920" s="2">
        <v>5.133</v>
      </c>
      <c r="D920" s="1" t="s">
        <v>5288</v>
      </c>
      <c r="F920" s="1" t="s">
        <v>791</v>
      </c>
      <c r="G920" s="2">
        <v>739.0</v>
      </c>
      <c r="H920" s="1" t="s">
        <v>5289</v>
      </c>
      <c r="I920" s="3"/>
      <c r="J920" s="1" t="s">
        <v>791</v>
      </c>
      <c r="K920" s="2">
        <v>5.92</v>
      </c>
      <c r="L920" s="1" t="s">
        <v>5290</v>
      </c>
      <c r="M920" s="1" t="s">
        <v>5291</v>
      </c>
      <c r="N920" s="2">
        <v>565.0</v>
      </c>
      <c r="O920" s="1" t="s">
        <v>4685</v>
      </c>
      <c r="P920" s="2">
        <v>553.0</v>
      </c>
      <c r="Q920" s="1" t="s">
        <v>795</v>
      </c>
      <c r="R920" s="1" t="s">
        <v>5292</v>
      </c>
    </row>
    <row r="921">
      <c r="B921" s="1" t="s">
        <v>5293</v>
      </c>
      <c r="C921" s="2">
        <v>5.134</v>
      </c>
      <c r="D921" s="1" t="s">
        <v>5294</v>
      </c>
      <c r="F921" s="1" t="s">
        <v>799</v>
      </c>
      <c r="G921" s="2">
        <v>740.0</v>
      </c>
      <c r="H921" s="1" t="s">
        <v>5295</v>
      </c>
      <c r="J921" s="1" t="s">
        <v>799</v>
      </c>
      <c r="K921" s="2">
        <v>5.93</v>
      </c>
      <c r="L921" s="1" t="s">
        <v>5296</v>
      </c>
      <c r="M921" s="1" t="s">
        <v>5297</v>
      </c>
      <c r="N921" s="2">
        <v>565.0</v>
      </c>
      <c r="O921" s="1" t="s">
        <v>4685</v>
      </c>
      <c r="P921" s="2">
        <v>553.0</v>
      </c>
      <c r="Q921" s="1" t="s">
        <v>803</v>
      </c>
      <c r="R921" s="1" t="s">
        <v>5298</v>
      </c>
    </row>
    <row r="922">
      <c r="B922" s="1" t="s">
        <v>5299</v>
      </c>
      <c r="C922" s="2">
        <v>5.135</v>
      </c>
      <c r="D922" s="1" t="s">
        <v>5300</v>
      </c>
      <c r="F922" s="1" t="s">
        <v>811</v>
      </c>
      <c r="G922" s="2">
        <v>740.0</v>
      </c>
      <c r="H922" s="1" t="s">
        <v>5301</v>
      </c>
      <c r="J922" s="1" t="s">
        <v>813</v>
      </c>
      <c r="K922" s="2">
        <v>5.94</v>
      </c>
      <c r="L922" s="1" t="s">
        <v>5302</v>
      </c>
      <c r="M922" s="1" t="s">
        <v>5303</v>
      </c>
      <c r="N922" s="2">
        <v>566.0</v>
      </c>
      <c r="O922" s="1" t="s">
        <v>4685</v>
      </c>
      <c r="P922" s="2">
        <v>554.0</v>
      </c>
      <c r="Q922" s="1" t="s">
        <v>807</v>
      </c>
      <c r="R922" s="1" t="s">
        <v>5304</v>
      </c>
    </row>
    <row r="923">
      <c r="B923" s="1" t="s">
        <v>5305</v>
      </c>
      <c r="C923" s="2">
        <v>5.136</v>
      </c>
      <c r="D923" s="1" t="s">
        <v>5306</v>
      </c>
      <c r="F923" s="1" t="s">
        <v>820</v>
      </c>
      <c r="G923" s="2">
        <v>741.0</v>
      </c>
      <c r="H923" s="1" t="s">
        <v>5307</v>
      </c>
      <c r="J923" s="1" t="s">
        <v>820</v>
      </c>
      <c r="K923" s="2">
        <v>5.95</v>
      </c>
      <c r="L923" s="1" t="s">
        <v>5308</v>
      </c>
      <c r="M923" s="1" t="s">
        <v>5309</v>
      </c>
      <c r="N923" s="2">
        <v>566.0</v>
      </c>
      <c r="O923" s="1" t="s">
        <v>4685</v>
      </c>
      <c r="P923" s="2">
        <v>554.0</v>
      </c>
      <c r="Q923" s="1" t="s">
        <v>816</v>
      </c>
      <c r="R923" s="1" t="s">
        <v>5310</v>
      </c>
    </row>
    <row r="924">
      <c r="B924" s="1" t="s">
        <v>5311</v>
      </c>
      <c r="C924" s="2">
        <v>5.137</v>
      </c>
      <c r="D924" s="1" t="s">
        <v>5312</v>
      </c>
      <c r="F924" s="1" t="s">
        <v>828</v>
      </c>
      <c r="G924" s="2">
        <v>741.0</v>
      </c>
      <c r="H924" s="1" t="s">
        <v>5313</v>
      </c>
      <c r="J924" s="1" t="s">
        <v>828</v>
      </c>
      <c r="K924" s="2">
        <v>5.96</v>
      </c>
      <c r="L924" s="1" t="s">
        <v>5314</v>
      </c>
      <c r="M924" s="1" t="s">
        <v>5315</v>
      </c>
      <c r="N924" s="2">
        <v>567.0</v>
      </c>
      <c r="O924" s="1" t="s">
        <v>4685</v>
      </c>
      <c r="P924" s="2">
        <v>555.0</v>
      </c>
      <c r="Q924" s="1" t="s">
        <v>1915</v>
      </c>
      <c r="R924" s="1" t="s">
        <v>5316</v>
      </c>
    </row>
    <row r="925">
      <c r="B925" s="1" t="s">
        <v>5317</v>
      </c>
      <c r="C925" s="2">
        <v>5.138</v>
      </c>
      <c r="D925" s="1" t="s">
        <v>5318</v>
      </c>
      <c r="F925" s="1" t="s">
        <v>836</v>
      </c>
      <c r="G925" s="2">
        <v>742.0</v>
      </c>
      <c r="H925" s="1" t="s">
        <v>5319</v>
      </c>
      <c r="I925" s="3"/>
      <c r="J925" s="1" t="s">
        <v>836</v>
      </c>
      <c r="K925" s="2">
        <v>5.97</v>
      </c>
      <c r="L925" s="1" t="s">
        <v>5320</v>
      </c>
      <c r="M925" s="1" t="s">
        <v>5321</v>
      </c>
      <c r="N925" s="2">
        <v>567.0</v>
      </c>
      <c r="O925" s="1" t="s">
        <v>4685</v>
      </c>
      <c r="P925" s="2">
        <v>555.0</v>
      </c>
      <c r="Q925" s="1" t="s">
        <v>832</v>
      </c>
      <c r="R925" s="1" t="s">
        <v>5322</v>
      </c>
    </row>
    <row r="926">
      <c r="B926" s="1" t="s">
        <v>5323</v>
      </c>
      <c r="C926" s="2">
        <v>5.139</v>
      </c>
      <c r="D926" s="1" t="s">
        <v>5324</v>
      </c>
      <c r="F926" s="1" t="s">
        <v>836</v>
      </c>
      <c r="G926" s="2">
        <v>742.0</v>
      </c>
      <c r="H926" s="1" t="s">
        <v>5319</v>
      </c>
      <c r="I926" s="3"/>
      <c r="J926" s="3"/>
      <c r="K926" s="3"/>
      <c r="L926" s="3"/>
      <c r="M926" s="3"/>
      <c r="N926" s="2">
        <v>567.0</v>
      </c>
      <c r="O926" s="1" t="s">
        <v>4685</v>
      </c>
      <c r="P926" s="2">
        <v>555.0</v>
      </c>
      <c r="Q926" s="1" t="s">
        <v>840</v>
      </c>
      <c r="R926" s="1" t="s">
        <v>5325</v>
      </c>
    </row>
    <row r="927">
      <c r="B927" s="1" t="s">
        <v>5326</v>
      </c>
      <c r="C927" s="2">
        <v>5.14</v>
      </c>
      <c r="D927" s="1" t="s">
        <v>5327</v>
      </c>
      <c r="F927" s="1" t="s">
        <v>844</v>
      </c>
      <c r="G927" s="2">
        <v>743.0</v>
      </c>
      <c r="H927" s="1" t="s">
        <v>5328</v>
      </c>
      <c r="J927" s="1" t="s">
        <v>844</v>
      </c>
      <c r="K927" s="2">
        <v>5.98</v>
      </c>
      <c r="L927" s="1" t="s">
        <v>5329</v>
      </c>
      <c r="M927" s="1" t="s">
        <v>5330</v>
      </c>
      <c r="N927" s="2">
        <v>568.0</v>
      </c>
      <c r="O927" s="1" t="s">
        <v>4685</v>
      </c>
      <c r="P927" s="2">
        <v>556.0</v>
      </c>
      <c r="Q927" s="1" t="s">
        <v>848</v>
      </c>
      <c r="R927" s="1" t="s">
        <v>5331</v>
      </c>
    </row>
    <row r="928">
      <c r="B928" s="1" t="s">
        <v>5332</v>
      </c>
      <c r="C928" s="2">
        <v>5.141</v>
      </c>
      <c r="D928" s="1" t="s">
        <v>5333</v>
      </c>
      <c r="F928" s="1" t="s">
        <v>852</v>
      </c>
      <c r="G928" s="2">
        <v>743.0</v>
      </c>
      <c r="H928" s="1" t="s">
        <v>5334</v>
      </c>
      <c r="J928" s="1" t="s">
        <v>852</v>
      </c>
      <c r="K928" s="2">
        <v>5.99</v>
      </c>
      <c r="L928" s="1" t="s">
        <v>5335</v>
      </c>
      <c r="M928" s="1" t="s">
        <v>5336</v>
      </c>
      <c r="N928" s="2">
        <v>568.0</v>
      </c>
      <c r="O928" s="1" t="s">
        <v>4685</v>
      </c>
      <c r="P928" s="2">
        <v>556.0</v>
      </c>
      <c r="Q928" s="1" t="s">
        <v>856</v>
      </c>
      <c r="R928" s="1" t="s">
        <v>5337</v>
      </c>
    </row>
    <row r="929">
      <c r="B929" s="1" t="s">
        <v>5338</v>
      </c>
      <c r="C929" s="2">
        <v>5.142</v>
      </c>
      <c r="D929" s="1" t="s">
        <v>5339</v>
      </c>
      <c r="F929" s="1" t="s">
        <v>860</v>
      </c>
      <c r="G929" s="2">
        <v>744.0</v>
      </c>
      <c r="H929" s="1" t="s">
        <v>5340</v>
      </c>
      <c r="J929" s="1" t="s">
        <v>860</v>
      </c>
      <c r="K929" s="2">
        <v>5.1</v>
      </c>
      <c r="L929" s="1" t="s">
        <v>5341</v>
      </c>
      <c r="M929" s="1" t="s">
        <v>5342</v>
      </c>
      <c r="N929" s="2">
        <v>569.0</v>
      </c>
      <c r="O929" s="1" t="s">
        <v>4685</v>
      </c>
      <c r="P929" s="2">
        <v>557.0</v>
      </c>
      <c r="Q929" s="1" t="s">
        <v>864</v>
      </c>
      <c r="R929" s="1" t="s">
        <v>5343</v>
      </c>
    </row>
    <row r="930">
      <c r="B930" s="1" t="s">
        <v>5344</v>
      </c>
      <c r="C930" s="2">
        <v>5.143</v>
      </c>
      <c r="D930" s="1" t="s">
        <v>5345</v>
      </c>
      <c r="F930" s="1" t="s">
        <v>868</v>
      </c>
      <c r="G930" s="2">
        <v>745.0</v>
      </c>
      <c r="H930" s="1" t="s">
        <v>5346</v>
      </c>
      <c r="J930" s="1" t="s">
        <v>868</v>
      </c>
      <c r="K930" s="2">
        <v>5.101</v>
      </c>
      <c r="L930" s="1" t="s">
        <v>5347</v>
      </c>
      <c r="M930" s="1" t="s">
        <v>5348</v>
      </c>
      <c r="N930" s="2">
        <v>569.0</v>
      </c>
      <c r="O930" s="1" t="s">
        <v>4685</v>
      </c>
      <c r="P930" s="2">
        <v>557.0</v>
      </c>
      <c r="Q930" s="1" t="s">
        <v>864</v>
      </c>
      <c r="R930" s="1" t="s">
        <v>5343</v>
      </c>
    </row>
    <row r="931">
      <c r="B931" s="1" t="s">
        <v>5349</v>
      </c>
      <c r="C931" s="2">
        <v>5.144</v>
      </c>
      <c r="D931" s="1" t="s">
        <v>5350</v>
      </c>
      <c r="F931" s="1" t="s">
        <v>876</v>
      </c>
      <c r="G931" s="2">
        <v>745.0</v>
      </c>
      <c r="H931" s="1" t="s">
        <v>5351</v>
      </c>
      <c r="J931" s="1" t="s">
        <v>876</v>
      </c>
      <c r="K931" s="2">
        <v>5.102</v>
      </c>
      <c r="L931" s="1" t="s">
        <v>5352</v>
      </c>
      <c r="M931" s="1" t="s">
        <v>5353</v>
      </c>
      <c r="N931" s="2">
        <v>570.0</v>
      </c>
      <c r="O931" s="1" t="s">
        <v>4685</v>
      </c>
      <c r="P931" s="2">
        <v>558.0</v>
      </c>
      <c r="Q931" s="1" t="s">
        <v>880</v>
      </c>
      <c r="R931" s="1" t="s">
        <v>5354</v>
      </c>
    </row>
    <row r="932">
      <c r="B932" s="1" t="s">
        <v>5355</v>
      </c>
      <c r="C932" s="2">
        <v>5.145</v>
      </c>
      <c r="D932" s="1" t="s">
        <v>5356</v>
      </c>
      <c r="F932" s="1" t="s">
        <v>884</v>
      </c>
      <c r="G932" s="2">
        <v>746.0</v>
      </c>
      <c r="H932" s="1" t="s">
        <v>5357</v>
      </c>
      <c r="J932" s="1" t="s">
        <v>884</v>
      </c>
      <c r="K932" s="2">
        <v>5.103</v>
      </c>
      <c r="L932" s="1" t="s">
        <v>5358</v>
      </c>
      <c r="M932" s="1" t="s">
        <v>5359</v>
      </c>
      <c r="N932" s="2">
        <v>570.0</v>
      </c>
      <c r="O932" s="1" t="s">
        <v>4685</v>
      </c>
      <c r="P932" s="2">
        <v>558.0</v>
      </c>
      <c r="Q932" s="1" t="s">
        <v>1958</v>
      </c>
      <c r="R932" s="1" t="s">
        <v>5360</v>
      </c>
    </row>
    <row r="933">
      <c r="B933" s="1" t="s">
        <v>5361</v>
      </c>
      <c r="C933" s="2">
        <v>5.146</v>
      </c>
      <c r="D933" s="1" t="s">
        <v>5362</v>
      </c>
      <c r="F933" s="1" t="s">
        <v>892</v>
      </c>
      <c r="G933" s="2">
        <v>747.0</v>
      </c>
      <c r="H933" s="1" t="s">
        <v>5363</v>
      </c>
      <c r="J933" s="1" t="s">
        <v>894</v>
      </c>
      <c r="K933" s="2">
        <v>5.104</v>
      </c>
      <c r="L933" s="1" t="s">
        <v>5364</v>
      </c>
      <c r="M933" s="1" t="s">
        <v>5365</v>
      </c>
      <c r="N933" s="2">
        <v>570.0</v>
      </c>
      <c r="O933" s="1" t="s">
        <v>4685</v>
      </c>
      <c r="P933" s="2">
        <v>558.0</v>
      </c>
      <c r="Q933" s="1" t="s">
        <v>888</v>
      </c>
      <c r="R933" s="1" t="s">
        <v>5366</v>
      </c>
    </row>
    <row r="934">
      <c r="B934" s="1" t="s">
        <v>5367</v>
      </c>
      <c r="C934" s="2">
        <v>5.147</v>
      </c>
      <c r="D934" s="1" t="s">
        <v>5368</v>
      </c>
      <c r="F934" s="1" t="s">
        <v>901</v>
      </c>
      <c r="G934" s="2">
        <v>747.0</v>
      </c>
      <c r="H934" s="1" t="s">
        <v>5369</v>
      </c>
      <c r="J934" s="1" t="s">
        <v>901</v>
      </c>
      <c r="K934" s="2">
        <v>5.105</v>
      </c>
      <c r="L934" s="1" t="s">
        <v>5370</v>
      </c>
      <c r="M934" s="1" t="s">
        <v>5371</v>
      </c>
      <c r="N934" s="2">
        <v>571.0</v>
      </c>
      <c r="O934" s="1" t="s">
        <v>4685</v>
      </c>
      <c r="P934" s="2">
        <v>559.0</v>
      </c>
      <c r="Q934" s="1" t="s">
        <v>897</v>
      </c>
      <c r="R934" s="1" t="s">
        <v>5372</v>
      </c>
    </row>
    <row r="935">
      <c r="B935" s="1" t="s">
        <v>5373</v>
      </c>
      <c r="C935" s="2">
        <v>5.148</v>
      </c>
      <c r="D935" s="1" t="s">
        <v>5374</v>
      </c>
      <c r="F935" s="1" t="s">
        <v>909</v>
      </c>
      <c r="G935" s="2">
        <v>748.0</v>
      </c>
      <c r="H935" s="1" t="s">
        <v>5375</v>
      </c>
      <c r="J935" s="1" t="s">
        <v>909</v>
      </c>
      <c r="K935" s="2">
        <v>5.106</v>
      </c>
      <c r="L935" s="1" t="s">
        <v>5376</v>
      </c>
      <c r="M935" s="1" t="s">
        <v>5377</v>
      </c>
      <c r="N935" s="2">
        <v>572.0</v>
      </c>
      <c r="O935" s="1" t="s">
        <v>4685</v>
      </c>
      <c r="P935" s="2">
        <v>560.0</v>
      </c>
      <c r="Q935" s="1" t="s">
        <v>905</v>
      </c>
      <c r="R935" s="1" t="s">
        <v>5378</v>
      </c>
    </row>
    <row r="936">
      <c r="B936" s="1" t="s">
        <v>5379</v>
      </c>
      <c r="C936" s="2">
        <v>5.149</v>
      </c>
      <c r="D936" s="1" t="s">
        <v>5380</v>
      </c>
      <c r="F936" s="1" t="s">
        <v>917</v>
      </c>
      <c r="G936" s="2">
        <v>748.0</v>
      </c>
      <c r="H936" s="1" t="s">
        <v>5381</v>
      </c>
      <c r="J936" s="1" t="s">
        <v>917</v>
      </c>
      <c r="K936" s="2">
        <v>5.107</v>
      </c>
      <c r="L936" s="1" t="s">
        <v>5382</v>
      </c>
      <c r="M936" s="1" t="s">
        <v>5383</v>
      </c>
      <c r="N936" s="2">
        <v>572.0</v>
      </c>
      <c r="O936" s="1" t="s">
        <v>4685</v>
      </c>
      <c r="P936" s="2">
        <v>560.0</v>
      </c>
      <c r="Q936" s="1" t="s">
        <v>5384</v>
      </c>
      <c r="R936" s="1" t="s">
        <v>5385</v>
      </c>
    </row>
    <row r="937">
      <c r="B937" s="1" t="s">
        <v>5386</v>
      </c>
      <c r="C937" s="2">
        <v>5.15</v>
      </c>
      <c r="D937" s="1" t="s">
        <v>5387</v>
      </c>
      <c r="F937" s="1" t="s">
        <v>925</v>
      </c>
      <c r="G937" s="2">
        <v>748.0</v>
      </c>
      <c r="H937" s="1" t="s">
        <v>5388</v>
      </c>
      <c r="J937" s="1" t="s">
        <v>925</v>
      </c>
      <c r="K937" s="2">
        <v>5.108</v>
      </c>
      <c r="L937" s="1" t="s">
        <v>5389</v>
      </c>
      <c r="M937" s="1" t="s">
        <v>5390</v>
      </c>
      <c r="N937" s="2">
        <v>572.0</v>
      </c>
      <c r="O937" s="1" t="s">
        <v>4685</v>
      </c>
      <c r="P937" s="2">
        <v>560.0</v>
      </c>
      <c r="Q937" s="1" t="s">
        <v>921</v>
      </c>
      <c r="R937" s="1" t="s">
        <v>5391</v>
      </c>
    </row>
    <row r="938">
      <c r="B938" s="1" t="s">
        <v>5392</v>
      </c>
      <c r="C938" s="2">
        <v>5.151</v>
      </c>
      <c r="D938" s="1" t="s">
        <v>5393</v>
      </c>
      <c r="F938" s="1" t="s">
        <v>933</v>
      </c>
      <c r="G938" s="2">
        <v>748.0</v>
      </c>
      <c r="H938" s="1" t="s">
        <v>5394</v>
      </c>
      <c r="J938" s="1" t="s">
        <v>933</v>
      </c>
      <c r="K938" s="2">
        <v>5.109</v>
      </c>
      <c r="L938" s="1" t="s">
        <v>5395</v>
      </c>
      <c r="M938" s="1" t="s">
        <v>5396</v>
      </c>
      <c r="N938" s="2">
        <v>572.0</v>
      </c>
      <c r="O938" s="1" t="s">
        <v>4685</v>
      </c>
      <c r="P938" s="2">
        <v>560.0</v>
      </c>
      <c r="Q938" s="1" t="s">
        <v>929</v>
      </c>
      <c r="R938" s="1" t="s">
        <v>5397</v>
      </c>
    </row>
    <row r="939">
      <c r="B939" s="1" t="s">
        <v>5398</v>
      </c>
      <c r="C939" s="2">
        <v>5.152</v>
      </c>
      <c r="D939" s="1" t="s">
        <v>5399</v>
      </c>
      <c r="F939" s="1" t="s">
        <v>945</v>
      </c>
      <c r="G939" s="2">
        <v>749.0</v>
      </c>
      <c r="H939" s="1" t="s">
        <v>5400</v>
      </c>
      <c r="J939" s="1" t="s">
        <v>945</v>
      </c>
      <c r="K939" s="2">
        <v>5.11</v>
      </c>
      <c r="L939" s="1" t="s">
        <v>5401</v>
      </c>
      <c r="M939" s="1" t="s">
        <v>5402</v>
      </c>
      <c r="N939" s="2">
        <v>573.0</v>
      </c>
      <c r="O939" s="1" t="s">
        <v>4685</v>
      </c>
      <c r="P939" s="2">
        <v>561.0</v>
      </c>
      <c r="Q939" s="1" t="s">
        <v>937</v>
      </c>
      <c r="R939" s="1" t="s">
        <v>5403</v>
      </c>
    </row>
    <row r="940">
      <c r="B940" s="1" t="s">
        <v>5404</v>
      </c>
      <c r="C940" s="2">
        <v>5.153</v>
      </c>
      <c r="D940" s="1" t="s">
        <v>5405</v>
      </c>
      <c r="F940" s="1" t="s">
        <v>953</v>
      </c>
      <c r="G940" s="2">
        <v>749.0</v>
      </c>
      <c r="H940" s="1" t="s">
        <v>5406</v>
      </c>
      <c r="J940" s="1" t="s">
        <v>953</v>
      </c>
      <c r="K940" s="2">
        <v>5.111</v>
      </c>
      <c r="L940" s="1" t="s">
        <v>5407</v>
      </c>
      <c r="M940" s="1" t="s">
        <v>5408</v>
      </c>
      <c r="N940" s="2">
        <v>573.0</v>
      </c>
      <c r="O940" s="1" t="s">
        <v>4685</v>
      </c>
      <c r="P940" s="2">
        <v>561.0</v>
      </c>
      <c r="Q940" s="1" t="s">
        <v>941</v>
      </c>
      <c r="R940" s="1" t="s">
        <v>5409</v>
      </c>
    </row>
    <row r="941">
      <c r="B941" s="1" t="s">
        <v>5410</v>
      </c>
      <c r="C941" s="2">
        <v>5.154</v>
      </c>
      <c r="D941" s="1" t="s">
        <v>5411</v>
      </c>
      <c r="F941" s="1" t="s">
        <v>961</v>
      </c>
      <c r="G941" s="2">
        <v>749.0</v>
      </c>
      <c r="H941" s="1" t="s">
        <v>5412</v>
      </c>
      <c r="J941" s="1" t="s">
        <v>961</v>
      </c>
      <c r="K941" s="2">
        <v>5.112</v>
      </c>
      <c r="L941" s="1" t="s">
        <v>5413</v>
      </c>
      <c r="M941" s="1" t="s">
        <v>5414</v>
      </c>
      <c r="N941" s="2">
        <v>573.0</v>
      </c>
      <c r="O941" s="1" t="s">
        <v>4685</v>
      </c>
      <c r="P941" s="2">
        <v>561.0</v>
      </c>
      <c r="Q941" s="1" t="s">
        <v>949</v>
      </c>
      <c r="R941" s="1" t="s">
        <v>5415</v>
      </c>
    </row>
    <row r="942">
      <c r="B942" s="1" t="s">
        <v>5416</v>
      </c>
      <c r="C942" s="2">
        <v>5.155</v>
      </c>
      <c r="D942" s="1" t="s">
        <v>5417</v>
      </c>
      <c r="F942" s="1" t="s">
        <v>969</v>
      </c>
      <c r="G942" s="2">
        <v>750.0</v>
      </c>
      <c r="H942" s="1" t="s">
        <v>5418</v>
      </c>
      <c r="J942" s="1" t="s">
        <v>969</v>
      </c>
      <c r="K942" s="2">
        <v>5.113</v>
      </c>
      <c r="L942" s="1" t="s">
        <v>5419</v>
      </c>
      <c r="M942" s="1" t="s">
        <v>5420</v>
      </c>
      <c r="N942" s="2">
        <v>573.0</v>
      </c>
      <c r="O942" s="1" t="s">
        <v>4685</v>
      </c>
      <c r="P942" s="2">
        <v>561.0</v>
      </c>
      <c r="Q942" s="1" t="s">
        <v>957</v>
      </c>
      <c r="R942" s="1" t="s">
        <v>5421</v>
      </c>
    </row>
    <row r="943">
      <c r="B943" s="1" t="s">
        <v>5422</v>
      </c>
      <c r="C943" s="2">
        <v>5.156</v>
      </c>
      <c r="D943" s="1" t="s">
        <v>5423</v>
      </c>
      <c r="F943" s="1" t="s">
        <v>977</v>
      </c>
      <c r="G943" s="2">
        <v>750.0</v>
      </c>
      <c r="H943" s="1" t="s">
        <v>5424</v>
      </c>
      <c r="J943" s="1" t="s">
        <v>979</v>
      </c>
      <c r="K943" s="2">
        <v>5.114</v>
      </c>
      <c r="L943" s="1" t="s">
        <v>5425</v>
      </c>
      <c r="M943" s="1" t="s">
        <v>5426</v>
      </c>
      <c r="N943" s="2">
        <v>574.0</v>
      </c>
      <c r="O943" s="1" t="s">
        <v>4685</v>
      </c>
      <c r="P943" s="2">
        <v>562.0</v>
      </c>
      <c r="Q943" s="1" t="s">
        <v>965</v>
      </c>
      <c r="R943" s="1" t="s">
        <v>5427</v>
      </c>
    </row>
    <row r="944">
      <c r="B944" s="1" t="s">
        <v>5428</v>
      </c>
      <c r="C944" s="2">
        <v>5.157</v>
      </c>
      <c r="D944" s="1" t="s">
        <v>5429</v>
      </c>
      <c r="F944" s="1" t="s">
        <v>986</v>
      </c>
      <c r="G944" s="2">
        <v>750.0</v>
      </c>
      <c r="H944" s="1" t="s">
        <v>5430</v>
      </c>
      <c r="J944" s="1" t="s">
        <v>986</v>
      </c>
      <c r="K944" s="2">
        <v>5.115</v>
      </c>
      <c r="L944" s="1" t="s">
        <v>5431</v>
      </c>
      <c r="M944" s="1" t="s">
        <v>5432</v>
      </c>
      <c r="N944" s="2">
        <v>574.0</v>
      </c>
      <c r="O944" s="1" t="s">
        <v>4685</v>
      </c>
      <c r="P944" s="2">
        <v>562.0</v>
      </c>
      <c r="Q944" s="1" t="s">
        <v>973</v>
      </c>
      <c r="R944" s="1" t="s">
        <v>5433</v>
      </c>
    </row>
    <row r="945">
      <c r="B945" s="1" t="s">
        <v>5434</v>
      </c>
      <c r="C945" s="2">
        <v>5.158</v>
      </c>
      <c r="D945" s="1" t="s">
        <v>5435</v>
      </c>
      <c r="F945" s="1" t="s">
        <v>994</v>
      </c>
      <c r="G945" s="2">
        <v>751.0</v>
      </c>
      <c r="H945" s="1" t="s">
        <v>5436</v>
      </c>
      <c r="J945" s="1" t="s">
        <v>994</v>
      </c>
      <c r="K945" s="2">
        <v>5.116</v>
      </c>
      <c r="L945" s="1" t="s">
        <v>5437</v>
      </c>
      <c r="M945" s="1" t="s">
        <v>5438</v>
      </c>
      <c r="N945" s="2">
        <v>574.0</v>
      </c>
      <c r="O945" s="1" t="s">
        <v>4685</v>
      </c>
      <c r="P945" s="2">
        <v>562.0</v>
      </c>
      <c r="Q945" s="1" t="s">
        <v>982</v>
      </c>
      <c r="R945" s="1" t="s">
        <v>5439</v>
      </c>
    </row>
    <row r="946">
      <c r="B946" s="1" t="s">
        <v>5440</v>
      </c>
      <c r="C946" s="2">
        <v>5.159</v>
      </c>
      <c r="D946" s="1" t="s">
        <v>5441</v>
      </c>
      <c r="F946" s="1" t="s">
        <v>1002</v>
      </c>
      <c r="G946" s="2">
        <v>751.0</v>
      </c>
      <c r="H946" s="1" t="s">
        <v>5442</v>
      </c>
      <c r="I946" s="3"/>
      <c r="J946" s="1" t="s">
        <v>1002</v>
      </c>
      <c r="K946" s="2">
        <v>5.117</v>
      </c>
      <c r="L946" s="1" t="s">
        <v>5443</v>
      </c>
      <c r="M946" s="1" t="s">
        <v>5444</v>
      </c>
      <c r="N946" s="2">
        <v>574.0</v>
      </c>
      <c r="O946" s="1" t="s">
        <v>4685</v>
      </c>
      <c r="P946" s="2">
        <v>562.0</v>
      </c>
      <c r="Q946" s="1" t="s">
        <v>990</v>
      </c>
      <c r="R946" s="1" t="s">
        <v>5445</v>
      </c>
    </row>
    <row r="947">
      <c r="B947" s="1" t="s">
        <v>5446</v>
      </c>
      <c r="C947" s="2">
        <v>5.16</v>
      </c>
      <c r="D947" s="1" t="s">
        <v>5447</v>
      </c>
      <c r="F947" s="1" t="s">
        <v>1010</v>
      </c>
      <c r="G947" s="2">
        <v>752.0</v>
      </c>
      <c r="H947" s="1" t="s">
        <v>5448</v>
      </c>
      <c r="J947" s="1" t="s">
        <v>1010</v>
      </c>
      <c r="K947" s="2">
        <v>5.118</v>
      </c>
      <c r="L947" s="1" t="s">
        <v>5449</v>
      </c>
      <c r="M947" s="1" t="s">
        <v>5450</v>
      </c>
      <c r="N947" s="2">
        <v>575.0</v>
      </c>
      <c r="O947" s="1" t="s">
        <v>4685</v>
      </c>
      <c r="P947" s="2">
        <v>563.0</v>
      </c>
      <c r="Q947" s="1" t="s">
        <v>998</v>
      </c>
      <c r="R947" s="1" t="s">
        <v>5451</v>
      </c>
    </row>
    <row r="948">
      <c r="B948" s="1" t="s">
        <v>5452</v>
      </c>
      <c r="C948" s="2">
        <v>5.161</v>
      </c>
      <c r="D948" s="1" t="s">
        <v>5453</v>
      </c>
      <c r="F948" s="1" t="s">
        <v>1036</v>
      </c>
      <c r="G948" s="2">
        <v>752.0</v>
      </c>
      <c r="H948" s="1" t="s">
        <v>5454</v>
      </c>
      <c r="J948" s="1" t="s">
        <v>1036</v>
      </c>
      <c r="K948" s="2">
        <v>5.119</v>
      </c>
      <c r="L948" s="1" t="s">
        <v>5455</v>
      </c>
      <c r="M948" s="1" t="s">
        <v>5456</v>
      </c>
      <c r="N948" s="2">
        <v>575.0</v>
      </c>
      <c r="O948" s="1" t="s">
        <v>4685</v>
      </c>
      <c r="P948" s="2">
        <v>563.0</v>
      </c>
      <c r="Q948" s="1" t="s">
        <v>1006</v>
      </c>
      <c r="R948" s="1" t="s">
        <v>5457</v>
      </c>
    </row>
    <row r="949">
      <c r="B949" s="1" t="s">
        <v>5458</v>
      </c>
      <c r="C949" s="2">
        <v>5.162</v>
      </c>
      <c r="D949" s="1" t="s">
        <v>5459</v>
      </c>
      <c r="F949" s="1" t="s">
        <v>1028</v>
      </c>
      <c r="G949" s="2">
        <v>752.0</v>
      </c>
      <c r="H949" s="1" t="s">
        <v>5460</v>
      </c>
      <c r="J949" s="1" t="s">
        <v>1028</v>
      </c>
      <c r="K949" s="2">
        <v>5.12</v>
      </c>
      <c r="L949" s="1" t="s">
        <v>5461</v>
      </c>
      <c r="M949" s="1" t="s">
        <v>5462</v>
      </c>
      <c r="N949" s="2">
        <v>575.0</v>
      </c>
      <c r="O949" s="1" t="s">
        <v>4685</v>
      </c>
      <c r="P949" s="2">
        <v>563.0</v>
      </c>
      <c r="Q949" s="1" t="s">
        <v>1014</v>
      </c>
      <c r="R949" s="1" t="s">
        <v>5463</v>
      </c>
    </row>
    <row r="950">
      <c r="B950" s="1" t="s">
        <v>5464</v>
      </c>
      <c r="C950" s="2">
        <v>5.163</v>
      </c>
      <c r="D950" s="1" t="s">
        <v>5465</v>
      </c>
      <c r="F950" s="1" t="s">
        <v>1044</v>
      </c>
      <c r="G950" s="2">
        <v>752.0</v>
      </c>
      <c r="H950" s="1" t="s">
        <v>5466</v>
      </c>
      <c r="J950" s="1" t="s">
        <v>1044</v>
      </c>
      <c r="K950" s="2">
        <v>5.121</v>
      </c>
      <c r="L950" s="1" t="s">
        <v>5467</v>
      </c>
      <c r="M950" s="1" t="s">
        <v>5468</v>
      </c>
      <c r="N950" s="2">
        <v>576.0</v>
      </c>
      <c r="O950" s="1" t="s">
        <v>4685</v>
      </c>
      <c r="P950" s="2">
        <v>564.0</v>
      </c>
      <c r="Q950" s="1" t="s">
        <v>1020</v>
      </c>
      <c r="R950" s="1" t="s">
        <v>5469</v>
      </c>
    </row>
    <row r="951">
      <c r="B951" s="1" t="s">
        <v>5470</v>
      </c>
      <c r="C951" s="2">
        <v>5.164</v>
      </c>
      <c r="D951" s="1" t="s">
        <v>5471</v>
      </c>
      <c r="F951" s="1" t="s">
        <v>1057</v>
      </c>
      <c r="G951" s="2">
        <v>753.0</v>
      </c>
      <c r="H951" s="1" t="s">
        <v>5472</v>
      </c>
      <c r="J951" s="1" t="s">
        <v>1057</v>
      </c>
      <c r="K951" s="2">
        <v>5.122</v>
      </c>
      <c r="L951" s="1" t="s">
        <v>5473</v>
      </c>
      <c r="M951" s="1" t="s">
        <v>5474</v>
      </c>
      <c r="N951" s="2">
        <v>576.0</v>
      </c>
      <c r="O951" s="1" t="s">
        <v>4685</v>
      </c>
      <c r="P951" s="2">
        <v>564.0</v>
      </c>
      <c r="Q951" s="1" t="s">
        <v>1024</v>
      </c>
      <c r="R951" s="1" t="s">
        <v>5475</v>
      </c>
    </row>
    <row r="952">
      <c r="B952" s="1" t="s">
        <v>5476</v>
      </c>
      <c r="C952" s="2">
        <v>5.165</v>
      </c>
      <c r="D952" s="1" t="s">
        <v>5477</v>
      </c>
      <c r="F952" s="1" t="s">
        <v>1065</v>
      </c>
      <c r="G952" s="2">
        <v>753.0</v>
      </c>
      <c r="H952" s="1" t="s">
        <v>5478</v>
      </c>
      <c r="I952" s="3"/>
      <c r="J952" s="1" t="s">
        <v>1065</v>
      </c>
      <c r="K952" s="2">
        <v>5.123</v>
      </c>
      <c r="L952" s="1" t="s">
        <v>5479</v>
      </c>
      <c r="M952" s="1" t="s">
        <v>5480</v>
      </c>
      <c r="N952" s="2">
        <v>577.0</v>
      </c>
      <c r="O952" s="1" t="s">
        <v>4685</v>
      </c>
      <c r="P952" s="2">
        <v>565.0</v>
      </c>
      <c r="Q952" s="1" t="s">
        <v>1032</v>
      </c>
      <c r="R952" s="1" t="s">
        <v>5481</v>
      </c>
    </row>
    <row r="953">
      <c r="B953" s="1" t="s">
        <v>5482</v>
      </c>
      <c r="C953" s="2">
        <v>5.166</v>
      </c>
      <c r="D953" s="1" t="s">
        <v>5483</v>
      </c>
      <c r="F953" s="1" t="s">
        <v>1073</v>
      </c>
      <c r="G953" s="2">
        <v>753.0</v>
      </c>
      <c r="H953" s="1" t="s">
        <v>5484</v>
      </c>
      <c r="J953" s="1" t="s">
        <v>1075</v>
      </c>
      <c r="K953" s="2">
        <v>5.124</v>
      </c>
      <c r="L953" s="1" t="s">
        <v>5485</v>
      </c>
      <c r="M953" s="1" t="s">
        <v>5486</v>
      </c>
      <c r="N953" s="2">
        <v>577.0</v>
      </c>
      <c r="O953" s="1" t="s">
        <v>4685</v>
      </c>
      <c r="P953" s="2">
        <v>565.0</v>
      </c>
      <c r="Q953" s="1" t="s">
        <v>1040</v>
      </c>
      <c r="R953" s="1" t="s">
        <v>5487</v>
      </c>
    </row>
    <row r="954">
      <c r="B954" s="1" t="s">
        <v>5488</v>
      </c>
      <c r="C954" s="2">
        <v>5.167</v>
      </c>
      <c r="D954" s="1" t="s">
        <v>5489</v>
      </c>
      <c r="F954" s="1" t="s">
        <v>1082</v>
      </c>
      <c r="G954" s="2">
        <v>753.0</v>
      </c>
      <c r="H954" s="1" t="s">
        <v>5490</v>
      </c>
      <c r="J954" s="1" t="s">
        <v>1082</v>
      </c>
      <c r="K954" s="2">
        <v>5.125</v>
      </c>
      <c r="L954" s="1" t="s">
        <v>5491</v>
      </c>
      <c r="M954" s="1" t="s">
        <v>5492</v>
      </c>
      <c r="N954" s="2">
        <v>577.0</v>
      </c>
      <c r="O954" s="1" t="s">
        <v>4685</v>
      </c>
      <c r="P954" s="2">
        <v>565.0</v>
      </c>
      <c r="Q954" s="1" t="s">
        <v>1048</v>
      </c>
      <c r="R954" s="1" t="s">
        <v>5493</v>
      </c>
    </row>
    <row r="955">
      <c r="B955" s="1" t="s">
        <v>5494</v>
      </c>
      <c r="C955" s="2">
        <v>5.168</v>
      </c>
      <c r="D955" s="1" t="s">
        <v>5495</v>
      </c>
      <c r="F955" s="1" t="s">
        <v>136</v>
      </c>
      <c r="G955" s="2">
        <v>753.0</v>
      </c>
      <c r="H955" s="1" t="s">
        <v>5496</v>
      </c>
      <c r="J955" s="1" t="s">
        <v>136</v>
      </c>
      <c r="K955" s="2">
        <v>5.126</v>
      </c>
      <c r="L955" s="1" t="s">
        <v>5497</v>
      </c>
      <c r="M955" s="1" t="s">
        <v>5498</v>
      </c>
      <c r="N955" s="2">
        <v>577.0</v>
      </c>
      <c r="O955" s="1" t="s">
        <v>4685</v>
      </c>
      <c r="P955" s="2">
        <v>565.0</v>
      </c>
      <c r="Q955" s="1" t="s">
        <v>1061</v>
      </c>
      <c r="R955" s="1" t="s">
        <v>5499</v>
      </c>
    </row>
    <row r="956">
      <c r="B956" s="1" t="s">
        <v>5500</v>
      </c>
      <c r="C956" s="2">
        <v>5.169</v>
      </c>
      <c r="D956" s="1" t="s">
        <v>5501</v>
      </c>
      <c r="E956" s="3"/>
      <c r="F956" s="1" t="s">
        <v>1099</v>
      </c>
      <c r="G956" s="2">
        <v>753.0</v>
      </c>
      <c r="H956" s="1" t="s">
        <v>5502</v>
      </c>
      <c r="J956" s="1" t="s">
        <v>1099</v>
      </c>
      <c r="K956" s="2">
        <v>5.127</v>
      </c>
      <c r="L956" s="1" t="s">
        <v>5503</v>
      </c>
      <c r="M956" s="1" t="s">
        <v>5504</v>
      </c>
      <c r="N956" s="2">
        <v>577.0</v>
      </c>
      <c r="O956" s="1" t="s">
        <v>4685</v>
      </c>
      <c r="P956" s="2">
        <v>565.0</v>
      </c>
      <c r="Q956" s="1" t="s">
        <v>1069</v>
      </c>
      <c r="R956" s="1" t="s">
        <v>5505</v>
      </c>
    </row>
    <row r="957">
      <c r="B957" s="1" t="s">
        <v>5506</v>
      </c>
      <c r="C957" s="2">
        <v>5.17</v>
      </c>
      <c r="D957" s="1" t="s">
        <v>5507</v>
      </c>
      <c r="F957" s="1" t="s">
        <v>1113</v>
      </c>
      <c r="G957" s="2">
        <v>753.0</v>
      </c>
      <c r="H957" s="1" t="s">
        <v>5508</v>
      </c>
      <c r="J957" s="1" t="s">
        <v>1113</v>
      </c>
      <c r="K957" s="2">
        <v>5.128</v>
      </c>
      <c r="L957" s="1" t="s">
        <v>5509</v>
      </c>
      <c r="M957" s="1" t="s">
        <v>5510</v>
      </c>
      <c r="N957" s="2">
        <v>577.0</v>
      </c>
      <c r="O957" s="1" t="s">
        <v>4685</v>
      </c>
      <c r="P957" s="2">
        <v>565.0</v>
      </c>
      <c r="Q957" s="1" t="s">
        <v>1078</v>
      </c>
      <c r="R957" s="1" t="s">
        <v>5511</v>
      </c>
    </row>
    <row r="958">
      <c r="B958" s="1" t="s">
        <v>5512</v>
      </c>
      <c r="C958" s="2">
        <v>5.171</v>
      </c>
      <c r="D958" s="1" t="s">
        <v>5513</v>
      </c>
      <c r="F958" s="1" t="s">
        <v>1123</v>
      </c>
      <c r="G958" s="2">
        <v>754.0</v>
      </c>
      <c r="H958" s="1" t="s">
        <v>5514</v>
      </c>
      <c r="J958" s="1" t="s">
        <v>1123</v>
      </c>
      <c r="K958" s="2">
        <v>5.129</v>
      </c>
      <c r="L958" s="1" t="s">
        <v>5515</v>
      </c>
      <c r="M958" s="1" t="s">
        <v>5516</v>
      </c>
      <c r="N958" s="2">
        <v>578.0</v>
      </c>
      <c r="O958" s="1" t="s">
        <v>4685</v>
      </c>
      <c r="P958" s="2">
        <v>566.0</v>
      </c>
      <c r="Q958" s="1" t="s">
        <v>1086</v>
      </c>
      <c r="R958" s="1" t="s">
        <v>5517</v>
      </c>
    </row>
    <row r="959">
      <c r="B959" s="1" t="s">
        <v>5518</v>
      </c>
      <c r="C959" s="2">
        <v>5.172</v>
      </c>
      <c r="D959" s="1" t="s">
        <v>5519</v>
      </c>
      <c r="F959" s="1" t="s">
        <v>1131</v>
      </c>
      <c r="G959" s="2">
        <v>754.0</v>
      </c>
      <c r="H959" s="1" t="s">
        <v>5520</v>
      </c>
      <c r="J959" s="1" t="s">
        <v>1131</v>
      </c>
      <c r="K959" s="2">
        <v>5.13</v>
      </c>
      <c r="L959" s="1" t="s">
        <v>5521</v>
      </c>
      <c r="M959" s="1" t="s">
        <v>5522</v>
      </c>
      <c r="N959" s="2">
        <v>578.0</v>
      </c>
      <c r="O959" s="1" t="s">
        <v>4685</v>
      </c>
      <c r="P959" s="2">
        <v>566.0</v>
      </c>
      <c r="Q959" s="1" t="s">
        <v>1095</v>
      </c>
      <c r="R959" s="1" t="s">
        <v>5523</v>
      </c>
    </row>
    <row r="960">
      <c r="B960" s="1" t="s">
        <v>5524</v>
      </c>
      <c r="C960" s="2">
        <v>5.173</v>
      </c>
      <c r="D960" s="1" t="s">
        <v>5525</v>
      </c>
      <c r="F960" s="1" t="s">
        <v>1139</v>
      </c>
      <c r="G960" s="2">
        <v>754.0</v>
      </c>
      <c r="H960" s="1" t="s">
        <v>5526</v>
      </c>
      <c r="J960" s="1" t="s">
        <v>1139</v>
      </c>
      <c r="K960" s="2">
        <v>5.131</v>
      </c>
      <c r="L960" s="1" t="s">
        <v>5527</v>
      </c>
      <c r="M960" s="1" t="s">
        <v>5528</v>
      </c>
      <c r="N960" s="2">
        <v>578.0</v>
      </c>
      <c r="O960" s="1" t="s">
        <v>4685</v>
      </c>
      <c r="P960" s="2">
        <v>566.0</v>
      </c>
      <c r="Q960" s="1" t="s">
        <v>1103</v>
      </c>
      <c r="R960" s="1" t="s">
        <v>5529</v>
      </c>
    </row>
    <row r="961">
      <c r="B961" s="1" t="s">
        <v>5530</v>
      </c>
      <c r="C961" s="2">
        <v>5.174</v>
      </c>
      <c r="D961" s="1" t="s">
        <v>5531</v>
      </c>
      <c r="F961" s="1" t="s">
        <v>1161</v>
      </c>
      <c r="G961" s="2">
        <v>754.0</v>
      </c>
      <c r="H961" s="1" t="s">
        <v>5532</v>
      </c>
      <c r="J961" s="1" t="s">
        <v>1161</v>
      </c>
      <c r="K961" s="2">
        <v>5.132</v>
      </c>
      <c r="L961" s="1" t="s">
        <v>5533</v>
      </c>
      <c r="M961" s="1" t="s">
        <v>5534</v>
      </c>
      <c r="N961" s="2">
        <v>578.0</v>
      </c>
      <c r="O961" s="1" t="s">
        <v>4685</v>
      </c>
      <c r="P961" s="2">
        <v>566.0</v>
      </c>
      <c r="Q961" s="1" t="s">
        <v>1117</v>
      </c>
      <c r="R961" s="1" t="s">
        <v>5535</v>
      </c>
    </row>
    <row r="962">
      <c r="B962" s="1" t="s">
        <v>5536</v>
      </c>
      <c r="C962" s="2">
        <v>5.175</v>
      </c>
      <c r="D962" s="1" t="s">
        <v>5537</v>
      </c>
      <c r="F962" s="1" t="s">
        <v>1171</v>
      </c>
      <c r="G962" s="2">
        <v>754.0</v>
      </c>
      <c r="H962" s="1" t="s">
        <v>5538</v>
      </c>
      <c r="J962" s="1" t="s">
        <v>1171</v>
      </c>
      <c r="K962" s="2">
        <v>5.133</v>
      </c>
      <c r="L962" s="1" t="s">
        <v>5539</v>
      </c>
      <c r="M962" s="1" t="s">
        <v>5540</v>
      </c>
      <c r="N962" s="2">
        <v>578.0</v>
      </c>
      <c r="O962" s="1" t="s">
        <v>4685</v>
      </c>
      <c r="P962" s="2">
        <v>566.0</v>
      </c>
      <c r="Q962" s="1" t="s">
        <v>1127</v>
      </c>
      <c r="R962" s="1" t="s">
        <v>5541</v>
      </c>
    </row>
    <row r="963">
      <c r="B963" s="1" t="s">
        <v>5542</v>
      </c>
      <c r="C963" s="2">
        <v>5.176</v>
      </c>
      <c r="D963" s="1" t="s">
        <v>5543</v>
      </c>
      <c r="F963" s="1" t="s">
        <v>1181</v>
      </c>
      <c r="G963" s="2">
        <v>754.0</v>
      </c>
      <c r="H963" s="1" t="s">
        <v>5544</v>
      </c>
      <c r="J963" s="1" t="s">
        <v>1183</v>
      </c>
      <c r="K963" s="2">
        <v>5.134</v>
      </c>
      <c r="L963" s="1" t="s">
        <v>5545</v>
      </c>
      <c r="M963" s="1" t="s">
        <v>5546</v>
      </c>
      <c r="N963" s="2">
        <v>578.0</v>
      </c>
      <c r="O963" s="1" t="s">
        <v>4685</v>
      </c>
      <c r="P963" s="2">
        <v>566.0</v>
      </c>
      <c r="Q963" s="1" t="s">
        <v>1135</v>
      </c>
      <c r="R963" s="1" t="s">
        <v>5541</v>
      </c>
    </row>
    <row r="964">
      <c r="B964" s="1" t="s">
        <v>5547</v>
      </c>
      <c r="C964" s="2">
        <v>5.177</v>
      </c>
      <c r="D964" s="1" t="s">
        <v>5548</v>
      </c>
      <c r="F964" s="1" t="s">
        <v>1190</v>
      </c>
      <c r="G964" s="2">
        <v>754.0</v>
      </c>
      <c r="H964" s="1" t="s">
        <v>5549</v>
      </c>
      <c r="J964" s="1" t="s">
        <v>1190</v>
      </c>
      <c r="K964" s="2">
        <v>5.135</v>
      </c>
      <c r="L964" s="1" t="s">
        <v>5550</v>
      </c>
      <c r="M964" s="1" t="s">
        <v>5551</v>
      </c>
      <c r="N964" s="2">
        <v>579.0</v>
      </c>
      <c r="O964" s="1" t="s">
        <v>4685</v>
      </c>
      <c r="P964" s="2">
        <v>567.0</v>
      </c>
      <c r="Q964" s="1" t="s">
        <v>1143</v>
      </c>
      <c r="R964" s="1" t="s">
        <v>5552</v>
      </c>
    </row>
    <row r="965">
      <c r="B965" s="1" t="s">
        <v>5553</v>
      </c>
      <c r="C965" s="2">
        <v>5.178</v>
      </c>
      <c r="D965" s="1" t="s">
        <v>5554</v>
      </c>
      <c r="F965" s="1" t="s">
        <v>1198</v>
      </c>
      <c r="G965" s="2">
        <v>754.0</v>
      </c>
      <c r="H965" s="1" t="s">
        <v>5555</v>
      </c>
      <c r="J965" s="1" t="s">
        <v>1198</v>
      </c>
      <c r="K965" s="2">
        <v>5.136</v>
      </c>
      <c r="L965" s="1" t="s">
        <v>5556</v>
      </c>
      <c r="M965" s="1" t="s">
        <v>5557</v>
      </c>
      <c r="N965" s="2">
        <v>579.0</v>
      </c>
      <c r="O965" s="1" t="s">
        <v>4685</v>
      </c>
      <c r="P965" s="2">
        <v>567.0</v>
      </c>
      <c r="Q965" s="1" t="s">
        <v>1165</v>
      </c>
      <c r="R965" s="1" t="s">
        <v>5558</v>
      </c>
    </row>
    <row r="966">
      <c r="B966" s="1" t="s">
        <v>5559</v>
      </c>
      <c r="C966" s="2">
        <v>5.179</v>
      </c>
      <c r="D966" s="1" t="s">
        <v>5560</v>
      </c>
      <c r="F966" s="1" t="s">
        <v>1212</v>
      </c>
      <c r="G966" s="2">
        <v>755.0</v>
      </c>
      <c r="H966" s="1" t="s">
        <v>5561</v>
      </c>
      <c r="J966" s="1" t="s">
        <v>1204</v>
      </c>
      <c r="K966" s="2">
        <v>5.137</v>
      </c>
      <c r="L966" s="1" t="s">
        <v>5562</v>
      </c>
      <c r="M966" s="1" t="s">
        <v>5563</v>
      </c>
      <c r="N966" s="2">
        <v>579.0</v>
      </c>
      <c r="O966" s="1" t="s">
        <v>4685</v>
      </c>
      <c r="P966" s="2">
        <v>567.0</v>
      </c>
      <c r="Q966" s="1" t="s">
        <v>1175</v>
      </c>
      <c r="R966" s="1" t="s">
        <v>5564</v>
      </c>
    </row>
    <row r="967">
      <c r="B967" s="1" t="s">
        <v>5565</v>
      </c>
      <c r="C967" s="2">
        <v>5.18</v>
      </c>
      <c r="D967" s="1" t="s">
        <v>5566</v>
      </c>
      <c r="F967" s="1" t="s">
        <v>1212</v>
      </c>
      <c r="G967" s="2">
        <v>755.0</v>
      </c>
      <c r="H967" s="1" t="s">
        <v>5567</v>
      </c>
      <c r="J967" s="1" t="s">
        <v>1212</v>
      </c>
      <c r="K967" s="2">
        <v>5.138</v>
      </c>
      <c r="L967" s="1" t="s">
        <v>5568</v>
      </c>
      <c r="M967" s="1" t="s">
        <v>5569</v>
      </c>
      <c r="N967" s="2">
        <v>579.0</v>
      </c>
      <c r="O967" s="1" t="s">
        <v>4685</v>
      </c>
      <c r="P967" s="2">
        <v>567.0</v>
      </c>
      <c r="Q967" s="1" t="s">
        <v>1186</v>
      </c>
      <c r="R967" s="1" t="s">
        <v>5570</v>
      </c>
    </row>
    <row r="968">
      <c r="B968" s="1" t="s">
        <v>5571</v>
      </c>
      <c r="C968" s="2">
        <v>5.181</v>
      </c>
      <c r="D968" s="1" t="s">
        <v>5572</v>
      </c>
      <c r="F968" s="1" t="s">
        <v>1220</v>
      </c>
      <c r="G968" s="2">
        <v>755.0</v>
      </c>
      <c r="H968" s="1" t="s">
        <v>5573</v>
      </c>
      <c r="J968" s="1" t="s">
        <v>1220</v>
      </c>
      <c r="K968" s="2">
        <v>5.139</v>
      </c>
      <c r="L968" s="1" t="s">
        <v>5574</v>
      </c>
      <c r="M968" s="1" t="s">
        <v>5575</v>
      </c>
      <c r="N968" s="2">
        <v>579.0</v>
      </c>
      <c r="O968" s="1" t="s">
        <v>4685</v>
      </c>
      <c r="P968" s="2">
        <v>567.0</v>
      </c>
      <c r="Q968" s="1" t="s">
        <v>1194</v>
      </c>
      <c r="R968" s="1" t="s">
        <v>5576</v>
      </c>
    </row>
    <row r="969">
      <c r="B969" s="1" t="s">
        <v>5577</v>
      </c>
      <c r="C969" s="2">
        <v>5.182</v>
      </c>
      <c r="D969" s="1" t="s">
        <v>5578</v>
      </c>
      <c r="F969" s="1" t="s">
        <v>1228</v>
      </c>
      <c r="G969" s="2">
        <v>755.0</v>
      </c>
      <c r="H969" s="1" t="s">
        <v>5579</v>
      </c>
      <c r="J969" s="1" t="s">
        <v>1228</v>
      </c>
      <c r="K969" s="2">
        <v>5.14</v>
      </c>
      <c r="L969" s="1" t="s">
        <v>5580</v>
      </c>
      <c r="M969" s="1" t="s">
        <v>5581</v>
      </c>
      <c r="N969" s="2">
        <v>579.0</v>
      </c>
      <c r="O969" s="1" t="s">
        <v>4685</v>
      </c>
      <c r="P969" s="2">
        <v>567.0</v>
      </c>
      <c r="Q969" s="1" t="s">
        <v>2207</v>
      </c>
      <c r="R969" s="1" t="s">
        <v>5582</v>
      </c>
    </row>
    <row r="970">
      <c r="B970" s="3"/>
      <c r="C970" s="3"/>
      <c r="D970" s="3"/>
      <c r="E970" s="3"/>
      <c r="F970" s="3"/>
      <c r="G970" s="3"/>
      <c r="H970" s="3"/>
      <c r="I970" s="3"/>
      <c r="J970" s="3"/>
      <c r="K970" s="3"/>
      <c r="L970" s="3"/>
      <c r="M970" s="3"/>
      <c r="N970" s="2">
        <v>579.0</v>
      </c>
      <c r="O970" s="1" t="s">
        <v>4685</v>
      </c>
      <c r="P970" s="2">
        <v>567.0</v>
      </c>
      <c r="Q970" s="1" t="s">
        <v>1208</v>
      </c>
      <c r="R970" s="1" t="s">
        <v>5583</v>
      </c>
    </row>
    <row r="971">
      <c r="B971" s="3"/>
      <c r="C971" s="3"/>
      <c r="D971" s="3"/>
      <c r="E971" s="3"/>
      <c r="F971" s="3"/>
      <c r="G971" s="3"/>
      <c r="H971" s="3"/>
      <c r="I971" s="3"/>
      <c r="J971" s="3"/>
      <c r="K971" s="3"/>
      <c r="L971" s="3"/>
      <c r="M971" s="3"/>
      <c r="N971" s="2">
        <v>579.0</v>
      </c>
      <c r="O971" s="1" t="s">
        <v>4685</v>
      </c>
      <c r="P971" s="2">
        <v>567.0</v>
      </c>
      <c r="Q971" s="1" t="s">
        <v>1216</v>
      </c>
      <c r="R971" s="1" t="s">
        <v>5584</v>
      </c>
    </row>
    <row r="972">
      <c r="B972" s="3"/>
      <c r="C972" s="3"/>
      <c r="D972" s="3"/>
      <c r="E972" s="3"/>
      <c r="F972" s="3"/>
      <c r="G972" s="3"/>
      <c r="H972" s="3"/>
      <c r="I972" s="3"/>
      <c r="J972" s="3"/>
      <c r="K972" s="3"/>
      <c r="L972" s="3"/>
      <c r="M972" s="3"/>
      <c r="N972" s="2">
        <v>580.0</v>
      </c>
      <c r="O972" s="1" t="s">
        <v>4685</v>
      </c>
      <c r="P972" s="2">
        <v>568.0</v>
      </c>
      <c r="Q972" s="1" t="s">
        <v>1224</v>
      </c>
      <c r="R972" s="1" t="s">
        <v>5585</v>
      </c>
    </row>
    <row r="973">
      <c r="B973" s="3"/>
      <c r="C973" s="3"/>
      <c r="D973" s="3"/>
      <c r="E973" s="3"/>
      <c r="F973" s="3"/>
      <c r="G973" s="3"/>
      <c r="H973" s="3"/>
      <c r="I973" s="3"/>
      <c r="J973" s="3"/>
      <c r="K973" s="3"/>
      <c r="L973" s="3"/>
      <c r="M973" s="3"/>
      <c r="N973" s="2">
        <v>580.0</v>
      </c>
      <c r="O973" s="1" t="s">
        <v>4685</v>
      </c>
      <c r="P973" s="2">
        <v>568.0</v>
      </c>
      <c r="Q973" s="1" t="s">
        <v>1232</v>
      </c>
      <c r="R973" s="1" t="s">
        <v>5586</v>
      </c>
    </row>
  </sheetData>
  <mergeCells count="1729">
    <mergeCell ref="H631:I631"/>
    <mergeCell ref="H632:I632"/>
    <mergeCell ref="H627:I627"/>
    <mergeCell ref="H628:I628"/>
    <mergeCell ref="D629:E629"/>
    <mergeCell ref="D630:E630"/>
    <mergeCell ref="H630:I630"/>
    <mergeCell ref="D631:E631"/>
    <mergeCell ref="D632:E632"/>
    <mergeCell ref="D637:E637"/>
    <mergeCell ref="D638:E638"/>
    <mergeCell ref="D639:E639"/>
    <mergeCell ref="D633:E633"/>
    <mergeCell ref="D634:E634"/>
    <mergeCell ref="D635:E635"/>
    <mergeCell ref="H635:I635"/>
    <mergeCell ref="D636:E636"/>
    <mergeCell ref="H636:I636"/>
    <mergeCell ref="H637:I637"/>
    <mergeCell ref="D642:E642"/>
    <mergeCell ref="D643:E643"/>
    <mergeCell ref="D644:E644"/>
    <mergeCell ref="H638:I638"/>
    <mergeCell ref="H639:I639"/>
    <mergeCell ref="D640:E640"/>
    <mergeCell ref="H640:I640"/>
    <mergeCell ref="D641:E641"/>
    <mergeCell ref="H641:I641"/>
    <mergeCell ref="H642:I642"/>
    <mergeCell ref="H647:I647"/>
    <mergeCell ref="H648:I648"/>
    <mergeCell ref="H643:I643"/>
    <mergeCell ref="H644:I644"/>
    <mergeCell ref="D645:E645"/>
    <mergeCell ref="D646:E646"/>
    <mergeCell ref="H646:I646"/>
    <mergeCell ref="D647:E647"/>
    <mergeCell ref="D648:E648"/>
    <mergeCell ref="D652:E652"/>
    <mergeCell ref="D653:E653"/>
    <mergeCell ref="D654:E654"/>
    <mergeCell ref="D649:E649"/>
    <mergeCell ref="H649:I649"/>
    <mergeCell ref="D650:E650"/>
    <mergeCell ref="H650:I650"/>
    <mergeCell ref="D651:E651"/>
    <mergeCell ref="H651:I651"/>
    <mergeCell ref="H652:I652"/>
    <mergeCell ref="D657:E657"/>
    <mergeCell ref="D658:E658"/>
    <mergeCell ref="D659:E659"/>
    <mergeCell ref="H653:I653"/>
    <mergeCell ref="H654:I654"/>
    <mergeCell ref="D655:E655"/>
    <mergeCell ref="H655:I655"/>
    <mergeCell ref="D656:E656"/>
    <mergeCell ref="H656:I656"/>
    <mergeCell ref="H657:I657"/>
    <mergeCell ref="H658:I658"/>
    <mergeCell ref="H659:I659"/>
    <mergeCell ref="D660:E660"/>
    <mergeCell ref="H660:I660"/>
    <mergeCell ref="D661:E661"/>
    <mergeCell ref="H661:I661"/>
    <mergeCell ref="D662:E662"/>
    <mergeCell ref="M756:N756"/>
    <mergeCell ref="M768:N768"/>
    <mergeCell ref="M796:O796"/>
    <mergeCell ref="M798:N798"/>
    <mergeCell ref="M799:N799"/>
    <mergeCell ref="M801:N801"/>
    <mergeCell ref="H823:K823"/>
    <mergeCell ref="D663:E663"/>
    <mergeCell ref="H663:I663"/>
    <mergeCell ref="D664:E664"/>
    <mergeCell ref="H664:I664"/>
    <mergeCell ref="D665:E665"/>
    <mergeCell ref="H665:I665"/>
    <mergeCell ref="H666:I666"/>
    <mergeCell ref="H782:I782"/>
    <mergeCell ref="H783:I783"/>
    <mergeCell ref="H775:I775"/>
    <mergeCell ref="H776:I776"/>
    <mergeCell ref="H777:I777"/>
    <mergeCell ref="H778:I778"/>
    <mergeCell ref="H779:I779"/>
    <mergeCell ref="H780:I780"/>
    <mergeCell ref="H781:I781"/>
    <mergeCell ref="H711:I711"/>
    <mergeCell ref="H712:I712"/>
    <mergeCell ref="H713:I713"/>
    <mergeCell ref="H714:I714"/>
    <mergeCell ref="H715:I715"/>
    <mergeCell ref="H716:I716"/>
    <mergeCell ref="H717:I717"/>
    <mergeCell ref="H718:I718"/>
    <mergeCell ref="H719:I719"/>
    <mergeCell ref="H720:I720"/>
    <mergeCell ref="H721:I721"/>
    <mergeCell ref="H722:I722"/>
    <mergeCell ref="H724:I724"/>
    <mergeCell ref="H725:I725"/>
    <mergeCell ref="H726:I726"/>
    <mergeCell ref="H727:I727"/>
    <mergeCell ref="H729:I729"/>
    <mergeCell ref="H730:I730"/>
    <mergeCell ref="H731:I731"/>
    <mergeCell ref="H732:I732"/>
    <mergeCell ref="H733:I733"/>
    <mergeCell ref="H734:I734"/>
    <mergeCell ref="H735:I735"/>
    <mergeCell ref="H737:I737"/>
    <mergeCell ref="H738:I738"/>
    <mergeCell ref="H739:I739"/>
    <mergeCell ref="H740:I740"/>
    <mergeCell ref="H741:I741"/>
    <mergeCell ref="H744:I744"/>
    <mergeCell ref="H745:I745"/>
    <mergeCell ref="H746:I746"/>
    <mergeCell ref="H747:I747"/>
    <mergeCell ref="H754:I754"/>
    <mergeCell ref="H755:I755"/>
    <mergeCell ref="H756:I756"/>
    <mergeCell ref="H759:I759"/>
    <mergeCell ref="H760:I760"/>
    <mergeCell ref="H761:I761"/>
    <mergeCell ref="H762:I762"/>
    <mergeCell ref="H763:I763"/>
    <mergeCell ref="H764:I764"/>
    <mergeCell ref="H765:I765"/>
    <mergeCell ref="H767:I767"/>
    <mergeCell ref="H768:I768"/>
    <mergeCell ref="H769:I769"/>
    <mergeCell ref="H770:I770"/>
    <mergeCell ref="H772:I772"/>
    <mergeCell ref="H773:I773"/>
    <mergeCell ref="H774:I774"/>
    <mergeCell ref="D783:E783"/>
    <mergeCell ref="D784:E784"/>
    <mergeCell ref="H784:I784"/>
    <mergeCell ref="H785:I785"/>
    <mergeCell ref="H786:I786"/>
    <mergeCell ref="H788:I788"/>
    <mergeCell ref="H789:I789"/>
    <mergeCell ref="D785:E785"/>
    <mergeCell ref="D786:E786"/>
    <mergeCell ref="D787:E787"/>
    <mergeCell ref="D788:E788"/>
    <mergeCell ref="D789:E789"/>
    <mergeCell ref="D790:E790"/>
    <mergeCell ref="D791:E791"/>
    <mergeCell ref="D748:E748"/>
    <mergeCell ref="D749:E749"/>
    <mergeCell ref="D750:E750"/>
    <mergeCell ref="D751:E751"/>
    <mergeCell ref="D752:E752"/>
    <mergeCell ref="D753:E753"/>
    <mergeCell ref="D754:E754"/>
    <mergeCell ref="D755:E755"/>
    <mergeCell ref="D756:E756"/>
    <mergeCell ref="D757:E757"/>
    <mergeCell ref="D758:E758"/>
    <mergeCell ref="D759:E759"/>
    <mergeCell ref="D760:E760"/>
    <mergeCell ref="D761:E761"/>
    <mergeCell ref="D762:E762"/>
    <mergeCell ref="D763:E763"/>
    <mergeCell ref="D764:E764"/>
    <mergeCell ref="D765:E765"/>
    <mergeCell ref="D766:E766"/>
    <mergeCell ref="D767:E767"/>
    <mergeCell ref="D768:E768"/>
    <mergeCell ref="D769:E769"/>
    <mergeCell ref="D770:E770"/>
    <mergeCell ref="D771:E771"/>
    <mergeCell ref="D772:E772"/>
    <mergeCell ref="D773:E773"/>
    <mergeCell ref="D774:E774"/>
    <mergeCell ref="D775:E775"/>
    <mergeCell ref="D776:E776"/>
    <mergeCell ref="D777:E777"/>
    <mergeCell ref="D778:E778"/>
    <mergeCell ref="D779:E779"/>
    <mergeCell ref="D780:E780"/>
    <mergeCell ref="D781:E781"/>
    <mergeCell ref="D782:E782"/>
    <mergeCell ref="H799:I799"/>
    <mergeCell ref="H800:I800"/>
    <mergeCell ref="H790:I790"/>
    <mergeCell ref="H791:I791"/>
    <mergeCell ref="H792:I792"/>
    <mergeCell ref="H793:I793"/>
    <mergeCell ref="H795:I795"/>
    <mergeCell ref="H797:I797"/>
    <mergeCell ref="H798:I798"/>
    <mergeCell ref="D590:E590"/>
    <mergeCell ref="D591:E591"/>
    <mergeCell ref="D592:E592"/>
    <mergeCell ref="D593:E593"/>
    <mergeCell ref="D594:E594"/>
    <mergeCell ref="H585:I585"/>
    <mergeCell ref="H587:I587"/>
    <mergeCell ref="D588:E588"/>
    <mergeCell ref="H588:I588"/>
    <mergeCell ref="D589:E589"/>
    <mergeCell ref="H589:I589"/>
    <mergeCell ref="H590:I590"/>
    <mergeCell ref="D670:E670"/>
    <mergeCell ref="D671:E671"/>
    <mergeCell ref="D672:E672"/>
    <mergeCell ref="D666:E666"/>
    <mergeCell ref="D667:E667"/>
    <mergeCell ref="H667:I667"/>
    <mergeCell ref="D668:E668"/>
    <mergeCell ref="H668:I668"/>
    <mergeCell ref="D669:E669"/>
    <mergeCell ref="H670:I670"/>
    <mergeCell ref="D515:E515"/>
    <mergeCell ref="D516:E516"/>
    <mergeCell ref="D517:E517"/>
    <mergeCell ref="D518:E518"/>
    <mergeCell ref="D519:E519"/>
    <mergeCell ref="D520:E520"/>
    <mergeCell ref="D521:E521"/>
    <mergeCell ref="D522:E522"/>
    <mergeCell ref="D523:E523"/>
    <mergeCell ref="H523:I523"/>
    <mergeCell ref="H524:I524"/>
    <mergeCell ref="H525:I525"/>
    <mergeCell ref="H526:I526"/>
    <mergeCell ref="H529:I529"/>
    <mergeCell ref="D524:E524"/>
    <mergeCell ref="D525:E525"/>
    <mergeCell ref="D526:E526"/>
    <mergeCell ref="D527:E527"/>
    <mergeCell ref="D528:E528"/>
    <mergeCell ref="D529:E529"/>
    <mergeCell ref="D530:E530"/>
    <mergeCell ref="D531:E531"/>
    <mergeCell ref="D532:E532"/>
    <mergeCell ref="D533:E533"/>
    <mergeCell ref="D534:E534"/>
    <mergeCell ref="D535:E535"/>
    <mergeCell ref="D536:E536"/>
    <mergeCell ref="D537:E537"/>
    <mergeCell ref="H530:I530"/>
    <mergeCell ref="H531:I531"/>
    <mergeCell ref="H532:I532"/>
    <mergeCell ref="H533:I533"/>
    <mergeCell ref="H535:I535"/>
    <mergeCell ref="H536:I536"/>
    <mergeCell ref="H537:I537"/>
    <mergeCell ref="D538:E538"/>
    <mergeCell ref="D539:E539"/>
    <mergeCell ref="D540:E540"/>
    <mergeCell ref="D541:E541"/>
    <mergeCell ref="D542:E542"/>
    <mergeCell ref="D543:E543"/>
    <mergeCell ref="D544:E544"/>
    <mergeCell ref="H671:I671"/>
    <mergeCell ref="H672:I672"/>
    <mergeCell ref="D673:E673"/>
    <mergeCell ref="D674:E674"/>
    <mergeCell ref="H674:I674"/>
    <mergeCell ref="D675:E675"/>
    <mergeCell ref="H675:I675"/>
    <mergeCell ref="H701:I701"/>
    <mergeCell ref="H702:I702"/>
    <mergeCell ref="H704:I704"/>
    <mergeCell ref="H693:I693"/>
    <mergeCell ref="H694:I694"/>
    <mergeCell ref="H696:I696"/>
    <mergeCell ref="H697:I697"/>
    <mergeCell ref="H698:I698"/>
    <mergeCell ref="H699:I699"/>
    <mergeCell ref="H700:I700"/>
    <mergeCell ref="H679:I679"/>
    <mergeCell ref="H680:I680"/>
    <mergeCell ref="D676:E676"/>
    <mergeCell ref="D677:E677"/>
    <mergeCell ref="H677:I677"/>
    <mergeCell ref="D678:E678"/>
    <mergeCell ref="H678:I678"/>
    <mergeCell ref="D679:E679"/>
    <mergeCell ref="D680:E680"/>
    <mergeCell ref="D681:E681"/>
    <mergeCell ref="H681:I681"/>
    <mergeCell ref="D682:E682"/>
    <mergeCell ref="H682:I682"/>
    <mergeCell ref="D683:E683"/>
    <mergeCell ref="H683:I683"/>
    <mergeCell ref="H684:I684"/>
    <mergeCell ref="D684:E684"/>
    <mergeCell ref="D685:E685"/>
    <mergeCell ref="D686:E686"/>
    <mergeCell ref="D687:E687"/>
    <mergeCell ref="D688:E688"/>
    <mergeCell ref="D689:E689"/>
    <mergeCell ref="D690:E690"/>
    <mergeCell ref="D691:E691"/>
    <mergeCell ref="D692:E692"/>
    <mergeCell ref="D693:E693"/>
    <mergeCell ref="D694:E694"/>
    <mergeCell ref="D695:E695"/>
    <mergeCell ref="D696:E696"/>
    <mergeCell ref="D697:E697"/>
    <mergeCell ref="H685:I685"/>
    <mergeCell ref="H686:I686"/>
    <mergeCell ref="H687:I687"/>
    <mergeCell ref="H689:I689"/>
    <mergeCell ref="H690:I690"/>
    <mergeCell ref="H691:I691"/>
    <mergeCell ref="H692:I692"/>
    <mergeCell ref="H703:I703"/>
    <mergeCell ref="H705:I705"/>
    <mergeCell ref="H706:I706"/>
    <mergeCell ref="H707:I707"/>
    <mergeCell ref="H708:I708"/>
    <mergeCell ref="H709:I709"/>
    <mergeCell ref="H710:I710"/>
    <mergeCell ref="D698:E698"/>
    <mergeCell ref="D699:E699"/>
    <mergeCell ref="D700:E700"/>
    <mergeCell ref="D701:E701"/>
    <mergeCell ref="D702:E702"/>
    <mergeCell ref="D703:E703"/>
    <mergeCell ref="D705:E705"/>
    <mergeCell ref="D706:E706"/>
    <mergeCell ref="D707:E707"/>
    <mergeCell ref="D708:E708"/>
    <mergeCell ref="D709:E709"/>
    <mergeCell ref="D710:E710"/>
    <mergeCell ref="D711:E711"/>
    <mergeCell ref="D712:E712"/>
    <mergeCell ref="D713:E713"/>
    <mergeCell ref="D714:E714"/>
    <mergeCell ref="D715:E715"/>
    <mergeCell ref="D716:E716"/>
    <mergeCell ref="D717:E717"/>
    <mergeCell ref="D718:E718"/>
    <mergeCell ref="D719:E719"/>
    <mergeCell ref="D720:E720"/>
    <mergeCell ref="D721:E721"/>
    <mergeCell ref="D722:E722"/>
    <mergeCell ref="D723:E723"/>
    <mergeCell ref="D724:E724"/>
    <mergeCell ref="D725:E725"/>
    <mergeCell ref="D726:E726"/>
    <mergeCell ref="D727:E727"/>
    <mergeCell ref="D728:E728"/>
    <mergeCell ref="D729:E729"/>
    <mergeCell ref="D730:E730"/>
    <mergeCell ref="D731:E731"/>
    <mergeCell ref="D732:E732"/>
    <mergeCell ref="D733:E733"/>
    <mergeCell ref="D734:E734"/>
    <mergeCell ref="D735:E735"/>
    <mergeCell ref="D736:E736"/>
    <mergeCell ref="D737:E737"/>
    <mergeCell ref="D738:E738"/>
    <mergeCell ref="D739:E739"/>
    <mergeCell ref="D740:E740"/>
    <mergeCell ref="D741:E741"/>
    <mergeCell ref="D742:E742"/>
    <mergeCell ref="D743:F743"/>
    <mergeCell ref="D744:E744"/>
    <mergeCell ref="D745:E745"/>
    <mergeCell ref="D746:E746"/>
    <mergeCell ref="D747:E747"/>
    <mergeCell ref="H818:I818"/>
    <mergeCell ref="H819:I819"/>
    <mergeCell ref="H811:I811"/>
    <mergeCell ref="H812:I812"/>
    <mergeCell ref="H813:I813"/>
    <mergeCell ref="H814:I814"/>
    <mergeCell ref="H815:I815"/>
    <mergeCell ref="H816:I816"/>
    <mergeCell ref="H817:I817"/>
    <mergeCell ref="D919:E919"/>
    <mergeCell ref="D920:E920"/>
    <mergeCell ref="D921:E921"/>
    <mergeCell ref="D922:E922"/>
    <mergeCell ref="D923:E923"/>
    <mergeCell ref="D924:E924"/>
    <mergeCell ref="D925:E925"/>
    <mergeCell ref="D926:E926"/>
    <mergeCell ref="D927:E927"/>
    <mergeCell ref="D928:E928"/>
    <mergeCell ref="D929:E929"/>
    <mergeCell ref="D930:E930"/>
    <mergeCell ref="D931:E931"/>
    <mergeCell ref="D932:E932"/>
    <mergeCell ref="D937:E937"/>
    <mergeCell ref="D938:E938"/>
    <mergeCell ref="D939:E939"/>
    <mergeCell ref="D940:E940"/>
    <mergeCell ref="D941:E941"/>
    <mergeCell ref="D942:E942"/>
    <mergeCell ref="D943:E943"/>
    <mergeCell ref="D944:E944"/>
    <mergeCell ref="D945:E945"/>
    <mergeCell ref="D946:E946"/>
    <mergeCell ref="D947:E947"/>
    <mergeCell ref="D948:E948"/>
    <mergeCell ref="D949:E949"/>
    <mergeCell ref="D950:E950"/>
    <mergeCell ref="D951:E951"/>
    <mergeCell ref="D952:E952"/>
    <mergeCell ref="D953:E953"/>
    <mergeCell ref="D954:E954"/>
    <mergeCell ref="D955:E955"/>
    <mergeCell ref="D957:E957"/>
    <mergeCell ref="D958:E958"/>
    <mergeCell ref="D966:E966"/>
    <mergeCell ref="D967:E967"/>
    <mergeCell ref="D968:E968"/>
    <mergeCell ref="D969:E969"/>
    <mergeCell ref="D959:E959"/>
    <mergeCell ref="D960:E960"/>
    <mergeCell ref="D961:E961"/>
    <mergeCell ref="D962:E962"/>
    <mergeCell ref="D963:E963"/>
    <mergeCell ref="D964:E964"/>
    <mergeCell ref="D965:E965"/>
    <mergeCell ref="H939:I939"/>
    <mergeCell ref="H940:I940"/>
    <mergeCell ref="H941:I941"/>
    <mergeCell ref="H942:I942"/>
    <mergeCell ref="H943:I943"/>
    <mergeCell ref="H944:I944"/>
    <mergeCell ref="H945:I945"/>
    <mergeCell ref="H947:I947"/>
    <mergeCell ref="H948:I948"/>
    <mergeCell ref="H949:I949"/>
    <mergeCell ref="H950:I950"/>
    <mergeCell ref="H951:I951"/>
    <mergeCell ref="H953:I953"/>
    <mergeCell ref="H954:I954"/>
    <mergeCell ref="H962:I962"/>
    <mergeCell ref="H963:I963"/>
    <mergeCell ref="H964:I964"/>
    <mergeCell ref="H965:I965"/>
    <mergeCell ref="H966:I966"/>
    <mergeCell ref="H967:I967"/>
    <mergeCell ref="H968:I968"/>
    <mergeCell ref="H969:I969"/>
    <mergeCell ref="H955:I955"/>
    <mergeCell ref="H956:I956"/>
    <mergeCell ref="H957:I957"/>
    <mergeCell ref="H958:I958"/>
    <mergeCell ref="H959:I959"/>
    <mergeCell ref="H960:I960"/>
    <mergeCell ref="H961:I961"/>
    <mergeCell ref="D893:E893"/>
    <mergeCell ref="D894:E894"/>
    <mergeCell ref="D895:E895"/>
    <mergeCell ref="D896:E896"/>
    <mergeCell ref="D897:E897"/>
    <mergeCell ref="D898:E898"/>
    <mergeCell ref="D899:E899"/>
    <mergeCell ref="D900:E900"/>
    <mergeCell ref="D901:E901"/>
    <mergeCell ref="D902:E902"/>
    <mergeCell ref="D903:E903"/>
    <mergeCell ref="D904:E904"/>
    <mergeCell ref="D905:E905"/>
    <mergeCell ref="M906:N906"/>
    <mergeCell ref="D906:E906"/>
    <mergeCell ref="D907:E907"/>
    <mergeCell ref="H907:I907"/>
    <mergeCell ref="D908:E908"/>
    <mergeCell ref="H908:I908"/>
    <mergeCell ref="D909:E909"/>
    <mergeCell ref="H911:I911"/>
    <mergeCell ref="D911:E911"/>
    <mergeCell ref="D913:E913"/>
    <mergeCell ref="D914:E914"/>
    <mergeCell ref="D915:E915"/>
    <mergeCell ref="D916:E916"/>
    <mergeCell ref="D917:E917"/>
    <mergeCell ref="D918:E918"/>
    <mergeCell ref="H913:I913"/>
    <mergeCell ref="H914:I914"/>
    <mergeCell ref="H915:I915"/>
    <mergeCell ref="H916:I916"/>
    <mergeCell ref="H919:I919"/>
    <mergeCell ref="H921:I921"/>
    <mergeCell ref="H922:I922"/>
    <mergeCell ref="D935:E935"/>
    <mergeCell ref="D936:E936"/>
    <mergeCell ref="D933:E933"/>
    <mergeCell ref="D934:E934"/>
    <mergeCell ref="H934:I934"/>
    <mergeCell ref="H935:I935"/>
    <mergeCell ref="H936:I936"/>
    <mergeCell ref="H937:I937"/>
    <mergeCell ref="H938:I938"/>
    <mergeCell ref="H821:I821"/>
    <mergeCell ref="H822:I822"/>
    <mergeCell ref="H826:J826"/>
    <mergeCell ref="D817:E817"/>
    <mergeCell ref="D818:E818"/>
    <mergeCell ref="D819:E819"/>
    <mergeCell ref="D820:E820"/>
    <mergeCell ref="H820:I820"/>
    <mergeCell ref="D821:E821"/>
    <mergeCell ref="D822:E822"/>
    <mergeCell ref="D827:E827"/>
    <mergeCell ref="D828:E828"/>
    <mergeCell ref="D829:E829"/>
    <mergeCell ref="H830:L830"/>
    <mergeCell ref="H831:L831"/>
    <mergeCell ref="D823:E823"/>
    <mergeCell ref="D824:E824"/>
    <mergeCell ref="H824:I824"/>
    <mergeCell ref="D825:E825"/>
    <mergeCell ref="H825:I825"/>
    <mergeCell ref="D826:E826"/>
    <mergeCell ref="H827:I827"/>
    <mergeCell ref="D800:E800"/>
    <mergeCell ref="D801:E801"/>
    <mergeCell ref="H801:I801"/>
    <mergeCell ref="D792:E792"/>
    <mergeCell ref="D793:E793"/>
    <mergeCell ref="D795:E795"/>
    <mergeCell ref="D796:E796"/>
    <mergeCell ref="D797:E797"/>
    <mergeCell ref="D798:E798"/>
    <mergeCell ref="D799:E799"/>
    <mergeCell ref="H805:I805"/>
    <mergeCell ref="H806:I806"/>
    <mergeCell ref="D802:E802"/>
    <mergeCell ref="D803:E803"/>
    <mergeCell ref="H803:I803"/>
    <mergeCell ref="D804:E804"/>
    <mergeCell ref="H804:I804"/>
    <mergeCell ref="D805:E805"/>
    <mergeCell ref="D806:E806"/>
    <mergeCell ref="D807:E807"/>
    <mergeCell ref="H807:I807"/>
    <mergeCell ref="D808:E808"/>
    <mergeCell ref="H808:I808"/>
    <mergeCell ref="D809:E809"/>
    <mergeCell ref="H809:I809"/>
    <mergeCell ref="H810:I810"/>
    <mergeCell ref="D810:E810"/>
    <mergeCell ref="D811:E811"/>
    <mergeCell ref="D812:E812"/>
    <mergeCell ref="D813:E813"/>
    <mergeCell ref="D814:E814"/>
    <mergeCell ref="D815:E815"/>
    <mergeCell ref="D816:E816"/>
    <mergeCell ref="H834:I834"/>
    <mergeCell ref="H835:I835"/>
    <mergeCell ref="D836:E836"/>
    <mergeCell ref="D837:E837"/>
    <mergeCell ref="D838:E838"/>
    <mergeCell ref="D839:E839"/>
    <mergeCell ref="D840:E840"/>
    <mergeCell ref="H875:I875"/>
    <mergeCell ref="H876:I876"/>
    <mergeCell ref="H877:I877"/>
    <mergeCell ref="H878:I878"/>
    <mergeCell ref="H879:I879"/>
    <mergeCell ref="H880:I880"/>
    <mergeCell ref="H881:I881"/>
    <mergeCell ref="H882:I882"/>
    <mergeCell ref="H883:I883"/>
    <mergeCell ref="H884:I884"/>
    <mergeCell ref="H885:I885"/>
    <mergeCell ref="H886:I886"/>
    <mergeCell ref="H887:I887"/>
    <mergeCell ref="H888:I888"/>
    <mergeCell ref="H899:I899"/>
    <mergeCell ref="H901:I901"/>
    <mergeCell ref="H904:I904"/>
    <mergeCell ref="H906:I906"/>
    <mergeCell ref="H910:I910"/>
    <mergeCell ref="H889:I889"/>
    <mergeCell ref="H891:I891"/>
    <mergeCell ref="H892:I892"/>
    <mergeCell ref="H895:I895"/>
    <mergeCell ref="H896:I896"/>
    <mergeCell ref="H897:I897"/>
    <mergeCell ref="H898:I898"/>
    <mergeCell ref="H828:I828"/>
    <mergeCell ref="H829:I829"/>
    <mergeCell ref="D830:E830"/>
    <mergeCell ref="D831:E831"/>
    <mergeCell ref="D832:E832"/>
    <mergeCell ref="H832:I832"/>
    <mergeCell ref="H833:I833"/>
    <mergeCell ref="D833:E833"/>
    <mergeCell ref="D834:E834"/>
    <mergeCell ref="D835:E835"/>
    <mergeCell ref="H836:K836"/>
    <mergeCell ref="H837:K837"/>
    <mergeCell ref="H838:K838"/>
    <mergeCell ref="H839:K839"/>
    <mergeCell ref="H840:K840"/>
    <mergeCell ref="H841:K841"/>
    <mergeCell ref="H842:K842"/>
    <mergeCell ref="H843:K843"/>
    <mergeCell ref="H844:K844"/>
    <mergeCell ref="H846:K846"/>
    <mergeCell ref="H847:K847"/>
    <mergeCell ref="H848:K848"/>
    <mergeCell ref="H849:I849"/>
    <mergeCell ref="M849:O849"/>
    <mergeCell ref="H850:I850"/>
    <mergeCell ref="M850:P850"/>
    <mergeCell ref="H851:K851"/>
    <mergeCell ref="H854:K854"/>
    <mergeCell ref="H855:I855"/>
    <mergeCell ref="M855:P855"/>
    <mergeCell ref="H856:K856"/>
    <mergeCell ref="H857:K857"/>
    <mergeCell ref="H858:K858"/>
    <mergeCell ref="H859:K859"/>
    <mergeCell ref="H860:K860"/>
    <mergeCell ref="H861:K861"/>
    <mergeCell ref="H862:K862"/>
    <mergeCell ref="H863:K863"/>
    <mergeCell ref="H864:K864"/>
    <mergeCell ref="H865:K865"/>
    <mergeCell ref="H866:K866"/>
    <mergeCell ref="H867:K867"/>
    <mergeCell ref="H868:K868"/>
    <mergeCell ref="H870:I870"/>
    <mergeCell ref="H871:K871"/>
    <mergeCell ref="H872:K872"/>
    <mergeCell ref="H873:I873"/>
    <mergeCell ref="M873:N873"/>
    <mergeCell ref="H874:I874"/>
    <mergeCell ref="D841:E841"/>
    <mergeCell ref="D842:E842"/>
    <mergeCell ref="D843:E843"/>
    <mergeCell ref="D844:E844"/>
    <mergeCell ref="D845:E845"/>
    <mergeCell ref="D846:E846"/>
    <mergeCell ref="D847:E847"/>
    <mergeCell ref="D848:E848"/>
    <mergeCell ref="D849:E849"/>
    <mergeCell ref="D850:E850"/>
    <mergeCell ref="D851:E851"/>
    <mergeCell ref="D854:E854"/>
    <mergeCell ref="D855:E855"/>
    <mergeCell ref="D856:E856"/>
    <mergeCell ref="D857:E857"/>
    <mergeCell ref="D858:E858"/>
    <mergeCell ref="D859:E859"/>
    <mergeCell ref="D860:E860"/>
    <mergeCell ref="D861:E861"/>
    <mergeCell ref="D862:E862"/>
    <mergeCell ref="D863:E863"/>
    <mergeCell ref="D864:E864"/>
    <mergeCell ref="D865:E865"/>
    <mergeCell ref="D866:E866"/>
    <mergeCell ref="D867:E867"/>
    <mergeCell ref="D868:E868"/>
    <mergeCell ref="D870:E870"/>
    <mergeCell ref="D871:E871"/>
    <mergeCell ref="D872:E872"/>
    <mergeCell ref="D873:E873"/>
    <mergeCell ref="D874:E874"/>
    <mergeCell ref="D875:E875"/>
    <mergeCell ref="D876:E876"/>
    <mergeCell ref="D877:E877"/>
    <mergeCell ref="D878:E878"/>
    <mergeCell ref="D879:E879"/>
    <mergeCell ref="D880:E880"/>
    <mergeCell ref="D881:E881"/>
    <mergeCell ref="D882:E882"/>
    <mergeCell ref="D883:E883"/>
    <mergeCell ref="D884:E884"/>
    <mergeCell ref="D885:E885"/>
    <mergeCell ref="D886:E886"/>
    <mergeCell ref="D887:E887"/>
    <mergeCell ref="D888:E888"/>
    <mergeCell ref="D889:E889"/>
    <mergeCell ref="D890:E890"/>
    <mergeCell ref="D891:E891"/>
    <mergeCell ref="D892:E892"/>
    <mergeCell ref="H932:I932"/>
    <mergeCell ref="H933:I933"/>
    <mergeCell ref="H923:I923"/>
    <mergeCell ref="H924:I924"/>
    <mergeCell ref="H927:I927"/>
    <mergeCell ref="H928:I928"/>
    <mergeCell ref="H929:I929"/>
    <mergeCell ref="H930:I930"/>
    <mergeCell ref="H931:I931"/>
    <mergeCell ref="H219:I219"/>
    <mergeCell ref="H221:I221"/>
    <mergeCell ref="M221:N221"/>
    <mergeCell ref="H211:I211"/>
    <mergeCell ref="H212:I212"/>
    <mergeCell ref="H213:I213"/>
    <mergeCell ref="H214:I214"/>
    <mergeCell ref="H215:I215"/>
    <mergeCell ref="H216:I216"/>
    <mergeCell ref="H218:I218"/>
    <mergeCell ref="H158:I158"/>
    <mergeCell ref="H159:I159"/>
    <mergeCell ref="H160:I160"/>
    <mergeCell ref="H161:I161"/>
    <mergeCell ref="H162:I162"/>
    <mergeCell ref="H163:I163"/>
    <mergeCell ref="H164:I164"/>
    <mergeCell ref="H165:I165"/>
    <mergeCell ref="H166:I166"/>
    <mergeCell ref="H167:I167"/>
    <mergeCell ref="H168:I168"/>
    <mergeCell ref="H169:I169"/>
    <mergeCell ref="H170:I170"/>
    <mergeCell ref="H171:I171"/>
    <mergeCell ref="H174:I174"/>
    <mergeCell ref="H175:I175"/>
    <mergeCell ref="H176:I176"/>
    <mergeCell ref="H177:I177"/>
    <mergeCell ref="H178:I178"/>
    <mergeCell ref="H179:I179"/>
    <mergeCell ref="H180:I180"/>
    <mergeCell ref="H182:I182"/>
    <mergeCell ref="H183:I183"/>
    <mergeCell ref="H184:I184"/>
    <mergeCell ref="H185:I185"/>
    <mergeCell ref="H186:I186"/>
    <mergeCell ref="H187:I187"/>
    <mergeCell ref="H188:I188"/>
    <mergeCell ref="H189:I189"/>
    <mergeCell ref="H190:I190"/>
    <mergeCell ref="H192:I192"/>
    <mergeCell ref="H193:I193"/>
    <mergeCell ref="H194:I194"/>
    <mergeCell ref="H196:N196"/>
    <mergeCell ref="H197:N197"/>
    <mergeCell ref="H195:I195"/>
    <mergeCell ref="H198:I198"/>
    <mergeCell ref="H199:I199"/>
    <mergeCell ref="H200:I200"/>
    <mergeCell ref="H201:I201"/>
    <mergeCell ref="H202:I202"/>
    <mergeCell ref="H203:I203"/>
    <mergeCell ref="H204:I204"/>
    <mergeCell ref="H205:I205"/>
    <mergeCell ref="H206:I206"/>
    <mergeCell ref="H207:I207"/>
    <mergeCell ref="H208:I208"/>
    <mergeCell ref="H209:I209"/>
    <mergeCell ref="H210:I210"/>
    <mergeCell ref="H5:I5"/>
    <mergeCell ref="H6:I6"/>
    <mergeCell ref="M6:N6"/>
    <mergeCell ref="D7:E7"/>
    <mergeCell ref="H7:I7"/>
    <mergeCell ref="H8:I8"/>
    <mergeCell ref="H9:I9"/>
    <mergeCell ref="D9:E9"/>
    <mergeCell ref="D10:E10"/>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7:I27"/>
    <mergeCell ref="H28:I28"/>
    <mergeCell ref="H29:I29"/>
    <mergeCell ref="D13:E13"/>
    <mergeCell ref="D15:E15"/>
    <mergeCell ref="D21:E21"/>
    <mergeCell ref="D23:E23"/>
    <mergeCell ref="D24:E24"/>
    <mergeCell ref="D28:E28"/>
    <mergeCell ref="D30:E30"/>
    <mergeCell ref="H30:I30"/>
    <mergeCell ref="H31:I31"/>
    <mergeCell ref="H32:L32"/>
    <mergeCell ref="H33:I33"/>
    <mergeCell ref="M33:O33"/>
    <mergeCell ref="H34:J34"/>
    <mergeCell ref="M35:N35"/>
    <mergeCell ref="M36:N36"/>
    <mergeCell ref="H35:I35"/>
    <mergeCell ref="H36:I36"/>
    <mergeCell ref="H37:I37"/>
    <mergeCell ref="H38:I38"/>
    <mergeCell ref="H39:I39"/>
    <mergeCell ref="H40:I40"/>
    <mergeCell ref="H41:I41"/>
    <mergeCell ref="H42:I42"/>
    <mergeCell ref="H43:K43"/>
    <mergeCell ref="H44:I44"/>
    <mergeCell ref="H45:J45"/>
    <mergeCell ref="H46:I46"/>
    <mergeCell ref="H47:J47"/>
    <mergeCell ref="H49:I49"/>
    <mergeCell ref="H50:I50"/>
    <mergeCell ref="H51:I51"/>
    <mergeCell ref="H52:I52"/>
    <mergeCell ref="H53:I53"/>
    <mergeCell ref="H54:I54"/>
    <mergeCell ref="H55:I55"/>
    <mergeCell ref="H56:I56"/>
    <mergeCell ref="H57:I57"/>
    <mergeCell ref="H58:I58"/>
    <mergeCell ref="H59:I59"/>
    <mergeCell ref="H60:I60"/>
    <mergeCell ref="H61:I61"/>
    <mergeCell ref="H62:I62"/>
    <mergeCell ref="H63:I63"/>
    <mergeCell ref="H64:I64"/>
    <mergeCell ref="H65:I65"/>
    <mergeCell ref="H66:I66"/>
    <mergeCell ref="H67:I67"/>
    <mergeCell ref="H68:I68"/>
    <mergeCell ref="H69:I69"/>
    <mergeCell ref="H70:I70"/>
    <mergeCell ref="H71:I71"/>
    <mergeCell ref="H72:I72"/>
    <mergeCell ref="H73:I73"/>
    <mergeCell ref="H74:I74"/>
    <mergeCell ref="H76:I76"/>
    <mergeCell ref="H77:I77"/>
    <mergeCell ref="H78:I78"/>
    <mergeCell ref="H79:I79"/>
    <mergeCell ref="H80:I80"/>
    <mergeCell ref="H81:I81"/>
    <mergeCell ref="H83:I83"/>
    <mergeCell ref="H84:I84"/>
    <mergeCell ref="H85:I85"/>
    <mergeCell ref="H86:I86"/>
    <mergeCell ref="H87:I87"/>
    <mergeCell ref="H88:I88"/>
    <mergeCell ref="H89:I89"/>
    <mergeCell ref="M89:N89"/>
    <mergeCell ref="H90:I90"/>
    <mergeCell ref="H91:I91"/>
    <mergeCell ref="H92:I92"/>
    <mergeCell ref="D31:E31"/>
    <mergeCell ref="D32:E32"/>
    <mergeCell ref="D33:E33"/>
    <mergeCell ref="D34:E34"/>
    <mergeCell ref="D35:E35"/>
    <mergeCell ref="D36:E36"/>
    <mergeCell ref="D37:E37"/>
    <mergeCell ref="D38:E38"/>
    <mergeCell ref="D40:E40"/>
    <mergeCell ref="D41:E41"/>
    <mergeCell ref="D42:E42"/>
    <mergeCell ref="D43:E43"/>
    <mergeCell ref="D44:E44"/>
    <mergeCell ref="D45:E45"/>
    <mergeCell ref="D46:E46"/>
    <mergeCell ref="D47:E47"/>
    <mergeCell ref="D48:E48"/>
    <mergeCell ref="D49:E49"/>
    <mergeCell ref="D50:E50"/>
    <mergeCell ref="D51:E51"/>
    <mergeCell ref="D52:E52"/>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4:E74"/>
    <mergeCell ref="D76:E76"/>
    <mergeCell ref="D77:E77"/>
    <mergeCell ref="D78:E78"/>
    <mergeCell ref="D79:E79"/>
    <mergeCell ref="D81:E81"/>
    <mergeCell ref="D85:E85"/>
    <mergeCell ref="D86:E86"/>
    <mergeCell ref="D87:E87"/>
    <mergeCell ref="D88:E88"/>
    <mergeCell ref="D93:E93"/>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6:E136"/>
    <mergeCell ref="D137:E137"/>
    <mergeCell ref="D139:E139"/>
    <mergeCell ref="D140:E140"/>
    <mergeCell ref="D141:E141"/>
    <mergeCell ref="D142:E142"/>
    <mergeCell ref="D143:E143"/>
    <mergeCell ref="D144:E144"/>
    <mergeCell ref="D145:E145"/>
    <mergeCell ref="H93:I93"/>
    <mergeCell ref="H94:I94"/>
    <mergeCell ref="H95:I95"/>
    <mergeCell ref="H96:I96"/>
    <mergeCell ref="H97:I97"/>
    <mergeCell ref="H98:I98"/>
    <mergeCell ref="H99:I99"/>
    <mergeCell ref="H100:I100"/>
    <mergeCell ref="H101:I101"/>
    <mergeCell ref="H102:I102"/>
    <mergeCell ref="H103:I103"/>
    <mergeCell ref="H104:I104"/>
    <mergeCell ref="H106:I106"/>
    <mergeCell ref="H107:I107"/>
    <mergeCell ref="H112:I112"/>
    <mergeCell ref="H113:J113"/>
    <mergeCell ref="H116:I116"/>
    <mergeCell ref="H117:I117"/>
    <mergeCell ref="H119:I119"/>
    <mergeCell ref="H120:I120"/>
    <mergeCell ref="H121:I121"/>
    <mergeCell ref="H122:I122"/>
    <mergeCell ref="H125:I125"/>
    <mergeCell ref="H126:I126"/>
    <mergeCell ref="H127:I127"/>
    <mergeCell ref="H128:I128"/>
    <mergeCell ref="H131:I131"/>
    <mergeCell ref="H132:I132"/>
    <mergeCell ref="H134:I134"/>
    <mergeCell ref="H136:I136"/>
    <mergeCell ref="H137:I137"/>
    <mergeCell ref="H139:I139"/>
    <mergeCell ref="H140:I140"/>
    <mergeCell ref="H141:I141"/>
    <mergeCell ref="H142:I142"/>
    <mergeCell ref="H143:I143"/>
    <mergeCell ref="H144:I144"/>
    <mergeCell ref="H145:I145"/>
    <mergeCell ref="H147:K147"/>
    <mergeCell ref="H148:I148"/>
    <mergeCell ref="H149:I149"/>
    <mergeCell ref="H150:I150"/>
    <mergeCell ref="H151:I151"/>
    <mergeCell ref="H152:I152"/>
    <mergeCell ref="H153:I153"/>
    <mergeCell ref="H154:I154"/>
    <mergeCell ref="H155:I155"/>
    <mergeCell ref="H156:I156"/>
    <mergeCell ref="H157:I157"/>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2:E192"/>
    <mergeCell ref="D193:E193"/>
    <mergeCell ref="D194:E194"/>
    <mergeCell ref="D195:E195"/>
    <mergeCell ref="H236:I236"/>
    <mergeCell ref="H237:J237"/>
    <mergeCell ref="D233:E233"/>
    <mergeCell ref="D234:E234"/>
    <mergeCell ref="H234:I234"/>
    <mergeCell ref="D235:E235"/>
    <mergeCell ref="H235:I235"/>
    <mergeCell ref="D236:E236"/>
    <mergeCell ref="D237:E237"/>
    <mergeCell ref="H231:I231"/>
    <mergeCell ref="H232:I232"/>
    <mergeCell ref="D229:E229"/>
    <mergeCell ref="H229:I229"/>
    <mergeCell ref="D230:E230"/>
    <mergeCell ref="H230:I230"/>
    <mergeCell ref="M230:N230"/>
    <mergeCell ref="D231:E231"/>
    <mergeCell ref="D232:E232"/>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H222:I222"/>
    <mergeCell ref="H227:I227"/>
    <mergeCell ref="H228:I228"/>
    <mergeCell ref="M228:N228"/>
    <mergeCell ref="D223:E223"/>
    <mergeCell ref="D224:E224"/>
    <mergeCell ref="D225:E225"/>
    <mergeCell ref="D226:E226"/>
    <mergeCell ref="H226:I226"/>
    <mergeCell ref="D227:E227"/>
    <mergeCell ref="D228:E228"/>
    <mergeCell ref="H244:I244"/>
    <mergeCell ref="H247:I247"/>
    <mergeCell ref="H250:I250"/>
    <mergeCell ref="H251:I251"/>
    <mergeCell ref="H253:I253"/>
    <mergeCell ref="H254:I254"/>
    <mergeCell ref="H255:I255"/>
    <mergeCell ref="H256:I256"/>
    <mergeCell ref="H257:I257"/>
    <mergeCell ref="H258:I258"/>
    <mergeCell ref="H259:I259"/>
    <mergeCell ref="H260:I260"/>
    <mergeCell ref="H261:I261"/>
    <mergeCell ref="H263:I263"/>
    <mergeCell ref="H264:I264"/>
    <mergeCell ref="H265:I265"/>
    <mergeCell ref="H297:I297"/>
    <mergeCell ref="H298:I298"/>
    <mergeCell ref="H300:I300"/>
    <mergeCell ref="H301:I301"/>
    <mergeCell ref="H302:I302"/>
    <mergeCell ref="H303:I303"/>
    <mergeCell ref="H306:I306"/>
    <mergeCell ref="H321:I321"/>
    <mergeCell ref="H323:I323"/>
    <mergeCell ref="H327:I327"/>
    <mergeCell ref="H307:I307"/>
    <mergeCell ref="H312:I312"/>
    <mergeCell ref="H314:I314"/>
    <mergeCell ref="H315:I315"/>
    <mergeCell ref="H317:I317"/>
    <mergeCell ref="H319:I319"/>
    <mergeCell ref="H320:I320"/>
    <mergeCell ref="H278:I278"/>
    <mergeCell ref="H279:I279"/>
    <mergeCell ref="H270:I270"/>
    <mergeCell ref="H271:I271"/>
    <mergeCell ref="H272:I272"/>
    <mergeCell ref="H273:I273"/>
    <mergeCell ref="H274:K274"/>
    <mergeCell ref="H275:K275"/>
    <mergeCell ref="H277:I277"/>
    <mergeCell ref="D238:E238"/>
    <mergeCell ref="D239:E239"/>
    <mergeCell ref="D240:E240"/>
    <mergeCell ref="D241:E241"/>
    <mergeCell ref="D242:E242"/>
    <mergeCell ref="H242:I242"/>
    <mergeCell ref="H243:I243"/>
    <mergeCell ref="D243:E243"/>
    <mergeCell ref="D244:E244"/>
    <mergeCell ref="D246:E246"/>
    <mergeCell ref="D247:E247"/>
    <mergeCell ref="D248:E248"/>
    <mergeCell ref="H248:I248"/>
    <mergeCell ref="H249:I249"/>
    <mergeCell ref="D256:E256"/>
    <mergeCell ref="D257:E257"/>
    <mergeCell ref="M257:P257"/>
    <mergeCell ref="D249:E249"/>
    <mergeCell ref="D250:E250"/>
    <mergeCell ref="D251:E251"/>
    <mergeCell ref="D252:E252"/>
    <mergeCell ref="D253:E253"/>
    <mergeCell ref="D254:E254"/>
    <mergeCell ref="D255:E255"/>
    <mergeCell ref="D258:E258"/>
    <mergeCell ref="D259:E259"/>
    <mergeCell ref="D260:E260"/>
    <mergeCell ref="D261:E261"/>
    <mergeCell ref="D262:E262"/>
    <mergeCell ref="D263:E263"/>
    <mergeCell ref="D264:E264"/>
    <mergeCell ref="D281:E281"/>
    <mergeCell ref="D282:E282"/>
    <mergeCell ref="H285:I285"/>
    <mergeCell ref="H286:I286"/>
    <mergeCell ref="H289:I289"/>
    <mergeCell ref="D279:E279"/>
    <mergeCell ref="D280:E280"/>
    <mergeCell ref="H280:I280"/>
    <mergeCell ref="H281:I281"/>
    <mergeCell ref="H282:I282"/>
    <mergeCell ref="H283:I283"/>
    <mergeCell ref="H284:I284"/>
    <mergeCell ref="D265:E265"/>
    <mergeCell ref="D266:E266"/>
    <mergeCell ref="D267:E267"/>
    <mergeCell ref="D268:E268"/>
    <mergeCell ref="D269:E269"/>
    <mergeCell ref="D270:E270"/>
    <mergeCell ref="D271:E271"/>
    <mergeCell ref="D272:E272"/>
    <mergeCell ref="D273:E273"/>
    <mergeCell ref="D274:E274"/>
    <mergeCell ref="D275:E275"/>
    <mergeCell ref="D276:E276"/>
    <mergeCell ref="D277:E277"/>
    <mergeCell ref="D278:E278"/>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3:E303"/>
    <mergeCell ref="D304:E304"/>
    <mergeCell ref="D305:E305"/>
    <mergeCell ref="D306:E306"/>
    <mergeCell ref="D307:E307"/>
    <mergeCell ref="D308:E308"/>
    <mergeCell ref="D309:E309"/>
    <mergeCell ref="D310:E310"/>
    <mergeCell ref="D311:E311"/>
    <mergeCell ref="D312:E312"/>
    <mergeCell ref="D313:E313"/>
    <mergeCell ref="D314:E314"/>
    <mergeCell ref="D315:E315"/>
    <mergeCell ref="D316:E316"/>
    <mergeCell ref="D317:E317"/>
    <mergeCell ref="D318:E318"/>
    <mergeCell ref="H357:I357"/>
    <mergeCell ref="H358:I358"/>
    <mergeCell ref="H347:I347"/>
    <mergeCell ref="H348:I348"/>
    <mergeCell ref="H349:I349"/>
    <mergeCell ref="H350:I350"/>
    <mergeCell ref="H351:I351"/>
    <mergeCell ref="H352:I352"/>
    <mergeCell ref="H353:I353"/>
    <mergeCell ref="H516:I516"/>
    <mergeCell ref="H518:I518"/>
    <mergeCell ref="H509:I509"/>
    <mergeCell ref="H510:I510"/>
    <mergeCell ref="H511:I511"/>
    <mergeCell ref="H512:I512"/>
    <mergeCell ref="H513:I513"/>
    <mergeCell ref="H514:I514"/>
    <mergeCell ref="H515:I515"/>
    <mergeCell ref="H495:I495"/>
    <mergeCell ref="H496:I496"/>
    <mergeCell ref="D492:E492"/>
    <mergeCell ref="D493:E493"/>
    <mergeCell ref="H493:I493"/>
    <mergeCell ref="D494:E494"/>
    <mergeCell ref="H494:I494"/>
    <mergeCell ref="D495:E495"/>
    <mergeCell ref="D496:E496"/>
    <mergeCell ref="D497:E497"/>
    <mergeCell ref="H497:I497"/>
    <mergeCell ref="D498:E498"/>
    <mergeCell ref="H498:I498"/>
    <mergeCell ref="D499:E499"/>
    <mergeCell ref="H499:I499"/>
    <mergeCell ref="H500:I500"/>
    <mergeCell ref="D500:E500"/>
    <mergeCell ref="D501:E501"/>
    <mergeCell ref="D502:E502"/>
    <mergeCell ref="D503:E503"/>
    <mergeCell ref="D504:E504"/>
    <mergeCell ref="D505:E505"/>
    <mergeCell ref="D506:E506"/>
    <mergeCell ref="D508:E508"/>
    <mergeCell ref="D509:E509"/>
    <mergeCell ref="D510:E510"/>
    <mergeCell ref="D511:E511"/>
    <mergeCell ref="D512:E512"/>
    <mergeCell ref="D513:E513"/>
    <mergeCell ref="D514:E514"/>
    <mergeCell ref="H521:I521"/>
    <mergeCell ref="H522:I522"/>
    <mergeCell ref="H501:I501"/>
    <mergeCell ref="H502:I502"/>
    <mergeCell ref="H503:I503"/>
    <mergeCell ref="H504:I504"/>
    <mergeCell ref="H505:I505"/>
    <mergeCell ref="H506:I506"/>
    <mergeCell ref="H508:I508"/>
    <mergeCell ref="D326:E326"/>
    <mergeCell ref="D327:E327"/>
    <mergeCell ref="D328:E328"/>
    <mergeCell ref="M328:N328"/>
    <mergeCell ref="D329:F329"/>
    <mergeCell ref="D319:E319"/>
    <mergeCell ref="D320:E320"/>
    <mergeCell ref="D321:E321"/>
    <mergeCell ref="D322:E322"/>
    <mergeCell ref="D323:E323"/>
    <mergeCell ref="D324:E324"/>
    <mergeCell ref="D325:E325"/>
    <mergeCell ref="H335:I335"/>
    <mergeCell ref="H336:I336"/>
    <mergeCell ref="H338:I338"/>
    <mergeCell ref="M338:O338"/>
    <mergeCell ref="H339:I339"/>
    <mergeCell ref="M339:N339"/>
    <mergeCell ref="H340:I340"/>
    <mergeCell ref="H341:I341"/>
    <mergeCell ref="D330:E330"/>
    <mergeCell ref="D331:E331"/>
    <mergeCell ref="H331:I331"/>
    <mergeCell ref="D332:E332"/>
    <mergeCell ref="D333:E333"/>
    <mergeCell ref="H333:I333"/>
    <mergeCell ref="H334:I334"/>
    <mergeCell ref="D334:E334"/>
    <mergeCell ref="D335:E335"/>
    <mergeCell ref="D336:E336"/>
    <mergeCell ref="D337:E337"/>
    <mergeCell ref="D338:E338"/>
    <mergeCell ref="D339:E339"/>
    <mergeCell ref="D340:E340"/>
    <mergeCell ref="D341:E341"/>
    <mergeCell ref="D342:E342"/>
    <mergeCell ref="H342:I342"/>
    <mergeCell ref="H343:I343"/>
    <mergeCell ref="H344:I344"/>
    <mergeCell ref="H345:I345"/>
    <mergeCell ref="H346:J346"/>
    <mergeCell ref="H355:I355"/>
    <mergeCell ref="H356:I356"/>
    <mergeCell ref="M356:O356"/>
    <mergeCell ref="H359:I359"/>
    <mergeCell ref="H360:I360"/>
    <mergeCell ref="H362:I362"/>
    <mergeCell ref="H363:I363"/>
    <mergeCell ref="D343:E343"/>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76:E376"/>
    <mergeCell ref="D377:E377"/>
    <mergeCell ref="D378:E378"/>
    <mergeCell ref="D379:E379"/>
    <mergeCell ref="D380:E380"/>
    <mergeCell ref="D381:E381"/>
    <mergeCell ref="D382:E382"/>
    <mergeCell ref="D383:E383"/>
    <mergeCell ref="D384:E384"/>
    <mergeCell ref="D385:E385"/>
    <mergeCell ref="D386:E386"/>
    <mergeCell ref="D387:E387"/>
    <mergeCell ref="D389:E389"/>
    <mergeCell ref="D390:E390"/>
    <mergeCell ref="D391:E391"/>
    <mergeCell ref="D392:E392"/>
    <mergeCell ref="D393:E393"/>
    <mergeCell ref="H418:I418"/>
    <mergeCell ref="H419:I419"/>
    <mergeCell ref="H420:I420"/>
    <mergeCell ref="H422:I422"/>
    <mergeCell ref="H423:I423"/>
    <mergeCell ref="H424:I424"/>
    <mergeCell ref="H425:I425"/>
    <mergeCell ref="H426:I426"/>
    <mergeCell ref="H427:I427"/>
    <mergeCell ref="H428:I428"/>
    <mergeCell ref="H429:I429"/>
    <mergeCell ref="H430:I430"/>
    <mergeCell ref="H433:I433"/>
    <mergeCell ref="H435:I435"/>
    <mergeCell ref="H436:I436"/>
    <mergeCell ref="H437:I437"/>
    <mergeCell ref="H440:I440"/>
    <mergeCell ref="H441:I441"/>
    <mergeCell ref="H446:I446"/>
    <mergeCell ref="H447:I447"/>
    <mergeCell ref="H448:I448"/>
    <mergeCell ref="H450:I450"/>
    <mergeCell ref="H451:I451"/>
    <mergeCell ref="H452:I452"/>
    <mergeCell ref="H454:I454"/>
    <mergeCell ref="H456:I456"/>
    <mergeCell ref="H458:I458"/>
    <mergeCell ref="H460:I460"/>
    <mergeCell ref="H476:I476"/>
    <mergeCell ref="H477:I477"/>
    <mergeCell ref="H478:I478"/>
    <mergeCell ref="H484:I484"/>
    <mergeCell ref="H461:I461"/>
    <mergeCell ref="H462:I462"/>
    <mergeCell ref="H463:I463"/>
    <mergeCell ref="H464:I464"/>
    <mergeCell ref="H468:I468"/>
    <mergeCell ref="H473:I473"/>
    <mergeCell ref="H474:I474"/>
    <mergeCell ref="H364:I364"/>
    <mergeCell ref="H365:I365"/>
    <mergeCell ref="H366:I366"/>
    <mergeCell ref="H367:I367"/>
    <mergeCell ref="H368:I368"/>
    <mergeCell ref="H369:I369"/>
    <mergeCell ref="H370:I370"/>
    <mergeCell ref="H371:I371"/>
    <mergeCell ref="H373:I373"/>
    <mergeCell ref="H374:I374"/>
    <mergeCell ref="H375:I375"/>
    <mergeCell ref="H377:I377"/>
    <mergeCell ref="M377:O377"/>
    <mergeCell ref="H378:I378"/>
    <mergeCell ref="H380:I380"/>
    <mergeCell ref="H381:I381"/>
    <mergeCell ref="H382:I382"/>
    <mergeCell ref="H383:I383"/>
    <mergeCell ref="H384:I384"/>
    <mergeCell ref="H385:I385"/>
    <mergeCell ref="H386:I386"/>
    <mergeCell ref="H387:I387"/>
    <mergeCell ref="H388:I388"/>
    <mergeCell ref="H389:I389"/>
    <mergeCell ref="H390:I390"/>
    <mergeCell ref="H391:I391"/>
    <mergeCell ref="H392:I392"/>
    <mergeCell ref="H393:I393"/>
    <mergeCell ref="H394:I394"/>
    <mergeCell ref="H395:I395"/>
    <mergeCell ref="H396:I396"/>
    <mergeCell ref="H398:I398"/>
    <mergeCell ref="H399:I399"/>
    <mergeCell ref="H400:I400"/>
    <mergeCell ref="H401:I401"/>
    <mergeCell ref="H403:I403"/>
    <mergeCell ref="H404:I404"/>
    <mergeCell ref="H405:I405"/>
    <mergeCell ref="H406:I406"/>
    <mergeCell ref="H408:I408"/>
    <mergeCell ref="H409:I409"/>
    <mergeCell ref="H410:I410"/>
    <mergeCell ref="H411:I411"/>
    <mergeCell ref="H412:I412"/>
    <mergeCell ref="H413:I413"/>
    <mergeCell ref="H414:I414"/>
    <mergeCell ref="H415:I415"/>
    <mergeCell ref="H416:I416"/>
    <mergeCell ref="H417:I417"/>
    <mergeCell ref="D394:E394"/>
    <mergeCell ref="D395:E395"/>
    <mergeCell ref="D396:E396"/>
    <mergeCell ref="D398:E398"/>
    <mergeCell ref="D399:E399"/>
    <mergeCell ref="D400:E400"/>
    <mergeCell ref="D401:E401"/>
    <mergeCell ref="D402:E402"/>
    <mergeCell ref="D403:E403"/>
    <mergeCell ref="D404:E404"/>
    <mergeCell ref="D405:E405"/>
    <mergeCell ref="D406:E406"/>
    <mergeCell ref="D408:E408"/>
    <mergeCell ref="D409:E409"/>
    <mergeCell ref="D410:E410"/>
    <mergeCell ref="D412:E412"/>
    <mergeCell ref="D413:E413"/>
    <mergeCell ref="D414:E414"/>
    <mergeCell ref="D415:E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F434"/>
    <mergeCell ref="D435:E435"/>
    <mergeCell ref="D436:E436"/>
    <mergeCell ref="D437:E437"/>
    <mergeCell ref="D440:E440"/>
    <mergeCell ref="D441:E441"/>
    <mergeCell ref="D442:E442"/>
    <mergeCell ref="D443:E443"/>
    <mergeCell ref="D446:E446"/>
    <mergeCell ref="D447:E447"/>
    <mergeCell ref="D448:E448"/>
    <mergeCell ref="D449:E449"/>
    <mergeCell ref="D450:E450"/>
    <mergeCell ref="D451:E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3:E483"/>
    <mergeCell ref="D484:E484"/>
    <mergeCell ref="M484:N484"/>
    <mergeCell ref="D485:E485"/>
    <mergeCell ref="H485:I485"/>
    <mergeCell ref="D486:E486"/>
    <mergeCell ref="D487:E487"/>
    <mergeCell ref="H487:I487"/>
    <mergeCell ref="D488:E488"/>
    <mergeCell ref="H488:I488"/>
    <mergeCell ref="D489:E489"/>
    <mergeCell ref="D490:E490"/>
    <mergeCell ref="H490:I490"/>
    <mergeCell ref="D491:E491"/>
    <mergeCell ref="H491:I491"/>
    <mergeCell ref="H492:I492"/>
    <mergeCell ref="M492:N492"/>
    <mergeCell ref="H546:I546"/>
    <mergeCell ref="H547:I547"/>
    <mergeCell ref="H538:I538"/>
    <mergeCell ref="H539:I539"/>
    <mergeCell ref="H540:I540"/>
    <mergeCell ref="H541:I541"/>
    <mergeCell ref="H543:I543"/>
    <mergeCell ref="H544:I544"/>
    <mergeCell ref="H545:I545"/>
    <mergeCell ref="H549:I549"/>
    <mergeCell ref="H550:I550"/>
    <mergeCell ref="D545:E545"/>
    <mergeCell ref="D546:E546"/>
    <mergeCell ref="D547:E547"/>
    <mergeCell ref="D548:E548"/>
    <mergeCell ref="H548:I548"/>
    <mergeCell ref="D549:E549"/>
    <mergeCell ref="D550:E550"/>
    <mergeCell ref="D554:E554"/>
    <mergeCell ref="D555:E555"/>
    <mergeCell ref="D556:E556"/>
    <mergeCell ref="D551:E551"/>
    <mergeCell ref="H551:I551"/>
    <mergeCell ref="D552:E552"/>
    <mergeCell ref="H552:I552"/>
    <mergeCell ref="D553:E553"/>
    <mergeCell ref="H553:I553"/>
    <mergeCell ref="H554:I554"/>
    <mergeCell ref="D559:E559"/>
    <mergeCell ref="D560:E560"/>
    <mergeCell ref="D561:E561"/>
    <mergeCell ref="H555:I555"/>
    <mergeCell ref="H556:I556"/>
    <mergeCell ref="D557:E557"/>
    <mergeCell ref="H557:I557"/>
    <mergeCell ref="D558:E558"/>
    <mergeCell ref="H558:I558"/>
    <mergeCell ref="H559:I559"/>
    <mergeCell ref="D564:E564"/>
    <mergeCell ref="D565:E565"/>
    <mergeCell ref="D566:E566"/>
    <mergeCell ref="H560:I560"/>
    <mergeCell ref="H561:I561"/>
    <mergeCell ref="D562:E562"/>
    <mergeCell ref="H562:I562"/>
    <mergeCell ref="D563:E563"/>
    <mergeCell ref="H563:I563"/>
    <mergeCell ref="H564:I564"/>
    <mergeCell ref="D569:E569"/>
    <mergeCell ref="D570:E570"/>
    <mergeCell ref="D571:E571"/>
    <mergeCell ref="H565:I565"/>
    <mergeCell ref="H566:I566"/>
    <mergeCell ref="D567:E567"/>
    <mergeCell ref="H567:I567"/>
    <mergeCell ref="D568:E568"/>
    <mergeCell ref="H568:I568"/>
    <mergeCell ref="H569:I569"/>
    <mergeCell ref="H574:I574"/>
    <mergeCell ref="H575:I575"/>
    <mergeCell ref="H570:I570"/>
    <mergeCell ref="H571:I571"/>
    <mergeCell ref="D572:E572"/>
    <mergeCell ref="H572:I572"/>
    <mergeCell ref="D573:E573"/>
    <mergeCell ref="D574:E574"/>
    <mergeCell ref="D575:E575"/>
    <mergeCell ref="H579:I579"/>
    <mergeCell ref="H580:I580"/>
    <mergeCell ref="D576:E576"/>
    <mergeCell ref="H576:I576"/>
    <mergeCell ref="D577:E577"/>
    <mergeCell ref="H577:I577"/>
    <mergeCell ref="D578:E578"/>
    <mergeCell ref="D579:E579"/>
    <mergeCell ref="D580:E580"/>
    <mergeCell ref="D584:E584"/>
    <mergeCell ref="D585:E585"/>
    <mergeCell ref="D587:E587"/>
    <mergeCell ref="D581:E581"/>
    <mergeCell ref="H581:I581"/>
    <mergeCell ref="D582:E582"/>
    <mergeCell ref="H582:I582"/>
    <mergeCell ref="D583:E583"/>
    <mergeCell ref="H583:I583"/>
    <mergeCell ref="H584:I584"/>
    <mergeCell ref="D597:E597"/>
    <mergeCell ref="D598:E598"/>
    <mergeCell ref="D599:E599"/>
    <mergeCell ref="H592:I592"/>
    <mergeCell ref="H594:I594"/>
    <mergeCell ref="D595:E595"/>
    <mergeCell ref="H595:I595"/>
    <mergeCell ref="D596:E596"/>
    <mergeCell ref="H596:I596"/>
    <mergeCell ref="H597:I597"/>
    <mergeCell ref="H598:I598"/>
    <mergeCell ref="H599:I599"/>
    <mergeCell ref="D600:E600"/>
    <mergeCell ref="H600:I600"/>
    <mergeCell ref="D601:E601"/>
    <mergeCell ref="H601:I601"/>
    <mergeCell ref="D602:E602"/>
    <mergeCell ref="D603:E603"/>
    <mergeCell ref="H603:I603"/>
    <mergeCell ref="D604:E604"/>
    <mergeCell ref="H604:I604"/>
    <mergeCell ref="D605:E605"/>
    <mergeCell ref="H605:I605"/>
    <mergeCell ref="H606:I606"/>
    <mergeCell ref="H609:I609"/>
    <mergeCell ref="H610:I610"/>
    <mergeCell ref="H613:J613"/>
    <mergeCell ref="H614:J614"/>
    <mergeCell ref="D606:E606"/>
    <mergeCell ref="D607:E607"/>
    <mergeCell ref="H607:I607"/>
    <mergeCell ref="D608:E608"/>
    <mergeCell ref="H608:I608"/>
    <mergeCell ref="D609:E609"/>
    <mergeCell ref="D610:E610"/>
    <mergeCell ref="D615:E615"/>
    <mergeCell ref="D616:E616"/>
    <mergeCell ref="D617:E617"/>
    <mergeCell ref="D611:E611"/>
    <mergeCell ref="H611:I611"/>
    <mergeCell ref="D612:E612"/>
    <mergeCell ref="H612:I612"/>
    <mergeCell ref="D613:E613"/>
    <mergeCell ref="D614:E614"/>
    <mergeCell ref="H615:I615"/>
    <mergeCell ref="D620:E620"/>
    <mergeCell ref="D621:E621"/>
    <mergeCell ref="D622:E622"/>
    <mergeCell ref="D623:E623"/>
    <mergeCell ref="H616:I616"/>
    <mergeCell ref="H617:I617"/>
    <mergeCell ref="D618:E618"/>
    <mergeCell ref="H618:I618"/>
    <mergeCell ref="D619:E619"/>
    <mergeCell ref="H619:I619"/>
    <mergeCell ref="H620:I620"/>
    <mergeCell ref="D626:E626"/>
    <mergeCell ref="D627:E627"/>
    <mergeCell ref="D628:E628"/>
    <mergeCell ref="H629:J629"/>
    <mergeCell ref="H621:I621"/>
    <mergeCell ref="H623:I623"/>
    <mergeCell ref="D624:E624"/>
    <mergeCell ref="H624:I624"/>
    <mergeCell ref="D625:E625"/>
    <mergeCell ref="H625:I625"/>
    <mergeCell ref="H626:I6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2" max="2" width="14.5"/>
    <col customWidth="1" min="3" max="3" width="18.75"/>
    <col customWidth="1" min="6" max="6" width="18.25"/>
    <col customWidth="1" min="11" max="11" width="21.25"/>
  </cols>
  <sheetData>
    <row r="1">
      <c r="A1" s="4" t="s">
        <v>0</v>
      </c>
      <c r="B1" s="4" t="s">
        <v>1</v>
      </c>
      <c r="C1" s="4" t="s">
        <v>2</v>
      </c>
      <c r="D1" s="4" t="s">
        <v>3</v>
      </c>
      <c r="E1" s="4" t="s">
        <v>4</v>
      </c>
      <c r="F1" s="4" t="s">
        <v>5</v>
      </c>
      <c r="G1" s="4" t="s">
        <v>6</v>
      </c>
      <c r="H1" s="4" t="s">
        <v>7</v>
      </c>
      <c r="I1" s="4" t="s">
        <v>8</v>
      </c>
      <c r="J1" s="4" t="s">
        <v>9</v>
      </c>
      <c r="K1" s="4" t="s">
        <v>10</v>
      </c>
      <c r="L1" s="4" t="s">
        <v>11</v>
      </c>
      <c r="M1" s="5"/>
      <c r="N1" s="5"/>
      <c r="O1" s="5"/>
      <c r="P1" s="5"/>
      <c r="Q1" s="5"/>
      <c r="R1" s="5"/>
      <c r="S1" s="5"/>
      <c r="T1" s="5"/>
      <c r="U1" s="5"/>
      <c r="V1" s="5"/>
      <c r="W1" s="5"/>
      <c r="X1" s="5"/>
      <c r="Y1" s="5"/>
      <c r="Z1" s="5"/>
    </row>
    <row r="2">
      <c r="A2" s="6" t="s">
        <v>5587</v>
      </c>
      <c r="B2" s="4" t="s">
        <v>5588</v>
      </c>
      <c r="C2" s="4" t="s">
        <v>18</v>
      </c>
      <c r="D2" s="4"/>
      <c r="E2" s="4" t="s">
        <v>19</v>
      </c>
      <c r="F2" s="4" t="s">
        <v>5589</v>
      </c>
      <c r="G2" s="4" t="s">
        <v>20</v>
      </c>
      <c r="H2" s="5"/>
      <c r="I2" s="7" t="s">
        <v>19</v>
      </c>
      <c r="J2" s="4" t="s">
        <v>5588</v>
      </c>
      <c r="K2" s="7" t="s">
        <v>21</v>
      </c>
      <c r="L2" s="7" t="s">
        <v>22</v>
      </c>
      <c r="M2" s="5"/>
      <c r="N2" s="5"/>
      <c r="O2" s="5"/>
      <c r="P2" s="5"/>
      <c r="Q2" s="5"/>
      <c r="R2" s="5"/>
      <c r="S2" s="5"/>
      <c r="T2" s="5"/>
      <c r="U2" s="5"/>
      <c r="V2" s="5"/>
      <c r="W2" s="5"/>
      <c r="X2" s="5"/>
      <c r="Y2" s="5"/>
      <c r="Z2" s="5"/>
    </row>
    <row r="3">
      <c r="A3" s="6" t="s">
        <v>5590</v>
      </c>
      <c r="B3" s="4" t="s">
        <v>5591</v>
      </c>
      <c r="C3" s="4" t="s">
        <v>27</v>
      </c>
      <c r="D3" s="4"/>
      <c r="E3" s="4" t="s">
        <v>28</v>
      </c>
      <c r="F3" s="4" t="s">
        <v>5592</v>
      </c>
      <c r="G3" s="4" t="s">
        <v>29</v>
      </c>
      <c r="H3" s="5"/>
      <c r="I3" s="7" t="s">
        <v>28</v>
      </c>
      <c r="J3" s="4" t="s">
        <v>5591</v>
      </c>
      <c r="K3" s="7" t="s">
        <v>30</v>
      </c>
      <c r="L3" s="7" t="s">
        <v>31</v>
      </c>
      <c r="M3" s="5"/>
      <c r="N3" s="5"/>
      <c r="O3" s="5"/>
      <c r="P3" s="5"/>
      <c r="Q3" s="5"/>
      <c r="R3" s="5"/>
      <c r="S3" s="5"/>
      <c r="T3" s="5"/>
      <c r="U3" s="5"/>
      <c r="V3" s="5"/>
      <c r="W3" s="5"/>
      <c r="X3" s="5"/>
      <c r="Y3" s="5"/>
      <c r="Z3" s="5"/>
    </row>
    <row r="4">
      <c r="A4" s="6" t="s">
        <v>5593</v>
      </c>
      <c r="B4" s="4" t="s">
        <v>5594</v>
      </c>
      <c r="C4" s="4" t="s">
        <v>35</v>
      </c>
      <c r="D4" s="4"/>
      <c r="E4" s="4" t="s">
        <v>36</v>
      </c>
      <c r="F4" s="4" t="s">
        <v>5595</v>
      </c>
      <c r="G4" s="4" t="s">
        <v>37</v>
      </c>
      <c r="H4" s="5"/>
      <c r="I4" s="7" t="s">
        <v>36</v>
      </c>
      <c r="J4" s="4" t="s">
        <v>5594</v>
      </c>
      <c r="K4" s="7" t="s">
        <v>38</v>
      </c>
      <c r="L4" s="7" t="s">
        <v>39</v>
      </c>
      <c r="M4" s="5"/>
      <c r="N4" s="5"/>
      <c r="O4" s="5"/>
      <c r="P4" s="5"/>
      <c r="Q4" s="5"/>
      <c r="R4" s="5"/>
      <c r="S4" s="5"/>
      <c r="T4" s="5"/>
      <c r="U4" s="5"/>
      <c r="V4" s="5"/>
      <c r="W4" s="5"/>
      <c r="X4" s="5"/>
      <c r="Y4" s="5"/>
      <c r="Z4" s="5"/>
    </row>
    <row r="5">
      <c r="A5" s="6" t="s">
        <v>5596</v>
      </c>
      <c r="B5" s="4" t="s">
        <v>5597</v>
      </c>
      <c r="C5" s="4" t="s">
        <v>43</v>
      </c>
      <c r="D5" s="4"/>
      <c r="E5" s="4" t="s">
        <v>44</v>
      </c>
      <c r="F5" s="4" t="s">
        <v>5595</v>
      </c>
      <c r="G5" s="4" t="s">
        <v>45</v>
      </c>
      <c r="H5" s="5"/>
      <c r="I5" s="7" t="s">
        <v>46</v>
      </c>
      <c r="J5" s="4" t="s">
        <v>5597</v>
      </c>
      <c r="K5" s="7" t="s">
        <v>47</v>
      </c>
      <c r="L5" s="7" t="s">
        <v>48</v>
      </c>
      <c r="M5" s="5"/>
      <c r="N5" s="5"/>
      <c r="O5" s="5"/>
      <c r="P5" s="5"/>
      <c r="Q5" s="5"/>
      <c r="R5" s="5"/>
      <c r="S5" s="5"/>
      <c r="T5" s="5"/>
      <c r="U5" s="5"/>
      <c r="V5" s="5"/>
      <c r="W5" s="5"/>
      <c r="X5" s="5"/>
      <c r="Y5" s="5"/>
      <c r="Z5" s="5"/>
    </row>
    <row r="6">
      <c r="A6" s="6" t="s">
        <v>5598</v>
      </c>
      <c r="B6" s="4" t="s">
        <v>52</v>
      </c>
      <c r="C6" s="4" t="s">
        <v>43</v>
      </c>
      <c r="D6" s="4"/>
      <c r="E6" s="4" t="s">
        <v>44</v>
      </c>
      <c r="F6" s="4" t="s">
        <v>5595</v>
      </c>
      <c r="G6" s="4" t="s">
        <v>45</v>
      </c>
      <c r="H6" s="5"/>
      <c r="I6" s="7" t="s">
        <v>46</v>
      </c>
      <c r="J6" s="4" t="s">
        <v>5597</v>
      </c>
      <c r="K6" s="7" t="s">
        <v>47</v>
      </c>
      <c r="L6" s="7" t="s">
        <v>48</v>
      </c>
      <c r="M6" s="5"/>
      <c r="N6" s="5"/>
      <c r="O6" s="5"/>
      <c r="P6" s="5"/>
      <c r="Q6" s="5"/>
      <c r="R6" s="5"/>
      <c r="S6" s="5"/>
      <c r="T6" s="5"/>
      <c r="U6" s="5"/>
      <c r="V6" s="5"/>
      <c r="W6" s="5"/>
      <c r="X6" s="5"/>
      <c r="Y6" s="5"/>
      <c r="Z6" s="5"/>
    </row>
    <row r="7">
      <c r="A7" s="6" t="s">
        <v>5599</v>
      </c>
      <c r="B7" s="4" t="s">
        <v>5600</v>
      </c>
      <c r="C7" s="4" t="s">
        <v>54</v>
      </c>
      <c r="D7" s="4"/>
      <c r="E7" s="4" t="s">
        <v>55</v>
      </c>
      <c r="F7" s="4" t="s">
        <v>5601</v>
      </c>
      <c r="G7" s="4" t="s">
        <v>56</v>
      </c>
      <c r="H7" s="5"/>
      <c r="I7" s="7" t="s">
        <v>55</v>
      </c>
      <c r="J7" s="4" t="s">
        <v>5600</v>
      </c>
      <c r="K7" s="7" t="s">
        <v>57</v>
      </c>
      <c r="L7" s="7" t="s">
        <v>58</v>
      </c>
      <c r="M7" s="5"/>
      <c r="N7" s="5"/>
      <c r="O7" s="5"/>
      <c r="P7" s="5"/>
      <c r="Q7" s="5"/>
      <c r="R7" s="5"/>
      <c r="S7" s="5"/>
      <c r="T7" s="5"/>
      <c r="U7" s="5"/>
      <c r="V7" s="5"/>
      <c r="W7" s="5"/>
      <c r="X7" s="5"/>
      <c r="Y7" s="5"/>
      <c r="Z7" s="5"/>
    </row>
    <row r="8">
      <c r="A8" s="6" t="s">
        <v>5602</v>
      </c>
      <c r="B8" s="4" t="s">
        <v>5603</v>
      </c>
      <c r="C8" s="4" t="s">
        <v>62</v>
      </c>
      <c r="D8" s="4"/>
      <c r="E8" s="4" t="s">
        <v>63</v>
      </c>
      <c r="F8" s="4" t="s">
        <v>5604</v>
      </c>
      <c r="G8" s="4" t="s">
        <v>64</v>
      </c>
      <c r="H8" s="5"/>
      <c r="I8" s="7" t="s">
        <v>63</v>
      </c>
      <c r="J8" s="4" t="s">
        <v>5603</v>
      </c>
      <c r="K8" s="7" t="s">
        <v>65</v>
      </c>
      <c r="L8" s="7" t="s">
        <v>66</v>
      </c>
      <c r="M8" s="5"/>
      <c r="N8" s="5"/>
      <c r="O8" s="5"/>
      <c r="P8" s="5"/>
      <c r="Q8" s="5"/>
      <c r="R8" s="5"/>
      <c r="S8" s="5"/>
      <c r="T8" s="5"/>
      <c r="U8" s="5"/>
      <c r="V8" s="5"/>
      <c r="W8" s="5"/>
      <c r="X8" s="5"/>
      <c r="Y8" s="5"/>
      <c r="Z8" s="5"/>
    </row>
    <row r="9">
      <c r="A9" s="6" t="s">
        <v>5605</v>
      </c>
      <c r="B9" s="4" t="s">
        <v>5606</v>
      </c>
      <c r="C9" s="4" t="s">
        <v>70</v>
      </c>
      <c r="D9" s="4"/>
      <c r="E9" s="4" t="s">
        <v>71</v>
      </c>
      <c r="F9" s="4" t="s">
        <v>5607</v>
      </c>
      <c r="G9" s="4" t="s">
        <v>72</v>
      </c>
      <c r="H9" s="5"/>
      <c r="I9" s="7" t="s">
        <v>71</v>
      </c>
      <c r="J9" s="4" t="s">
        <v>5606</v>
      </c>
      <c r="K9" s="7" t="s">
        <v>73</v>
      </c>
      <c r="L9" s="7" t="s">
        <v>74</v>
      </c>
      <c r="M9" s="5"/>
      <c r="N9" s="5"/>
      <c r="O9" s="5"/>
      <c r="P9" s="5"/>
      <c r="Q9" s="5"/>
      <c r="R9" s="5"/>
      <c r="S9" s="5"/>
      <c r="T9" s="5"/>
      <c r="U9" s="5"/>
      <c r="V9" s="5"/>
      <c r="W9" s="5"/>
      <c r="X9" s="5"/>
      <c r="Y9" s="5"/>
      <c r="Z9" s="5"/>
    </row>
    <row r="10">
      <c r="A10" s="6" t="s">
        <v>5608</v>
      </c>
      <c r="B10" s="4" t="s">
        <v>5609</v>
      </c>
      <c r="C10" s="4" t="s">
        <v>78</v>
      </c>
      <c r="D10" s="4"/>
      <c r="E10" s="4" t="s">
        <v>79</v>
      </c>
      <c r="F10" s="4" t="s">
        <v>5610</v>
      </c>
      <c r="G10" s="4" t="s">
        <v>80</v>
      </c>
      <c r="H10" s="5"/>
      <c r="I10" s="7" t="s">
        <v>79</v>
      </c>
      <c r="J10" s="4" t="s">
        <v>5609</v>
      </c>
      <c r="K10" s="7" t="s">
        <v>81</v>
      </c>
      <c r="L10" s="7" t="s">
        <v>82</v>
      </c>
      <c r="M10" s="5"/>
      <c r="N10" s="5"/>
      <c r="O10" s="5"/>
      <c r="P10" s="5"/>
      <c r="Q10" s="5"/>
      <c r="R10" s="5"/>
      <c r="S10" s="5"/>
      <c r="T10" s="5"/>
      <c r="U10" s="5"/>
      <c r="V10" s="5"/>
      <c r="W10" s="5"/>
      <c r="X10" s="5"/>
      <c r="Y10" s="5"/>
      <c r="Z10" s="5"/>
    </row>
    <row r="11">
      <c r="A11" s="6" t="s">
        <v>5611</v>
      </c>
      <c r="B11" s="4" t="s">
        <v>5612</v>
      </c>
      <c r="C11" s="4" t="s">
        <v>86</v>
      </c>
      <c r="D11" s="4"/>
      <c r="E11" s="4" t="s">
        <v>87</v>
      </c>
      <c r="F11" s="4" t="s">
        <v>5613</v>
      </c>
      <c r="G11" s="4" t="s">
        <v>88</v>
      </c>
      <c r="H11" s="5"/>
      <c r="I11" s="7" t="s">
        <v>87</v>
      </c>
      <c r="J11" s="4" t="s">
        <v>5612</v>
      </c>
      <c r="K11" s="7" t="s">
        <v>89</v>
      </c>
      <c r="L11" s="7" t="s">
        <v>90</v>
      </c>
      <c r="M11" s="5"/>
      <c r="N11" s="5"/>
      <c r="O11" s="5"/>
      <c r="P11" s="5"/>
      <c r="Q11" s="5"/>
      <c r="R11" s="5"/>
      <c r="S11" s="5"/>
      <c r="T11" s="5"/>
      <c r="U11" s="5"/>
      <c r="V11" s="5"/>
      <c r="W11" s="5"/>
      <c r="X11" s="5"/>
      <c r="Y11" s="5"/>
      <c r="Z11" s="5"/>
    </row>
    <row r="12">
      <c r="A12" s="6" t="s">
        <v>5614</v>
      </c>
      <c r="B12" s="4" t="s">
        <v>5615</v>
      </c>
      <c r="C12" s="4" t="s">
        <v>94</v>
      </c>
      <c r="D12" s="4"/>
      <c r="E12" s="4" t="s">
        <v>95</v>
      </c>
      <c r="F12" s="4" t="s">
        <v>5616</v>
      </c>
      <c r="G12" s="4" t="s">
        <v>96</v>
      </c>
      <c r="H12" s="5"/>
      <c r="I12" s="7" t="s">
        <v>95</v>
      </c>
      <c r="J12" s="4" t="s">
        <v>5615</v>
      </c>
      <c r="K12" s="7" t="s">
        <v>97</v>
      </c>
      <c r="L12" s="7" t="s">
        <v>98</v>
      </c>
      <c r="M12" s="5"/>
      <c r="N12" s="5"/>
      <c r="O12" s="5"/>
      <c r="P12" s="5"/>
      <c r="Q12" s="5"/>
      <c r="R12" s="5"/>
      <c r="S12" s="5"/>
      <c r="T12" s="5"/>
      <c r="U12" s="5"/>
      <c r="V12" s="5"/>
      <c r="W12" s="5"/>
      <c r="X12" s="5"/>
      <c r="Y12" s="5"/>
      <c r="Z12" s="5"/>
    </row>
    <row r="13">
      <c r="A13" s="6" t="s">
        <v>5617</v>
      </c>
      <c r="B13" s="4" t="s">
        <v>5618</v>
      </c>
      <c r="C13" s="4" t="s">
        <v>102</v>
      </c>
      <c r="D13" s="4"/>
      <c r="E13" s="4" t="s">
        <v>103</v>
      </c>
      <c r="F13" s="4" t="s">
        <v>5619</v>
      </c>
      <c r="G13" s="4" t="s">
        <v>104</v>
      </c>
      <c r="H13" s="5"/>
      <c r="I13" s="7" t="s">
        <v>103</v>
      </c>
      <c r="J13" s="4" t="s">
        <v>5618</v>
      </c>
      <c r="K13" s="7" t="s">
        <v>105</v>
      </c>
      <c r="L13" s="7" t="s">
        <v>106</v>
      </c>
      <c r="M13" s="5"/>
      <c r="N13" s="5"/>
      <c r="O13" s="5"/>
      <c r="P13" s="5"/>
      <c r="Q13" s="5"/>
      <c r="R13" s="5"/>
      <c r="S13" s="5"/>
      <c r="T13" s="5"/>
      <c r="U13" s="5"/>
      <c r="V13" s="5"/>
      <c r="W13" s="5"/>
      <c r="X13" s="5"/>
      <c r="Y13" s="5"/>
      <c r="Z13" s="5"/>
    </row>
    <row r="14">
      <c r="A14" s="6" t="s">
        <v>5620</v>
      </c>
      <c r="B14" s="4" t="s">
        <v>5621</v>
      </c>
      <c r="C14" s="4" t="s">
        <v>110</v>
      </c>
      <c r="D14" s="4"/>
      <c r="E14" s="4" t="s">
        <v>111</v>
      </c>
      <c r="F14" s="4" t="s">
        <v>5622</v>
      </c>
      <c r="G14" s="4" t="s">
        <v>112</v>
      </c>
      <c r="H14" s="5"/>
      <c r="I14" s="7" t="s">
        <v>111</v>
      </c>
      <c r="J14" s="4" t="s">
        <v>5621</v>
      </c>
      <c r="K14" s="7" t="s">
        <v>113</v>
      </c>
      <c r="L14" s="7" t="s">
        <v>114</v>
      </c>
      <c r="M14" s="5"/>
      <c r="N14" s="5"/>
      <c r="O14" s="5"/>
      <c r="P14" s="5"/>
      <c r="Q14" s="5"/>
      <c r="R14" s="5"/>
      <c r="S14" s="5"/>
      <c r="T14" s="5"/>
      <c r="U14" s="5"/>
      <c r="V14" s="5"/>
      <c r="W14" s="5"/>
      <c r="X14" s="5"/>
      <c r="Y14" s="5"/>
      <c r="Z14" s="5"/>
    </row>
    <row r="15">
      <c r="A15" s="6" t="s">
        <v>5623</v>
      </c>
      <c r="B15" s="4" t="s">
        <v>5624</v>
      </c>
      <c r="C15" s="4" t="s">
        <v>118</v>
      </c>
      <c r="D15" s="4"/>
      <c r="E15" s="4" t="s">
        <v>119</v>
      </c>
      <c r="F15" s="4" t="s">
        <v>5622</v>
      </c>
      <c r="G15" s="4" t="s">
        <v>120</v>
      </c>
      <c r="H15" s="5"/>
      <c r="I15" s="7" t="s">
        <v>119</v>
      </c>
      <c r="J15" s="4" t="s">
        <v>5624</v>
      </c>
      <c r="K15" s="7" t="s">
        <v>121</v>
      </c>
      <c r="L15" s="7" t="s">
        <v>122</v>
      </c>
      <c r="M15" s="5"/>
      <c r="N15" s="5"/>
      <c r="O15" s="5"/>
      <c r="P15" s="5"/>
      <c r="Q15" s="5"/>
      <c r="R15" s="5"/>
      <c r="S15" s="5"/>
      <c r="T15" s="5"/>
      <c r="U15" s="5"/>
      <c r="V15" s="5"/>
      <c r="W15" s="5"/>
      <c r="X15" s="5"/>
      <c r="Y15" s="5"/>
      <c r="Z15" s="5"/>
    </row>
    <row r="16">
      <c r="A16" s="6" t="s">
        <v>5625</v>
      </c>
      <c r="B16" s="4" t="s">
        <v>5626</v>
      </c>
      <c r="C16" s="4" t="s">
        <v>126</v>
      </c>
      <c r="D16" s="4"/>
      <c r="E16" s="4" t="s">
        <v>127</v>
      </c>
      <c r="F16" s="4" t="s">
        <v>5627</v>
      </c>
      <c r="G16" s="4" t="s">
        <v>128</v>
      </c>
      <c r="H16" s="5"/>
      <c r="I16" s="7" t="s">
        <v>129</v>
      </c>
      <c r="J16" s="4" t="s">
        <v>5626</v>
      </c>
      <c r="K16" s="7" t="s">
        <v>130</v>
      </c>
      <c r="L16" s="7" t="s">
        <v>131</v>
      </c>
      <c r="M16" s="5"/>
      <c r="N16" s="5"/>
      <c r="O16" s="5"/>
      <c r="P16" s="5"/>
      <c r="Q16" s="5"/>
      <c r="R16" s="5"/>
      <c r="S16" s="5"/>
      <c r="T16" s="5"/>
      <c r="U16" s="5"/>
      <c r="V16" s="5"/>
      <c r="W16" s="5"/>
      <c r="X16" s="5"/>
      <c r="Y16" s="5"/>
      <c r="Z16" s="5"/>
    </row>
    <row r="17">
      <c r="A17" s="6" t="s">
        <v>5628</v>
      </c>
      <c r="B17" s="4" t="s">
        <v>5629</v>
      </c>
      <c r="C17" s="4" t="s">
        <v>135</v>
      </c>
      <c r="D17" s="4"/>
      <c r="E17" s="4" t="s">
        <v>136</v>
      </c>
      <c r="F17" s="4" t="s">
        <v>5630</v>
      </c>
      <c r="G17" s="4" t="s">
        <v>137</v>
      </c>
      <c r="H17" s="5"/>
      <c r="I17" s="7" t="s">
        <v>138</v>
      </c>
      <c r="J17" s="4" t="s">
        <v>5629</v>
      </c>
      <c r="K17" s="7" t="s">
        <v>139</v>
      </c>
      <c r="L17" s="7" t="s">
        <v>140</v>
      </c>
      <c r="M17" s="5"/>
      <c r="N17" s="5"/>
      <c r="O17" s="5"/>
      <c r="P17" s="5"/>
      <c r="Q17" s="5"/>
      <c r="R17" s="5"/>
      <c r="S17" s="5"/>
      <c r="T17" s="5"/>
      <c r="U17" s="5"/>
      <c r="V17" s="5"/>
      <c r="W17" s="5"/>
      <c r="X17" s="5"/>
      <c r="Y17" s="5"/>
      <c r="Z17" s="5"/>
    </row>
    <row r="18">
      <c r="A18" s="6" t="s">
        <v>5631</v>
      </c>
      <c r="B18" s="4" t="s">
        <v>5632</v>
      </c>
      <c r="C18" s="4" t="s">
        <v>144</v>
      </c>
      <c r="D18" s="4"/>
      <c r="E18" s="4" t="s">
        <v>145</v>
      </c>
      <c r="F18" s="4" t="s">
        <v>5633</v>
      </c>
      <c r="G18" s="4" t="s">
        <v>146</v>
      </c>
      <c r="H18" s="5"/>
      <c r="I18" s="7" t="s">
        <v>145</v>
      </c>
      <c r="J18" s="4" t="s">
        <v>5632</v>
      </c>
      <c r="K18" s="7" t="s">
        <v>147</v>
      </c>
      <c r="L18" s="7" t="s">
        <v>148</v>
      </c>
      <c r="M18" s="5"/>
      <c r="N18" s="5"/>
      <c r="O18" s="5"/>
      <c r="P18" s="5"/>
      <c r="Q18" s="5"/>
      <c r="R18" s="5"/>
      <c r="S18" s="5"/>
      <c r="T18" s="5"/>
      <c r="U18" s="5"/>
      <c r="V18" s="5"/>
      <c r="W18" s="5"/>
      <c r="X18" s="5"/>
      <c r="Y18" s="5"/>
      <c r="Z18" s="5"/>
    </row>
    <row r="19">
      <c r="A19" s="6" t="s">
        <v>5634</v>
      </c>
      <c r="B19" s="4" t="s">
        <v>5635</v>
      </c>
      <c r="C19" s="4" t="s">
        <v>152</v>
      </c>
      <c r="D19" s="4"/>
      <c r="E19" s="4" t="s">
        <v>153</v>
      </c>
      <c r="F19" s="4" t="s">
        <v>5636</v>
      </c>
      <c r="G19" s="4" t="s">
        <v>154</v>
      </c>
      <c r="H19" s="5"/>
      <c r="I19" s="7" t="s">
        <v>153</v>
      </c>
      <c r="J19" s="4" t="s">
        <v>5635</v>
      </c>
      <c r="K19" s="7" t="s">
        <v>155</v>
      </c>
      <c r="L19" s="7" t="s">
        <v>156</v>
      </c>
      <c r="M19" s="5"/>
      <c r="N19" s="5"/>
      <c r="O19" s="5"/>
      <c r="P19" s="5"/>
      <c r="Q19" s="5"/>
      <c r="R19" s="5"/>
      <c r="S19" s="5"/>
      <c r="T19" s="5"/>
      <c r="U19" s="5"/>
      <c r="V19" s="5"/>
      <c r="W19" s="5"/>
      <c r="X19" s="5"/>
      <c r="Y19" s="5"/>
      <c r="Z19" s="5"/>
    </row>
    <row r="20">
      <c r="A20" s="6" t="s">
        <v>5637</v>
      </c>
      <c r="B20" s="4" t="s">
        <v>5638</v>
      </c>
      <c r="C20" s="4" t="s">
        <v>160</v>
      </c>
      <c r="D20" s="4"/>
      <c r="E20" s="4" t="s">
        <v>161</v>
      </c>
      <c r="F20" s="4" t="s">
        <v>5639</v>
      </c>
      <c r="G20" s="4" t="s">
        <v>162</v>
      </c>
      <c r="H20" s="5"/>
      <c r="I20" s="7" t="s">
        <v>161</v>
      </c>
      <c r="J20" s="4" t="s">
        <v>5638</v>
      </c>
      <c r="K20" s="7" t="s">
        <v>163</v>
      </c>
      <c r="L20" s="7" t="s">
        <v>164</v>
      </c>
      <c r="M20" s="5"/>
      <c r="N20" s="5"/>
      <c r="O20" s="5"/>
      <c r="P20" s="5"/>
      <c r="Q20" s="5"/>
      <c r="R20" s="5"/>
      <c r="S20" s="5"/>
      <c r="T20" s="5"/>
      <c r="U20" s="5"/>
      <c r="V20" s="5"/>
      <c r="W20" s="5"/>
      <c r="X20" s="5"/>
      <c r="Y20" s="5"/>
      <c r="Z20" s="5"/>
    </row>
    <row r="21">
      <c r="A21" s="6" t="s">
        <v>5640</v>
      </c>
      <c r="B21" s="4" t="s">
        <v>5641</v>
      </c>
      <c r="C21" s="4" t="s">
        <v>168</v>
      </c>
      <c r="D21" s="4"/>
      <c r="E21" s="4" t="s">
        <v>169</v>
      </c>
      <c r="F21" s="4" t="s">
        <v>5642</v>
      </c>
      <c r="G21" s="4" t="s">
        <v>170</v>
      </c>
      <c r="H21" s="5"/>
      <c r="I21" s="7" t="s">
        <v>169</v>
      </c>
      <c r="J21" s="4" t="s">
        <v>5641</v>
      </c>
      <c r="K21" s="7" t="s">
        <v>171</v>
      </c>
      <c r="L21" s="7" t="s">
        <v>172</v>
      </c>
      <c r="M21" s="5"/>
      <c r="N21" s="5"/>
      <c r="O21" s="5"/>
      <c r="P21" s="5"/>
      <c r="Q21" s="5"/>
      <c r="R21" s="5"/>
      <c r="S21" s="5"/>
      <c r="T21" s="5"/>
      <c r="U21" s="5"/>
      <c r="V21" s="5"/>
      <c r="W21" s="5"/>
      <c r="X21" s="5"/>
      <c r="Y21" s="5"/>
      <c r="Z21" s="5"/>
    </row>
    <row r="22">
      <c r="A22" s="6" t="s">
        <v>5643</v>
      </c>
      <c r="B22" s="4" t="s">
        <v>5644</v>
      </c>
      <c r="C22" s="4" t="s">
        <v>176</v>
      </c>
      <c r="D22" s="4"/>
      <c r="E22" s="4" t="s">
        <v>177</v>
      </c>
      <c r="F22" s="4" t="s">
        <v>5642</v>
      </c>
      <c r="G22" s="4" t="s">
        <v>178</v>
      </c>
      <c r="H22" s="5"/>
      <c r="I22" s="7" t="s">
        <v>177</v>
      </c>
      <c r="J22" s="4" t="s">
        <v>5644</v>
      </c>
      <c r="K22" s="7" t="s">
        <v>179</v>
      </c>
      <c r="L22" s="7" t="s">
        <v>180</v>
      </c>
      <c r="M22" s="5"/>
      <c r="N22" s="5"/>
      <c r="O22" s="5"/>
      <c r="P22" s="5"/>
      <c r="Q22" s="5"/>
      <c r="R22" s="5"/>
      <c r="S22" s="5"/>
      <c r="T22" s="5"/>
      <c r="U22" s="5"/>
      <c r="V22" s="5"/>
      <c r="W22" s="5"/>
      <c r="X22" s="5"/>
      <c r="Y22" s="5"/>
      <c r="Z22" s="5"/>
    </row>
    <row r="23">
      <c r="A23" s="6" t="s">
        <v>5645</v>
      </c>
      <c r="B23" s="4" t="s">
        <v>5646</v>
      </c>
      <c r="C23" s="4" t="s">
        <v>184</v>
      </c>
      <c r="D23" s="4"/>
      <c r="E23" s="4" t="s">
        <v>185</v>
      </c>
      <c r="F23" s="4" t="s">
        <v>5647</v>
      </c>
      <c r="G23" s="4" t="s">
        <v>186</v>
      </c>
      <c r="H23" s="5"/>
      <c r="I23" s="7" t="s">
        <v>185</v>
      </c>
      <c r="J23" s="4" t="s">
        <v>5646</v>
      </c>
      <c r="K23" s="7" t="s">
        <v>187</v>
      </c>
      <c r="L23" s="7" t="s">
        <v>188</v>
      </c>
      <c r="M23" s="5"/>
      <c r="N23" s="5"/>
      <c r="O23" s="5"/>
      <c r="P23" s="5"/>
      <c r="Q23" s="5"/>
      <c r="R23" s="5"/>
      <c r="S23" s="5"/>
      <c r="T23" s="5"/>
      <c r="U23" s="5"/>
      <c r="V23" s="5"/>
      <c r="W23" s="5"/>
      <c r="X23" s="5"/>
      <c r="Y23" s="5"/>
      <c r="Z23" s="5"/>
    </row>
    <row r="24">
      <c r="A24" s="6" t="s">
        <v>5648</v>
      </c>
      <c r="B24" s="4" t="s">
        <v>5649</v>
      </c>
      <c r="C24" s="4" t="s">
        <v>192</v>
      </c>
      <c r="D24" s="4"/>
      <c r="E24" s="4" t="s">
        <v>193</v>
      </c>
      <c r="F24" s="4" t="s">
        <v>5650</v>
      </c>
      <c r="G24" s="4" t="s">
        <v>194</v>
      </c>
      <c r="H24" s="5"/>
      <c r="I24" s="7" t="s">
        <v>193</v>
      </c>
      <c r="J24" s="4" t="s">
        <v>5649</v>
      </c>
      <c r="K24" s="7" t="s">
        <v>195</v>
      </c>
      <c r="L24" s="7" t="s">
        <v>196</v>
      </c>
      <c r="M24" s="5"/>
      <c r="N24" s="5"/>
      <c r="O24" s="5"/>
      <c r="P24" s="5"/>
      <c r="Q24" s="5"/>
      <c r="R24" s="5"/>
      <c r="S24" s="5"/>
      <c r="T24" s="5"/>
      <c r="U24" s="5"/>
      <c r="V24" s="5"/>
      <c r="W24" s="5"/>
      <c r="X24" s="5"/>
      <c r="Y24" s="5"/>
      <c r="Z24" s="5"/>
    </row>
    <row r="25">
      <c r="A25" s="6" t="s">
        <v>5651</v>
      </c>
      <c r="B25" s="4" t="s">
        <v>5652</v>
      </c>
      <c r="C25" s="4" t="s">
        <v>200</v>
      </c>
      <c r="D25" s="4"/>
      <c r="E25" s="4" t="s">
        <v>201</v>
      </c>
      <c r="F25" s="4" t="s">
        <v>5650</v>
      </c>
      <c r="G25" s="4" t="s">
        <v>202</v>
      </c>
      <c r="H25" s="5"/>
      <c r="I25" s="7" t="s">
        <v>201</v>
      </c>
      <c r="J25" s="4" t="s">
        <v>5652</v>
      </c>
      <c r="K25" s="7" t="s">
        <v>203</v>
      </c>
      <c r="L25" s="7" t="s">
        <v>204</v>
      </c>
      <c r="M25" s="5"/>
      <c r="N25" s="5"/>
      <c r="O25" s="5"/>
      <c r="P25" s="5"/>
      <c r="Q25" s="5"/>
      <c r="R25" s="5"/>
      <c r="S25" s="5"/>
      <c r="T25" s="5"/>
      <c r="U25" s="5"/>
      <c r="V25" s="5"/>
      <c r="W25" s="5"/>
      <c r="X25" s="5"/>
      <c r="Y25" s="5"/>
      <c r="Z25" s="5"/>
    </row>
    <row r="26">
      <c r="A26" s="6" t="s">
        <v>5653</v>
      </c>
      <c r="B26" s="4" t="s">
        <v>5654</v>
      </c>
      <c r="C26" s="4" t="s">
        <v>208</v>
      </c>
      <c r="D26" s="4"/>
      <c r="E26" s="4" t="s">
        <v>209</v>
      </c>
      <c r="F26" s="4" t="s">
        <v>5655</v>
      </c>
      <c r="G26" s="4" t="s">
        <v>210</v>
      </c>
      <c r="H26" s="5"/>
      <c r="I26" s="7" t="s">
        <v>211</v>
      </c>
      <c r="J26" s="4" t="s">
        <v>5654</v>
      </c>
      <c r="K26" s="7" t="s">
        <v>212</v>
      </c>
      <c r="L26" s="7" t="s">
        <v>213</v>
      </c>
      <c r="M26" s="5"/>
      <c r="N26" s="5"/>
      <c r="O26" s="5"/>
      <c r="P26" s="5"/>
      <c r="Q26" s="5"/>
      <c r="R26" s="5"/>
      <c r="S26" s="5"/>
      <c r="T26" s="5"/>
      <c r="U26" s="5"/>
      <c r="V26" s="5"/>
      <c r="W26" s="5"/>
      <c r="X26" s="5"/>
      <c r="Y26" s="5"/>
      <c r="Z26" s="5"/>
    </row>
    <row r="27">
      <c r="A27" s="6" t="s">
        <v>5656</v>
      </c>
      <c r="B27" s="4" t="s">
        <v>5657</v>
      </c>
      <c r="C27" s="4" t="s">
        <v>217</v>
      </c>
      <c r="D27" s="4"/>
      <c r="E27" s="4" t="s">
        <v>218</v>
      </c>
      <c r="F27" s="4" t="s">
        <v>5655</v>
      </c>
      <c r="G27" s="4" t="s">
        <v>219</v>
      </c>
      <c r="H27" s="5"/>
      <c r="I27" s="7" t="s">
        <v>218</v>
      </c>
      <c r="J27" s="4" t="s">
        <v>5657</v>
      </c>
      <c r="K27" s="7" t="s">
        <v>220</v>
      </c>
      <c r="L27" s="7" t="s">
        <v>221</v>
      </c>
      <c r="M27" s="5"/>
      <c r="N27" s="5"/>
      <c r="O27" s="5"/>
      <c r="P27" s="5"/>
      <c r="Q27" s="5"/>
      <c r="R27" s="5"/>
      <c r="S27" s="5"/>
      <c r="T27" s="5"/>
      <c r="U27" s="5"/>
      <c r="V27" s="5"/>
      <c r="W27" s="5"/>
      <c r="X27" s="5"/>
      <c r="Y27" s="5"/>
      <c r="Z27" s="5"/>
    </row>
    <row r="28">
      <c r="A28" s="6" t="s">
        <v>5658</v>
      </c>
      <c r="B28" s="4" t="s">
        <v>5659</v>
      </c>
      <c r="C28" s="4" t="s">
        <v>225</v>
      </c>
      <c r="D28" s="4"/>
      <c r="E28" s="4" t="s">
        <v>226</v>
      </c>
      <c r="F28" s="4" t="s">
        <v>5655</v>
      </c>
      <c r="G28" s="4" t="s">
        <v>227</v>
      </c>
      <c r="H28" s="5"/>
      <c r="I28" s="7" t="s">
        <v>226</v>
      </c>
      <c r="J28" s="4" t="s">
        <v>5659</v>
      </c>
      <c r="K28" s="7" t="s">
        <v>228</v>
      </c>
      <c r="L28" s="7" t="s">
        <v>229</v>
      </c>
      <c r="M28" s="5"/>
      <c r="N28" s="5"/>
      <c r="O28" s="5"/>
      <c r="P28" s="5"/>
      <c r="Q28" s="5"/>
      <c r="R28" s="5"/>
      <c r="S28" s="5"/>
      <c r="T28" s="5"/>
      <c r="U28" s="5"/>
      <c r="V28" s="5"/>
      <c r="W28" s="5"/>
      <c r="X28" s="5"/>
      <c r="Y28" s="5"/>
      <c r="Z28" s="5"/>
    </row>
    <row r="29">
      <c r="A29" s="6" t="s">
        <v>5660</v>
      </c>
      <c r="B29" s="4" t="s">
        <v>5661</v>
      </c>
      <c r="C29" s="4" t="s">
        <v>233</v>
      </c>
      <c r="D29" s="4"/>
      <c r="E29" s="4" t="s">
        <v>234</v>
      </c>
      <c r="F29" s="4" t="s">
        <v>5662</v>
      </c>
      <c r="G29" s="4" t="s">
        <v>235</v>
      </c>
      <c r="H29" s="5"/>
      <c r="I29" s="7" t="s">
        <v>234</v>
      </c>
      <c r="J29" s="4" t="s">
        <v>5661</v>
      </c>
      <c r="K29" s="7" t="s">
        <v>236</v>
      </c>
      <c r="L29" s="7" t="s">
        <v>237</v>
      </c>
      <c r="M29" s="5"/>
      <c r="N29" s="5"/>
      <c r="O29" s="5"/>
      <c r="P29" s="5"/>
      <c r="Q29" s="5"/>
      <c r="R29" s="5"/>
      <c r="S29" s="5"/>
      <c r="T29" s="5"/>
      <c r="U29" s="5"/>
      <c r="V29" s="5"/>
      <c r="W29" s="5"/>
      <c r="X29" s="5"/>
      <c r="Y29" s="5"/>
      <c r="Z29" s="5"/>
    </row>
    <row r="30">
      <c r="A30" s="6" t="s">
        <v>5663</v>
      </c>
      <c r="B30" s="4" t="s">
        <v>5664</v>
      </c>
      <c r="C30" s="4" t="s">
        <v>241</v>
      </c>
      <c r="D30" s="4"/>
      <c r="E30" s="4" t="s">
        <v>234</v>
      </c>
      <c r="F30" s="4" t="s">
        <v>5662</v>
      </c>
      <c r="G30" s="4" t="s">
        <v>235</v>
      </c>
      <c r="H30" s="5"/>
      <c r="I30" s="7"/>
      <c r="J30" s="4"/>
      <c r="K30" s="7"/>
      <c r="L30" s="7"/>
      <c r="M30" s="5"/>
      <c r="N30" s="5"/>
      <c r="O30" s="5"/>
      <c r="P30" s="5"/>
      <c r="Q30" s="5"/>
      <c r="R30" s="5"/>
      <c r="S30" s="5"/>
      <c r="T30" s="5"/>
      <c r="U30" s="5"/>
      <c r="V30" s="5"/>
      <c r="W30" s="5"/>
      <c r="X30" s="5"/>
      <c r="Y30" s="5"/>
      <c r="Z30" s="5"/>
    </row>
    <row r="31">
      <c r="A31" s="6" t="s">
        <v>5665</v>
      </c>
      <c r="B31" s="4" t="s">
        <v>5666</v>
      </c>
      <c r="C31" s="4" t="s">
        <v>243</v>
      </c>
      <c r="D31" s="4"/>
      <c r="E31" s="4" t="s">
        <v>244</v>
      </c>
      <c r="F31" s="4" t="s">
        <v>5667</v>
      </c>
      <c r="G31" s="4" t="s">
        <v>245</v>
      </c>
      <c r="H31" s="5"/>
      <c r="I31" s="7" t="s">
        <v>244</v>
      </c>
      <c r="J31" s="4" t="s">
        <v>5664</v>
      </c>
      <c r="K31" s="7" t="s">
        <v>246</v>
      </c>
      <c r="L31" s="7" t="s">
        <v>247</v>
      </c>
      <c r="M31" s="5"/>
      <c r="N31" s="5"/>
      <c r="O31" s="5"/>
      <c r="P31" s="5"/>
      <c r="Q31" s="5"/>
      <c r="R31" s="5"/>
      <c r="S31" s="5"/>
      <c r="T31" s="5"/>
      <c r="U31" s="5"/>
      <c r="V31" s="5"/>
      <c r="W31" s="5"/>
      <c r="X31" s="5"/>
      <c r="Y31" s="5"/>
      <c r="Z31" s="5"/>
    </row>
    <row r="32">
      <c r="A32" s="6" t="s">
        <v>5668</v>
      </c>
      <c r="B32" s="4" t="s">
        <v>5669</v>
      </c>
      <c r="C32" s="4" t="s">
        <v>251</v>
      </c>
      <c r="D32" s="4"/>
      <c r="E32" s="4" t="s">
        <v>244</v>
      </c>
      <c r="F32" s="4" t="s">
        <v>5667</v>
      </c>
      <c r="G32" s="4" t="s">
        <v>245</v>
      </c>
      <c r="H32" s="5"/>
      <c r="I32" s="7"/>
      <c r="J32" s="4"/>
      <c r="K32" s="7"/>
      <c r="L32" s="7"/>
      <c r="M32" s="5"/>
      <c r="N32" s="5"/>
      <c r="O32" s="5"/>
      <c r="P32" s="5"/>
      <c r="Q32" s="5"/>
      <c r="R32" s="5"/>
      <c r="S32" s="5"/>
      <c r="T32" s="5"/>
      <c r="U32" s="5"/>
      <c r="V32" s="5"/>
      <c r="W32" s="5"/>
      <c r="X32" s="5"/>
      <c r="Y32" s="5"/>
      <c r="Z32" s="5"/>
    </row>
    <row r="33">
      <c r="A33" s="6" t="s">
        <v>5670</v>
      </c>
      <c r="B33" s="4" t="s">
        <v>5671</v>
      </c>
      <c r="C33" s="4" t="s">
        <v>253</v>
      </c>
      <c r="D33" s="4"/>
      <c r="E33" s="4" t="s">
        <v>254</v>
      </c>
      <c r="F33" s="4" t="s">
        <v>5672</v>
      </c>
      <c r="G33" s="4" t="s">
        <v>255</v>
      </c>
      <c r="H33" s="5"/>
      <c r="I33" s="7" t="s">
        <v>254</v>
      </c>
      <c r="J33" s="4" t="s">
        <v>5666</v>
      </c>
      <c r="K33" s="7" t="s">
        <v>256</v>
      </c>
      <c r="L33" s="7" t="s">
        <v>257</v>
      </c>
      <c r="M33" s="5"/>
      <c r="N33" s="5"/>
      <c r="O33" s="5"/>
      <c r="P33" s="5"/>
      <c r="Q33" s="5"/>
      <c r="R33" s="5"/>
      <c r="S33" s="5"/>
      <c r="T33" s="5"/>
      <c r="U33" s="5"/>
      <c r="V33" s="5"/>
      <c r="W33" s="5"/>
      <c r="X33" s="5"/>
      <c r="Y33" s="5"/>
      <c r="Z33" s="5"/>
    </row>
    <row r="34">
      <c r="A34" s="6" t="s">
        <v>5673</v>
      </c>
      <c r="B34" s="4" t="s">
        <v>5674</v>
      </c>
      <c r="C34" s="4" t="s">
        <v>259</v>
      </c>
      <c r="D34" s="4"/>
      <c r="E34" s="4" t="s">
        <v>254</v>
      </c>
      <c r="F34" s="4" t="s">
        <v>5672</v>
      </c>
      <c r="G34" s="4" t="s">
        <v>255</v>
      </c>
      <c r="H34" s="5"/>
      <c r="I34" s="7"/>
      <c r="J34" s="4"/>
      <c r="K34" s="7"/>
      <c r="L34" s="7"/>
      <c r="M34" s="5"/>
      <c r="N34" s="5"/>
      <c r="O34" s="5"/>
      <c r="P34" s="5"/>
      <c r="Q34" s="5"/>
      <c r="R34" s="5"/>
      <c r="S34" s="5"/>
      <c r="T34" s="5"/>
      <c r="U34" s="5"/>
      <c r="V34" s="5"/>
      <c r="W34" s="5"/>
      <c r="X34" s="5"/>
      <c r="Y34" s="5"/>
      <c r="Z34" s="5"/>
    </row>
    <row r="35">
      <c r="A35" s="6" t="s">
        <v>5675</v>
      </c>
      <c r="B35" s="4" t="s">
        <v>5676</v>
      </c>
      <c r="C35" s="4" t="s">
        <v>261</v>
      </c>
      <c r="D35" s="4"/>
      <c r="E35" s="4" t="s">
        <v>262</v>
      </c>
      <c r="F35" s="4" t="s">
        <v>5672</v>
      </c>
      <c r="G35" s="4" t="s">
        <v>263</v>
      </c>
      <c r="H35" s="5"/>
      <c r="I35" s="7" t="s">
        <v>262</v>
      </c>
      <c r="J35" s="4" t="s">
        <v>5669</v>
      </c>
      <c r="K35" s="7" t="s">
        <v>264</v>
      </c>
      <c r="L35" s="7" t="s">
        <v>265</v>
      </c>
      <c r="M35" s="5"/>
      <c r="N35" s="5"/>
      <c r="O35" s="5"/>
      <c r="P35" s="5"/>
      <c r="Q35" s="5"/>
      <c r="R35" s="5"/>
      <c r="S35" s="5"/>
      <c r="T35" s="5"/>
      <c r="U35" s="5"/>
      <c r="V35" s="5"/>
      <c r="W35" s="5"/>
      <c r="X35" s="5"/>
      <c r="Y35" s="5"/>
      <c r="Z35" s="5"/>
    </row>
    <row r="36">
      <c r="A36" s="6" t="s">
        <v>5677</v>
      </c>
      <c r="B36" s="4" t="s">
        <v>5678</v>
      </c>
      <c r="C36" s="4" t="s">
        <v>267</v>
      </c>
      <c r="D36" s="4"/>
      <c r="E36" s="4" t="s">
        <v>268</v>
      </c>
      <c r="F36" s="4" t="s">
        <v>5672</v>
      </c>
      <c r="G36" s="4" t="s">
        <v>269</v>
      </c>
      <c r="H36" s="5"/>
      <c r="I36" s="7" t="s">
        <v>268</v>
      </c>
      <c r="J36" s="4" t="s">
        <v>5671</v>
      </c>
      <c r="K36" s="7" t="s">
        <v>270</v>
      </c>
      <c r="L36" s="7" t="s">
        <v>271</v>
      </c>
      <c r="M36" s="5"/>
      <c r="N36" s="5"/>
      <c r="O36" s="5"/>
      <c r="P36" s="5"/>
      <c r="Q36" s="5"/>
      <c r="R36" s="5"/>
      <c r="S36" s="5"/>
      <c r="T36" s="5"/>
      <c r="U36" s="5"/>
      <c r="V36" s="5"/>
      <c r="W36" s="5"/>
      <c r="X36" s="5"/>
      <c r="Y36" s="5"/>
      <c r="Z36" s="5"/>
    </row>
    <row r="37">
      <c r="A37" s="6" t="s">
        <v>5679</v>
      </c>
      <c r="B37" s="4" t="s">
        <v>5680</v>
      </c>
      <c r="C37" s="4" t="s">
        <v>273</v>
      </c>
      <c r="D37" s="4"/>
      <c r="E37" s="4" t="s">
        <v>268</v>
      </c>
      <c r="F37" s="4" t="s">
        <v>5672</v>
      </c>
      <c r="G37" s="4" t="s">
        <v>269</v>
      </c>
      <c r="H37" s="5"/>
      <c r="I37" s="7"/>
      <c r="J37" s="4"/>
      <c r="K37" s="7"/>
      <c r="L37" s="7"/>
      <c r="M37" s="5"/>
      <c r="N37" s="5"/>
      <c r="O37" s="5"/>
      <c r="P37" s="5"/>
      <c r="Q37" s="5"/>
      <c r="R37" s="5"/>
      <c r="S37" s="5"/>
      <c r="T37" s="5"/>
      <c r="U37" s="5"/>
      <c r="V37" s="5"/>
      <c r="W37" s="5"/>
      <c r="X37" s="5"/>
      <c r="Y37" s="5"/>
      <c r="Z37" s="5"/>
    </row>
    <row r="38">
      <c r="A38" s="6" t="s">
        <v>5681</v>
      </c>
      <c r="B38" s="4" t="s">
        <v>5682</v>
      </c>
      <c r="C38" s="4" t="s">
        <v>275</v>
      </c>
      <c r="D38" s="4"/>
      <c r="E38" s="4" t="s">
        <v>268</v>
      </c>
      <c r="F38" s="4" t="s">
        <v>5672</v>
      </c>
      <c r="G38" s="4" t="s">
        <v>269</v>
      </c>
      <c r="H38" s="5"/>
      <c r="I38" s="7"/>
      <c r="J38" s="4"/>
      <c r="K38" s="7"/>
      <c r="L38" s="7"/>
      <c r="M38" s="5"/>
      <c r="N38" s="5"/>
      <c r="O38" s="5"/>
      <c r="P38" s="5"/>
      <c r="Q38" s="5"/>
      <c r="R38" s="5"/>
      <c r="S38" s="5"/>
      <c r="T38" s="5"/>
      <c r="U38" s="5"/>
      <c r="V38" s="5"/>
      <c r="W38" s="5"/>
      <c r="X38" s="5"/>
      <c r="Y38" s="5"/>
      <c r="Z38" s="5"/>
    </row>
    <row r="39">
      <c r="A39" s="6" t="s">
        <v>5683</v>
      </c>
      <c r="B39" s="4" t="s">
        <v>5684</v>
      </c>
      <c r="C39" s="4" t="s">
        <v>277</v>
      </c>
      <c r="D39" s="4"/>
      <c r="E39" s="4" t="s">
        <v>278</v>
      </c>
      <c r="F39" s="4" t="s">
        <v>5685</v>
      </c>
      <c r="G39" s="4" t="s">
        <v>279</v>
      </c>
      <c r="H39" s="5"/>
      <c r="I39" s="7" t="s">
        <v>278</v>
      </c>
      <c r="J39" s="4" t="s">
        <v>5674</v>
      </c>
      <c r="K39" s="7" t="s">
        <v>280</v>
      </c>
      <c r="L39" s="7" t="s">
        <v>281</v>
      </c>
      <c r="M39" s="5"/>
      <c r="N39" s="5"/>
      <c r="O39" s="5"/>
      <c r="P39" s="5"/>
      <c r="Q39" s="5"/>
      <c r="R39" s="5"/>
      <c r="S39" s="5"/>
      <c r="T39" s="5"/>
      <c r="U39" s="5"/>
      <c r="V39" s="5"/>
      <c r="W39" s="5"/>
      <c r="X39" s="5"/>
      <c r="Y39" s="5"/>
      <c r="Z39" s="5"/>
    </row>
    <row r="40">
      <c r="A40" s="6" t="s">
        <v>5686</v>
      </c>
      <c r="B40" s="4" t="s">
        <v>5687</v>
      </c>
      <c r="C40" s="4" t="s">
        <v>285</v>
      </c>
      <c r="D40" s="4"/>
      <c r="E40" s="4" t="s">
        <v>286</v>
      </c>
      <c r="F40" s="4" t="s">
        <v>5685</v>
      </c>
      <c r="G40" s="4" t="s">
        <v>287</v>
      </c>
      <c r="H40" s="5"/>
      <c r="I40" s="7" t="s">
        <v>286</v>
      </c>
      <c r="J40" s="4" t="s">
        <v>5676</v>
      </c>
      <c r="K40" s="7" t="s">
        <v>288</v>
      </c>
      <c r="L40" s="7" t="s">
        <v>289</v>
      </c>
      <c r="M40" s="5"/>
      <c r="N40" s="5"/>
      <c r="O40" s="5"/>
      <c r="P40" s="5"/>
      <c r="Q40" s="5"/>
      <c r="R40" s="5"/>
      <c r="S40" s="5"/>
      <c r="T40" s="5"/>
      <c r="U40" s="5"/>
      <c r="V40" s="5"/>
      <c r="W40" s="5"/>
      <c r="X40" s="5"/>
      <c r="Y40" s="5"/>
      <c r="Z40" s="5"/>
    </row>
    <row r="41">
      <c r="A41" s="6" t="s">
        <v>5688</v>
      </c>
      <c r="B41" s="4" t="s">
        <v>5689</v>
      </c>
      <c r="C41" s="4" t="s">
        <v>293</v>
      </c>
      <c r="D41" s="4"/>
      <c r="E41" s="4" t="s">
        <v>294</v>
      </c>
      <c r="F41" s="4" t="s">
        <v>5690</v>
      </c>
      <c r="G41" s="4" t="s">
        <v>295</v>
      </c>
      <c r="H41" s="5"/>
      <c r="I41" s="7" t="s">
        <v>296</v>
      </c>
      <c r="J41" s="4" t="s">
        <v>5678</v>
      </c>
      <c r="K41" s="7" t="s">
        <v>297</v>
      </c>
      <c r="L41" s="7" t="s">
        <v>298</v>
      </c>
      <c r="M41" s="5"/>
      <c r="N41" s="5"/>
      <c r="O41" s="5"/>
      <c r="P41" s="5"/>
      <c r="Q41" s="5"/>
      <c r="R41" s="5"/>
      <c r="S41" s="5"/>
      <c r="T41" s="5"/>
      <c r="U41" s="5"/>
      <c r="V41" s="5"/>
      <c r="W41" s="5"/>
      <c r="X41" s="5"/>
      <c r="Y41" s="5"/>
      <c r="Z41" s="5"/>
    </row>
    <row r="42">
      <c r="A42" s="6" t="s">
        <v>5691</v>
      </c>
      <c r="B42" s="4" t="s">
        <v>5692</v>
      </c>
      <c r="C42" s="4" t="s">
        <v>302</v>
      </c>
      <c r="D42" s="4"/>
      <c r="E42" s="4" t="s">
        <v>303</v>
      </c>
      <c r="F42" s="4" t="s">
        <v>5690</v>
      </c>
      <c r="G42" s="4" t="s">
        <v>304</v>
      </c>
      <c r="H42" s="5"/>
      <c r="I42" s="7" t="s">
        <v>303</v>
      </c>
      <c r="J42" s="4" t="s">
        <v>5680</v>
      </c>
      <c r="K42" s="7" t="s">
        <v>305</v>
      </c>
      <c r="L42" s="7" t="s">
        <v>306</v>
      </c>
      <c r="M42" s="5"/>
      <c r="N42" s="5"/>
      <c r="O42" s="5"/>
      <c r="P42" s="5"/>
      <c r="Q42" s="5"/>
      <c r="R42" s="5"/>
      <c r="S42" s="5"/>
      <c r="T42" s="5"/>
      <c r="U42" s="5"/>
      <c r="V42" s="5"/>
      <c r="W42" s="5"/>
      <c r="X42" s="5"/>
      <c r="Y42" s="5"/>
      <c r="Z42" s="5"/>
    </row>
    <row r="43">
      <c r="A43" s="6" t="s">
        <v>5693</v>
      </c>
      <c r="B43" s="4" t="s">
        <v>5694</v>
      </c>
      <c r="C43" s="4" t="s">
        <v>310</v>
      </c>
      <c r="D43" s="4"/>
      <c r="E43" s="4" t="s">
        <v>303</v>
      </c>
      <c r="F43" s="4" t="s">
        <v>5690</v>
      </c>
      <c r="G43" s="4" t="s">
        <v>304</v>
      </c>
      <c r="H43" s="5"/>
      <c r="I43" s="7"/>
      <c r="J43" s="4"/>
      <c r="K43" s="7"/>
      <c r="L43" s="7"/>
      <c r="M43" s="5"/>
      <c r="N43" s="5"/>
      <c r="O43" s="5"/>
      <c r="P43" s="5"/>
      <c r="Q43" s="5"/>
      <c r="R43" s="5"/>
      <c r="S43" s="5"/>
      <c r="T43" s="5"/>
      <c r="U43" s="5"/>
      <c r="V43" s="5"/>
      <c r="W43" s="5"/>
      <c r="X43" s="5"/>
      <c r="Y43" s="5"/>
      <c r="Z43" s="5"/>
    </row>
    <row r="44">
      <c r="A44" s="6" t="s">
        <v>5695</v>
      </c>
      <c r="B44" s="4" t="s">
        <v>5696</v>
      </c>
      <c r="C44" s="4" t="s">
        <v>312</v>
      </c>
      <c r="D44" s="4"/>
      <c r="E44" s="4" t="s">
        <v>313</v>
      </c>
      <c r="F44" s="4" t="s">
        <v>5697</v>
      </c>
      <c r="G44" s="4" t="s">
        <v>314</v>
      </c>
      <c r="H44" s="5"/>
      <c r="I44" s="7" t="s">
        <v>313</v>
      </c>
      <c r="J44" s="4" t="s">
        <v>5682</v>
      </c>
      <c r="K44" s="7" t="s">
        <v>315</v>
      </c>
      <c r="L44" s="7" t="s">
        <v>316</v>
      </c>
      <c r="M44" s="5"/>
      <c r="N44" s="5"/>
      <c r="O44" s="5"/>
      <c r="P44" s="5"/>
      <c r="Q44" s="5"/>
      <c r="R44" s="5"/>
      <c r="S44" s="5"/>
      <c r="T44" s="5"/>
      <c r="U44" s="5"/>
      <c r="V44" s="5"/>
      <c r="W44" s="5"/>
      <c r="X44" s="5"/>
      <c r="Y44" s="5"/>
      <c r="Z44" s="5"/>
    </row>
    <row r="45">
      <c r="A45" s="6" t="s">
        <v>5698</v>
      </c>
      <c r="B45" s="4" t="s">
        <v>5699</v>
      </c>
      <c r="C45" s="4" t="s">
        <v>320</v>
      </c>
      <c r="D45" s="4"/>
      <c r="E45" s="4" t="s">
        <v>313</v>
      </c>
      <c r="F45" s="4" t="s">
        <v>5697</v>
      </c>
      <c r="G45" s="4" t="s">
        <v>321</v>
      </c>
      <c r="H45" s="5"/>
      <c r="I45" s="7"/>
      <c r="J45" s="4"/>
      <c r="K45" s="7"/>
      <c r="L45" s="7"/>
      <c r="M45" s="5"/>
      <c r="N45" s="5"/>
      <c r="O45" s="5"/>
      <c r="P45" s="5"/>
      <c r="Q45" s="5"/>
      <c r="R45" s="5"/>
      <c r="S45" s="5"/>
      <c r="T45" s="5"/>
      <c r="U45" s="5"/>
      <c r="V45" s="5"/>
      <c r="W45" s="5"/>
      <c r="X45" s="5"/>
      <c r="Y45" s="5"/>
      <c r="Z45" s="5"/>
    </row>
    <row r="46">
      <c r="A46" s="6" t="s">
        <v>5700</v>
      </c>
      <c r="B46" s="4" t="s">
        <v>5701</v>
      </c>
      <c r="C46" s="4" t="s">
        <v>323</v>
      </c>
      <c r="D46" s="4"/>
      <c r="E46" s="4" t="s">
        <v>313</v>
      </c>
      <c r="F46" s="4" t="s">
        <v>5697</v>
      </c>
      <c r="G46" s="4" t="s">
        <v>324</v>
      </c>
      <c r="H46" s="5"/>
      <c r="I46" s="7"/>
      <c r="J46" s="4"/>
      <c r="K46" s="7"/>
      <c r="L46" s="7"/>
      <c r="M46" s="5"/>
      <c r="N46" s="5"/>
      <c r="O46" s="5"/>
      <c r="P46" s="5"/>
      <c r="Q46" s="5"/>
      <c r="R46" s="5"/>
      <c r="S46" s="5"/>
      <c r="T46" s="5"/>
      <c r="U46" s="5"/>
      <c r="V46" s="5"/>
      <c r="W46" s="5"/>
      <c r="X46" s="5"/>
      <c r="Y46" s="5"/>
      <c r="Z46" s="5"/>
    </row>
    <row r="47">
      <c r="A47" s="6" t="s">
        <v>5702</v>
      </c>
      <c r="B47" s="4" t="s">
        <v>5703</v>
      </c>
      <c r="C47" s="4" t="s">
        <v>326</v>
      </c>
      <c r="D47" s="4"/>
      <c r="E47" s="4" t="s">
        <v>313</v>
      </c>
      <c r="F47" s="4" t="s">
        <v>5697</v>
      </c>
      <c r="G47" s="4" t="s">
        <v>327</v>
      </c>
      <c r="H47" s="5"/>
      <c r="I47" s="7"/>
      <c r="J47" s="4"/>
      <c r="K47" s="7"/>
      <c r="L47" s="7"/>
      <c r="M47" s="5"/>
      <c r="N47" s="5"/>
      <c r="O47" s="5"/>
      <c r="P47" s="5"/>
      <c r="Q47" s="5"/>
      <c r="R47" s="5"/>
      <c r="S47" s="5"/>
      <c r="T47" s="5"/>
      <c r="U47" s="5"/>
      <c r="V47" s="5"/>
      <c r="W47" s="5"/>
      <c r="X47" s="5"/>
      <c r="Y47" s="5"/>
      <c r="Z47" s="5"/>
    </row>
    <row r="48">
      <c r="A48" s="6" t="s">
        <v>5704</v>
      </c>
      <c r="B48" s="4" t="s">
        <v>5705</v>
      </c>
      <c r="C48" s="4" t="s">
        <v>329</v>
      </c>
      <c r="D48" s="4"/>
      <c r="E48" s="4" t="s">
        <v>313</v>
      </c>
      <c r="F48" s="4" t="s">
        <v>5697</v>
      </c>
      <c r="G48" s="4" t="s">
        <v>330</v>
      </c>
      <c r="H48" s="5"/>
      <c r="I48" s="7"/>
      <c r="J48" s="4"/>
      <c r="K48" s="7"/>
      <c r="L48" s="7"/>
      <c r="M48" s="5"/>
      <c r="N48" s="5"/>
      <c r="O48" s="5"/>
      <c r="P48" s="5"/>
      <c r="Q48" s="5"/>
      <c r="R48" s="5"/>
      <c r="S48" s="5"/>
      <c r="T48" s="5"/>
      <c r="U48" s="5"/>
      <c r="V48" s="5"/>
      <c r="W48" s="5"/>
      <c r="X48" s="5"/>
      <c r="Y48" s="5"/>
      <c r="Z48" s="5"/>
    </row>
    <row r="49">
      <c r="A49" s="6" t="s">
        <v>5706</v>
      </c>
      <c r="B49" s="4" t="s">
        <v>5707</v>
      </c>
      <c r="C49" s="4" t="s">
        <v>332</v>
      </c>
      <c r="D49" s="4"/>
      <c r="E49" s="4" t="s">
        <v>313</v>
      </c>
      <c r="F49" s="4" t="s">
        <v>5697</v>
      </c>
      <c r="G49" s="4" t="s">
        <v>333</v>
      </c>
      <c r="H49" s="5"/>
      <c r="I49" s="7"/>
      <c r="J49" s="4"/>
      <c r="K49" s="7"/>
      <c r="L49" s="7"/>
      <c r="M49" s="5"/>
      <c r="N49" s="5"/>
      <c r="O49" s="5"/>
      <c r="P49" s="5"/>
      <c r="Q49" s="5"/>
      <c r="R49" s="5"/>
      <c r="S49" s="5"/>
      <c r="T49" s="5"/>
      <c r="U49" s="5"/>
      <c r="V49" s="5"/>
      <c r="W49" s="5"/>
      <c r="X49" s="5"/>
      <c r="Y49" s="5"/>
      <c r="Z49" s="5"/>
    </row>
    <row r="50">
      <c r="A50" s="6" t="s">
        <v>5708</v>
      </c>
      <c r="B50" s="4" t="s">
        <v>5709</v>
      </c>
      <c r="C50" s="4" t="s">
        <v>335</v>
      </c>
      <c r="D50" s="4"/>
      <c r="E50" s="4" t="s">
        <v>336</v>
      </c>
      <c r="F50" s="4" t="s">
        <v>5697</v>
      </c>
      <c r="G50" s="4" t="s">
        <v>337</v>
      </c>
      <c r="H50" s="5"/>
      <c r="I50" s="7" t="s">
        <v>336</v>
      </c>
      <c r="J50" s="4" t="s">
        <v>5684</v>
      </c>
      <c r="K50" s="7" t="s">
        <v>338</v>
      </c>
      <c r="L50" s="7" t="s">
        <v>339</v>
      </c>
      <c r="M50" s="5"/>
      <c r="N50" s="5"/>
      <c r="O50" s="5"/>
      <c r="P50" s="5"/>
      <c r="Q50" s="5"/>
      <c r="R50" s="5"/>
      <c r="S50" s="5"/>
      <c r="T50" s="5"/>
      <c r="U50" s="5"/>
      <c r="V50" s="5"/>
      <c r="W50" s="5"/>
      <c r="X50" s="5"/>
      <c r="Y50" s="5"/>
      <c r="Z50" s="5"/>
    </row>
    <row r="51">
      <c r="A51" s="6" t="s">
        <v>5710</v>
      </c>
      <c r="B51" s="4" t="s">
        <v>5711</v>
      </c>
      <c r="C51" s="4" t="s">
        <v>343</v>
      </c>
      <c r="D51" s="4"/>
      <c r="E51" s="4" t="s">
        <v>344</v>
      </c>
      <c r="F51" s="4" t="s">
        <v>5712</v>
      </c>
      <c r="G51" s="4" t="s">
        <v>345</v>
      </c>
      <c r="H51" s="5"/>
      <c r="I51" s="7" t="s">
        <v>344</v>
      </c>
      <c r="J51" s="4" t="s">
        <v>5687</v>
      </c>
      <c r="K51" s="7" t="s">
        <v>346</v>
      </c>
      <c r="L51" s="7" t="s">
        <v>347</v>
      </c>
      <c r="M51" s="5"/>
      <c r="N51" s="5"/>
      <c r="O51" s="5"/>
      <c r="P51" s="5"/>
      <c r="Q51" s="5"/>
      <c r="R51" s="5"/>
      <c r="S51" s="5"/>
      <c r="T51" s="5"/>
      <c r="U51" s="5"/>
      <c r="V51" s="5"/>
      <c r="W51" s="5"/>
      <c r="X51" s="5"/>
      <c r="Y51" s="5"/>
      <c r="Z51" s="5"/>
    </row>
    <row r="52">
      <c r="A52" s="6" t="s">
        <v>5713</v>
      </c>
      <c r="B52" s="4" t="s">
        <v>5714</v>
      </c>
      <c r="C52" s="4" t="s">
        <v>351</v>
      </c>
      <c r="D52" s="4"/>
      <c r="E52" s="4" t="s">
        <v>352</v>
      </c>
      <c r="F52" s="4" t="s">
        <v>5712</v>
      </c>
      <c r="G52" s="4" t="s">
        <v>353</v>
      </c>
      <c r="H52" s="5"/>
      <c r="I52" s="7" t="s">
        <v>352</v>
      </c>
      <c r="J52" s="4" t="s">
        <v>5689</v>
      </c>
      <c r="K52" s="7" t="s">
        <v>354</v>
      </c>
      <c r="L52" s="7" t="s">
        <v>355</v>
      </c>
      <c r="M52" s="5"/>
      <c r="N52" s="5"/>
      <c r="O52" s="5"/>
      <c r="P52" s="5"/>
      <c r="Q52" s="5"/>
      <c r="R52" s="5"/>
      <c r="S52" s="5"/>
      <c r="T52" s="5"/>
      <c r="U52" s="5"/>
      <c r="V52" s="5"/>
      <c r="W52" s="5"/>
      <c r="X52" s="5"/>
      <c r="Y52" s="5"/>
      <c r="Z52" s="5"/>
    </row>
    <row r="53">
      <c r="A53" s="6" t="s">
        <v>5715</v>
      </c>
      <c r="B53" s="4" t="s">
        <v>5716</v>
      </c>
      <c r="C53" s="4" t="s">
        <v>5717</v>
      </c>
      <c r="D53" s="4"/>
      <c r="E53" s="4" t="s">
        <v>359</v>
      </c>
      <c r="F53" s="4" t="s">
        <v>5712</v>
      </c>
      <c r="G53" s="4" t="s">
        <v>360</v>
      </c>
      <c r="H53" s="5"/>
      <c r="I53" s="7" t="s">
        <v>359</v>
      </c>
      <c r="J53" s="4" t="s">
        <v>5692</v>
      </c>
      <c r="K53" s="7" t="s">
        <v>361</v>
      </c>
      <c r="L53" s="7" t="s">
        <v>362</v>
      </c>
      <c r="M53" s="5"/>
      <c r="N53" s="5"/>
      <c r="O53" s="5"/>
      <c r="P53" s="5"/>
      <c r="Q53" s="5"/>
      <c r="R53" s="5"/>
      <c r="S53" s="5"/>
      <c r="T53" s="5"/>
      <c r="U53" s="5"/>
      <c r="V53" s="5"/>
      <c r="W53" s="5"/>
      <c r="X53" s="5"/>
      <c r="Y53" s="5"/>
      <c r="Z53" s="5"/>
    </row>
    <row r="54">
      <c r="A54" s="6" t="s">
        <v>5718</v>
      </c>
      <c r="B54" s="4" t="s">
        <v>5719</v>
      </c>
      <c r="C54" s="4" t="s">
        <v>366</v>
      </c>
      <c r="D54" s="4"/>
      <c r="E54" s="4" t="s">
        <v>367</v>
      </c>
      <c r="F54" s="4" t="s">
        <v>5720</v>
      </c>
      <c r="G54" s="4" t="s">
        <v>368</v>
      </c>
      <c r="H54" s="5"/>
      <c r="I54" s="7" t="s">
        <v>367</v>
      </c>
      <c r="J54" s="4" t="s">
        <v>5694</v>
      </c>
      <c r="K54" s="7" t="s">
        <v>369</v>
      </c>
      <c r="L54" s="7" t="s">
        <v>370</v>
      </c>
      <c r="M54" s="5"/>
      <c r="N54" s="5"/>
      <c r="O54" s="5"/>
      <c r="P54" s="5"/>
      <c r="Q54" s="5"/>
      <c r="R54" s="5"/>
      <c r="S54" s="5"/>
      <c r="T54" s="5"/>
      <c r="U54" s="5"/>
      <c r="V54" s="5"/>
      <c r="W54" s="5"/>
      <c r="X54" s="5"/>
      <c r="Y54" s="5"/>
      <c r="Z54" s="5"/>
    </row>
    <row r="55">
      <c r="A55" s="6" t="s">
        <v>5721</v>
      </c>
      <c r="B55" s="4" t="s">
        <v>5722</v>
      </c>
      <c r="C55" s="4" t="s">
        <v>374</v>
      </c>
      <c r="D55" s="4"/>
      <c r="E55" s="4" t="s">
        <v>375</v>
      </c>
      <c r="F55" s="4" t="s">
        <v>5720</v>
      </c>
      <c r="G55" s="4" t="s">
        <v>376</v>
      </c>
      <c r="H55" s="5"/>
      <c r="I55" s="7" t="s">
        <v>375</v>
      </c>
      <c r="J55" s="4" t="s">
        <v>5696</v>
      </c>
      <c r="K55" s="7" t="s">
        <v>377</v>
      </c>
      <c r="L55" s="7" t="s">
        <v>378</v>
      </c>
      <c r="M55" s="5"/>
      <c r="N55" s="5"/>
      <c r="O55" s="5"/>
      <c r="P55" s="5"/>
      <c r="Q55" s="5"/>
      <c r="R55" s="5"/>
      <c r="S55" s="5"/>
      <c r="T55" s="5"/>
      <c r="U55" s="5"/>
      <c r="V55" s="5"/>
      <c r="W55" s="5"/>
      <c r="X55" s="5"/>
      <c r="Y55" s="5"/>
      <c r="Z55" s="5"/>
    </row>
    <row r="56">
      <c r="A56" s="6" t="s">
        <v>5723</v>
      </c>
      <c r="B56" s="4" t="s">
        <v>5724</v>
      </c>
      <c r="C56" s="4" t="s">
        <v>382</v>
      </c>
      <c r="D56" s="4"/>
      <c r="E56" s="4" t="s">
        <v>383</v>
      </c>
      <c r="F56" s="4" t="s">
        <v>5720</v>
      </c>
      <c r="G56" s="4" t="s">
        <v>384</v>
      </c>
      <c r="H56" s="5"/>
      <c r="I56" s="7" t="s">
        <v>383</v>
      </c>
      <c r="J56" s="4" t="s">
        <v>5699</v>
      </c>
      <c r="K56" s="7" t="s">
        <v>385</v>
      </c>
      <c r="L56" s="7" t="s">
        <v>386</v>
      </c>
      <c r="M56" s="5"/>
      <c r="N56" s="5"/>
      <c r="O56" s="5"/>
      <c r="P56" s="5"/>
      <c r="Q56" s="5"/>
      <c r="R56" s="5"/>
      <c r="S56" s="5"/>
      <c r="T56" s="5"/>
      <c r="U56" s="5"/>
      <c r="V56" s="5"/>
      <c r="W56" s="5"/>
      <c r="X56" s="5"/>
      <c r="Y56" s="5"/>
      <c r="Z56" s="5"/>
    </row>
    <row r="57">
      <c r="A57" s="6" t="s">
        <v>5725</v>
      </c>
      <c r="B57" s="4" t="s">
        <v>5726</v>
      </c>
      <c r="C57" s="4" t="s">
        <v>390</v>
      </c>
      <c r="D57" s="4"/>
      <c r="E57" s="4" t="s">
        <v>391</v>
      </c>
      <c r="F57" s="4" t="s">
        <v>5727</v>
      </c>
      <c r="G57" s="4" t="s">
        <v>392</v>
      </c>
      <c r="H57" s="5"/>
      <c r="I57" s="7" t="s">
        <v>393</v>
      </c>
      <c r="J57" s="4" t="s">
        <v>5701</v>
      </c>
      <c r="K57" s="7" t="s">
        <v>394</v>
      </c>
      <c r="L57" s="7" t="s">
        <v>395</v>
      </c>
      <c r="M57" s="5"/>
      <c r="N57" s="5"/>
      <c r="O57" s="5"/>
      <c r="P57" s="5"/>
      <c r="Q57" s="5"/>
      <c r="R57" s="5"/>
      <c r="S57" s="5"/>
      <c r="T57" s="5"/>
      <c r="U57" s="5"/>
      <c r="V57" s="5"/>
      <c r="W57" s="5"/>
      <c r="X57" s="5"/>
      <c r="Y57" s="5"/>
      <c r="Z57" s="5"/>
    </row>
    <row r="58">
      <c r="A58" s="6" t="s">
        <v>5728</v>
      </c>
      <c r="B58" s="4" t="s">
        <v>5729</v>
      </c>
      <c r="C58" s="4" t="s">
        <v>399</v>
      </c>
      <c r="D58" s="4"/>
      <c r="E58" s="4" t="s">
        <v>400</v>
      </c>
      <c r="F58" s="4" t="s">
        <v>5727</v>
      </c>
      <c r="G58" s="4" t="s">
        <v>401</v>
      </c>
      <c r="H58" s="5"/>
      <c r="I58" s="7" t="s">
        <v>400</v>
      </c>
      <c r="J58" s="4" t="s">
        <v>5703</v>
      </c>
      <c r="K58" s="7" t="s">
        <v>402</v>
      </c>
      <c r="L58" s="7" t="s">
        <v>403</v>
      </c>
      <c r="M58" s="5"/>
      <c r="N58" s="5"/>
      <c r="O58" s="5"/>
      <c r="P58" s="5"/>
      <c r="Q58" s="5"/>
      <c r="R58" s="5"/>
      <c r="S58" s="5"/>
      <c r="T58" s="5"/>
      <c r="U58" s="5"/>
      <c r="V58" s="5"/>
      <c r="W58" s="5"/>
      <c r="X58" s="5"/>
      <c r="Y58" s="5"/>
      <c r="Z58" s="5"/>
    </row>
    <row r="59">
      <c r="A59" s="6" t="s">
        <v>5730</v>
      </c>
      <c r="B59" s="4" t="s">
        <v>5731</v>
      </c>
      <c r="C59" s="4" t="s">
        <v>407</v>
      </c>
      <c r="D59" s="4"/>
      <c r="E59" s="4" t="s">
        <v>408</v>
      </c>
      <c r="F59" s="4" t="s">
        <v>5727</v>
      </c>
      <c r="G59" s="4" t="s">
        <v>409</v>
      </c>
      <c r="H59" s="5"/>
      <c r="I59" s="7" t="s">
        <v>408</v>
      </c>
      <c r="J59" s="4" t="s">
        <v>5705</v>
      </c>
      <c r="K59" s="7" t="s">
        <v>410</v>
      </c>
      <c r="L59" s="7" t="s">
        <v>411</v>
      </c>
      <c r="M59" s="5"/>
      <c r="N59" s="5"/>
      <c r="O59" s="5"/>
      <c r="P59" s="5"/>
      <c r="Q59" s="5"/>
      <c r="R59" s="5"/>
      <c r="S59" s="5"/>
      <c r="T59" s="5"/>
      <c r="U59" s="5"/>
      <c r="V59" s="5"/>
      <c r="W59" s="5"/>
      <c r="X59" s="5"/>
      <c r="Y59" s="5"/>
      <c r="Z59" s="5"/>
    </row>
    <row r="60">
      <c r="A60" s="6" t="s">
        <v>5732</v>
      </c>
      <c r="B60" s="4" t="s">
        <v>5733</v>
      </c>
      <c r="C60" s="4" t="s">
        <v>415</v>
      </c>
      <c r="D60" s="4"/>
      <c r="E60" s="4" t="s">
        <v>416</v>
      </c>
      <c r="F60" s="4" t="s">
        <v>5727</v>
      </c>
      <c r="G60" s="4" t="s">
        <v>417</v>
      </c>
      <c r="H60" s="5"/>
      <c r="I60" s="7" t="s">
        <v>416</v>
      </c>
      <c r="J60" s="4" t="s">
        <v>5707</v>
      </c>
      <c r="K60" s="7" t="s">
        <v>418</v>
      </c>
      <c r="L60" s="7" t="s">
        <v>419</v>
      </c>
      <c r="M60" s="5"/>
      <c r="N60" s="5"/>
      <c r="O60" s="5"/>
      <c r="P60" s="5"/>
      <c r="Q60" s="5"/>
      <c r="R60" s="5"/>
      <c r="S60" s="5"/>
      <c r="T60" s="5"/>
      <c r="U60" s="5"/>
      <c r="V60" s="5"/>
      <c r="W60" s="5"/>
      <c r="X60" s="5"/>
      <c r="Y60" s="5"/>
      <c r="Z60" s="5"/>
    </row>
    <row r="61">
      <c r="A61" s="6" t="s">
        <v>5734</v>
      </c>
      <c r="B61" s="4" t="s">
        <v>5735</v>
      </c>
      <c r="C61" s="4" t="s">
        <v>423</v>
      </c>
      <c r="D61" s="4"/>
      <c r="E61" s="4" t="s">
        <v>424</v>
      </c>
      <c r="F61" s="4" t="s">
        <v>5736</v>
      </c>
      <c r="G61" s="4" t="s">
        <v>425</v>
      </c>
      <c r="H61" s="5"/>
      <c r="I61" s="7" t="s">
        <v>424</v>
      </c>
      <c r="J61" s="4" t="s">
        <v>5709</v>
      </c>
      <c r="K61" s="7" t="s">
        <v>426</v>
      </c>
      <c r="L61" s="7" t="s">
        <v>427</v>
      </c>
      <c r="M61" s="5"/>
      <c r="N61" s="5"/>
      <c r="O61" s="5"/>
      <c r="P61" s="5"/>
      <c r="Q61" s="5"/>
      <c r="R61" s="5"/>
      <c r="S61" s="5"/>
      <c r="T61" s="5"/>
      <c r="U61" s="5"/>
      <c r="V61" s="5"/>
      <c r="W61" s="5"/>
      <c r="X61" s="5"/>
      <c r="Y61" s="5"/>
      <c r="Z61" s="5"/>
    </row>
    <row r="62">
      <c r="A62" s="6" t="s">
        <v>5737</v>
      </c>
      <c r="B62" s="4" t="s">
        <v>5738</v>
      </c>
      <c r="C62" s="4" t="s">
        <v>431</v>
      </c>
      <c r="D62" s="4"/>
      <c r="E62" s="4" t="s">
        <v>432</v>
      </c>
      <c r="F62" s="4" t="s">
        <v>5736</v>
      </c>
      <c r="G62" s="4" t="s">
        <v>433</v>
      </c>
      <c r="H62" s="5"/>
      <c r="I62" s="7" t="s">
        <v>432</v>
      </c>
      <c r="J62" s="4" t="s">
        <v>5711</v>
      </c>
      <c r="K62" s="7" t="s">
        <v>434</v>
      </c>
      <c r="L62" s="7" t="s">
        <v>435</v>
      </c>
      <c r="M62" s="5"/>
      <c r="N62" s="5"/>
      <c r="O62" s="5"/>
      <c r="P62" s="5"/>
      <c r="Q62" s="5"/>
      <c r="R62" s="5"/>
      <c r="S62" s="5"/>
      <c r="T62" s="5"/>
      <c r="U62" s="5"/>
      <c r="V62" s="5"/>
      <c r="W62" s="5"/>
      <c r="X62" s="5"/>
      <c r="Y62" s="5"/>
      <c r="Z62" s="5"/>
    </row>
    <row r="63">
      <c r="A63" s="6" t="s">
        <v>5739</v>
      </c>
      <c r="B63" s="4" t="s">
        <v>5740</v>
      </c>
      <c r="C63" s="4" t="s">
        <v>439</v>
      </c>
      <c r="D63" s="4"/>
      <c r="E63" s="4" t="s">
        <v>440</v>
      </c>
      <c r="F63" s="4" t="s">
        <v>5736</v>
      </c>
      <c r="G63" s="4" t="s">
        <v>441</v>
      </c>
      <c r="H63" s="5"/>
      <c r="I63" s="7" t="s">
        <v>440</v>
      </c>
      <c r="J63" s="4" t="s">
        <v>5714</v>
      </c>
      <c r="K63" s="7" t="s">
        <v>442</v>
      </c>
      <c r="L63" s="7" t="s">
        <v>443</v>
      </c>
      <c r="M63" s="5"/>
      <c r="N63" s="5"/>
      <c r="O63" s="5"/>
      <c r="P63" s="5"/>
      <c r="Q63" s="5"/>
      <c r="R63" s="5"/>
      <c r="S63" s="5"/>
      <c r="T63" s="5"/>
      <c r="U63" s="5"/>
      <c r="V63" s="5"/>
      <c r="W63" s="5"/>
      <c r="X63" s="5"/>
      <c r="Y63" s="5"/>
      <c r="Z63" s="5"/>
    </row>
    <row r="64">
      <c r="A64" s="6" t="s">
        <v>5741</v>
      </c>
      <c r="B64" s="4" t="s">
        <v>5742</v>
      </c>
      <c r="C64" s="4" t="s">
        <v>447</v>
      </c>
      <c r="D64" s="4"/>
      <c r="E64" s="4" t="s">
        <v>448</v>
      </c>
      <c r="F64" s="4" t="s">
        <v>5736</v>
      </c>
      <c r="G64" s="4" t="s">
        <v>449</v>
      </c>
      <c r="H64" s="5"/>
      <c r="I64" s="7" t="s">
        <v>448</v>
      </c>
      <c r="J64" s="4" t="s">
        <v>5716</v>
      </c>
      <c r="K64" s="7" t="s">
        <v>450</v>
      </c>
      <c r="L64" s="7" t="s">
        <v>451</v>
      </c>
      <c r="M64" s="5"/>
      <c r="N64" s="5"/>
      <c r="O64" s="5"/>
      <c r="P64" s="5"/>
      <c r="Q64" s="5"/>
      <c r="R64" s="5"/>
      <c r="S64" s="5"/>
      <c r="T64" s="5"/>
      <c r="U64" s="5"/>
      <c r="V64" s="5"/>
      <c r="W64" s="5"/>
      <c r="X64" s="5"/>
      <c r="Y64" s="5"/>
      <c r="Z64" s="5"/>
    </row>
    <row r="65">
      <c r="A65" s="6" t="s">
        <v>5743</v>
      </c>
      <c r="B65" s="4" t="s">
        <v>5744</v>
      </c>
      <c r="C65" s="4" t="s">
        <v>455</v>
      </c>
      <c r="D65" s="4"/>
      <c r="E65" s="4" t="s">
        <v>456</v>
      </c>
      <c r="F65" s="4" t="s">
        <v>5736</v>
      </c>
      <c r="G65" s="4" t="s">
        <v>457</v>
      </c>
      <c r="H65" s="5"/>
      <c r="I65" s="7" t="s">
        <v>456</v>
      </c>
      <c r="J65" s="4" t="s">
        <v>5719</v>
      </c>
      <c r="K65" s="7" t="s">
        <v>458</v>
      </c>
      <c r="L65" s="7" t="s">
        <v>459</v>
      </c>
      <c r="M65" s="5"/>
      <c r="N65" s="5"/>
      <c r="O65" s="5"/>
      <c r="P65" s="5"/>
      <c r="Q65" s="5"/>
      <c r="R65" s="5"/>
      <c r="S65" s="5"/>
      <c r="T65" s="5"/>
      <c r="U65" s="5"/>
      <c r="V65" s="5"/>
      <c r="W65" s="5"/>
      <c r="X65" s="5"/>
      <c r="Y65" s="5"/>
      <c r="Z65" s="5"/>
    </row>
    <row r="66">
      <c r="A66" s="6" t="s">
        <v>5745</v>
      </c>
      <c r="B66" s="4" t="s">
        <v>5746</v>
      </c>
      <c r="C66" s="4" t="s">
        <v>463</v>
      </c>
      <c r="D66" s="4"/>
      <c r="E66" s="4" t="s">
        <v>464</v>
      </c>
      <c r="F66" s="4" t="s">
        <v>5747</v>
      </c>
      <c r="G66" s="4" t="s">
        <v>465</v>
      </c>
      <c r="H66" s="5"/>
      <c r="I66" s="7" t="s">
        <v>464</v>
      </c>
      <c r="J66" s="4" t="s">
        <v>5722</v>
      </c>
      <c r="K66" s="7" t="s">
        <v>466</v>
      </c>
      <c r="L66" s="7" t="s">
        <v>467</v>
      </c>
      <c r="M66" s="5"/>
      <c r="N66" s="5"/>
      <c r="O66" s="5"/>
      <c r="P66" s="5"/>
      <c r="Q66" s="5"/>
      <c r="R66" s="5"/>
      <c r="S66" s="5"/>
      <c r="T66" s="5"/>
      <c r="U66" s="5"/>
      <c r="V66" s="5"/>
      <c r="W66" s="5"/>
      <c r="X66" s="5"/>
      <c r="Y66" s="5"/>
      <c r="Z66" s="5"/>
    </row>
    <row r="67">
      <c r="A67" s="6" t="s">
        <v>5748</v>
      </c>
      <c r="B67" s="4" t="s">
        <v>5749</v>
      </c>
      <c r="C67" s="4" t="s">
        <v>471</v>
      </c>
      <c r="D67" s="4"/>
      <c r="E67" s="4" t="s">
        <v>472</v>
      </c>
      <c r="F67" s="4" t="s">
        <v>5747</v>
      </c>
      <c r="G67" s="4" t="s">
        <v>473</v>
      </c>
      <c r="H67" s="5"/>
      <c r="I67" s="7" t="s">
        <v>474</v>
      </c>
      <c r="J67" s="4" t="s">
        <v>5724</v>
      </c>
      <c r="K67" s="7" t="s">
        <v>475</v>
      </c>
      <c r="L67" s="7" t="s">
        <v>476</v>
      </c>
      <c r="M67" s="5"/>
      <c r="N67" s="5"/>
      <c r="O67" s="5"/>
      <c r="P67" s="5"/>
      <c r="Q67" s="5"/>
      <c r="R67" s="5"/>
      <c r="S67" s="5"/>
      <c r="T67" s="5"/>
      <c r="U67" s="5"/>
      <c r="V67" s="5"/>
      <c r="W67" s="5"/>
      <c r="X67" s="5"/>
      <c r="Y67" s="5"/>
      <c r="Z67" s="5"/>
    </row>
    <row r="68">
      <c r="A68" s="6" t="s">
        <v>5750</v>
      </c>
      <c r="B68" s="4" t="s">
        <v>5751</v>
      </c>
      <c r="C68" s="4" t="s">
        <v>480</v>
      </c>
      <c r="D68" s="4"/>
      <c r="E68" s="4" t="s">
        <v>481</v>
      </c>
      <c r="F68" s="4" t="s">
        <v>5747</v>
      </c>
      <c r="G68" s="4" t="s">
        <v>482</v>
      </c>
      <c r="H68" s="5"/>
      <c r="I68" s="7" t="s">
        <v>481</v>
      </c>
      <c r="J68" s="4" t="s">
        <v>5726</v>
      </c>
      <c r="K68" s="7" t="s">
        <v>483</v>
      </c>
      <c r="L68" s="7" t="s">
        <v>484</v>
      </c>
      <c r="M68" s="5"/>
      <c r="N68" s="5"/>
      <c r="O68" s="5"/>
      <c r="P68" s="5"/>
      <c r="Q68" s="5"/>
      <c r="R68" s="5"/>
      <c r="S68" s="5"/>
      <c r="T68" s="5"/>
      <c r="U68" s="5"/>
      <c r="V68" s="5"/>
      <c r="W68" s="5"/>
      <c r="X68" s="5"/>
      <c r="Y68" s="5"/>
      <c r="Z68" s="5"/>
    </row>
    <row r="69">
      <c r="A69" s="6" t="s">
        <v>5752</v>
      </c>
      <c r="B69" s="4" t="s">
        <v>5753</v>
      </c>
      <c r="C69" s="4" t="s">
        <v>488</v>
      </c>
      <c r="D69" s="4"/>
      <c r="E69" s="4" t="s">
        <v>489</v>
      </c>
      <c r="F69" s="4" t="s">
        <v>5747</v>
      </c>
      <c r="G69" s="4" t="s">
        <v>490</v>
      </c>
      <c r="H69" s="5"/>
      <c r="I69" s="7" t="s">
        <v>489</v>
      </c>
      <c r="J69" s="4" t="s">
        <v>5729</v>
      </c>
      <c r="K69" s="7" t="s">
        <v>491</v>
      </c>
      <c r="L69" s="7" t="s">
        <v>492</v>
      </c>
      <c r="M69" s="5"/>
      <c r="N69" s="5"/>
      <c r="O69" s="5"/>
      <c r="P69" s="5"/>
      <c r="Q69" s="5"/>
      <c r="R69" s="5"/>
      <c r="S69" s="5"/>
      <c r="T69" s="5"/>
      <c r="U69" s="5"/>
      <c r="V69" s="5"/>
      <c r="W69" s="5"/>
      <c r="X69" s="5"/>
      <c r="Y69" s="5"/>
      <c r="Z69" s="5"/>
    </row>
    <row r="70">
      <c r="A70" s="6" t="s">
        <v>5754</v>
      </c>
      <c r="B70" s="4" t="s">
        <v>5755</v>
      </c>
      <c r="C70" s="4" t="s">
        <v>496</v>
      </c>
      <c r="D70" s="4"/>
      <c r="E70" s="4" t="s">
        <v>497</v>
      </c>
      <c r="F70" s="4" t="s">
        <v>5756</v>
      </c>
      <c r="G70" s="4" t="s">
        <v>498</v>
      </c>
      <c r="H70" s="5"/>
      <c r="I70" s="7" t="s">
        <v>497</v>
      </c>
      <c r="J70" s="4" t="s">
        <v>5731</v>
      </c>
      <c r="K70" s="7" t="s">
        <v>499</v>
      </c>
      <c r="L70" s="7" t="s">
        <v>500</v>
      </c>
      <c r="M70" s="5"/>
      <c r="N70" s="5"/>
      <c r="O70" s="5"/>
      <c r="P70" s="5"/>
      <c r="Q70" s="5"/>
      <c r="R70" s="5"/>
      <c r="S70" s="5"/>
      <c r="T70" s="5"/>
      <c r="U70" s="5"/>
      <c r="V70" s="5"/>
      <c r="W70" s="5"/>
      <c r="X70" s="5"/>
      <c r="Y70" s="5"/>
      <c r="Z70" s="5"/>
    </row>
    <row r="71">
      <c r="A71" s="6" t="s">
        <v>5757</v>
      </c>
      <c r="B71" s="4" t="s">
        <v>5758</v>
      </c>
      <c r="C71" s="4" t="s">
        <v>504</v>
      </c>
      <c r="D71" s="4"/>
      <c r="E71" s="4" t="s">
        <v>505</v>
      </c>
      <c r="F71" s="4" t="s">
        <v>5756</v>
      </c>
      <c r="G71" s="4" t="s">
        <v>506</v>
      </c>
      <c r="H71" s="5"/>
      <c r="I71" s="7" t="s">
        <v>505</v>
      </c>
      <c r="J71" s="4" t="s">
        <v>5733</v>
      </c>
      <c r="K71" s="7" t="s">
        <v>507</v>
      </c>
      <c r="L71" s="7" t="s">
        <v>508</v>
      </c>
      <c r="M71" s="5"/>
      <c r="N71" s="5"/>
      <c r="O71" s="5"/>
      <c r="P71" s="5"/>
      <c r="Q71" s="5"/>
      <c r="R71" s="5"/>
      <c r="S71" s="5"/>
      <c r="T71" s="5"/>
      <c r="U71" s="5"/>
      <c r="V71" s="5"/>
      <c r="W71" s="5"/>
      <c r="X71" s="5"/>
      <c r="Y71" s="5"/>
      <c r="Z71" s="5"/>
    </row>
    <row r="72">
      <c r="A72" s="6" t="s">
        <v>5759</v>
      </c>
      <c r="B72" s="4" t="s">
        <v>5760</v>
      </c>
      <c r="C72" s="4" t="s">
        <v>512</v>
      </c>
      <c r="D72" s="4"/>
      <c r="E72" s="4" t="s">
        <v>513</v>
      </c>
      <c r="F72" s="4" t="s">
        <v>5756</v>
      </c>
      <c r="G72" s="4" t="s">
        <v>514</v>
      </c>
      <c r="H72" s="5"/>
      <c r="I72" s="7" t="s">
        <v>513</v>
      </c>
      <c r="J72" s="4" t="s">
        <v>5735</v>
      </c>
      <c r="K72" s="7" t="s">
        <v>515</v>
      </c>
      <c r="L72" s="7" t="s">
        <v>516</v>
      </c>
      <c r="M72" s="5"/>
      <c r="N72" s="5"/>
      <c r="O72" s="5"/>
      <c r="P72" s="5"/>
      <c r="Q72" s="5"/>
      <c r="R72" s="5"/>
      <c r="S72" s="5"/>
      <c r="T72" s="5"/>
      <c r="U72" s="5"/>
      <c r="V72" s="5"/>
      <c r="W72" s="5"/>
      <c r="X72" s="5"/>
      <c r="Y72" s="5"/>
      <c r="Z72" s="5"/>
    </row>
    <row r="73">
      <c r="A73" s="6" t="s">
        <v>5761</v>
      </c>
      <c r="B73" s="4" t="s">
        <v>5762</v>
      </c>
      <c r="C73" s="4" t="s">
        <v>519</v>
      </c>
      <c r="D73" s="4"/>
      <c r="E73" s="4" t="s">
        <v>520</v>
      </c>
      <c r="F73" s="4" t="s">
        <v>5756</v>
      </c>
      <c r="G73" s="4" t="s">
        <v>521</v>
      </c>
      <c r="H73" s="5"/>
      <c r="I73" s="7" t="s">
        <v>520</v>
      </c>
      <c r="J73" s="4" t="s">
        <v>5738</v>
      </c>
      <c r="K73" s="7" t="s">
        <v>5763</v>
      </c>
      <c r="L73" s="7" t="s">
        <v>523</v>
      </c>
      <c r="M73" s="5"/>
      <c r="N73" s="5"/>
      <c r="O73" s="5"/>
      <c r="P73" s="5"/>
      <c r="Q73" s="5"/>
      <c r="R73" s="5"/>
      <c r="S73" s="5"/>
      <c r="T73" s="5"/>
      <c r="U73" s="5"/>
      <c r="V73" s="5"/>
      <c r="W73" s="5"/>
      <c r="X73" s="5"/>
      <c r="Y73" s="5"/>
      <c r="Z73" s="5"/>
    </row>
    <row r="74">
      <c r="A74" s="6" t="s">
        <v>5764</v>
      </c>
      <c r="B74" s="4" t="s">
        <v>5765</v>
      </c>
      <c r="C74" s="4" t="s">
        <v>527</v>
      </c>
      <c r="D74" s="4"/>
      <c r="E74" s="4" t="s">
        <v>528</v>
      </c>
      <c r="F74" s="4" t="s">
        <v>5756</v>
      </c>
      <c r="G74" s="4" t="s">
        <v>529</v>
      </c>
      <c r="H74" s="5"/>
      <c r="I74" s="7" t="s">
        <v>528</v>
      </c>
      <c r="J74" s="4" t="s">
        <v>5740</v>
      </c>
      <c r="K74" s="7" t="s">
        <v>527</v>
      </c>
      <c r="L74" s="7" t="s">
        <v>530</v>
      </c>
      <c r="M74" s="5"/>
      <c r="N74" s="5"/>
      <c r="O74" s="5"/>
      <c r="P74" s="5"/>
      <c r="Q74" s="5"/>
      <c r="R74" s="5"/>
      <c r="S74" s="5"/>
      <c r="T74" s="5"/>
      <c r="U74" s="5"/>
      <c r="V74" s="5"/>
      <c r="W74" s="5"/>
      <c r="X74" s="5"/>
      <c r="Y74" s="5"/>
      <c r="Z74" s="5"/>
    </row>
    <row r="75">
      <c r="A75" s="6" t="s">
        <v>5766</v>
      </c>
      <c r="B75" s="4" t="s">
        <v>5767</v>
      </c>
      <c r="C75" s="4" t="s">
        <v>534</v>
      </c>
      <c r="D75" s="4"/>
      <c r="E75" s="4" t="s">
        <v>535</v>
      </c>
      <c r="F75" s="4" t="s">
        <v>5756</v>
      </c>
      <c r="G75" s="4" t="s">
        <v>536</v>
      </c>
      <c r="H75" s="5"/>
      <c r="I75" s="7" t="s">
        <v>535</v>
      </c>
      <c r="J75" s="4" t="s">
        <v>5742</v>
      </c>
      <c r="K75" s="7" t="s">
        <v>537</v>
      </c>
      <c r="L75" s="7" t="s">
        <v>538</v>
      </c>
      <c r="M75" s="5"/>
      <c r="N75" s="5"/>
      <c r="O75" s="5"/>
      <c r="P75" s="5"/>
      <c r="Q75" s="5"/>
      <c r="R75" s="5"/>
      <c r="S75" s="5"/>
      <c r="T75" s="5"/>
      <c r="U75" s="5"/>
      <c r="V75" s="5"/>
      <c r="W75" s="5"/>
      <c r="X75" s="5"/>
      <c r="Y75" s="5"/>
      <c r="Z75" s="5"/>
    </row>
    <row r="76">
      <c r="A76" s="6" t="s">
        <v>5768</v>
      </c>
      <c r="B76" s="4" t="s">
        <v>5769</v>
      </c>
      <c r="C76" s="4" t="s">
        <v>542</v>
      </c>
      <c r="D76" s="4"/>
      <c r="E76" s="4" t="s">
        <v>543</v>
      </c>
      <c r="F76" s="4" t="s">
        <v>5770</v>
      </c>
      <c r="G76" s="4" t="s">
        <v>544</v>
      </c>
      <c r="H76" s="5"/>
      <c r="I76" s="7" t="s">
        <v>543</v>
      </c>
      <c r="J76" s="4" t="s">
        <v>5744</v>
      </c>
      <c r="K76" s="7" t="s">
        <v>545</v>
      </c>
      <c r="L76" s="7" t="s">
        <v>546</v>
      </c>
      <c r="M76" s="5"/>
      <c r="N76" s="5"/>
      <c r="O76" s="5"/>
      <c r="P76" s="5"/>
      <c r="Q76" s="5"/>
      <c r="R76" s="5"/>
      <c r="S76" s="5"/>
      <c r="T76" s="5"/>
      <c r="U76" s="5"/>
      <c r="V76" s="5"/>
      <c r="W76" s="5"/>
      <c r="X76" s="5"/>
      <c r="Y76" s="5"/>
      <c r="Z76" s="5"/>
    </row>
    <row r="77">
      <c r="A77" s="6" t="s">
        <v>5771</v>
      </c>
      <c r="B77" s="4" t="s">
        <v>5772</v>
      </c>
      <c r="C77" s="4" t="s">
        <v>550</v>
      </c>
      <c r="D77" s="4"/>
      <c r="E77" s="4" t="s">
        <v>551</v>
      </c>
      <c r="F77" s="4" t="s">
        <v>5770</v>
      </c>
      <c r="G77" s="4" t="s">
        <v>552</v>
      </c>
      <c r="H77" s="5"/>
      <c r="I77" s="7" t="s">
        <v>553</v>
      </c>
      <c r="J77" s="4" t="s">
        <v>5746</v>
      </c>
      <c r="K77" s="7" t="s">
        <v>554</v>
      </c>
      <c r="L77" s="7" t="s">
        <v>555</v>
      </c>
      <c r="M77" s="5"/>
      <c r="N77" s="5"/>
      <c r="O77" s="5"/>
      <c r="P77" s="5"/>
      <c r="Q77" s="5"/>
      <c r="R77" s="5"/>
      <c r="S77" s="5"/>
      <c r="T77" s="5"/>
      <c r="U77" s="5"/>
      <c r="V77" s="5"/>
      <c r="W77" s="5"/>
      <c r="X77" s="5"/>
      <c r="Y77" s="5"/>
      <c r="Z77" s="5"/>
    </row>
    <row r="78">
      <c r="A78" s="6" t="s">
        <v>5773</v>
      </c>
      <c r="B78" s="4" t="s">
        <v>5774</v>
      </c>
      <c r="C78" s="4" t="s">
        <v>559</v>
      </c>
      <c r="D78" s="4"/>
      <c r="E78" s="4" t="s">
        <v>481</v>
      </c>
      <c r="F78" s="4" t="s">
        <v>5770</v>
      </c>
      <c r="G78" s="4" t="s">
        <v>560</v>
      </c>
      <c r="H78" s="5"/>
      <c r="I78" s="7" t="s">
        <v>561</v>
      </c>
      <c r="J78" s="4" t="s">
        <v>5749</v>
      </c>
      <c r="K78" s="7" t="s">
        <v>562</v>
      </c>
      <c r="L78" s="7" t="s">
        <v>563</v>
      </c>
      <c r="M78" s="5"/>
      <c r="N78" s="5"/>
      <c r="O78" s="5"/>
      <c r="P78" s="5"/>
      <c r="Q78" s="5"/>
      <c r="R78" s="5"/>
      <c r="S78" s="5"/>
      <c r="T78" s="5"/>
      <c r="U78" s="5"/>
      <c r="V78" s="5"/>
      <c r="W78" s="5"/>
      <c r="X78" s="5"/>
      <c r="Y78" s="5"/>
      <c r="Z78" s="5"/>
    </row>
    <row r="79">
      <c r="A79" s="6" t="s">
        <v>5775</v>
      </c>
      <c r="B79" s="4" t="s">
        <v>5774</v>
      </c>
      <c r="C79" s="4" t="s">
        <v>568</v>
      </c>
      <c r="D79" s="4"/>
      <c r="E79" s="4" t="s">
        <v>569</v>
      </c>
      <c r="F79" s="4" t="s">
        <v>5770</v>
      </c>
      <c r="G79" s="4" t="s">
        <v>570</v>
      </c>
      <c r="H79" s="5"/>
      <c r="I79" s="7" t="s">
        <v>569</v>
      </c>
      <c r="J79" s="4" t="s">
        <v>5751</v>
      </c>
      <c r="K79" s="7" t="s">
        <v>571</v>
      </c>
      <c r="L79" s="7" t="s">
        <v>572</v>
      </c>
      <c r="M79" s="5"/>
      <c r="N79" s="5"/>
      <c r="O79" s="5"/>
      <c r="P79" s="5"/>
      <c r="Q79" s="5"/>
      <c r="R79" s="5"/>
      <c r="S79" s="5"/>
      <c r="T79" s="5"/>
      <c r="U79" s="5"/>
      <c r="V79" s="5"/>
      <c r="W79" s="5"/>
      <c r="X79" s="5"/>
      <c r="Y79" s="5"/>
      <c r="Z79" s="5"/>
    </row>
    <row r="80">
      <c r="A80" s="6" t="s">
        <v>5776</v>
      </c>
      <c r="B80" s="4" t="s">
        <v>5777</v>
      </c>
      <c r="C80" s="4" t="s">
        <v>576</v>
      </c>
      <c r="D80" s="4"/>
      <c r="E80" s="4" t="s">
        <v>577</v>
      </c>
      <c r="F80" s="4" t="s">
        <v>5778</v>
      </c>
      <c r="G80" s="4" t="s">
        <v>578</v>
      </c>
      <c r="H80" s="5"/>
      <c r="I80" s="7" t="s">
        <v>577</v>
      </c>
      <c r="J80" s="4" t="s">
        <v>5753</v>
      </c>
      <c r="K80" s="7" t="s">
        <v>579</v>
      </c>
      <c r="L80" s="7" t="s">
        <v>580</v>
      </c>
      <c r="M80" s="5"/>
      <c r="N80" s="5"/>
      <c r="O80" s="5"/>
      <c r="P80" s="5"/>
      <c r="Q80" s="5"/>
      <c r="R80" s="5"/>
      <c r="S80" s="5"/>
      <c r="T80" s="5"/>
      <c r="U80" s="5"/>
      <c r="V80" s="5"/>
      <c r="W80" s="5"/>
      <c r="X80" s="5"/>
      <c r="Y80" s="5"/>
      <c r="Z80" s="5"/>
    </row>
    <row r="81">
      <c r="A81" s="6" t="s">
        <v>5779</v>
      </c>
      <c r="B81" s="4" t="s">
        <v>5780</v>
      </c>
      <c r="C81" s="4" t="s">
        <v>584</v>
      </c>
      <c r="D81" s="4"/>
      <c r="E81" s="4" t="s">
        <v>577</v>
      </c>
      <c r="F81" s="4" t="s">
        <v>5778</v>
      </c>
      <c r="G81" s="4" t="s">
        <v>578</v>
      </c>
      <c r="H81" s="5"/>
      <c r="I81" s="7"/>
      <c r="J81" s="4"/>
      <c r="K81" s="7"/>
      <c r="L81" s="7"/>
      <c r="M81" s="5"/>
      <c r="N81" s="5"/>
      <c r="O81" s="5"/>
      <c r="P81" s="5"/>
      <c r="Q81" s="5"/>
      <c r="R81" s="5"/>
      <c r="S81" s="5"/>
      <c r="T81" s="5"/>
      <c r="U81" s="5"/>
      <c r="V81" s="5"/>
      <c r="W81" s="5"/>
      <c r="X81" s="5"/>
      <c r="Y81" s="5"/>
      <c r="Z81" s="5"/>
    </row>
    <row r="82">
      <c r="A82" s="6" t="s">
        <v>5781</v>
      </c>
      <c r="B82" s="4" t="s">
        <v>5782</v>
      </c>
      <c r="C82" s="4" t="s">
        <v>586</v>
      </c>
      <c r="D82" s="4"/>
      <c r="E82" s="4" t="s">
        <v>587</v>
      </c>
      <c r="F82" s="4" t="s">
        <v>5783</v>
      </c>
      <c r="G82" s="4" t="s">
        <v>588</v>
      </c>
      <c r="H82" s="5"/>
      <c r="I82" s="7" t="s">
        <v>587</v>
      </c>
      <c r="J82" s="4" t="s">
        <v>5755</v>
      </c>
      <c r="K82" s="7" t="s">
        <v>589</v>
      </c>
      <c r="L82" s="7" t="s">
        <v>590</v>
      </c>
      <c r="M82" s="5"/>
      <c r="N82" s="5"/>
      <c r="O82" s="5"/>
      <c r="P82" s="5"/>
      <c r="Q82" s="5"/>
      <c r="R82" s="5"/>
      <c r="S82" s="5"/>
      <c r="T82" s="5"/>
      <c r="U82" s="5"/>
      <c r="V82" s="5"/>
      <c r="W82" s="5"/>
      <c r="X82" s="5"/>
      <c r="Y82" s="5"/>
      <c r="Z82" s="5"/>
    </row>
    <row r="83">
      <c r="A83" s="6" t="s">
        <v>5784</v>
      </c>
      <c r="B83" s="4" t="s">
        <v>5785</v>
      </c>
      <c r="C83" s="4" t="s">
        <v>594</v>
      </c>
      <c r="D83" s="4"/>
      <c r="E83" s="4" t="s">
        <v>595</v>
      </c>
      <c r="F83" s="4" t="s">
        <v>5786</v>
      </c>
      <c r="G83" s="4" t="s">
        <v>596</v>
      </c>
      <c r="H83" s="5"/>
      <c r="I83" s="7" t="s">
        <v>595</v>
      </c>
      <c r="J83" s="4" t="s">
        <v>5758</v>
      </c>
      <c r="K83" s="7" t="s">
        <v>597</v>
      </c>
      <c r="L83" s="7" t="s">
        <v>598</v>
      </c>
      <c r="M83" s="5"/>
      <c r="N83" s="5"/>
      <c r="O83" s="5"/>
      <c r="P83" s="5"/>
      <c r="Q83" s="5"/>
      <c r="R83" s="5"/>
      <c r="S83" s="5"/>
      <c r="T83" s="5"/>
      <c r="U83" s="5"/>
      <c r="V83" s="5"/>
      <c r="W83" s="5"/>
      <c r="X83" s="5"/>
      <c r="Y83" s="5"/>
      <c r="Z83" s="5"/>
    </row>
    <row r="84">
      <c r="A84" s="6" t="s">
        <v>5787</v>
      </c>
      <c r="B84" s="4" t="s">
        <v>5788</v>
      </c>
      <c r="C84" s="4" t="s">
        <v>602</v>
      </c>
      <c r="D84" s="4"/>
      <c r="E84" s="4" t="s">
        <v>603</v>
      </c>
      <c r="F84" s="4" t="s">
        <v>5789</v>
      </c>
      <c r="G84" s="4" t="s">
        <v>604</v>
      </c>
      <c r="H84" s="5"/>
      <c r="I84" s="7" t="s">
        <v>603</v>
      </c>
      <c r="J84" s="4" t="s">
        <v>5760</v>
      </c>
      <c r="K84" s="7" t="s">
        <v>605</v>
      </c>
      <c r="L84" s="7" t="s">
        <v>606</v>
      </c>
      <c r="M84" s="5"/>
      <c r="N84" s="5"/>
      <c r="O84" s="5"/>
      <c r="P84" s="5"/>
      <c r="Q84" s="5"/>
      <c r="R84" s="5"/>
      <c r="S84" s="5"/>
      <c r="T84" s="5"/>
      <c r="U84" s="5"/>
      <c r="V84" s="5"/>
      <c r="W84" s="5"/>
      <c r="X84" s="5"/>
      <c r="Y84" s="5"/>
      <c r="Z84" s="5"/>
    </row>
    <row r="85">
      <c r="A85" s="6" t="s">
        <v>5790</v>
      </c>
      <c r="B85" s="4" t="s">
        <v>5791</v>
      </c>
      <c r="C85" s="4" t="s">
        <v>610</v>
      </c>
      <c r="D85" s="4"/>
      <c r="E85" s="4" t="s">
        <v>611</v>
      </c>
      <c r="F85" s="4" t="s">
        <v>5789</v>
      </c>
      <c r="G85" s="4" t="s">
        <v>612</v>
      </c>
      <c r="H85" s="5"/>
      <c r="I85" s="7" t="s">
        <v>611</v>
      </c>
      <c r="J85" s="4" t="s">
        <v>5762</v>
      </c>
      <c r="K85" s="7" t="s">
        <v>613</v>
      </c>
      <c r="L85" s="7" t="s">
        <v>614</v>
      </c>
      <c r="M85" s="5"/>
      <c r="N85" s="5"/>
      <c r="O85" s="5"/>
      <c r="P85" s="5"/>
      <c r="Q85" s="5"/>
      <c r="R85" s="5"/>
      <c r="S85" s="5"/>
      <c r="T85" s="5"/>
      <c r="U85" s="5"/>
      <c r="V85" s="5"/>
      <c r="W85" s="5"/>
      <c r="X85" s="5"/>
      <c r="Y85" s="5"/>
      <c r="Z85" s="5"/>
    </row>
    <row r="86">
      <c r="A86" s="6" t="s">
        <v>5792</v>
      </c>
      <c r="B86" s="4" t="s">
        <v>5793</v>
      </c>
      <c r="C86" s="4" t="s">
        <v>618</v>
      </c>
      <c r="D86" s="4"/>
      <c r="E86" s="4" t="s">
        <v>619</v>
      </c>
      <c r="F86" s="4" t="s">
        <v>5789</v>
      </c>
      <c r="G86" s="4" t="s">
        <v>620</v>
      </c>
      <c r="H86" s="5"/>
      <c r="I86" s="7" t="s">
        <v>619</v>
      </c>
      <c r="J86" s="4" t="s">
        <v>5765</v>
      </c>
      <c r="K86" s="7" t="s">
        <v>621</v>
      </c>
      <c r="L86" s="7" t="s">
        <v>622</v>
      </c>
      <c r="M86" s="5"/>
      <c r="N86" s="5"/>
      <c r="O86" s="5"/>
      <c r="P86" s="5"/>
      <c r="Q86" s="5"/>
      <c r="R86" s="5"/>
      <c r="S86" s="5"/>
      <c r="T86" s="5"/>
      <c r="U86" s="5"/>
      <c r="V86" s="5"/>
      <c r="W86" s="5"/>
      <c r="X86" s="5"/>
      <c r="Y86" s="5"/>
      <c r="Z86" s="5"/>
    </row>
    <row r="87">
      <c r="A87" s="6" t="s">
        <v>5794</v>
      </c>
      <c r="B87" s="4" t="s">
        <v>5795</v>
      </c>
      <c r="C87" s="4" t="s">
        <v>626</v>
      </c>
      <c r="D87" s="4"/>
      <c r="E87" s="4" t="s">
        <v>627</v>
      </c>
      <c r="F87" s="4" t="s">
        <v>5789</v>
      </c>
      <c r="G87" s="4" t="s">
        <v>628</v>
      </c>
      <c r="H87" s="5"/>
      <c r="I87" s="7" t="s">
        <v>627</v>
      </c>
      <c r="J87" s="4" t="s">
        <v>5767</v>
      </c>
      <c r="K87" s="7" t="s">
        <v>629</v>
      </c>
      <c r="L87" s="7" t="s">
        <v>630</v>
      </c>
      <c r="M87" s="5"/>
      <c r="N87" s="5"/>
      <c r="O87" s="5"/>
      <c r="P87" s="5"/>
      <c r="Q87" s="5"/>
      <c r="R87" s="5"/>
      <c r="S87" s="5"/>
      <c r="T87" s="5"/>
      <c r="U87" s="5"/>
      <c r="V87" s="5"/>
      <c r="W87" s="5"/>
      <c r="X87" s="5"/>
      <c r="Y87" s="5"/>
      <c r="Z87" s="5"/>
    </row>
    <row r="88">
      <c r="A88" s="6" t="s">
        <v>5796</v>
      </c>
      <c r="B88" s="4" t="s">
        <v>5797</v>
      </c>
      <c r="C88" s="4" t="s">
        <v>634</v>
      </c>
      <c r="D88" s="4"/>
      <c r="E88" s="4" t="s">
        <v>627</v>
      </c>
      <c r="F88" s="4" t="s">
        <v>5798</v>
      </c>
      <c r="G88" s="4" t="s">
        <v>628</v>
      </c>
      <c r="H88" s="5"/>
      <c r="I88" s="7"/>
      <c r="J88" s="4"/>
      <c r="K88" s="7"/>
      <c r="L88" s="7"/>
      <c r="M88" s="5"/>
      <c r="N88" s="5"/>
      <c r="O88" s="5"/>
      <c r="P88" s="5"/>
      <c r="Q88" s="5"/>
      <c r="R88" s="5"/>
      <c r="S88" s="5"/>
      <c r="T88" s="5"/>
      <c r="U88" s="5"/>
      <c r="V88" s="5"/>
      <c r="W88" s="5"/>
      <c r="X88" s="5"/>
      <c r="Y88" s="5"/>
      <c r="Z88" s="5"/>
    </row>
    <row r="89">
      <c r="A89" s="6" t="s">
        <v>5799</v>
      </c>
      <c r="B89" s="4" t="s">
        <v>5800</v>
      </c>
      <c r="C89" s="4" t="s">
        <v>638</v>
      </c>
      <c r="D89" s="4"/>
      <c r="E89" s="4" t="s">
        <v>639</v>
      </c>
      <c r="F89" s="4" t="s">
        <v>5801</v>
      </c>
      <c r="G89" s="4" t="s">
        <v>640</v>
      </c>
      <c r="H89" s="5"/>
      <c r="I89" s="7" t="s">
        <v>641</v>
      </c>
      <c r="J89" s="4" t="s">
        <v>5769</v>
      </c>
      <c r="K89" s="7" t="s">
        <v>642</v>
      </c>
      <c r="L89" s="7" t="s">
        <v>643</v>
      </c>
      <c r="M89" s="5"/>
      <c r="N89" s="5"/>
      <c r="O89" s="5"/>
      <c r="P89" s="5"/>
      <c r="Q89" s="5"/>
      <c r="R89" s="5"/>
      <c r="S89" s="5"/>
      <c r="T89" s="5"/>
      <c r="U89" s="5"/>
      <c r="V89" s="5"/>
      <c r="W89" s="5"/>
      <c r="X89" s="5"/>
      <c r="Y89" s="5"/>
      <c r="Z89" s="5"/>
    </row>
    <row r="90">
      <c r="A90" s="6" t="s">
        <v>5802</v>
      </c>
      <c r="B90" s="4" t="s">
        <v>5803</v>
      </c>
      <c r="C90" s="4" t="s">
        <v>645</v>
      </c>
      <c r="D90" s="4"/>
      <c r="E90" s="4" t="s">
        <v>639</v>
      </c>
      <c r="F90" s="5"/>
      <c r="G90" s="4" t="s">
        <v>640</v>
      </c>
      <c r="H90" s="5"/>
      <c r="I90" s="7"/>
      <c r="J90" s="4"/>
      <c r="K90" s="7"/>
      <c r="L90" s="7"/>
      <c r="M90" s="5"/>
      <c r="N90" s="5"/>
      <c r="O90" s="5"/>
      <c r="P90" s="5"/>
      <c r="Q90" s="5"/>
      <c r="R90" s="5"/>
      <c r="S90" s="5"/>
      <c r="T90" s="5"/>
      <c r="U90" s="5"/>
      <c r="V90" s="5"/>
      <c r="W90" s="5"/>
      <c r="X90" s="5"/>
      <c r="Y90" s="5"/>
      <c r="Z90" s="5"/>
    </row>
    <row r="91">
      <c r="A91" s="6" t="s">
        <v>5804</v>
      </c>
      <c r="B91" s="4" t="s">
        <v>5805</v>
      </c>
      <c r="C91" s="4" t="s">
        <v>647</v>
      </c>
      <c r="D91" s="4"/>
      <c r="E91" s="4" t="s">
        <v>639</v>
      </c>
      <c r="F91" s="5"/>
      <c r="G91" s="4" t="s">
        <v>640</v>
      </c>
      <c r="H91" s="5"/>
      <c r="I91" s="7"/>
      <c r="J91" s="4"/>
      <c r="K91" s="7"/>
      <c r="L91" s="7"/>
      <c r="M91" s="5"/>
      <c r="N91" s="5"/>
      <c r="O91" s="5"/>
      <c r="P91" s="5"/>
      <c r="Q91" s="5"/>
      <c r="R91" s="5"/>
      <c r="S91" s="5"/>
      <c r="T91" s="5"/>
      <c r="U91" s="5"/>
      <c r="V91" s="5"/>
      <c r="W91" s="5"/>
      <c r="X91" s="5"/>
      <c r="Y91" s="5"/>
      <c r="Z91" s="5"/>
    </row>
    <row r="92">
      <c r="A92" s="6" t="s">
        <v>5806</v>
      </c>
      <c r="B92" s="4" t="s">
        <v>5807</v>
      </c>
      <c r="C92" s="4" t="s">
        <v>649</v>
      </c>
      <c r="D92" s="4"/>
      <c r="E92" s="4" t="s">
        <v>650</v>
      </c>
      <c r="F92" s="4" t="s">
        <v>5808</v>
      </c>
      <c r="G92" s="4" t="s">
        <v>651</v>
      </c>
      <c r="H92" s="5"/>
      <c r="I92" s="7" t="s">
        <v>650</v>
      </c>
      <c r="J92" s="4" t="s">
        <v>5772</v>
      </c>
      <c r="K92" s="7" t="s">
        <v>652</v>
      </c>
      <c r="L92" s="7" t="s">
        <v>653</v>
      </c>
      <c r="M92" s="5"/>
      <c r="N92" s="5"/>
      <c r="O92" s="5"/>
      <c r="P92" s="5"/>
      <c r="Q92" s="5"/>
      <c r="R92" s="5"/>
      <c r="S92" s="5"/>
      <c r="T92" s="5"/>
      <c r="U92" s="5"/>
      <c r="V92" s="5"/>
      <c r="W92" s="5"/>
      <c r="X92" s="5"/>
      <c r="Y92" s="5"/>
      <c r="Z92" s="5"/>
    </row>
    <row r="93">
      <c r="A93" s="6" t="s">
        <v>5809</v>
      </c>
      <c r="B93" s="4" t="s">
        <v>5810</v>
      </c>
      <c r="C93" s="4" t="s">
        <v>657</v>
      </c>
      <c r="D93" s="4"/>
      <c r="E93" s="4" t="s">
        <v>650</v>
      </c>
      <c r="F93" s="5"/>
      <c r="G93" s="4" t="s">
        <v>651</v>
      </c>
      <c r="H93" s="5"/>
      <c r="I93" s="7"/>
      <c r="J93" s="4"/>
      <c r="K93" s="7"/>
      <c r="L93" s="7"/>
      <c r="M93" s="5"/>
      <c r="N93" s="5"/>
      <c r="O93" s="5"/>
      <c r="P93" s="5"/>
      <c r="Q93" s="5"/>
      <c r="R93" s="5"/>
      <c r="S93" s="5"/>
      <c r="T93" s="5"/>
      <c r="U93" s="5"/>
      <c r="V93" s="5"/>
      <c r="W93" s="5"/>
      <c r="X93" s="5"/>
      <c r="Y93" s="5"/>
      <c r="Z93" s="5"/>
    </row>
    <row r="94">
      <c r="A94" s="6" t="s">
        <v>5811</v>
      </c>
      <c r="B94" s="4" t="s">
        <v>5812</v>
      </c>
      <c r="C94" s="4" t="s">
        <v>659</v>
      </c>
      <c r="D94" s="4"/>
      <c r="E94" s="4" t="s">
        <v>660</v>
      </c>
      <c r="F94" s="4" t="s">
        <v>5813</v>
      </c>
      <c r="G94" s="4" t="s">
        <v>661</v>
      </c>
      <c r="H94" s="5"/>
      <c r="I94" s="7" t="s">
        <v>660</v>
      </c>
      <c r="J94" s="4" t="s">
        <v>5774</v>
      </c>
      <c r="K94" s="7" t="s">
        <v>662</v>
      </c>
      <c r="L94" s="7" t="s">
        <v>663</v>
      </c>
      <c r="M94" s="5"/>
      <c r="N94" s="5"/>
      <c r="O94" s="5"/>
      <c r="P94" s="5"/>
      <c r="Q94" s="5"/>
      <c r="R94" s="5"/>
      <c r="S94" s="5"/>
      <c r="T94" s="5"/>
      <c r="U94" s="5"/>
      <c r="V94" s="5"/>
      <c r="W94" s="5"/>
      <c r="X94" s="5"/>
      <c r="Y94" s="5"/>
      <c r="Z94" s="5"/>
    </row>
    <row r="95">
      <c r="A95" s="6" t="s">
        <v>5814</v>
      </c>
      <c r="B95" s="4" t="s">
        <v>5815</v>
      </c>
      <c r="C95" s="4" t="s">
        <v>667</v>
      </c>
      <c r="D95" s="4"/>
      <c r="E95" s="4" t="s">
        <v>668</v>
      </c>
      <c r="F95" s="4" t="s">
        <v>5813</v>
      </c>
      <c r="G95" s="4" t="s">
        <v>669</v>
      </c>
      <c r="H95" s="5"/>
      <c r="I95" s="7" t="s">
        <v>668</v>
      </c>
      <c r="J95" s="4" t="s">
        <v>5777</v>
      </c>
      <c r="K95" s="7" t="s">
        <v>670</v>
      </c>
      <c r="L95" s="7" t="s">
        <v>671</v>
      </c>
      <c r="M95" s="5"/>
      <c r="N95" s="5"/>
      <c r="O95" s="5"/>
      <c r="P95" s="5"/>
      <c r="Q95" s="5"/>
      <c r="R95" s="5"/>
      <c r="S95" s="5"/>
      <c r="T95" s="5"/>
      <c r="U95" s="5"/>
      <c r="V95" s="5"/>
      <c r="W95" s="5"/>
      <c r="X95" s="5"/>
      <c r="Y95" s="5"/>
      <c r="Z95" s="5"/>
    </row>
    <row r="96">
      <c r="A96" s="6" t="s">
        <v>5816</v>
      </c>
      <c r="B96" s="4" t="s">
        <v>5817</v>
      </c>
      <c r="C96" s="4" t="s">
        <v>675</v>
      </c>
      <c r="D96" s="4"/>
      <c r="E96" s="4" t="s">
        <v>668</v>
      </c>
      <c r="F96" s="5"/>
      <c r="G96" s="4" t="s">
        <v>669</v>
      </c>
      <c r="H96" s="5"/>
      <c r="I96" s="7"/>
      <c r="J96" s="4"/>
      <c r="K96" s="7"/>
      <c r="L96" s="7"/>
      <c r="M96" s="5"/>
      <c r="N96" s="5"/>
      <c r="O96" s="5"/>
      <c r="P96" s="5"/>
      <c r="Q96" s="5"/>
      <c r="R96" s="5"/>
      <c r="S96" s="5"/>
      <c r="T96" s="5"/>
      <c r="U96" s="5"/>
      <c r="V96" s="5"/>
      <c r="W96" s="5"/>
      <c r="X96" s="5"/>
      <c r="Y96" s="5"/>
      <c r="Z96" s="5"/>
    </row>
    <row r="97">
      <c r="A97" s="6" t="s">
        <v>5818</v>
      </c>
      <c r="B97" s="4" t="s">
        <v>5819</v>
      </c>
      <c r="C97" s="4" t="s">
        <v>677</v>
      </c>
      <c r="D97" s="4"/>
      <c r="E97" s="4" t="s">
        <v>678</v>
      </c>
      <c r="F97" s="4" t="s">
        <v>5820</v>
      </c>
      <c r="G97" s="4" t="s">
        <v>679</v>
      </c>
      <c r="H97" s="5"/>
      <c r="I97" s="7" t="s">
        <v>678</v>
      </c>
      <c r="J97" s="4" t="s">
        <v>5780</v>
      </c>
      <c r="K97" s="7" t="s">
        <v>680</v>
      </c>
      <c r="L97" s="7" t="s">
        <v>681</v>
      </c>
      <c r="M97" s="5"/>
      <c r="N97" s="5"/>
      <c r="O97" s="5"/>
      <c r="P97" s="5"/>
      <c r="Q97" s="5"/>
      <c r="R97" s="5"/>
      <c r="S97" s="5"/>
      <c r="T97" s="5"/>
      <c r="U97" s="5"/>
      <c r="V97" s="5"/>
      <c r="W97" s="5"/>
      <c r="X97" s="5"/>
      <c r="Y97" s="5"/>
      <c r="Z97" s="5"/>
    </row>
    <row r="98">
      <c r="A98" s="6" t="s">
        <v>5821</v>
      </c>
      <c r="B98" s="4" t="s">
        <v>5822</v>
      </c>
      <c r="C98" s="4" t="s">
        <v>685</v>
      </c>
      <c r="D98" s="4"/>
      <c r="E98" s="4" t="s">
        <v>686</v>
      </c>
      <c r="F98" s="4" t="s">
        <v>5820</v>
      </c>
      <c r="G98" s="4" t="s">
        <v>687</v>
      </c>
      <c r="H98" s="5"/>
      <c r="I98" s="7" t="s">
        <v>686</v>
      </c>
      <c r="J98" s="4" t="s">
        <v>5782</v>
      </c>
      <c r="K98" s="7" t="s">
        <v>688</v>
      </c>
      <c r="L98" s="7" t="s">
        <v>689</v>
      </c>
      <c r="M98" s="5"/>
      <c r="N98" s="5"/>
      <c r="O98" s="5"/>
      <c r="P98" s="5"/>
      <c r="Q98" s="5"/>
      <c r="R98" s="5"/>
      <c r="S98" s="5"/>
      <c r="T98" s="5"/>
      <c r="U98" s="5"/>
      <c r="V98" s="5"/>
      <c r="W98" s="5"/>
      <c r="X98" s="5"/>
      <c r="Y98" s="5"/>
      <c r="Z98" s="5"/>
    </row>
    <row r="99">
      <c r="A99" s="6" t="s">
        <v>5823</v>
      </c>
      <c r="B99" s="4" t="s">
        <v>5824</v>
      </c>
      <c r="C99" s="4" t="s">
        <v>693</v>
      </c>
      <c r="D99" s="4"/>
      <c r="E99" s="4" t="s">
        <v>694</v>
      </c>
      <c r="F99" s="4" t="s">
        <v>5820</v>
      </c>
      <c r="G99" s="4" t="s">
        <v>695</v>
      </c>
      <c r="H99" s="5"/>
      <c r="I99" s="7" t="s">
        <v>694</v>
      </c>
      <c r="J99" s="4" t="s">
        <v>5785</v>
      </c>
      <c r="K99" s="7" t="s">
        <v>696</v>
      </c>
      <c r="L99" s="7" t="s">
        <v>697</v>
      </c>
      <c r="M99" s="5"/>
      <c r="N99" s="5"/>
      <c r="O99" s="5"/>
      <c r="P99" s="5"/>
      <c r="Q99" s="5"/>
      <c r="R99" s="5"/>
      <c r="S99" s="5"/>
      <c r="T99" s="5"/>
      <c r="U99" s="5"/>
      <c r="V99" s="5"/>
      <c r="W99" s="5"/>
      <c r="X99" s="5"/>
      <c r="Y99" s="5"/>
      <c r="Z99" s="5"/>
    </row>
    <row r="100">
      <c r="A100" s="6" t="s">
        <v>5825</v>
      </c>
      <c r="B100" s="4" t="s">
        <v>5826</v>
      </c>
      <c r="C100" s="4" t="s">
        <v>701</v>
      </c>
      <c r="D100" s="4"/>
      <c r="E100" s="4" t="s">
        <v>702</v>
      </c>
      <c r="F100" s="4" t="s">
        <v>5820</v>
      </c>
      <c r="G100" s="4" t="s">
        <v>703</v>
      </c>
      <c r="H100" s="5"/>
      <c r="I100" s="7" t="s">
        <v>702</v>
      </c>
      <c r="J100" s="4" t="s">
        <v>5788</v>
      </c>
      <c r="K100" s="7" t="s">
        <v>704</v>
      </c>
      <c r="L100" s="7" t="s">
        <v>705</v>
      </c>
      <c r="M100" s="5"/>
      <c r="N100" s="5"/>
      <c r="O100" s="5"/>
      <c r="P100" s="5"/>
      <c r="Q100" s="5"/>
      <c r="R100" s="5"/>
      <c r="S100" s="5"/>
      <c r="T100" s="5"/>
      <c r="U100" s="5"/>
      <c r="V100" s="5"/>
      <c r="W100" s="5"/>
      <c r="X100" s="5"/>
      <c r="Y100" s="5"/>
      <c r="Z100" s="5"/>
    </row>
    <row r="101">
      <c r="A101" s="6" t="s">
        <v>5827</v>
      </c>
      <c r="B101" s="4" t="s">
        <v>5828</v>
      </c>
      <c r="C101" s="4" t="s">
        <v>709</v>
      </c>
      <c r="D101" s="4"/>
      <c r="E101" s="4" t="s">
        <v>710</v>
      </c>
      <c r="F101" s="4" t="s">
        <v>5820</v>
      </c>
      <c r="G101" s="4" t="s">
        <v>711</v>
      </c>
      <c r="H101" s="5"/>
      <c r="I101" s="7" t="s">
        <v>710</v>
      </c>
      <c r="J101" s="4" t="s">
        <v>5791</v>
      </c>
      <c r="K101" s="7" t="s">
        <v>712</v>
      </c>
      <c r="L101" s="7" t="s">
        <v>713</v>
      </c>
      <c r="M101" s="5"/>
      <c r="N101" s="5"/>
      <c r="O101" s="5"/>
      <c r="P101" s="5"/>
      <c r="Q101" s="5"/>
      <c r="R101" s="5"/>
      <c r="S101" s="5"/>
      <c r="T101" s="5"/>
      <c r="U101" s="5"/>
      <c r="V101" s="5"/>
      <c r="W101" s="5"/>
      <c r="X101" s="5"/>
      <c r="Y101" s="5"/>
      <c r="Z101" s="5"/>
    </row>
    <row r="102">
      <c r="A102" s="6" t="s">
        <v>5829</v>
      </c>
      <c r="B102" s="4" t="s">
        <v>5830</v>
      </c>
      <c r="C102" s="4" t="s">
        <v>717</v>
      </c>
      <c r="D102" s="4"/>
      <c r="E102" s="4" t="s">
        <v>718</v>
      </c>
      <c r="F102" s="4" t="s">
        <v>5831</v>
      </c>
      <c r="G102" s="4" t="s">
        <v>719</v>
      </c>
      <c r="H102" s="5"/>
      <c r="I102" s="7" t="s">
        <v>718</v>
      </c>
      <c r="J102" s="4" t="s">
        <v>5793</v>
      </c>
      <c r="K102" s="7" t="s">
        <v>720</v>
      </c>
      <c r="L102" s="7" t="s">
        <v>721</v>
      </c>
      <c r="M102" s="5"/>
      <c r="N102" s="5"/>
      <c r="O102" s="5"/>
      <c r="P102" s="5"/>
      <c r="Q102" s="5"/>
      <c r="R102" s="5"/>
      <c r="S102" s="5"/>
      <c r="T102" s="5"/>
      <c r="U102" s="5"/>
      <c r="V102" s="5"/>
      <c r="W102" s="5"/>
      <c r="X102" s="5"/>
      <c r="Y102" s="5"/>
      <c r="Z102" s="5"/>
    </row>
    <row r="103">
      <c r="A103" s="6" t="s">
        <v>5832</v>
      </c>
      <c r="B103" s="4" t="s">
        <v>5833</v>
      </c>
      <c r="C103" s="4" t="s">
        <v>725</v>
      </c>
      <c r="D103" s="4"/>
      <c r="E103" s="4" t="s">
        <v>726</v>
      </c>
      <c r="F103" s="4" t="s">
        <v>5831</v>
      </c>
      <c r="G103" s="4" t="s">
        <v>727</v>
      </c>
      <c r="H103" s="5"/>
      <c r="I103" s="7" t="s">
        <v>728</v>
      </c>
      <c r="J103" s="4" t="s">
        <v>5795</v>
      </c>
      <c r="K103" s="7" t="s">
        <v>729</v>
      </c>
      <c r="L103" s="7" t="s">
        <v>730</v>
      </c>
      <c r="M103" s="5"/>
      <c r="N103" s="5"/>
      <c r="O103" s="5"/>
      <c r="P103" s="5"/>
      <c r="Q103" s="5"/>
      <c r="R103" s="5"/>
      <c r="S103" s="5"/>
      <c r="T103" s="5"/>
      <c r="U103" s="5"/>
      <c r="V103" s="5"/>
      <c r="W103" s="5"/>
      <c r="X103" s="5"/>
      <c r="Y103" s="5"/>
      <c r="Z103" s="5"/>
    </row>
    <row r="104">
      <c r="A104" s="6" t="s">
        <v>5834</v>
      </c>
      <c r="B104" s="4" t="s">
        <v>5835</v>
      </c>
      <c r="C104" s="4" t="s">
        <v>734</v>
      </c>
      <c r="D104" s="4"/>
      <c r="E104" s="4" t="s">
        <v>735</v>
      </c>
      <c r="F104" s="4" t="s">
        <v>5831</v>
      </c>
      <c r="G104" s="4" t="s">
        <v>736</v>
      </c>
      <c r="H104" s="5"/>
      <c r="I104" s="7" t="s">
        <v>735</v>
      </c>
      <c r="J104" s="4" t="s">
        <v>5797</v>
      </c>
      <c r="K104" s="7" t="s">
        <v>737</v>
      </c>
      <c r="L104" s="7" t="s">
        <v>738</v>
      </c>
      <c r="M104" s="5"/>
      <c r="N104" s="5"/>
      <c r="O104" s="5"/>
      <c r="P104" s="5"/>
      <c r="Q104" s="5"/>
      <c r="R104" s="5"/>
      <c r="S104" s="5"/>
      <c r="T104" s="5"/>
      <c r="U104" s="5"/>
      <c r="V104" s="5"/>
      <c r="W104" s="5"/>
      <c r="X104" s="5"/>
      <c r="Y104" s="5"/>
      <c r="Z104" s="5"/>
    </row>
    <row r="105">
      <c r="A105" s="6" t="s">
        <v>5836</v>
      </c>
      <c r="B105" s="4" t="s">
        <v>5837</v>
      </c>
      <c r="C105" s="4" t="s">
        <v>742</v>
      </c>
      <c r="D105" s="4"/>
      <c r="E105" s="4" t="s">
        <v>743</v>
      </c>
      <c r="F105" s="4" t="s">
        <v>5838</v>
      </c>
      <c r="G105" s="4" t="s">
        <v>744</v>
      </c>
      <c r="H105" s="5"/>
      <c r="I105" s="7" t="s">
        <v>743</v>
      </c>
      <c r="J105" s="4" t="s">
        <v>5800</v>
      </c>
      <c r="K105" s="7" t="s">
        <v>745</v>
      </c>
      <c r="L105" s="7" t="s">
        <v>746</v>
      </c>
      <c r="M105" s="5"/>
      <c r="N105" s="5"/>
      <c r="O105" s="5"/>
      <c r="P105" s="5"/>
      <c r="Q105" s="5"/>
      <c r="R105" s="5"/>
      <c r="S105" s="5"/>
      <c r="T105" s="5"/>
      <c r="U105" s="5"/>
      <c r="V105" s="5"/>
      <c r="W105" s="5"/>
      <c r="X105" s="5"/>
      <c r="Y105" s="5"/>
      <c r="Z105" s="5"/>
    </row>
    <row r="106">
      <c r="A106" s="6" t="s">
        <v>5839</v>
      </c>
      <c r="B106" s="4" t="s">
        <v>5840</v>
      </c>
      <c r="C106" s="4" t="s">
        <v>750</v>
      </c>
      <c r="D106" s="4"/>
      <c r="E106" s="4" t="s">
        <v>751</v>
      </c>
      <c r="F106" s="4" t="s">
        <v>5841</v>
      </c>
      <c r="G106" s="4" t="s">
        <v>752</v>
      </c>
      <c r="H106" s="5"/>
      <c r="I106" s="7" t="s">
        <v>751</v>
      </c>
      <c r="J106" s="4" t="s">
        <v>5803</v>
      </c>
      <c r="K106" s="7" t="s">
        <v>753</v>
      </c>
      <c r="L106" s="7" t="s">
        <v>754</v>
      </c>
      <c r="M106" s="5"/>
      <c r="N106" s="5"/>
      <c r="O106" s="5"/>
      <c r="P106" s="5"/>
      <c r="Q106" s="5"/>
      <c r="R106" s="5"/>
      <c r="S106" s="5"/>
      <c r="T106" s="5"/>
      <c r="U106" s="5"/>
      <c r="V106" s="5"/>
      <c r="W106" s="5"/>
      <c r="X106" s="5"/>
      <c r="Y106" s="5"/>
      <c r="Z106" s="5"/>
    </row>
    <row r="107">
      <c r="A107" s="6" t="s">
        <v>5842</v>
      </c>
      <c r="B107" s="4" t="s">
        <v>5843</v>
      </c>
      <c r="C107" s="4" t="s">
        <v>758</v>
      </c>
      <c r="D107" s="4"/>
      <c r="E107" s="4" t="s">
        <v>759</v>
      </c>
      <c r="F107" s="4" t="s">
        <v>5844</v>
      </c>
      <c r="G107" s="4" t="s">
        <v>760</v>
      </c>
      <c r="H107" s="5"/>
      <c r="I107" s="7" t="s">
        <v>759</v>
      </c>
      <c r="J107" s="4" t="s">
        <v>5805</v>
      </c>
      <c r="K107" s="7" t="s">
        <v>761</v>
      </c>
      <c r="L107" s="7" t="s">
        <v>762</v>
      </c>
      <c r="M107" s="5"/>
      <c r="N107" s="5"/>
      <c r="O107" s="5"/>
      <c r="P107" s="5"/>
      <c r="Q107" s="5"/>
      <c r="R107" s="5"/>
      <c r="S107" s="5"/>
      <c r="T107" s="5"/>
      <c r="U107" s="5"/>
      <c r="V107" s="5"/>
      <c r="W107" s="5"/>
      <c r="X107" s="5"/>
      <c r="Y107" s="5"/>
      <c r="Z107" s="5"/>
    </row>
    <row r="108">
      <c r="A108" s="6" t="s">
        <v>5845</v>
      </c>
      <c r="B108" s="4" t="s">
        <v>5846</v>
      </c>
      <c r="C108" s="4" t="s">
        <v>766</v>
      </c>
      <c r="D108" s="4"/>
      <c r="E108" s="4" t="s">
        <v>767</v>
      </c>
      <c r="F108" s="4" t="s">
        <v>5847</v>
      </c>
      <c r="G108" s="4" t="s">
        <v>768</v>
      </c>
      <c r="H108" s="5"/>
      <c r="I108" s="7" t="s">
        <v>767</v>
      </c>
      <c r="J108" s="4" t="s">
        <v>5807</v>
      </c>
      <c r="K108" s="7" t="s">
        <v>769</v>
      </c>
      <c r="L108" s="7" t="s">
        <v>770</v>
      </c>
      <c r="M108" s="5"/>
      <c r="N108" s="5"/>
      <c r="O108" s="5"/>
      <c r="P108" s="5"/>
      <c r="Q108" s="5"/>
      <c r="R108" s="5"/>
      <c r="S108" s="5"/>
      <c r="T108" s="5"/>
      <c r="U108" s="5"/>
      <c r="V108" s="5"/>
      <c r="W108" s="5"/>
      <c r="X108" s="5"/>
      <c r="Y108" s="5"/>
      <c r="Z108" s="5"/>
    </row>
    <row r="109">
      <c r="A109" s="6" t="s">
        <v>5848</v>
      </c>
      <c r="B109" s="4" t="s">
        <v>5849</v>
      </c>
      <c r="C109" s="4" t="s">
        <v>774</v>
      </c>
      <c r="D109" s="4"/>
      <c r="E109" s="4" t="s">
        <v>775</v>
      </c>
      <c r="F109" s="4" t="s">
        <v>5850</v>
      </c>
      <c r="G109" s="4" t="s">
        <v>776</v>
      </c>
      <c r="H109" s="5"/>
      <c r="I109" s="7" t="s">
        <v>775</v>
      </c>
      <c r="J109" s="4" t="s">
        <v>5810</v>
      </c>
      <c r="K109" s="7" t="s">
        <v>777</v>
      </c>
      <c r="L109" s="7" t="s">
        <v>778</v>
      </c>
      <c r="M109" s="5"/>
      <c r="N109" s="5"/>
      <c r="O109" s="5"/>
      <c r="P109" s="5"/>
      <c r="Q109" s="5"/>
      <c r="R109" s="5"/>
      <c r="S109" s="5"/>
      <c r="T109" s="5"/>
      <c r="U109" s="5"/>
      <c r="V109" s="5"/>
      <c r="W109" s="5"/>
      <c r="X109" s="5"/>
      <c r="Y109" s="5"/>
      <c r="Z109" s="5"/>
    </row>
    <row r="110">
      <c r="A110" s="6" t="s">
        <v>5851</v>
      </c>
      <c r="B110" s="4" t="s">
        <v>5852</v>
      </c>
      <c r="C110" s="4" t="s">
        <v>782</v>
      </c>
      <c r="D110" s="4"/>
      <c r="E110" s="4" t="s">
        <v>783</v>
      </c>
      <c r="F110" s="4" t="s">
        <v>5853</v>
      </c>
      <c r="G110" s="4" t="s">
        <v>784</v>
      </c>
      <c r="H110" s="5"/>
      <c r="I110" s="7" t="s">
        <v>783</v>
      </c>
      <c r="J110" s="4" t="s">
        <v>5812</v>
      </c>
      <c r="K110" s="7" t="s">
        <v>785</v>
      </c>
      <c r="L110" s="7" t="s">
        <v>786</v>
      </c>
      <c r="M110" s="5"/>
      <c r="N110" s="5"/>
      <c r="O110" s="5"/>
      <c r="P110" s="5"/>
      <c r="Q110" s="5"/>
      <c r="R110" s="5"/>
      <c r="S110" s="5"/>
      <c r="T110" s="5"/>
      <c r="U110" s="5"/>
      <c r="V110" s="5"/>
      <c r="W110" s="5"/>
      <c r="X110" s="5"/>
      <c r="Y110" s="5"/>
      <c r="Z110" s="5"/>
    </row>
    <row r="111">
      <c r="A111" s="6" t="s">
        <v>5854</v>
      </c>
      <c r="B111" s="4" t="s">
        <v>5855</v>
      </c>
      <c r="C111" s="4" t="s">
        <v>790</v>
      </c>
      <c r="D111" s="4"/>
      <c r="E111" s="4" t="s">
        <v>791</v>
      </c>
      <c r="F111" s="4" t="s">
        <v>5856</v>
      </c>
      <c r="G111" s="4" t="s">
        <v>792</v>
      </c>
      <c r="H111" s="5"/>
      <c r="I111" s="7" t="s">
        <v>791</v>
      </c>
      <c r="J111" s="4" t="s">
        <v>5815</v>
      </c>
      <c r="K111" s="7" t="s">
        <v>793</v>
      </c>
      <c r="L111" s="7" t="s">
        <v>794</v>
      </c>
      <c r="M111" s="5"/>
      <c r="N111" s="5"/>
      <c r="O111" s="5"/>
      <c r="P111" s="5"/>
      <c r="Q111" s="5"/>
      <c r="R111" s="5"/>
      <c r="S111" s="5"/>
      <c r="T111" s="5"/>
      <c r="U111" s="5"/>
      <c r="V111" s="5"/>
      <c r="W111" s="5"/>
      <c r="X111" s="5"/>
      <c r="Y111" s="5"/>
      <c r="Z111" s="5"/>
    </row>
    <row r="112">
      <c r="A112" s="6" t="s">
        <v>5857</v>
      </c>
      <c r="B112" s="4" t="s">
        <v>5858</v>
      </c>
      <c r="C112" s="4" t="s">
        <v>798</v>
      </c>
      <c r="D112" s="4"/>
      <c r="E112" s="4" t="s">
        <v>799</v>
      </c>
      <c r="F112" s="4" t="s">
        <v>5859</v>
      </c>
      <c r="G112" s="4" t="s">
        <v>800</v>
      </c>
      <c r="H112" s="5"/>
      <c r="I112" s="7" t="s">
        <v>799</v>
      </c>
      <c r="J112" s="4" t="s">
        <v>5817</v>
      </c>
      <c r="K112" s="7" t="s">
        <v>801</v>
      </c>
      <c r="L112" s="7" t="s">
        <v>802</v>
      </c>
      <c r="M112" s="5"/>
      <c r="N112" s="5"/>
      <c r="O112" s="5"/>
      <c r="P112" s="5"/>
      <c r="Q112" s="5"/>
      <c r="R112" s="5"/>
      <c r="S112" s="5"/>
      <c r="T112" s="5"/>
      <c r="U112" s="5"/>
      <c r="V112" s="5"/>
      <c r="W112" s="5"/>
      <c r="X112" s="5"/>
      <c r="Y112" s="5"/>
      <c r="Z112" s="5"/>
    </row>
    <row r="113">
      <c r="A113" s="6" t="s">
        <v>5860</v>
      </c>
      <c r="B113" s="4" t="s">
        <v>5861</v>
      </c>
      <c r="C113" s="4" t="s">
        <v>806</v>
      </c>
      <c r="D113" s="4"/>
      <c r="E113" s="4" t="s">
        <v>799</v>
      </c>
      <c r="F113" s="5"/>
      <c r="G113" s="4" t="s">
        <v>800</v>
      </c>
      <c r="H113" s="5"/>
      <c r="I113" s="7"/>
      <c r="J113" s="4"/>
      <c r="K113" s="7"/>
      <c r="L113" s="7"/>
      <c r="M113" s="5"/>
      <c r="N113" s="5"/>
      <c r="O113" s="5"/>
      <c r="P113" s="5"/>
      <c r="Q113" s="5"/>
      <c r="R113" s="5"/>
      <c r="S113" s="5"/>
      <c r="T113" s="5"/>
      <c r="U113" s="5"/>
      <c r="V113" s="5"/>
      <c r="W113" s="5"/>
      <c r="X113" s="5"/>
      <c r="Y113" s="5"/>
      <c r="Z113" s="5"/>
    </row>
    <row r="114">
      <c r="A114" s="6" t="s">
        <v>5862</v>
      </c>
      <c r="B114" s="4" t="s">
        <v>5863</v>
      </c>
      <c r="C114" s="4" t="s">
        <v>810</v>
      </c>
      <c r="D114" s="4"/>
      <c r="E114" s="4" t="s">
        <v>811</v>
      </c>
      <c r="F114" s="4" t="s">
        <v>5864</v>
      </c>
      <c r="G114" s="4" t="s">
        <v>812</v>
      </c>
      <c r="H114" s="5"/>
      <c r="I114" s="7" t="s">
        <v>813</v>
      </c>
      <c r="J114" s="4" t="s">
        <v>5819</v>
      </c>
      <c r="K114" s="7" t="s">
        <v>814</v>
      </c>
      <c r="L114" s="7" t="s">
        <v>815</v>
      </c>
      <c r="M114" s="5"/>
      <c r="N114" s="5"/>
      <c r="O114" s="5"/>
      <c r="P114" s="5"/>
      <c r="Q114" s="5"/>
      <c r="R114" s="5"/>
      <c r="S114" s="5"/>
      <c r="T114" s="5"/>
      <c r="U114" s="5"/>
      <c r="V114" s="5"/>
      <c r="W114" s="5"/>
      <c r="X114" s="5"/>
      <c r="Y114" s="5"/>
      <c r="Z114" s="5"/>
    </row>
    <row r="115">
      <c r="A115" s="6" t="s">
        <v>5865</v>
      </c>
      <c r="B115" s="4" t="s">
        <v>5866</v>
      </c>
      <c r="C115" s="4" t="s">
        <v>819</v>
      </c>
      <c r="D115" s="4"/>
      <c r="E115" s="4" t="s">
        <v>820</v>
      </c>
      <c r="F115" s="4" t="s">
        <v>5867</v>
      </c>
      <c r="G115" s="4" t="s">
        <v>821</v>
      </c>
      <c r="H115" s="5"/>
      <c r="I115" s="7" t="s">
        <v>820</v>
      </c>
      <c r="J115" s="4" t="s">
        <v>5822</v>
      </c>
      <c r="K115" s="7" t="s">
        <v>822</v>
      </c>
      <c r="L115" s="7" t="s">
        <v>823</v>
      </c>
      <c r="M115" s="5"/>
      <c r="N115" s="5"/>
      <c r="O115" s="5"/>
      <c r="P115" s="5"/>
      <c r="Q115" s="5"/>
      <c r="R115" s="5"/>
      <c r="S115" s="5"/>
      <c r="T115" s="5"/>
      <c r="U115" s="5"/>
      <c r="V115" s="5"/>
      <c r="W115" s="5"/>
      <c r="X115" s="5"/>
      <c r="Y115" s="5"/>
      <c r="Z115" s="5"/>
    </row>
    <row r="116">
      <c r="A116" s="6" t="s">
        <v>5868</v>
      </c>
      <c r="B116" s="4" t="s">
        <v>5869</v>
      </c>
      <c r="C116" s="4" t="s">
        <v>827</v>
      </c>
      <c r="D116" s="4"/>
      <c r="E116" s="4" t="s">
        <v>828</v>
      </c>
      <c r="F116" s="4" t="s">
        <v>5870</v>
      </c>
      <c r="G116" s="4" t="s">
        <v>829</v>
      </c>
      <c r="H116" s="5"/>
      <c r="I116" s="7" t="s">
        <v>828</v>
      </c>
      <c r="J116" s="4" t="s">
        <v>5824</v>
      </c>
      <c r="K116" s="7" t="s">
        <v>830</v>
      </c>
      <c r="L116" s="7" t="s">
        <v>831</v>
      </c>
      <c r="M116" s="5"/>
      <c r="N116" s="5"/>
      <c r="O116" s="5"/>
      <c r="P116" s="5"/>
      <c r="Q116" s="5"/>
      <c r="R116" s="5"/>
      <c r="S116" s="5"/>
      <c r="T116" s="5"/>
      <c r="U116" s="5"/>
      <c r="V116" s="5"/>
      <c r="W116" s="5"/>
      <c r="X116" s="5"/>
      <c r="Y116" s="5"/>
      <c r="Z116" s="5"/>
    </row>
    <row r="117">
      <c r="A117" s="6" t="s">
        <v>5871</v>
      </c>
      <c r="B117" s="4" t="s">
        <v>5872</v>
      </c>
      <c r="C117" s="4" t="s">
        <v>835</v>
      </c>
      <c r="D117" s="4"/>
      <c r="E117" s="4" t="s">
        <v>836</v>
      </c>
      <c r="F117" s="4" t="s">
        <v>5873</v>
      </c>
      <c r="G117" s="4" t="s">
        <v>837</v>
      </c>
      <c r="H117" s="5"/>
      <c r="I117" s="7" t="s">
        <v>836</v>
      </c>
      <c r="J117" s="4" t="s">
        <v>5826</v>
      </c>
      <c r="K117" s="7" t="s">
        <v>838</v>
      </c>
      <c r="L117" s="7" t="s">
        <v>839</v>
      </c>
      <c r="M117" s="5"/>
      <c r="N117" s="5"/>
      <c r="O117" s="5"/>
      <c r="P117" s="5"/>
      <c r="Q117" s="5"/>
      <c r="R117" s="5"/>
      <c r="S117" s="5"/>
      <c r="T117" s="5"/>
      <c r="U117" s="5"/>
      <c r="V117" s="5"/>
      <c r="W117" s="5"/>
      <c r="X117" s="5"/>
      <c r="Y117" s="5"/>
      <c r="Z117" s="5"/>
    </row>
    <row r="118">
      <c r="A118" s="6" t="s">
        <v>5874</v>
      </c>
      <c r="B118" s="4" t="s">
        <v>5875</v>
      </c>
      <c r="C118" s="4" t="s">
        <v>843</v>
      </c>
      <c r="D118" s="4"/>
      <c r="E118" s="4" t="s">
        <v>844</v>
      </c>
      <c r="F118" s="4" t="s">
        <v>5876</v>
      </c>
      <c r="G118" s="4" t="s">
        <v>845</v>
      </c>
      <c r="H118" s="5"/>
      <c r="I118" s="7" t="s">
        <v>844</v>
      </c>
      <c r="J118" s="4" t="s">
        <v>5828</v>
      </c>
      <c r="K118" s="7" t="s">
        <v>846</v>
      </c>
      <c r="L118" s="7" t="s">
        <v>847</v>
      </c>
      <c r="M118" s="5"/>
      <c r="N118" s="5"/>
      <c r="O118" s="5"/>
      <c r="P118" s="5"/>
      <c r="Q118" s="5"/>
      <c r="R118" s="5"/>
      <c r="S118" s="5"/>
      <c r="T118" s="5"/>
      <c r="U118" s="5"/>
      <c r="V118" s="5"/>
      <c r="W118" s="5"/>
      <c r="X118" s="5"/>
      <c r="Y118" s="5"/>
      <c r="Z118" s="5"/>
    </row>
    <row r="119">
      <c r="A119" s="6" t="s">
        <v>5877</v>
      </c>
      <c r="B119" s="4" t="s">
        <v>5878</v>
      </c>
      <c r="C119" s="4" t="s">
        <v>851</v>
      </c>
      <c r="D119" s="4"/>
      <c r="E119" s="4" t="s">
        <v>852</v>
      </c>
      <c r="F119" s="4" t="s">
        <v>5876</v>
      </c>
      <c r="G119" s="4" t="s">
        <v>853</v>
      </c>
      <c r="H119" s="5"/>
      <c r="I119" s="7" t="s">
        <v>852</v>
      </c>
      <c r="J119" s="4" t="s">
        <v>5830</v>
      </c>
      <c r="K119" s="7" t="s">
        <v>854</v>
      </c>
      <c r="L119" s="7" t="s">
        <v>855</v>
      </c>
      <c r="M119" s="5"/>
      <c r="N119" s="5"/>
      <c r="O119" s="5"/>
      <c r="P119" s="5"/>
      <c r="Q119" s="5"/>
      <c r="R119" s="5"/>
      <c r="S119" s="5"/>
      <c r="T119" s="5"/>
      <c r="U119" s="5"/>
      <c r="V119" s="5"/>
      <c r="W119" s="5"/>
      <c r="X119" s="5"/>
      <c r="Y119" s="5"/>
      <c r="Z119" s="5"/>
    </row>
    <row r="120">
      <c r="A120" s="6" t="s">
        <v>5879</v>
      </c>
      <c r="B120" s="4" t="s">
        <v>5880</v>
      </c>
      <c r="C120" s="4" t="s">
        <v>859</v>
      </c>
      <c r="D120" s="4"/>
      <c r="E120" s="4" t="s">
        <v>860</v>
      </c>
      <c r="F120" s="4" t="s">
        <v>5881</v>
      </c>
      <c r="G120" s="4" t="s">
        <v>861</v>
      </c>
      <c r="H120" s="5"/>
      <c r="I120" s="7" t="s">
        <v>860</v>
      </c>
      <c r="J120" s="4" t="s">
        <v>5833</v>
      </c>
      <c r="K120" s="7" t="s">
        <v>862</v>
      </c>
      <c r="L120" s="7" t="s">
        <v>863</v>
      </c>
      <c r="M120" s="5"/>
      <c r="N120" s="5"/>
      <c r="O120" s="5"/>
      <c r="P120" s="5"/>
      <c r="Q120" s="5"/>
      <c r="R120" s="5"/>
      <c r="S120" s="5"/>
      <c r="T120" s="5"/>
      <c r="U120" s="5"/>
      <c r="V120" s="5"/>
      <c r="W120" s="5"/>
      <c r="X120" s="5"/>
      <c r="Y120" s="5"/>
      <c r="Z120" s="5"/>
    </row>
    <row r="121">
      <c r="A121" s="6" t="s">
        <v>5882</v>
      </c>
      <c r="B121" s="4" t="s">
        <v>5883</v>
      </c>
      <c r="C121" s="4" t="s">
        <v>867</v>
      </c>
      <c r="D121" s="4"/>
      <c r="E121" s="4" t="s">
        <v>868</v>
      </c>
      <c r="F121" s="4" t="s">
        <v>5884</v>
      </c>
      <c r="G121" s="4" t="s">
        <v>869</v>
      </c>
      <c r="H121" s="5"/>
      <c r="I121" s="7" t="s">
        <v>868</v>
      </c>
      <c r="J121" s="4" t="s">
        <v>5835</v>
      </c>
      <c r="K121" s="7" t="s">
        <v>870</v>
      </c>
      <c r="L121" s="7" t="s">
        <v>871</v>
      </c>
      <c r="M121" s="5"/>
      <c r="N121" s="5"/>
      <c r="O121" s="5"/>
      <c r="P121" s="5"/>
      <c r="Q121" s="5"/>
      <c r="R121" s="5"/>
      <c r="S121" s="5"/>
      <c r="T121" s="5"/>
      <c r="U121" s="5"/>
      <c r="V121" s="5"/>
      <c r="W121" s="5"/>
      <c r="X121" s="5"/>
      <c r="Y121" s="5"/>
      <c r="Z121" s="5"/>
    </row>
    <row r="122">
      <c r="A122" s="6" t="s">
        <v>5885</v>
      </c>
      <c r="B122" s="4" t="s">
        <v>5886</v>
      </c>
      <c r="C122" s="4" t="s">
        <v>875</v>
      </c>
      <c r="D122" s="4"/>
      <c r="E122" s="4" t="s">
        <v>876</v>
      </c>
      <c r="F122" s="4" t="s">
        <v>5887</v>
      </c>
      <c r="G122" s="4" t="s">
        <v>877</v>
      </c>
      <c r="H122" s="5"/>
      <c r="I122" s="7" t="s">
        <v>876</v>
      </c>
      <c r="J122" s="4" t="s">
        <v>5837</v>
      </c>
      <c r="K122" s="7" t="s">
        <v>878</v>
      </c>
      <c r="L122" s="7" t="s">
        <v>879</v>
      </c>
      <c r="M122" s="5"/>
      <c r="N122" s="5"/>
      <c r="O122" s="5"/>
      <c r="P122" s="5"/>
      <c r="Q122" s="5"/>
      <c r="R122" s="5"/>
      <c r="S122" s="5"/>
      <c r="T122" s="5"/>
      <c r="U122" s="5"/>
      <c r="V122" s="5"/>
      <c r="W122" s="5"/>
      <c r="X122" s="5"/>
      <c r="Y122" s="5"/>
      <c r="Z122" s="5"/>
    </row>
    <row r="123">
      <c r="A123" s="6" t="s">
        <v>5888</v>
      </c>
      <c r="B123" s="4" t="s">
        <v>5889</v>
      </c>
      <c r="C123" s="4" t="s">
        <v>883</v>
      </c>
      <c r="D123" s="4"/>
      <c r="E123" s="4" t="s">
        <v>884</v>
      </c>
      <c r="F123" s="4" t="s">
        <v>5890</v>
      </c>
      <c r="G123" s="4" t="s">
        <v>885</v>
      </c>
      <c r="H123" s="5"/>
      <c r="I123" s="7" t="s">
        <v>884</v>
      </c>
      <c r="J123" s="4" t="s">
        <v>5840</v>
      </c>
      <c r="K123" s="7" t="s">
        <v>886</v>
      </c>
      <c r="L123" s="7" t="s">
        <v>887</v>
      </c>
      <c r="M123" s="5"/>
      <c r="N123" s="5"/>
      <c r="O123" s="5"/>
      <c r="P123" s="5"/>
      <c r="Q123" s="5"/>
      <c r="R123" s="5"/>
      <c r="S123" s="5"/>
      <c r="T123" s="5"/>
      <c r="U123" s="5"/>
      <c r="V123" s="5"/>
      <c r="W123" s="5"/>
      <c r="X123" s="5"/>
      <c r="Y123" s="5"/>
      <c r="Z123" s="5"/>
    </row>
    <row r="124">
      <c r="A124" s="6" t="s">
        <v>5891</v>
      </c>
      <c r="B124" s="4" t="s">
        <v>5892</v>
      </c>
      <c r="C124" s="4" t="s">
        <v>891</v>
      </c>
      <c r="D124" s="4"/>
      <c r="E124" s="4" t="s">
        <v>892</v>
      </c>
      <c r="F124" s="4" t="s">
        <v>5893</v>
      </c>
      <c r="G124" s="4" t="s">
        <v>893</v>
      </c>
      <c r="H124" s="5"/>
      <c r="I124" s="7" t="s">
        <v>894</v>
      </c>
      <c r="J124" s="4" t="s">
        <v>5843</v>
      </c>
      <c r="K124" s="7" t="s">
        <v>895</v>
      </c>
      <c r="L124" s="7" t="s">
        <v>896</v>
      </c>
      <c r="M124" s="5"/>
      <c r="N124" s="5"/>
      <c r="O124" s="5"/>
      <c r="P124" s="5"/>
      <c r="Q124" s="5"/>
      <c r="R124" s="5"/>
      <c r="S124" s="5"/>
      <c r="T124" s="5"/>
      <c r="U124" s="5"/>
      <c r="V124" s="5"/>
      <c r="W124" s="5"/>
      <c r="X124" s="5"/>
      <c r="Y124" s="5"/>
      <c r="Z124" s="5"/>
    </row>
    <row r="125">
      <c r="A125" s="6" t="s">
        <v>5894</v>
      </c>
      <c r="B125" s="4" t="s">
        <v>5895</v>
      </c>
      <c r="C125" s="4" t="s">
        <v>900</v>
      </c>
      <c r="D125" s="4"/>
      <c r="E125" s="4" t="s">
        <v>901</v>
      </c>
      <c r="F125" s="4" t="s">
        <v>5896</v>
      </c>
      <c r="G125" s="4" t="s">
        <v>902</v>
      </c>
      <c r="H125" s="5"/>
      <c r="I125" s="7" t="s">
        <v>901</v>
      </c>
      <c r="J125" s="4" t="s">
        <v>5846</v>
      </c>
      <c r="K125" s="7" t="s">
        <v>903</v>
      </c>
      <c r="L125" s="7" t="s">
        <v>904</v>
      </c>
      <c r="M125" s="5"/>
      <c r="N125" s="5"/>
      <c r="O125" s="5"/>
      <c r="P125" s="5"/>
      <c r="Q125" s="5"/>
      <c r="R125" s="5"/>
      <c r="S125" s="5"/>
      <c r="T125" s="5"/>
      <c r="U125" s="5"/>
      <c r="V125" s="5"/>
      <c r="W125" s="5"/>
      <c r="X125" s="5"/>
      <c r="Y125" s="5"/>
      <c r="Z125" s="5"/>
    </row>
    <row r="126">
      <c r="A126" s="6" t="s">
        <v>5897</v>
      </c>
      <c r="B126" s="4" t="s">
        <v>5898</v>
      </c>
      <c r="C126" s="4" t="s">
        <v>908</v>
      </c>
      <c r="D126" s="4"/>
      <c r="E126" s="4" t="s">
        <v>909</v>
      </c>
      <c r="F126" s="4" t="s">
        <v>5899</v>
      </c>
      <c r="G126" s="4" t="s">
        <v>910</v>
      </c>
      <c r="H126" s="5"/>
      <c r="I126" s="7" t="s">
        <v>909</v>
      </c>
      <c r="J126" s="4" t="s">
        <v>5849</v>
      </c>
      <c r="K126" s="7" t="s">
        <v>911</v>
      </c>
      <c r="L126" s="7" t="s">
        <v>912</v>
      </c>
      <c r="M126" s="5"/>
      <c r="N126" s="5"/>
      <c r="O126" s="5"/>
      <c r="P126" s="5"/>
      <c r="Q126" s="5"/>
      <c r="R126" s="5"/>
      <c r="S126" s="5"/>
      <c r="T126" s="5"/>
      <c r="U126" s="5"/>
      <c r="V126" s="5"/>
      <c r="W126" s="5"/>
      <c r="X126" s="5"/>
      <c r="Y126" s="5"/>
      <c r="Z126" s="5"/>
    </row>
    <row r="127">
      <c r="A127" s="6" t="s">
        <v>5900</v>
      </c>
      <c r="B127" s="4" t="s">
        <v>5901</v>
      </c>
      <c r="C127" s="4" t="s">
        <v>916</v>
      </c>
      <c r="D127" s="4"/>
      <c r="E127" s="4" t="s">
        <v>917</v>
      </c>
      <c r="F127" s="4" t="s">
        <v>5899</v>
      </c>
      <c r="G127" s="4" t="s">
        <v>918</v>
      </c>
      <c r="H127" s="5"/>
      <c r="I127" s="7" t="s">
        <v>917</v>
      </c>
      <c r="J127" s="4" t="s">
        <v>5852</v>
      </c>
      <c r="K127" s="7" t="s">
        <v>919</v>
      </c>
      <c r="L127" s="7" t="s">
        <v>920</v>
      </c>
      <c r="M127" s="5"/>
      <c r="N127" s="5"/>
      <c r="O127" s="5"/>
      <c r="P127" s="5"/>
      <c r="Q127" s="5"/>
      <c r="R127" s="5"/>
      <c r="S127" s="5"/>
      <c r="T127" s="5"/>
      <c r="U127" s="5"/>
      <c r="V127" s="5"/>
      <c r="W127" s="5"/>
      <c r="X127" s="5"/>
      <c r="Y127" s="5"/>
      <c r="Z127" s="5"/>
    </row>
    <row r="128">
      <c r="A128" s="6" t="s">
        <v>5902</v>
      </c>
      <c r="B128" s="4" t="s">
        <v>5903</v>
      </c>
      <c r="C128" s="4" t="s">
        <v>924</v>
      </c>
      <c r="D128" s="4"/>
      <c r="E128" s="4" t="s">
        <v>925</v>
      </c>
      <c r="F128" s="4" t="s">
        <v>5904</v>
      </c>
      <c r="G128" s="4" t="s">
        <v>926</v>
      </c>
      <c r="H128" s="5"/>
      <c r="I128" s="7" t="s">
        <v>925</v>
      </c>
      <c r="J128" s="4" t="s">
        <v>5855</v>
      </c>
      <c r="K128" s="7" t="s">
        <v>927</v>
      </c>
      <c r="L128" s="7" t="s">
        <v>928</v>
      </c>
      <c r="M128" s="5"/>
      <c r="N128" s="5"/>
      <c r="O128" s="5"/>
      <c r="P128" s="5"/>
      <c r="Q128" s="5"/>
      <c r="R128" s="5"/>
      <c r="S128" s="5"/>
      <c r="T128" s="5"/>
      <c r="U128" s="5"/>
      <c r="V128" s="5"/>
      <c r="W128" s="5"/>
      <c r="X128" s="5"/>
      <c r="Y128" s="5"/>
      <c r="Z128" s="5"/>
    </row>
    <row r="129">
      <c r="A129" s="6" t="s">
        <v>5905</v>
      </c>
      <c r="B129" s="4" t="s">
        <v>5906</v>
      </c>
      <c r="C129" s="4" t="s">
        <v>932</v>
      </c>
      <c r="D129" s="4"/>
      <c r="E129" s="4" t="s">
        <v>933</v>
      </c>
      <c r="F129" s="4" t="s">
        <v>5907</v>
      </c>
      <c r="G129" s="4" t="s">
        <v>934</v>
      </c>
      <c r="H129" s="5"/>
      <c r="I129" s="7" t="s">
        <v>933</v>
      </c>
      <c r="J129" s="4" t="s">
        <v>5858</v>
      </c>
      <c r="K129" s="7" t="s">
        <v>935</v>
      </c>
      <c r="L129" s="7" t="s">
        <v>936</v>
      </c>
      <c r="M129" s="5"/>
      <c r="N129" s="5"/>
      <c r="O129" s="5"/>
      <c r="P129" s="5"/>
      <c r="Q129" s="5"/>
      <c r="R129" s="5"/>
      <c r="S129" s="5"/>
      <c r="T129" s="5"/>
      <c r="U129" s="5"/>
      <c r="V129" s="5"/>
      <c r="W129" s="5"/>
      <c r="X129" s="5"/>
      <c r="Y129" s="5"/>
      <c r="Z129" s="5"/>
    </row>
    <row r="130">
      <c r="A130" s="6" t="s">
        <v>5908</v>
      </c>
      <c r="B130" s="4" t="s">
        <v>5909</v>
      </c>
      <c r="C130" s="4" t="s">
        <v>940</v>
      </c>
      <c r="D130" s="4"/>
      <c r="E130" s="4" t="s">
        <v>933</v>
      </c>
      <c r="F130" s="4" t="s">
        <v>5910</v>
      </c>
      <c r="G130" s="4" t="s">
        <v>934</v>
      </c>
      <c r="H130" s="5"/>
      <c r="I130" s="7"/>
      <c r="J130" s="4"/>
      <c r="K130" s="7"/>
      <c r="L130" s="7"/>
      <c r="M130" s="5"/>
      <c r="N130" s="5"/>
      <c r="O130" s="5"/>
      <c r="P130" s="5"/>
      <c r="Q130" s="5"/>
      <c r="R130" s="5"/>
      <c r="S130" s="5"/>
      <c r="T130" s="5"/>
      <c r="U130" s="5"/>
      <c r="V130" s="5"/>
      <c r="W130" s="5"/>
      <c r="X130" s="5"/>
      <c r="Y130" s="5"/>
      <c r="Z130" s="5"/>
    </row>
    <row r="131">
      <c r="A131" s="6" t="s">
        <v>5911</v>
      </c>
      <c r="B131" s="4" t="s">
        <v>5912</v>
      </c>
      <c r="C131" s="4" t="s">
        <v>944</v>
      </c>
      <c r="D131" s="4"/>
      <c r="E131" s="4" t="s">
        <v>945</v>
      </c>
      <c r="F131" s="4" t="s">
        <v>5913</v>
      </c>
      <c r="G131" s="4" t="s">
        <v>946</v>
      </c>
      <c r="H131" s="5"/>
      <c r="I131" s="7" t="s">
        <v>945</v>
      </c>
      <c r="J131" s="4" t="s">
        <v>5861</v>
      </c>
      <c r="K131" s="7" t="s">
        <v>947</v>
      </c>
      <c r="L131" s="7" t="s">
        <v>948</v>
      </c>
      <c r="M131" s="5"/>
      <c r="N131" s="5"/>
      <c r="O131" s="5"/>
      <c r="P131" s="5"/>
      <c r="Q131" s="5"/>
      <c r="R131" s="5"/>
      <c r="S131" s="5"/>
      <c r="T131" s="5"/>
      <c r="U131" s="5"/>
      <c r="V131" s="5"/>
      <c r="W131" s="5"/>
      <c r="X131" s="5"/>
      <c r="Y131" s="5"/>
      <c r="Z131" s="5"/>
    </row>
    <row r="132">
      <c r="A132" s="6" t="s">
        <v>5914</v>
      </c>
      <c r="B132" s="4" t="s">
        <v>5915</v>
      </c>
      <c r="C132" s="4" t="s">
        <v>952</v>
      </c>
      <c r="D132" s="4"/>
      <c r="E132" s="4" t="s">
        <v>953</v>
      </c>
      <c r="F132" s="4" t="s">
        <v>5916</v>
      </c>
      <c r="G132" s="4" t="s">
        <v>954</v>
      </c>
      <c r="H132" s="5"/>
      <c r="I132" s="7" t="s">
        <v>953</v>
      </c>
      <c r="J132" s="4" t="s">
        <v>5863</v>
      </c>
      <c r="K132" s="7" t="s">
        <v>955</v>
      </c>
      <c r="L132" s="7" t="s">
        <v>956</v>
      </c>
      <c r="M132" s="5"/>
      <c r="N132" s="5"/>
      <c r="O132" s="5"/>
      <c r="P132" s="5"/>
      <c r="Q132" s="5"/>
      <c r="R132" s="5"/>
      <c r="S132" s="5"/>
      <c r="T132" s="5"/>
      <c r="U132" s="5"/>
      <c r="V132" s="5"/>
      <c r="W132" s="5"/>
      <c r="X132" s="5"/>
      <c r="Y132" s="5"/>
      <c r="Z132" s="5"/>
    </row>
    <row r="133">
      <c r="A133" s="6" t="s">
        <v>5917</v>
      </c>
      <c r="B133" s="4" t="s">
        <v>5918</v>
      </c>
      <c r="C133" s="4" t="s">
        <v>960</v>
      </c>
      <c r="D133" s="4"/>
      <c r="E133" s="4" t="s">
        <v>961</v>
      </c>
      <c r="F133" s="4" t="s">
        <v>5919</v>
      </c>
      <c r="G133" s="4" t="s">
        <v>962</v>
      </c>
      <c r="H133" s="5"/>
      <c r="I133" s="7" t="s">
        <v>961</v>
      </c>
      <c r="J133" s="4" t="s">
        <v>5866</v>
      </c>
      <c r="K133" s="7" t="s">
        <v>963</v>
      </c>
      <c r="L133" s="7" t="s">
        <v>964</v>
      </c>
      <c r="M133" s="5"/>
      <c r="N133" s="5"/>
      <c r="O133" s="5"/>
      <c r="P133" s="5"/>
      <c r="Q133" s="5"/>
      <c r="R133" s="5"/>
      <c r="S133" s="5"/>
      <c r="T133" s="5"/>
      <c r="U133" s="5"/>
      <c r="V133" s="5"/>
      <c r="W133" s="5"/>
      <c r="X133" s="5"/>
      <c r="Y133" s="5"/>
      <c r="Z133" s="5"/>
    </row>
    <row r="134">
      <c r="A134" s="6" t="s">
        <v>5920</v>
      </c>
      <c r="B134" s="4" t="s">
        <v>5921</v>
      </c>
      <c r="C134" s="4" t="s">
        <v>968</v>
      </c>
      <c r="D134" s="4"/>
      <c r="E134" s="4" t="s">
        <v>969</v>
      </c>
      <c r="F134" s="4" t="s">
        <v>5919</v>
      </c>
      <c r="G134" s="4" t="s">
        <v>970</v>
      </c>
      <c r="H134" s="5"/>
      <c r="I134" s="7" t="s">
        <v>969</v>
      </c>
      <c r="J134" s="4" t="s">
        <v>5869</v>
      </c>
      <c r="K134" s="7" t="s">
        <v>971</v>
      </c>
      <c r="L134" s="7" t="s">
        <v>972</v>
      </c>
      <c r="M134" s="5"/>
      <c r="N134" s="5"/>
      <c r="O134" s="5"/>
      <c r="P134" s="5"/>
      <c r="Q134" s="5"/>
      <c r="R134" s="5"/>
      <c r="S134" s="5"/>
      <c r="T134" s="5"/>
      <c r="U134" s="5"/>
      <c r="V134" s="5"/>
      <c r="W134" s="5"/>
      <c r="X134" s="5"/>
      <c r="Y134" s="5"/>
      <c r="Z134" s="5"/>
    </row>
    <row r="135">
      <c r="A135" s="6" t="s">
        <v>5922</v>
      </c>
      <c r="B135" s="4" t="s">
        <v>5923</v>
      </c>
      <c r="C135" s="4" t="s">
        <v>976</v>
      </c>
      <c r="D135" s="4"/>
      <c r="E135" s="4" t="s">
        <v>977</v>
      </c>
      <c r="F135" s="4" t="s">
        <v>5924</v>
      </c>
      <c r="G135" s="4" t="s">
        <v>978</v>
      </c>
      <c r="H135" s="5"/>
      <c r="I135" s="7" t="s">
        <v>979</v>
      </c>
      <c r="J135" s="4" t="s">
        <v>5872</v>
      </c>
      <c r="K135" s="7" t="s">
        <v>980</v>
      </c>
      <c r="L135" s="7" t="s">
        <v>981</v>
      </c>
      <c r="M135" s="5"/>
      <c r="N135" s="5"/>
      <c r="O135" s="5"/>
      <c r="P135" s="5"/>
      <c r="Q135" s="5"/>
      <c r="R135" s="5"/>
      <c r="S135" s="5"/>
      <c r="T135" s="5"/>
      <c r="U135" s="5"/>
      <c r="V135" s="5"/>
      <c r="W135" s="5"/>
      <c r="X135" s="5"/>
      <c r="Y135" s="5"/>
      <c r="Z135" s="5"/>
    </row>
    <row r="136">
      <c r="A136" s="6" t="s">
        <v>5925</v>
      </c>
      <c r="B136" s="4" t="s">
        <v>5926</v>
      </c>
      <c r="C136" s="4" t="s">
        <v>985</v>
      </c>
      <c r="D136" s="4"/>
      <c r="E136" s="4" t="s">
        <v>986</v>
      </c>
      <c r="F136" s="4" t="s">
        <v>5927</v>
      </c>
      <c r="G136" s="4" t="s">
        <v>987</v>
      </c>
      <c r="H136" s="5"/>
      <c r="I136" s="7" t="s">
        <v>986</v>
      </c>
      <c r="J136" s="4" t="s">
        <v>5875</v>
      </c>
      <c r="K136" s="7" t="s">
        <v>988</v>
      </c>
      <c r="L136" s="7" t="s">
        <v>989</v>
      </c>
      <c r="M136" s="5"/>
      <c r="N136" s="5"/>
      <c r="O136" s="5"/>
      <c r="P136" s="5"/>
      <c r="Q136" s="5"/>
      <c r="R136" s="5"/>
      <c r="S136" s="5"/>
      <c r="T136" s="5"/>
      <c r="U136" s="5"/>
      <c r="V136" s="5"/>
      <c r="W136" s="5"/>
      <c r="X136" s="5"/>
      <c r="Y136" s="5"/>
      <c r="Z136" s="5"/>
    </row>
    <row r="137">
      <c r="A137" s="6" t="s">
        <v>5928</v>
      </c>
      <c r="B137" s="4" t="s">
        <v>5929</v>
      </c>
      <c r="C137" s="4" t="s">
        <v>993</v>
      </c>
      <c r="D137" s="4"/>
      <c r="E137" s="4" t="s">
        <v>994</v>
      </c>
      <c r="F137" s="4" t="s">
        <v>5930</v>
      </c>
      <c r="G137" s="4" t="s">
        <v>995</v>
      </c>
      <c r="H137" s="5"/>
      <c r="I137" s="7" t="s">
        <v>994</v>
      </c>
      <c r="J137" s="4" t="s">
        <v>5878</v>
      </c>
      <c r="K137" s="7" t="s">
        <v>996</v>
      </c>
      <c r="L137" s="7" t="s">
        <v>997</v>
      </c>
      <c r="M137" s="5"/>
      <c r="N137" s="5"/>
      <c r="O137" s="5"/>
      <c r="P137" s="5"/>
      <c r="Q137" s="5"/>
      <c r="R137" s="5"/>
      <c r="S137" s="5"/>
      <c r="T137" s="5"/>
      <c r="U137" s="5"/>
      <c r="V137" s="5"/>
      <c r="W137" s="5"/>
      <c r="X137" s="5"/>
      <c r="Y137" s="5"/>
      <c r="Z137" s="5"/>
    </row>
    <row r="138">
      <c r="A138" s="6" t="s">
        <v>5931</v>
      </c>
      <c r="B138" s="4" t="s">
        <v>5932</v>
      </c>
      <c r="C138" s="4" t="s">
        <v>1001</v>
      </c>
      <c r="D138" s="4"/>
      <c r="E138" s="4" t="s">
        <v>1002</v>
      </c>
      <c r="F138" s="4" t="s">
        <v>5933</v>
      </c>
      <c r="G138" s="4" t="s">
        <v>1003</v>
      </c>
      <c r="H138" s="5"/>
      <c r="I138" s="7" t="s">
        <v>1002</v>
      </c>
      <c r="J138" s="4" t="s">
        <v>5880</v>
      </c>
      <c r="K138" s="7" t="s">
        <v>1004</v>
      </c>
      <c r="L138" s="7" t="s">
        <v>1005</v>
      </c>
      <c r="M138" s="5"/>
      <c r="N138" s="5"/>
      <c r="O138" s="5"/>
      <c r="P138" s="5"/>
      <c r="Q138" s="5"/>
      <c r="R138" s="5"/>
      <c r="S138" s="5"/>
      <c r="T138" s="5"/>
      <c r="U138" s="5"/>
      <c r="V138" s="5"/>
      <c r="W138" s="5"/>
      <c r="X138" s="5"/>
      <c r="Y138" s="5"/>
      <c r="Z138" s="5"/>
    </row>
    <row r="139">
      <c r="A139" s="6" t="s">
        <v>5934</v>
      </c>
      <c r="B139" s="4" t="s">
        <v>5935</v>
      </c>
      <c r="C139" s="4" t="s">
        <v>1009</v>
      </c>
      <c r="D139" s="4"/>
      <c r="E139" s="4" t="s">
        <v>1010</v>
      </c>
      <c r="F139" s="4" t="s">
        <v>5933</v>
      </c>
      <c r="G139" s="4" t="s">
        <v>1011</v>
      </c>
      <c r="H139" s="5"/>
      <c r="I139" s="7" t="s">
        <v>1010</v>
      </c>
      <c r="J139" s="4" t="s">
        <v>5883</v>
      </c>
      <c r="K139" s="7" t="s">
        <v>1012</v>
      </c>
      <c r="L139" s="7" t="s">
        <v>1013</v>
      </c>
      <c r="M139" s="5"/>
      <c r="N139" s="5"/>
      <c r="O139" s="5"/>
      <c r="P139" s="5"/>
      <c r="Q139" s="5"/>
      <c r="R139" s="5"/>
      <c r="S139" s="5"/>
      <c r="T139" s="5"/>
      <c r="U139" s="5"/>
      <c r="V139" s="5"/>
      <c r="W139" s="5"/>
      <c r="X139" s="5"/>
      <c r="Y139" s="5"/>
      <c r="Z139" s="5"/>
    </row>
    <row r="140">
      <c r="A140" s="6" t="s">
        <v>5936</v>
      </c>
      <c r="B140" s="4" t="s">
        <v>5937</v>
      </c>
      <c r="C140" s="4" t="s">
        <v>1017</v>
      </c>
      <c r="D140" s="4"/>
      <c r="E140" s="4" t="s">
        <v>1010</v>
      </c>
      <c r="F140" s="4" t="s">
        <v>5933</v>
      </c>
      <c r="G140" s="4" t="s">
        <v>1011</v>
      </c>
      <c r="H140" s="5"/>
      <c r="I140" s="8"/>
      <c r="J140" s="5"/>
      <c r="K140" s="8"/>
      <c r="L140" s="8"/>
      <c r="M140" s="5"/>
      <c r="N140" s="5"/>
      <c r="O140" s="5"/>
      <c r="P140" s="5"/>
      <c r="Q140" s="5"/>
      <c r="R140" s="5"/>
      <c r="S140" s="5"/>
      <c r="T140" s="5"/>
      <c r="U140" s="5"/>
      <c r="V140" s="5"/>
      <c r="W140" s="5"/>
      <c r="X140" s="5"/>
      <c r="Y140" s="5"/>
      <c r="Z140" s="5"/>
    </row>
    <row r="141">
      <c r="A141" s="6" t="s">
        <v>5938</v>
      </c>
      <c r="B141" s="4" t="s">
        <v>5939</v>
      </c>
      <c r="C141" s="4" t="s">
        <v>1019</v>
      </c>
      <c r="D141" s="4"/>
      <c r="E141" s="4" t="s">
        <v>1010</v>
      </c>
      <c r="F141" s="4" t="s">
        <v>5933</v>
      </c>
      <c r="G141" s="4" t="s">
        <v>1011</v>
      </c>
      <c r="H141" s="5"/>
      <c r="I141" s="7"/>
      <c r="J141" s="4"/>
      <c r="K141" s="7"/>
      <c r="L141" s="7"/>
      <c r="M141" s="5"/>
      <c r="N141" s="5"/>
      <c r="O141" s="5"/>
      <c r="P141" s="5"/>
      <c r="Q141" s="5"/>
      <c r="R141" s="5"/>
      <c r="S141" s="5"/>
      <c r="T141" s="5"/>
      <c r="U141" s="5"/>
      <c r="V141" s="5"/>
      <c r="W141" s="5"/>
      <c r="X141" s="5"/>
      <c r="Y141" s="5"/>
      <c r="Z141" s="5"/>
    </row>
    <row r="142">
      <c r="A142" s="6" t="s">
        <v>5940</v>
      </c>
      <c r="B142" s="4" t="s">
        <v>5941</v>
      </c>
      <c r="C142" s="4" t="s">
        <v>1023</v>
      </c>
      <c r="D142" s="4"/>
      <c r="E142" s="4" t="s">
        <v>1010</v>
      </c>
      <c r="F142" s="4" t="s">
        <v>5933</v>
      </c>
      <c r="G142" s="4" t="s">
        <v>1011</v>
      </c>
      <c r="H142" s="5"/>
      <c r="I142" s="7"/>
      <c r="J142" s="4"/>
      <c r="K142" s="7"/>
      <c r="L142" s="7"/>
      <c r="M142" s="5"/>
      <c r="N142" s="5"/>
      <c r="O142" s="5"/>
      <c r="P142" s="5"/>
      <c r="Q142" s="5"/>
      <c r="R142" s="5"/>
      <c r="S142" s="5"/>
      <c r="T142" s="5"/>
      <c r="U142" s="5"/>
      <c r="V142" s="5"/>
      <c r="W142" s="5"/>
      <c r="X142" s="5"/>
      <c r="Y142" s="5"/>
      <c r="Z142" s="5"/>
    </row>
    <row r="143">
      <c r="A143" s="6" t="s">
        <v>5942</v>
      </c>
      <c r="B143" s="4" t="s">
        <v>5943</v>
      </c>
      <c r="C143" s="4" t="s">
        <v>1027</v>
      </c>
      <c r="D143" s="4"/>
      <c r="E143" s="4" t="s">
        <v>1028</v>
      </c>
      <c r="F143" s="4" t="s">
        <v>5944</v>
      </c>
      <c r="G143" s="4" t="s">
        <v>1029</v>
      </c>
      <c r="H143" s="5"/>
      <c r="I143" s="7" t="s">
        <v>1028</v>
      </c>
      <c r="J143" s="4" t="s">
        <v>5889</v>
      </c>
      <c r="K143" s="7" t="s">
        <v>1030</v>
      </c>
      <c r="L143" s="7" t="s">
        <v>1031</v>
      </c>
      <c r="M143" s="5"/>
      <c r="N143" s="5"/>
      <c r="O143" s="5"/>
      <c r="P143" s="5"/>
      <c r="Q143" s="5"/>
      <c r="R143" s="5"/>
      <c r="S143" s="5"/>
      <c r="T143" s="5"/>
      <c r="U143" s="5"/>
      <c r="V143" s="5"/>
      <c r="W143" s="5"/>
      <c r="X143" s="5"/>
      <c r="Y143" s="5"/>
      <c r="Z143" s="5"/>
    </row>
    <row r="144">
      <c r="A144" s="6" t="s">
        <v>5945</v>
      </c>
      <c r="B144" s="4" t="s">
        <v>5946</v>
      </c>
      <c r="C144" s="4" t="s">
        <v>1035</v>
      </c>
      <c r="D144" s="4"/>
      <c r="E144" s="4" t="s">
        <v>1036</v>
      </c>
      <c r="F144" s="4" t="s">
        <v>5944</v>
      </c>
      <c r="G144" s="4" t="s">
        <v>1037</v>
      </c>
      <c r="H144" s="5"/>
      <c r="I144" s="7" t="s">
        <v>1036</v>
      </c>
      <c r="J144" s="4" t="s">
        <v>5886</v>
      </c>
      <c r="K144" s="7" t="s">
        <v>1038</v>
      </c>
      <c r="L144" s="7" t="s">
        <v>1039</v>
      </c>
      <c r="M144" s="5"/>
      <c r="N144" s="5"/>
      <c r="O144" s="5"/>
      <c r="P144" s="5"/>
      <c r="Q144" s="5"/>
      <c r="R144" s="5"/>
      <c r="S144" s="5"/>
      <c r="T144" s="5"/>
      <c r="U144" s="5"/>
      <c r="V144" s="5"/>
      <c r="W144" s="5"/>
      <c r="X144" s="5"/>
      <c r="Y144" s="5"/>
      <c r="Z144" s="5"/>
    </row>
    <row r="145">
      <c r="A145" s="6" t="s">
        <v>5947</v>
      </c>
      <c r="B145" s="4" t="s">
        <v>5948</v>
      </c>
      <c r="C145" s="4" t="s">
        <v>1043</v>
      </c>
      <c r="D145" s="4"/>
      <c r="E145" s="4" t="s">
        <v>1044</v>
      </c>
      <c r="F145" s="4" t="s">
        <v>5949</v>
      </c>
      <c r="G145" s="4" t="s">
        <v>1045</v>
      </c>
      <c r="H145" s="5"/>
      <c r="I145" s="7" t="s">
        <v>1044</v>
      </c>
      <c r="J145" s="4" t="s">
        <v>5892</v>
      </c>
      <c r="K145" s="7" t="s">
        <v>1046</v>
      </c>
      <c r="L145" s="7" t="s">
        <v>1047</v>
      </c>
      <c r="M145" s="5"/>
      <c r="N145" s="5"/>
      <c r="O145" s="5"/>
      <c r="P145" s="5"/>
      <c r="Q145" s="5"/>
      <c r="R145" s="5"/>
      <c r="S145" s="5"/>
      <c r="T145" s="5"/>
      <c r="U145" s="5"/>
      <c r="V145" s="5"/>
      <c r="W145" s="5"/>
      <c r="X145" s="5"/>
      <c r="Y145" s="5"/>
      <c r="Z145" s="5"/>
    </row>
    <row r="146">
      <c r="A146" s="6" t="s">
        <v>5950</v>
      </c>
      <c r="B146" s="4" t="s">
        <v>5951</v>
      </c>
      <c r="C146" s="4" t="s">
        <v>1051</v>
      </c>
      <c r="D146" s="4"/>
      <c r="E146" s="4" t="s">
        <v>1044</v>
      </c>
      <c r="F146" s="5"/>
      <c r="G146" s="4" t="s">
        <v>1052</v>
      </c>
      <c r="H146" s="5"/>
      <c r="I146" s="7"/>
      <c r="J146" s="4"/>
      <c r="K146" s="7"/>
      <c r="L146" s="7"/>
      <c r="M146" s="5"/>
      <c r="N146" s="5"/>
      <c r="O146" s="5"/>
      <c r="P146" s="5"/>
      <c r="Q146" s="5"/>
      <c r="R146" s="5"/>
      <c r="S146" s="5"/>
      <c r="T146" s="5"/>
      <c r="U146" s="5"/>
      <c r="V146" s="5"/>
      <c r="W146" s="5"/>
      <c r="X146" s="5"/>
      <c r="Y146" s="5"/>
      <c r="Z146" s="5"/>
    </row>
    <row r="147">
      <c r="A147" s="6" t="s">
        <v>5952</v>
      </c>
      <c r="B147" s="4" t="s">
        <v>5953</v>
      </c>
      <c r="C147" s="4" t="s">
        <v>1054</v>
      </c>
      <c r="D147" s="4"/>
      <c r="E147" s="4" t="s">
        <v>1044</v>
      </c>
      <c r="F147" s="5"/>
      <c r="G147" s="4" t="s">
        <v>1045</v>
      </c>
      <c r="H147" s="5"/>
      <c r="I147" s="7"/>
      <c r="J147" s="4"/>
      <c r="K147" s="7"/>
      <c r="L147" s="7"/>
      <c r="M147" s="5"/>
      <c r="N147" s="5"/>
      <c r="O147" s="5"/>
      <c r="P147" s="5"/>
      <c r="Q147" s="5"/>
      <c r="R147" s="5"/>
      <c r="S147" s="5"/>
      <c r="T147" s="5"/>
      <c r="U147" s="5"/>
      <c r="V147" s="5"/>
      <c r="W147" s="5"/>
      <c r="X147" s="5"/>
      <c r="Y147" s="5"/>
      <c r="Z147" s="5"/>
    </row>
    <row r="148">
      <c r="A148" s="6" t="s">
        <v>5954</v>
      </c>
      <c r="B148" s="4" t="s">
        <v>5955</v>
      </c>
      <c r="C148" s="4" t="s">
        <v>1056</v>
      </c>
      <c r="D148" s="4"/>
      <c r="E148" s="4" t="s">
        <v>1057</v>
      </c>
      <c r="F148" s="4" t="s">
        <v>5956</v>
      </c>
      <c r="G148" s="4" t="s">
        <v>1058</v>
      </c>
      <c r="H148" s="5"/>
      <c r="I148" s="7" t="s">
        <v>1057</v>
      </c>
      <c r="J148" s="4" t="s">
        <v>5895</v>
      </c>
      <c r="K148" s="7" t="s">
        <v>1059</v>
      </c>
      <c r="L148" s="7" t="s">
        <v>1060</v>
      </c>
      <c r="M148" s="5"/>
      <c r="N148" s="5"/>
      <c r="O148" s="5"/>
      <c r="P148" s="5"/>
      <c r="Q148" s="5"/>
      <c r="R148" s="5"/>
      <c r="S148" s="5"/>
      <c r="T148" s="5"/>
      <c r="U148" s="5"/>
      <c r="V148" s="5"/>
      <c r="W148" s="5"/>
      <c r="X148" s="5"/>
      <c r="Y148" s="5"/>
      <c r="Z148" s="5"/>
    </row>
    <row r="149">
      <c r="A149" s="6" t="s">
        <v>5957</v>
      </c>
      <c r="B149" s="4" t="s">
        <v>5958</v>
      </c>
      <c r="C149" s="4" t="s">
        <v>1064</v>
      </c>
      <c r="D149" s="4"/>
      <c r="E149" s="4" t="s">
        <v>1065</v>
      </c>
      <c r="F149" s="4" t="s">
        <v>5959</v>
      </c>
      <c r="G149" s="4" t="s">
        <v>1066</v>
      </c>
      <c r="H149" s="5"/>
      <c r="I149" s="7" t="s">
        <v>1065</v>
      </c>
      <c r="J149" s="4" t="s">
        <v>5898</v>
      </c>
      <c r="K149" s="7" t="s">
        <v>1067</v>
      </c>
      <c r="L149" s="7" t="s">
        <v>1068</v>
      </c>
      <c r="M149" s="5"/>
      <c r="N149" s="5"/>
      <c r="O149" s="5"/>
      <c r="P149" s="5"/>
      <c r="Q149" s="5"/>
      <c r="R149" s="5"/>
      <c r="S149" s="5"/>
      <c r="T149" s="5"/>
      <c r="U149" s="5"/>
      <c r="V149" s="5"/>
      <c r="W149" s="5"/>
      <c r="X149" s="5"/>
      <c r="Y149" s="5"/>
      <c r="Z149" s="5"/>
    </row>
    <row r="150">
      <c r="A150" s="6" t="s">
        <v>5960</v>
      </c>
      <c r="B150" s="4" t="s">
        <v>5961</v>
      </c>
      <c r="C150" s="4" t="s">
        <v>1072</v>
      </c>
      <c r="D150" s="4"/>
      <c r="E150" s="4" t="s">
        <v>1073</v>
      </c>
      <c r="F150" s="4" t="s">
        <v>5962</v>
      </c>
      <c r="G150" s="4" t="s">
        <v>1074</v>
      </c>
      <c r="H150" s="5"/>
      <c r="I150" s="7" t="s">
        <v>1075</v>
      </c>
      <c r="J150" s="4" t="s">
        <v>5901</v>
      </c>
      <c r="K150" s="7" t="s">
        <v>1076</v>
      </c>
      <c r="L150" s="7" t="s">
        <v>1077</v>
      </c>
      <c r="M150" s="5"/>
      <c r="N150" s="5"/>
      <c r="O150" s="5"/>
      <c r="P150" s="5"/>
      <c r="Q150" s="5"/>
      <c r="R150" s="5"/>
      <c r="S150" s="5"/>
      <c r="T150" s="5"/>
      <c r="U150" s="5"/>
      <c r="V150" s="5"/>
      <c r="W150" s="5"/>
      <c r="X150" s="5"/>
      <c r="Y150" s="5"/>
      <c r="Z150" s="5"/>
    </row>
    <row r="151">
      <c r="A151" s="6" t="s">
        <v>5963</v>
      </c>
      <c r="B151" s="4" t="s">
        <v>5964</v>
      </c>
      <c r="C151" s="4" t="s">
        <v>1081</v>
      </c>
      <c r="D151" s="4"/>
      <c r="E151" s="4" t="s">
        <v>1082</v>
      </c>
      <c r="F151" s="4" t="s">
        <v>5630</v>
      </c>
      <c r="G151" s="4" t="s">
        <v>1083</v>
      </c>
      <c r="H151" s="5"/>
      <c r="I151" s="7" t="s">
        <v>1082</v>
      </c>
      <c r="J151" s="4" t="s">
        <v>5903</v>
      </c>
      <c r="K151" s="7" t="s">
        <v>1084</v>
      </c>
      <c r="L151" s="7" t="s">
        <v>1085</v>
      </c>
      <c r="M151" s="5"/>
      <c r="N151" s="5"/>
      <c r="O151" s="5"/>
      <c r="P151" s="5"/>
      <c r="Q151" s="5"/>
      <c r="R151" s="5"/>
      <c r="S151" s="5"/>
      <c r="T151" s="5"/>
      <c r="U151" s="5"/>
      <c r="V151" s="5"/>
      <c r="W151" s="5"/>
      <c r="X151" s="5"/>
      <c r="Y151" s="5"/>
      <c r="Z151" s="5"/>
    </row>
    <row r="152">
      <c r="A152" s="6" t="s">
        <v>5965</v>
      </c>
      <c r="B152" s="4" t="s">
        <v>5966</v>
      </c>
      <c r="C152" s="4" t="s">
        <v>1089</v>
      </c>
      <c r="D152" s="4"/>
      <c r="E152" s="4" t="s">
        <v>1082</v>
      </c>
      <c r="F152" s="5"/>
      <c r="G152" s="4" t="s">
        <v>1083</v>
      </c>
      <c r="H152" s="5"/>
      <c r="I152" s="7"/>
      <c r="J152" s="4"/>
      <c r="K152" s="7"/>
      <c r="L152" s="7"/>
      <c r="M152" s="5"/>
      <c r="N152" s="5"/>
      <c r="O152" s="5"/>
      <c r="P152" s="5"/>
      <c r="Q152" s="5"/>
      <c r="R152" s="5"/>
      <c r="S152" s="5"/>
      <c r="T152" s="5"/>
      <c r="U152" s="5"/>
      <c r="V152" s="5"/>
      <c r="W152" s="5"/>
      <c r="X152" s="5"/>
      <c r="Y152" s="5"/>
      <c r="Z152" s="5"/>
    </row>
    <row r="153">
      <c r="A153" s="6" t="s">
        <v>5967</v>
      </c>
      <c r="B153" s="4" t="s">
        <v>5968</v>
      </c>
      <c r="C153" s="4" t="s">
        <v>1091</v>
      </c>
      <c r="D153" s="4"/>
      <c r="E153" s="4" t="s">
        <v>136</v>
      </c>
      <c r="F153" s="4" t="s">
        <v>5630</v>
      </c>
      <c r="G153" s="4" t="s">
        <v>1092</v>
      </c>
      <c r="H153" s="5"/>
      <c r="I153" s="7" t="s">
        <v>136</v>
      </c>
      <c r="J153" s="4" t="s">
        <v>5906</v>
      </c>
      <c r="K153" s="7" t="s">
        <v>1093</v>
      </c>
      <c r="L153" s="7" t="s">
        <v>1094</v>
      </c>
      <c r="M153" s="5"/>
      <c r="N153" s="5"/>
      <c r="O153" s="5"/>
      <c r="P153" s="5"/>
      <c r="Q153" s="5"/>
      <c r="R153" s="5"/>
      <c r="S153" s="5"/>
      <c r="T153" s="5"/>
      <c r="U153" s="5"/>
      <c r="V153" s="5"/>
      <c r="W153" s="5"/>
      <c r="X153" s="5"/>
      <c r="Y153" s="5"/>
      <c r="Z153" s="5"/>
    </row>
    <row r="154">
      <c r="A154" s="6" t="s">
        <v>5969</v>
      </c>
      <c r="B154" s="4" t="s">
        <v>5970</v>
      </c>
      <c r="C154" s="4" t="s">
        <v>1098</v>
      </c>
      <c r="D154" s="4"/>
      <c r="E154" s="4" t="s">
        <v>1099</v>
      </c>
      <c r="F154" s="4" t="s">
        <v>5971</v>
      </c>
      <c r="G154" s="4" t="s">
        <v>1100</v>
      </c>
      <c r="H154" s="5"/>
      <c r="I154" s="7" t="s">
        <v>1099</v>
      </c>
      <c r="J154" s="4" t="s">
        <v>5909</v>
      </c>
      <c r="K154" s="7" t="s">
        <v>1101</v>
      </c>
      <c r="L154" s="7" t="s">
        <v>1102</v>
      </c>
      <c r="M154" s="5"/>
      <c r="N154" s="5"/>
      <c r="O154" s="5"/>
      <c r="P154" s="5"/>
      <c r="Q154" s="5"/>
      <c r="R154" s="5"/>
      <c r="S154" s="5"/>
      <c r="T154" s="5"/>
      <c r="U154" s="5"/>
      <c r="V154" s="5"/>
      <c r="W154" s="5"/>
      <c r="X154" s="5"/>
      <c r="Y154" s="5"/>
      <c r="Z154" s="5"/>
    </row>
    <row r="155">
      <c r="A155" s="6" t="s">
        <v>5972</v>
      </c>
      <c r="B155" s="4" t="s">
        <v>5973</v>
      </c>
      <c r="C155" s="4" t="s">
        <v>1106</v>
      </c>
      <c r="D155" s="4"/>
      <c r="E155" s="4" t="s">
        <v>1099</v>
      </c>
      <c r="F155" s="4" t="s">
        <v>5971</v>
      </c>
      <c r="G155" s="4" t="s">
        <v>1100</v>
      </c>
      <c r="H155" s="5"/>
      <c r="I155" s="7"/>
      <c r="J155" s="4"/>
      <c r="K155" s="7"/>
      <c r="L155" s="7"/>
      <c r="M155" s="5"/>
      <c r="N155" s="5"/>
      <c r="O155" s="5"/>
      <c r="P155" s="5"/>
      <c r="Q155" s="5"/>
      <c r="R155" s="5"/>
      <c r="S155" s="5"/>
      <c r="T155" s="5"/>
      <c r="U155" s="5"/>
      <c r="V155" s="5"/>
      <c r="W155" s="5"/>
      <c r="X155" s="5"/>
      <c r="Y155" s="5"/>
      <c r="Z155" s="5"/>
    </row>
    <row r="156">
      <c r="A156" s="6" t="s">
        <v>5974</v>
      </c>
      <c r="B156" s="4" t="s">
        <v>5975</v>
      </c>
      <c r="C156" s="4" t="s">
        <v>1108</v>
      </c>
      <c r="D156" s="4"/>
      <c r="E156" s="4" t="s">
        <v>1099</v>
      </c>
      <c r="F156" s="4" t="s">
        <v>5971</v>
      </c>
      <c r="G156" s="4" t="s">
        <v>1100</v>
      </c>
      <c r="H156" s="5"/>
      <c r="I156" s="7"/>
      <c r="J156" s="4"/>
      <c r="K156" s="7"/>
      <c r="L156" s="7"/>
      <c r="M156" s="5"/>
      <c r="N156" s="5"/>
      <c r="O156" s="5"/>
      <c r="P156" s="5"/>
      <c r="Q156" s="5"/>
      <c r="R156" s="5"/>
      <c r="S156" s="5"/>
      <c r="T156" s="5"/>
      <c r="U156" s="5"/>
      <c r="V156" s="5"/>
      <c r="W156" s="5"/>
      <c r="X156" s="5"/>
      <c r="Y156" s="5"/>
      <c r="Z156" s="5"/>
    </row>
    <row r="157">
      <c r="A157" s="6" t="s">
        <v>5976</v>
      </c>
      <c r="B157" s="4" t="s">
        <v>5977</v>
      </c>
      <c r="C157" s="4" t="s">
        <v>1110</v>
      </c>
      <c r="D157" s="4"/>
      <c r="E157" s="4" t="s">
        <v>1099</v>
      </c>
      <c r="F157" s="4" t="s">
        <v>5971</v>
      </c>
      <c r="G157" s="4" t="s">
        <v>1100</v>
      </c>
      <c r="H157" s="5"/>
      <c r="I157" s="7"/>
      <c r="J157" s="4"/>
      <c r="K157" s="7"/>
      <c r="L157" s="7"/>
      <c r="M157" s="5"/>
      <c r="N157" s="5"/>
      <c r="O157" s="5"/>
      <c r="P157" s="5"/>
      <c r="Q157" s="5"/>
      <c r="R157" s="5"/>
      <c r="S157" s="5"/>
      <c r="T157" s="5"/>
      <c r="U157" s="5"/>
      <c r="V157" s="5"/>
      <c r="W157" s="5"/>
      <c r="X157" s="5"/>
      <c r="Y157" s="5"/>
      <c r="Z157" s="5"/>
    </row>
    <row r="158">
      <c r="A158" s="6" t="s">
        <v>5978</v>
      </c>
      <c r="B158" s="4" t="s">
        <v>5979</v>
      </c>
      <c r="C158" s="4" t="s">
        <v>1112</v>
      </c>
      <c r="D158" s="4"/>
      <c r="E158" s="4" t="s">
        <v>1113</v>
      </c>
      <c r="F158" s="4" t="s">
        <v>5980</v>
      </c>
      <c r="G158" s="4" t="s">
        <v>1114</v>
      </c>
      <c r="H158" s="5"/>
      <c r="I158" s="7" t="s">
        <v>1113</v>
      </c>
      <c r="J158" s="4" t="s">
        <v>5912</v>
      </c>
      <c r="K158" s="7" t="s">
        <v>1115</v>
      </c>
      <c r="L158" s="7" t="s">
        <v>1116</v>
      </c>
      <c r="M158" s="5"/>
      <c r="N158" s="5"/>
      <c r="O158" s="5"/>
      <c r="P158" s="5"/>
      <c r="Q158" s="5"/>
      <c r="R158" s="5"/>
      <c r="S158" s="5"/>
      <c r="T158" s="5"/>
      <c r="U158" s="5"/>
      <c r="V158" s="5"/>
      <c r="W158" s="5"/>
      <c r="X158" s="5"/>
      <c r="Y158" s="5"/>
      <c r="Z158" s="5"/>
    </row>
    <row r="159">
      <c r="A159" s="6" t="s">
        <v>5981</v>
      </c>
      <c r="B159" s="4" t="s">
        <v>5982</v>
      </c>
      <c r="C159" s="4" t="s">
        <v>1120</v>
      </c>
      <c r="D159" s="4"/>
      <c r="E159" s="4" t="s">
        <v>1113</v>
      </c>
      <c r="F159" s="5"/>
      <c r="G159" s="4" t="s">
        <v>1114</v>
      </c>
      <c r="H159" s="5"/>
      <c r="I159" s="7"/>
      <c r="J159" s="4"/>
      <c r="K159" s="7"/>
      <c r="L159" s="7"/>
      <c r="M159" s="5"/>
      <c r="N159" s="5"/>
      <c r="O159" s="5"/>
      <c r="P159" s="5"/>
      <c r="Q159" s="5"/>
      <c r="R159" s="5"/>
      <c r="S159" s="5"/>
      <c r="T159" s="5"/>
      <c r="U159" s="5"/>
      <c r="V159" s="5"/>
      <c r="W159" s="5"/>
      <c r="X159" s="5"/>
      <c r="Y159" s="5"/>
      <c r="Z159" s="5"/>
    </row>
    <row r="160">
      <c r="A160" s="6" t="s">
        <v>5983</v>
      </c>
      <c r="B160" s="4" t="s">
        <v>5984</v>
      </c>
      <c r="C160" s="4" t="s">
        <v>1122</v>
      </c>
      <c r="D160" s="4"/>
      <c r="E160" s="4" t="s">
        <v>1123</v>
      </c>
      <c r="F160" s="4" t="s">
        <v>5985</v>
      </c>
      <c r="G160" s="4" t="s">
        <v>1124</v>
      </c>
      <c r="H160" s="5"/>
      <c r="I160" s="7" t="s">
        <v>1123</v>
      </c>
      <c r="J160" s="4" t="s">
        <v>5915</v>
      </c>
      <c r="K160" s="7" t="s">
        <v>1125</v>
      </c>
      <c r="L160" s="7" t="s">
        <v>1126</v>
      </c>
      <c r="M160" s="5"/>
      <c r="N160" s="5"/>
      <c r="O160" s="5"/>
      <c r="P160" s="5"/>
      <c r="Q160" s="5"/>
      <c r="R160" s="5"/>
      <c r="S160" s="5"/>
      <c r="T160" s="5"/>
      <c r="U160" s="5"/>
      <c r="V160" s="5"/>
      <c r="W160" s="5"/>
      <c r="X160" s="5"/>
      <c r="Y160" s="5"/>
      <c r="Z160" s="5"/>
    </row>
    <row r="161">
      <c r="A161" s="6" t="s">
        <v>5986</v>
      </c>
      <c r="B161" s="4" t="s">
        <v>5987</v>
      </c>
      <c r="C161" s="4" t="s">
        <v>1130</v>
      </c>
      <c r="D161" s="4"/>
      <c r="E161" s="4" t="s">
        <v>1131</v>
      </c>
      <c r="F161" s="4" t="s">
        <v>5988</v>
      </c>
      <c r="G161" s="4" t="s">
        <v>1132</v>
      </c>
      <c r="H161" s="5"/>
      <c r="I161" s="7" t="s">
        <v>1131</v>
      </c>
      <c r="J161" s="4" t="s">
        <v>5918</v>
      </c>
      <c r="K161" s="7" t="s">
        <v>1133</v>
      </c>
      <c r="L161" s="7" t="s">
        <v>1134</v>
      </c>
      <c r="M161" s="5"/>
      <c r="N161" s="5"/>
      <c r="O161" s="5"/>
      <c r="P161" s="5"/>
      <c r="Q161" s="5"/>
      <c r="R161" s="5"/>
      <c r="S161" s="5"/>
      <c r="T161" s="5"/>
      <c r="U161" s="5"/>
      <c r="V161" s="5"/>
      <c r="W161" s="5"/>
      <c r="X161" s="5"/>
      <c r="Y161" s="5"/>
      <c r="Z161" s="5"/>
    </row>
    <row r="162">
      <c r="A162" s="6" t="s">
        <v>5989</v>
      </c>
      <c r="B162" s="4" t="s">
        <v>5990</v>
      </c>
      <c r="C162" s="4" t="s">
        <v>1138</v>
      </c>
      <c r="D162" s="4"/>
      <c r="E162" s="4" t="s">
        <v>1139</v>
      </c>
      <c r="F162" s="4" t="s">
        <v>5991</v>
      </c>
      <c r="G162" s="4" t="s">
        <v>1140</v>
      </c>
      <c r="H162" s="5"/>
      <c r="I162" s="7" t="s">
        <v>1139</v>
      </c>
      <c r="J162" s="4" t="s">
        <v>5921</v>
      </c>
      <c r="K162" s="7" t="s">
        <v>1141</v>
      </c>
      <c r="L162" s="7" t="s">
        <v>1142</v>
      </c>
      <c r="M162" s="5"/>
      <c r="N162" s="5"/>
      <c r="O162" s="5"/>
      <c r="P162" s="5"/>
      <c r="Q162" s="5"/>
      <c r="R162" s="5"/>
      <c r="S162" s="5"/>
      <c r="T162" s="5"/>
      <c r="U162" s="5"/>
      <c r="V162" s="5"/>
      <c r="W162" s="5"/>
      <c r="X162" s="5"/>
      <c r="Y162" s="5"/>
      <c r="Z162" s="5"/>
    </row>
    <row r="163">
      <c r="A163" s="6" t="s">
        <v>5992</v>
      </c>
      <c r="B163" s="4" t="s">
        <v>5993</v>
      </c>
      <c r="C163" s="4" t="s">
        <v>1146</v>
      </c>
      <c r="D163" s="4"/>
      <c r="E163" s="4" t="s">
        <v>1139</v>
      </c>
      <c r="F163" s="4" t="s">
        <v>5991</v>
      </c>
      <c r="G163" s="4" t="s">
        <v>1140</v>
      </c>
      <c r="H163" s="5"/>
      <c r="I163" s="7"/>
      <c r="J163" s="4"/>
      <c r="K163" s="7"/>
      <c r="L163" s="7"/>
      <c r="M163" s="5"/>
      <c r="N163" s="5"/>
      <c r="O163" s="5"/>
      <c r="P163" s="5"/>
      <c r="Q163" s="5"/>
      <c r="R163" s="5"/>
      <c r="S163" s="5"/>
      <c r="T163" s="5"/>
      <c r="U163" s="5"/>
      <c r="V163" s="5"/>
      <c r="W163" s="5"/>
      <c r="X163" s="5"/>
      <c r="Y163" s="5"/>
      <c r="Z163" s="5"/>
    </row>
    <row r="164">
      <c r="A164" s="6" t="s">
        <v>5994</v>
      </c>
      <c r="B164" s="4" t="s">
        <v>5995</v>
      </c>
      <c r="C164" s="4" t="s">
        <v>1148</v>
      </c>
      <c r="D164" s="4"/>
      <c r="E164" s="4" t="s">
        <v>1139</v>
      </c>
      <c r="F164" s="4" t="s">
        <v>5991</v>
      </c>
      <c r="G164" s="4" t="s">
        <v>1140</v>
      </c>
      <c r="H164" s="5"/>
      <c r="I164" s="7"/>
      <c r="J164" s="4"/>
      <c r="K164" s="7"/>
      <c r="L164" s="7"/>
      <c r="M164" s="5"/>
      <c r="N164" s="5"/>
      <c r="O164" s="5"/>
      <c r="P164" s="5"/>
      <c r="Q164" s="5"/>
      <c r="R164" s="5"/>
      <c r="S164" s="5"/>
      <c r="T164" s="5"/>
      <c r="U164" s="5"/>
      <c r="V164" s="5"/>
      <c r="W164" s="5"/>
      <c r="X164" s="5"/>
      <c r="Y164" s="5"/>
      <c r="Z164" s="5"/>
    </row>
    <row r="165">
      <c r="A165" s="6" t="s">
        <v>5996</v>
      </c>
      <c r="B165" s="4" t="s">
        <v>5997</v>
      </c>
      <c r="C165" s="4" t="s">
        <v>1150</v>
      </c>
      <c r="D165" s="4"/>
      <c r="E165" s="4" t="s">
        <v>1139</v>
      </c>
      <c r="F165" s="4" t="s">
        <v>5991</v>
      </c>
      <c r="G165" s="4" t="s">
        <v>1140</v>
      </c>
      <c r="H165" s="5"/>
      <c r="I165" s="7"/>
      <c r="J165" s="4"/>
      <c r="K165" s="7"/>
      <c r="L165" s="7"/>
      <c r="M165" s="5"/>
      <c r="N165" s="5"/>
      <c r="O165" s="5"/>
      <c r="P165" s="5"/>
      <c r="Q165" s="5"/>
      <c r="R165" s="5"/>
      <c r="S165" s="5"/>
      <c r="T165" s="5"/>
      <c r="U165" s="5"/>
      <c r="V165" s="5"/>
      <c r="W165" s="5"/>
      <c r="X165" s="5"/>
      <c r="Y165" s="5"/>
      <c r="Z165" s="5"/>
    </row>
    <row r="166">
      <c r="A166" s="6" t="s">
        <v>5998</v>
      </c>
      <c r="B166" s="4" t="s">
        <v>5999</v>
      </c>
      <c r="C166" s="4" t="s">
        <v>1152</v>
      </c>
      <c r="D166" s="4"/>
      <c r="E166" s="4" t="s">
        <v>1139</v>
      </c>
      <c r="F166" s="4" t="s">
        <v>5991</v>
      </c>
      <c r="G166" s="4" t="s">
        <v>1140</v>
      </c>
      <c r="H166" s="5"/>
      <c r="I166" s="7"/>
      <c r="J166" s="4"/>
      <c r="K166" s="7"/>
      <c r="L166" s="7"/>
      <c r="M166" s="5"/>
      <c r="N166" s="5"/>
      <c r="O166" s="5"/>
      <c r="P166" s="5"/>
      <c r="Q166" s="5"/>
      <c r="R166" s="5"/>
      <c r="S166" s="5"/>
      <c r="T166" s="5"/>
      <c r="U166" s="5"/>
      <c r="V166" s="5"/>
      <c r="W166" s="5"/>
      <c r="X166" s="5"/>
      <c r="Y166" s="5"/>
      <c r="Z166" s="5"/>
    </row>
    <row r="167">
      <c r="A167" s="6" t="s">
        <v>6000</v>
      </c>
      <c r="B167" s="4" t="s">
        <v>6001</v>
      </c>
      <c r="C167" s="4" t="s">
        <v>1154</v>
      </c>
      <c r="D167" s="4"/>
      <c r="E167" s="4" t="s">
        <v>1139</v>
      </c>
      <c r="F167" s="4" t="s">
        <v>5991</v>
      </c>
      <c r="G167" s="4" t="s">
        <v>1140</v>
      </c>
      <c r="H167" s="5"/>
      <c r="I167" s="7"/>
      <c r="J167" s="4"/>
      <c r="K167" s="7"/>
      <c r="L167" s="7"/>
      <c r="M167" s="5"/>
      <c r="N167" s="5"/>
      <c r="O167" s="5"/>
      <c r="P167" s="5"/>
      <c r="Q167" s="5"/>
      <c r="R167" s="5"/>
      <c r="S167" s="5"/>
      <c r="T167" s="5"/>
      <c r="U167" s="5"/>
      <c r="V167" s="5"/>
      <c r="W167" s="5"/>
      <c r="X167" s="5"/>
      <c r="Y167" s="5"/>
      <c r="Z167" s="5"/>
    </row>
    <row r="168">
      <c r="A168" s="6" t="s">
        <v>6002</v>
      </c>
      <c r="B168" s="4" t="s">
        <v>6003</v>
      </c>
      <c r="C168" s="4" t="s">
        <v>1156</v>
      </c>
      <c r="D168" s="4"/>
      <c r="E168" s="4" t="s">
        <v>1139</v>
      </c>
      <c r="F168" s="4" t="s">
        <v>5991</v>
      </c>
      <c r="G168" s="4" t="s">
        <v>1140</v>
      </c>
      <c r="H168" s="5"/>
      <c r="I168" s="7"/>
      <c r="J168" s="4"/>
      <c r="K168" s="7"/>
      <c r="L168" s="7"/>
      <c r="M168" s="5"/>
      <c r="N168" s="5"/>
      <c r="O168" s="5"/>
      <c r="P168" s="5"/>
      <c r="Q168" s="5"/>
      <c r="R168" s="5"/>
      <c r="S168" s="5"/>
      <c r="T168" s="5"/>
      <c r="U168" s="5"/>
      <c r="V168" s="5"/>
      <c r="W168" s="5"/>
      <c r="X168" s="5"/>
      <c r="Y168" s="5"/>
      <c r="Z168" s="5"/>
    </row>
    <row r="169">
      <c r="A169" s="6" t="s">
        <v>6004</v>
      </c>
      <c r="B169" s="4" t="s">
        <v>6005</v>
      </c>
      <c r="C169" s="4" t="s">
        <v>1158</v>
      </c>
      <c r="D169" s="4"/>
      <c r="E169" s="4" t="s">
        <v>1139</v>
      </c>
      <c r="F169" s="4" t="s">
        <v>5991</v>
      </c>
      <c r="G169" s="4" t="s">
        <v>1140</v>
      </c>
      <c r="H169" s="5"/>
      <c r="I169" s="7"/>
      <c r="J169" s="4"/>
      <c r="K169" s="7"/>
      <c r="L169" s="7"/>
      <c r="M169" s="5"/>
      <c r="N169" s="5"/>
      <c r="O169" s="5"/>
      <c r="P169" s="5"/>
      <c r="Q169" s="5"/>
      <c r="R169" s="5"/>
      <c r="S169" s="5"/>
      <c r="T169" s="5"/>
      <c r="U169" s="5"/>
      <c r="V169" s="5"/>
      <c r="W169" s="5"/>
      <c r="X169" s="5"/>
      <c r="Y169" s="5"/>
      <c r="Z169" s="5"/>
    </row>
    <row r="170">
      <c r="A170" s="6" t="s">
        <v>6006</v>
      </c>
      <c r="B170" s="4" t="s">
        <v>6007</v>
      </c>
      <c r="C170" s="4" t="s">
        <v>1160</v>
      </c>
      <c r="D170" s="4"/>
      <c r="E170" s="4" t="s">
        <v>1161</v>
      </c>
      <c r="F170" s="4" t="s">
        <v>6008</v>
      </c>
      <c r="G170" s="4" t="s">
        <v>1162</v>
      </c>
      <c r="H170" s="5"/>
      <c r="I170" s="7" t="s">
        <v>1161</v>
      </c>
      <c r="J170" s="4" t="s">
        <v>5923</v>
      </c>
      <c r="K170" s="7" t="s">
        <v>1163</v>
      </c>
      <c r="L170" s="7" t="s">
        <v>1164</v>
      </c>
      <c r="M170" s="5"/>
      <c r="N170" s="5"/>
      <c r="O170" s="5"/>
      <c r="P170" s="5"/>
      <c r="Q170" s="5"/>
      <c r="R170" s="5"/>
      <c r="S170" s="5"/>
      <c r="T170" s="5"/>
      <c r="U170" s="5"/>
      <c r="V170" s="5"/>
      <c r="W170" s="5"/>
      <c r="X170" s="5"/>
      <c r="Y170" s="5"/>
      <c r="Z170" s="5"/>
    </row>
    <row r="171">
      <c r="A171" s="6" t="s">
        <v>6009</v>
      </c>
      <c r="B171" s="4" t="s">
        <v>6010</v>
      </c>
      <c r="C171" s="4" t="s">
        <v>1168</v>
      </c>
      <c r="D171" s="4"/>
      <c r="E171" s="4" t="s">
        <v>1161</v>
      </c>
      <c r="F171" s="4" t="s">
        <v>6008</v>
      </c>
      <c r="G171" s="4" t="s">
        <v>1162</v>
      </c>
      <c r="H171" s="5"/>
      <c r="I171" s="7"/>
      <c r="J171" s="4"/>
      <c r="K171" s="7"/>
      <c r="L171" s="7"/>
      <c r="M171" s="5"/>
      <c r="N171" s="5"/>
      <c r="O171" s="5"/>
      <c r="P171" s="5"/>
      <c r="Q171" s="5"/>
      <c r="R171" s="5"/>
      <c r="S171" s="5"/>
      <c r="T171" s="5"/>
      <c r="U171" s="5"/>
      <c r="V171" s="5"/>
      <c r="W171" s="5"/>
      <c r="X171" s="5"/>
      <c r="Y171" s="5"/>
      <c r="Z171" s="5"/>
    </row>
    <row r="172">
      <c r="A172" s="6" t="s">
        <v>6011</v>
      </c>
      <c r="B172" s="4" t="s">
        <v>6012</v>
      </c>
      <c r="C172" s="4" t="s">
        <v>1170</v>
      </c>
      <c r="D172" s="4"/>
      <c r="E172" s="4" t="s">
        <v>1171</v>
      </c>
      <c r="F172" s="4" t="s">
        <v>6008</v>
      </c>
      <c r="G172" s="4" t="s">
        <v>1172</v>
      </c>
      <c r="H172" s="5"/>
      <c r="I172" s="7" t="s">
        <v>1171</v>
      </c>
      <c r="J172" s="4" t="s">
        <v>5926</v>
      </c>
      <c r="K172" s="7" t="s">
        <v>1173</v>
      </c>
      <c r="L172" s="7" t="s">
        <v>1174</v>
      </c>
      <c r="M172" s="5"/>
      <c r="N172" s="5"/>
      <c r="O172" s="5"/>
      <c r="P172" s="5"/>
      <c r="Q172" s="5"/>
      <c r="R172" s="5"/>
      <c r="S172" s="5"/>
      <c r="T172" s="5"/>
      <c r="U172" s="5"/>
      <c r="V172" s="5"/>
      <c r="W172" s="5"/>
      <c r="X172" s="5"/>
      <c r="Y172" s="5"/>
      <c r="Z172" s="5"/>
    </row>
    <row r="173">
      <c r="A173" s="6" t="s">
        <v>6013</v>
      </c>
      <c r="B173" s="4" t="s">
        <v>6014</v>
      </c>
      <c r="C173" s="4" t="s">
        <v>1178</v>
      </c>
      <c r="D173" s="4"/>
      <c r="E173" s="4" t="s">
        <v>1171</v>
      </c>
      <c r="F173" s="4" t="s">
        <v>6008</v>
      </c>
      <c r="G173" s="4" t="s">
        <v>1172</v>
      </c>
      <c r="H173" s="5"/>
      <c r="I173" s="7"/>
      <c r="J173" s="4"/>
      <c r="K173" s="7"/>
      <c r="L173" s="7"/>
      <c r="M173" s="5"/>
      <c r="N173" s="5"/>
      <c r="O173" s="5"/>
      <c r="P173" s="5"/>
      <c r="Q173" s="5"/>
      <c r="R173" s="5"/>
      <c r="S173" s="5"/>
      <c r="T173" s="5"/>
      <c r="U173" s="5"/>
      <c r="V173" s="5"/>
      <c r="W173" s="5"/>
      <c r="X173" s="5"/>
      <c r="Y173" s="5"/>
      <c r="Z173" s="5"/>
    </row>
    <row r="174">
      <c r="A174" s="6" t="s">
        <v>6015</v>
      </c>
      <c r="B174" s="4" t="s">
        <v>6016</v>
      </c>
      <c r="C174" s="4" t="s">
        <v>1180</v>
      </c>
      <c r="D174" s="4"/>
      <c r="E174" s="4" t="s">
        <v>1181</v>
      </c>
      <c r="F174" s="4" t="s">
        <v>6017</v>
      </c>
      <c r="G174" s="4" t="s">
        <v>1182</v>
      </c>
      <c r="H174" s="5"/>
      <c r="I174" s="7" t="s">
        <v>1183</v>
      </c>
      <c r="J174" s="4" t="s">
        <v>5929</v>
      </c>
      <c r="K174" s="7" t="s">
        <v>1184</v>
      </c>
      <c r="L174" s="7" t="s">
        <v>1185</v>
      </c>
      <c r="M174" s="5"/>
      <c r="N174" s="5"/>
      <c r="O174" s="5"/>
      <c r="P174" s="5"/>
      <c r="Q174" s="5"/>
      <c r="R174" s="5"/>
      <c r="S174" s="5"/>
      <c r="T174" s="5"/>
      <c r="U174" s="5"/>
      <c r="V174" s="5"/>
      <c r="W174" s="5"/>
      <c r="X174" s="5"/>
      <c r="Y174" s="5"/>
      <c r="Z174" s="5"/>
    </row>
    <row r="175">
      <c r="A175" s="6" t="s">
        <v>6018</v>
      </c>
      <c r="B175" s="4" t="s">
        <v>6019</v>
      </c>
      <c r="C175" s="4" t="s">
        <v>1189</v>
      </c>
      <c r="D175" s="4"/>
      <c r="E175" s="4" t="s">
        <v>1190</v>
      </c>
      <c r="F175" s="4" t="s">
        <v>6020</v>
      </c>
      <c r="G175" s="4" t="s">
        <v>1191</v>
      </c>
      <c r="H175" s="5"/>
      <c r="I175" s="7" t="s">
        <v>1190</v>
      </c>
      <c r="J175" s="4" t="s">
        <v>5932</v>
      </c>
      <c r="K175" s="7" t="s">
        <v>1192</v>
      </c>
      <c r="L175" s="7" t="s">
        <v>1193</v>
      </c>
      <c r="M175" s="5"/>
      <c r="N175" s="5"/>
      <c r="O175" s="5"/>
      <c r="P175" s="5"/>
      <c r="Q175" s="5"/>
      <c r="R175" s="5"/>
      <c r="S175" s="5"/>
      <c r="T175" s="5"/>
      <c r="U175" s="5"/>
      <c r="V175" s="5"/>
      <c r="W175" s="5"/>
      <c r="X175" s="5"/>
      <c r="Y175" s="5"/>
      <c r="Z175" s="5"/>
    </row>
    <row r="176">
      <c r="A176" s="6" t="s">
        <v>6021</v>
      </c>
      <c r="B176" s="4" t="s">
        <v>6022</v>
      </c>
      <c r="C176" s="4" t="s">
        <v>1197</v>
      </c>
      <c r="D176" s="4"/>
      <c r="E176" s="4" t="s">
        <v>1198</v>
      </c>
      <c r="F176" s="4" t="s">
        <v>6023</v>
      </c>
      <c r="G176" s="4" t="s">
        <v>1199</v>
      </c>
      <c r="H176" s="5"/>
      <c r="I176" s="7" t="s">
        <v>1198</v>
      </c>
      <c r="J176" s="4" t="s">
        <v>5935</v>
      </c>
      <c r="K176" s="7" t="s">
        <v>1200</v>
      </c>
      <c r="L176" s="7" t="s">
        <v>1201</v>
      </c>
      <c r="M176" s="5"/>
      <c r="N176" s="5"/>
      <c r="O176" s="5"/>
      <c r="P176" s="5"/>
      <c r="Q176" s="5"/>
      <c r="R176" s="5"/>
      <c r="S176" s="5"/>
      <c r="T176" s="5"/>
      <c r="U176" s="5"/>
      <c r="V176" s="5"/>
      <c r="W176" s="5"/>
      <c r="X176" s="5"/>
      <c r="Y176" s="5"/>
      <c r="Z176" s="5"/>
    </row>
    <row r="177">
      <c r="A177" s="6" t="s">
        <v>6024</v>
      </c>
      <c r="B177" s="4" t="s">
        <v>6025</v>
      </c>
      <c r="C177" s="4" t="s">
        <v>1203</v>
      </c>
      <c r="D177" s="4"/>
      <c r="E177" s="4" t="s">
        <v>1204</v>
      </c>
      <c r="F177" s="4" t="s">
        <v>6026</v>
      </c>
      <c r="G177" s="4" t="s">
        <v>1205</v>
      </c>
      <c r="H177" s="5"/>
      <c r="I177" s="7" t="s">
        <v>1204</v>
      </c>
      <c r="J177" s="4" t="s">
        <v>5937</v>
      </c>
      <c r="K177" s="7" t="s">
        <v>1206</v>
      </c>
      <c r="L177" s="7" t="s">
        <v>1207</v>
      </c>
      <c r="M177" s="5"/>
      <c r="N177" s="5"/>
      <c r="O177" s="5"/>
      <c r="P177" s="5"/>
      <c r="Q177" s="5"/>
      <c r="R177" s="5"/>
      <c r="S177" s="5"/>
      <c r="T177" s="5"/>
      <c r="U177" s="5"/>
      <c r="V177" s="5"/>
      <c r="W177" s="5"/>
      <c r="X177" s="5"/>
      <c r="Y177" s="5"/>
      <c r="Z177" s="5"/>
    </row>
    <row r="178">
      <c r="A178" s="6" t="s">
        <v>6027</v>
      </c>
      <c r="B178" s="4" t="s">
        <v>6028</v>
      </c>
      <c r="C178" s="4" t="s">
        <v>1211</v>
      </c>
      <c r="D178" s="4"/>
      <c r="E178" s="4" t="s">
        <v>1212</v>
      </c>
      <c r="F178" s="4" t="s">
        <v>6029</v>
      </c>
      <c r="G178" s="4" t="s">
        <v>1213</v>
      </c>
      <c r="H178" s="5"/>
      <c r="I178" s="7" t="s">
        <v>1212</v>
      </c>
      <c r="J178" s="4" t="s">
        <v>5939</v>
      </c>
      <c r="K178" s="7" t="s">
        <v>1214</v>
      </c>
      <c r="L178" s="7" t="s">
        <v>1215</v>
      </c>
      <c r="M178" s="5"/>
      <c r="N178" s="5"/>
      <c r="O178" s="5"/>
      <c r="P178" s="5"/>
      <c r="Q178" s="5"/>
      <c r="R178" s="5"/>
      <c r="S178" s="5"/>
      <c r="T178" s="5"/>
      <c r="U178" s="5"/>
      <c r="V178" s="5"/>
      <c r="W178" s="5"/>
      <c r="X178" s="5"/>
      <c r="Y178" s="5"/>
      <c r="Z178" s="5"/>
    </row>
    <row r="179">
      <c r="A179" s="6" t="s">
        <v>6030</v>
      </c>
      <c r="B179" s="4" t="s">
        <v>6031</v>
      </c>
      <c r="C179" s="4" t="s">
        <v>1219</v>
      </c>
      <c r="D179" s="4"/>
      <c r="E179" s="4" t="s">
        <v>1220</v>
      </c>
      <c r="F179" s="4" t="s">
        <v>6032</v>
      </c>
      <c r="G179" s="4" t="s">
        <v>1221</v>
      </c>
      <c r="H179" s="5"/>
      <c r="I179" s="7" t="s">
        <v>1220</v>
      </c>
      <c r="J179" s="4" t="s">
        <v>5941</v>
      </c>
      <c r="K179" s="7" t="s">
        <v>1222</v>
      </c>
      <c r="L179" s="7" t="s">
        <v>1223</v>
      </c>
      <c r="M179" s="5"/>
      <c r="N179" s="5"/>
      <c r="O179" s="5"/>
      <c r="P179" s="5"/>
      <c r="Q179" s="5"/>
      <c r="R179" s="5"/>
      <c r="S179" s="5"/>
      <c r="T179" s="5"/>
      <c r="U179" s="5"/>
      <c r="V179" s="5"/>
      <c r="W179" s="5"/>
      <c r="X179" s="5"/>
      <c r="Y179" s="5"/>
      <c r="Z179" s="5"/>
    </row>
    <row r="180">
      <c r="A180" s="6" t="s">
        <v>6033</v>
      </c>
      <c r="B180" s="4" t="s">
        <v>6034</v>
      </c>
      <c r="C180" s="4" t="s">
        <v>1227</v>
      </c>
      <c r="D180" s="4"/>
      <c r="E180" s="4" t="s">
        <v>1228</v>
      </c>
      <c r="F180" s="4" t="s">
        <v>6035</v>
      </c>
      <c r="G180" s="4" t="s">
        <v>1229</v>
      </c>
      <c r="H180" s="5"/>
      <c r="I180" s="7" t="s">
        <v>1228</v>
      </c>
      <c r="J180" s="4" t="s">
        <v>5943</v>
      </c>
      <c r="K180" s="7" t="s">
        <v>1230</v>
      </c>
      <c r="L180" s="7" t="s">
        <v>1231</v>
      </c>
      <c r="M180" s="5"/>
      <c r="N180" s="5"/>
      <c r="O180" s="5"/>
      <c r="P180" s="5"/>
      <c r="Q180" s="5"/>
      <c r="R180" s="5"/>
      <c r="S180" s="5"/>
      <c r="T180" s="5"/>
      <c r="U180" s="5"/>
      <c r="V180" s="5"/>
      <c r="W180" s="5"/>
      <c r="X180" s="5"/>
      <c r="Y180" s="5"/>
      <c r="Z180" s="5"/>
    </row>
    <row r="181">
      <c r="A181" s="6" t="s">
        <v>6036</v>
      </c>
      <c r="B181" s="4" t="s">
        <v>6037</v>
      </c>
      <c r="C181" s="4" t="s">
        <v>1235</v>
      </c>
      <c r="D181" s="4"/>
      <c r="E181" s="4" t="s">
        <v>1236</v>
      </c>
      <c r="F181" s="4" t="s">
        <v>6038</v>
      </c>
      <c r="G181" s="4" t="s">
        <v>1237</v>
      </c>
      <c r="H181" s="5"/>
      <c r="I181" s="7" t="s">
        <v>1236</v>
      </c>
      <c r="J181" s="4" t="s">
        <v>5946</v>
      </c>
      <c r="K181" s="7" t="s">
        <v>1238</v>
      </c>
      <c r="L181" s="7" t="s">
        <v>1239</v>
      </c>
      <c r="M181" s="5"/>
      <c r="N181" s="5"/>
      <c r="O181" s="5"/>
      <c r="P181" s="5"/>
      <c r="Q181" s="5"/>
      <c r="R181" s="5"/>
      <c r="S181" s="5"/>
      <c r="T181" s="5"/>
      <c r="U181" s="5"/>
      <c r="V181" s="5"/>
      <c r="W181" s="5"/>
      <c r="X181" s="5"/>
      <c r="Y181" s="5"/>
      <c r="Z181" s="5"/>
    </row>
    <row r="182">
      <c r="A182" s="6" t="s">
        <v>6039</v>
      </c>
      <c r="B182" s="4" t="s">
        <v>6040</v>
      </c>
      <c r="C182" s="4" t="s">
        <v>1243</v>
      </c>
      <c r="D182" s="4"/>
      <c r="E182" s="4" t="s">
        <v>1244</v>
      </c>
      <c r="F182" s="4" t="s">
        <v>6041</v>
      </c>
      <c r="G182" s="4" t="s">
        <v>1245</v>
      </c>
      <c r="H182" s="5"/>
      <c r="I182" s="7" t="s">
        <v>1244</v>
      </c>
      <c r="J182" s="4" t="s">
        <v>5948</v>
      </c>
      <c r="K182" s="7" t="s">
        <v>1246</v>
      </c>
      <c r="L182" s="7" t="s">
        <v>1247</v>
      </c>
      <c r="M182" s="5"/>
      <c r="N182" s="5"/>
      <c r="O182" s="5"/>
      <c r="P182" s="5"/>
      <c r="Q182" s="5"/>
      <c r="R182" s="5"/>
      <c r="S182" s="5"/>
      <c r="T182" s="5"/>
      <c r="U182" s="5"/>
      <c r="V182" s="5"/>
      <c r="W182" s="5"/>
      <c r="X182" s="5"/>
      <c r="Y182" s="5"/>
      <c r="Z182" s="5"/>
    </row>
    <row r="183">
      <c r="A183" s="6" t="s">
        <v>6042</v>
      </c>
      <c r="B183" s="4" t="s">
        <v>6043</v>
      </c>
      <c r="C183" s="4" t="s">
        <v>1251</v>
      </c>
      <c r="D183" s="4"/>
      <c r="E183" s="4" t="s">
        <v>1252</v>
      </c>
      <c r="F183" s="4" t="s">
        <v>6044</v>
      </c>
      <c r="G183" s="4" t="s">
        <v>1253</v>
      </c>
      <c r="H183" s="5"/>
      <c r="I183" s="7" t="s">
        <v>1252</v>
      </c>
      <c r="J183" s="4" t="s">
        <v>5951</v>
      </c>
      <c r="K183" s="7" t="s">
        <v>1254</v>
      </c>
      <c r="L183" s="7" t="s">
        <v>1255</v>
      </c>
      <c r="M183" s="5"/>
      <c r="N183" s="5"/>
      <c r="O183" s="5"/>
      <c r="P183" s="5"/>
      <c r="Q183" s="5"/>
      <c r="R183" s="5"/>
      <c r="S183" s="5"/>
      <c r="T183" s="5"/>
      <c r="U183" s="5"/>
      <c r="V183" s="5"/>
      <c r="W183" s="5"/>
      <c r="X183" s="5"/>
      <c r="Y183" s="5"/>
      <c r="Z183" s="5"/>
    </row>
    <row r="184">
      <c r="A184" s="6" t="s">
        <v>6045</v>
      </c>
      <c r="B184" s="4" t="s">
        <v>6046</v>
      </c>
      <c r="C184" s="4" t="s">
        <v>1259</v>
      </c>
      <c r="D184" s="4"/>
      <c r="E184" s="4" t="s">
        <v>1260</v>
      </c>
      <c r="F184" s="4" t="s">
        <v>6047</v>
      </c>
      <c r="G184" s="4" t="s">
        <v>1261</v>
      </c>
      <c r="H184" s="5"/>
      <c r="I184" s="7" t="s">
        <v>1262</v>
      </c>
      <c r="J184" s="4" t="s">
        <v>5953</v>
      </c>
      <c r="K184" s="7" t="s">
        <v>1263</v>
      </c>
      <c r="L184" s="7" t="s">
        <v>1264</v>
      </c>
      <c r="M184" s="5"/>
      <c r="N184" s="5"/>
      <c r="O184" s="5"/>
      <c r="P184" s="5"/>
      <c r="Q184" s="5"/>
      <c r="R184" s="5"/>
      <c r="S184" s="5"/>
      <c r="T184" s="5"/>
      <c r="U184" s="5"/>
      <c r="V184" s="5"/>
      <c r="W184" s="5"/>
      <c r="X184" s="5"/>
      <c r="Y184" s="5"/>
      <c r="Z184" s="5"/>
    </row>
    <row r="185">
      <c r="A185" s="6" t="s">
        <v>6048</v>
      </c>
      <c r="B185" s="4" t="s">
        <v>6049</v>
      </c>
      <c r="C185" s="4" t="s">
        <v>1268</v>
      </c>
      <c r="D185" s="4"/>
      <c r="E185" s="4" t="s">
        <v>1269</v>
      </c>
      <c r="F185" s="4" t="s">
        <v>6050</v>
      </c>
      <c r="G185" s="4" t="s">
        <v>1270</v>
      </c>
      <c r="H185" s="5"/>
      <c r="I185" s="8"/>
      <c r="J185" s="8"/>
      <c r="K185" s="8"/>
      <c r="L185" s="8"/>
      <c r="M185" s="5"/>
      <c r="N185" s="5"/>
      <c r="O185" s="5"/>
      <c r="P185" s="5"/>
      <c r="Q185" s="5"/>
      <c r="R185" s="5"/>
      <c r="S185" s="5"/>
      <c r="T185" s="5"/>
      <c r="U185" s="5"/>
      <c r="V185" s="5"/>
      <c r="W185" s="5"/>
      <c r="X185" s="5"/>
      <c r="Y185" s="5"/>
      <c r="Z185" s="5"/>
    </row>
    <row r="186">
      <c r="A186" s="6" t="s">
        <v>6051</v>
      </c>
      <c r="B186" s="4" t="s">
        <v>6052</v>
      </c>
      <c r="C186" s="4" t="s">
        <v>1272</v>
      </c>
      <c r="D186" s="4"/>
      <c r="E186" s="4" t="s">
        <v>1269</v>
      </c>
      <c r="F186" s="4" t="s">
        <v>6050</v>
      </c>
      <c r="G186" s="4" t="s">
        <v>1270</v>
      </c>
      <c r="H186" s="5"/>
      <c r="I186" s="7" t="s">
        <v>1269</v>
      </c>
      <c r="J186" s="4" t="s">
        <v>5955</v>
      </c>
      <c r="K186" s="7" t="s">
        <v>1273</v>
      </c>
      <c r="L186" s="7" t="s">
        <v>1274</v>
      </c>
      <c r="M186" s="5"/>
      <c r="N186" s="5"/>
      <c r="O186" s="5"/>
      <c r="P186" s="5"/>
      <c r="Q186" s="5"/>
      <c r="R186" s="5"/>
      <c r="S186" s="5"/>
      <c r="T186" s="5"/>
      <c r="U186" s="5"/>
      <c r="V186" s="5"/>
      <c r="W186" s="5"/>
      <c r="X186" s="5"/>
      <c r="Y186" s="5"/>
      <c r="Z186" s="5"/>
    </row>
    <row r="187">
      <c r="A187" s="6" t="s">
        <v>6053</v>
      </c>
      <c r="B187" s="4" t="s">
        <v>6054</v>
      </c>
      <c r="C187" s="4" t="s">
        <v>1276</v>
      </c>
      <c r="D187" s="4"/>
      <c r="E187" s="4" t="s">
        <v>1269</v>
      </c>
      <c r="F187" s="4" t="s">
        <v>6050</v>
      </c>
      <c r="G187" s="4" t="s">
        <v>1270</v>
      </c>
      <c r="H187" s="5"/>
      <c r="I187" s="7"/>
      <c r="J187" s="4"/>
      <c r="K187" s="7"/>
      <c r="L187" s="7"/>
      <c r="M187" s="5"/>
      <c r="N187" s="5"/>
      <c r="O187" s="5"/>
      <c r="P187" s="5"/>
      <c r="Q187" s="5"/>
      <c r="R187" s="5"/>
      <c r="S187" s="5"/>
      <c r="T187" s="5"/>
      <c r="U187" s="5"/>
      <c r="V187" s="5"/>
      <c r="W187" s="5"/>
      <c r="X187" s="5"/>
      <c r="Y187" s="5"/>
      <c r="Z187" s="5"/>
    </row>
    <row r="188">
      <c r="A188" s="6" t="s">
        <v>6055</v>
      </c>
      <c r="B188" s="4" t="s">
        <v>6056</v>
      </c>
      <c r="C188" s="4" t="s">
        <v>1278</v>
      </c>
      <c r="D188" s="4"/>
      <c r="E188" s="4" t="s">
        <v>1269</v>
      </c>
      <c r="F188" s="4" t="s">
        <v>6050</v>
      </c>
      <c r="G188" s="4" t="s">
        <v>1270</v>
      </c>
      <c r="H188" s="5"/>
      <c r="I188" s="7"/>
      <c r="J188" s="4"/>
      <c r="K188" s="7"/>
      <c r="L188" s="7"/>
      <c r="M188" s="5"/>
      <c r="N188" s="5"/>
      <c r="O188" s="5"/>
      <c r="P188" s="5"/>
      <c r="Q188" s="5"/>
      <c r="R188" s="5"/>
      <c r="S188" s="5"/>
      <c r="T188" s="5"/>
      <c r="U188" s="5"/>
      <c r="V188" s="5"/>
      <c r="W188" s="5"/>
      <c r="X188" s="5"/>
      <c r="Y188" s="5"/>
      <c r="Z188" s="5"/>
    </row>
    <row r="189">
      <c r="A189" s="6" t="s">
        <v>6057</v>
      </c>
      <c r="B189" s="4" t="s">
        <v>6058</v>
      </c>
      <c r="C189" s="4" t="s">
        <v>1282</v>
      </c>
      <c r="D189" s="4"/>
      <c r="E189" s="4" t="s">
        <v>1269</v>
      </c>
      <c r="F189" s="4" t="s">
        <v>6050</v>
      </c>
      <c r="G189" s="4" t="s">
        <v>1270</v>
      </c>
      <c r="H189" s="5"/>
      <c r="I189" s="7"/>
      <c r="J189" s="4"/>
      <c r="K189" s="7"/>
      <c r="L189" s="7"/>
      <c r="M189" s="5"/>
      <c r="N189" s="5"/>
      <c r="O189" s="5"/>
      <c r="P189" s="5"/>
      <c r="Q189" s="5"/>
      <c r="R189" s="5"/>
      <c r="S189" s="5"/>
      <c r="T189" s="5"/>
      <c r="U189" s="5"/>
      <c r="V189" s="5"/>
      <c r="W189" s="5"/>
      <c r="X189" s="5"/>
      <c r="Y189" s="5"/>
      <c r="Z189" s="5"/>
    </row>
    <row r="190">
      <c r="A190" s="6" t="s">
        <v>6059</v>
      </c>
      <c r="B190" s="4" t="s">
        <v>6060</v>
      </c>
      <c r="C190" s="4" t="s">
        <v>1284</v>
      </c>
      <c r="D190" s="4"/>
      <c r="E190" s="4" t="s">
        <v>1285</v>
      </c>
      <c r="F190" s="4" t="s">
        <v>6061</v>
      </c>
      <c r="G190" s="4" t="s">
        <v>1286</v>
      </c>
      <c r="H190" s="5"/>
      <c r="I190" s="7" t="s">
        <v>1285</v>
      </c>
      <c r="J190" s="4" t="s">
        <v>5958</v>
      </c>
      <c r="K190" s="7" t="s">
        <v>1287</v>
      </c>
      <c r="L190" s="7" t="s">
        <v>1288</v>
      </c>
      <c r="M190" s="5"/>
      <c r="N190" s="5"/>
      <c r="O190" s="5"/>
      <c r="P190" s="5"/>
      <c r="Q190" s="5"/>
      <c r="R190" s="5"/>
      <c r="S190" s="5"/>
      <c r="T190" s="5"/>
      <c r="U190" s="5"/>
      <c r="V190" s="5"/>
      <c r="W190" s="5"/>
      <c r="X190" s="5"/>
      <c r="Y190" s="5"/>
      <c r="Z190" s="5"/>
    </row>
    <row r="191">
      <c r="A191" s="7" t="s">
        <v>6062</v>
      </c>
      <c r="B191" s="4"/>
      <c r="C191" s="4"/>
      <c r="D191" s="4"/>
      <c r="E191" s="4"/>
      <c r="F191" s="4"/>
      <c r="G191" s="4"/>
      <c r="H191" s="5"/>
      <c r="I191" s="7" t="s">
        <v>1291</v>
      </c>
      <c r="J191" s="4" t="s">
        <v>5961</v>
      </c>
      <c r="K191" s="7" t="s">
        <v>1292</v>
      </c>
      <c r="L191" s="7" t="s">
        <v>1293</v>
      </c>
      <c r="M191" s="5"/>
      <c r="N191" s="5"/>
      <c r="O191" s="5"/>
      <c r="P191" s="5"/>
      <c r="Q191" s="5"/>
      <c r="R191" s="5"/>
      <c r="S191" s="5"/>
      <c r="T191" s="5"/>
      <c r="U191" s="5"/>
      <c r="V191" s="5"/>
      <c r="W191" s="5"/>
      <c r="X191" s="5"/>
      <c r="Y191" s="5"/>
      <c r="Z191" s="5"/>
    </row>
    <row r="192">
      <c r="A192" s="6" t="s">
        <v>6063</v>
      </c>
      <c r="B192" s="4" t="s">
        <v>6064</v>
      </c>
      <c r="C192" s="4" t="s">
        <v>1297</v>
      </c>
      <c r="D192" s="4"/>
      <c r="E192" s="4" t="s">
        <v>79</v>
      </c>
      <c r="F192" s="4" t="s">
        <v>6065</v>
      </c>
      <c r="G192" s="4" t="s">
        <v>1298</v>
      </c>
      <c r="H192" s="5"/>
      <c r="I192" s="7" t="s">
        <v>19</v>
      </c>
      <c r="J192" s="4" t="s">
        <v>6064</v>
      </c>
      <c r="K192" s="7" t="s">
        <v>1299</v>
      </c>
      <c r="L192" s="7" t="s">
        <v>1300</v>
      </c>
      <c r="M192" s="5"/>
      <c r="N192" s="5"/>
      <c r="O192" s="5"/>
      <c r="P192" s="5"/>
      <c r="Q192" s="5"/>
      <c r="R192" s="5"/>
      <c r="S192" s="5"/>
      <c r="T192" s="5"/>
      <c r="U192" s="5"/>
      <c r="V192" s="5"/>
      <c r="W192" s="5"/>
      <c r="X192" s="5"/>
      <c r="Y192" s="5"/>
      <c r="Z192" s="5"/>
    </row>
    <row r="193">
      <c r="A193" s="6" t="s">
        <v>6066</v>
      </c>
      <c r="B193" s="4" t="s">
        <v>6067</v>
      </c>
      <c r="C193" s="4" t="s">
        <v>1304</v>
      </c>
      <c r="D193" s="4"/>
      <c r="E193" s="4" t="s">
        <v>28</v>
      </c>
      <c r="F193" s="4" t="s">
        <v>6068</v>
      </c>
      <c r="G193" s="4" t="s">
        <v>1305</v>
      </c>
      <c r="H193" s="5"/>
      <c r="I193" s="7" t="s">
        <v>28</v>
      </c>
      <c r="J193" s="4" t="s">
        <v>6067</v>
      </c>
      <c r="K193" s="7" t="s">
        <v>1306</v>
      </c>
      <c r="L193" s="7" t="s">
        <v>1307</v>
      </c>
      <c r="M193" s="5"/>
      <c r="N193" s="5"/>
      <c r="O193" s="5"/>
      <c r="P193" s="5"/>
      <c r="Q193" s="5"/>
      <c r="R193" s="5"/>
      <c r="S193" s="5"/>
      <c r="T193" s="5"/>
      <c r="U193" s="5"/>
      <c r="V193" s="5"/>
      <c r="W193" s="5"/>
      <c r="X193" s="5"/>
      <c r="Y193" s="5"/>
      <c r="Z193" s="5"/>
    </row>
    <row r="194">
      <c r="A194" s="6" t="s">
        <v>6069</v>
      </c>
      <c r="B194" s="4" t="s">
        <v>6070</v>
      </c>
      <c r="C194" s="4" t="s">
        <v>1310</v>
      </c>
      <c r="D194" s="4"/>
      <c r="E194" s="4" t="s">
        <v>36</v>
      </c>
      <c r="F194" s="4" t="s">
        <v>6071</v>
      </c>
      <c r="G194" s="4" t="s">
        <v>1311</v>
      </c>
      <c r="H194" s="5"/>
      <c r="I194" s="7" t="s">
        <v>36</v>
      </c>
      <c r="J194" s="4" t="s">
        <v>6070</v>
      </c>
      <c r="K194" s="7" t="s">
        <v>1312</v>
      </c>
      <c r="L194" s="7" t="s">
        <v>1313</v>
      </c>
      <c r="M194" s="5"/>
      <c r="N194" s="5"/>
      <c r="O194" s="5"/>
      <c r="P194" s="5"/>
      <c r="Q194" s="5"/>
      <c r="R194" s="5"/>
      <c r="S194" s="5"/>
      <c r="T194" s="5"/>
      <c r="U194" s="5"/>
      <c r="V194" s="5"/>
      <c r="W194" s="5"/>
      <c r="X194" s="5"/>
      <c r="Y194" s="5"/>
      <c r="Z194" s="5"/>
    </row>
    <row r="195">
      <c r="A195" s="6" t="s">
        <v>6072</v>
      </c>
      <c r="B195" s="4" t="s">
        <v>6073</v>
      </c>
      <c r="C195" s="4" t="s">
        <v>1316</v>
      </c>
      <c r="D195" s="4"/>
      <c r="E195" s="4" t="s">
        <v>44</v>
      </c>
      <c r="F195" s="4" t="s">
        <v>6074</v>
      </c>
      <c r="G195" s="4" t="s">
        <v>1317</v>
      </c>
      <c r="H195" s="5"/>
      <c r="I195" s="7" t="s">
        <v>46</v>
      </c>
      <c r="J195" s="4" t="s">
        <v>6073</v>
      </c>
      <c r="K195" s="7" t="s">
        <v>1318</v>
      </c>
      <c r="L195" s="7" t="s">
        <v>1319</v>
      </c>
      <c r="M195" s="5"/>
      <c r="N195" s="5"/>
      <c r="O195" s="5"/>
      <c r="P195" s="5"/>
      <c r="Q195" s="5"/>
      <c r="R195" s="5"/>
      <c r="S195" s="5"/>
      <c r="T195" s="5"/>
      <c r="U195" s="5"/>
      <c r="V195" s="5"/>
      <c r="W195" s="5"/>
      <c r="X195" s="5"/>
      <c r="Y195" s="5"/>
      <c r="Z195" s="5"/>
    </row>
    <row r="196">
      <c r="A196" s="6" t="s">
        <v>6075</v>
      </c>
      <c r="B196" s="4" t="s">
        <v>6076</v>
      </c>
      <c r="C196" s="4" t="s">
        <v>1322</v>
      </c>
      <c r="D196" s="4"/>
      <c r="E196" s="4" t="s">
        <v>44</v>
      </c>
      <c r="F196" s="4" t="s">
        <v>6074</v>
      </c>
      <c r="G196" s="4" t="s">
        <v>1317</v>
      </c>
      <c r="H196" s="5"/>
      <c r="I196" s="7"/>
      <c r="J196" s="4"/>
      <c r="K196" s="7"/>
      <c r="L196" s="7"/>
      <c r="M196" s="5"/>
      <c r="N196" s="5"/>
      <c r="O196" s="5"/>
      <c r="P196" s="5"/>
      <c r="Q196" s="5"/>
      <c r="R196" s="5"/>
      <c r="S196" s="5"/>
      <c r="T196" s="5"/>
      <c r="U196" s="5"/>
      <c r="V196" s="5"/>
      <c r="W196" s="5"/>
      <c r="X196" s="5"/>
      <c r="Y196" s="5"/>
      <c r="Z196" s="5"/>
    </row>
    <row r="197">
      <c r="A197" s="6" t="s">
        <v>6077</v>
      </c>
      <c r="B197" s="4" t="s">
        <v>6078</v>
      </c>
      <c r="C197" s="4" t="s">
        <v>1324</v>
      </c>
      <c r="D197" s="4"/>
      <c r="E197" s="4" t="s">
        <v>44</v>
      </c>
      <c r="F197" s="4" t="s">
        <v>6074</v>
      </c>
      <c r="G197" s="4" t="s">
        <v>1317</v>
      </c>
      <c r="H197" s="5"/>
      <c r="I197" s="7"/>
      <c r="J197" s="4"/>
      <c r="K197" s="7"/>
      <c r="L197" s="7"/>
      <c r="M197" s="5"/>
      <c r="N197" s="5"/>
      <c r="O197" s="5"/>
      <c r="P197" s="5"/>
      <c r="Q197" s="5"/>
      <c r="R197" s="5"/>
      <c r="S197" s="5"/>
      <c r="T197" s="5"/>
      <c r="U197" s="5"/>
      <c r="V197" s="5"/>
      <c r="W197" s="5"/>
      <c r="X197" s="5"/>
      <c r="Y197" s="5"/>
      <c r="Z197" s="5"/>
    </row>
    <row r="198">
      <c r="A198" s="6" t="s">
        <v>6079</v>
      </c>
      <c r="B198" s="4" t="s">
        <v>6080</v>
      </c>
      <c r="C198" s="4" t="s">
        <v>1326</v>
      </c>
      <c r="D198" s="4"/>
      <c r="E198" s="4" t="s">
        <v>55</v>
      </c>
      <c r="F198" s="4" t="s">
        <v>6081</v>
      </c>
      <c r="G198" s="4" t="s">
        <v>1327</v>
      </c>
      <c r="H198" s="5"/>
      <c r="I198" s="7" t="s">
        <v>55</v>
      </c>
      <c r="J198" s="4" t="s">
        <v>6076</v>
      </c>
      <c r="K198" s="7" t="s">
        <v>1328</v>
      </c>
      <c r="L198" s="7" t="s">
        <v>1329</v>
      </c>
      <c r="M198" s="5"/>
      <c r="N198" s="5"/>
      <c r="O198" s="5"/>
      <c r="P198" s="5"/>
      <c r="Q198" s="5"/>
      <c r="R198" s="5"/>
      <c r="S198" s="5"/>
      <c r="T198" s="5"/>
      <c r="U198" s="5"/>
      <c r="V198" s="5"/>
      <c r="W198" s="5"/>
      <c r="X198" s="5"/>
      <c r="Y198" s="5"/>
      <c r="Z198" s="5"/>
    </row>
    <row r="199">
      <c r="A199" s="6" t="s">
        <v>6082</v>
      </c>
      <c r="B199" s="4" t="s">
        <v>6083</v>
      </c>
      <c r="C199" s="4" t="s">
        <v>1332</v>
      </c>
      <c r="D199" s="4"/>
      <c r="E199" s="4" t="s">
        <v>63</v>
      </c>
      <c r="F199" s="4" t="s">
        <v>6084</v>
      </c>
      <c r="G199" s="4" t="s">
        <v>1333</v>
      </c>
      <c r="H199" s="5"/>
      <c r="I199" s="7" t="s">
        <v>63</v>
      </c>
      <c r="J199" s="4" t="s">
        <v>6078</v>
      </c>
      <c r="K199" s="7" t="s">
        <v>1334</v>
      </c>
      <c r="L199" s="7" t="s">
        <v>1335</v>
      </c>
      <c r="M199" s="5"/>
      <c r="N199" s="5"/>
      <c r="O199" s="5"/>
      <c r="P199" s="5"/>
      <c r="Q199" s="5"/>
      <c r="R199" s="5"/>
      <c r="S199" s="5"/>
      <c r="T199" s="5"/>
      <c r="U199" s="5"/>
      <c r="V199" s="5"/>
      <c r="W199" s="5"/>
      <c r="X199" s="5"/>
      <c r="Y199" s="5"/>
      <c r="Z199" s="5"/>
    </row>
    <row r="200">
      <c r="A200" s="6" t="s">
        <v>6085</v>
      </c>
      <c r="B200" s="4" t="s">
        <v>6086</v>
      </c>
      <c r="C200" s="4" t="s">
        <v>1338</v>
      </c>
      <c r="D200" s="4"/>
      <c r="E200" s="4" t="s">
        <v>71</v>
      </c>
      <c r="F200" s="4" t="s">
        <v>6084</v>
      </c>
      <c r="G200" s="4" t="s">
        <v>1339</v>
      </c>
      <c r="H200" s="5"/>
      <c r="I200" s="7" t="s">
        <v>71</v>
      </c>
      <c r="J200" s="4" t="s">
        <v>6080</v>
      </c>
      <c r="K200" s="7" t="s">
        <v>1340</v>
      </c>
      <c r="L200" s="7" t="s">
        <v>1341</v>
      </c>
      <c r="M200" s="5"/>
      <c r="N200" s="5"/>
      <c r="O200" s="5"/>
      <c r="P200" s="5"/>
      <c r="Q200" s="5"/>
      <c r="R200" s="5"/>
      <c r="S200" s="5"/>
      <c r="T200" s="5"/>
      <c r="U200" s="5"/>
      <c r="V200" s="5"/>
      <c r="W200" s="5"/>
      <c r="X200" s="5"/>
      <c r="Y200" s="5"/>
      <c r="Z200" s="5"/>
    </row>
    <row r="201">
      <c r="A201" s="6" t="s">
        <v>6087</v>
      </c>
      <c r="B201" s="4" t="s">
        <v>6088</v>
      </c>
      <c r="C201" s="4" t="s">
        <v>1344</v>
      </c>
      <c r="D201" s="4"/>
      <c r="E201" s="4" t="s">
        <v>79</v>
      </c>
      <c r="F201" s="4" t="s">
        <v>6065</v>
      </c>
      <c r="G201" s="4" t="s">
        <v>1345</v>
      </c>
      <c r="H201" s="5"/>
      <c r="I201" s="7" t="s">
        <v>79</v>
      </c>
      <c r="J201" s="4" t="s">
        <v>6083</v>
      </c>
      <c r="K201" s="7" t="s">
        <v>1346</v>
      </c>
      <c r="L201" s="7" t="s">
        <v>1347</v>
      </c>
      <c r="M201" s="5"/>
      <c r="N201" s="5"/>
      <c r="O201" s="5"/>
      <c r="P201" s="5"/>
      <c r="Q201" s="5"/>
      <c r="R201" s="5"/>
      <c r="S201" s="5"/>
      <c r="T201" s="5"/>
      <c r="U201" s="5"/>
      <c r="V201" s="5"/>
      <c r="W201" s="5"/>
      <c r="X201" s="5"/>
      <c r="Y201" s="5"/>
      <c r="Z201" s="5"/>
    </row>
    <row r="202">
      <c r="A202" s="6" t="s">
        <v>6089</v>
      </c>
      <c r="B202" s="4" t="s">
        <v>6090</v>
      </c>
      <c r="C202" s="4" t="s">
        <v>1350</v>
      </c>
      <c r="D202" s="4"/>
      <c r="E202" s="4" t="s">
        <v>87</v>
      </c>
      <c r="F202" s="4" t="s">
        <v>6091</v>
      </c>
      <c r="G202" s="4" t="s">
        <v>1351</v>
      </c>
      <c r="H202" s="5"/>
      <c r="I202" s="7" t="s">
        <v>87</v>
      </c>
      <c r="J202" s="4" t="s">
        <v>6086</v>
      </c>
      <c r="K202" s="7" t="s">
        <v>1352</v>
      </c>
      <c r="L202" s="7" t="s">
        <v>1353</v>
      </c>
      <c r="M202" s="5"/>
      <c r="N202" s="5"/>
      <c r="O202" s="5"/>
      <c r="P202" s="5"/>
      <c r="Q202" s="5"/>
      <c r="R202" s="5"/>
      <c r="S202" s="5"/>
      <c r="T202" s="5"/>
      <c r="U202" s="5"/>
      <c r="V202" s="5"/>
      <c r="W202" s="5"/>
      <c r="X202" s="5"/>
      <c r="Y202" s="5"/>
      <c r="Z202" s="5"/>
    </row>
    <row r="203">
      <c r="A203" s="6" t="s">
        <v>6092</v>
      </c>
      <c r="B203" s="4" t="s">
        <v>6093</v>
      </c>
      <c r="C203" s="4" t="s">
        <v>1356</v>
      </c>
      <c r="D203" s="4"/>
      <c r="E203" s="4" t="s">
        <v>95</v>
      </c>
      <c r="F203" s="4" t="s">
        <v>6094</v>
      </c>
      <c r="G203" s="4" t="s">
        <v>1357</v>
      </c>
      <c r="H203" s="5"/>
      <c r="I203" s="7" t="s">
        <v>95</v>
      </c>
      <c r="J203" s="4" t="s">
        <v>6088</v>
      </c>
      <c r="K203" s="7" t="s">
        <v>1358</v>
      </c>
      <c r="L203" s="7" t="s">
        <v>1359</v>
      </c>
      <c r="M203" s="5"/>
      <c r="N203" s="5"/>
      <c r="O203" s="5"/>
      <c r="P203" s="5"/>
      <c r="Q203" s="5"/>
      <c r="R203" s="5"/>
      <c r="S203" s="5"/>
      <c r="T203" s="5"/>
      <c r="U203" s="5"/>
      <c r="V203" s="5"/>
      <c r="W203" s="5"/>
      <c r="X203" s="5"/>
      <c r="Y203" s="5"/>
      <c r="Z203" s="5"/>
    </row>
    <row r="204">
      <c r="A204" s="6" t="s">
        <v>6095</v>
      </c>
      <c r="B204" s="4" t="s">
        <v>6096</v>
      </c>
      <c r="C204" s="4" t="s">
        <v>1362</v>
      </c>
      <c r="D204" s="4"/>
      <c r="E204" s="4" t="s">
        <v>103</v>
      </c>
      <c r="F204" s="4" t="s">
        <v>6097</v>
      </c>
      <c r="G204" s="4" t="s">
        <v>1363</v>
      </c>
      <c r="H204" s="5"/>
      <c r="I204" s="7" t="s">
        <v>103</v>
      </c>
      <c r="J204" s="4" t="s">
        <v>6090</v>
      </c>
      <c r="K204" s="7" t="s">
        <v>1364</v>
      </c>
      <c r="L204" s="7" t="s">
        <v>1365</v>
      </c>
      <c r="M204" s="5"/>
      <c r="N204" s="5"/>
      <c r="O204" s="5"/>
      <c r="P204" s="5"/>
      <c r="Q204" s="5"/>
      <c r="R204" s="5"/>
      <c r="S204" s="5"/>
      <c r="T204" s="5"/>
      <c r="U204" s="5"/>
      <c r="V204" s="5"/>
      <c r="W204" s="5"/>
      <c r="X204" s="5"/>
      <c r="Y204" s="5"/>
      <c r="Z204" s="5"/>
    </row>
    <row r="205">
      <c r="A205" s="6" t="s">
        <v>6098</v>
      </c>
      <c r="B205" s="4" t="s">
        <v>6099</v>
      </c>
      <c r="C205" s="4" t="s">
        <v>1368</v>
      </c>
      <c r="D205" s="4"/>
      <c r="E205" s="4" t="s">
        <v>111</v>
      </c>
      <c r="F205" s="4" t="s">
        <v>6100</v>
      </c>
      <c r="G205" s="4" t="s">
        <v>1369</v>
      </c>
      <c r="H205" s="5"/>
      <c r="I205" s="7" t="s">
        <v>111</v>
      </c>
      <c r="J205" s="4" t="s">
        <v>6093</v>
      </c>
      <c r="K205" s="7" t="s">
        <v>1370</v>
      </c>
      <c r="L205" s="7" t="s">
        <v>1371</v>
      </c>
      <c r="M205" s="5"/>
      <c r="N205" s="5"/>
      <c r="O205" s="5"/>
      <c r="P205" s="5"/>
      <c r="Q205" s="5"/>
      <c r="R205" s="5"/>
      <c r="S205" s="5"/>
      <c r="T205" s="5"/>
      <c r="U205" s="5"/>
      <c r="V205" s="5"/>
      <c r="W205" s="5"/>
      <c r="X205" s="5"/>
      <c r="Y205" s="5"/>
      <c r="Z205" s="5"/>
    </row>
    <row r="206">
      <c r="A206" s="6" t="s">
        <v>6101</v>
      </c>
      <c r="B206" s="4" t="s">
        <v>6102</v>
      </c>
      <c r="C206" s="4" t="s">
        <v>1374</v>
      </c>
      <c r="D206" s="4"/>
      <c r="E206" s="4" t="s">
        <v>119</v>
      </c>
      <c r="F206" s="4" t="s">
        <v>6103</v>
      </c>
      <c r="G206" s="4" t="s">
        <v>1375</v>
      </c>
      <c r="H206" s="5"/>
      <c r="I206" s="7" t="s">
        <v>119</v>
      </c>
      <c r="J206" s="4" t="s">
        <v>6096</v>
      </c>
      <c r="K206" s="7" t="s">
        <v>1376</v>
      </c>
      <c r="L206" s="7" t="s">
        <v>1377</v>
      </c>
      <c r="M206" s="5"/>
      <c r="N206" s="5"/>
      <c r="O206" s="5"/>
      <c r="P206" s="5"/>
      <c r="Q206" s="5"/>
      <c r="R206" s="5"/>
      <c r="S206" s="5"/>
      <c r="T206" s="5"/>
      <c r="U206" s="5"/>
      <c r="V206" s="5"/>
      <c r="W206" s="5"/>
      <c r="X206" s="5"/>
      <c r="Y206" s="5"/>
      <c r="Z206" s="5"/>
    </row>
    <row r="207">
      <c r="A207" s="6" t="s">
        <v>6104</v>
      </c>
      <c r="B207" s="4" t="s">
        <v>6105</v>
      </c>
      <c r="C207" s="4" t="s">
        <v>1380</v>
      </c>
      <c r="D207" s="4"/>
      <c r="E207" s="4" t="s">
        <v>127</v>
      </c>
      <c r="F207" s="4" t="s">
        <v>6106</v>
      </c>
      <c r="G207" s="4" t="s">
        <v>1381</v>
      </c>
      <c r="H207" s="5"/>
      <c r="I207" s="7" t="s">
        <v>129</v>
      </c>
      <c r="J207" s="4" t="s">
        <v>6099</v>
      </c>
      <c r="K207" s="7" t="s">
        <v>1382</v>
      </c>
      <c r="L207" s="7" t="s">
        <v>1383</v>
      </c>
      <c r="M207" s="5"/>
      <c r="N207" s="5"/>
      <c r="O207" s="5"/>
      <c r="P207" s="5"/>
      <c r="Q207" s="5"/>
      <c r="R207" s="5"/>
      <c r="S207" s="5"/>
      <c r="T207" s="5"/>
      <c r="U207" s="5"/>
      <c r="V207" s="5"/>
      <c r="W207" s="5"/>
      <c r="X207" s="5"/>
      <c r="Y207" s="5"/>
      <c r="Z207" s="5"/>
    </row>
    <row r="208">
      <c r="A208" s="6" t="s">
        <v>6107</v>
      </c>
      <c r="B208" s="4" t="s">
        <v>6108</v>
      </c>
      <c r="C208" s="4" t="s">
        <v>1386</v>
      </c>
      <c r="D208" s="4"/>
      <c r="E208" s="4" t="s">
        <v>138</v>
      </c>
      <c r="F208" s="4" t="s">
        <v>6109</v>
      </c>
      <c r="G208" s="4" t="s">
        <v>1387</v>
      </c>
      <c r="H208" s="5"/>
      <c r="I208" s="7" t="s">
        <v>138</v>
      </c>
      <c r="J208" s="4" t="s">
        <v>6102</v>
      </c>
      <c r="K208" s="7" t="s">
        <v>1388</v>
      </c>
      <c r="L208" s="7" t="s">
        <v>1389</v>
      </c>
      <c r="M208" s="5"/>
      <c r="N208" s="5"/>
      <c r="O208" s="5"/>
      <c r="P208" s="5"/>
      <c r="Q208" s="5"/>
      <c r="R208" s="5"/>
      <c r="S208" s="5"/>
      <c r="T208" s="5"/>
      <c r="U208" s="5"/>
      <c r="V208" s="5"/>
      <c r="W208" s="5"/>
      <c r="X208" s="5"/>
      <c r="Y208" s="5"/>
      <c r="Z208" s="5"/>
    </row>
    <row r="209">
      <c r="A209" s="6" t="s">
        <v>6110</v>
      </c>
      <c r="B209" s="4" t="s">
        <v>6111</v>
      </c>
      <c r="C209" s="4" t="s">
        <v>1392</v>
      </c>
      <c r="D209" s="4"/>
      <c r="E209" s="4" t="s">
        <v>145</v>
      </c>
      <c r="F209" s="4" t="s">
        <v>6112</v>
      </c>
      <c r="G209" s="4" t="s">
        <v>1393</v>
      </c>
      <c r="H209" s="5"/>
      <c r="I209" s="7" t="s">
        <v>145</v>
      </c>
      <c r="J209" s="4" t="s">
        <v>6105</v>
      </c>
      <c r="K209" s="7" t="s">
        <v>1394</v>
      </c>
      <c r="L209" s="7" t="s">
        <v>1395</v>
      </c>
      <c r="M209" s="5"/>
      <c r="N209" s="5"/>
      <c r="O209" s="5"/>
      <c r="P209" s="5"/>
      <c r="Q209" s="5"/>
      <c r="R209" s="5"/>
      <c r="S209" s="5"/>
      <c r="T209" s="5"/>
      <c r="U209" s="5"/>
      <c r="V209" s="5"/>
      <c r="W209" s="5"/>
      <c r="X209" s="5"/>
      <c r="Y209" s="5"/>
      <c r="Z209" s="5"/>
    </row>
    <row r="210">
      <c r="A210" s="6" t="s">
        <v>6113</v>
      </c>
      <c r="B210" s="4" t="s">
        <v>6114</v>
      </c>
      <c r="C210" s="4" t="s">
        <v>1398</v>
      </c>
      <c r="D210" s="4"/>
      <c r="E210" s="4" t="s">
        <v>153</v>
      </c>
      <c r="F210" s="4" t="s">
        <v>6115</v>
      </c>
      <c r="G210" s="4" t="s">
        <v>1399</v>
      </c>
      <c r="H210" s="5"/>
      <c r="I210" s="7" t="s">
        <v>153</v>
      </c>
      <c r="J210" s="4" t="s">
        <v>6108</v>
      </c>
      <c r="K210" s="7" t="s">
        <v>1400</v>
      </c>
      <c r="L210" s="7" t="s">
        <v>1401</v>
      </c>
      <c r="M210" s="5"/>
      <c r="N210" s="5"/>
      <c r="O210" s="5"/>
      <c r="P210" s="5"/>
      <c r="Q210" s="5"/>
      <c r="R210" s="5"/>
      <c r="S210" s="5"/>
      <c r="T210" s="5"/>
      <c r="U210" s="5"/>
      <c r="V210" s="5"/>
      <c r="W210" s="5"/>
      <c r="X210" s="5"/>
      <c r="Y210" s="5"/>
      <c r="Z210" s="5"/>
    </row>
    <row r="211">
      <c r="A211" s="6" t="s">
        <v>6116</v>
      </c>
      <c r="B211" s="4" t="s">
        <v>6117</v>
      </c>
      <c r="C211" s="4" t="s">
        <v>1404</v>
      </c>
      <c r="D211" s="4"/>
      <c r="E211" s="4" t="s">
        <v>161</v>
      </c>
      <c r="F211" s="4" t="s">
        <v>6118</v>
      </c>
      <c r="G211" s="4" t="s">
        <v>1405</v>
      </c>
      <c r="H211" s="5"/>
      <c r="I211" s="7" t="s">
        <v>161</v>
      </c>
      <c r="J211" s="4" t="s">
        <v>6111</v>
      </c>
      <c r="K211" s="7" t="s">
        <v>1406</v>
      </c>
      <c r="L211" s="7" t="s">
        <v>1407</v>
      </c>
      <c r="M211" s="5"/>
      <c r="N211" s="5"/>
      <c r="O211" s="5"/>
      <c r="P211" s="5"/>
      <c r="Q211" s="5"/>
      <c r="R211" s="5"/>
      <c r="S211" s="5"/>
      <c r="T211" s="5"/>
      <c r="U211" s="5"/>
      <c r="V211" s="5"/>
      <c r="W211" s="5"/>
      <c r="X211" s="5"/>
      <c r="Y211" s="5"/>
      <c r="Z211" s="5"/>
    </row>
    <row r="212">
      <c r="A212" s="6" t="s">
        <v>6119</v>
      </c>
      <c r="B212" s="4" t="s">
        <v>6120</v>
      </c>
      <c r="C212" s="4" t="s">
        <v>1410</v>
      </c>
      <c r="D212" s="4"/>
      <c r="E212" s="4" t="s">
        <v>161</v>
      </c>
      <c r="F212" s="4" t="s">
        <v>6118</v>
      </c>
      <c r="G212" s="4" t="s">
        <v>1411</v>
      </c>
      <c r="H212" s="5"/>
      <c r="I212" s="7"/>
      <c r="J212" s="4"/>
      <c r="K212" s="7"/>
      <c r="L212" s="7"/>
      <c r="M212" s="5"/>
      <c r="N212" s="5"/>
      <c r="O212" s="5"/>
      <c r="P212" s="5"/>
      <c r="Q212" s="5"/>
      <c r="R212" s="5"/>
      <c r="S212" s="5"/>
      <c r="T212" s="5"/>
      <c r="U212" s="5"/>
      <c r="V212" s="5"/>
      <c r="W212" s="5"/>
      <c r="X212" s="5"/>
      <c r="Y212" s="5"/>
      <c r="Z212" s="5"/>
    </row>
    <row r="213">
      <c r="A213" s="6" t="s">
        <v>6121</v>
      </c>
      <c r="B213" s="4" t="s">
        <v>6122</v>
      </c>
      <c r="C213" s="4" t="s">
        <v>1413</v>
      </c>
      <c r="D213" s="4"/>
      <c r="E213" s="4" t="s">
        <v>169</v>
      </c>
      <c r="F213" s="4" t="s">
        <v>6123</v>
      </c>
      <c r="G213" s="4" t="s">
        <v>1414</v>
      </c>
      <c r="H213" s="5"/>
      <c r="I213" s="7" t="s">
        <v>169</v>
      </c>
      <c r="J213" s="4" t="s">
        <v>6114</v>
      </c>
      <c r="K213" s="7" t="s">
        <v>1415</v>
      </c>
      <c r="L213" s="7" t="s">
        <v>1416</v>
      </c>
      <c r="M213" s="5"/>
      <c r="N213" s="5"/>
      <c r="O213" s="5"/>
      <c r="P213" s="5"/>
      <c r="Q213" s="5"/>
      <c r="R213" s="5"/>
      <c r="S213" s="5"/>
      <c r="T213" s="5"/>
      <c r="U213" s="5"/>
      <c r="V213" s="5"/>
      <c r="W213" s="5"/>
      <c r="X213" s="5"/>
      <c r="Y213" s="5"/>
      <c r="Z213" s="5"/>
    </row>
    <row r="214">
      <c r="A214" s="6" t="s">
        <v>6124</v>
      </c>
      <c r="B214" s="4" t="s">
        <v>6125</v>
      </c>
      <c r="C214" s="4" t="s">
        <v>1419</v>
      </c>
      <c r="D214" s="4"/>
      <c r="E214" s="4" t="s">
        <v>177</v>
      </c>
      <c r="F214" s="4" t="s">
        <v>6123</v>
      </c>
      <c r="G214" s="4" t="s">
        <v>1420</v>
      </c>
      <c r="H214" s="5"/>
      <c r="I214" s="7" t="s">
        <v>177</v>
      </c>
      <c r="J214" s="4" t="s">
        <v>6117</v>
      </c>
      <c r="K214" s="7" t="s">
        <v>1421</v>
      </c>
      <c r="L214" s="7" t="s">
        <v>1422</v>
      </c>
      <c r="M214" s="5"/>
      <c r="N214" s="5"/>
      <c r="O214" s="5"/>
      <c r="P214" s="5"/>
      <c r="Q214" s="5"/>
      <c r="R214" s="5"/>
      <c r="S214" s="5"/>
      <c r="T214" s="5"/>
      <c r="U214" s="5"/>
      <c r="V214" s="5"/>
      <c r="W214" s="5"/>
      <c r="X214" s="5"/>
      <c r="Y214" s="5"/>
      <c r="Z214" s="5"/>
    </row>
    <row r="215">
      <c r="A215" s="6" t="s">
        <v>6126</v>
      </c>
      <c r="B215" s="4" t="s">
        <v>6127</v>
      </c>
      <c r="C215" s="4" t="s">
        <v>1425</v>
      </c>
      <c r="D215" s="4"/>
      <c r="E215" s="4" t="s">
        <v>185</v>
      </c>
      <c r="F215" s="4" t="s">
        <v>6128</v>
      </c>
      <c r="G215" s="4" t="s">
        <v>1426</v>
      </c>
      <c r="H215" s="5"/>
      <c r="I215" s="7" t="s">
        <v>185</v>
      </c>
      <c r="J215" s="4" t="s">
        <v>6120</v>
      </c>
      <c r="K215" s="7" t="s">
        <v>1427</v>
      </c>
      <c r="L215" s="7" t="s">
        <v>1428</v>
      </c>
      <c r="M215" s="5"/>
      <c r="N215" s="5"/>
      <c r="O215" s="5"/>
      <c r="P215" s="5"/>
      <c r="Q215" s="5"/>
      <c r="R215" s="5"/>
      <c r="S215" s="5"/>
      <c r="T215" s="5"/>
      <c r="U215" s="5"/>
      <c r="V215" s="5"/>
      <c r="W215" s="5"/>
      <c r="X215" s="5"/>
      <c r="Y215" s="5"/>
      <c r="Z215" s="5"/>
    </row>
    <row r="216">
      <c r="A216" s="6" t="s">
        <v>6129</v>
      </c>
      <c r="B216" s="4" t="s">
        <v>6130</v>
      </c>
      <c r="C216" s="4" t="s">
        <v>1431</v>
      </c>
      <c r="D216" s="4"/>
      <c r="E216" s="4" t="s">
        <v>193</v>
      </c>
      <c r="F216" s="4" t="s">
        <v>6131</v>
      </c>
      <c r="G216" s="4" t="s">
        <v>1432</v>
      </c>
      <c r="H216" s="5"/>
      <c r="I216" s="7" t="s">
        <v>193</v>
      </c>
      <c r="J216" s="4" t="s">
        <v>6122</v>
      </c>
      <c r="K216" s="7" t="s">
        <v>1433</v>
      </c>
      <c r="L216" s="7" t="s">
        <v>1434</v>
      </c>
      <c r="M216" s="5"/>
      <c r="N216" s="5"/>
      <c r="O216" s="5"/>
      <c r="P216" s="5"/>
      <c r="Q216" s="5"/>
      <c r="R216" s="5"/>
      <c r="S216" s="5"/>
      <c r="T216" s="5"/>
      <c r="U216" s="5"/>
      <c r="V216" s="5"/>
      <c r="W216" s="5"/>
      <c r="X216" s="5"/>
      <c r="Y216" s="5"/>
      <c r="Z216" s="5"/>
    </row>
    <row r="217">
      <c r="A217" s="6" t="s">
        <v>6132</v>
      </c>
      <c r="B217" s="4" t="s">
        <v>6133</v>
      </c>
      <c r="C217" s="4" t="s">
        <v>1437</v>
      </c>
      <c r="D217" s="4"/>
      <c r="E217" s="4" t="s">
        <v>201</v>
      </c>
      <c r="F217" s="4" t="s">
        <v>6134</v>
      </c>
      <c r="G217" s="4" t="s">
        <v>1438</v>
      </c>
      <c r="H217" s="5"/>
      <c r="I217" s="7" t="s">
        <v>201</v>
      </c>
      <c r="J217" s="4" t="s">
        <v>6125</v>
      </c>
      <c r="K217" s="7" t="s">
        <v>1439</v>
      </c>
      <c r="L217" s="7" t="s">
        <v>1440</v>
      </c>
      <c r="M217" s="5"/>
      <c r="N217" s="5"/>
      <c r="O217" s="5"/>
      <c r="P217" s="5"/>
      <c r="Q217" s="5"/>
      <c r="R217" s="5"/>
      <c r="S217" s="5"/>
      <c r="T217" s="5"/>
      <c r="U217" s="5"/>
      <c r="V217" s="5"/>
      <c r="W217" s="5"/>
      <c r="X217" s="5"/>
      <c r="Y217" s="5"/>
      <c r="Z217" s="5"/>
    </row>
    <row r="218">
      <c r="A218" s="6" t="s">
        <v>6135</v>
      </c>
      <c r="B218" s="4" t="s">
        <v>6136</v>
      </c>
      <c r="C218" s="4" t="s">
        <v>1443</v>
      </c>
      <c r="D218" s="4"/>
      <c r="E218" s="4" t="s">
        <v>209</v>
      </c>
      <c r="F218" s="4" t="s">
        <v>6137</v>
      </c>
      <c r="G218" s="4" t="s">
        <v>1444</v>
      </c>
      <c r="H218" s="5"/>
      <c r="I218" s="7" t="s">
        <v>211</v>
      </c>
      <c r="J218" s="4" t="s">
        <v>6127</v>
      </c>
      <c r="K218" s="7" t="s">
        <v>1445</v>
      </c>
      <c r="L218" s="7" t="s">
        <v>1446</v>
      </c>
      <c r="M218" s="5"/>
      <c r="N218" s="5"/>
      <c r="O218" s="5"/>
      <c r="P218" s="5"/>
      <c r="Q218" s="5"/>
      <c r="R218" s="5"/>
      <c r="S218" s="5"/>
      <c r="T218" s="5"/>
      <c r="U218" s="5"/>
      <c r="V218" s="5"/>
      <c r="W218" s="5"/>
      <c r="X218" s="5"/>
      <c r="Y218" s="5"/>
      <c r="Z218" s="5"/>
    </row>
    <row r="219">
      <c r="A219" s="6" t="s">
        <v>6138</v>
      </c>
      <c r="B219" s="4" t="s">
        <v>6139</v>
      </c>
      <c r="C219" s="4" t="s">
        <v>1449</v>
      </c>
      <c r="D219" s="4"/>
      <c r="E219" s="4" t="s">
        <v>218</v>
      </c>
      <c r="F219" s="4" t="s">
        <v>6140</v>
      </c>
      <c r="G219" s="4" t="s">
        <v>1450</v>
      </c>
      <c r="H219" s="5"/>
      <c r="I219" s="7" t="s">
        <v>218</v>
      </c>
      <c r="J219" s="4" t="s">
        <v>6130</v>
      </c>
      <c r="K219" s="7" t="s">
        <v>1451</v>
      </c>
      <c r="L219" s="7" t="s">
        <v>1452</v>
      </c>
      <c r="M219" s="5"/>
      <c r="N219" s="5"/>
      <c r="O219" s="5"/>
      <c r="P219" s="5"/>
      <c r="Q219" s="5"/>
      <c r="R219" s="5"/>
      <c r="S219" s="5"/>
      <c r="T219" s="5"/>
      <c r="U219" s="5"/>
      <c r="V219" s="5"/>
      <c r="W219" s="5"/>
      <c r="X219" s="5"/>
      <c r="Y219" s="5"/>
      <c r="Z219" s="5"/>
    </row>
    <row r="220">
      <c r="A220" s="6" t="s">
        <v>6141</v>
      </c>
      <c r="B220" s="4" t="s">
        <v>6142</v>
      </c>
      <c r="C220" s="4" t="s">
        <v>1455</v>
      </c>
      <c r="D220" s="4"/>
      <c r="E220" s="4" t="s">
        <v>226</v>
      </c>
      <c r="F220" s="4" t="s">
        <v>6143</v>
      </c>
      <c r="G220" s="4" t="s">
        <v>1456</v>
      </c>
      <c r="H220" s="5"/>
      <c r="I220" s="7" t="s">
        <v>226</v>
      </c>
      <c r="J220" s="4" t="s">
        <v>6133</v>
      </c>
      <c r="K220" s="7" t="s">
        <v>1457</v>
      </c>
      <c r="L220" s="7" t="s">
        <v>1458</v>
      </c>
      <c r="M220" s="5"/>
      <c r="N220" s="5"/>
      <c r="O220" s="5"/>
      <c r="P220" s="5"/>
      <c r="Q220" s="5"/>
      <c r="R220" s="5"/>
      <c r="S220" s="5"/>
      <c r="T220" s="5"/>
      <c r="U220" s="5"/>
      <c r="V220" s="5"/>
      <c r="W220" s="5"/>
      <c r="X220" s="5"/>
      <c r="Y220" s="5"/>
      <c r="Z220" s="5"/>
    </row>
    <row r="221">
      <c r="A221" s="6" t="s">
        <v>6144</v>
      </c>
      <c r="B221" s="4" t="s">
        <v>6145</v>
      </c>
      <c r="C221" s="4" t="s">
        <v>1461</v>
      </c>
      <c r="D221" s="4"/>
      <c r="E221" s="4" t="s">
        <v>234</v>
      </c>
      <c r="F221" s="4" t="s">
        <v>6143</v>
      </c>
      <c r="G221" s="4" t="s">
        <v>1462</v>
      </c>
      <c r="H221" s="5"/>
      <c r="I221" s="7" t="s">
        <v>234</v>
      </c>
      <c r="J221" s="4" t="s">
        <v>6136</v>
      </c>
      <c r="K221" s="7" t="s">
        <v>1463</v>
      </c>
      <c r="L221" s="7" t="s">
        <v>1464</v>
      </c>
      <c r="M221" s="5"/>
      <c r="N221" s="5"/>
      <c r="O221" s="5"/>
      <c r="P221" s="5"/>
      <c r="Q221" s="5"/>
      <c r="R221" s="5"/>
      <c r="S221" s="5"/>
      <c r="T221" s="5"/>
      <c r="U221" s="5"/>
      <c r="V221" s="5"/>
      <c r="W221" s="5"/>
      <c r="X221" s="5"/>
      <c r="Y221" s="5"/>
      <c r="Z221" s="5"/>
    </row>
    <row r="222">
      <c r="A222" s="6" t="s">
        <v>6146</v>
      </c>
      <c r="B222" s="4" t="s">
        <v>6147</v>
      </c>
      <c r="C222" s="4" t="s">
        <v>1466</v>
      </c>
      <c r="D222" s="4"/>
      <c r="E222" s="4" t="s">
        <v>244</v>
      </c>
      <c r="F222" s="4" t="s">
        <v>6148</v>
      </c>
      <c r="G222" s="4" t="s">
        <v>1467</v>
      </c>
      <c r="H222" s="5"/>
      <c r="I222" s="7" t="s">
        <v>244</v>
      </c>
      <c r="J222" s="4" t="s">
        <v>6139</v>
      </c>
      <c r="K222" s="7" t="s">
        <v>1468</v>
      </c>
      <c r="L222" s="7" t="s">
        <v>1469</v>
      </c>
      <c r="M222" s="5"/>
      <c r="N222" s="5"/>
      <c r="O222" s="5"/>
      <c r="P222" s="5"/>
      <c r="Q222" s="5"/>
      <c r="R222" s="5"/>
      <c r="S222" s="5"/>
      <c r="T222" s="5"/>
      <c r="U222" s="5"/>
      <c r="V222" s="5"/>
      <c r="W222" s="5"/>
      <c r="X222" s="5"/>
      <c r="Y222" s="5"/>
      <c r="Z222" s="5"/>
    </row>
    <row r="223">
      <c r="A223" s="6" t="s">
        <v>6149</v>
      </c>
      <c r="B223" s="4" t="s">
        <v>6150</v>
      </c>
      <c r="C223" s="4" t="s">
        <v>1472</v>
      </c>
      <c r="D223" s="4"/>
      <c r="E223" s="4" t="s">
        <v>254</v>
      </c>
      <c r="F223" s="4" t="s">
        <v>6148</v>
      </c>
      <c r="G223" s="4" t="s">
        <v>1473</v>
      </c>
      <c r="H223" s="5"/>
      <c r="I223" s="7" t="s">
        <v>254</v>
      </c>
      <c r="J223" s="4" t="s">
        <v>6142</v>
      </c>
      <c r="K223" s="7" t="s">
        <v>1474</v>
      </c>
      <c r="L223" s="7" t="s">
        <v>1475</v>
      </c>
      <c r="M223" s="5"/>
      <c r="N223" s="5"/>
      <c r="O223" s="5"/>
      <c r="P223" s="5"/>
      <c r="Q223" s="5"/>
      <c r="R223" s="5"/>
      <c r="S223" s="5"/>
      <c r="T223" s="5"/>
      <c r="U223" s="5"/>
      <c r="V223" s="5"/>
      <c r="W223" s="5"/>
      <c r="X223" s="5"/>
      <c r="Y223" s="5"/>
      <c r="Z223" s="5"/>
    </row>
    <row r="224">
      <c r="A224" s="6" t="s">
        <v>6151</v>
      </c>
      <c r="B224" s="4" t="s">
        <v>6152</v>
      </c>
      <c r="C224" s="4" t="s">
        <v>1479</v>
      </c>
      <c r="D224" s="4"/>
      <c r="E224" s="4" t="s">
        <v>262</v>
      </c>
      <c r="F224" s="4" t="s">
        <v>6153</v>
      </c>
      <c r="G224" s="4" t="s">
        <v>1480</v>
      </c>
      <c r="H224" s="5"/>
      <c r="I224" s="7" t="s">
        <v>262</v>
      </c>
      <c r="J224" s="4" t="s">
        <v>6145</v>
      </c>
      <c r="K224" s="7" t="s">
        <v>1481</v>
      </c>
      <c r="L224" s="7" t="s">
        <v>1482</v>
      </c>
      <c r="M224" s="5"/>
      <c r="N224" s="5"/>
      <c r="O224" s="5"/>
      <c r="P224" s="5"/>
      <c r="Q224" s="5"/>
      <c r="R224" s="5"/>
      <c r="S224" s="5"/>
      <c r="T224" s="5"/>
      <c r="U224" s="5"/>
      <c r="V224" s="5"/>
      <c r="W224" s="5"/>
      <c r="X224" s="5"/>
      <c r="Y224" s="5"/>
      <c r="Z224" s="5"/>
    </row>
    <row r="225">
      <c r="A225" s="6" t="s">
        <v>6154</v>
      </c>
      <c r="B225" s="4" t="s">
        <v>6155</v>
      </c>
      <c r="C225" s="4" t="s">
        <v>1485</v>
      </c>
      <c r="D225" s="4"/>
      <c r="E225" s="4" t="s">
        <v>268</v>
      </c>
      <c r="F225" s="4" t="s">
        <v>6156</v>
      </c>
      <c r="G225" s="4" t="s">
        <v>1486</v>
      </c>
      <c r="H225" s="5"/>
      <c r="I225" s="7" t="s">
        <v>268</v>
      </c>
      <c r="J225" s="4" t="s">
        <v>6147</v>
      </c>
      <c r="K225" s="7" t="s">
        <v>1487</v>
      </c>
      <c r="L225" s="7" t="s">
        <v>1488</v>
      </c>
      <c r="M225" s="5"/>
      <c r="N225" s="5"/>
      <c r="O225" s="5"/>
      <c r="P225" s="5"/>
      <c r="Q225" s="5"/>
      <c r="R225" s="5"/>
      <c r="S225" s="5"/>
      <c r="T225" s="5"/>
      <c r="U225" s="5"/>
      <c r="V225" s="5"/>
      <c r="W225" s="5"/>
      <c r="X225" s="5"/>
      <c r="Y225" s="5"/>
      <c r="Z225" s="5"/>
    </row>
    <row r="226">
      <c r="A226" s="6" t="s">
        <v>6157</v>
      </c>
      <c r="B226" s="4" t="s">
        <v>6158</v>
      </c>
      <c r="C226" s="4" t="s">
        <v>1492</v>
      </c>
      <c r="D226" s="4"/>
      <c r="E226" s="4" t="s">
        <v>278</v>
      </c>
      <c r="F226" s="4" t="s">
        <v>6156</v>
      </c>
      <c r="G226" s="4" t="s">
        <v>1493</v>
      </c>
      <c r="H226" s="5"/>
      <c r="I226" s="7" t="s">
        <v>278</v>
      </c>
      <c r="J226" s="4" t="s">
        <v>6150</v>
      </c>
      <c r="K226" s="7" t="s">
        <v>1494</v>
      </c>
      <c r="L226" s="7" t="s">
        <v>1495</v>
      </c>
      <c r="M226" s="5"/>
      <c r="N226" s="5"/>
      <c r="O226" s="5"/>
      <c r="P226" s="5"/>
      <c r="Q226" s="5"/>
      <c r="R226" s="5"/>
      <c r="S226" s="5"/>
      <c r="T226" s="5"/>
      <c r="U226" s="5"/>
      <c r="V226" s="5"/>
      <c r="W226" s="5"/>
      <c r="X226" s="5"/>
      <c r="Y226" s="5"/>
      <c r="Z226" s="5"/>
    </row>
    <row r="227">
      <c r="A227" s="6" t="s">
        <v>6159</v>
      </c>
      <c r="B227" s="4" t="s">
        <v>6160</v>
      </c>
      <c r="C227" s="4" t="s">
        <v>1498</v>
      </c>
      <c r="D227" s="4"/>
      <c r="E227" s="4" t="s">
        <v>286</v>
      </c>
      <c r="F227" s="4" t="s">
        <v>6156</v>
      </c>
      <c r="G227" s="4" t="s">
        <v>1499</v>
      </c>
      <c r="H227" s="5"/>
      <c r="I227" s="7" t="s">
        <v>286</v>
      </c>
      <c r="J227" s="4" t="s">
        <v>6152</v>
      </c>
      <c r="K227" s="7" t="s">
        <v>1500</v>
      </c>
      <c r="L227" s="7" t="s">
        <v>1501</v>
      </c>
      <c r="M227" s="5"/>
      <c r="N227" s="5"/>
      <c r="O227" s="5"/>
      <c r="P227" s="5"/>
      <c r="Q227" s="5"/>
      <c r="R227" s="5"/>
      <c r="S227" s="5"/>
      <c r="T227" s="5"/>
      <c r="U227" s="5"/>
      <c r="V227" s="5"/>
      <c r="W227" s="5"/>
      <c r="X227" s="5"/>
      <c r="Y227" s="5"/>
      <c r="Z227" s="5"/>
    </row>
    <row r="228">
      <c r="A228" s="6" t="s">
        <v>6161</v>
      </c>
      <c r="B228" s="4" t="s">
        <v>6162</v>
      </c>
      <c r="C228" s="4" t="s">
        <v>1504</v>
      </c>
      <c r="D228" s="4"/>
      <c r="E228" s="4" t="s">
        <v>294</v>
      </c>
      <c r="F228" s="4" t="s">
        <v>6156</v>
      </c>
      <c r="G228" s="4" t="s">
        <v>1505</v>
      </c>
      <c r="H228" s="5"/>
      <c r="I228" s="7" t="s">
        <v>296</v>
      </c>
      <c r="J228" s="4" t="s">
        <v>6155</v>
      </c>
      <c r="K228" s="7" t="s">
        <v>1506</v>
      </c>
      <c r="L228" s="7" t="s">
        <v>1507</v>
      </c>
      <c r="M228" s="5"/>
      <c r="N228" s="5"/>
      <c r="O228" s="5"/>
      <c r="P228" s="5"/>
      <c r="Q228" s="5"/>
      <c r="R228" s="5"/>
      <c r="S228" s="5"/>
      <c r="T228" s="5"/>
      <c r="U228" s="5"/>
      <c r="V228" s="5"/>
      <c r="W228" s="5"/>
      <c r="X228" s="5"/>
      <c r="Y228" s="5"/>
      <c r="Z228" s="5"/>
    </row>
    <row r="229">
      <c r="A229" s="6" t="s">
        <v>6163</v>
      </c>
      <c r="B229" s="4" t="s">
        <v>6164</v>
      </c>
      <c r="C229" s="4" t="s">
        <v>1509</v>
      </c>
      <c r="D229" s="4"/>
      <c r="E229" s="4" t="s">
        <v>303</v>
      </c>
      <c r="F229" s="4" t="s">
        <v>6165</v>
      </c>
      <c r="G229" s="4" t="s">
        <v>1510</v>
      </c>
      <c r="H229" s="5"/>
      <c r="I229" s="7" t="s">
        <v>303</v>
      </c>
      <c r="J229" s="4" t="s">
        <v>6158</v>
      </c>
      <c r="K229" s="7" t="s">
        <v>1511</v>
      </c>
      <c r="L229" s="7" t="s">
        <v>1512</v>
      </c>
      <c r="M229" s="5"/>
      <c r="N229" s="5"/>
      <c r="O229" s="5"/>
      <c r="P229" s="5"/>
      <c r="Q229" s="5"/>
      <c r="R229" s="5"/>
      <c r="S229" s="5"/>
      <c r="T229" s="5"/>
      <c r="U229" s="5"/>
      <c r="V229" s="5"/>
      <c r="W229" s="5"/>
      <c r="X229" s="5"/>
      <c r="Y229" s="5"/>
      <c r="Z229" s="5"/>
    </row>
    <row r="230">
      <c r="A230" s="6" t="s">
        <v>6166</v>
      </c>
      <c r="B230" s="4" t="s">
        <v>6167</v>
      </c>
      <c r="C230" s="4" t="s">
        <v>1514</v>
      </c>
      <c r="D230" s="4"/>
      <c r="E230" s="4" t="s">
        <v>313</v>
      </c>
      <c r="F230" s="4" t="s">
        <v>6165</v>
      </c>
      <c r="G230" s="4" t="s">
        <v>1515</v>
      </c>
      <c r="H230" s="5"/>
      <c r="I230" s="7" t="s">
        <v>313</v>
      </c>
      <c r="J230" s="4" t="s">
        <v>6160</v>
      </c>
      <c r="K230" s="7" t="s">
        <v>1516</v>
      </c>
      <c r="L230" s="7" t="s">
        <v>1517</v>
      </c>
      <c r="M230" s="5"/>
      <c r="N230" s="5"/>
      <c r="O230" s="5"/>
      <c r="P230" s="5"/>
      <c r="Q230" s="5"/>
      <c r="R230" s="5"/>
      <c r="S230" s="5"/>
      <c r="T230" s="5"/>
      <c r="U230" s="5"/>
      <c r="V230" s="5"/>
      <c r="W230" s="5"/>
      <c r="X230" s="5"/>
      <c r="Y230" s="5"/>
      <c r="Z230" s="5"/>
    </row>
    <row r="231">
      <c r="A231" s="6" t="s">
        <v>6168</v>
      </c>
      <c r="B231" s="4" t="s">
        <v>6169</v>
      </c>
      <c r="C231" s="4" t="s">
        <v>1519</v>
      </c>
      <c r="D231" s="4"/>
      <c r="E231" s="4" t="s">
        <v>336</v>
      </c>
      <c r="F231" s="4" t="s">
        <v>6165</v>
      </c>
      <c r="G231" s="4" t="s">
        <v>1520</v>
      </c>
      <c r="H231" s="5"/>
      <c r="I231" s="7" t="s">
        <v>336</v>
      </c>
      <c r="J231" s="4" t="s">
        <v>6162</v>
      </c>
      <c r="K231" s="7" t="s">
        <v>1521</v>
      </c>
      <c r="L231" s="7" t="s">
        <v>1522</v>
      </c>
      <c r="M231" s="5"/>
      <c r="N231" s="5"/>
      <c r="O231" s="5"/>
      <c r="P231" s="5"/>
      <c r="Q231" s="5"/>
      <c r="R231" s="5"/>
      <c r="S231" s="5"/>
      <c r="T231" s="5"/>
      <c r="U231" s="5"/>
      <c r="V231" s="5"/>
      <c r="W231" s="5"/>
      <c r="X231" s="5"/>
      <c r="Y231" s="5"/>
      <c r="Z231" s="5"/>
    </row>
    <row r="232">
      <c r="A232" s="6" t="s">
        <v>6170</v>
      </c>
      <c r="B232" s="4" t="s">
        <v>6171</v>
      </c>
      <c r="C232" s="4" t="s">
        <v>1525</v>
      </c>
      <c r="D232" s="4"/>
      <c r="E232" s="4" t="s">
        <v>336</v>
      </c>
      <c r="F232" s="4" t="s">
        <v>6165</v>
      </c>
      <c r="G232" s="4" t="s">
        <v>1520</v>
      </c>
      <c r="H232" s="5"/>
      <c r="I232" s="7"/>
      <c r="J232" s="4"/>
      <c r="K232" s="7"/>
      <c r="L232" s="7"/>
      <c r="M232" s="5"/>
      <c r="N232" s="5"/>
      <c r="O232" s="5"/>
      <c r="P232" s="5"/>
      <c r="Q232" s="5"/>
      <c r="R232" s="5"/>
      <c r="S232" s="5"/>
      <c r="T232" s="5"/>
      <c r="U232" s="5"/>
      <c r="V232" s="5"/>
      <c r="W232" s="5"/>
      <c r="X232" s="5"/>
      <c r="Y232" s="5"/>
      <c r="Z232" s="5"/>
    </row>
    <row r="233">
      <c r="A233" s="6" t="s">
        <v>6172</v>
      </c>
      <c r="B233" s="4" t="s">
        <v>6173</v>
      </c>
      <c r="C233" s="4" t="s">
        <v>1527</v>
      </c>
      <c r="D233" s="4"/>
      <c r="E233" s="4" t="s">
        <v>344</v>
      </c>
      <c r="F233" s="4" t="s">
        <v>6174</v>
      </c>
      <c r="G233" s="4" t="s">
        <v>1528</v>
      </c>
      <c r="H233" s="5"/>
      <c r="I233" s="7" t="s">
        <v>344</v>
      </c>
      <c r="J233" s="4" t="s">
        <v>6164</v>
      </c>
      <c r="K233" s="7" t="s">
        <v>1529</v>
      </c>
      <c r="L233" s="7" t="s">
        <v>1530</v>
      </c>
      <c r="M233" s="5"/>
      <c r="N233" s="5"/>
      <c r="O233" s="5"/>
      <c r="P233" s="5"/>
      <c r="Q233" s="5"/>
      <c r="R233" s="5"/>
      <c r="S233" s="5"/>
      <c r="T233" s="5"/>
      <c r="U233" s="5"/>
      <c r="V233" s="5"/>
      <c r="W233" s="5"/>
      <c r="X233" s="5"/>
      <c r="Y233" s="5"/>
      <c r="Z233" s="5"/>
    </row>
    <row r="234">
      <c r="A234" s="6" t="s">
        <v>6175</v>
      </c>
      <c r="B234" s="4" t="s">
        <v>6176</v>
      </c>
      <c r="C234" s="4" t="s">
        <v>1533</v>
      </c>
      <c r="D234" s="4"/>
      <c r="E234" s="4" t="s">
        <v>352</v>
      </c>
      <c r="F234" s="4" t="s">
        <v>6177</v>
      </c>
      <c r="G234" s="4" t="s">
        <v>1534</v>
      </c>
      <c r="H234" s="5"/>
      <c r="I234" s="7" t="s">
        <v>352</v>
      </c>
      <c r="J234" s="4" t="s">
        <v>6167</v>
      </c>
      <c r="K234" s="7" t="s">
        <v>1535</v>
      </c>
      <c r="L234" s="7" t="s">
        <v>1536</v>
      </c>
      <c r="M234" s="5"/>
      <c r="N234" s="5"/>
      <c r="O234" s="5"/>
      <c r="P234" s="5"/>
      <c r="Q234" s="5"/>
      <c r="R234" s="5"/>
      <c r="S234" s="5"/>
      <c r="T234" s="5"/>
      <c r="U234" s="5"/>
      <c r="V234" s="5"/>
      <c r="W234" s="5"/>
      <c r="X234" s="5"/>
      <c r="Y234" s="5"/>
      <c r="Z234" s="5"/>
    </row>
    <row r="235">
      <c r="A235" s="6" t="s">
        <v>6178</v>
      </c>
      <c r="B235" s="4" t="s">
        <v>6179</v>
      </c>
      <c r="C235" s="4" t="s">
        <v>1539</v>
      </c>
      <c r="D235" s="4"/>
      <c r="E235" s="4" t="s">
        <v>359</v>
      </c>
      <c r="F235" s="4" t="s">
        <v>6177</v>
      </c>
      <c r="G235" s="4" t="s">
        <v>1540</v>
      </c>
      <c r="H235" s="5"/>
      <c r="I235" s="7" t="s">
        <v>359</v>
      </c>
      <c r="J235" s="4" t="s">
        <v>6169</v>
      </c>
      <c r="K235" s="7" t="s">
        <v>1541</v>
      </c>
      <c r="L235" s="7" t="s">
        <v>1542</v>
      </c>
      <c r="M235" s="5"/>
      <c r="N235" s="5"/>
      <c r="O235" s="5"/>
      <c r="P235" s="5"/>
      <c r="Q235" s="5"/>
      <c r="R235" s="5"/>
      <c r="S235" s="5"/>
      <c r="T235" s="5"/>
      <c r="U235" s="5"/>
      <c r="V235" s="5"/>
      <c r="W235" s="5"/>
      <c r="X235" s="5"/>
      <c r="Y235" s="5"/>
      <c r="Z235" s="5"/>
    </row>
    <row r="236">
      <c r="A236" s="6" t="s">
        <v>6180</v>
      </c>
      <c r="B236" s="4" t="s">
        <v>6181</v>
      </c>
      <c r="C236" s="4" t="s">
        <v>1545</v>
      </c>
      <c r="D236" s="4"/>
      <c r="E236" s="4" t="s">
        <v>367</v>
      </c>
      <c r="F236" s="4" t="s">
        <v>6177</v>
      </c>
      <c r="G236" s="4" t="s">
        <v>1546</v>
      </c>
      <c r="H236" s="5"/>
      <c r="I236" s="7" t="s">
        <v>367</v>
      </c>
      <c r="J236" s="4" t="s">
        <v>6171</v>
      </c>
      <c r="K236" s="7" t="s">
        <v>1547</v>
      </c>
      <c r="L236" s="7" t="s">
        <v>1548</v>
      </c>
      <c r="M236" s="5"/>
      <c r="N236" s="5"/>
      <c r="O236" s="5"/>
      <c r="P236" s="5"/>
      <c r="Q236" s="5"/>
      <c r="R236" s="5"/>
      <c r="S236" s="5"/>
      <c r="T236" s="5"/>
      <c r="U236" s="5"/>
      <c r="V236" s="5"/>
      <c r="W236" s="5"/>
      <c r="X236" s="5"/>
      <c r="Y236" s="5"/>
      <c r="Z236" s="5"/>
    </row>
    <row r="237">
      <c r="A237" s="6" t="s">
        <v>6182</v>
      </c>
      <c r="B237" s="4" t="s">
        <v>6183</v>
      </c>
      <c r="C237" s="4" t="s">
        <v>1551</v>
      </c>
      <c r="D237" s="4"/>
      <c r="E237" s="4" t="s">
        <v>359</v>
      </c>
      <c r="F237" s="4" t="s">
        <v>6177</v>
      </c>
      <c r="G237" s="4" t="s">
        <v>1540</v>
      </c>
      <c r="H237" s="5"/>
      <c r="I237" s="7"/>
      <c r="J237" s="4"/>
      <c r="K237" s="7"/>
      <c r="L237" s="7"/>
      <c r="M237" s="5"/>
      <c r="N237" s="5"/>
      <c r="O237" s="5"/>
      <c r="P237" s="5"/>
      <c r="Q237" s="5"/>
      <c r="R237" s="5"/>
      <c r="S237" s="5"/>
      <c r="T237" s="5"/>
      <c r="U237" s="5"/>
      <c r="V237" s="5"/>
      <c r="W237" s="5"/>
      <c r="X237" s="5"/>
      <c r="Y237" s="5"/>
      <c r="Z237" s="5"/>
    </row>
    <row r="238">
      <c r="A238" s="6" t="s">
        <v>6184</v>
      </c>
      <c r="B238" s="4" t="s">
        <v>6185</v>
      </c>
      <c r="C238" s="4" t="s">
        <v>1553</v>
      </c>
      <c r="D238" s="4"/>
      <c r="E238" s="4" t="s">
        <v>344</v>
      </c>
      <c r="F238" s="4" t="s">
        <v>6174</v>
      </c>
      <c r="G238" s="4" t="s">
        <v>1528</v>
      </c>
      <c r="H238" s="5"/>
      <c r="I238" s="7" t="s">
        <v>344</v>
      </c>
      <c r="J238" s="4" t="s">
        <v>6164</v>
      </c>
      <c r="K238" s="7" t="s">
        <v>1529</v>
      </c>
      <c r="L238" s="7" t="s">
        <v>1530</v>
      </c>
      <c r="M238" s="5"/>
      <c r="N238" s="5"/>
      <c r="O238" s="5"/>
      <c r="P238" s="5"/>
      <c r="Q238" s="5"/>
      <c r="R238" s="5"/>
      <c r="S238" s="5"/>
      <c r="T238" s="5"/>
      <c r="U238" s="5"/>
      <c r="V238" s="5"/>
      <c r="W238" s="5"/>
      <c r="X238" s="5"/>
      <c r="Y238" s="5"/>
      <c r="Z238" s="5"/>
    </row>
    <row r="239">
      <c r="A239" s="6" t="s">
        <v>6186</v>
      </c>
      <c r="B239" s="4" t="s">
        <v>6187</v>
      </c>
      <c r="C239" s="4" t="s">
        <v>1555</v>
      </c>
      <c r="D239" s="4"/>
      <c r="E239" s="4" t="s">
        <v>344</v>
      </c>
      <c r="F239" s="4" t="s">
        <v>6174</v>
      </c>
      <c r="G239" s="4" t="s">
        <v>1528</v>
      </c>
      <c r="H239" s="5"/>
      <c r="I239" s="7" t="s">
        <v>344</v>
      </c>
      <c r="J239" s="4" t="s">
        <v>6164</v>
      </c>
      <c r="K239" s="7" t="s">
        <v>1529</v>
      </c>
      <c r="L239" s="7" t="s">
        <v>1530</v>
      </c>
      <c r="M239" s="5"/>
      <c r="N239" s="5"/>
      <c r="O239" s="5"/>
      <c r="P239" s="5"/>
      <c r="Q239" s="5"/>
      <c r="R239" s="5"/>
      <c r="S239" s="5"/>
      <c r="T239" s="5"/>
      <c r="U239" s="5"/>
      <c r="V239" s="5"/>
      <c r="W239" s="5"/>
      <c r="X239" s="5"/>
      <c r="Y239" s="5"/>
      <c r="Z239" s="5"/>
    </row>
    <row r="240">
      <c r="A240" s="6" t="s">
        <v>6188</v>
      </c>
      <c r="B240" s="4" t="s">
        <v>6189</v>
      </c>
      <c r="C240" s="4" t="s">
        <v>1557</v>
      </c>
      <c r="D240" s="4"/>
      <c r="E240" s="4" t="s">
        <v>344</v>
      </c>
      <c r="F240" s="4" t="s">
        <v>6174</v>
      </c>
      <c r="G240" s="4" t="s">
        <v>1528</v>
      </c>
      <c r="H240" s="5"/>
      <c r="I240" s="7" t="s">
        <v>344</v>
      </c>
      <c r="J240" s="4" t="s">
        <v>6164</v>
      </c>
      <c r="K240" s="7" t="s">
        <v>1529</v>
      </c>
      <c r="L240" s="7" t="s">
        <v>1530</v>
      </c>
      <c r="M240" s="5"/>
      <c r="N240" s="5"/>
      <c r="O240" s="5"/>
      <c r="P240" s="5"/>
      <c r="Q240" s="5"/>
      <c r="R240" s="5"/>
      <c r="S240" s="5"/>
      <c r="T240" s="5"/>
      <c r="U240" s="5"/>
      <c r="V240" s="5"/>
      <c r="W240" s="5"/>
      <c r="X240" s="5"/>
      <c r="Y240" s="5"/>
      <c r="Z240" s="5"/>
    </row>
    <row r="241">
      <c r="A241" s="6" t="s">
        <v>6190</v>
      </c>
      <c r="B241" s="4" t="s">
        <v>6191</v>
      </c>
      <c r="C241" s="4" t="s">
        <v>1559</v>
      </c>
      <c r="D241" s="4"/>
      <c r="E241" s="4" t="s">
        <v>344</v>
      </c>
      <c r="F241" s="4" t="s">
        <v>6174</v>
      </c>
      <c r="G241" s="4" t="s">
        <v>1528</v>
      </c>
      <c r="H241" s="5"/>
      <c r="I241" s="7" t="s">
        <v>344</v>
      </c>
      <c r="J241" s="4" t="s">
        <v>6164</v>
      </c>
      <c r="K241" s="7" t="s">
        <v>1529</v>
      </c>
      <c r="L241" s="7" t="s">
        <v>1530</v>
      </c>
      <c r="M241" s="5"/>
      <c r="N241" s="5"/>
      <c r="O241" s="5"/>
      <c r="P241" s="5"/>
      <c r="Q241" s="5"/>
      <c r="R241" s="5"/>
      <c r="S241" s="5"/>
      <c r="T241" s="5"/>
      <c r="U241" s="5"/>
      <c r="V241" s="5"/>
      <c r="W241" s="5"/>
      <c r="X241" s="5"/>
      <c r="Y241" s="5"/>
      <c r="Z241" s="5"/>
    </row>
    <row r="242">
      <c r="A242" s="6" t="s">
        <v>6192</v>
      </c>
      <c r="B242" s="4" t="s">
        <v>6193</v>
      </c>
      <c r="C242" s="4" t="s">
        <v>1561</v>
      </c>
      <c r="D242" s="4"/>
      <c r="E242" s="4" t="s">
        <v>375</v>
      </c>
      <c r="F242" s="4" t="s">
        <v>6177</v>
      </c>
      <c r="G242" s="4" t="s">
        <v>1562</v>
      </c>
      <c r="H242" s="5"/>
      <c r="I242" s="7" t="s">
        <v>375</v>
      </c>
      <c r="J242" s="4" t="s">
        <v>6173</v>
      </c>
      <c r="K242" s="7" t="s">
        <v>1563</v>
      </c>
      <c r="L242" s="7" t="s">
        <v>1564</v>
      </c>
      <c r="M242" s="5"/>
      <c r="N242" s="5"/>
      <c r="O242" s="5"/>
      <c r="P242" s="5"/>
      <c r="Q242" s="5"/>
      <c r="R242" s="5"/>
      <c r="S242" s="5"/>
      <c r="T242" s="5"/>
      <c r="U242" s="5"/>
      <c r="V242" s="5"/>
      <c r="W242" s="5"/>
      <c r="X242" s="5"/>
      <c r="Y242" s="5"/>
      <c r="Z242" s="5"/>
    </row>
    <row r="243">
      <c r="A243" s="6" t="s">
        <v>6194</v>
      </c>
      <c r="B243" s="4" t="s">
        <v>6195</v>
      </c>
      <c r="C243" s="4" t="s">
        <v>1567</v>
      </c>
      <c r="D243" s="4"/>
      <c r="E243" s="4" t="s">
        <v>383</v>
      </c>
      <c r="F243" s="4" t="s">
        <v>6196</v>
      </c>
      <c r="G243" s="4" t="s">
        <v>1568</v>
      </c>
      <c r="H243" s="5"/>
      <c r="I243" s="7" t="s">
        <v>383</v>
      </c>
      <c r="J243" s="4" t="s">
        <v>6176</v>
      </c>
      <c r="K243" s="7" t="s">
        <v>1569</v>
      </c>
      <c r="L243" s="7" t="s">
        <v>1570</v>
      </c>
      <c r="M243" s="5"/>
      <c r="N243" s="5"/>
      <c r="O243" s="5"/>
      <c r="P243" s="5"/>
      <c r="Q243" s="5"/>
      <c r="R243" s="5"/>
      <c r="S243" s="5"/>
      <c r="T243" s="5"/>
      <c r="U243" s="5"/>
      <c r="V243" s="5"/>
      <c r="W243" s="5"/>
      <c r="X243" s="5"/>
      <c r="Y243" s="5"/>
      <c r="Z243" s="5"/>
    </row>
    <row r="244">
      <c r="A244" s="6" t="s">
        <v>6197</v>
      </c>
      <c r="B244" s="4" t="s">
        <v>6198</v>
      </c>
      <c r="C244" s="4" t="s">
        <v>1573</v>
      </c>
      <c r="D244" s="4"/>
      <c r="E244" s="4" t="s">
        <v>383</v>
      </c>
      <c r="F244" s="4" t="s">
        <v>6196</v>
      </c>
      <c r="G244" s="4" t="s">
        <v>1568</v>
      </c>
      <c r="H244" s="5"/>
      <c r="I244" s="7" t="s">
        <v>393</v>
      </c>
      <c r="J244" s="4" t="s">
        <v>6179</v>
      </c>
      <c r="K244" s="7" t="s">
        <v>1574</v>
      </c>
      <c r="L244" s="7" t="s">
        <v>1575</v>
      </c>
      <c r="M244" s="5"/>
      <c r="N244" s="5"/>
      <c r="O244" s="5"/>
      <c r="P244" s="5"/>
      <c r="Q244" s="5"/>
      <c r="R244" s="5"/>
      <c r="S244" s="5"/>
      <c r="T244" s="5"/>
      <c r="U244" s="5"/>
      <c r="V244" s="5"/>
      <c r="W244" s="5"/>
      <c r="X244" s="5"/>
      <c r="Y244" s="5"/>
      <c r="Z244" s="5"/>
    </row>
    <row r="245">
      <c r="A245" s="6" t="s">
        <v>6199</v>
      </c>
      <c r="B245" s="4" t="s">
        <v>6200</v>
      </c>
      <c r="C245" s="4" t="s">
        <v>1577</v>
      </c>
      <c r="D245" s="4"/>
      <c r="E245" s="4" t="s">
        <v>391</v>
      </c>
      <c r="F245" s="4" t="s">
        <v>6196</v>
      </c>
      <c r="G245" s="4" t="s">
        <v>1578</v>
      </c>
      <c r="H245" s="5"/>
      <c r="I245" s="7"/>
      <c r="J245" s="4"/>
      <c r="K245" s="7"/>
      <c r="L245" s="7"/>
      <c r="M245" s="5"/>
      <c r="N245" s="5"/>
      <c r="O245" s="5"/>
      <c r="P245" s="5"/>
      <c r="Q245" s="5"/>
      <c r="R245" s="5"/>
      <c r="S245" s="5"/>
      <c r="T245" s="5"/>
      <c r="U245" s="5"/>
      <c r="V245" s="5"/>
      <c r="W245" s="5"/>
      <c r="X245" s="5"/>
      <c r="Y245" s="5"/>
      <c r="Z245" s="5"/>
    </row>
    <row r="246">
      <c r="A246" s="6" t="s">
        <v>6201</v>
      </c>
      <c r="B246" s="4" t="s">
        <v>6202</v>
      </c>
      <c r="C246" s="4" t="s">
        <v>1581</v>
      </c>
      <c r="D246" s="4"/>
      <c r="E246" s="4" t="s">
        <v>391</v>
      </c>
      <c r="F246" s="4" t="s">
        <v>6196</v>
      </c>
      <c r="G246" s="4" t="s">
        <v>1578</v>
      </c>
      <c r="H246" s="5"/>
      <c r="I246" s="7"/>
      <c r="J246" s="4"/>
      <c r="K246" s="7"/>
      <c r="L246" s="7"/>
      <c r="M246" s="5"/>
      <c r="N246" s="5"/>
      <c r="O246" s="5"/>
      <c r="P246" s="5"/>
      <c r="Q246" s="5"/>
      <c r="R246" s="5"/>
      <c r="S246" s="5"/>
      <c r="T246" s="5"/>
      <c r="U246" s="5"/>
      <c r="V246" s="5"/>
      <c r="W246" s="5"/>
      <c r="X246" s="5"/>
      <c r="Y246" s="5"/>
      <c r="Z246" s="5"/>
    </row>
    <row r="247">
      <c r="A247" s="6" t="s">
        <v>6203</v>
      </c>
      <c r="B247" s="4" t="s">
        <v>6204</v>
      </c>
      <c r="C247" s="4" t="s">
        <v>1583</v>
      </c>
      <c r="D247" s="4"/>
      <c r="E247" s="4" t="s">
        <v>400</v>
      </c>
      <c r="F247" s="4" t="s">
        <v>6205</v>
      </c>
      <c r="G247" s="4" t="s">
        <v>1584</v>
      </c>
      <c r="H247" s="5"/>
      <c r="I247" s="7" t="s">
        <v>400</v>
      </c>
      <c r="J247" s="4" t="s">
        <v>6181</v>
      </c>
      <c r="K247" s="7" t="s">
        <v>1585</v>
      </c>
      <c r="L247" s="7" t="s">
        <v>1586</v>
      </c>
      <c r="M247" s="5"/>
      <c r="N247" s="5"/>
      <c r="O247" s="5"/>
      <c r="P247" s="5"/>
      <c r="Q247" s="5"/>
      <c r="R247" s="5"/>
      <c r="S247" s="5"/>
      <c r="T247" s="5"/>
      <c r="U247" s="5"/>
      <c r="V247" s="5"/>
      <c r="W247" s="5"/>
      <c r="X247" s="5"/>
      <c r="Y247" s="5"/>
      <c r="Z247" s="5"/>
    </row>
    <row r="248">
      <c r="A248" s="6" t="s">
        <v>6206</v>
      </c>
      <c r="B248" s="4" t="s">
        <v>6207</v>
      </c>
      <c r="C248" s="4" t="s">
        <v>1589</v>
      </c>
      <c r="D248" s="4"/>
      <c r="E248" s="4" t="s">
        <v>408</v>
      </c>
      <c r="F248" s="4" t="s">
        <v>6205</v>
      </c>
      <c r="G248" s="4" t="s">
        <v>1590</v>
      </c>
      <c r="H248" s="5"/>
      <c r="I248" s="7" t="s">
        <v>408</v>
      </c>
      <c r="J248" s="4" t="s">
        <v>6183</v>
      </c>
      <c r="K248" s="7" t="s">
        <v>1591</v>
      </c>
      <c r="L248" s="7" t="s">
        <v>1592</v>
      </c>
      <c r="M248" s="5"/>
      <c r="N248" s="5"/>
      <c r="O248" s="5"/>
      <c r="P248" s="5"/>
      <c r="Q248" s="5"/>
      <c r="R248" s="5"/>
      <c r="S248" s="5"/>
      <c r="T248" s="5"/>
      <c r="U248" s="5"/>
      <c r="V248" s="5"/>
      <c r="W248" s="5"/>
      <c r="X248" s="5"/>
      <c r="Y248" s="5"/>
      <c r="Z248" s="5"/>
    </row>
    <row r="249">
      <c r="A249" s="6" t="s">
        <v>6208</v>
      </c>
      <c r="B249" s="4" t="s">
        <v>6209</v>
      </c>
      <c r="C249" s="4" t="s">
        <v>1595</v>
      </c>
      <c r="D249" s="4"/>
      <c r="E249" s="4" t="s">
        <v>416</v>
      </c>
      <c r="F249" s="4" t="s">
        <v>6210</v>
      </c>
      <c r="G249" s="4" t="s">
        <v>1596</v>
      </c>
      <c r="H249" s="5"/>
      <c r="I249" s="7" t="s">
        <v>416</v>
      </c>
      <c r="J249" s="4" t="s">
        <v>6185</v>
      </c>
      <c r="K249" s="7" t="s">
        <v>1597</v>
      </c>
      <c r="L249" s="7" t="s">
        <v>1598</v>
      </c>
      <c r="M249" s="5"/>
      <c r="N249" s="5"/>
      <c r="O249" s="5"/>
      <c r="P249" s="5"/>
      <c r="Q249" s="5"/>
      <c r="R249" s="5"/>
      <c r="S249" s="5"/>
      <c r="T249" s="5"/>
      <c r="U249" s="5"/>
      <c r="V249" s="5"/>
      <c r="W249" s="5"/>
      <c r="X249" s="5"/>
      <c r="Y249" s="5"/>
      <c r="Z249" s="5"/>
    </row>
    <row r="250">
      <c r="A250" s="6" t="s">
        <v>6211</v>
      </c>
      <c r="B250" s="4" t="s">
        <v>6212</v>
      </c>
      <c r="C250" s="4" t="s">
        <v>1601</v>
      </c>
      <c r="D250" s="4"/>
      <c r="E250" s="4" t="s">
        <v>424</v>
      </c>
      <c r="F250" s="4" t="s">
        <v>6210</v>
      </c>
      <c r="G250" s="4" t="s">
        <v>1602</v>
      </c>
      <c r="H250" s="5"/>
      <c r="I250" s="7" t="s">
        <v>424</v>
      </c>
      <c r="J250" s="4" t="s">
        <v>6187</v>
      </c>
      <c r="K250" s="7" t="s">
        <v>1603</v>
      </c>
      <c r="L250" s="7" t="s">
        <v>1604</v>
      </c>
      <c r="M250" s="5"/>
      <c r="N250" s="5"/>
      <c r="O250" s="5"/>
      <c r="P250" s="5"/>
      <c r="Q250" s="5"/>
      <c r="R250" s="5"/>
      <c r="S250" s="5"/>
      <c r="T250" s="5"/>
      <c r="U250" s="5"/>
      <c r="V250" s="5"/>
      <c r="W250" s="5"/>
      <c r="X250" s="5"/>
      <c r="Y250" s="5"/>
      <c r="Z250" s="5"/>
    </row>
    <row r="251">
      <c r="A251" s="6" t="s">
        <v>6213</v>
      </c>
      <c r="B251" s="4" t="s">
        <v>6214</v>
      </c>
      <c r="C251" s="4" t="s">
        <v>1607</v>
      </c>
      <c r="D251" s="4"/>
      <c r="E251" s="4" t="s">
        <v>432</v>
      </c>
      <c r="F251" s="4" t="s">
        <v>6215</v>
      </c>
      <c r="G251" s="4" t="s">
        <v>1608</v>
      </c>
      <c r="H251" s="5"/>
      <c r="I251" s="7" t="s">
        <v>432</v>
      </c>
      <c r="J251" s="4" t="s">
        <v>6189</v>
      </c>
      <c r="K251" s="7" t="s">
        <v>1609</v>
      </c>
      <c r="L251" s="7" t="s">
        <v>1610</v>
      </c>
      <c r="M251" s="5"/>
      <c r="N251" s="5"/>
      <c r="O251" s="5"/>
      <c r="P251" s="5"/>
      <c r="Q251" s="5"/>
      <c r="R251" s="5"/>
      <c r="S251" s="5"/>
      <c r="T251" s="5"/>
      <c r="U251" s="5"/>
      <c r="V251" s="5"/>
      <c r="W251" s="5"/>
      <c r="X251" s="5"/>
      <c r="Y251" s="5"/>
      <c r="Z251" s="5"/>
    </row>
    <row r="252">
      <c r="A252" s="6" t="s">
        <v>6216</v>
      </c>
      <c r="B252" s="4" t="s">
        <v>6217</v>
      </c>
      <c r="C252" s="4" t="s">
        <v>1613</v>
      </c>
      <c r="D252" s="4"/>
      <c r="E252" s="4" t="s">
        <v>440</v>
      </c>
      <c r="F252" s="4" t="s">
        <v>6215</v>
      </c>
      <c r="G252" s="4" t="s">
        <v>1614</v>
      </c>
      <c r="H252" s="5"/>
      <c r="I252" s="7" t="s">
        <v>440</v>
      </c>
      <c r="J252" s="4" t="s">
        <v>6191</v>
      </c>
      <c r="K252" s="7" t="s">
        <v>1615</v>
      </c>
      <c r="L252" s="7" t="s">
        <v>1616</v>
      </c>
      <c r="M252" s="5"/>
      <c r="N252" s="5"/>
      <c r="O252" s="5"/>
      <c r="P252" s="5"/>
      <c r="Q252" s="5"/>
      <c r="R252" s="5"/>
      <c r="S252" s="5"/>
      <c r="T252" s="5"/>
      <c r="U252" s="5"/>
      <c r="V252" s="5"/>
      <c r="W252" s="5"/>
      <c r="X252" s="5"/>
      <c r="Y252" s="5"/>
      <c r="Z252" s="5"/>
    </row>
    <row r="253">
      <c r="A253" s="6" t="s">
        <v>6218</v>
      </c>
      <c r="B253" s="4" t="s">
        <v>6219</v>
      </c>
      <c r="C253" s="4" t="s">
        <v>1619</v>
      </c>
      <c r="D253" s="4"/>
      <c r="E253" s="4" t="s">
        <v>448</v>
      </c>
      <c r="F253" s="4" t="s">
        <v>6220</v>
      </c>
      <c r="G253" s="4" t="s">
        <v>1620</v>
      </c>
      <c r="H253" s="5"/>
      <c r="I253" s="7" t="s">
        <v>448</v>
      </c>
      <c r="J253" s="4" t="s">
        <v>6193</v>
      </c>
      <c r="K253" s="7" t="s">
        <v>1621</v>
      </c>
      <c r="L253" s="7" t="s">
        <v>1622</v>
      </c>
      <c r="M253" s="5"/>
      <c r="N253" s="5"/>
      <c r="O253" s="5"/>
      <c r="P253" s="5"/>
      <c r="Q253" s="5"/>
      <c r="R253" s="5"/>
      <c r="S253" s="5"/>
      <c r="T253" s="5"/>
      <c r="U253" s="5"/>
      <c r="V253" s="5"/>
      <c r="W253" s="5"/>
      <c r="X253" s="5"/>
      <c r="Y253" s="5"/>
      <c r="Z253" s="5"/>
    </row>
    <row r="254">
      <c r="A254" s="6" t="s">
        <v>6221</v>
      </c>
      <c r="B254" s="4" t="s">
        <v>6222</v>
      </c>
      <c r="C254" s="4" t="s">
        <v>1625</v>
      </c>
      <c r="D254" s="4"/>
      <c r="E254" s="4" t="s">
        <v>456</v>
      </c>
      <c r="F254" s="4" t="s">
        <v>6220</v>
      </c>
      <c r="G254" s="4" t="s">
        <v>1626</v>
      </c>
      <c r="H254" s="5"/>
      <c r="I254" s="7" t="s">
        <v>456</v>
      </c>
      <c r="J254" s="4" t="s">
        <v>6195</v>
      </c>
      <c r="K254" s="7" t="s">
        <v>1627</v>
      </c>
      <c r="L254" s="7" t="s">
        <v>1628</v>
      </c>
      <c r="M254" s="5"/>
      <c r="N254" s="5"/>
      <c r="O254" s="5"/>
      <c r="P254" s="5"/>
      <c r="Q254" s="5"/>
      <c r="R254" s="5"/>
      <c r="S254" s="5"/>
      <c r="T254" s="5"/>
      <c r="U254" s="5"/>
      <c r="V254" s="5"/>
      <c r="W254" s="5"/>
      <c r="X254" s="5"/>
      <c r="Y254" s="5"/>
      <c r="Z254" s="5"/>
    </row>
    <row r="255">
      <c r="A255" s="6" t="s">
        <v>6223</v>
      </c>
      <c r="B255" s="4" t="s">
        <v>6224</v>
      </c>
      <c r="C255" s="4" t="s">
        <v>1631</v>
      </c>
      <c r="D255" s="4"/>
      <c r="E255" s="4" t="s">
        <v>464</v>
      </c>
      <c r="F255" s="4" t="s">
        <v>6225</v>
      </c>
      <c r="G255" s="4" t="s">
        <v>1632</v>
      </c>
      <c r="H255" s="5"/>
      <c r="I255" s="7" t="s">
        <v>464</v>
      </c>
      <c r="J255" s="4" t="s">
        <v>6198</v>
      </c>
      <c r="K255" s="7" t="s">
        <v>1633</v>
      </c>
      <c r="L255" s="7" t="s">
        <v>1634</v>
      </c>
      <c r="M255" s="5"/>
      <c r="N255" s="5"/>
      <c r="O255" s="5"/>
      <c r="P255" s="5"/>
      <c r="Q255" s="5"/>
      <c r="R255" s="5"/>
      <c r="S255" s="5"/>
      <c r="T255" s="5"/>
      <c r="U255" s="5"/>
      <c r="V255" s="5"/>
      <c r="W255" s="5"/>
      <c r="X255" s="5"/>
      <c r="Y255" s="5"/>
      <c r="Z255" s="5"/>
    </row>
    <row r="256">
      <c r="A256" s="6" t="s">
        <v>6226</v>
      </c>
      <c r="B256" s="4" t="s">
        <v>6227</v>
      </c>
      <c r="C256" s="4" t="s">
        <v>1637</v>
      </c>
      <c r="D256" s="4"/>
      <c r="E256" s="4" t="s">
        <v>472</v>
      </c>
      <c r="F256" s="4" t="s">
        <v>6228</v>
      </c>
      <c r="G256" s="4" t="s">
        <v>1638</v>
      </c>
      <c r="H256" s="5"/>
      <c r="I256" s="7" t="s">
        <v>474</v>
      </c>
      <c r="J256" s="4" t="s">
        <v>6200</v>
      </c>
      <c r="K256" s="7" t="s">
        <v>1639</v>
      </c>
      <c r="L256" s="7" t="s">
        <v>1640</v>
      </c>
      <c r="M256" s="5"/>
      <c r="N256" s="5"/>
      <c r="O256" s="5"/>
      <c r="P256" s="5"/>
      <c r="Q256" s="5"/>
      <c r="R256" s="5"/>
      <c r="S256" s="5"/>
      <c r="T256" s="5"/>
      <c r="U256" s="5"/>
      <c r="V256" s="5"/>
      <c r="W256" s="5"/>
      <c r="X256" s="5"/>
      <c r="Y256" s="5"/>
      <c r="Z256" s="5"/>
    </row>
    <row r="257">
      <c r="A257" s="6" t="s">
        <v>6229</v>
      </c>
      <c r="B257" s="4" t="s">
        <v>6230</v>
      </c>
      <c r="C257" s="4" t="s">
        <v>1643</v>
      </c>
      <c r="D257" s="4"/>
      <c r="E257" s="4" t="s">
        <v>481</v>
      </c>
      <c r="F257" s="4" t="s">
        <v>6228</v>
      </c>
      <c r="G257" s="4" t="s">
        <v>1644</v>
      </c>
      <c r="H257" s="5"/>
      <c r="I257" s="7" t="s">
        <v>481</v>
      </c>
      <c r="J257" s="4" t="s">
        <v>6202</v>
      </c>
      <c r="K257" s="7" t="s">
        <v>1645</v>
      </c>
      <c r="L257" s="7" t="s">
        <v>1646</v>
      </c>
      <c r="M257" s="5"/>
      <c r="N257" s="5"/>
      <c r="O257" s="5"/>
      <c r="P257" s="5"/>
      <c r="Q257" s="5"/>
      <c r="R257" s="5"/>
      <c r="S257" s="5"/>
      <c r="T257" s="5"/>
      <c r="U257" s="5"/>
      <c r="V257" s="5"/>
      <c r="W257" s="5"/>
      <c r="X257" s="5"/>
      <c r="Y257" s="5"/>
      <c r="Z257" s="5"/>
    </row>
    <row r="258">
      <c r="A258" s="6" t="s">
        <v>6231</v>
      </c>
      <c r="B258" s="4" t="s">
        <v>6232</v>
      </c>
      <c r="C258" s="4" t="s">
        <v>1648</v>
      </c>
      <c r="D258" s="4"/>
      <c r="E258" s="4" t="s">
        <v>489</v>
      </c>
      <c r="F258" s="4" t="s">
        <v>6233</v>
      </c>
      <c r="G258" s="4" t="s">
        <v>1649</v>
      </c>
      <c r="H258" s="5"/>
      <c r="I258" s="7" t="s">
        <v>489</v>
      </c>
      <c r="J258" s="4" t="s">
        <v>6204</v>
      </c>
      <c r="K258" s="7" t="s">
        <v>1650</v>
      </c>
      <c r="L258" s="7" t="s">
        <v>1651</v>
      </c>
      <c r="M258" s="5"/>
      <c r="N258" s="5"/>
      <c r="O258" s="5"/>
      <c r="P258" s="5"/>
      <c r="Q258" s="5"/>
      <c r="R258" s="5"/>
      <c r="S258" s="5"/>
      <c r="T258" s="5"/>
      <c r="U258" s="5"/>
      <c r="V258" s="5"/>
      <c r="W258" s="5"/>
      <c r="X258" s="5"/>
      <c r="Y258" s="5"/>
      <c r="Z258" s="5"/>
    </row>
    <row r="259">
      <c r="A259" s="6" t="s">
        <v>6234</v>
      </c>
      <c r="B259" s="4" t="s">
        <v>6235</v>
      </c>
      <c r="C259" s="4" t="s">
        <v>1654</v>
      </c>
      <c r="D259" s="4"/>
      <c r="E259" s="4" t="s">
        <v>497</v>
      </c>
      <c r="F259" s="4" t="s">
        <v>6236</v>
      </c>
      <c r="G259" s="4" t="s">
        <v>1655</v>
      </c>
      <c r="H259" s="5"/>
      <c r="I259" s="7" t="s">
        <v>497</v>
      </c>
      <c r="J259" s="4" t="s">
        <v>6207</v>
      </c>
      <c r="K259" s="7" t="s">
        <v>1656</v>
      </c>
      <c r="L259" s="7" t="s">
        <v>1657</v>
      </c>
      <c r="M259" s="5"/>
      <c r="N259" s="5"/>
      <c r="O259" s="5"/>
      <c r="P259" s="5"/>
      <c r="Q259" s="5"/>
      <c r="R259" s="5"/>
      <c r="S259" s="5"/>
      <c r="T259" s="5"/>
      <c r="U259" s="5"/>
      <c r="V259" s="5"/>
      <c r="W259" s="5"/>
      <c r="X259" s="5"/>
      <c r="Y259" s="5"/>
      <c r="Z259" s="5"/>
    </row>
    <row r="260">
      <c r="A260" s="6" t="s">
        <v>6237</v>
      </c>
      <c r="B260" s="4" t="s">
        <v>6238</v>
      </c>
      <c r="C260" s="4" t="s">
        <v>1660</v>
      </c>
      <c r="D260" s="4"/>
      <c r="E260" s="4" t="s">
        <v>505</v>
      </c>
      <c r="F260" s="4" t="s">
        <v>6239</v>
      </c>
      <c r="G260" s="4" t="s">
        <v>1661</v>
      </c>
      <c r="H260" s="5"/>
      <c r="I260" s="7" t="s">
        <v>505</v>
      </c>
      <c r="J260" s="4" t="s">
        <v>6209</v>
      </c>
      <c r="K260" s="7" t="s">
        <v>1662</v>
      </c>
      <c r="L260" s="7" t="s">
        <v>1663</v>
      </c>
      <c r="M260" s="5"/>
      <c r="N260" s="5"/>
      <c r="O260" s="5"/>
      <c r="P260" s="5"/>
      <c r="Q260" s="5"/>
      <c r="R260" s="5"/>
      <c r="S260" s="5"/>
      <c r="T260" s="5"/>
      <c r="U260" s="5"/>
      <c r="V260" s="5"/>
      <c r="W260" s="5"/>
      <c r="X260" s="5"/>
      <c r="Y260" s="5"/>
      <c r="Z260" s="5"/>
    </row>
    <row r="261">
      <c r="A261" s="6" t="s">
        <v>6240</v>
      </c>
      <c r="B261" s="4" t="s">
        <v>6241</v>
      </c>
      <c r="C261" s="4" t="s">
        <v>1666</v>
      </c>
      <c r="D261" s="4"/>
      <c r="E261" s="4" t="s">
        <v>513</v>
      </c>
      <c r="F261" s="4" t="s">
        <v>6239</v>
      </c>
      <c r="G261" s="4" t="s">
        <v>1667</v>
      </c>
      <c r="H261" s="5"/>
      <c r="I261" s="7" t="s">
        <v>513</v>
      </c>
      <c r="J261" s="4" t="s">
        <v>6212</v>
      </c>
      <c r="K261" s="7" t="s">
        <v>1668</v>
      </c>
      <c r="L261" s="7" t="s">
        <v>1669</v>
      </c>
      <c r="M261" s="5"/>
      <c r="N261" s="5"/>
      <c r="O261" s="5"/>
      <c r="P261" s="5"/>
      <c r="Q261" s="5"/>
      <c r="R261" s="5"/>
      <c r="S261" s="5"/>
      <c r="T261" s="5"/>
      <c r="U261" s="5"/>
      <c r="V261" s="5"/>
      <c r="W261" s="5"/>
      <c r="X261" s="5"/>
      <c r="Y261" s="5"/>
      <c r="Z261" s="5"/>
    </row>
    <row r="262">
      <c r="A262" s="6" t="s">
        <v>6242</v>
      </c>
      <c r="B262" s="4" t="s">
        <v>6243</v>
      </c>
      <c r="C262" s="4" t="s">
        <v>1672</v>
      </c>
      <c r="D262" s="4"/>
      <c r="E262" s="4" t="s">
        <v>520</v>
      </c>
      <c r="F262" s="4" t="s">
        <v>6244</v>
      </c>
      <c r="G262" s="4" t="s">
        <v>1673</v>
      </c>
      <c r="H262" s="5"/>
      <c r="I262" s="7" t="s">
        <v>520</v>
      </c>
      <c r="J262" s="4" t="s">
        <v>6214</v>
      </c>
      <c r="K262" s="7" t="s">
        <v>1674</v>
      </c>
      <c r="L262" s="7" t="s">
        <v>1675</v>
      </c>
      <c r="M262" s="5"/>
      <c r="N262" s="5"/>
      <c r="O262" s="5"/>
      <c r="P262" s="5"/>
      <c r="Q262" s="5"/>
      <c r="R262" s="5"/>
      <c r="S262" s="5"/>
      <c r="T262" s="5"/>
      <c r="U262" s="5"/>
      <c r="V262" s="5"/>
      <c r="W262" s="5"/>
      <c r="X262" s="5"/>
      <c r="Y262" s="5"/>
      <c r="Z262" s="5"/>
    </row>
    <row r="263">
      <c r="A263" s="6" t="s">
        <v>6245</v>
      </c>
      <c r="B263" s="4" t="s">
        <v>6246</v>
      </c>
      <c r="C263" s="4" t="s">
        <v>1678</v>
      </c>
      <c r="D263" s="4"/>
      <c r="E263" s="4" t="s">
        <v>528</v>
      </c>
      <c r="F263" s="4" t="s">
        <v>6247</v>
      </c>
      <c r="G263" s="4" t="s">
        <v>1679</v>
      </c>
      <c r="H263" s="5"/>
      <c r="I263" s="7" t="s">
        <v>528</v>
      </c>
      <c r="J263" s="4" t="s">
        <v>6217</v>
      </c>
      <c r="K263" s="7" t="s">
        <v>1680</v>
      </c>
      <c r="L263" s="7" t="s">
        <v>1681</v>
      </c>
      <c r="M263" s="5"/>
      <c r="N263" s="5"/>
      <c r="O263" s="5"/>
      <c r="P263" s="5"/>
      <c r="Q263" s="5"/>
      <c r="R263" s="5"/>
      <c r="S263" s="5"/>
      <c r="T263" s="5"/>
      <c r="U263" s="5"/>
      <c r="V263" s="5"/>
      <c r="W263" s="5"/>
      <c r="X263" s="5"/>
      <c r="Y263" s="5"/>
      <c r="Z263" s="5"/>
    </row>
    <row r="264">
      <c r="A264" s="6" t="s">
        <v>6248</v>
      </c>
      <c r="B264" s="4" t="s">
        <v>6249</v>
      </c>
      <c r="C264" s="4" t="s">
        <v>1684</v>
      </c>
      <c r="D264" s="4"/>
      <c r="E264" s="4" t="s">
        <v>535</v>
      </c>
      <c r="F264" s="4" t="s">
        <v>6247</v>
      </c>
      <c r="G264" s="4" t="s">
        <v>1685</v>
      </c>
      <c r="H264" s="5"/>
      <c r="I264" s="7" t="s">
        <v>535</v>
      </c>
      <c r="J264" s="4" t="s">
        <v>6219</v>
      </c>
      <c r="K264" s="7" t="s">
        <v>1686</v>
      </c>
      <c r="L264" s="7" t="s">
        <v>1687</v>
      </c>
      <c r="M264" s="5"/>
      <c r="N264" s="5"/>
      <c r="O264" s="5"/>
      <c r="P264" s="5"/>
      <c r="Q264" s="5"/>
      <c r="R264" s="5"/>
      <c r="S264" s="5"/>
      <c r="T264" s="5"/>
      <c r="U264" s="5"/>
      <c r="V264" s="5"/>
      <c r="W264" s="5"/>
      <c r="X264" s="5"/>
      <c r="Y264" s="5"/>
      <c r="Z264" s="5"/>
    </row>
    <row r="265">
      <c r="A265" s="6" t="s">
        <v>6250</v>
      </c>
      <c r="B265" s="4" t="s">
        <v>6251</v>
      </c>
      <c r="C265" s="4" t="s">
        <v>1690</v>
      </c>
      <c r="D265" s="4"/>
      <c r="E265" s="4" t="s">
        <v>543</v>
      </c>
      <c r="F265" s="4" t="s">
        <v>6252</v>
      </c>
      <c r="G265" s="4" t="s">
        <v>1691</v>
      </c>
      <c r="H265" s="5"/>
      <c r="I265" s="7" t="s">
        <v>543</v>
      </c>
      <c r="J265" s="4" t="s">
        <v>6222</v>
      </c>
      <c r="K265" s="7" t="s">
        <v>1692</v>
      </c>
      <c r="L265" s="7" t="s">
        <v>1693</v>
      </c>
      <c r="M265" s="5"/>
      <c r="N265" s="5"/>
      <c r="O265" s="5"/>
      <c r="P265" s="5"/>
      <c r="Q265" s="5"/>
      <c r="R265" s="5"/>
      <c r="S265" s="5"/>
      <c r="T265" s="5"/>
      <c r="U265" s="5"/>
      <c r="V265" s="5"/>
      <c r="W265" s="5"/>
      <c r="X265" s="5"/>
      <c r="Y265" s="5"/>
      <c r="Z265" s="5"/>
    </row>
    <row r="266">
      <c r="A266" s="6" t="s">
        <v>6253</v>
      </c>
      <c r="B266" s="4" t="s">
        <v>6254</v>
      </c>
      <c r="C266" s="4" t="s">
        <v>1696</v>
      </c>
      <c r="D266" s="4"/>
      <c r="E266" s="4" t="s">
        <v>551</v>
      </c>
      <c r="F266" s="4" t="s">
        <v>6255</v>
      </c>
      <c r="G266" s="4" t="s">
        <v>1697</v>
      </c>
      <c r="H266" s="5"/>
      <c r="I266" s="7" t="s">
        <v>553</v>
      </c>
      <c r="J266" s="4" t="s">
        <v>6224</v>
      </c>
      <c r="K266" s="7" t="s">
        <v>1698</v>
      </c>
      <c r="L266" s="7" t="s">
        <v>1699</v>
      </c>
      <c r="M266" s="5"/>
      <c r="N266" s="5"/>
      <c r="O266" s="5"/>
      <c r="P266" s="5"/>
      <c r="Q266" s="5"/>
      <c r="R266" s="5"/>
      <c r="S266" s="5"/>
      <c r="T266" s="5"/>
      <c r="U266" s="5"/>
      <c r="V266" s="5"/>
      <c r="W266" s="5"/>
      <c r="X266" s="5"/>
      <c r="Y266" s="5"/>
      <c r="Z266" s="5"/>
    </row>
    <row r="267">
      <c r="A267" s="6" t="s">
        <v>6256</v>
      </c>
      <c r="B267" s="4" t="s">
        <v>6257</v>
      </c>
      <c r="C267" s="4" t="s">
        <v>1702</v>
      </c>
      <c r="D267" s="4"/>
      <c r="E267" s="4" t="s">
        <v>551</v>
      </c>
      <c r="F267" s="4" t="s">
        <v>6255</v>
      </c>
      <c r="G267" s="4" t="s">
        <v>1697</v>
      </c>
      <c r="H267" s="5"/>
      <c r="I267" s="7"/>
      <c r="J267" s="4"/>
      <c r="K267" s="7"/>
      <c r="L267" s="7"/>
      <c r="M267" s="5"/>
      <c r="N267" s="5"/>
      <c r="O267" s="5"/>
      <c r="P267" s="5"/>
      <c r="Q267" s="5"/>
      <c r="R267" s="5"/>
      <c r="S267" s="5"/>
      <c r="T267" s="5"/>
      <c r="U267" s="5"/>
      <c r="V267" s="5"/>
      <c r="W267" s="5"/>
      <c r="X267" s="5"/>
      <c r="Y267" s="5"/>
      <c r="Z267" s="5"/>
    </row>
    <row r="268">
      <c r="A268" s="6" t="s">
        <v>6258</v>
      </c>
      <c r="B268" s="4" t="s">
        <v>6259</v>
      </c>
      <c r="C268" s="4" t="s">
        <v>1704</v>
      </c>
      <c r="D268" s="4"/>
      <c r="E268" s="4" t="s">
        <v>551</v>
      </c>
      <c r="F268" s="4" t="s">
        <v>6255</v>
      </c>
      <c r="G268" s="4" t="s">
        <v>1697</v>
      </c>
      <c r="H268" s="5"/>
      <c r="I268" s="7"/>
      <c r="J268" s="4"/>
      <c r="K268" s="7"/>
      <c r="L268" s="7"/>
      <c r="M268" s="5"/>
      <c r="N268" s="5"/>
      <c r="O268" s="5"/>
      <c r="P268" s="5"/>
      <c r="Q268" s="5"/>
      <c r="R268" s="5"/>
      <c r="S268" s="5"/>
      <c r="T268" s="5"/>
      <c r="U268" s="5"/>
      <c r="V268" s="5"/>
      <c r="W268" s="5"/>
      <c r="X268" s="5"/>
      <c r="Y268" s="5"/>
      <c r="Z268" s="5"/>
    </row>
    <row r="269">
      <c r="A269" s="6" t="s">
        <v>6260</v>
      </c>
      <c r="B269" s="4" t="s">
        <v>6261</v>
      </c>
      <c r="C269" s="4" t="s">
        <v>1706</v>
      </c>
      <c r="D269" s="4"/>
      <c r="E269" s="4" t="s">
        <v>551</v>
      </c>
      <c r="F269" s="4" t="s">
        <v>6255</v>
      </c>
      <c r="G269" s="4" t="s">
        <v>1697</v>
      </c>
      <c r="H269" s="5"/>
      <c r="I269" s="7"/>
      <c r="J269" s="4"/>
      <c r="K269" s="7"/>
      <c r="L269" s="7"/>
      <c r="M269" s="5"/>
      <c r="N269" s="5"/>
      <c r="O269" s="5"/>
      <c r="P269" s="5"/>
      <c r="Q269" s="5"/>
      <c r="R269" s="5"/>
      <c r="S269" s="5"/>
      <c r="T269" s="5"/>
      <c r="U269" s="5"/>
      <c r="V269" s="5"/>
      <c r="W269" s="5"/>
      <c r="X269" s="5"/>
      <c r="Y269" s="5"/>
      <c r="Z269" s="5"/>
    </row>
    <row r="270">
      <c r="A270" s="6" t="s">
        <v>6262</v>
      </c>
      <c r="B270" s="4" t="s">
        <v>6263</v>
      </c>
      <c r="C270" s="4" t="s">
        <v>1708</v>
      </c>
      <c r="D270" s="4"/>
      <c r="E270" s="4" t="s">
        <v>561</v>
      </c>
      <c r="F270" s="4" t="s">
        <v>6255</v>
      </c>
      <c r="G270" s="4" t="s">
        <v>1709</v>
      </c>
      <c r="H270" s="5"/>
      <c r="I270" s="7" t="s">
        <v>561</v>
      </c>
      <c r="J270" s="4" t="s">
        <v>6227</v>
      </c>
      <c r="K270" s="7" t="s">
        <v>1710</v>
      </c>
      <c r="L270" s="7" t="s">
        <v>1711</v>
      </c>
      <c r="M270" s="5"/>
      <c r="N270" s="5"/>
      <c r="O270" s="5"/>
      <c r="P270" s="5"/>
      <c r="Q270" s="5"/>
      <c r="R270" s="5"/>
      <c r="S270" s="5"/>
      <c r="T270" s="5"/>
      <c r="U270" s="5"/>
      <c r="V270" s="5"/>
      <c r="W270" s="5"/>
      <c r="X270" s="5"/>
      <c r="Y270" s="5"/>
      <c r="Z270" s="5"/>
    </row>
    <row r="271">
      <c r="A271" s="6" t="s">
        <v>6264</v>
      </c>
      <c r="B271" s="4" t="s">
        <v>6265</v>
      </c>
      <c r="C271" s="4" t="s">
        <v>1714</v>
      </c>
      <c r="D271" s="4"/>
      <c r="E271" s="4" t="s">
        <v>561</v>
      </c>
      <c r="F271" s="4" t="s">
        <v>6255</v>
      </c>
      <c r="G271" s="4" t="s">
        <v>1709</v>
      </c>
      <c r="H271" s="5"/>
      <c r="I271" s="7"/>
      <c r="J271" s="4"/>
      <c r="K271" s="7"/>
      <c r="L271" s="7"/>
      <c r="M271" s="5"/>
      <c r="N271" s="5"/>
      <c r="O271" s="5"/>
      <c r="P271" s="5"/>
      <c r="Q271" s="5"/>
      <c r="R271" s="5"/>
      <c r="S271" s="5"/>
      <c r="T271" s="5"/>
      <c r="U271" s="5"/>
      <c r="V271" s="5"/>
      <c r="W271" s="5"/>
      <c r="X271" s="5"/>
      <c r="Y271" s="5"/>
      <c r="Z271" s="5"/>
    </row>
    <row r="272">
      <c r="A272" s="6" t="s">
        <v>6266</v>
      </c>
      <c r="B272" s="4" t="s">
        <v>6267</v>
      </c>
      <c r="C272" s="4" t="s">
        <v>1716</v>
      </c>
      <c r="D272" s="4"/>
      <c r="E272" s="4" t="s">
        <v>569</v>
      </c>
      <c r="F272" s="4" t="s">
        <v>6255</v>
      </c>
      <c r="G272" s="4" t="s">
        <v>1717</v>
      </c>
      <c r="H272" s="5"/>
      <c r="I272" s="7" t="s">
        <v>569</v>
      </c>
      <c r="J272" s="4" t="s">
        <v>6230</v>
      </c>
      <c r="K272" s="7" t="s">
        <v>1718</v>
      </c>
      <c r="L272" s="7" t="s">
        <v>1719</v>
      </c>
      <c r="M272" s="5"/>
      <c r="N272" s="5"/>
      <c r="O272" s="5"/>
      <c r="P272" s="5"/>
      <c r="Q272" s="5"/>
      <c r="R272" s="5"/>
      <c r="S272" s="5"/>
      <c r="T272" s="5"/>
      <c r="U272" s="5"/>
      <c r="V272" s="5"/>
      <c r="W272" s="5"/>
      <c r="X272" s="5"/>
      <c r="Y272" s="5"/>
      <c r="Z272" s="5"/>
    </row>
    <row r="273">
      <c r="A273" s="6" t="s">
        <v>6268</v>
      </c>
      <c r="B273" s="4" t="s">
        <v>6269</v>
      </c>
      <c r="C273" s="4" t="s">
        <v>1722</v>
      </c>
      <c r="D273" s="4"/>
      <c r="E273" s="4" t="s">
        <v>577</v>
      </c>
      <c r="F273" s="4" t="s">
        <v>6270</v>
      </c>
      <c r="G273" s="4" t="s">
        <v>1723</v>
      </c>
      <c r="H273" s="5"/>
      <c r="I273" s="7" t="s">
        <v>577</v>
      </c>
      <c r="J273" s="4" t="s">
        <v>6232</v>
      </c>
      <c r="K273" s="7" t="s">
        <v>1724</v>
      </c>
      <c r="L273" s="7" t="s">
        <v>1725</v>
      </c>
      <c r="M273" s="5"/>
      <c r="N273" s="5"/>
      <c r="O273" s="5"/>
      <c r="P273" s="5"/>
      <c r="Q273" s="5"/>
      <c r="R273" s="5"/>
      <c r="S273" s="5"/>
      <c r="T273" s="5"/>
      <c r="U273" s="5"/>
      <c r="V273" s="5"/>
      <c r="W273" s="5"/>
      <c r="X273" s="5"/>
      <c r="Y273" s="5"/>
      <c r="Z273" s="5"/>
    </row>
    <row r="274">
      <c r="A274" s="6" t="s">
        <v>6271</v>
      </c>
      <c r="B274" s="4" t="s">
        <v>6272</v>
      </c>
      <c r="C274" s="4" t="s">
        <v>1728</v>
      </c>
      <c r="D274" s="4"/>
      <c r="E274" s="4" t="s">
        <v>577</v>
      </c>
      <c r="F274" s="4" t="s">
        <v>6270</v>
      </c>
      <c r="G274" s="4" t="s">
        <v>1723</v>
      </c>
      <c r="H274" s="5"/>
      <c r="I274" s="7"/>
      <c r="J274" s="4"/>
      <c r="K274" s="7"/>
      <c r="L274" s="7"/>
      <c r="M274" s="5"/>
      <c r="N274" s="5"/>
      <c r="O274" s="5"/>
      <c r="P274" s="5"/>
      <c r="Q274" s="5"/>
      <c r="R274" s="5"/>
      <c r="S274" s="5"/>
      <c r="T274" s="5"/>
      <c r="U274" s="5"/>
      <c r="V274" s="5"/>
      <c r="W274" s="5"/>
      <c r="X274" s="5"/>
      <c r="Y274" s="5"/>
      <c r="Z274" s="5"/>
    </row>
    <row r="275">
      <c r="A275" s="6" t="s">
        <v>6273</v>
      </c>
      <c r="B275" s="4" t="s">
        <v>6274</v>
      </c>
      <c r="C275" s="4" t="s">
        <v>1730</v>
      </c>
      <c r="D275" s="4"/>
      <c r="E275" s="4" t="s">
        <v>577</v>
      </c>
      <c r="F275" s="4" t="s">
        <v>6270</v>
      </c>
      <c r="G275" s="4" t="s">
        <v>1723</v>
      </c>
      <c r="H275" s="5"/>
      <c r="I275" s="7"/>
      <c r="J275" s="4"/>
      <c r="K275" s="7"/>
      <c r="L275" s="7"/>
      <c r="M275" s="5"/>
      <c r="N275" s="5"/>
      <c r="O275" s="5"/>
      <c r="P275" s="5"/>
      <c r="Q275" s="5"/>
      <c r="R275" s="5"/>
      <c r="S275" s="5"/>
      <c r="T275" s="5"/>
      <c r="U275" s="5"/>
      <c r="V275" s="5"/>
      <c r="W275" s="5"/>
      <c r="X275" s="5"/>
      <c r="Y275" s="5"/>
      <c r="Z275" s="5"/>
    </row>
    <row r="276">
      <c r="A276" s="6" t="s">
        <v>6275</v>
      </c>
      <c r="B276" s="4" t="s">
        <v>6276</v>
      </c>
      <c r="C276" s="4" t="s">
        <v>1732</v>
      </c>
      <c r="D276" s="4"/>
      <c r="E276" s="4" t="s">
        <v>587</v>
      </c>
      <c r="F276" s="4" t="s">
        <v>6277</v>
      </c>
      <c r="G276" s="4" t="s">
        <v>1733</v>
      </c>
      <c r="H276" s="5"/>
      <c r="I276" s="7" t="s">
        <v>587</v>
      </c>
      <c r="J276" s="4" t="s">
        <v>6235</v>
      </c>
      <c r="K276" s="7" t="s">
        <v>1734</v>
      </c>
      <c r="L276" s="7" t="s">
        <v>1735</v>
      </c>
      <c r="M276" s="5"/>
      <c r="N276" s="5"/>
      <c r="O276" s="5"/>
      <c r="P276" s="5"/>
      <c r="Q276" s="5"/>
      <c r="R276" s="5"/>
      <c r="S276" s="5"/>
      <c r="T276" s="5"/>
      <c r="U276" s="5"/>
      <c r="V276" s="5"/>
      <c r="W276" s="5"/>
      <c r="X276" s="5"/>
      <c r="Y276" s="5"/>
      <c r="Z276" s="5"/>
    </row>
    <row r="277">
      <c r="A277" s="6" t="s">
        <v>6278</v>
      </c>
      <c r="B277" s="4" t="s">
        <v>6279</v>
      </c>
      <c r="C277" s="4" t="s">
        <v>1738</v>
      </c>
      <c r="D277" s="4"/>
      <c r="E277" s="4" t="s">
        <v>595</v>
      </c>
      <c r="F277" s="4" t="s">
        <v>6277</v>
      </c>
      <c r="G277" s="4" t="s">
        <v>1739</v>
      </c>
      <c r="H277" s="5"/>
      <c r="I277" s="7" t="s">
        <v>595</v>
      </c>
      <c r="J277" s="4" t="s">
        <v>6238</v>
      </c>
      <c r="K277" s="7" t="s">
        <v>1740</v>
      </c>
      <c r="L277" s="7" t="s">
        <v>1741</v>
      </c>
      <c r="M277" s="5"/>
      <c r="N277" s="5"/>
      <c r="O277" s="5"/>
      <c r="P277" s="5"/>
      <c r="Q277" s="5"/>
      <c r="R277" s="5"/>
      <c r="S277" s="5"/>
      <c r="T277" s="5"/>
      <c r="U277" s="5"/>
      <c r="V277" s="5"/>
      <c r="W277" s="5"/>
      <c r="X277" s="5"/>
      <c r="Y277" s="5"/>
      <c r="Z277" s="5"/>
    </row>
    <row r="278">
      <c r="A278" s="6" t="s">
        <v>6280</v>
      </c>
      <c r="B278" s="4" t="s">
        <v>6281</v>
      </c>
      <c r="C278" s="4" t="s">
        <v>1744</v>
      </c>
      <c r="D278" s="4"/>
      <c r="E278" s="4" t="s">
        <v>595</v>
      </c>
      <c r="F278" s="4" t="s">
        <v>6277</v>
      </c>
      <c r="G278" s="4" t="s">
        <v>1739</v>
      </c>
      <c r="H278" s="5"/>
      <c r="I278" s="7"/>
      <c r="J278" s="4"/>
      <c r="K278" s="7"/>
      <c r="L278" s="7"/>
      <c r="M278" s="5"/>
      <c r="N278" s="5"/>
      <c r="O278" s="5"/>
      <c r="P278" s="5"/>
      <c r="Q278" s="5"/>
      <c r="R278" s="5"/>
      <c r="S278" s="5"/>
      <c r="T278" s="5"/>
      <c r="U278" s="5"/>
      <c r="V278" s="5"/>
      <c r="W278" s="5"/>
      <c r="X278" s="5"/>
      <c r="Y278" s="5"/>
      <c r="Z278" s="5"/>
    </row>
    <row r="279">
      <c r="A279" s="6" t="s">
        <v>6282</v>
      </c>
      <c r="B279" s="4" t="s">
        <v>6283</v>
      </c>
      <c r="C279" s="4" t="s">
        <v>1746</v>
      </c>
      <c r="D279" s="4"/>
      <c r="E279" s="4" t="s">
        <v>595</v>
      </c>
      <c r="F279" s="4" t="s">
        <v>6277</v>
      </c>
      <c r="G279" s="4" t="s">
        <v>1739</v>
      </c>
      <c r="H279" s="5"/>
      <c r="I279" s="7"/>
      <c r="J279" s="4"/>
      <c r="K279" s="7"/>
      <c r="L279" s="7"/>
      <c r="M279" s="5"/>
      <c r="N279" s="5"/>
      <c r="O279" s="5"/>
      <c r="P279" s="5"/>
      <c r="Q279" s="5"/>
      <c r="R279" s="5"/>
      <c r="S279" s="5"/>
      <c r="T279" s="5"/>
      <c r="U279" s="5"/>
      <c r="V279" s="5"/>
      <c r="W279" s="5"/>
      <c r="X279" s="5"/>
      <c r="Y279" s="5"/>
      <c r="Z279" s="5"/>
    </row>
    <row r="280">
      <c r="A280" s="6" t="s">
        <v>6284</v>
      </c>
      <c r="B280" s="4" t="s">
        <v>6285</v>
      </c>
      <c r="C280" s="4" t="s">
        <v>1748</v>
      </c>
      <c r="D280" s="4"/>
      <c r="E280" s="4" t="s">
        <v>595</v>
      </c>
      <c r="F280" s="4" t="s">
        <v>6277</v>
      </c>
      <c r="G280" s="4" t="s">
        <v>1739</v>
      </c>
      <c r="H280" s="5"/>
      <c r="I280" s="7"/>
      <c r="J280" s="4"/>
      <c r="K280" s="7"/>
      <c r="L280" s="7"/>
      <c r="M280" s="5"/>
      <c r="N280" s="5"/>
      <c r="O280" s="5"/>
      <c r="P280" s="5"/>
      <c r="Q280" s="5"/>
      <c r="R280" s="5"/>
      <c r="S280" s="5"/>
      <c r="T280" s="5"/>
      <c r="U280" s="5"/>
      <c r="V280" s="5"/>
      <c r="W280" s="5"/>
      <c r="X280" s="5"/>
      <c r="Y280" s="5"/>
      <c r="Z280" s="5"/>
    </row>
    <row r="281">
      <c r="A281" s="6" t="s">
        <v>6286</v>
      </c>
      <c r="B281" s="4" t="s">
        <v>6287</v>
      </c>
      <c r="C281" s="4" t="s">
        <v>1750</v>
      </c>
      <c r="D281" s="4"/>
      <c r="E281" s="4" t="s">
        <v>595</v>
      </c>
      <c r="F281" s="4" t="s">
        <v>6277</v>
      </c>
      <c r="G281" s="4" t="s">
        <v>1739</v>
      </c>
      <c r="H281" s="5"/>
      <c r="I281" s="7"/>
      <c r="J281" s="4"/>
      <c r="K281" s="7"/>
      <c r="L281" s="7"/>
      <c r="M281" s="5"/>
      <c r="N281" s="5"/>
      <c r="O281" s="5"/>
      <c r="P281" s="5"/>
      <c r="Q281" s="5"/>
      <c r="R281" s="5"/>
      <c r="S281" s="5"/>
      <c r="T281" s="5"/>
      <c r="U281" s="5"/>
      <c r="V281" s="5"/>
      <c r="W281" s="5"/>
      <c r="X281" s="5"/>
      <c r="Y281" s="5"/>
      <c r="Z281" s="5"/>
    </row>
    <row r="282">
      <c r="A282" s="6" t="s">
        <v>6288</v>
      </c>
      <c r="B282" s="4" t="s">
        <v>6289</v>
      </c>
      <c r="C282" s="4" t="s">
        <v>1752</v>
      </c>
      <c r="D282" s="4"/>
      <c r="E282" s="4" t="s">
        <v>595</v>
      </c>
      <c r="F282" s="4" t="s">
        <v>6277</v>
      </c>
      <c r="G282" s="4" t="s">
        <v>1739</v>
      </c>
      <c r="H282" s="5"/>
      <c r="I282" s="7"/>
      <c r="J282" s="4"/>
      <c r="K282" s="7"/>
      <c r="L282" s="7"/>
      <c r="M282" s="5"/>
      <c r="N282" s="5"/>
      <c r="O282" s="5"/>
      <c r="P282" s="5"/>
      <c r="Q282" s="5"/>
      <c r="R282" s="5"/>
      <c r="S282" s="5"/>
      <c r="T282" s="5"/>
      <c r="U282" s="5"/>
      <c r="V282" s="5"/>
      <c r="W282" s="5"/>
      <c r="X282" s="5"/>
      <c r="Y282" s="5"/>
      <c r="Z282" s="5"/>
    </row>
    <row r="283">
      <c r="A283" s="6" t="s">
        <v>6290</v>
      </c>
      <c r="B283" s="4" t="s">
        <v>6291</v>
      </c>
      <c r="C283" s="4" t="s">
        <v>1754</v>
      </c>
      <c r="D283" s="4"/>
      <c r="E283" s="4" t="s">
        <v>595</v>
      </c>
      <c r="F283" s="4" t="s">
        <v>6277</v>
      </c>
      <c r="G283" s="4" t="s">
        <v>1739</v>
      </c>
      <c r="H283" s="5"/>
      <c r="I283" s="7"/>
      <c r="J283" s="4"/>
      <c r="K283" s="7"/>
      <c r="L283" s="7"/>
      <c r="M283" s="5"/>
      <c r="N283" s="5"/>
      <c r="O283" s="5"/>
      <c r="P283" s="5"/>
      <c r="Q283" s="5"/>
      <c r="R283" s="5"/>
      <c r="S283" s="5"/>
      <c r="T283" s="5"/>
      <c r="U283" s="5"/>
      <c r="V283" s="5"/>
      <c r="W283" s="5"/>
      <c r="X283" s="5"/>
      <c r="Y283" s="5"/>
      <c r="Z283" s="5"/>
    </row>
    <row r="284">
      <c r="A284" s="6" t="s">
        <v>6292</v>
      </c>
      <c r="B284" s="4" t="s">
        <v>6293</v>
      </c>
      <c r="C284" s="4" t="s">
        <v>1756</v>
      </c>
      <c r="D284" s="4"/>
      <c r="E284" s="4" t="s">
        <v>595</v>
      </c>
      <c r="F284" s="4" t="s">
        <v>6277</v>
      </c>
      <c r="G284" s="4" t="s">
        <v>1739</v>
      </c>
      <c r="H284" s="5"/>
      <c r="I284" s="7"/>
      <c r="J284" s="4"/>
      <c r="K284" s="7"/>
      <c r="L284" s="7"/>
      <c r="M284" s="5"/>
      <c r="N284" s="5"/>
      <c r="O284" s="5"/>
      <c r="P284" s="5"/>
      <c r="Q284" s="5"/>
      <c r="R284" s="5"/>
      <c r="S284" s="5"/>
      <c r="T284" s="5"/>
      <c r="U284" s="5"/>
      <c r="V284" s="5"/>
      <c r="W284" s="5"/>
      <c r="X284" s="5"/>
      <c r="Y284" s="5"/>
      <c r="Z284" s="5"/>
    </row>
    <row r="285">
      <c r="A285" s="6" t="s">
        <v>6294</v>
      </c>
      <c r="B285" s="4" t="s">
        <v>6295</v>
      </c>
      <c r="C285" s="4" t="s">
        <v>1758</v>
      </c>
      <c r="D285" s="4"/>
      <c r="E285" s="4" t="s">
        <v>595</v>
      </c>
      <c r="F285" s="4" t="s">
        <v>6277</v>
      </c>
      <c r="G285" s="4" t="s">
        <v>1739</v>
      </c>
      <c r="H285" s="5"/>
      <c r="I285" s="7"/>
      <c r="J285" s="4"/>
      <c r="K285" s="7"/>
      <c r="L285" s="7"/>
      <c r="M285" s="5"/>
      <c r="N285" s="5"/>
      <c r="O285" s="5"/>
      <c r="P285" s="5"/>
      <c r="Q285" s="5"/>
      <c r="R285" s="5"/>
      <c r="S285" s="5"/>
      <c r="T285" s="5"/>
      <c r="U285" s="5"/>
      <c r="V285" s="5"/>
      <c r="W285" s="5"/>
      <c r="X285" s="5"/>
      <c r="Y285" s="5"/>
      <c r="Z285" s="5"/>
    </row>
    <row r="286">
      <c r="A286" s="6" t="s">
        <v>6296</v>
      </c>
      <c r="B286" s="4" t="s">
        <v>6297</v>
      </c>
      <c r="C286" s="4" t="s">
        <v>1760</v>
      </c>
      <c r="D286" s="4"/>
      <c r="E286" s="4" t="s">
        <v>603</v>
      </c>
      <c r="F286" s="4" t="s">
        <v>6298</v>
      </c>
      <c r="G286" s="4" t="s">
        <v>1761</v>
      </c>
      <c r="H286" s="5"/>
      <c r="I286" s="7" t="s">
        <v>603</v>
      </c>
      <c r="J286" s="4" t="s">
        <v>6241</v>
      </c>
      <c r="K286" s="7" t="s">
        <v>1762</v>
      </c>
      <c r="L286" s="7" t="s">
        <v>1763</v>
      </c>
      <c r="M286" s="5"/>
      <c r="N286" s="5"/>
      <c r="O286" s="5"/>
      <c r="P286" s="5"/>
      <c r="Q286" s="5"/>
      <c r="R286" s="5"/>
      <c r="S286" s="5"/>
      <c r="T286" s="5"/>
      <c r="U286" s="5"/>
      <c r="V286" s="5"/>
      <c r="W286" s="5"/>
      <c r="X286" s="5"/>
      <c r="Y286" s="5"/>
      <c r="Z286" s="5"/>
    </row>
    <row r="287">
      <c r="A287" s="6" t="s">
        <v>6299</v>
      </c>
      <c r="B287" s="4" t="s">
        <v>6300</v>
      </c>
      <c r="C287" s="4" t="s">
        <v>1766</v>
      </c>
      <c r="D287" s="4"/>
      <c r="E287" s="4" t="s">
        <v>611</v>
      </c>
      <c r="F287" s="4" t="s">
        <v>6298</v>
      </c>
      <c r="G287" s="4" t="s">
        <v>1767</v>
      </c>
      <c r="H287" s="5"/>
      <c r="I287" s="7" t="s">
        <v>611</v>
      </c>
      <c r="J287" s="4" t="s">
        <v>6243</v>
      </c>
      <c r="K287" s="7" t="s">
        <v>1768</v>
      </c>
      <c r="L287" s="7" t="s">
        <v>1769</v>
      </c>
      <c r="M287" s="5"/>
      <c r="N287" s="5"/>
      <c r="O287" s="5"/>
      <c r="P287" s="5"/>
      <c r="Q287" s="5"/>
      <c r="R287" s="5"/>
      <c r="S287" s="5"/>
      <c r="T287" s="5"/>
      <c r="U287" s="5"/>
      <c r="V287" s="5"/>
      <c r="W287" s="5"/>
      <c r="X287" s="5"/>
      <c r="Y287" s="5"/>
      <c r="Z287" s="5"/>
    </row>
    <row r="288">
      <c r="A288" s="6" t="s">
        <v>6301</v>
      </c>
      <c r="B288" s="4" t="s">
        <v>6302</v>
      </c>
      <c r="C288" s="4" t="s">
        <v>1772</v>
      </c>
      <c r="D288" s="4"/>
      <c r="E288" s="4" t="s">
        <v>619</v>
      </c>
      <c r="F288" s="4" t="s">
        <v>6303</v>
      </c>
      <c r="G288" s="4" t="s">
        <v>1773</v>
      </c>
      <c r="H288" s="5"/>
      <c r="I288" s="7" t="s">
        <v>619</v>
      </c>
      <c r="J288" s="4" t="s">
        <v>6246</v>
      </c>
      <c r="K288" s="7" t="s">
        <v>1774</v>
      </c>
      <c r="L288" s="7" t="s">
        <v>1775</v>
      </c>
      <c r="M288" s="5"/>
      <c r="N288" s="5"/>
      <c r="O288" s="5"/>
      <c r="P288" s="5"/>
      <c r="Q288" s="5"/>
      <c r="R288" s="5"/>
      <c r="S288" s="5"/>
      <c r="T288" s="5"/>
      <c r="U288" s="5"/>
      <c r="V288" s="5"/>
      <c r="W288" s="5"/>
      <c r="X288" s="5"/>
      <c r="Y288" s="5"/>
      <c r="Z288" s="5"/>
    </row>
    <row r="289">
      <c r="A289" s="6" t="s">
        <v>6304</v>
      </c>
      <c r="B289" s="4" t="s">
        <v>6305</v>
      </c>
      <c r="C289" s="4" t="s">
        <v>1778</v>
      </c>
      <c r="D289" s="4"/>
      <c r="E289" s="4" t="s">
        <v>627</v>
      </c>
      <c r="F289" s="4" t="s">
        <v>6306</v>
      </c>
      <c r="G289" s="4" t="s">
        <v>1779</v>
      </c>
      <c r="H289" s="5"/>
      <c r="I289" s="7" t="s">
        <v>627</v>
      </c>
      <c r="J289" s="4" t="s">
        <v>6249</v>
      </c>
      <c r="K289" s="7" t="s">
        <v>1780</v>
      </c>
      <c r="L289" s="7" t="s">
        <v>1781</v>
      </c>
      <c r="M289" s="5"/>
      <c r="N289" s="5"/>
      <c r="O289" s="5"/>
      <c r="P289" s="5"/>
      <c r="Q289" s="5"/>
      <c r="R289" s="5"/>
      <c r="S289" s="5"/>
      <c r="T289" s="5"/>
      <c r="U289" s="5"/>
      <c r="V289" s="5"/>
      <c r="W289" s="5"/>
      <c r="X289" s="5"/>
      <c r="Y289" s="5"/>
      <c r="Z289" s="5"/>
    </row>
    <row r="290">
      <c r="A290" s="6" t="s">
        <v>6307</v>
      </c>
      <c r="B290" s="4" t="s">
        <v>6308</v>
      </c>
      <c r="C290" s="4" t="s">
        <v>1784</v>
      </c>
      <c r="D290" s="4"/>
      <c r="E290" s="4" t="s">
        <v>639</v>
      </c>
      <c r="F290" s="4" t="s">
        <v>6309</v>
      </c>
      <c r="G290" s="4" t="s">
        <v>1785</v>
      </c>
      <c r="H290" s="5"/>
      <c r="I290" s="7" t="s">
        <v>641</v>
      </c>
      <c r="J290" s="4" t="s">
        <v>6251</v>
      </c>
      <c r="K290" s="7" t="s">
        <v>1786</v>
      </c>
      <c r="L290" s="7" t="s">
        <v>1787</v>
      </c>
      <c r="M290" s="5"/>
      <c r="N290" s="5"/>
      <c r="O290" s="5"/>
      <c r="P290" s="5"/>
      <c r="Q290" s="5"/>
      <c r="R290" s="5"/>
      <c r="S290" s="5"/>
      <c r="T290" s="5"/>
      <c r="U290" s="5"/>
      <c r="V290" s="5"/>
      <c r="W290" s="5"/>
      <c r="X290" s="5"/>
      <c r="Y290" s="5"/>
      <c r="Z290" s="5"/>
    </row>
    <row r="291">
      <c r="A291" s="6" t="s">
        <v>6310</v>
      </c>
      <c r="B291" s="4" t="s">
        <v>6311</v>
      </c>
      <c r="C291" s="4" t="s">
        <v>1790</v>
      </c>
      <c r="D291" s="4"/>
      <c r="E291" s="4" t="s">
        <v>639</v>
      </c>
      <c r="F291" s="4" t="s">
        <v>6309</v>
      </c>
      <c r="G291" s="4" t="s">
        <v>1785</v>
      </c>
      <c r="H291" s="5"/>
      <c r="I291" s="7"/>
      <c r="J291" s="4"/>
      <c r="K291" s="7"/>
      <c r="L291" s="7"/>
      <c r="M291" s="5"/>
      <c r="N291" s="5"/>
      <c r="O291" s="5"/>
      <c r="P291" s="5"/>
      <c r="Q291" s="5"/>
      <c r="R291" s="5"/>
      <c r="S291" s="5"/>
      <c r="T291" s="5"/>
      <c r="U291" s="5"/>
      <c r="V291" s="5"/>
      <c r="W291" s="5"/>
      <c r="X291" s="5"/>
      <c r="Y291" s="5"/>
      <c r="Z291" s="5"/>
    </row>
    <row r="292">
      <c r="A292" s="6" t="s">
        <v>6312</v>
      </c>
      <c r="B292" s="4" t="s">
        <v>6313</v>
      </c>
      <c r="C292" s="4" t="s">
        <v>1792</v>
      </c>
      <c r="D292" s="4"/>
      <c r="E292" s="4" t="s">
        <v>650</v>
      </c>
      <c r="F292" s="4" t="s">
        <v>6314</v>
      </c>
      <c r="G292" s="4" t="s">
        <v>1793</v>
      </c>
      <c r="H292" s="5"/>
      <c r="I292" s="7" t="s">
        <v>650</v>
      </c>
      <c r="J292" s="4" t="s">
        <v>6254</v>
      </c>
      <c r="K292" s="7" t="s">
        <v>1794</v>
      </c>
      <c r="L292" s="7" t="s">
        <v>1795</v>
      </c>
      <c r="M292" s="5"/>
      <c r="N292" s="5"/>
      <c r="O292" s="5"/>
      <c r="P292" s="5"/>
      <c r="Q292" s="5"/>
      <c r="R292" s="5"/>
      <c r="S292" s="5"/>
      <c r="T292" s="5"/>
      <c r="U292" s="5"/>
      <c r="V292" s="5"/>
      <c r="W292" s="5"/>
      <c r="X292" s="5"/>
      <c r="Y292" s="5"/>
      <c r="Z292" s="5"/>
    </row>
    <row r="293">
      <c r="A293" s="6" t="s">
        <v>6315</v>
      </c>
      <c r="B293" s="4" t="s">
        <v>6316</v>
      </c>
      <c r="C293" s="4" t="s">
        <v>1798</v>
      </c>
      <c r="D293" s="4"/>
      <c r="E293" s="4" t="s">
        <v>650</v>
      </c>
      <c r="F293" s="4" t="s">
        <v>6314</v>
      </c>
      <c r="G293" s="4" t="s">
        <v>1793</v>
      </c>
      <c r="H293" s="5"/>
      <c r="I293" s="7"/>
      <c r="J293" s="4"/>
      <c r="K293" s="7"/>
      <c r="L293" s="7"/>
      <c r="M293" s="5"/>
      <c r="N293" s="5"/>
      <c r="O293" s="5"/>
      <c r="P293" s="5"/>
      <c r="Q293" s="5"/>
      <c r="R293" s="5"/>
      <c r="S293" s="5"/>
      <c r="T293" s="5"/>
      <c r="U293" s="5"/>
      <c r="V293" s="5"/>
      <c r="W293" s="5"/>
      <c r="X293" s="5"/>
      <c r="Y293" s="5"/>
      <c r="Z293" s="5"/>
    </row>
    <row r="294">
      <c r="A294" s="6" t="s">
        <v>6317</v>
      </c>
      <c r="B294" s="4" t="s">
        <v>6318</v>
      </c>
      <c r="C294" s="4" t="s">
        <v>1800</v>
      </c>
      <c r="D294" s="4"/>
      <c r="E294" s="4" t="s">
        <v>650</v>
      </c>
      <c r="F294" s="4" t="s">
        <v>6314</v>
      </c>
      <c r="G294" s="4" t="s">
        <v>1793</v>
      </c>
      <c r="H294" s="5"/>
      <c r="I294" s="7"/>
      <c r="J294" s="4"/>
      <c r="K294" s="7"/>
      <c r="L294" s="7"/>
      <c r="M294" s="5"/>
      <c r="N294" s="5"/>
      <c r="O294" s="5"/>
      <c r="P294" s="5"/>
      <c r="Q294" s="5"/>
      <c r="R294" s="5"/>
      <c r="S294" s="5"/>
      <c r="T294" s="5"/>
      <c r="U294" s="5"/>
      <c r="V294" s="5"/>
      <c r="W294" s="5"/>
      <c r="X294" s="5"/>
      <c r="Y294" s="5"/>
      <c r="Z294" s="5"/>
    </row>
    <row r="295">
      <c r="A295" s="6" t="s">
        <v>6319</v>
      </c>
      <c r="B295" s="4" t="s">
        <v>6320</v>
      </c>
      <c r="C295" s="4" t="s">
        <v>1802</v>
      </c>
      <c r="D295" s="4"/>
      <c r="E295" s="4" t="s">
        <v>650</v>
      </c>
      <c r="F295" s="4" t="s">
        <v>6314</v>
      </c>
      <c r="G295" s="4" t="s">
        <v>1793</v>
      </c>
      <c r="H295" s="5"/>
      <c r="I295" s="7"/>
      <c r="J295" s="4"/>
      <c r="K295" s="7"/>
      <c r="L295" s="7"/>
      <c r="M295" s="5"/>
      <c r="N295" s="5"/>
      <c r="O295" s="5"/>
      <c r="P295" s="5"/>
      <c r="Q295" s="5"/>
      <c r="R295" s="5"/>
      <c r="S295" s="5"/>
      <c r="T295" s="5"/>
      <c r="U295" s="5"/>
      <c r="V295" s="5"/>
      <c r="W295" s="5"/>
      <c r="X295" s="5"/>
      <c r="Y295" s="5"/>
      <c r="Z295" s="5"/>
    </row>
    <row r="296">
      <c r="A296" s="6" t="s">
        <v>6321</v>
      </c>
      <c r="B296" s="4" t="s">
        <v>6322</v>
      </c>
      <c r="C296" s="4" t="s">
        <v>1804</v>
      </c>
      <c r="D296" s="4"/>
      <c r="E296" s="4" t="s">
        <v>660</v>
      </c>
      <c r="F296" s="4" t="s">
        <v>6323</v>
      </c>
      <c r="G296" s="4" t="s">
        <v>1805</v>
      </c>
      <c r="H296" s="5"/>
      <c r="I296" s="7" t="s">
        <v>660</v>
      </c>
      <c r="J296" s="4" t="s">
        <v>6257</v>
      </c>
      <c r="K296" s="7" t="s">
        <v>1806</v>
      </c>
      <c r="L296" s="7" t="s">
        <v>1807</v>
      </c>
      <c r="M296" s="5"/>
      <c r="N296" s="5"/>
      <c r="O296" s="5"/>
      <c r="P296" s="5"/>
      <c r="Q296" s="5"/>
      <c r="R296" s="5"/>
      <c r="S296" s="5"/>
      <c r="T296" s="5"/>
      <c r="U296" s="5"/>
      <c r="V296" s="5"/>
      <c r="W296" s="5"/>
      <c r="X296" s="5"/>
      <c r="Y296" s="5"/>
      <c r="Z296" s="5"/>
    </row>
    <row r="297">
      <c r="A297" s="6" t="s">
        <v>6324</v>
      </c>
      <c r="B297" s="4" t="s">
        <v>6325</v>
      </c>
      <c r="C297" s="4" t="s">
        <v>1810</v>
      </c>
      <c r="D297" s="4"/>
      <c r="E297" s="4" t="s">
        <v>668</v>
      </c>
      <c r="F297" s="4" t="s">
        <v>6323</v>
      </c>
      <c r="G297" s="4" t="s">
        <v>1811</v>
      </c>
      <c r="H297" s="5"/>
      <c r="I297" s="7" t="s">
        <v>668</v>
      </c>
      <c r="J297" s="4" t="s">
        <v>6259</v>
      </c>
      <c r="K297" s="7" t="s">
        <v>1812</v>
      </c>
      <c r="L297" s="7" t="s">
        <v>1813</v>
      </c>
      <c r="M297" s="5"/>
      <c r="N297" s="5"/>
      <c r="O297" s="5"/>
      <c r="P297" s="5"/>
      <c r="Q297" s="5"/>
      <c r="R297" s="5"/>
      <c r="S297" s="5"/>
      <c r="T297" s="5"/>
      <c r="U297" s="5"/>
      <c r="V297" s="5"/>
      <c r="W297" s="5"/>
      <c r="X297" s="5"/>
      <c r="Y297" s="5"/>
      <c r="Z297" s="5"/>
    </row>
    <row r="298">
      <c r="A298" s="6" t="s">
        <v>6326</v>
      </c>
      <c r="B298" s="4" t="s">
        <v>6327</v>
      </c>
      <c r="C298" s="4" t="s">
        <v>1816</v>
      </c>
      <c r="D298" s="4"/>
      <c r="E298" s="4" t="s">
        <v>678</v>
      </c>
      <c r="F298" s="4" t="s">
        <v>6328</v>
      </c>
      <c r="G298" s="4" t="s">
        <v>1817</v>
      </c>
      <c r="H298" s="5"/>
      <c r="I298" s="7" t="s">
        <v>678</v>
      </c>
      <c r="J298" s="4" t="s">
        <v>6261</v>
      </c>
      <c r="K298" s="7" t="s">
        <v>1818</v>
      </c>
      <c r="L298" s="7" t="s">
        <v>1819</v>
      </c>
      <c r="M298" s="5"/>
      <c r="N298" s="5"/>
      <c r="O298" s="5"/>
      <c r="P298" s="5"/>
      <c r="Q298" s="5"/>
      <c r="R298" s="5"/>
      <c r="S298" s="5"/>
      <c r="T298" s="5"/>
      <c r="U298" s="5"/>
      <c r="V298" s="5"/>
      <c r="W298" s="5"/>
      <c r="X298" s="5"/>
      <c r="Y298" s="5"/>
      <c r="Z298" s="5"/>
    </row>
    <row r="299">
      <c r="A299" s="6" t="s">
        <v>6329</v>
      </c>
      <c r="B299" s="4" t="s">
        <v>6330</v>
      </c>
      <c r="C299" s="4" t="s">
        <v>1822</v>
      </c>
      <c r="D299" s="4"/>
      <c r="E299" s="4" t="s">
        <v>686</v>
      </c>
      <c r="F299" s="4" t="s">
        <v>6331</v>
      </c>
      <c r="G299" s="4" t="s">
        <v>1823</v>
      </c>
      <c r="H299" s="5"/>
      <c r="I299" s="7" t="s">
        <v>686</v>
      </c>
      <c r="J299" s="4" t="s">
        <v>6263</v>
      </c>
      <c r="K299" s="7" t="s">
        <v>1824</v>
      </c>
      <c r="L299" s="7" t="s">
        <v>1825</v>
      </c>
      <c r="M299" s="5"/>
      <c r="N299" s="5"/>
      <c r="O299" s="5"/>
      <c r="P299" s="5"/>
      <c r="Q299" s="5"/>
      <c r="R299" s="5"/>
      <c r="S299" s="5"/>
      <c r="T299" s="5"/>
      <c r="U299" s="5"/>
      <c r="V299" s="5"/>
      <c r="W299" s="5"/>
      <c r="X299" s="5"/>
      <c r="Y299" s="5"/>
      <c r="Z299" s="5"/>
    </row>
    <row r="300">
      <c r="A300" s="6" t="s">
        <v>6332</v>
      </c>
      <c r="B300" s="4" t="s">
        <v>6333</v>
      </c>
      <c r="C300" s="4" t="s">
        <v>1828</v>
      </c>
      <c r="D300" s="4"/>
      <c r="E300" s="4" t="s">
        <v>694</v>
      </c>
      <c r="F300" s="4" t="s">
        <v>6334</v>
      </c>
      <c r="G300" s="4" t="s">
        <v>1829</v>
      </c>
      <c r="H300" s="5"/>
      <c r="I300" s="7" t="s">
        <v>694</v>
      </c>
      <c r="J300" s="4" t="s">
        <v>6265</v>
      </c>
      <c r="K300" s="7" t="s">
        <v>1830</v>
      </c>
      <c r="L300" s="7" t="s">
        <v>1831</v>
      </c>
      <c r="M300" s="5"/>
      <c r="N300" s="5"/>
      <c r="O300" s="5"/>
      <c r="P300" s="5"/>
      <c r="Q300" s="5"/>
      <c r="R300" s="5"/>
      <c r="S300" s="5"/>
      <c r="T300" s="5"/>
      <c r="U300" s="5"/>
      <c r="V300" s="5"/>
      <c r="W300" s="5"/>
      <c r="X300" s="5"/>
      <c r="Y300" s="5"/>
      <c r="Z300" s="5"/>
    </row>
    <row r="301">
      <c r="A301" s="6" t="s">
        <v>6335</v>
      </c>
      <c r="B301" s="4" t="s">
        <v>6336</v>
      </c>
      <c r="C301" s="4" t="s">
        <v>1834</v>
      </c>
      <c r="D301" s="4"/>
      <c r="E301" s="4" t="s">
        <v>702</v>
      </c>
      <c r="F301" s="4" t="s">
        <v>6334</v>
      </c>
      <c r="G301" s="4" t="s">
        <v>1835</v>
      </c>
      <c r="H301" s="5"/>
      <c r="I301" s="7" t="s">
        <v>702</v>
      </c>
      <c r="J301" s="4" t="s">
        <v>6267</v>
      </c>
      <c r="K301" s="7" t="s">
        <v>1836</v>
      </c>
      <c r="L301" s="7" t="s">
        <v>1837</v>
      </c>
      <c r="M301" s="5"/>
      <c r="N301" s="5"/>
      <c r="O301" s="5"/>
      <c r="P301" s="5"/>
      <c r="Q301" s="5"/>
      <c r="R301" s="5"/>
      <c r="S301" s="5"/>
      <c r="T301" s="5"/>
      <c r="U301" s="5"/>
      <c r="V301" s="5"/>
      <c r="W301" s="5"/>
      <c r="X301" s="5"/>
      <c r="Y301" s="5"/>
      <c r="Z301" s="5"/>
    </row>
    <row r="302">
      <c r="A302" s="6" t="s">
        <v>6337</v>
      </c>
      <c r="B302" s="4" t="s">
        <v>6338</v>
      </c>
      <c r="C302" s="4" t="s">
        <v>1839</v>
      </c>
      <c r="D302" s="4"/>
      <c r="E302" s="4" t="s">
        <v>710</v>
      </c>
      <c r="F302" s="4" t="s">
        <v>6334</v>
      </c>
      <c r="G302" s="4" t="s">
        <v>1840</v>
      </c>
      <c r="H302" s="5"/>
      <c r="I302" s="7" t="s">
        <v>710</v>
      </c>
      <c r="J302" s="4" t="s">
        <v>6269</v>
      </c>
      <c r="K302" s="7" t="s">
        <v>1841</v>
      </c>
      <c r="L302" s="7" t="s">
        <v>1842</v>
      </c>
      <c r="M302" s="5"/>
      <c r="N302" s="5"/>
      <c r="O302" s="5"/>
      <c r="P302" s="5"/>
      <c r="Q302" s="5"/>
      <c r="R302" s="5"/>
      <c r="S302" s="5"/>
      <c r="T302" s="5"/>
      <c r="U302" s="5"/>
      <c r="V302" s="5"/>
      <c r="W302" s="5"/>
      <c r="X302" s="5"/>
      <c r="Y302" s="5"/>
      <c r="Z302" s="5"/>
    </row>
    <row r="303">
      <c r="A303" s="6" t="s">
        <v>6339</v>
      </c>
      <c r="B303" s="4" t="s">
        <v>6340</v>
      </c>
      <c r="C303" s="4" t="s">
        <v>1845</v>
      </c>
      <c r="D303" s="4"/>
      <c r="E303" s="4" t="s">
        <v>718</v>
      </c>
      <c r="F303" s="4" t="s">
        <v>6341</v>
      </c>
      <c r="G303" s="4" t="s">
        <v>1846</v>
      </c>
      <c r="H303" s="5"/>
      <c r="I303" s="7" t="s">
        <v>718</v>
      </c>
      <c r="J303" s="4" t="s">
        <v>6272</v>
      </c>
      <c r="K303" s="7" t="s">
        <v>1847</v>
      </c>
      <c r="L303" s="7" t="s">
        <v>1848</v>
      </c>
      <c r="M303" s="5"/>
      <c r="N303" s="5"/>
      <c r="O303" s="5"/>
      <c r="P303" s="5"/>
      <c r="Q303" s="5"/>
      <c r="R303" s="5"/>
      <c r="S303" s="5"/>
      <c r="T303" s="5"/>
      <c r="U303" s="5"/>
      <c r="V303" s="5"/>
      <c r="W303" s="5"/>
      <c r="X303" s="5"/>
      <c r="Y303" s="5"/>
      <c r="Z303" s="5"/>
    </row>
    <row r="304">
      <c r="A304" s="6" t="s">
        <v>6342</v>
      </c>
      <c r="B304" s="4" t="s">
        <v>6343</v>
      </c>
      <c r="C304" s="4" t="s">
        <v>1851</v>
      </c>
      <c r="D304" s="4"/>
      <c r="E304" s="4" t="s">
        <v>718</v>
      </c>
      <c r="F304" s="4" t="s">
        <v>6341</v>
      </c>
      <c r="G304" s="4" t="s">
        <v>1852</v>
      </c>
      <c r="H304" s="5"/>
      <c r="I304" s="7" t="s">
        <v>728</v>
      </c>
      <c r="J304" s="4" t="s">
        <v>6274</v>
      </c>
      <c r="K304" s="7" t="s">
        <v>1853</v>
      </c>
      <c r="L304" s="7" t="s">
        <v>1854</v>
      </c>
      <c r="M304" s="5"/>
      <c r="N304" s="5"/>
      <c r="O304" s="5"/>
      <c r="P304" s="5"/>
      <c r="Q304" s="5"/>
      <c r="R304" s="5"/>
      <c r="S304" s="5"/>
      <c r="T304" s="5"/>
      <c r="U304" s="5"/>
      <c r="V304" s="5"/>
      <c r="W304" s="5"/>
      <c r="X304" s="5"/>
      <c r="Y304" s="5"/>
      <c r="Z304" s="5"/>
    </row>
    <row r="305">
      <c r="A305" s="6" t="s">
        <v>6344</v>
      </c>
      <c r="B305" s="4" t="s">
        <v>6345</v>
      </c>
      <c r="C305" s="4" t="s">
        <v>1857</v>
      </c>
      <c r="D305" s="4"/>
      <c r="E305" s="4" t="s">
        <v>735</v>
      </c>
      <c r="F305" s="4" t="s">
        <v>6346</v>
      </c>
      <c r="G305" s="4" t="s">
        <v>1858</v>
      </c>
      <c r="H305" s="5"/>
      <c r="I305" s="7" t="s">
        <v>735</v>
      </c>
      <c r="J305" s="4" t="s">
        <v>6276</v>
      </c>
      <c r="K305" s="7" t="s">
        <v>1859</v>
      </c>
      <c r="L305" s="7" t="s">
        <v>1860</v>
      </c>
      <c r="M305" s="5"/>
      <c r="N305" s="5"/>
      <c r="O305" s="5"/>
      <c r="P305" s="5"/>
      <c r="Q305" s="5"/>
      <c r="R305" s="5"/>
      <c r="S305" s="5"/>
      <c r="T305" s="5"/>
      <c r="U305" s="5"/>
      <c r="V305" s="5"/>
      <c r="W305" s="5"/>
      <c r="X305" s="5"/>
      <c r="Y305" s="5"/>
      <c r="Z305" s="5"/>
    </row>
    <row r="306">
      <c r="A306" s="6" t="s">
        <v>6347</v>
      </c>
      <c r="B306" s="4" t="s">
        <v>6348</v>
      </c>
      <c r="C306" s="4" t="s">
        <v>1863</v>
      </c>
      <c r="D306" s="4"/>
      <c r="E306" s="4" t="s">
        <v>743</v>
      </c>
      <c r="F306" s="4" t="s">
        <v>6346</v>
      </c>
      <c r="G306" s="4" t="s">
        <v>1864</v>
      </c>
      <c r="H306" s="5"/>
      <c r="I306" s="7" t="s">
        <v>743</v>
      </c>
      <c r="J306" s="4" t="s">
        <v>6279</v>
      </c>
      <c r="K306" s="7" t="s">
        <v>1865</v>
      </c>
      <c r="L306" s="7" t="s">
        <v>1866</v>
      </c>
      <c r="M306" s="5"/>
      <c r="N306" s="5"/>
      <c r="O306" s="5"/>
      <c r="P306" s="5"/>
      <c r="Q306" s="5"/>
      <c r="R306" s="5"/>
      <c r="S306" s="5"/>
      <c r="T306" s="5"/>
      <c r="U306" s="5"/>
      <c r="V306" s="5"/>
      <c r="W306" s="5"/>
      <c r="X306" s="5"/>
      <c r="Y306" s="5"/>
      <c r="Z306" s="5"/>
    </row>
    <row r="307">
      <c r="A307" s="6" t="s">
        <v>6349</v>
      </c>
      <c r="B307" s="4" t="s">
        <v>6350</v>
      </c>
      <c r="C307" s="4" t="s">
        <v>1869</v>
      </c>
      <c r="D307" s="4"/>
      <c r="E307" s="4" t="s">
        <v>751</v>
      </c>
      <c r="F307" s="4" t="s">
        <v>6346</v>
      </c>
      <c r="G307" s="4" t="s">
        <v>1870</v>
      </c>
      <c r="H307" s="5"/>
      <c r="I307" s="7" t="s">
        <v>751</v>
      </c>
      <c r="J307" s="4" t="s">
        <v>6281</v>
      </c>
      <c r="K307" s="7" t="s">
        <v>1871</v>
      </c>
      <c r="L307" s="7" t="s">
        <v>1872</v>
      </c>
      <c r="M307" s="5"/>
      <c r="N307" s="5"/>
      <c r="O307" s="5"/>
      <c r="P307" s="5"/>
      <c r="Q307" s="5"/>
      <c r="R307" s="5"/>
      <c r="S307" s="5"/>
      <c r="T307" s="5"/>
      <c r="U307" s="5"/>
      <c r="V307" s="5"/>
      <c r="W307" s="5"/>
      <c r="X307" s="5"/>
      <c r="Y307" s="5"/>
      <c r="Z307" s="5"/>
    </row>
    <row r="308">
      <c r="A308" s="6" t="s">
        <v>6351</v>
      </c>
      <c r="B308" s="4" t="s">
        <v>6352</v>
      </c>
      <c r="C308" s="4" t="s">
        <v>1875</v>
      </c>
      <c r="D308" s="4"/>
      <c r="E308" s="4" t="s">
        <v>759</v>
      </c>
      <c r="F308" s="4" t="s">
        <v>6353</v>
      </c>
      <c r="G308" s="4" t="s">
        <v>1876</v>
      </c>
      <c r="H308" s="5"/>
      <c r="I308" s="7" t="s">
        <v>759</v>
      </c>
      <c r="J308" s="4" t="s">
        <v>6283</v>
      </c>
      <c r="K308" s="7" t="s">
        <v>1877</v>
      </c>
      <c r="L308" s="7" t="s">
        <v>1878</v>
      </c>
      <c r="M308" s="5"/>
      <c r="N308" s="5"/>
      <c r="O308" s="5"/>
      <c r="P308" s="5"/>
      <c r="Q308" s="5"/>
      <c r="R308" s="5"/>
      <c r="S308" s="5"/>
      <c r="T308" s="5"/>
      <c r="U308" s="5"/>
      <c r="V308" s="5"/>
      <c r="W308" s="5"/>
      <c r="X308" s="5"/>
      <c r="Y308" s="5"/>
      <c r="Z308" s="5"/>
    </row>
    <row r="309">
      <c r="A309" s="6" t="s">
        <v>6354</v>
      </c>
      <c r="B309" s="4" t="s">
        <v>6355</v>
      </c>
      <c r="C309" s="4" t="s">
        <v>1881</v>
      </c>
      <c r="D309" s="4"/>
      <c r="E309" s="4" t="s">
        <v>767</v>
      </c>
      <c r="F309" s="4" t="s">
        <v>6356</v>
      </c>
      <c r="G309" s="4" t="s">
        <v>1882</v>
      </c>
      <c r="H309" s="5"/>
      <c r="I309" s="7" t="s">
        <v>767</v>
      </c>
      <c r="J309" s="4" t="s">
        <v>6285</v>
      </c>
      <c r="K309" s="7" t="s">
        <v>1883</v>
      </c>
      <c r="L309" s="7" t="s">
        <v>1884</v>
      </c>
      <c r="M309" s="5"/>
      <c r="N309" s="5"/>
      <c r="O309" s="5"/>
      <c r="P309" s="5"/>
      <c r="Q309" s="5"/>
      <c r="R309" s="5"/>
      <c r="S309" s="5"/>
      <c r="T309" s="5"/>
      <c r="U309" s="5"/>
      <c r="V309" s="5"/>
      <c r="W309" s="5"/>
      <c r="X309" s="5"/>
      <c r="Y309" s="5"/>
      <c r="Z309" s="5"/>
    </row>
    <row r="310">
      <c r="A310" s="6" t="s">
        <v>6357</v>
      </c>
      <c r="B310" s="4" t="s">
        <v>6358</v>
      </c>
      <c r="C310" s="4" t="s">
        <v>1887</v>
      </c>
      <c r="D310" s="4"/>
      <c r="E310" s="4" t="s">
        <v>775</v>
      </c>
      <c r="F310" s="4" t="s">
        <v>6356</v>
      </c>
      <c r="G310" s="4" t="s">
        <v>1888</v>
      </c>
      <c r="H310" s="5"/>
      <c r="I310" s="7" t="s">
        <v>775</v>
      </c>
      <c r="J310" s="4" t="s">
        <v>6287</v>
      </c>
      <c r="K310" s="7" t="s">
        <v>1889</v>
      </c>
      <c r="L310" s="7" t="s">
        <v>1890</v>
      </c>
      <c r="M310" s="5"/>
      <c r="N310" s="5"/>
      <c r="O310" s="5"/>
      <c r="P310" s="5"/>
      <c r="Q310" s="5"/>
      <c r="R310" s="5"/>
      <c r="S310" s="5"/>
      <c r="T310" s="5"/>
      <c r="U310" s="5"/>
      <c r="V310" s="5"/>
      <c r="W310" s="5"/>
      <c r="X310" s="5"/>
      <c r="Y310" s="5"/>
      <c r="Z310" s="5"/>
    </row>
    <row r="311">
      <c r="A311" s="6" t="s">
        <v>6359</v>
      </c>
      <c r="B311" s="4" t="s">
        <v>6360</v>
      </c>
      <c r="C311" s="4" t="s">
        <v>1893</v>
      </c>
      <c r="D311" s="4"/>
      <c r="E311" s="4" t="s">
        <v>783</v>
      </c>
      <c r="F311" s="4" t="s">
        <v>6361</v>
      </c>
      <c r="G311" s="4" t="s">
        <v>1894</v>
      </c>
      <c r="H311" s="5"/>
      <c r="I311" s="7" t="s">
        <v>783</v>
      </c>
      <c r="J311" s="4" t="s">
        <v>6289</v>
      </c>
      <c r="K311" s="7" t="s">
        <v>1895</v>
      </c>
      <c r="L311" s="7" t="s">
        <v>1896</v>
      </c>
      <c r="M311" s="5"/>
      <c r="N311" s="5"/>
      <c r="O311" s="5"/>
      <c r="P311" s="5"/>
      <c r="Q311" s="5"/>
      <c r="R311" s="5"/>
      <c r="S311" s="5"/>
      <c r="T311" s="5"/>
      <c r="U311" s="5"/>
      <c r="V311" s="5"/>
      <c r="W311" s="5"/>
      <c r="X311" s="5"/>
      <c r="Y311" s="5"/>
      <c r="Z311" s="5"/>
    </row>
    <row r="312">
      <c r="A312" s="6" t="s">
        <v>6362</v>
      </c>
      <c r="B312" s="4" t="s">
        <v>6363</v>
      </c>
      <c r="C312" s="4" t="s">
        <v>1899</v>
      </c>
      <c r="D312" s="4"/>
      <c r="E312" s="4" t="s">
        <v>791</v>
      </c>
      <c r="F312" s="4" t="s">
        <v>6364</v>
      </c>
      <c r="G312" s="4" t="s">
        <v>1900</v>
      </c>
      <c r="H312" s="5"/>
      <c r="I312" s="7" t="s">
        <v>791</v>
      </c>
      <c r="J312" s="4" t="s">
        <v>6291</v>
      </c>
      <c r="K312" s="7" t="s">
        <v>1901</v>
      </c>
      <c r="L312" s="7" t="s">
        <v>1902</v>
      </c>
      <c r="M312" s="5"/>
      <c r="N312" s="5"/>
      <c r="O312" s="5"/>
      <c r="P312" s="5"/>
      <c r="Q312" s="5"/>
      <c r="R312" s="5"/>
      <c r="S312" s="5"/>
      <c r="T312" s="5"/>
      <c r="U312" s="5"/>
      <c r="V312" s="5"/>
      <c r="W312" s="5"/>
      <c r="X312" s="5"/>
      <c r="Y312" s="5"/>
      <c r="Z312" s="5"/>
    </row>
    <row r="313">
      <c r="A313" s="6" t="s">
        <v>6365</v>
      </c>
      <c r="B313" s="4" t="s">
        <v>6366</v>
      </c>
      <c r="C313" s="4" t="s">
        <v>1905</v>
      </c>
      <c r="D313" s="4"/>
      <c r="E313" s="4" t="s">
        <v>799</v>
      </c>
      <c r="F313" s="4" t="s">
        <v>6367</v>
      </c>
      <c r="G313" s="4" t="s">
        <v>1906</v>
      </c>
      <c r="H313" s="5"/>
      <c r="I313" s="7" t="s">
        <v>799</v>
      </c>
      <c r="J313" s="4" t="s">
        <v>6293</v>
      </c>
      <c r="K313" s="7" t="s">
        <v>1907</v>
      </c>
      <c r="L313" s="7" t="s">
        <v>1908</v>
      </c>
      <c r="M313" s="5"/>
      <c r="N313" s="5"/>
      <c r="O313" s="5"/>
      <c r="P313" s="5"/>
      <c r="Q313" s="5"/>
      <c r="R313" s="5"/>
      <c r="S313" s="5"/>
      <c r="T313" s="5"/>
      <c r="U313" s="5"/>
      <c r="V313" s="5"/>
      <c r="W313" s="5"/>
      <c r="X313" s="5"/>
      <c r="Y313" s="5"/>
      <c r="Z313" s="5"/>
    </row>
    <row r="314">
      <c r="A314" s="6" t="s">
        <v>6368</v>
      </c>
      <c r="B314" s="4" t="s">
        <v>6369</v>
      </c>
      <c r="C314" s="4" t="s">
        <v>1911</v>
      </c>
      <c r="D314" s="4"/>
      <c r="E314" s="4" t="s">
        <v>811</v>
      </c>
      <c r="F314" s="4" t="s">
        <v>6370</v>
      </c>
      <c r="G314" s="4" t="s">
        <v>1912</v>
      </c>
      <c r="H314" s="5"/>
      <c r="I314" s="7" t="s">
        <v>813</v>
      </c>
      <c r="J314" s="4" t="s">
        <v>6295</v>
      </c>
      <c r="K314" s="7" t="s">
        <v>1913</v>
      </c>
      <c r="L314" s="7" t="s">
        <v>1914</v>
      </c>
      <c r="M314" s="5"/>
      <c r="N314" s="5"/>
      <c r="O314" s="5"/>
      <c r="P314" s="5"/>
      <c r="Q314" s="5"/>
      <c r="R314" s="5"/>
      <c r="S314" s="5"/>
      <c r="T314" s="5"/>
      <c r="U314" s="5"/>
      <c r="V314" s="5"/>
      <c r="W314" s="5"/>
      <c r="X314" s="5"/>
      <c r="Y314" s="5"/>
      <c r="Z314" s="5"/>
    </row>
    <row r="315">
      <c r="A315" s="6" t="s">
        <v>6371</v>
      </c>
      <c r="B315" s="4" t="s">
        <v>6372</v>
      </c>
      <c r="C315" s="4" t="s">
        <v>1918</v>
      </c>
      <c r="D315" s="4"/>
      <c r="E315" s="4" t="s">
        <v>820</v>
      </c>
      <c r="F315" s="4" t="s">
        <v>6370</v>
      </c>
      <c r="G315" s="4" t="s">
        <v>1919</v>
      </c>
      <c r="H315" s="5"/>
      <c r="I315" s="7" t="s">
        <v>820</v>
      </c>
      <c r="J315" s="4" t="s">
        <v>6297</v>
      </c>
      <c r="K315" s="7" t="s">
        <v>1920</v>
      </c>
      <c r="L315" s="7" t="s">
        <v>1921</v>
      </c>
      <c r="M315" s="5"/>
      <c r="N315" s="5"/>
      <c r="O315" s="5"/>
      <c r="P315" s="5"/>
      <c r="Q315" s="5"/>
      <c r="R315" s="5"/>
      <c r="S315" s="5"/>
      <c r="T315" s="5"/>
      <c r="U315" s="5"/>
      <c r="V315" s="5"/>
      <c r="W315" s="5"/>
      <c r="X315" s="5"/>
      <c r="Y315" s="5"/>
      <c r="Z315" s="5"/>
    </row>
    <row r="316">
      <c r="A316" s="6" t="s">
        <v>6373</v>
      </c>
      <c r="B316" s="4" t="s">
        <v>6374</v>
      </c>
      <c r="C316" s="4" t="s">
        <v>1924</v>
      </c>
      <c r="D316" s="4"/>
      <c r="E316" s="4" t="s">
        <v>828</v>
      </c>
      <c r="F316" s="4" t="s">
        <v>6375</v>
      </c>
      <c r="G316" s="4" t="s">
        <v>1925</v>
      </c>
      <c r="H316" s="5"/>
      <c r="I316" s="7" t="s">
        <v>828</v>
      </c>
      <c r="J316" s="4" t="s">
        <v>6300</v>
      </c>
      <c r="K316" s="7" t="s">
        <v>1926</v>
      </c>
      <c r="L316" s="7" t="s">
        <v>1927</v>
      </c>
      <c r="M316" s="5"/>
      <c r="N316" s="5"/>
      <c r="O316" s="5"/>
      <c r="P316" s="5"/>
      <c r="Q316" s="5"/>
      <c r="R316" s="5"/>
      <c r="S316" s="5"/>
      <c r="T316" s="5"/>
      <c r="U316" s="5"/>
      <c r="V316" s="5"/>
      <c r="W316" s="5"/>
      <c r="X316" s="5"/>
      <c r="Y316" s="5"/>
      <c r="Z316" s="5"/>
    </row>
    <row r="317">
      <c r="A317" s="6" t="s">
        <v>6376</v>
      </c>
      <c r="B317" s="4" t="s">
        <v>6377</v>
      </c>
      <c r="C317" s="4" t="s">
        <v>1930</v>
      </c>
      <c r="D317" s="4"/>
      <c r="E317" s="4" t="s">
        <v>836</v>
      </c>
      <c r="F317" s="4" t="s">
        <v>6378</v>
      </c>
      <c r="G317" s="4" t="s">
        <v>1931</v>
      </c>
      <c r="H317" s="5"/>
      <c r="I317" s="7" t="s">
        <v>836</v>
      </c>
      <c r="J317" s="4" t="s">
        <v>6302</v>
      </c>
      <c r="K317" s="7" t="s">
        <v>1932</v>
      </c>
      <c r="L317" s="7" t="s">
        <v>1933</v>
      </c>
      <c r="M317" s="5"/>
      <c r="N317" s="5"/>
      <c r="O317" s="5"/>
      <c r="P317" s="5"/>
      <c r="Q317" s="5"/>
      <c r="R317" s="5"/>
      <c r="S317" s="5"/>
      <c r="T317" s="5"/>
      <c r="U317" s="5"/>
      <c r="V317" s="5"/>
      <c r="W317" s="5"/>
      <c r="X317" s="5"/>
      <c r="Y317" s="5"/>
      <c r="Z317" s="5"/>
    </row>
    <row r="318">
      <c r="A318" s="6" t="s">
        <v>6379</v>
      </c>
      <c r="B318" s="4" t="s">
        <v>6380</v>
      </c>
      <c r="C318" s="4" t="s">
        <v>1936</v>
      </c>
      <c r="D318" s="4"/>
      <c r="E318" s="4" t="s">
        <v>844</v>
      </c>
      <c r="F318" s="4" t="s">
        <v>6381</v>
      </c>
      <c r="G318" s="4" t="s">
        <v>1937</v>
      </c>
      <c r="H318" s="5"/>
      <c r="I318" s="7" t="s">
        <v>844</v>
      </c>
      <c r="J318" s="4" t="s">
        <v>6305</v>
      </c>
      <c r="K318" s="7" t="s">
        <v>1938</v>
      </c>
      <c r="L318" s="7" t="s">
        <v>1939</v>
      </c>
      <c r="M318" s="5"/>
      <c r="N318" s="5"/>
      <c r="O318" s="5"/>
      <c r="P318" s="5"/>
      <c r="Q318" s="5"/>
      <c r="R318" s="5"/>
      <c r="S318" s="5"/>
      <c r="T318" s="5"/>
      <c r="U318" s="5"/>
      <c r="V318" s="5"/>
      <c r="W318" s="5"/>
      <c r="X318" s="5"/>
      <c r="Y318" s="5"/>
      <c r="Z318" s="5"/>
    </row>
    <row r="319">
      <c r="A319" s="6" t="s">
        <v>6382</v>
      </c>
      <c r="B319" s="4" t="s">
        <v>6383</v>
      </c>
      <c r="C319" s="4" t="s">
        <v>1942</v>
      </c>
      <c r="D319" s="4"/>
      <c r="E319" s="4" t="s">
        <v>852</v>
      </c>
      <c r="F319" s="4" t="s">
        <v>6384</v>
      </c>
      <c r="G319" s="4" t="s">
        <v>1943</v>
      </c>
      <c r="H319" s="5"/>
      <c r="I319" s="7" t="s">
        <v>852</v>
      </c>
      <c r="J319" s="4" t="s">
        <v>6308</v>
      </c>
      <c r="K319" s="7" t="s">
        <v>1944</v>
      </c>
      <c r="L319" s="7" t="s">
        <v>1945</v>
      </c>
      <c r="M319" s="5"/>
      <c r="N319" s="5"/>
      <c r="O319" s="5"/>
      <c r="P319" s="5"/>
      <c r="Q319" s="5"/>
      <c r="R319" s="5"/>
      <c r="S319" s="5"/>
      <c r="T319" s="5"/>
      <c r="U319" s="5"/>
      <c r="V319" s="5"/>
      <c r="W319" s="5"/>
      <c r="X319" s="5"/>
      <c r="Y319" s="5"/>
      <c r="Z319" s="5"/>
    </row>
    <row r="320">
      <c r="A320" s="6" t="s">
        <v>6385</v>
      </c>
      <c r="B320" s="4" t="s">
        <v>6386</v>
      </c>
      <c r="C320" s="4" t="s">
        <v>1948</v>
      </c>
      <c r="D320" s="4"/>
      <c r="E320" s="4" t="s">
        <v>860</v>
      </c>
      <c r="F320" s="4" t="s">
        <v>6387</v>
      </c>
      <c r="G320" s="4" t="s">
        <v>1949</v>
      </c>
      <c r="H320" s="5"/>
      <c r="I320" s="7" t="s">
        <v>860</v>
      </c>
      <c r="J320" s="4" t="s">
        <v>6311</v>
      </c>
      <c r="K320" s="7" t="s">
        <v>1950</v>
      </c>
      <c r="L320" s="7" t="s">
        <v>1951</v>
      </c>
      <c r="M320" s="5"/>
      <c r="N320" s="5"/>
      <c r="O320" s="5"/>
      <c r="P320" s="5"/>
      <c r="Q320" s="5"/>
      <c r="R320" s="5"/>
      <c r="S320" s="5"/>
      <c r="T320" s="5"/>
      <c r="U320" s="5"/>
      <c r="V320" s="5"/>
      <c r="W320" s="5"/>
      <c r="X320" s="5"/>
      <c r="Y320" s="5"/>
      <c r="Z320" s="5"/>
    </row>
    <row r="321">
      <c r="A321" s="6" t="s">
        <v>6388</v>
      </c>
      <c r="B321" s="4" t="s">
        <v>6389</v>
      </c>
      <c r="C321" s="4" t="s">
        <v>1954</v>
      </c>
      <c r="D321" s="4"/>
      <c r="E321" s="4" t="s">
        <v>868</v>
      </c>
      <c r="F321" s="4" t="s">
        <v>6390</v>
      </c>
      <c r="G321" s="4" t="s">
        <v>1955</v>
      </c>
      <c r="H321" s="5"/>
      <c r="I321" s="7" t="s">
        <v>868</v>
      </c>
      <c r="J321" s="4" t="s">
        <v>6313</v>
      </c>
      <c r="K321" s="7" t="s">
        <v>1956</v>
      </c>
      <c r="L321" s="7" t="s">
        <v>1957</v>
      </c>
      <c r="M321" s="5"/>
      <c r="N321" s="5"/>
      <c r="O321" s="5"/>
      <c r="P321" s="5"/>
      <c r="Q321" s="5"/>
      <c r="R321" s="5"/>
      <c r="S321" s="5"/>
      <c r="T321" s="5"/>
      <c r="U321" s="5"/>
      <c r="V321" s="5"/>
      <c r="W321" s="5"/>
      <c r="X321" s="5"/>
      <c r="Y321" s="5"/>
      <c r="Z321" s="5"/>
    </row>
    <row r="322">
      <c r="A322" s="6" t="s">
        <v>6391</v>
      </c>
      <c r="B322" s="4" t="s">
        <v>6392</v>
      </c>
      <c r="C322" s="4" t="s">
        <v>1961</v>
      </c>
      <c r="D322" s="4"/>
      <c r="E322" s="4" t="s">
        <v>876</v>
      </c>
      <c r="F322" s="4" t="s">
        <v>6393</v>
      </c>
      <c r="G322" s="4" t="s">
        <v>1962</v>
      </c>
      <c r="H322" s="5"/>
      <c r="I322" s="7" t="s">
        <v>876</v>
      </c>
      <c r="J322" s="4" t="s">
        <v>6316</v>
      </c>
      <c r="K322" s="7" t="s">
        <v>1963</v>
      </c>
      <c r="L322" s="7" t="s">
        <v>1964</v>
      </c>
      <c r="M322" s="5"/>
      <c r="N322" s="5"/>
      <c r="O322" s="5"/>
      <c r="P322" s="5"/>
      <c r="Q322" s="5"/>
      <c r="R322" s="5"/>
      <c r="S322" s="5"/>
      <c r="T322" s="5"/>
      <c r="U322" s="5"/>
      <c r="V322" s="5"/>
      <c r="W322" s="5"/>
      <c r="X322" s="5"/>
      <c r="Y322" s="5"/>
      <c r="Z322" s="5"/>
    </row>
    <row r="323">
      <c r="A323" s="6" t="s">
        <v>6394</v>
      </c>
      <c r="B323" s="4" t="s">
        <v>6395</v>
      </c>
      <c r="C323" s="4" t="s">
        <v>1967</v>
      </c>
      <c r="D323" s="4"/>
      <c r="E323" s="4" t="s">
        <v>884</v>
      </c>
      <c r="F323" s="4" t="s">
        <v>6396</v>
      </c>
      <c r="G323" s="4" t="s">
        <v>1968</v>
      </c>
      <c r="H323" s="5"/>
      <c r="I323" s="7" t="s">
        <v>884</v>
      </c>
      <c r="J323" s="4" t="s">
        <v>6318</v>
      </c>
      <c r="K323" s="7" t="s">
        <v>1969</v>
      </c>
      <c r="L323" s="7" t="s">
        <v>1970</v>
      </c>
      <c r="M323" s="5"/>
      <c r="N323" s="5"/>
      <c r="O323" s="5"/>
      <c r="P323" s="5"/>
      <c r="Q323" s="5"/>
      <c r="R323" s="5"/>
      <c r="S323" s="5"/>
      <c r="T323" s="5"/>
      <c r="U323" s="5"/>
      <c r="V323" s="5"/>
      <c r="W323" s="5"/>
      <c r="X323" s="5"/>
      <c r="Y323" s="5"/>
      <c r="Z323" s="5"/>
    </row>
    <row r="324">
      <c r="A324" s="6" t="s">
        <v>6397</v>
      </c>
      <c r="B324" s="4" t="s">
        <v>6398</v>
      </c>
      <c r="C324" s="4" t="s">
        <v>1973</v>
      </c>
      <c r="D324" s="5"/>
      <c r="E324" s="5"/>
      <c r="F324" s="5"/>
      <c r="G324" s="5"/>
      <c r="H324" s="5"/>
      <c r="I324" s="7"/>
      <c r="J324" s="4"/>
      <c r="K324" s="7"/>
      <c r="L324" s="7"/>
      <c r="M324" s="5"/>
      <c r="N324" s="5"/>
      <c r="O324" s="5"/>
      <c r="P324" s="5"/>
      <c r="Q324" s="5"/>
      <c r="R324" s="5"/>
      <c r="S324" s="5"/>
      <c r="T324" s="5"/>
      <c r="U324" s="5"/>
      <c r="V324" s="5"/>
      <c r="W324" s="5"/>
      <c r="X324" s="5"/>
      <c r="Y324" s="5"/>
      <c r="Z324" s="5"/>
    </row>
    <row r="325">
      <c r="A325" s="6" t="s">
        <v>6399</v>
      </c>
      <c r="B325" s="4" t="s">
        <v>6400</v>
      </c>
      <c r="C325" s="4" t="s">
        <v>1975</v>
      </c>
      <c r="D325" s="4"/>
      <c r="E325" s="4" t="s">
        <v>892</v>
      </c>
      <c r="F325" s="4" t="s">
        <v>6401</v>
      </c>
      <c r="G325" s="4" t="s">
        <v>1976</v>
      </c>
      <c r="H325" s="5"/>
      <c r="I325" s="7" t="s">
        <v>894</v>
      </c>
      <c r="J325" s="4" t="s">
        <v>6320</v>
      </c>
      <c r="K325" s="7" t="s">
        <v>1977</v>
      </c>
      <c r="L325" s="7" t="s">
        <v>1978</v>
      </c>
      <c r="M325" s="5"/>
      <c r="N325" s="5"/>
      <c r="O325" s="5"/>
      <c r="P325" s="5"/>
      <c r="Q325" s="5"/>
      <c r="R325" s="5"/>
      <c r="S325" s="5"/>
      <c r="T325" s="5"/>
      <c r="U325" s="5"/>
      <c r="V325" s="5"/>
      <c r="W325" s="5"/>
      <c r="X325" s="5"/>
      <c r="Y325" s="5"/>
      <c r="Z325" s="5"/>
    </row>
    <row r="326">
      <c r="A326" s="6" t="s">
        <v>6402</v>
      </c>
      <c r="B326" s="4" t="s">
        <v>6403</v>
      </c>
      <c r="C326" s="4" t="s">
        <v>1981</v>
      </c>
      <c r="D326" s="5"/>
      <c r="E326" s="5"/>
      <c r="F326" s="5"/>
      <c r="G326" s="5"/>
      <c r="H326" s="5"/>
      <c r="I326" s="7"/>
      <c r="J326" s="4"/>
      <c r="K326" s="7"/>
      <c r="L326" s="7"/>
      <c r="M326" s="5"/>
      <c r="N326" s="5"/>
      <c r="O326" s="5"/>
      <c r="P326" s="5"/>
      <c r="Q326" s="5"/>
      <c r="R326" s="5"/>
      <c r="S326" s="5"/>
      <c r="T326" s="5"/>
      <c r="U326" s="5"/>
      <c r="V326" s="5"/>
      <c r="W326" s="5"/>
      <c r="X326" s="5"/>
      <c r="Y326" s="5"/>
      <c r="Z326" s="5"/>
    </row>
    <row r="327">
      <c r="A327" s="6" t="s">
        <v>6404</v>
      </c>
      <c r="B327" s="4" t="s">
        <v>6405</v>
      </c>
      <c r="C327" s="4" t="s">
        <v>1983</v>
      </c>
      <c r="D327" s="4"/>
      <c r="E327" s="4" t="s">
        <v>901</v>
      </c>
      <c r="F327" s="4" t="s">
        <v>6406</v>
      </c>
      <c r="G327" s="4" t="s">
        <v>1984</v>
      </c>
      <c r="H327" s="5"/>
      <c r="I327" s="7" t="s">
        <v>901</v>
      </c>
      <c r="J327" s="4" t="s">
        <v>6322</v>
      </c>
      <c r="K327" s="7" t="s">
        <v>1985</v>
      </c>
      <c r="L327" s="7" t="s">
        <v>1986</v>
      </c>
      <c r="M327" s="5"/>
      <c r="N327" s="5"/>
      <c r="O327" s="5"/>
      <c r="P327" s="5"/>
      <c r="Q327" s="5"/>
      <c r="R327" s="5"/>
      <c r="S327" s="5"/>
      <c r="T327" s="5"/>
      <c r="U327" s="5"/>
      <c r="V327" s="5"/>
      <c r="W327" s="5"/>
      <c r="X327" s="5"/>
      <c r="Y327" s="5"/>
      <c r="Z327" s="5"/>
    </row>
    <row r="328">
      <c r="A328" s="6" t="s">
        <v>6407</v>
      </c>
      <c r="B328" s="4" t="s">
        <v>6408</v>
      </c>
      <c r="C328" s="4" t="s">
        <v>1989</v>
      </c>
      <c r="D328" s="4"/>
      <c r="E328" s="4" t="s">
        <v>909</v>
      </c>
      <c r="F328" s="4" t="s">
        <v>6409</v>
      </c>
      <c r="G328" s="4" t="s">
        <v>1990</v>
      </c>
      <c r="H328" s="5"/>
      <c r="I328" s="7" t="s">
        <v>909</v>
      </c>
      <c r="J328" s="4" t="s">
        <v>6325</v>
      </c>
      <c r="K328" s="7" t="s">
        <v>1991</v>
      </c>
      <c r="L328" s="7" t="s">
        <v>1992</v>
      </c>
      <c r="M328" s="5"/>
      <c r="N328" s="5"/>
      <c r="O328" s="5"/>
      <c r="P328" s="5"/>
      <c r="Q328" s="5"/>
      <c r="R328" s="5"/>
      <c r="S328" s="5"/>
      <c r="T328" s="5"/>
      <c r="U328" s="5"/>
      <c r="V328" s="5"/>
      <c r="W328" s="5"/>
      <c r="X328" s="5"/>
      <c r="Y328" s="5"/>
      <c r="Z328" s="5"/>
    </row>
    <row r="329">
      <c r="A329" s="6" t="s">
        <v>6410</v>
      </c>
      <c r="B329" s="4" t="s">
        <v>6411</v>
      </c>
      <c r="C329" s="4" t="s">
        <v>1994</v>
      </c>
      <c r="D329" s="5"/>
      <c r="E329" s="5"/>
      <c r="F329" s="5"/>
      <c r="G329" s="5"/>
      <c r="H329" s="5"/>
      <c r="I329" s="7"/>
      <c r="J329" s="4"/>
      <c r="K329" s="7"/>
      <c r="L329" s="7"/>
      <c r="M329" s="5"/>
      <c r="N329" s="5"/>
      <c r="O329" s="5"/>
      <c r="P329" s="5"/>
      <c r="Q329" s="5"/>
      <c r="R329" s="5"/>
      <c r="S329" s="5"/>
      <c r="T329" s="5"/>
      <c r="U329" s="5"/>
      <c r="V329" s="5"/>
      <c r="W329" s="5"/>
      <c r="X329" s="5"/>
      <c r="Y329" s="5"/>
      <c r="Z329" s="5"/>
    </row>
    <row r="330">
      <c r="A330" s="6" t="s">
        <v>6412</v>
      </c>
      <c r="B330" s="4" t="s">
        <v>6413</v>
      </c>
      <c r="C330" s="4" t="s">
        <v>1996</v>
      </c>
      <c r="D330" s="4"/>
      <c r="E330" s="4" t="s">
        <v>917</v>
      </c>
      <c r="F330" s="4" t="s">
        <v>6414</v>
      </c>
      <c r="G330" s="4" t="s">
        <v>1997</v>
      </c>
      <c r="H330" s="5"/>
      <c r="I330" s="7" t="s">
        <v>917</v>
      </c>
      <c r="J330" s="4" t="s">
        <v>6327</v>
      </c>
      <c r="K330" s="7" t="s">
        <v>1998</v>
      </c>
      <c r="L330" s="7" t="s">
        <v>1999</v>
      </c>
      <c r="M330" s="5"/>
      <c r="N330" s="5"/>
      <c r="O330" s="5"/>
      <c r="P330" s="5"/>
      <c r="Q330" s="5"/>
      <c r="R330" s="5"/>
      <c r="S330" s="5"/>
      <c r="T330" s="5"/>
      <c r="U330" s="5"/>
      <c r="V330" s="5"/>
      <c r="W330" s="5"/>
      <c r="X330" s="5"/>
      <c r="Y330" s="5"/>
      <c r="Z330" s="5"/>
    </row>
    <row r="331">
      <c r="A331" s="6" t="s">
        <v>6415</v>
      </c>
      <c r="B331" s="4" t="s">
        <v>6416</v>
      </c>
      <c r="C331" s="4" t="s">
        <v>2002</v>
      </c>
      <c r="D331" s="4"/>
      <c r="E331" s="4" t="s">
        <v>925</v>
      </c>
      <c r="F331" s="4" t="s">
        <v>6417</v>
      </c>
      <c r="G331" s="4" t="s">
        <v>2003</v>
      </c>
      <c r="H331" s="5"/>
      <c r="I331" s="7" t="s">
        <v>925</v>
      </c>
      <c r="J331" s="4" t="s">
        <v>6330</v>
      </c>
      <c r="K331" s="7" t="s">
        <v>2004</v>
      </c>
      <c r="L331" s="7" t="s">
        <v>2005</v>
      </c>
      <c r="M331" s="5"/>
      <c r="N331" s="5"/>
      <c r="O331" s="5"/>
      <c r="P331" s="5"/>
      <c r="Q331" s="5"/>
      <c r="R331" s="5"/>
      <c r="S331" s="5"/>
      <c r="T331" s="5"/>
      <c r="U331" s="5"/>
      <c r="V331" s="5"/>
      <c r="W331" s="5"/>
      <c r="X331" s="5"/>
      <c r="Y331" s="5"/>
      <c r="Z331" s="5"/>
    </row>
    <row r="332">
      <c r="A332" s="6" t="s">
        <v>6418</v>
      </c>
      <c r="B332" s="4" t="s">
        <v>6419</v>
      </c>
      <c r="C332" s="4" t="s">
        <v>2008</v>
      </c>
      <c r="D332" s="5"/>
      <c r="E332" s="5"/>
      <c r="F332" s="5"/>
      <c r="G332" s="5"/>
      <c r="H332" s="5"/>
      <c r="I332" s="7"/>
      <c r="J332" s="4"/>
      <c r="K332" s="7"/>
      <c r="L332" s="7"/>
      <c r="M332" s="5"/>
      <c r="N332" s="5"/>
      <c r="O332" s="5"/>
      <c r="P332" s="5"/>
      <c r="Q332" s="5"/>
      <c r="R332" s="5"/>
      <c r="S332" s="5"/>
      <c r="T332" s="5"/>
      <c r="U332" s="5"/>
      <c r="V332" s="5"/>
      <c r="W332" s="5"/>
      <c r="X332" s="5"/>
      <c r="Y332" s="5"/>
      <c r="Z332" s="5"/>
    </row>
    <row r="333">
      <c r="A333" s="6" t="s">
        <v>6420</v>
      </c>
      <c r="B333" s="4" t="s">
        <v>6421</v>
      </c>
      <c r="C333" s="4" t="s">
        <v>2010</v>
      </c>
      <c r="D333" s="4"/>
      <c r="E333" s="4" t="s">
        <v>933</v>
      </c>
      <c r="F333" s="4" t="s">
        <v>6422</v>
      </c>
      <c r="G333" s="4" t="s">
        <v>2011</v>
      </c>
      <c r="H333" s="5"/>
      <c r="I333" s="7" t="s">
        <v>933</v>
      </c>
      <c r="J333" s="4" t="s">
        <v>6333</v>
      </c>
      <c r="K333" s="7" t="s">
        <v>2012</v>
      </c>
      <c r="L333" s="7" t="s">
        <v>2013</v>
      </c>
      <c r="M333" s="5"/>
      <c r="N333" s="5"/>
      <c r="O333" s="5"/>
      <c r="P333" s="5"/>
      <c r="Q333" s="5"/>
      <c r="R333" s="5"/>
      <c r="S333" s="5"/>
      <c r="T333" s="5"/>
      <c r="U333" s="5"/>
      <c r="V333" s="5"/>
      <c r="W333" s="5"/>
      <c r="X333" s="5"/>
      <c r="Y333" s="5"/>
      <c r="Z333" s="5"/>
    </row>
    <row r="334">
      <c r="A334" s="6" t="s">
        <v>6423</v>
      </c>
      <c r="B334" s="4" t="s">
        <v>6424</v>
      </c>
      <c r="C334" s="4" t="s">
        <v>2016</v>
      </c>
      <c r="D334" s="4"/>
      <c r="E334" s="4" t="s">
        <v>945</v>
      </c>
      <c r="F334" s="4" t="s">
        <v>6422</v>
      </c>
      <c r="G334" s="4" t="s">
        <v>2017</v>
      </c>
      <c r="H334" s="5"/>
      <c r="I334" s="7" t="s">
        <v>945</v>
      </c>
      <c r="J334" s="4" t="s">
        <v>6336</v>
      </c>
      <c r="K334" s="7" t="s">
        <v>2018</v>
      </c>
      <c r="L334" s="7" t="s">
        <v>2019</v>
      </c>
      <c r="M334" s="5"/>
      <c r="N334" s="5"/>
      <c r="O334" s="5"/>
      <c r="P334" s="5"/>
      <c r="Q334" s="5"/>
      <c r="R334" s="5"/>
      <c r="S334" s="5"/>
      <c r="T334" s="5"/>
      <c r="U334" s="5"/>
      <c r="V334" s="5"/>
      <c r="W334" s="5"/>
      <c r="X334" s="5"/>
      <c r="Y334" s="5"/>
      <c r="Z334" s="5"/>
    </row>
    <row r="335">
      <c r="A335" s="6" t="s">
        <v>6425</v>
      </c>
      <c r="B335" s="4" t="s">
        <v>6426</v>
      </c>
      <c r="C335" s="4" t="s">
        <v>2022</v>
      </c>
      <c r="D335" s="4"/>
      <c r="E335" s="4" t="s">
        <v>953</v>
      </c>
      <c r="F335" s="4" t="s">
        <v>6427</v>
      </c>
      <c r="G335" s="4" t="s">
        <v>2023</v>
      </c>
      <c r="H335" s="5"/>
      <c r="I335" s="7" t="s">
        <v>953</v>
      </c>
      <c r="J335" s="4" t="s">
        <v>6338</v>
      </c>
      <c r="K335" s="7" t="s">
        <v>2024</v>
      </c>
      <c r="L335" s="7" t="s">
        <v>2025</v>
      </c>
      <c r="M335" s="5"/>
      <c r="N335" s="5"/>
      <c r="O335" s="5"/>
      <c r="P335" s="5"/>
      <c r="Q335" s="5"/>
      <c r="R335" s="5"/>
      <c r="S335" s="5"/>
      <c r="T335" s="5"/>
      <c r="U335" s="5"/>
      <c r="V335" s="5"/>
      <c r="W335" s="5"/>
      <c r="X335" s="5"/>
      <c r="Y335" s="5"/>
      <c r="Z335" s="5"/>
    </row>
    <row r="336">
      <c r="A336" s="6" t="s">
        <v>6428</v>
      </c>
      <c r="B336" s="4" t="s">
        <v>6429</v>
      </c>
      <c r="C336" s="4" t="s">
        <v>2028</v>
      </c>
      <c r="D336" s="4"/>
      <c r="E336" s="4" t="s">
        <v>961</v>
      </c>
      <c r="F336" s="4" t="s">
        <v>6430</v>
      </c>
      <c r="G336" s="4" t="s">
        <v>2029</v>
      </c>
      <c r="H336" s="5"/>
      <c r="I336" s="7" t="s">
        <v>961</v>
      </c>
      <c r="J336" s="4" t="s">
        <v>6340</v>
      </c>
      <c r="K336" s="7" t="s">
        <v>2030</v>
      </c>
      <c r="L336" s="7" t="s">
        <v>2031</v>
      </c>
      <c r="M336" s="5"/>
      <c r="N336" s="5"/>
      <c r="O336" s="5"/>
      <c r="P336" s="5"/>
      <c r="Q336" s="5"/>
      <c r="R336" s="5"/>
      <c r="S336" s="5"/>
      <c r="T336" s="5"/>
      <c r="U336" s="5"/>
      <c r="V336" s="5"/>
      <c r="W336" s="5"/>
      <c r="X336" s="5"/>
      <c r="Y336" s="5"/>
      <c r="Z336" s="5"/>
    </row>
    <row r="337">
      <c r="A337" s="6" t="s">
        <v>6431</v>
      </c>
      <c r="B337" s="4" t="s">
        <v>6432</v>
      </c>
      <c r="C337" s="4" t="s">
        <v>2034</v>
      </c>
      <c r="D337" s="4"/>
      <c r="E337" s="4" t="s">
        <v>969</v>
      </c>
      <c r="F337" s="4" t="s">
        <v>6433</v>
      </c>
      <c r="G337" s="4" t="s">
        <v>2035</v>
      </c>
      <c r="H337" s="5"/>
      <c r="I337" s="7" t="s">
        <v>969</v>
      </c>
      <c r="J337" s="4" t="s">
        <v>6343</v>
      </c>
      <c r="K337" s="7" t="s">
        <v>2036</v>
      </c>
      <c r="L337" s="7" t="s">
        <v>2037</v>
      </c>
      <c r="M337" s="5"/>
      <c r="N337" s="5"/>
      <c r="O337" s="5"/>
      <c r="P337" s="5"/>
      <c r="Q337" s="5"/>
      <c r="R337" s="5"/>
      <c r="S337" s="5"/>
      <c r="T337" s="5"/>
      <c r="U337" s="5"/>
      <c r="V337" s="5"/>
      <c r="W337" s="5"/>
      <c r="X337" s="5"/>
      <c r="Y337" s="5"/>
      <c r="Z337" s="5"/>
    </row>
    <row r="338">
      <c r="A338" s="6" t="s">
        <v>6434</v>
      </c>
      <c r="B338" s="4" t="s">
        <v>6435</v>
      </c>
      <c r="C338" s="4" t="s">
        <v>2040</v>
      </c>
      <c r="D338" s="4"/>
      <c r="E338" s="4" t="s">
        <v>977</v>
      </c>
      <c r="F338" s="4" t="s">
        <v>6436</v>
      </c>
      <c r="G338" s="4" t="s">
        <v>2041</v>
      </c>
      <c r="H338" s="5"/>
      <c r="I338" s="7" t="s">
        <v>979</v>
      </c>
      <c r="J338" s="4" t="s">
        <v>6345</v>
      </c>
      <c r="K338" s="7" t="s">
        <v>2042</v>
      </c>
      <c r="L338" s="7" t="s">
        <v>2043</v>
      </c>
      <c r="M338" s="5"/>
      <c r="N338" s="5"/>
      <c r="O338" s="5"/>
      <c r="P338" s="5"/>
      <c r="Q338" s="5"/>
      <c r="R338" s="5"/>
      <c r="S338" s="5"/>
      <c r="T338" s="5"/>
      <c r="U338" s="5"/>
      <c r="V338" s="5"/>
      <c r="W338" s="5"/>
      <c r="X338" s="5"/>
      <c r="Y338" s="5"/>
      <c r="Z338" s="5"/>
    </row>
    <row r="339">
      <c r="A339" s="6" t="s">
        <v>6437</v>
      </c>
      <c r="B339" s="4" t="s">
        <v>6438</v>
      </c>
      <c r="C339" s="4" t="s">
        <v>2045</v>
      </c>
      <c r="D339" s="4"/>
      <c r="E339" s="4" t="s">
        <v>986</v>
      </c>
      <c r="F339" s="4" t="s">
        <v>6436</v>
      </c>
      <c r="G339" s="4" t="s">
        <v>2046</v>
      </c>
      <c r="H339" s="5"/>
      <c r="I339" s="7" t="s">
        <v>986</v>
      </c>
      <c r="J339" s="4" t="s">
        <v>6348</v>
      </c>
      <c r="K339" s="7" t="s">
        <v>2047</v>
      </c>
      <c r="L339" s="7" t="s">
        <v>2048</v>
      </c>
      <c r="M339" s="5"/>
      <c r="N339" s="5"/>
      <c r="O339" s="5"/>
      <c r="P339" s="5"/>
      <c r="Q339" s="5"/>
      <c r="R339" s="5"/>
      <c r="S339" s="5"/>
      <c r="T339" s="5"/>
      <c r="U339" s="5"/>
      <c r="V339" s="5"/>
      <c r="W339" s="5"/>
      <c r="X339" s="5"/>
      <c r="Y339" s="5"/>
      <c r="Z339" s="5"/>
    </row>
    <row r="340">
      <c r="A340" s="6" t="s">
        <v>6439</v>
      </c>
      <c r="B340" s="4" t="s">
        <v>6440</v>
      </c>
      <c r="C340" s="4" t="s">
        <v>2050</v>
      </c>
      <c r="D340" s="4"/>
      <c r="E340" s="4" t="s">
        <v>994</v>
      </c>
      <c r="F340" s="4" t="s">
        <v>6441</v>
      </c>
      <c r="G340" s="4" t="s">
        <v>2051</v>
      </c>
      <c r="H340" s="5"/>
      <c r="I340" s="7" t="s">
        <v>994</v>
      </c>
      <c r="J340" s="4" t="s">
        <v>6350</v>
      </c>
      <c r="K340" s="7" t="s">
        <v>2052</v>
      </c>
      <c r="L340" s="7" t="s">
        <v>2053</v>
      </c>
      <c r="M340" s="5"/>
      <c r="N340" s="5"/>
      <c r="O340" s="5"/>
      <c r="P340" s="5"/>
      <c r="Q340" s="5"/>
      <c r="R340" s="5"/>
      <c r="S340" s="5"/>
      <c r="T340" s="5"/>
      <c r="U340" s="5"/>
      <c r="V340" s="5"/>
      <c r="W340" s="5"/>
      <c r="X340" s="5"/>
      <c r="Y340" s="5"/>
      <c r="Z340" s="5"/>
    </row>
    <row r="341">
      <c r="A341" s="6" t="s">
        <v>6442</v>
      </c>
      <c r="B341" s="4" t="s">
        <v>6443</v>
      </c>
      <c r="C341" s="4" t="s">
        <v>2056</v>
      </c>
      <c r="D341" s="4"/>
      <c r="E341" s="4" t="s">
        <v>1002</v>
      </c>
      <c r="F341" s="4" t="s">
        <v>6444</v>
      </c>
      <c r="G341" s="4" t="s">
        <v>2057</v>
      </c>
      <c r="H341" s="5"/>
      <c r="I341" s="7" t="s">
        <v>1002</v>
      </c>
      <c r="J341" s="4" t="s">
        <v>6352</v>
      </c>
      <c r="K341" s="7" t="s">
        <v>2058</v>
      </c>
      <c r="L341" s="7" t="s">
        <v>2059</v>
      </c>
      <c r="M341" s="5"/>
      <c r="N341" s="5"/>
      <c r="O341" s="5"/>
      <c r="P341" s="5"/>
      <c r="Q341" s="5"/>
      <c r="R341" s="5"/>
      <c r="S341" s="5"/>
      <c r="T341" s="5"/>
      <c r="U341" s="5"/>
      <c r="V341" s="5"/>
      <c r="W341" s="5"/>
      <c r="X341" s="5"/>
      <c r="Y341" s="5"/>
      <c r="Z341" s="5"/>
    </row>
    <row r="342">
      <c r="A342" s="6" t="s">
        <v>6445</v>
      </c>
      <c r="B342" s="4" t="s">
        <v>6446</v>
      </c>
      <c r="C342" s="4" t="s">
        <v>2062</v>
      </c>
      <c r="D342" s="4"/>
      <c r="E342" s="4" t="s">
        <v>1010</v>
      </c>
      <c r="F342" s="4" t="s">
        <v>6444</v>
      </c>
      <c r="G342" s="4" t="s">
        <v>2063</v>
      </c>
      <c r="H342" s="5"/>
      <c r="I342" s="7" t="s">
        <v>1010</v>
      </c>
      <c r="J342" s="4" t="s">
        <v>6355</v>
      </c>
      <c r="K342" s="7" t="s">
        <v>2064</v>
      </c>
      <c r="L342" s="7" t="s">
        <v>2065</v>
      </c>
      <c r="M342" s="5"/>
      <c r="N342" s="5"/>
      <c r="O342" s="5"/>
      <c r="P342" s="5"/>
      <c r="Q342" s="5"/>
      <c r="R342" s="5"/>
      <c r="S342" s="5"/>
      <c r="T342" s="5"/>
      <c r="U342" s="5"/>
      <c r="V342" s="5"/>
      <c r="W342" s="5"/>
      <c r="X342" s="5"/>
      <c r="Y342" s="5"/>
      <c r="Z342" s="5"/>
    </row>
    <row r="343">
      <c r="A343" s="6" t="s">
        <v>6447</v>
      </c>
      <c r="B343" s="4" t="s">
        <v>6448</v>
      </c>
      <c r="C343" s="4" t="s">
        <v>2068</v>
      </c>
      <c r="D343" s="4"/>
      <c r="E343" s="4" t="s">
        <v>1036</v>
      </c>
      <c r="F343" s="4" t="s">
        <v>6449</v>
      </c>
      <c r="G343" s="4" t="s">
        <v>2069</v>
      </c>
      <c r="H343" s="5"/>
      <c r="I343" s="7" t="s">
        <v>1036</v>
      </c>
      <c r="J343" s="4" t="s">
        <v>6358</v>
      </c>
      <c r="K343" s="7" t="s">
        <v>2070</v>
      </c>
      <c r="L343" s="7" t="s">
        <v>2071</v>
      </c>
      <c r="M343" s="5"/>
      <c r="N343" s="5"/>
      <c r="O343" s="5"/>
      <c r="P343" s="5"/>
      <c r="Q343" s="5"/>
      <c r="R343" s="5"/>
      <c r="S343" s="5"/>
      <c r="T343" s="5"/>
      <c r="U343" s="5"/>
      <c r="V343" s="5"/>
      <c r="W343" s="5"/>
      <c r="X343" s="5"/>
      <c r="Y343" s="5"/>
      <c r="Z343" s="5"/>
    </row>
    <row r="344">
      <c r="A344" s="6" t="s">
        <v>6450</v>
      </c>
      <c r="B344" s="4" t="s">
        <v>6451</v>
      </c>
      <c r="C344" s="4" t="s">
        <v>2074</v>
      </c>
      <c r="D344" s="4"/>
      <c r="E344" s="4" t="s">
        <v>1028</v>
      </c>
      <c r="F344" s="4" t="s">
        <v>6452</v>
      </c>
      <c r="G344" s="4" t="s">
        <v>2075</v>
      </c>
      <c r="H344" s="5"/>
      <c r="I344" s="7" t="s">
        <v>1028</v>
      </c>
      <c r="J344" s="4" t="s">
        <v>6360</v>
      </c>
      <c r="K344" s="7" t="s">
        <v>2076</v>
      </c>
      <c r="L344" s="7" t="s">
        <v>2077</v>
      </c>
      <c r="M344" s="5"/>
      <c r="N344" s="5"/>
      <c r="O344" s="5"/>
      <c r="P344" s="5"/>
      <c r="Q344" s="5"/>
      <c r="R344" s="5"/>
      <c r="S344" s="5"/>
      <c r="T344" s="5"/>
      <c r="U344" s="5"/>
      <c r="V344" s="5"/>
      <c r="W344" s="5"/>
      <c r="X344" s="5"/>
      <c r="Y344" s="5"/>
      <c r="Z344" s="5"/>
    </row>
    <row r="345">
      <c r="A345" s="6" t="s">
        <v>6453</v>
      </c>
      <c r="B345" s="4" t="s">
        <v>6454</v>
      </c>
      <c r="C345" s="4" t="s">
        <v>2080</v>
      </c>
      <c r="D345" s="4"/>
      <c r="E345" s="4" t="s">
        <v>1044</v>
      </c>
      <c r="F345" s="4" t="s">
        <v>6455</v>
      </c>
      <c r="G345" s="4" t="s">
        <v>2081</v>
      </c>
      <c r="H345" s="5"/>
      <c r="I345" s="7" t="s">
        <v>1044</v>
      </c>
      <c r="J345" s="4" t="s">
        <v>6363</v>
      </c>
      <c r="K345" s="7" t="s">
        <v>2082</v>
      </c>
      <c r="L345" s="7" t="s">
        <v>2083</v>
      </c>
      <c r="M345" s="5"/>
      <c r="N345" s="5"/>
      <c r="O345" s="5"/>
      <c r="P345" s="5"/>
      <c r="Q345" s="5"/>
      <c r="R345" s="5"/>
      <c r="S345" s="5"/>
      <c r="T345" s="5"/>
      <c r="U345" s="5"/>
      <c r="V345" s="5"/>
      <c r="W345" s="5"/>
      <c r="X345" s="5"/>
      <c r="Y345" s="5"/>
      <c r="Z345" s="5"/>
    </row>
    <row r="346">
      <c r="A346" s="6" t="s">
        <v>6456</v>
      </c>
      <c r="B346" s="4" t="s">
        <v>6457</v>
      </c>
      <c r="C346" s="4" t="s">
        <v>2086</v>
      </c>
      <c r="D346" s="4"/>
      <c r="E346" s="4" t="s">
        <v>1044</v>
      </c>
      <c r="F346" s="4" t="s">
        <v>6455</v>
      </c>
      <c r="G346" s="4" t="s">
        <v>2081</v>
      </c>
      <c r="H346" s="5"/>
      <c r="I346" s="7"/>
      <c r="J346" s="4"/>
      <c r="K346" s="7"/>
      <c r="L346" s="7"/>
      <c r="M346" s="5"/>
      <c r="N346" s="5"/>
      <c r="O346" s="5"/>
      <c r="P346" s="5"/>
      <c r="Q346" s="5"/>
      <c r="R346" s="5"/>
      <c r="S346" s="5"/>
      <c r="T346" s="5"/>
      <c r="U346" s="5"/>
      <c r="V346" s="5"/>
      <c r="W346" s="5"/>
      <c r="X346" s="5"/>
      <c r="Y346" s="5"/>
      <c r="Z346" s="5"/>
    </row>
    <row r="347">
      <c r="A347" s="6" t="s">
        <v>6458</v>
      </c>
      <c r="B347" s="4" t="s">
        <v>6459</v>
      </c>
      <c r="C347" s="4" t="s">
        <v>2088</v>
      </c>
      <c r="D347" s="4"/>
      <c r="E347" s="4" t="s">
        <v>1057</v>
      </c>
      <c r="F347" s="4" t="s">
        <v>6460</v>
      </c>
      <c r="G347" s="4" t="s">
        <v>2089</v>
      </c>
      <c r="H347" s="5"/>
      <c r="I347" s="7" t="s">
        <v>1057</v>
      </c>
      <c r="J347" s="4" t="s">
        <v>6366</v>
      </c>
      <c r="K347" s="7" t="s">
        <v>2090</v>
      </c>
      <c r="L347" s="7" t="s">
        <v>2091</v>
      </c>
      <c r="M347" s="5"/>
      <c r="N347" s="5"/>
      <c r="O347" s="5"/>
      <c r="P347" s="5"/>
      <c r="Q347" s="5"/>
      <c r="R347" s="5"/>
      <c r="S347" s="5"/>
      <c r="T347" s="5"/>
      <c r="U347" s="5"/>
      <c r="V347" s="5"/>
      <c r="W347" s="5"/>
      <c r="X347" s="5"/>
      <c r="Y347" s="5"/>
      <c r="Z347" s="5"/>
    </row>
    <row r="348">
      <c r="A348" s="6" t="s">
        <v>6461</v>
      </c>
      <c r="B348" s="4" t="s">
        <v>6462</v>
      </c>
      <c r="C348" s="4" t="s">
        <v>2094</v>
      </c>
      <c r="D348" s="4"/>
      <c r="E348" s="4" t="s">
        <v>1065</v>
      </c>
      <c r="F348" s="4" t="s">
        <v>6463</v>
      </c>
      <c r="G348" s="4" t="s">
        <v>2095</v>
      </c>
      <c r="H348" s="5"/>
      <c r="I348" s="7" t="s">
        <v>1065</v>
      </c>
      <c r="J348" s="4" t="s">
        <v>6369</v>
      </c>
      <c r="K348" s="7" t="s">
        <v>2096</v>
      </c>
      <c r="L348" s="7" t="s">
        <v>2097</v>
      </c>
      <c r="M348" s="5"/>
      <c r="N348" s="5"/>
      <c r="O348" s="5"/>
      <c r="P348" s="5"/>
      <c r="Q348" s="5"/>
      <c r="R348" s="5"/>
      <c r="S348" s="5"/>
      <c r="T348" s="5"/>
      <c r="U348" s="5"/>
      <c r="V348" s="5"/>
      <c r="W348" s="5"/>
      <c r="X348" s="5"/>
      <c r="Y348" s="5"/>
      <c r="Z348" s="5"/>
    </row>
    <row r="349">
      <c r="A349" s="6" t="s">
        <v>6464</v>
      </c>
      <c r="B349" s="4" t="s">
        <v>6465</v>
      </c>
      <c r="C349" s="4" t="s">
        <v>2100</v>
      </c>
      <c r="D349" s="4"/>
      <c r="E349" s="4" t="s">
        <v>1073</v>
      </c>
      <c r="F349" s="4" t="s">
        <v>6466</v>
      </c>
      <c r="G349" s="4" t="s">
        <v>2101</v>
      </c>
      <c r="H349" s="5"/>
      <c r="I349" s="7" t="s">
        <v>1075</v>
      </c>
      <c r="J349" s="4" t="s">
        <v>6372</v>
      </c>
      <c r="K349" s="7" t="s">
        <v>2102</v>
      </c>
      <c r="L349" s="7" t="s">
        <v>2103</v>
      </c>
      <c r="M349" s="5"/>
      <c r="N349" s="5"/>
      <c r="O349" s="5"/>
      <c r="P349" s="5"/>
      <c r="Q349" s="5"/>
      <c r="R349" s="5"/>
      <c r="S349" s="5"/>
      <c r="T349" s="5"/>
      <c r="U349" s="5"/>
      <c r="V349" s="5"/>
      <c r="W349" s="5"/>
      <c r="X349" s="5"/>
      <c r="Y349" s="5"/>
      <c r="Z349" s="5"/>
    </row>
    <row r="350">
      <c r="A350" s="6" t="s">
        <v>6467</v>
      </c>
      <c r="B350" s="4" t="s">
        <v>6468</v>
      </c>
      <c r="C350" s="4" t="s">
        <v>2106</v>
      </c>
      <c r="D350" s="4"/>
      <c r="E350" s="4" t="s">
        <v>1082</v>
      </c>
      <c r="F350" s="4" t="s">
        <v>6469</v>
      </c>
      <c r="G350" s="4" t="s">
        <v>2107</v>
      </c>
      <c r="H350" s="5"/>
      <c r="I350" s="7" t="s">
        <v>1082</v>
      </c>
      <c r="J350" s="4" t="s">
        <v>6374</v>
      </c>
      <c r="K350" s="7" t="s">
        <v>2108</v>
      </c>
      <c r="L350" s="7" t="s">
        <v>2109</v>
      </c>
      <c r="M350" s="5"/>
      <c r="N350" s="5"/>
      <c r="O350" s="5"/>
      <c r="P350" s="5"/>
      <c r="Q350" s="5"/>
      <c r="R350" s="5"/>
      <c r="S350" s="5"/>
      <c r="T350" s="5"/>
      <c r="U350" s="5"/>
      <c r="V350" s="5"/>
      <c r="W350" s="5"/>
      <c r="X350" s="5"/>
      <c r="Y350" s="5"/>
      <c r="Z350" s="5"/>
    </row>
    <row r="351">
      <c r="A351" s="6" t="s">
        <v>6470</v>
      </c>
      <c r="B351" s="4" t="s">
        <v>6471</v>
      </c>
      <c r="C351" s="4" t="s">
        <v>2112</v>
      </c>
      <c r="D351" s="4"/>
      <c r="E351" s="4" t="s">
        <v>136</v>
      </c>
      <c r="F351" s="4" t="s">
        <v>6472</v>
      </c>
      <c r="G351" s="4" t="s">
        <v>2113</v>
      </c>
      <c r="H351" s="5"/>
      <c r="I351" s="7" t="s">
        <v>136</v>
      </c>
      <c r="J351" s="4" t="s">
        <v>6377</v>
      </c>
      <c r="K351" s="7" t="s">
        <v>2114</v>
      </c>
      <c r="L351" s="7" t="s">
        <v>2115</v>
      </c>
      <c r="M351" s="5"/>
      <c r="N351" s="5"/>
      <c r="O351" s="5"/>
      <c r="P351" s="5"/>
      <c r="Q351" s="5"/>
      <c r="R351" s="5"/>
      <c r="S351" s="5"/>
      <c r="T351" s="5"/>
      <c r="U351" s="5"/>
      <c r="V351" s="5"/>
      <c r="W351" s="5"/>
      <c r="X351" s="5"/>
      <c r="Y351" s="5"/>
      <c r="Z351" s="5"/>
    </row>
    <row r="352">
      <c r="A352" s="6" t="s">
        <v>6473</v>
      </c>
      <c r="B352" s="4" t="s">
        <v>6474</v>
      </c>
      <c r="C352" s="4" t="s">
        <v>2118</v>
      </c>
      <c r="D352" s="4"/>
      <c r="E352" s="4" t="s">
        <v>1099</v>
      </c>
      <c r="F352" s="4" t="s">
        <v>6475</v>
      </c>
      <c r="G352" s="4" t="s">
        <v>2119</v>
      </c>
      <c r="H352" s="5"/>
      <c r="I352" s="7" t="s">
        <v>1099</v>
      </c>
      <c r="J352" s="4" t="s">
        <v>6380</v>
      </c>
      <c r="K352" s="7" t="s">
        <v>2120</v>
      </c>
      <c r="L352" s="7" t="s">
        <v>2121</v>
      </c>
      <c r="M352" s="5"/>
      <c r="N352" s="5"/>
      <c r="O352" s="5"/>
      <c r="P352" s="5"/>
      <c r="Q352" s="5"/>
      <c r="R352" s="5"/>
      <c r="S352" s="5"/>
      <c r="T352" s="5"/>
      <c r="U352" s="5"/>
      <c r="V352" s="5"/>
      <c r="W352" s="5"/>
      <c r="X352" s="5"/>
      <c r="Y352" s="5"/>
      <c r="Z352" s="5"/>
    </row>
    <row r="353">
      <c r="A353" s="6" t="s">
        <v>6476</v>
      </c>
      <c r="B353" s="4" t="s">
        <v>6477</v>
      </c>
      <c r="C353" s="4" t="s">
        <v>2124</v>
      </c>
      <c r="D353" s="4"/>
      <c r="E353" s="4" t="s">
        <v>1113</v>
      </c>
      <c r="F353" s="4" t="s">
        <v>6478</v>
      </c>
      <c r="G353" s="4" t="s">
        <v>2125</v>
      </c>
      <c r="H353" s="5"/>
      <c r="I353" s="7" t="s">
        <v>1113</v>
      </c>
      <c r="J353" s="4" t="s">
        <v>6383</v>
      </c>
      <c r="K353" s="7" t="s">
        <v>2126</v>
      </c>
      <c r="L353" s="7" t="s">
        <v>2127</v>
      </c>
      <c r="M353" s="5"/>
      <c r="N353" s="5"/>
      <c r="O353" s="5"/>
      <c r="P353" s="5"/>
      <c r="Q353" s="5"/>
      <c r="R353" s="5"/>
      <c r="S353" s="5"/>
      <c r="T353" s="5"/>
      <c r="U353" s="5"/>
      <c r="V353" s="5"/>
      <c r="W353" s="5"/>
      <c r="X353" s="5"/>
      <c r="Y353" s="5"/>
      <c r="Z353" s="5"/>
    </row>
    <row r="354">
      <c r="A354" s="6" t="s">
        <v>6479</v>
      </c>
      <c r="B354" s="4" t="s">
        <v>6480</v>
      </c>
      <c r="C354" s="4" t="s">
        <v>2130</v>
      </c>
      <c r="D354" s="5"/>
      <c r="E354" s="5"/>
      <c r="F354" s="5"/>
      <c r="G354" s="5"/>
      <c r="H354" s="5"/>
      <c r="I354" s="7"/>
      <c r="J354" s="4"/>
      <c r="K354" s="7"/>
      <c r="L354" s="7"/>
      <c r="M354" s="5"/>
      <c r="N354" s="5"/>
      <c r="O354" s="5"/>
      <c r="P354" s="5"/>
      <c r="Q354" s="5"/>
      <c r="R354" s="5"/>
      <c r="S354" s="5"/>
      <c r="T354" s="5"/>
      <c r="U354" s="5"/>
      <c r="V354" s="5"/>
      <c r="W354" s="5"/>
      <c r="X354" s="5"/>
      <c r="Y354" s="5"/>
      <c r="Z354" s="5"/>
    </row>
    <row r="355">
      <c r="A355" s="6" t="s">
        <v>6481</v>
      </c>
      <c r="B355" s="4" t="s">
        <v>6482</v>
      </c>
      <c r="C355" s="4" t="s">
        <v>2132</v>
      </c>
      <c r="D355" s="4"/>
      <c r="E355" s="4" t="s">
        <v>1123</v>
      </c>
      <c r="F355" s="4" t="s">
        <v>6483</v>
      </c>
      <c r="G355" s="4" t="s">
        <v>2133</v>
      </c>
      <c r="H355" s="5"/>
      <c r="I355" s="7" t="s">
        <v>1123</v>
      </c>
      <c r="J355" s="4" t="s">
        <v>6386</v>
      </c>
      <c r="K355" s="7" t="s">
        <v>2134</v>
      </c>
      <c r="L355" s="7" t="s">
        <v>2135</v>
      </c>
      <c r="M355" s="5"/>
      <c r="N355" s="5"/>
      <c r="O355" s="5"/>
      <c r="P355" s="5"/>
      <c r="Q355" s="5"/>
      <c r="R355" s="5"/>
      <c r="S355" s="5"/>
      <c r="T355" s="5"/>
      <c r="U355" s="5"/>
      <c r="V355" s="5"/>
      <c r="W355" s="5"/>
      <c r="X355" s="5"/>
      <c r="Y355" s="5"/>
      <c r="Z355" s="5"/>
    </row>
    <row r="356">
      <c r="A356" s="6" t="s">
        <v>6484</v>
      </c>
      <c r="B356" s="4" t="s">
        <v>6485</v>
      </c>
      <c r="C356" s="4" t="s">
        <v>2138</v>
      </c>
      <c r="D356" s="4"/>
      <c r="E356" s="4" t="s">
        <v>1131</v>
      </c>
      <c r="F356" s="4" t="s">
        <v>6483</v>
      </c>
      <c r="G356" s="4" t="s">
        <v>2139</v>
      </c>
      <c r="H356" s="5"/>
      <c r="I356" s="7" t="s">
        <v>1131</v>
      </c>
      <c r="J356" s="4" t="s">
        <v>6389</v>
      </c>
      <c r="K356" s="7" t="s">
        <v>2140</v>
      </c>
      <c r="L356" s="7" t="s">
        <v>2141</v>
      </c>
      <c r="M356" s="5"/>
      <c r="N356" s="5"/>
      <c r="O356" s="5"/>
      <c r="P356" s="5"/>
      <c r="Q356" s="5"/>
      <c r="R356" s="5"/>
      <c r="S356" s="5"/>
      <c r="T356" s="5"/>
      <c r="U356" s="5"/>
      <c r="V356" s="5"/>
      <c r="W356" s="5"/>
      <c r="X356" s="5"/>
      <c r="Y356" s="5"/>
      <c r="Z356" s="5"/>
    </row>
    <row r="357">
      <c r="A357" s="6" t="s">
        <v>6486</v>
      </c>
      <c r="B357" s="4" t="s">
        <v>6487</v>
      </c>
      <c r="C357" s="4" t="s">
        <v>2143</v>
      </c>
      <c r="D357" s="4"/>
      <c r="E357" s="4" t="s">
        <v>1139</v>
      </c>
      <c r="F357" s="4" t="s">
        <v>6488</v>
      </c>
      <c r="G357" s="4" t="s">
        <v>2144</v>
      </c>
      <c r="H357" s="5"/>
      <c r="I357" s="7" t="s">
        <v>1139</v>
      </c>
      <c r="J357" s="4" t="s">
        <v>6392</v>
      </c>
      <c r="K357" s="7" t="s">
        <v>2145</v>
      </c>
      <c r="L357" s="7" t="s">
        <v>2146</v>
      </c>
      <c r="M357" s="5"/>
      <c r="N357" s="5"/>
      <c r="O357" s="5"/>
      <c r="P357" s="5"/>
      <c r="Q357" s="5"/>
      <c r="R357" s="5"/>
      <c r="S357" s="5"/>
      <c r="T357" s="5"/>
      <c r="U357" s="5"/>
      <c r="V357" s="5"/>
      <c r="W357" s="5"/>
      <c r="X357" s="5"/>
      <c r="Y357" s="5"/>
      <c r="Z357" s="5"/>
    </row>
    <row r="358">
      <c r="A358" s="6" t="s">
        <v>6489</v>
      </c>
      <c r="B358" s="4" t="s">
        <v>6490</v>
      </c>
      <c r="C358" s="4" t="s">
        <v>2149</v>
      </c>
      <c r="D358" s="4"/>
      <c r="E358" s="4" t="s">
        <v>1161</v>
      </c>
      <c r="F358" s="4" t="s">
        <v>6491</v>
      </c>
      <c r="G358" s="4" t="s">
        <v>2150</v>
      </c>
      <c r="H358" s="5"/>
      <c r="I358" s="7" t="s">
        <v>1161</v>
      </c>
      <c r="J358" s="4" t="s">
        <v>6395</v>
      </c>
      <c r="K358" s="7" t="s">
        <v>2151</v>
      </c>
      <c r="L358" s="7" t="s">
        <v>2152</v>
      </c>
      <c r="M358" s="5"/>
      <c r="N358" s="5"/>
      <c r="O358" s="5"/>
      <c r="P358" s="5"/>
      <c r="Q358" s="5"/>
      <c r="R358" s="5"/>
      <c r="S358" s="5"/>
      <c r="T358" s="5"/>
      <c r="U358" s="5"/>
      <c r="V358" s="5"/>
      <c r="W358" s="5"/>
      <c r="X358" s="5"/>
      <c r="Y358" s="5"/>
      <c r="Z358" s="5"/>
    </row>
    <row r="359">
      <c r="A359" s="6" t="s">
        <v>6492</v>
      </c>
      <c r="B359" s="4" t="s">
        <v>6493</v>
      </c>
      <c r="C359" s="4" t="s">
        <v>2155</v>
      </c>
      <c r="D359" s="4"/>
      <c r="E359" s="4" t="s">
        <v>1171</v>
      </c>
      <c r="F359" s="4" t="s">
        <v>6494</v>
      </c>
      <c r="G359" s="4" t="s">
        <v>2156</v>
      </c>
      <c r="H359" s="5"/>
      <c r="I359" s="7" t="s">
        <v>1171</v>
      </c>
      <c r="J359" s="4" t="s">
        <v>6398</v>
      </c>
      <c r="K359" s="7" t="s">
        <v>2157</v>
      </c>
      <c r="L359" s="7" t="s">
        <v>2158</v>
      </c>
      <c r="M359" s="5"/>
      <c r="N359" s="5"/>
      <c r="O359" s="5"/>
      <c r="P359" s="5"/>
      <c r="Q359" s="5"/>
      <c r="R359" s="5"/>
      <c r="S359" s="5"/>
      <c r="T359" s="5"/>
      <c r="U359" s="5"/>
      <c r="V359" s="5"/>
      <c r="W359" s="5"/>
      <c r="X359" s="5"/>
      <c r="Y359" s="5"/>
      <c r="Z359" s="5"/>
    </row>
    <row r="360">
      <c r="A360" s="6" t="s">
        <v>6495</v>
      </c>
      <c r="B360" s="4" t="s">
        <v>6496</v>
      </c>
      <c r="C360" s="4" t="s">
        <v>2161</v>
      </c>
      <c r="D360" s="4"/>
      <c r="E360" s="4" t="s">
        <v>1181</v>
      </c>
      <c r="F360" s="4" t="s">
        <v>6494</v>
      </c>
      <c r="G360" s="4" t="s">
        <v>2162</v>
      </c>
      <c r="H360" s="5"/>
      <c r="I360" s="7" t="s">
        <v>1183</v>
      </c>
      <c r="J360" s="4" t="s">
        <v>6400</v>
      </c>
      <c r="K360" s="7" t="s">
        <v>2163</v>
      </c>
      <c r="L360" s="7" t="s">
        <v>2164</v>
      </c>
      <c r="M360" s="5"/>
      <c r="N360" s="5"/>
      <c r="O360" s="5"/>
      <c r="P360" s="5"/>
      <c r="Q360" s="5"/>
      <c r="R360" s="5"/>
      <c r="S360" s="5"/>
      <c r="T360" s="5"/>
      <c r="U360" s="5"/>
      <c r="V360" s="5"/>
      <c r="W360" s="5"/>
      <c r="X360" s="5"/>
      <c r="Y360" s="5"/>
      <c r="Z360" s="5"/>
    </row>
    <row r="361">
      <c r="A361" s="6" t="s">
        <v>6497</v>
      </c>
      <c r="B361" s="4" t="s">
        <v>6498</v>
      </c>
      <c r="C361" s="4" t="s">
        <v>2167</v>
      </c>
      <c r="D361" s="4"/>
      <c r="E361" s="4" t="s">
        <v>1190</v>
      </c>
      <c r="F361" s="4" t="s">
        <v>6499</v>
      </c>
      <c r="G361" s="4" t="s">
        <v>2168</v>
      </c>
      <c r="H361" s="5"/>
      <c r="I361" s="7" t="s">
        <v>1190</v>
      </c>
      <c r="J361" s="4" t="s">
        <v>6403</v>
      </c>
      <c r="K361" s="7" t="s">
        <v>2169</v>
      </c>
      <c r="L361" s="7" t="s">
        <v>2170</v>
      </c>
      <c r="M361" s="5"/>
      <c r="N361" s="5"/>
      <c r="O361" s="5"/>
      <c r="P361" s="5"/>
      <c r="Q361" s="5"/>
      <c r="R361" s="5"/>
      <c r="S361" s="5"/>
      <c r="T361" s="5"/>
      <c r="U361" s="5"/>
      <c r="V361" s="5"/>
      <c r="W361" s="5"/>
      <c r="X361" s="5"/>
      <c r="Y361" s="5"/>
      <c r="Z361" s="5"/>
    </row>
    <row r="362">
      <c r="A362" s="6" t="s">
        <v>6500</v>
      </c>
      <c r="B362" s="4" t="s">
        <v>6501</v>
      </c>
      <c r="C362" s="4" t="s">
        <v>2173</v>
      </c>
      <c r="D362" s="4"/>
      <c r="E362" s="4" t="s">
        <v>1198</v>
      </c>
      <c r="F362" s="4" t="s">
        <v>6502</v>
      </c>
      <c r="G362" s="4" t="s">
        <v>2174</v>
      </c>
      <c r="H362" s="5"/>
      <c r="I362" s="7" t="s">
        <v>1198</v>
      </c>
      <c r="J362" s="4" t="s">
        <v>6405</v>
      </c>
      <c r="K362" s="7" t="s">
        <v>2175</v>
      </c>
      <c r="L362" s="7" t="s">
        <v>2176</v>
      </c>
      <c r="M362" s="5"/>
      <c r="N362" s="5"/>
      <c r="O362" s="5"/>
      <c r="P362" s="5"/>
      <c r="Q362" s="5"/>
      <c r="R362" s="5"/>
      <c r="S362" s="5"/>
      <c r="T362" s="5"/>
      <c r="U362" s="5"/>
      <c r="V362" s="5"/>
      <c r="W362" s="5"/>
      <c r="X362" s="5"/>
      <c r="Y362" s="5"/>
      <c r="Z362" s="5"/>
    </row>
    <row r="363">
      <c r="A363" s="6" t="s">
        <v>6503</v>
      </c>
      <c r="B363" s="4" t="s">
        <v>6504</v>
      </c>
      <c r="C363" s="4" t="s">
        <v>2179</v>
      </c>
      <c r="D363" s="4"/>
      <c r="E363" s="4" t="s">
        <v>1204</v>
      </c>
      <c r="F363" s="4" t="s">
        <v>6502</v>
      </c>
      <c r="G363" s="4" t="s">
        <v>2180</v>
      </c>
      <c r="H363" s="5"/>
      <c r="I363" s="7" t="s">
        <v>1204</v>
      </c>
      <c r="J363" s="4" t="s">
        <v>6408</v>
      </c>
      <c r="K363" s="7" t="s">
        <v>2181</v>
      </c>
      <c r="L363" s="7" t="s">
        <v>2182</v>
      </c>
      <c r="M363" s="5"/>
      <c r="N363" s="5"/>
      <c r="O363" s="5"/>
      <c r="P363" s="5"/>
      <c r="Q363" s="5"/>
      <c r="R363" s="5"/>
      <c r="S363" s="5"/>
      <c r="T363" s="5"/>
      <c r="U363" s="5"/>
      <c r="V363" s="5"/>
      <c r="W363" s="5"/>
      <c r="X363" s="5"/>
      <c r="Y363" s="5"/>
      <c r="Z363" s="5"/>
    </row>
    <row r="364">
      <c r="A364" s="6" t="s">
        <v>6505</v>
      </c>
      <c r="B364" s="4" t="s">
        <v>6506</v>
      </c>
      <c r="C364" s="4" t="s">
        <v>2185</v>
      </c>
      <c r="D364" s="4"/>
      <c r="E364" s="4" t="s">
        <v>1212</v>
      </c>
      <c r="F364" s="4" t="s">
        <v>6507</v>
      </c>
      <c r="G364" s="4" t="s">
        <v>2186</v>
      </c>
      <c r="H364" s="5"/>
      <c r="I364" s="7" t="s">
        <v>1212</v>
      </c>
      <c r="J364" s="4" t="s">
        <v>6411</v>
      </c>
      <c r="K364" s="7" t="s">
        <v>2187</v>
      </c>
      <c r="L364" s="7" t="s">
        <v>2188</v>
      </c>
      <c r="M364" s="5"/>
      <c r="N364" s="5"/>
      <c r="O364" s="5"/>
      <c r="P364" s="5"/>
      <c r="Q364" s="5"/>
      <c r="R364" s="5"/>
      <c r="S364" s="5"/>
      <c r="T364" s="5"/>
      <c r="U364" s="5"/>
      <c r="V364" s="5"/>
      <c r="W364" s="5"/>
      <c r="X364" s="5"/>
      <c r="Y364" s="5"/>
      <c r="Z364" s="5"/>
    </row>
    <row r="365">
      <c r="A365" s="6" t="s">
        <v>6508</v>
      </c>
      <c r="B365" s="4" t="s">
        <v>6509</v>
      </c>
      <c r="C365" s="4" t="s">
        <v>2191</v>
      </c>
      <c r="D365" s="4"/>
      <c r="E365" s="4" t="s">
        <v>1220</v>
      </c>
      <c r="F365" s="4" t="s">
        <v>6510</v>
      </c>
      <c r="G365" s="4" t="s">
        <v>2192</v>
      </c>
      <c r="H365" s="5"/>
      <c r="I365" s="7" t="s">
        <v>1220</v>
      </c>
      <c r="J365" s="4" t="s">
        <v>6413</v>
      </c>
      <c r="K365" s="7" t="s">
        <v>2193</v>
      </c>
      <c r="L365" s="7" t="s">
        <v>2194</v>
      </c>
      <c r="M365" s="5"/>
      <c r="N365" s="5"/>
      <c r="O365" s="5"/>
      <c r="P365" s="5"/>
      <c r="Q365" s="5"/>
      <c r="R365" s="5"/>
      <c r="S365" s="5"/>
      <c r="T365" s="5"/>
      <c r="U365" s="5"/>
      <c r="V365" s="5"/>
      <c r="W365" s="5"/>
      <c r="X365" s="5"/>
      <c r="Y365" s="5"/>
      <c r="Z365" s="5"/>
    </row>
    <row r="366">
      <c r="A366" s="6" t="s">
        <v>6511</v>
      </c>
      <c r="B366" s="4" t="s">
        <v>6512</v>
      </c>
      <c r="C366" s="4" t="s">
        <v>2197</v>
      </c>
      <c r="D366" s="4"/>
      <c r="E366" s="4" t="s">
        <v>1228</v>
      </c>
      <c r="F366" s="4" t="s">
        <v>6510</v>
      </c>
      <c r="G366" s="4" t="s">
        <v>2198</v>
      </c>
      <c r="H366" s="5"/>
      <c r="I366" s="7" t="s">
        <v>1228</v>
      </c>
      <c r="J366" s="4" t="s">
        <v>6416</v>
      </c>
      <c r="K366" s="7" t="s">
        <v>2199</v>
      </c>
      <c r="L366" s="7" t="s">
        <v>2200</v>
      </c>
      <c r="M366" s="5"/>
      <c r="N366" s="5"/>
      <c r="O366" s="5"/>
      <c r="P366" s="5"/>
      <c r="Q366" s="5"/>
      <c r="R366" s="5"/>
      <c r="S366" s="5"/>
      <c r="T366" s="5"/>
      <c r="U366" s="5"/>
      <c r="V366" s="5"/>
      <c r="W366" s="5"/>
      <c r="X366" s="5"/>
      <c r="Y366" s="5"/>
      <c r="Z366" s="5"/>
    </row>
    <row r="367">
      <c r="A367" s="6" t="s">
        <v>6513</v>
      </c>
      <c r="B367" s="4" t="s">
        <v>6514</v>
      </c>
      <c r="C367" s="4" t="s">
        <v>2203</v>
      </c>
      <c r="D367" s="4"/>
      <c r="E367" s="4" t="s">
        <v>1236</v>
      </c>
      <c r="F367" s="4" t="s">
        <v>6515</v>
      </c>
      <c r="G367" s="4" t="s">
        <v>2204</v>
      </c>
      <c r="H367" s="5"/>
      <c r="I367" s="7" t="s">
        <v>1236</v>
      </c>
      <c r="J367" s="4" t="s">
        <v>6419</v>
      </c>
      <c r="K367" s="7" t="s">
        <v>2205</v>
      </c>
      <c r="L367" s="7" t="s">
        <v>2206</v>
      </c>
      <c r="M367" s="5"/>
      <c r="N367" s="5"/>
      <c r="O367" s="5"/>
      <c r="P367" s="5"/>
      <c r="Q367" s="5"/>
      <c r="R367" s="5"/>
      <c r="S367" s="5"/>
      <c r="T367" s="5"/>
      <c r="U367" s="5"/>
      <c r="V367" s="5"/>
      <c r="W367" s="5"/>
      <c r="X367" s="5"/>
      <c r="Y367" s="5"/>
      <c r="Z367" s="5"/>
    </row>
    <row r="368">
      <c r="A368" s="6" t="s">
        <v>6516</v>
      </c>
      <c r="B368" s="4" t="s">
        <v>6517</v>
      </c>
      <c r="C368" s="4" t="s">
        <v>2210</v>
      </c>
      <c r="D368" s="4"/>
      <c r="E368" s="4" t="s">
        <v>1244</v>
      </c>
      <c r="F368" s="4" t="s">
        <v>6518</v>
      </c>
      <c r="G368" s="4" t="s">
        <v>2211</v>
      </c>
      <c r="H368" s="5"/>
      <c r="I368" s="7" t="s">
        <v>1244</v>
      </c>
      <c r="J368" s="4" t="s">
        <v>6421</v>
      </c>
      <c r="K368" s="7" t="s">
        <v>2212</v>
      </c>
      <c r="L368" s="7" t="s">
        <v>2213</v>
      </c>
      <c r="M368" s="5"/>
      <c r="N368" s="5"/>
      <c r="O368" s="5"/>
      <c r="P368" s="5"/>
      <c r="Q368" s="5"/>
      <c r="R368" s="5"/>
      <c r="S368" s="5"/>
      <c r="T368" s="5"/>
      <c r="U368" s="5"/>
      <c r="V368" s="5"/>
      <c r="W368" s="5"/>
      <c r="X368" s="5"/>
      <c r="Y368" s="5"/>
      <c r="Z368" s="5"/>
    </row>
    <row r="369">
      <c r="A369" s="6" t="s">
        <v>6519</v>
      </c>
      <c r="B369" s="4" t="s">
        <v>6520</v>
      </c>
      <c r="C369" s="4" t="s">
        <v>2216</v>
      </c>
      <c r="D369" s="4"/>
      <c r="E369" s="4" t="s">
        <v>1252</v>
      </c>
      <c r="F369" s="4" t="s">
        <v>6518</v>
      </c>
      <c r="G369" s="4" t="s">
        <v>2217</v>
      </c>
      <c r="H369" s="5"/>
      <c r="I369" s="7" t="s">
        <v>1252</v>
      </c>
      <c r="J369" s="4" t="s">
        <v>6424</v>
      </c>
      <c r="K369" s="7" t="s">
        <v>2218</v>
      </c>
      <c r="L369" s="7" t="s">
        <v>2219</v>
      </c>
      <c r="M369" s="5"/>
      <c r="N369" s="5"/>
      <c r="O369" s="5"/>
      <c r="P369" s="5"/>
      <c r="Q369" s="5"/>
      <c r="R369" s="5"/>
      <c r="S369" s="5"/>
      <c r="T369" s="5"/>
      <c r="U369" s="5"/>
      <c r="V369" s="5"/>
      <c r="W369" s="5"/>
      <c r="X369" s="5"/>
      <c r="Y369" s="5"/>
      <c r="Z369" s="5"/>
    </row>
    <row r="370">
      <c r="A370" s="6" t="s">
        <v>6521</v>
      </c>
      <c r="B370" s="4" t="s">
        <v>6522</v>
      </c>
      <c r="C370" s="4" t="s">
        <v>2222</v>
      </c>
      <c r="D370" s="4"/>
      <c r="E370" s="4" t="s">
        <v>1260</v>
      </c>
      <c r="F370" s="4" t="s">
        <v>6523</v>
      </c>
      <c r="G370" s="4" t="s">
        <v>2223</v>
      </c>
      <c r="H370" s="5"/>
      <c r="I370" s="7" t="s">
        <v>1262</v>
      </c>
      <c r="J370" s="4" t="s">
        <v>6426</v>
      </c>
      <c r="K370" s="7" t="s">
        <v>2224</v>
      </c>
      <c r="L370" s="7" t="s">
        <v>2225</v>
      </c>
      <c r="M370" s="5"/>
      <c r="N370" s="5"/>
      <c r="O370" s="5"/>
      <c r="P370" s="5"/>
      <c r="Q370" s="5"/>
      <c r="R370" s="5"/>
      <c r="S370" s="5"/>
      <c r="T370" s="5"/>
      <c r="U370" s="5"/>
      <c r="V370" s="5"/>
      <c r="W370" s="5"/>
      <c r="X370" s="5"/>
      <c r="Y370" s="5"/>
      <c r="Z370" s="5"/>
    </row>
    <row r="371">
      <c r="A371" s="6" t="s">
        <v>6524</v>
      </c>
      <c r="B371" s="4" t="s">
        <v>6525</v>
      </c>
      <c r="C371" s="4" t="s">
        <v>2228</v>
      </c>
      <c r="D371" s="4"/>
      <c r="E371" s="4" t="s">
        <v>1269</v>
      </c>
      <c r="F371" s="4" t="s">
        <v>6523</v>
      </c>
      <c r="G371" s="4" t="s">
        <v>2229</v>
      </c>
      <c r="H371" s="5"/>
      <c r="I371" s="7" t="s">
        <v>1269</v>
      </c>
      <c r="J371" s="4" t="s">
        <v>6429</v>
      </c>
      <c r="K371" s="7" t="s">
        <v>2230</v>
      </c>
      <c r="L371" s="7" t="s">
        <v>2231</v>
      </c>
      <c r="M371" s="5"/>
      <c r="N371" s="5"/>
      <c r="O371" s="5"/>
      <c r="P371" s="5"/>
      <c r="Q371" s="5"/>
      <c r="R371" s="5"/>
      <c r="S371" s="5"/>
      <c r="T371" s="5"/>
      <c r="U371" s="5"/>
      <c r="V371" s="5"/>
      <c r="W371" s="5"/>
      <c r="X371" s="5"/>
      <c r="Y371" s="5"/>
      <c r="Z371" s="5"/>
    </row>
    <row r="372">
      <c r="A372" s="6" t="s">
        <v>6526</v>
      </c>
      <c r="B372" s="4" t="s">
        <v>6527</v>
      </c>
      <c r="C372" s="4" t="s">
        <v>2234</v>
      </c>
      <c r="D372" s="4"/>
      <c r="E372" s="4" t="s">
        <v>1285</v>
      </c>
      <c r="F372" s="4" t="s">
        <v>6528</v>
      </c>
      <c r="G372" s="4" t="s">
        <v>2235</v>
      </c>
      <c r="H372" s="5"/>
      <c r="I372" s="7" t="s">
        <v>1285</v>
      </c>
      <c r="J372" s="4" t="s">
        <v>6432</v>
      </c>
      <c r="K372" s="7" t="s">
        <v>2236</v>
      </c>
      <c r="L372" s="7" t="s">
        <v>2237</v>
      </c>
      <c r="M372" s="5"/>
      <c r="N372" s="5"/>
      <c r="O372" s="5"/>
      <c r="P372" s="5"/>
      <c r="Q372" s="5"/>
      <c r="R372" s="5"/>
      <c r="S372" s="5"/>
      <c r="T372" s="5"/>
      <c r="U372" s="5"/>
      <c r="V372" s="5"/>
      <c r="W372" s="5"/>
      <c r="X372" s="5"/>
      <c r="Y372" s="5"/>
      <c r="Z372" s="5"/>
    </row>
    <row r="373">
      <c r="A373" s="6" t="s">
        <v>6529</v>
      </c>
      <c r="B373" s="4" t="s">
        <v>6530</v>
      </c>
      <c r="C373" s="4" t="s">
        <v>2240</v>
      </c>
      <c r="D373" s="4"/>
      <c r="E373" s="4" t="s">
        <v>1291</v>
      </c>
      <c r="F373" s="4" t="s">
        <v>6531</v>
      </c>
      <c r="G373" s="4" t="s">
        <v>2241</v>
      </c>
      <c r="H373" s="5"/>
      <c r="I373" s="7" t="s">
        <v>1291</v>
      </c>
      <c r="J373" s="4" t="s">
        <v>6435</v>
      </c>
      <c r="K373" s="7" t="s">
        <v>2242</v>
      </c>
      <c r="L373" s="7" t="s">
        <v>2243</v>
      </c>
      <c r="M373" s="5"/>
      <c r="N373" s="5"/>
      <c r="O373" s="5"/>
      <c r="P373" s="5"/>
      <c r="Q373" s="5"/>
      <c r="R373" s="5"/>
      <c r="S373" s="5"/>
      <c r="T373" s="5"/>
      <c r="U373" s="5"/>
      <c r="V373" s="5"/>
      <c r="W373" s="5"/>
      <c r="X373" s="5"/>
      <c r="Y373" s="5"/>
      <c r="Z373" s="5"/>
    </row>
    <row r="374">
      <c r="A374" s="6" t="s">
        <v>6532</v>
      </c>
      <c r="B374" s="4" t="s">
        <v>6533</v>
      </c>
      <c r="C374" s="4" t="s">
        <v>2246</v>
      </c>
      <c r="D374" s="4"/>
      <c r="E374" s="4" t="s">
        <v>2247</v>
      </c>
      <c r="F374" s="4" t="s">
        <v>6534</v>
      </c>
      <c r="G374" s="4" t="s">
        <v>2248</v>
      </c>
      <c r="H374" s="5"/>
      <c r="I374" s="7" t="s">
        <v>2247</v>
      </c>
      <c r="J374" s="4" t="s">
        <v>6438</v>
      </c>
      <c r="K374" s="7" t="s">
        <v>2249</v>
      </c>
      <c r="L374" s="7" t="s">
        <v>2250</v>
      </c>
      <c r="M374" s="5"/>
      <c r="N374" s="5"/>
      <c r="O374" s="5"/>
      <c r="P374" s="5"/>
      <c r="Q374" s="5"/>
      <c r="R374" s="5"/>
      <c r="S374" s="5"/>
      <c r="T374" s="5"/>
      <c r="U374" s="5"/>
      <c r="V374" s="5"/>
      <c r="W374" s="5"/>
      <c r="X374" s="5"/>
      <c r="Y374" s="5"/>
      <c r="Z374" s="5"/>
    </row>
    <row r="375">
      <c r="A375" s="6" t="s">
        <v>6535</v>
      </c>
      <c r="B375" s="4" t="s">
        <v>6536</v>
      </c>
      <c r="C375" s="4" t="s">
        <v>2253</v>
      </c>
      <c r="D375" s="4"/>
      <c r="E375" s="4" t="s">
        <v>2254</v>
      </c>
      <c r="F375" s="4" t="s">
        <v>6537</v>
      </c>
      <c r="G375" s="4" t="s">
        <v>2255</v>
      </c>
      <c r="H375" s="5"/>
      <c r="I375" s="7" t="s">
        <v>2254</v>
      </c>
      <c r="J375" s="4" t="s">
        <v>6440</v>
      </c>
      <c r="K375" s="7" t="s">
        <v>2256</v>
      </c>
      <c r="L375" s="7" t="s">
        <v>2257</v>
      </c>
      <c r="M375" s="5"/>
      <c r="N375" s="5"/>
      <c r="O375" s="5"/>
      <c r="P375" s="5"/>
      <c r="Q375" s="5"/>
      <c r="R375" s="5"/>
      <c r="S375" s="5"/>
      <c r="T375" s="5"/>
      <c r="U375" s="5"/>
      <c r="V375" s="5"/>
      <c r="W375" s="5"/>
      <c r="X375" s="5"/>
      <c r="Y375" s="5"/>
      <c r="Z375" s="5"/>
    </row>
    <row r="376">
      <c r="A376" s="6" t="s">
        <v>6538</v>
      </c>
      <c r="B376" s="4" t="s">
        <v>6539</v>
      </c>
      <c r="C376" s="4" t="s">
        <v>2260</v>
      </c>
      <c r="D376" s="4"/>
      <c r="E376" s="4" t="s">
        <v>2261</v>
      </c>
      <c r="F376" s="4" t="s">
        <v>6537</v>
      </c>
      <c r="G376" s="4" t="s">
        <v>2262</v>
      </c>
      <c r="H376" s="5"/>
      <c r="I376" s="7" t="s">
        <v>2261</v>
      </c>
      <c r="J376" s="4" t="s">
        <v>6443</v>
      </c>
      <c r="K376" s="7" t="s">
        <v>2263</v>
      </c>
      <c r="L376" s="7" t="s">
        <v>2264</v>
      </c>
      <c r="M376" s="5"/>
      <c r="N376" s="5"/>
      <c r="O376" s="5"/>
      <c r="P376" s="5"/>
      <c r="Q376" s="5"/>
      <c r="R376" s="5"/>
      <c r="S376" s="5"/>
      <c r="T376" s="5"/>
      <c r="U376" s="5"/>
      <c r="V376" s="5"/>
      <c r="W376" s="5"/>
      <c r="X376" s="5"/>
      <c r="Y376" s="5"/>
      <c r="Z376" s="5"/>
    </row>
    <row r="377">
      <c r="A377" s="6" t="s">
        <v>6540</v>
      </c>
      <c r="B377" s="4" t="s">
        <v>6541</v>
      </c>
      <c r="C377" s="4" t="s">
        <v>2267</v>
      </c>
      <c r="D377" s="4"/>
      <c r="E377" s="4" t="s">
        <v>2268</v>
      </c>
      <c r="F377" s="4" t="s">
        <v>6542</v>
      </c>
      <c r="G377" s="4" t="s">
        <v>2269</v>
      </c>
      <c r="H377" s="5"/>
      <c r="I377" s="7" t="s">
        <v>2268</v>
      </c>
      <c r="J377" s="4" t="s">
        <v>6446</v>
      </c>
      <c r="K377" s="7" t="s">
        <v>2270</v>
      </c>
      <c r="L377" s="7" t="s">
        <v>2271</v>
      </c>
      <c r="M377" s="5"/>
      <c r="N377" s="5"/>
      <c r="O377" s="5"/>
      <c r="P377" s="5"/>
      <c r="Q377" s="5"/>
      <c r="R377" s="5"/>
      <c r="S377" s="5"/>
      <c r="T377" s="5"/>
      <c r="U377" s="5"/>
      <c r="V377" s="5"/>
      <c r="W377" s="5"/>
      <c r="X377" s="5"/>
      <c r="Y377" s="5"/>
      <c r="Z377" s="5"/>
    </row>
    <row r="378">
      <c r="A378" s="6" t="s">
        <v>6543</v>
      </c>
      <c r="B378" s="4" t="s">
        <v>6544</v>
      </c>
      <c r="C378" s="4" t="s">
        <v>2273</v>
      </c>
      <c r="D378" s="4"/>
      <c r="E378" s="4" t="s">
        <v>2274</v>
      </c>
      <c r="F378" s="4" t="s">
        <v>6545</v>
      </c>
      <c r="G378" s="4" t="s">
        <v>2275</v>
      </c>
      <c r="H378" s="5"/>
      <c r="I378" s="7" t="s">
        <v>2274</v>
      </c>
      <c r="J378" s="4" t="s">
        <v>6448</v>
      </c>
      <c r="K378" s="7" t="s">
        <v>2276</v>
      </c>
      <c r="L378" s="7" t="s">
        <v>2277</v>
      </c>
      <c r="M378" s="5"/>
      <c r="N378" s="5"/>
      <c r="O378" s="5"/>
      <c r="P378" s="5"/>
      <c r="Q378" s="5"/>
      <c r="R378" s="5"/>
      <c r="S378" s="5"/>
      <c r="T378" s="5"/>
      <c r="U378" s="5"/>
      <c r="V378" s="5"/>
      <c r="W378" s="5"/>
      <c r="X378" s="5"/>
      <c r="Y378" s="5"/>
      <c r="Z378" s="5"/>
    </row>
    <row r="379">
      <c r="A379" s="6" t="s">
        <v>6546</v>
      </c>
      <c r="B379" s="4" t="s">
        <v>6547</v>
      </c>
      <c r="C379" s="4" t="s">
        <v>2280</v>
      </c>
      <c r="D379" s="4"/>
      <c r="E379" s="4" t="s">
        <v>2281</v>
      </c>
      <c r="F379" s="4" t="s">
        <v>6548</v>
      </c>
      <c r="G379" s="4" t="s">
        <v>2282</v>
      </c>
      <c r="H379" s="5"/>
      <c r="I379" s="7" t="s">
        <v>2281</v>
      </c>
      <c r="J379" s="4" t="s">
        <v>6451</v>
      </c>
      <c r="K379" s="7" t="s">
        <v>2283</v>
      </c>
      <c r="L379" s="7" t="s">
        <v>2284</v>
      </c>
      <c r="M379" s="5"/>
      <c r="N379" s="5"/>
      <c r="O379" s="5"/>
      <c r="P379" s="5"/>
      <c r="Q379" s="5"/>
      <c r="R379" s="5"/>
      <c r="S379" s="5"/>
      <c r="T379" s="5"/>
      <c r="U379" s="5"/>
      <c r="V379" s="5"/>
      <c r="W379" s="5"/>
      <c r="X379" s="5"/>
      <c r="Y379" s="5"/>
      <c r="Z379" s="5"/>
    </row>
    <row r="380">
      <c r="A380" s="6" t="s">
        <v>6549</v>
      </c>
      <c r="B380" s="4" t="s">
        <v>6550</v>
      </c>
      <c r="C380" s="4" t="s">
        <v>2287</v>
      </c>
      <c r="D380" s="4"/>
      <c r="E380" s="4" t="s">
        <v>2288</v>
      </c>
      <c r="F380" s="4" t="s">
        <v>6551</v>
      </c>
      <c r="G380" s="4" t="s">
        <v>2289</v>
      </c>
      <c r="H380" s="5"/>
      <c r="I380" s="7" t="s">
        <v>2290</v>
      </c>
      <c r="J380" s="4" t="s">
        <v>6454</v>
      </c>
      <c r="K380" s="7" t="s">
        <v>2291</v>
      </c>
      <c r="L380" s="7" t="s">
        <v>2292</v>
      </c>
      <c r="M380" s="5"/>
      <c r="N380" s="5"/>
      <c r="O380" s="5"/>
      <c r="P380" s="5"/>
      <c r="Q380" s="5"/>
      <c r="R380" s="5"/>
      <c r="S380" s="5"/>
      <c r="T380" s="5"/>
      <c r="U380" s="5"/>
      <c r="V380" s="5"/>
      <c r="W380" s="5"/>
      <c r="X380" s="5"/>
      <c r="Y380" s="5"/>
      <c r="Z380" s="5"/>
    </row>
    <row r="381">
      <c r="A381" s="6" t="s">
        <v>6552</v>
      </c>
      <c r="B381" s="4" t="s">
        <v>6553</v>
      </c>
      <c r="C381" s="4" t="s">
        <v>2296</v>
      </c>
      <c r="D381" s="4"/>
      <c r="E381" s="4" t="s">
        <v>2297</v>
      </c>
      <c r="F381" s="4" t="s">
        <v>6554</v>
      </c>
      <c r="G381" s="4" t="s">
        <v>2298</v>
      </c>
      <c r="H381" s="5"/>
      <c r="I381" s="7" t="s">
        <v>2297</v>
      </c>
      <c r="J381" s="4" t="s">
        <v>6457</v>
      </c>
      <c r="K381" s="7" t="s">
        <v>2299</v>
      </c>
      <c r="L381" s="7" t="s">
        <v>2300</v>
      </c>
      <c r="M381" s="5"/>
      <c r="N381" s="5"/>
      <c r="O381" s="5"/>
      <c r="P381" s="5"/>
      <c r="Q381" s="5"/>
      <c r="R381" s="5"/>
      <c r="S381" s="5"/>
      <c r="T381" s="5"/>
      <c r="U381" s="5"/>
      <c r="V381" s="5"/>
      <c r="W381" s="5"/>
      <c r="X381" s="5"/>
      <c r="Y381" s="5"/>
      <c r="Z381" s="5"/>
    </row>
    <row r="382">
      <c r="A382" s="6" t="s">
        <v>6555</v>
      </c>
      <c r="B382" s="4" t="s">
        <v>6556</v>
      </c>
      <c r="C382" s="4" t="s">
        <v>2304</v>
      </c>
      <c r="D382" s="4"/>
      <c r="E382" s="4" t="s">
        <v>2305</v>
      </c>
      <c r="F382" s="4" t="s">
        <v>6557</v>
      </c>
      <c r="G382" s="4" t="s">
        <v>2306</v>
      </c>
      <c r="H382" s="5"/>
      <c r="I382" s="7" t="s">
        <v>2305</v>
      </c>
      <c r="J382" s="4" t="s">
        <v>6459</v>
      </c>
      <c r="K382" s="7" t="s">
        <v>2307</v>
      </c>
      <c r="L382" s="7" t="s">
        <v>2308</v>
      </c>
      <c r="M382" s="5"/>
      <c r="N382" s="5"/>
      <c r="O382" s="5"/>
      <c r="P382" s="5"/>
      <c r="Q382" s="5"/>
      <c r="R382" s="5"/>
      <c r="S382" s="5"/>
      <c r="T382" s="5"/>
      <c r="U382" s="5"/>
      <c r="V382" s="5"/>
      <c r="W382" s="5"/>
      <c r="X382" s="5"/>
      <c r="Y382" s="5"/>
      <c r="Z382" s="5"/>
    </row>
    <row r="383">
      <c r="A383" s="6" t="s">
        <v>6558</v>
      </c>
      <c r="B383" s="4" t="s">
        <v>6559</v>
      </c>
      <c r="C383" s="4" t="s">
        <v>2312</v>
      </c>
      <c r="D383" s="4"/>
      <c r="E383" s="4" t="s">
        <v>2313</v>
      </c>
      <c r="F383" s="4" t="s">
        <v>6560</v>
      </c>
      <c r="G383" s="4" t="s">
        <v>2314</v>
      </c>
      <c r="H383" s="5"/>
      <c r="I383" s="7" t="s">
        <v>2313</v>
      </c>
      <c r="J383" s="4" t="s">
        <v>6462</v>
      </c>
      <c r="K383" s="7" t="s">
        <v>2315</v>
      </c>
      <c r="L383" s="7" t="s">
        <v>2316</v>
      </c>
      <c r="M383" s="5"/>
      <c r="N383" s="5"/>
      <c r="O383" s="5"/>
      <c r="P383" s="5"/>
      <c r="Q383" s="5"/>
      <c r="R383" s="5"/>
      <c r="S383" s="5"/>
      <c r="T383" s="5"/>
      <c r="U383" s="5"/>
      <c r="V383" s="5"/>
      <c r="W383" s="5"/>
      <c r="X383" s="5"/>
      <c r="Y383" s="5"/>
      <c r="Z383" s="5"/>
    </row>
    <row r="384">
      <c r="A384" s="6" t="s">
        <v>6561</v>
      </c>
      <c r="B384" s="4" t="s">
        <v>6562</v>
      </c>
      <c r="C384" s="4" t="s">
        <v>2320</v>
      </c>
      <c r="D384" s="4"/>
      <c r="E384" s="4" t="s">
        <v>2321</v>
      </c>
      <c r="F384" s="4" t="s">
        <v>6560</v>
      </c>
      <c r="G384" s="4" t="s">
        <v>2322</v>
      </c>
      <c r="H384" s="5"/>
      <c r="I384" s="7" t="s">
        <v>2321</v>
      </c>
      <c r="J384" s="4" t="s">
        <v>6465</v>
      </c>
      <c r="K384" s="7" t="s">
        <v>2323</v>
      </c>
      <c r="L384" s="7" t="s">
        <v>2324</v>
      </c>
      <c r="M384" s="5"/>
      <c r="N384" s="5"/>
      <c r="O384" s="5"/>
      <c r="P384" s="5"/>
      <c r="Q384" s="5"/>
      <c r="R384" s="5"/>
      <c r="S384" s="5"/>
      <c r="T384" s="5"/>
      <c r="U384" s="5"/>
      <c r="V384" s="5"/>
      <c r="W384" s="5"/>
      <c r="X384" s="5"/>
      <c r="Y384" s="5"/>
      <c r="Z384" s="5"/>
    </row>
    <row r="385">
      <c r="A385" s="6" t="s">
        <v>6563</v>
      </c>
      <c r="B385" s="4" t="s">
        <v>6564</v>
      </c>
      <c r="C385" s="4" t="s">
        <v>2328</v>
      </c>
      <c r="D385" s="4"/>
      <c r="E385" s="4" t="s">
        <v>2329</v>
      </c>
      <c r="F385" s="4" t="s">
        <v>6565</v>
      </c>
      <c r="G385" s="4" t="s">
        <v>2330</v>
      </c>
      <c r="H385" s="5"/>
      <c r="I385" s="7" t="s">
        <v>2329</v>
      </c>
      <c r="J385" s="4" t="s">
        <v>6468</v>
      </c>
      <c r="K385" s="7" t="s">
        <v>2331</v>
      </c>
      <c r="L385" s="7" t="s">
        <v>2332</v>
      </c>
      <c r="M385" s="5"/>
      <c r="N385" s="5"/>
      <c r="O385" s="5"/>
      <c r="P385" s="5"/>
      <c r="Q385" s="5"/>
      <c r="R385" s="5"/>
      <c r="S385" s="5"/>
      <c r="T385" s="5"/>
      <c r="U385" s="5"/>
      <c r="V385" s="5"/>
      <c r="W385" s="5"/>
      <c r="X385" s="5"/>
      <c r="Y385" s="5"/>
      <c r="Z385" s="5"/>
    </row>
    <row r="386">
      <c r="A386" s="6" t="s">
        <v>6566</v>
      </c>
      <c r="B386" s="4" t="s">
        <v>6567</v>
      </c>
      <c r="C386" s="4" t="s">
        <v>2336</v>
      </c>
      <c r="D386" s="4"/>
      <c r="E386" s="4" t="s">
        <v>2337</v>
      </c>
      <c r="F386" s="4" t="s">
        <v>6568</v>
      </c>
      <c r="G386" s="4" t="s">
        <v>2338</v>
      </c>
      <c r="H386" s="5"/>
      <c r="I386" s="7" t="s">
        <v>2337</v>
      </c>
      <c r="J386" s="4" t="s">
        <v>6471</v>
      </c>
      <c r="K386" s="7" t="s">
        <v>2339</v>
      </c>
      <c r="L386" s="7" t="s">
        <v>2340</v>
      </c>
      <c r="M386" s="5"/>
      <c r="N386" s="5"/>
      <c r="O386" s="5"/>
      <c r="P386" s="5"/>
      <c r="Q386" s="5"/>
      <c r="R386" s="5"/>
      <c r="S386" s="5"/>
      <c r="T386" s="5"/>
      <c r="U386" s="5"/>
      <c r="V386" s="5"/>
      <c r="W386" s="5"/>
      <c r="X386" s="5"/>
      <c r="Y386" s="5"/>
      <c r="Z386" s="5"/>
    </row>
    <row r="387">
      <c r="A387" s="6" t="s">
        <v>6569</v>
      </c>
      <c r="B387" s="4" t="s">
        <v>6570</v>
      </c>
      <c r="C387" s="4" t="s">
        <v>2344</v>
      </c>
      <c r="D387" s="4"/>
      <c r="E387" s="4" t="s">
        <v>2345</v>
      </c>
      <c r="F387" s="4" t="s">
        <v>6568</v>
      </c>
      <c r="G387" s="4" t="s">
        <v>2346</v>
      </c>
      <c r="H387" s="5"/>
      <c r="I387" s="7" t="s">
        <v>2345</v>
      </c>
      <c r="J387" s="4" t="s">
        <v>6474</v>
      </c>
      <c r="K387" s="7" t="s">
        <v>2347</v>
      </c>
      <c r="L387" s="7" t="s">
        <v>2348</v>
      </c>
      <c r="M387" s="5"/>
      <c r="N387" s="5"/>
      <c r="O387" s="5"/>
      <c r="P387" s="5"/>
      <c r="Q387" s="5"/>
      <c r="R387" s="5"/>
      <c r="S387" s="5"/>
      <c r="T387" s="5"/>
      <c r="U387" s="5"/>
      <c r="V387" s="5"/>
      <c r="W387" s="5"/>
      <c r="X387" s="5"/>
      <c r="Y387" s="5"/>
      <c r="Z387" s="5"/>
    </row>
    <row r="388">
      <c r="A388" s="6" t="s">
        <v>6571</v>
      </c>
      <c r="B388" s="4" t="s">
        <v>6572</v>
      </c>
      <c r="C388" s="4" t="s">
        <v>2352</v>
      </c>
      <c r="D388" s="4"/>
      <c r="E388" s="4" t="s">
        <v>2353</v>
      </c>
      <c r="F388" s="4" t="s">
        <v>6573</v>
      </c>
      <c r="G388" s="4" t="s">
        <v>2354</v>
      </c>
      <c r="H388" s="5"/>
      <c r="I388" s="7" t="s">
        <v>2353</v>
      </c>
      <c r="J388" s="4" t="s">
        <v>6477</v>
      </c>
      <c r="K388" s="7" t="s">
        <v>2355</v>
      </c>
      <c r="L388" s="7" t="s">
        <v>2356</v>
      </c>
      <c r="M388" s="5"/>
      <c r="N388" s="5"/>
      <c r="O388" s="5"/>
      <c r="P388" s="5"/>
      <c r="Q388" s="5"/>
      <c r="R388" s="5"/>
      <c r="S388" s="5"/>
      <c r="T388" s="5"/>
      <c r="U388" s="5"/>
      <c r="V388" s="5"/>
      <c r="W388" s="5"/>
      <c r="X388" s="5"/>
      <c r="Y388" s="5"/>
      <c r="Z388" s="5"/>
    </row>
    <row r="389">
      <c r="A389" s="6" t="s">
        <v>6574</v>
      </c>
      <c r="B389" s="4" t="s">
        <v>6575</v>
      </c>
      <c r="C389" s="4" t="s">
        <v>2360</v>
      </c>
      <c r="D389" s="4"/>
      <c r="E389" s="4" t="s">
        <v>2361</v>
      </c>
      <c r="F389" s="4" t="s">
        <v>6576</v>
      </c>
      <c r="G389" s="4" t="s">
        <v>2362</v>
      </c>
      <c r="H389" s="5"/>
      <c r="I389" s="7" t="s">
        <v>2361</v>
      </c>
      <c r="J389" s="4" t="s">
        <v>6480</v>
      </c>
      <c r="K389" s="7" t="s">
        <v>2363</v>
      </c>
      <c r="L389" s="7" t="s">
        <v>2364</v>
      </c>
      <c r="M389" s="5"/>
      <c r="N389" s="5"/>
      <c r="O389" s="5"/>
      <c r="P389" s="5"/>
      <c r="Q389" s="5"/>
      <c r="R389" s="5"/>
      <c r="S389" s="5"/>
      <c r="T389" s="5"/>
      <c r="U389" s="5"/>
      <c r="V389" s="5"/>
      <c r="W389" s="5"/>
      <c r="X389" s="5"/>
      <c r="Y389" s="5"/>
      <c r="Z389" s="5"/>
    </row>
    <row r="390">
      <c r="A390" s="6" t="s">
        <v>6577</v>
      </c>
      <c r="B390" s="4" t="s">
        <v>6578</v>
      </c>
      <c r="C390" s="4" t="s">
        <v>2368</v>
      </c>
      <c r="D390" s="4"/>
      <c r="E390" s="4" t="s">
        <v>2369</v>
      </c>
      <c r="F390" s="4" t="s">
        <v>6579</v>
      </c>
      <c r="G390" s="4" t="s">
        <v>2370</v>
      </c>
      <c r="H390" s="5"/>
      <c r="I390" s="7" t="s">
        <v>2371</v>
      </c>
      <c r="J390" s="4" t="s">
        <v>6482</v>
      </c>
      <c r="K390" s="7" t="s">
        <v>2372</v>
      </c>
      <c r="L390" s="7" t="s">
        <v>2373</v>
      </c>
      <c r="M390" s="5"/>
      <c r="N390" s="5"/>
      <c r="O390" s="5"/>
      <c r="P390" s="5"/>
      <c r="Q390" s="5"/>
      <c r="R390" s="5"/>
      <c r="S390" s="5"/>
      <c r="T390" s="5"/>
      <c r="U390" s="5"/>
      <c r="V390" s="5"/>
      <c r="W390" s="5"/>
      <c r="X390" s="5"/>
      <c r="Y390" s="5"/>
      <c r="Z390" s="5"/>
    </row>
    <row r="391">
      <c r="A391" s="6" t="s">
        <v>6580</v>
      </c>
      <c r="B391" s="4" t="s">
        <v>6581</v>
      </c>
      <c r="C391" s="4" t="s">
        <v>2377</v>
      </c>
      <c r="D391" s="4"/>
      <c r="E391" s="4" t="s">
        <v>2378</v>
      </c>
      <c r="F391" s="4" t="s">
        <v>6579</v>
      </c>
      <c r="G391" s="4" t="s">
        <v>2379</v>
      </c>
      <c r="H391" s="5"/>
      <c r="I391" s="7" t="s">
        <v>2378</v>
      </c>
      <c r="J391" s="4" t="s">
        <v>6485</v>
      </c>
      <c r="K391" s="7" t="s">
        <v>2380</v>
      </c>
      <c r="L391" s="7" t="s">
        <v>2381</v>
      </c>
      <c r="M391" s="5"/>
      <c r="N391" s="5"/>
      <c r="O391" s="5"/>
      <c r="P391" s="5"/>
      <c r="Q391" s="5"/>
      <c r="R391" s="5"/>
      <c r="S391" s="5"/>
      <c r="T391" s="5"/>
      <c r="U391" s="5"/>
      <c r="V391" s="5"/>
      <c r="W391" s="5"/>
      <c r="X391" s="5"/>
      <c r="Y391" s="5"/>
      <c r="Z391" s="5"/>
    </row>
    <row r="392">
      <c r="A392" s="6" t="s">
        <v>6582</v>
      </c>
      <c r="B392" s="4" t="s">
        <v>6583</v>
      </c>
      <c r="C392" s="4" t="s">
        <v>2385</v>
      </c>
      <c r="D392" s="4"/>
      <c r="E392" s="4" t="s">
        <v>2386</v>
      </c>
      <c r="F392" s="4" t="s">
        <v>6584</v>
      </c>
      <c r="G392" s="4" t="s">
        <v>2387</v>
      </c>
      <c r="H392" s="5"/>
      <c r="I392" s="7" t="s">
        <v>2386</v>
      </c>
      <c r="J392" s="4" t="s">
        <v>6487</v>
      </c>
      <c r="K392" s="7" t="s">
        <v>2388</v>
      </c>
      <c r="L392" s="7" t="s">
        <v>2389</v>
      </c>
      <c r="M392" s="5"/>
      <c r="N392" s="5"/>
      <c r="O392" s="5"/>
      <c r="P392" s="5"/>
      <c r="Q392" s="5"/>
      <c r="R392" s="5"/>
      <c r="S392" s="5"/>
      <c r="T392" s="5"/>
      <c r="U392" s="5"/>
      <c r="V392" s="5"/>
      <c r="W392" s="5"/>
      <c r="X392" s="5"/>
      <c r="Y392" s="5"/>
      <c r="Z392" s="5"/>
    </row>
    <row r="393">
      <c r="A393" s="6" t="s">
        <v>6585</v>
      </c>
      <c r="B393" s="4" t="s">
        <v>6586</v>
      </c>
      <c r="C393" s="4" t="s">
        <v>2393</v>
      </c>
      <c r="D393" s="4"/>
      <c r="E393" s="4" t="s">
        <v>2394</v>
      </c>
      <c r="F393" s="4" t="s">
        <v>6584</v>
      </c>
      <c r="G393" s="4" t="s">
        <v>2395</v>
      </c>
      <c r="H393" s="5"/>
      <c r="I393" s="7" t="s">
        <v>2394</v>
      </c>
      <c r="J393" s="4" t="s">
        <v>6490</v>
      </c>
      <c r="K393" s="7" t="s">
        <v>2396</v>
      </c>
      <c r="L393" s="7" t="s">
        <v>2397</v>
      </c>
      <c r="M393" s="5"/>
      <c r="N393" s="5"/>
      <c r="O393" s="5"/>
      <c r="P393" s="5"/>
      <c r="Q393" s="5"/>
      <c r="R393" s="5"/>
      <c r="S393" s="5"/>
      <c r="T393" s="5"/>
      <c r="U393" s="5"/>
      <c r="V393" s="5"/>
      <c r="W393" s="5"/>
      <c r="X393" s="5"/>
      <c r="Y393" s="5"/>
      <c r="Z393" s="5"/>
    </row>
    <row r="394">
      <c r="A394" s="6" t="s">
        <v>6587</v>
      </c>
      <c r="B394" s="4" t="s">
        <v>6588</v>
      </c>
      <c r="C394" s="4" t="s">
        <v>2401</v>
      </c>
      <c r="D394" s="4"/>
      <c r="E394" s="4" t="s">
        <v>2402</v>
      </c>
      <c r="F394" s="4" t="s">
        <v>6589</v>
      </c>
      <c r="G394" s="4" t="s">
        <v>2403</v>
      </c>
      <c r="H394" s="5"/>
      <c r="I394" s="7" t="s">
        <v>2402</v>
      </c>
      <c r="J394" s="4" t="s">
        <v>6493</v>
      </c>
      <c r="K394" s="7" t="s">
        <v>2404</v>
      </c>
      <c r="L394" s="7" t="s">
        <v>2405</v>
      </c>
      <c r="M394" s="5"/>
      <c r="N394" s="5"/>
      <c r="O394" s="5"/>
      <c r="P394" s="5"/>
      <c r="Q394" s="5"/>
      <c r="R394" s="5"/>
      <c r="S394" s="5"/>
      <c r="T394" s="5"/>
      <c r="U394" s="5"/>
      <c r="V394" s="5"/>
      <c r="W394" s="5"/>
      <c r="X394" s="5"/>
      <c r="Y394" s="5"/>
      <c r="Z394" s="5"/>
    </row>
    <row r="395">
      <c r="A395" s="6" t="s">
        <v>6590</v>
      </c>
      <c r="B395" s="4" t="s">
        <v>6591</v>
      </c>
      <c r="C395" s="4" t="s">
        <v>2409</v>
      </c>
      <c r="D395" s="4"/>
      <c r="E395" s="4" t="s">
        <v>2410</v>
      </c>
      <c r="F395" s="4" t="s">
        <v>6589</v>
      </c>
      <c r="G395" s="4" t="s">
        <v>2411</v>
      </c>
      <c r="H395" s="5"/>
      <c r="I395" s="7" t="s">
        <v>2410</v>
      </c>
      <c r="J395" s="4" t="s">
        <v>6496</v>
      </c>
      <c r="K395" s="7" t="s">
        <v>2412</v>
      </c>
      <c r="L395" s="7" t="s">
        <v>2413</v>
      </c>
      <c r="M395" s="5"/>
      <c r="N395" s="5"/>
      <c r="O395" s="5"/>
      <c r="P395" s="5"/>
      <c r="Q395" s="5"/>
      <c r="R395" s="5"/>
      <c r="S395" s="5"/>
      <c r="T395" s="5"/>
      <c r="U395" s="5"/>
      <c r="V395" s="5"/>
      <c r="W395" s="5"/>
      <c r="X395" s="5"/>
      <c r="Y395" s="5"/>
      <c r="Z395" s="5"/>
    </row>
    <row r="396">
      <c r="A396" s="6" t="s">
        <v>6592</v>
      </c>
      <c r="B396" s="4" t="s">
        <v>6593</v>
      </c>
      <c r="C396" s="4" t="s">
        <v>2417</v>
      </c>
      <c r="D396" s="4"/>
      <c r="E396" s="4" t="s">
        <v>2418</v>
      </c>
      <c r="F396" s="4" t="s">
        <v>6594</v>
      </c>
      <c r="G396" s="4" t="s">
        <v>2419</v>
      </c>
      <c r="H396" s="5"/>
      <c r="I396" s="7" t="s">
        <v>2418</v>
      </c>
      <c r="J396" s="4" t="s">
        <v>6498</v>
      </c>
      <c r="K396" s="7" t="s">
        <v>2420</v>
      </c>
      <c r="L396" s="7" t="s">
        <v>2421</v>
      </c>
      <c r="M396" s="5"/>
      <c r="N396" s="5"/>
      <c r="O396" s="5"/>
      <c r="P396" s="5"/>
      <c r="Q396" s="5"/>
      <c r="R396" s="5"/>
      <c r="S396" s="5"/>
      <c r="T396" s="5"/>
      <c r="U396" s="5"/>
      <c r="V396" s="5"/>
      <c r="W396" s="5"/>
      <c r="X396" s="5"/>
      <c r="Y396" s="5"/>
      <c r="Z396" s="5"/>
    </row>
    <row r="397">
      <c r="A397" s="6" t="s">
        <v>6595</v>
      </c>
      <c r="B397" s="4" t="s">
        <v>6596</v>
      </c>
      <c r="C397" s="4" t="s">
        <v>2426</v>
      </c>
      <c r="D397" s="4"/>
      <c r="E397" s="4" t="s">
        <v>2427</v>
      </c>
      <c r="F397" s="4" t="s">
        <v>6594</v>
      </c>
      <c r="G397" s="4" t="s">
        <v>2428</v>
      </c>
      <c r="H397" s="5"/>
      <c r="I397" s="7" t="s">
        <v>2427</v>
      </c>
      <c r="J397" s="4" t="s">
        <v>6501</v>
      </c>
      <c r="K397" s="7" t="s">
        <v>2429</v>
      </c>
      <c r="L397" s="7" t="s">
        <v>2430</v>
      </c>
      <c r="M397" s="5"/>
      <c r="N397" s="5"/>
      <c r="O397" s="5"/>
      <c r="P397" s="5"/>
      <c r="Q397" s="5"/>
      <c r="R397" s="5"/>
      <c r="S397" s="5"/>
      <c r="T397" s="5"/>
      <c r="U397" s="5"/>
      <c r="V397" s="5"/>
      <c r="W397" s="5"/>
      <c r="X397" s="5"/>
      <c r="Y397" s="5"/>
      <c r="Z397" s="5"/>
    </row>
    <row r="398">
      <c r="A398" s="6" t="s">
        <v>6597</v>
      </c>
      <c r="B398" s="4" t="s">
        <v>6598</v>
      </c>
      <c r="C398" s="4" t="s">
        <v>2434</v>
      </c>
      <c r="D398" s="4"/>
      <c r="E398" s="4" t="s">
        <v>2435</v>
      </c>
      <c r="F398" s="4" t="s">
        <v>6599</v>
      </c>
      <c r="G398" s="4" t="s">
        <v>2436</v>
      </c>
      <c r="H398" s="5"/>
      <c r="I398" s="7" t="s">
        <v>2435</v>
      </c>
      <c r="J398" s="4" t="s">
        <v>6504</v>
      </c>
      <c r="K398" s="7" t="s">
        <v>2437</v>
      </c>
      <c r="L398" s="7" t="s">
        <v>2438</v>
      </c>
      <c r="M398" s="5"/>
      <c r="N398" s="5"/>
      <c r="O398" s="5"/>
      <c r="P398" s="5"/>
      <c r="Q398" s="5"/>
      <c r="R398" s="5"/>
      <c r="S398" s="5"/>
      <c r="T398" s="5"/>
      <c r="U398" s="5"/>
      <c r="V398" s="5"/>
      <c r="W398" s="5"/>
      <c r="X398" s="5"/>
      <c r="Y398" s="5"/>
      <c r="Z398" s="5"/>
    </row>
    <row r="399">
      <c r="A399" s="6" t="s">
        <v>6600</v>
      </c>
      <c r="B399" s="4" t="s">
        <v>6601</v>
      </c>
      <c r="C399" s="4" t="s">
        <v>2441</v>
      </c>
      <c r="D399" s="4"/>
      <c r="E399" s="4" t="s">
        <v>2442</v>
      </c>
      <c r="F399" s="4" t="s">
        <v>6602</v>
      </c>
      <c r="G399" s="4" t="s">
        <v>2443</v>
      </c>
      <c r="H399" s="5"/>
      <c r="I399" s="7" t="s">
        <v>2442</v>
      </c>
      <c r="J399" s="4" t="s">
        <v>6506</v>
      </c>
      <c r="K399" s="7" t="s">
        <v>2444</v>
      </c>
      <c r="L399" s="7" t="s">
        <v>2445</v>
      </c>
      <c r="M399" s="5"/>
      <c r="N399" s="5"/>
      <c r="O399" s="5"/>
      <c r="P399" s="5"/>
      <c r="Q399" s="5"/>
      <c r="R399" s="5"/>
      <c r="S399" s="5"/>
      <c r="T399" s="5"/>
      <c r="U399" s="5"/>
      <c r="V399" s="5"/>
      <c r="W399" s="5"/>
      <c r="X399" s="5"/>
      <c r="Y399" s="5"/>
      <c r="Z399" s="5"/>
    </row>
    <row r="400">
      <c r="A400" s="6" t="s">
        <v>6603</v>
      </c>
      <c r="B400" s="4" t="s">
        <v>6604</v>
      </c>
      <c r="C400" s="4" t="s">
        <v>2449</v>
      </c>
      <c r="D400" s="4"/>
      <c r="E400" s="4" t="s">
        <v>2450</v>
      </c>
      <c r="F400" s="4" t="s">
        <v>6602</v>
      </c>
      <c r="G400" s="4" t="s">
        <v>2451</v>
      </c>
      <c r="H400" s="5"/>
      <c r="I400" s="7" t="s">
        <v>2452</v>
      </c>
      <c r="J400" s="4" t="s">
        <v>6509</v>
      </c>
      <c r="K400" s="7" t="s">
        <v>2453</v>
      </c>
      <c r="L400" s="7" t="s">
        <v>2454</v>
      </c>
      <c r="M400" s="5"/>
      <c r="N400" s="5"/>
      <c r="O400" s="5"/>
      <c r="P400" s="5"/>
      <c r="Q400" s="5"/>
      <c r="R400" s="5"/>
      <c r="S400" s="5"/>
      <c r="T400" s="5"/>
      <c r="U400" s="5"/>
      <c r="V400" s="5"/>
      <c r="W400" s="5"/>
      <c r="X400" s="5"/>
      <c r="Y400" s="5"/>
      <c r="Z400" s="5"/>
    </row>
    <row r="401">
      <c r="A401" s="6" t="s">
        <v>6605</v>
      </c>
      <c r="B401" s="4" t="s">
        <v>6606</v>
      </c>
      <c r="C401" s="4" t="s">
        <v>2458</v>
      </c>
      <c r="D401" s="4"/>
      <c r="E401" s="4" t="s">
        <v>2459</v>
      </c>
      <c r="F401" s="4" t="s">
        <v>6607</v>
      </c>
      <c r="G401" s="4" t="s">
        <v>2460</v>
      </c>
      <c r="H401" s="5"/>
      <c r="I401" s="7" t="s">
        <v>2459</v>
      </c>
      <c r="J401" s="4" t="s">
        <v>6512</v>
      </c>
      <c r="K401" s="7" t="s">
        <v>2461</v>
      </c>
      <c r="L401" s="7" t="s">
        <v>2462</v>
      </c>
      <c r="M401" s="5"/>
      <c r="N401" s="5"/>
      <c r="O401" s="5"/>
      <c r="P401" s="5"/>
      <c r="Q401" s="5"/>
      <c r="R401" s="5"/>
      <c r="S401" s="5"/>
      <c r="T401" s="5"/>
      <c r="U401" s="5"/>
      <c r="V401" s="5"/>
      <c r="W401" s="5"/>
      <c r="X401" s="5"/>
      <c r="Y401" s="5"/>
      <c r="Z401" s="5"/>
    </row>
    <row r="402">
      <c r="A402" s="6" t="s">
        <v>6608</v>
      </c>
      <c r="B402" s="4" t="s">
        <v>6609</v>
      </c>
      <c r="C402" s="4" t="s">
        <v>2466</v>
      </c>
      <c r="D402" s="4"/>
      <c r="E402" s="4" t="s">
        <v>2467</v>
      </c>
      <c r="F402" s="4" t="s">
        <v>6610</v>
      </c>
      <c r="G402" s="4" t="s">
        <v>2468</v>
      </c>
      <c r="H402" s="5"/>
      <c r="I402" s="7" t="s">
        <v>2467</v>
      </c>
      <c r="J402" s="4" t="s">
        <v>6514</v>
      </c>
      <c r="K402" s="7" t="s">
        <v>2469</v>
      </c>
      <c r="L402" s="7" t="s">
        <v>2470</v>
      </c>
      <c r="M402" s="5"/>
      <c r="N402" s="5"/>
      <c r="O402" s="5"/>
      <c r="P402" s="5"/>
      <c r="Q402" s="5"/>
      <c r="R402" s="5"/>
      <c r="S402" s="5"/>
      <c r="T402" s="5"/>
      <c r="U402" s="5"/>
      <c r="V402" s="5"/>
      <c r="W402" s="5"/>
      <c r="X402" s="5"/>
      <c r="Y402" s="5"/>
      <c r="Z402" s="5"/>
    </row>
    <row r="403">
      <c r="A403" s="6" t="s">
        <v>6611</v>
      </c>
      <c r="B403" s="4" t="s">
        <v>6612</v>
      </c>
      <c r="C403" s="4" t="s">
        <v>2474</v>
      </c>
      <c r="D403" s="4"/>
      <c r="E403" s="4" t="s">
        <v>2475</v>
      </c>
      <c r="F403" s="4" t="s">
        <v>6613</v>
      </c>
      <c r="G403" s="4" t="s">
        <v>2476</v>
      </c>
      <c r="H403" s="5"/>
      <c r="I403" s="7" t="s">
        <v>2475</v>
      </c>
      <c r="J403" s="4" t="s">
        <v>6517</v>
      </c>
      <c r="K403" s="7" t="s">
        <v>2477</v>
      </c>
      <c r="L403" s="7" t="s">
        <v>2478</v>
      </c>
      <c r="M403" s="5"/>
      <c r="N403" s="5"/>
      <c r="O403" s="5"/>
      <c r="P403" s="5"/>
      <c r="Q403" s="5"/>
      <c r="R403" s="5"/>
      <c r="S403" s="5"/>
      <c r="T403" s="5"/>
      <c r="U403" s="5"/>
      <c r="V403" s="5"/>
      <c r="W403" s="5"/>
      <c r="X403" s="5"/>
      <c r="Y403" s="5"/>
      <c r="Z403" s="5"/>
    </row>
    <row r="404">
      <c r="A404" s="6" t="s">
        <v>6614</v>
      </c>
      <c r="B404" s="4" t="s">
        <v>6615</v>
      </c>
      <c r="C404" s="4" t="s">
        <v>2482</v>
      </c>
      <c r="D404" s="4"/>
      <c r="E404" s="4" t="s">
        <v>2483</v>
      </c>
      <c r="F404" s="4" t="s">
        <v>6613</v>
      </c>
      <c r="G404" s="4" t="s">
        <v>2484</v>
      </c>
      <c r="H404" s="5"/>
      <c r="I404" s="7" t="s">
        <v>2483</v>
      </c>
      <c r="J404" s="4" t="s">
        <v>6520</v>
      </c>
      <c r="K404" s="7" t="s">
        <v>2485</v>
      </c>
      <c r="L404" s="7" t="s">
        <v>2486</v>
      </c>
      <c r="M404" s="5"/>
      <c r="N404" s="5"/>
      <c r="O404" s="5"/>
      <c r="P404" s="5"/>
      <c r="Q404" s="5"/>
      <c r="R404" s="5"/>
      <c r="S404" s="5"/>
      <c r="T404" s="5"/>
      <c r="U404" s="5"/>
      <c r="V404" s="5"/>
      <c r="W404" s="5"/>
      <c r="X404" s="5"/>
      <c r="Y404" s="5"/>
      <c r="Z404" s="5"/>
    </row>
    <row r="405">
      <c r="A405" s="6" t="s">
        <v>6616</v>
      </c>
      <c r="B405" s="4" t="s">
        <v>6617</v>
      </c>
      <c r="C405" s="4" t="s">
        <v>2490</v>
      </c>
      <c r="D405" s="4"/>
      <c r="E405" s="4" t="s">
        <v>2491</v>
      </c>
      <c r="F405" s="4" t="s">
        <v>6618</v>
      </c>
      <c r="G405" s="4" t="s">
        <v>2492</v>
      </c>
      <c r="H405" s="5"/>
      <c r="I405" s="7" t="s">
        <v>2491</v>
      </c>
      <c r="J405" s="4" t="s">
        <v>6522</v>
      </c>
      <c r="K405" s="7" t="s">
        <v>2493</v>
      </c>
      <c r="L405" s="7" t="s">
        <v>2494</v>
      </c>
      <c r="M405" s="5"/>
      <c r="N405" s="5"/>
      <c r="O405" s="5"/>
      <c r="P405" s="5"/>
      <c r="Q405" s="5"/>
      <c r="R405" s="5"/>
      <c r="S405" s="5"/>
      <c r="T405" s="5"/>
      <c r="U405" s="5"/>
      <c r="V405" s="5"/>
      <c r="W405" s="5"/>
      <c r="X405" s="5"/>
      <c r="Y405" s="5"/>
      <c r="Z405" s="5"/>
    </row>
    <row r="406">
      <c r="A406" s="6" t="s">
        <v>6619</v>
      </c>
      <c r="B406" s="4" t="s">
        <v>6620</v>
      </c>
      <c r="C406" s="7" t="s">
        <v>2504</v>
      </c>
      <c r="D406" s="5"/>
      <c r="E406" s="4" t="s">
        <v>2502</v>
      </c>
      <c r="F406" s="4" t="s">
        <v>6621</v>
      </c>
      <c r="G406" s="4" t="s">
        <v>2503</v>
      </c>
      <c r="H406" s="5"/>
      <c r="I406" s="7" t="s">
        <v>2502</v>
      </c>
      <c r="J406" s="4" t="s">
        <v>6525</v>
      </c>
      <c r="K406" s="7" t="s">
        <v>2504</v>
      </c>
      <c r="L406" s="7" t="s">
        <v>2505</v>
      </c>
      <c r="M406" s="5"/>
      <c r="N406" s="5"/>
      <c r="O406" s="5"/>
      <c r="P406" s="5"/>
      <c r="Q406" s="5"/>
      <c r="R406" s="5"/>
      <c r="S406" s="5"/>
      <c r="T406" s="5"/>
      <c r="U406" s="5"/>
      <c r="V406" s="5"/>
      <c r="W406" s="5"/>
      <c r="X406" s="5"/>
      <c r="Y406" s="5"/>
      <c r="Z406" s="5"/>
    </row>
    <row r="407">
      <c r="A407" s="6" t="s">
        <v>6622</v>
      </c>
      <c r="B407" s="4" t="s">
        <v>6623</v>
      </c>
      <c r="C407" s="4" t="s">
        <v>2501</v>
      </c>
      <c r="D407" s="4"/>
      <c r="M407" s="5"/>
      <c r="N407" s="5"/>
      <c r="O407" s="5"/>
      <c r="P407" s="5"/>
      <c r="Q407" s="5"/>
      <c r="R407" s="5"/>
      <c r="S407" s="5"/>
      <c r="T407" s="5"/>
      <c r="U407" s="5"/>
      <c r="V407" s="5"/>
      <c r="W407" s="5"/>
      <c r="X407" s="5"/>
      <c r="Y407" s="5"/>
      <c r="Z407" s="5"/>
    </row>
    <row r="408">
      <c r="A408" s="6" t="s">
        <v>6624</v>
      </c>
      <c r="B408" s="4" t="s">
        <v>6625</v>
      </c>
      <c r="C408" s="4" t="s">
        <v>2509</v>
      </c>
      <c r="D408" s="4"/>
      <c r="E408" s="4" t="s">
        <v>2510</v>
      </c>
      <c r="F408" s="4" t="s">
        <v>6626</v>
      </c>
      <c r="G408" s="4" t="s">
        <v>2511</v>
      </c>
      <c r="H408" s="5"/>
      <c r="I408" s="7" t="s">
        <v>2510</v>
      </c>
      <c r="J408" s="4" t="s">
        <v>6527</v>
      </c>
      <c r="K408" s="7" t="s">
        <v>2512</v>
      </c>
      <c r="L408" s="7" t="s">
        <v>2513</v>
      </c>
      <c r="M408" s="5"/>
      <c r="N408" s="5"/>
      <c r="O408" s="5"/>
      <c r="P408" s="5"/>
      <c r="Q408" s="5"/>
      <c r="R408" s="5"/>
      <c r="S408" s="5"/>
      <c r="T408" s="5"/>
      <c r="U408" s="5"/>
      <c r="V408" s="5"/>
      <c r="W408" s="5"/>
      <c r="X408" s="5"/>
      <c r="Y408" s="5"/>
      <c r="Z408" s="5"/>
    </row>
    <row r="409">
      <c r="A409" s="6" t="s">
        <v>6627</v>
      </c>
      <c r="B409" s="4" t="s">
        <v>6628</v>
      </c>
      <c r="C409" s="4" t="s">
        <v>2517</v>
      </c>
      <c r="D409" s="4"/>
      <c r="E409" s="4" t="s">
        <v>19</v>
      </c>
      <c r="F409" s="4" t="s">
        <v>6629</v>
      </c>
      <c r="G409" s="4" t="s">
        <v>2518</v>
      </c>
      <c r="H409" s="5"/>
      <c r="I409" s="7" t="s">
        <v>19</v>
      </c>
      <c r="J409" s="4" t="s">
        <v>6628</v>
      </c>
      <c r="K409" s="7" t="s">
        <v>2519</v>
      </c>
      <c r="L409" s="7" t="s">
        <v>2520</v>
      </c>
      <c r="M409" s="5"/>
      <c r="N409" s="5"/>
      <c r="O409" s="5"/>
      <c r="P409" s="5"/>
      <c r="Q409" s="5"/>
      <c r="R409" s="5"/>
      <c r="S409" s="5"/>
      <c r="T409" s="5"/>
      <c r="U409" s="5"/>
      <c r="V409" s="5"/>
      <c r="W409" s="5"/>
      <c r="X409" s="5"/>
      <c r="Y409" s="5"/>
      <c r="Z409" s="5"/>
    </row>
    <row r="410">
      <c r="A410" s="6" t="s">
        <v>6630</v>
      </c>
      <c r="B410" s="4" t="s">
        <v>6631</v>
      </c>
      <c r="C410" s="4" t="s">
        <v>2524</v>
      </c>
      <c r="D410" s="4"/>
      <c r="E410" s="4" t="s">
        <v>28</v>
      </c>
      <c r="F410" s="4" t="s">
        <v>6632</v>
      </c>
      <c r="G410" s="4" t="s">
        <v>2525</v>
      </c>
      <c r="H410" s="5"/>
      <c r="I410" s="7" t="s">
        <v>28</v>
      </c>
      <c r="J410" s="4" t="s">
        <v>6631</v>
      </c>
      <c r="K410" s="7" t="s">
        <v>2526</v>
      </c>
      <c r="L410" s="7" t="s">
        <v>2527</v>
      </c>
      <c r="M410" s="5"/>
      <c r="N410" s="5"/>
      <c r="O410" s="5"/>
      <c r="P410" s="5"/>
      <c r="Q410" s="5"/>
      <c r="R410" s="5"/>
      <c r="S410" s="5"/>
      <c r="T410" s="5"/>
      <c r="U410" s="5"/>
      <c r="V410" s="5"/>
      <c r="W410" s="5"/>
      <c r="X410" s="5"/>
      <c r="Y410" s="5"/>
      <c r="Z410" s="5"/>
    </row>
    <row r="411">
      <c r="A411" s="6" t="s">
        <v>6633</v>
      </c>
      <c r="B411" s="4" t="s">
        <v>6634</v>
      </c>
      <c r="C411" s="4" t="s">
        <v>2530</v>
      </c>
      <c r="D411" s="4"/>
      <c r="E411" s="4" t="s">
        <v>36</v>
      </c>
      <c r="F411" s="4" t="s">
        <v>6635</v>
      </c>
      <c r="G411" s="4" t="s">
        <v>2531</v>
      </c>
      <c r="H411" s="5"/>
      <c r="I411" s="7" t="s">
        <v>36</v>
      </c>
      <c r="J411" s="4" t="s">
        <v>6634</v>
      </c>
      <c r="K411" s="7" t="s">
        <v>2532</v>
      </c>
      <c r="L411" s="7" t="s">
        <v>2533</v>
      </c>
      <c r="M411" s="5"/>
      <c r="N411" s="5"/>
      <c r="O411" s="5"/>
      <c r="P411" s="5"/>
      <c r="Q411" s="5"/>
      <c r="R411" s="5"/>
      <c r="S411" s="5"/>
      <c r="T411" s="5"/>
      <c r="U411" s="5"/>
      <c r="V411" s="5"/>
      <c r="W411" s="5"/>
      <c r="X411" s="5"/>
      <c r="Y411" s="5"/>
      <c r="Z411" s="5"/>
    </row>
    <row r="412">
      <c r="A412" s="6" t="s">
        <v>6636</v>
      </c>
      <c r="B412" s="4" t="s">
        <v>6637</v>
      </c>
      <c r="C412" s="4" t="s">
        <v>2536</v>
      </c>
      <c r="D412" s="4"/>
      <c r="E412" s="4" t="s">
        <v>44</v>
      </c>
      <c r="F412" s="4" t="s">
        <v>6638</v>
      </c>
      <c r="G412" s="4" t="s">
        <v>2537</v>
      </c>
      <c r="H412" s="5"/>
      <c r="I412" s="7" t="s">
        <v>46</v>
      </c>
      <c r="J412" s="4" t="s">
        <v>6637</v>
      </c>
      <c r="K412" s="7" t="s">
        <v>2538</v>
      </c>
      <c r="L412" s="7" t="s">
        <v>2539</v>
      </c>
      <c r="M412" s="5"/>
      <c r="N412" s="5"/>
      <c r="O412" s="5"/>
      <c r="P412" s="5"/>
      <c r="Q412" s="5"/>
      <c r="R412" s="5"/>
      <c r="S412" s="5"/>
      <c r="T412" s="5"/>
      <c r="U412" s="5"/>
      <c r="V412" s="5"/>
      <c r="W412" s="5"/>
      <c r="X412" s="5"/>
      <c r="Y412" s="5"/>
      <c r="Z412" s="5"/>
    </row>
    <row r="413">
      <c r="A413" s="6" t="s">
        <v>6639</v>
      </c>
      <c r="B413" s="4" t="s">
        <v>6640</v>
      </c>
      <c r="C413" s="4" t="s">
        <v>2542</v>
      </c>
      <c r="D413" s="4"/>
      <c r="E413" s="4" t="s">
        <v>55</v>
      </c>
      <c r="F413" s="4" t="s">
        <v>6641</v>
      </c>
      <c r="G413" s="4" t="s">
        <v>2543</v>
      </c>
      <c r="H413" s="5"/>
      <c r="I413" s="7" t="s">
        <v>55</v>
      </c>
      <c r="J413" s="4" t="s">
        <v>6640</v>
      </c>
      <c r="K413" s="7" t="s">
        <v>2544</v>
      </c>
      <c r="L413" s="7" t="s">
        <v>2545</v>
      </c>
      <c r="M413" s="5"/>
      <c r="N413" s="5"/>
      <c r="O413" s="5"/>
      <c r="P413" s="5"/>
      <c r="Q413" s="5"/>
      <c r="R413" s="5"/>
      <c r="S413" s="5"/>
      <c r="T413" s="5"/>
      <c r="U413" s="5"/>
      <c r="V413" s="5"/>
      <c r="W413" s="5"/>
      <c r="X413" s="5"/>
      <c r="Y413" s="5"/>
      <c r="Z413" s="5"/>
    </row>
    <row r="414">
      <c r="A414" s="6" t="s">
        <v>6642</v>
      </c>
      <c r="B414" s="4" t="s">
        <v>6643</v>
      </c>
      <c r="C414" s="4" t="s">
        <v>2548</v>
      </c>
      <c r="D414" s="4"/>
      <c r="E414" s="4" t="s">
        <v>63</v>
      </c>
      <c r="F414" s="4" t="s">
        <v>6644</v>
      </c>
      <c r="G414" s="4" t="s">
        <v>2549</v>
      </c>
      <c r="H414" s="5"/>
      <c r="I414" s="7" t="s">
        <v>63</v>
      </c>
      <c r="J414" s="4" t="s">
        <v>6643</v>
      </c>
      <c r="K414" s="7" t="s">
        <v>2550</v>
      </c>
      <c r="L414" s="7" t="s">
        <v>2551</v>
      </c>
      <c r="M414" s="5"/>
      <c r="N414" s="5"/>
      <c r="O414" s="5"/>
      <c r="P414" s="5"/>
      <c r="Q414" s="5"/>
      <c r="R414" s="5"/>
      <c r="S414" s="5"/>
      <c r="T414" s="5"/>
      <c r="U414" s="5"/>
      <c r="V414" s="5"/>
      <c r="W414" s="5"/>
      <c r="X414" s="5"/>
      <c r="Y414" s="5"/>
      <c r="Z414" s="5"/>
    </row>
    <row r="415">
      <c r="A415" s="6" t="s">
        <v>6645</v>
      </c>
      <c r="B415" s="4" t="s">
        <v>6646</v>
      </c>
      <c r="C415" s="4" t="s">
        <v>2554</v>
      </c>
      <c r="D415" s="4"/>
      <c r="E415" s="4" t="s">
        <v>71</v>
      </c>
      <c r="F415" s="4" t="s">
        <v>6647</v>
      </c>
      <c r="G415" s="4" t="s">
        <v>2555</v>
      </c>
      <c r="H415" s="5"/>
      <c r="I415" s="7" t="s">
        <v>71</v>
      </c>
      <c r="J415" s="4" t="s">
        <v>6646</v>
      </c>
      <c r="K415" s="7" t="s">
        <v>2556</v>
      </c>
      <c r="L415" s="7" t="s">
        <v>2557</v>
      </c>
      <c r="M415" s="5"/>
      <c r="N415" s="5"/>
      <c r="O415" s="5"/>
      <c r="P415" s="5"/>
      <c r="Q415" s="5"/>
      <c r="R415" s="5"/>
      <c r="S415" s="5"/>
      <c r="T415" s="5"/>
      <c r="U415" s="5"/>
      <c r="V415" s="5"/>
      <c r="W415" s="5"/>
      <c r="X415" s="5"/>
      <c r="Y415" s="5"/>
      <c r="Z415" s="5"/>
    </row>
    <row r="416">
      <c r="A416" s="6" t="s">
        <v>6648</v>
      </c>
      <c r="B416" s="4" t="s">
        <v>6649</v>
      </c>
      <c r="C416" s="4" t="s">
        <v>2560</v>
      </c>
      <c r="D416" s="4"/>
      <c r="E416" s="4" t="s">
        <v>79</v>
      </c>
      <c r="F416" s="4" t="s">
        <v>6650</v>
      </c>
      <c r="G416" s="4" t="s">
        <v>2561</v>
      </c>
      <c r="H416" s="5"/>
      <c r="I416" s="7" t="s">
        <v>79</v>
      </c>
      <c r="J416" s="4" t="s">
        <v>6649</v>
      </c>
      <c r="K416" s="7" t="s">
        <v>2562</v>
      </c>
      <c r="L416" s="7" t="s">
        <v>2563</v>
      </c>
      <c r="M416" s="5"/>
      <c r="N416" s="5"/>
      <c r="O416" s="5"/>
      <c r="P416" s="5"/>
      <c r="Q416" s="5"/>
      <c r="R416" s="5"/>
      <c r="S416" s="5"/>
      <c r="T416" s="5"/>
      <c r="U416" s="5"/>
      <c r="V416" s="5"/>
      <c r="W416" s="5"/>
      <c r="X416" s="5"/>
      <c r="Y416" s="5"/>
      <c r="Z416" s="5"/>
    </row>
    <row r="417">
      <c r="A417" s="6" t="s">
        <v>6651</v>
      </c>
      <c r="B417" s="4" t="s">
        <v>6652</v>
      </c>
      <c r="C417" s="4" t="s">
        <v>2566</v>
      </c>
      <c r="D417" s="4"/>
      <c r="E417" s="4" t="s">
        <v>718</v>
      </c>
      <c r="F417" s="4" t="s">
        <v>6653</v>
      </c>
      <c r="G417" s="4" t="s">
        <v>2567</v>
      </c>
      <c r="H417" s="5"/>
      <c r="I417" s="7" t="s">
        <v>87</v>
      </c>
      <c r="J417" s="4" t="s">
        <v>6652</v>
      </c>
      <c r="K417" s="7" t="s">
        <v>2568</v>
      </c>
      <c r="L417" s="7" t="s">
        <v>2569</v>
      </c>
      <c r="M417" s="5"/>
      <c r="N417" s="5"/>
      <c r="O417" s="5"/>
      <c r="P417" s="5"/>
      <c r="Q417" s="5"/>
      <c r="R417" s="5"/>
      <c r="S417" s="5"/>
      <c r="T417" s="5"/>
      <c r="U417" s="5"/>
      <c r="V417" s="5"/>
      <c r="W417" s="5"/>
      <c r="X417" s="5"/>
      <c r="Y417" s="5"/>
      <c r="Z417" s="5"/>
    </row>
    <row r="418">
      <c r="A418" s="6" t="s">
        <v>6654</v>
      </c>
      <c r="B418" s="4" t="s">
        <v>6655</v>
      </c>
      <c r="C418" s="4" t="s">
        <v>2572</v>
      </c>
      <c r="D418" s="4"/>
      <c r="E418" s="4" t="s">
        <v>799</v>
      </c>
      <c r="F418" s="4" t="s">
        <v>6656</v>
      </c>
      <c r="G418" s="4" t="s">
        <v>2573</v>
      </c>
      <c r="H418" s="5"/>
      <c r="I418" s="7" t="s">
        <v>95</v>
      </c>
      <c r="J418" s="4" t="s">
        <v>6655</v>
      </c>
      <c r="K418" s="7" t="s">
        <v>2574</v>
      </c>
      <c r="L418" s="7" t="s">
        <v>2575</v>
      </c>
      <c r="M418" s="5"/>
      <c r="N418" s="5"/>
      <c r="O418" s="5"/>
      <c r="P418" s="5"/>
      <c r="Q418" s="5"/>
      <c r="R418" s="5"/>
      <c r="S418" s="5"/>
      <c r="T418" s="5"/>
      <c r="U418" s="5"/>
      <c r="V418" s="5"/>
      <c r="W418" s="5"/>
      <c r="X418" s="5"/>
      <c r="Y418" s="5"/>
      <c r="Z418" s="5"/>
    </row>
    <row r="419">
      <c r="A419" s="6" t="s">
        <v>6657</v>
      </c>
      <c r="B419" s="4" t="s">
        <v>6658</v>
      </c>
      <c r="C419" s="4" t="s">
        <v>2578</v>
      </c>
      <c r="D419" s="4"/>
      <c r="E419" s="4" t="s">
        <v>103</v>
      </c>
      <c r="F419" s="4" t="s">
        <v>6659</v>
      </c>
      <c r="G419" s="4" t="s">
        <v>2579</v>
      </c>
      <c r="H419" s="5"/>
      <c r="I419" s="7" t="s">
        <v>103</v>
      </c>
      <c r="J419" s="4" t="s">
        <v>6658</v>
      </c>
      <c r="K419" s="7" t="s">
        <v>2580</v>
      </c>
      <c r="L419" s="7" t="s">
        <v>2581</v>
      </c>
      <c r="M419" s="5"/>
      <c r="N419" s="5"/>
      <c r="O419" s="5"/>
      <c r="P419" s="5"/>
      <c r="Q419" s="5"/>
      <c r="R419" s="5"/>
      <c r="S419" s="5"/>
      <c r="T419" s="5"/>
      <c r="U419" s="5"/>
      <c r="V419" s="5"/>
      <c r="W419" s="5"/>
      <c r="X419" s="5"/>
      <c r="Y419" s="5"/>
      <c r="Z419" s="5"/>
    </row>
    <row r="420">
      <c r="A420" s="6" t="s">
        <v>6660</v>
      </c>
      <c r="B420" s="4" t="s">
        <v>6661</v>
      </c>
      <c r="C420" s="4" t="s">
        <v>2584</v>
      </c>
      <c r="D420" s="4"/>
      <c r="E420" s="4" t="s">
        <v>969</v>
      </c>
      <c r="F420" s="4" t="s">
        <v>6662</v>
      </c>
      <c r="G420" s="4" t="s">
        <v>2585</v>
      </c>
      <c r="H420" s="5"/>
      <c r="I420" s="7" t="s">
        <v>111</v>
      </c>
      <c r="J420" s="4" t="s">
        <v>6661</v>
      </c>
      <c r="K420" s="7" t="s">
        <v>2586</v>
      </c>
      <c r="L420" s="7" t="s">
        <v>2587</v>
      </c>
      <c r="M420" s="5"/>
      <c r="N420" s="5"/>
      <c r="O420" s="5"/>
      <c r="P420" s="5"/>
      <c r="Q420" s="5"/>
      <c r="R420" s="5"/>
      <c r="S420" s="5"/>
      <c r="T420" s="5"/>
      <c r="U420" s="5"/>
      <c r="V420" s="5"/>
      <c r="W420" s="5"/>
      <c r="X420" s="5"/>
      <c r="Y420" s="5"/>
      <c r="Z420" s="5"/>
    </row>
    <row r="421">
      <c r="A421" s="6" t="s">
        <v>6663</v>
      </c>
      <c r="B421" s="4" t="s">
        <v>6664</v>
      </c>
      <c r="C421" s="4" t="s">
        <v>2590</v>
      </c>
      <c r="D421" s="4"/>
      <c r="E421" s="4" t="s">
        <v>119</v>
      </c>
      <c r="F421" s="4" t="s">
        <v>6665</v>
      </c>
      <c r="G421" s="4" t="s">
        <v>2591</v>
      </c>
      <c r="H421" s="5"/>
      <c r="I421" s="7" t="s">
        <v>119</v>
      </c>
      <c r="J421" s="4" t="s">
        <v>6664</v>
      </c>
      <c r="K421" s="7" t="s">
        <v>2592</v>
      </c>
      <c r="L421" s="7" t="s">
        <v>2593</v>
      </c>
      <c r="M421" s="5"/>
      <c r="N421" s="5"/>
      <c r="O421" s="5"/>
      <c r="P421" s="5"/>
      <c r="Q421" s="5"/>
      <c r="R421" s="5"/>
      <c r="S421" s="5"/>
      <c r="T421" s="5"/>
      <c r="U421" s="5"/>
      <c r="V421" s="5"/>
      <c r="W421" s="5"/>
      <c r="X421" s="5"/>
      <c r="Y421" s="5"/>
      <c r="Z421" s="5"/>
    </row>
    <row r="422">
      <c r="A422" s="6" t="s">
        <v>6666</v>
      </c>
      <c r="B422" s="4" t="s">
        <v>6667</v>
      </c>
      <c r="C422" s="4" t="s">
        <v>2596</v>
      </c>
      <c r="D422" s="4"/>
      <c r="E422" s="4" t="s">
        <v>127</v>
      </c>
      <c r="F422" s="4" t="s">
        <v>6665</v>
      </c>
      <c r="G422" s="4" t="s">
        <v>2597</v>
      </c>
      <c r="H422" s="5"/>
      <c r="I422" s="7" t="s">
        <v>129</v>
      </c>
      <c r="J422" s="4" t="s">
        <v>6667</v>
      </c>
      <c r="K422" s="7" t="s">
        <v>2598</v>
      </c>
      <c r="L422" s="7" t="s">
        <v>2599</v>
      </c>
      <c r="M422" s="5"/>
      <c r="N422" s="5"/>
      <c r="O422" s="5"/>
      <c r="P422" s="5"/>
      <c r="Q422" s="5"/>
      <c r="R422" s="5"/>
      <c r="S422" s="5"/>
      <c r="T422" s="5"/>
      <c r="U422" s="5"/>
      <c r="V422" s="5"/>
      <c r="W422" s="5"/>
      <c r="X422" s="5"/>
      <c r="Y422" s="5"/>
      <c r="Z422" s="5"/>
    </row>
    <row r="423">
      <c r="A423" s="6" t="s">
        <v>6668</v>
      </c>
      <c r="B423" s="4" t="s">
        <v>6669</v>
      </c>
      <c r="C423" s="4" t="s">
        <v>2602</v>
      </c>
      <c r="D423" s="4"/>
      <c r="E423" s="4" t="s">
        <v>138</v>
      </c>
      <c r="F423" s="4" t="s">
        <v>6670</v>
      </c>
      <c r="G423" s="4" t="s">
        <v>2603</v>
      </c>
      <c r="H423" s="5"/>
      <c r="I423" s="7" t="s">
        <v>138</v>
      </c>
      <c r="J423" s="4" t="s">
        <v>6669</v>
      </c>
      <c r="K423" s="7" t="s">
        <v>2604</v>
      </c>
      <c r="L423" s="7" t="s">
        <v>2605</v>
      </c>
      <c r="M423" s="5"/>
      <c r="N423" s="5"/>
      <c r="O423" s="5"/>
      <c r="P423" s="5"/>
      <c r="Q423" s="5"/>
      <c r="R423" s="5"/>
      <c r="S423" s="5"/>
      <c r="T423" s="5"/>
      <c r="U423" s="5"/>
      <c r="V423" s="5"/>
      <c r="W423" s="5"/>
      <c r="X423" s="5"/>
      <c r="Y423" s="5"/>
      <c r="Z423" s="5"/>
    </row>
    <row r="424">
      <c r="A424" s="6" t="s">
        <v>6671</v>
      </c>
      <c r="B424" s="4" t="s">
        <v>6672</v>
      </c>
      <c r="C424" s="4" t="s">
        <v>2608</v>
      </c>
      <c r="D424" s="4"/>
      <c r="E424" s="4" t="s">
        <v>145</v>
      </c>
      <c r="F424" s="4" t="s">
        <v>6673</v>
      </c>
      <c r="G424" s="4" t="s">
        <v>2609</v>
      </c>
      <c r="H424" s="5"/>
      <c r="I424" s="7" t="s">
        <v>145</v>
      </c>
      <c r="J424" s="4" t="s">
        <v>6672</v>
      </c>
      <c r="K424" s="7" t="s">
        <v>2610</v>
      </c>
      <c r="L424" s="7" t="s">
        <v>2611</v>
      </c>
      <c r="M424" s="5"/>
      <c r="N424" s="5"/>
      <c r="O424" s="5"/>
      <c r="P424" s="5"/>
      <c r="Q424" s="5"/>
      <c r="R424" s="5"/>
      <c r="S424" s="5"/>
      <c r="T424" s="5"/>
      <c r="U424" s="5"/>
      <c r="V424" s="5"/>
      <c r="W424" s="5"/>
      <c r="X424" s="5"/>
      <c r="Y424" s="5"/>
      <c r="Z424" s="5"/>
    </row>
    <row r="425">
      <c r="A425" s="6" t="s">
        <v>6674</v>
      </c>
      <c r="B425" s="4" t="s">
        <v>6675</v>
      </c>
      <c r="C425" s="4" t="s">
        <v>2614</v>
      </c>
      <c r="D425" s="4"/>
      <c r="E425" s="4" t="s">
        <v>153</v>
      </c>
      <c r="F425" s="4" t="s">
        <v>6673</v>
      </c>
      <c r="G425" s="4" t="s">
        <v>2615</v>
      </c>
      <c r="H425" s="5"/>
      <c r="I425" s="7" t="s">
        <v>153</v>
      </c>
      <c r="J425" s="4" t="s">
        <v>6675</v>
      </c>
      <c r="K425" s="7" t="s">
        <v>2616</v>
      </c>
      <c r="L425" s="7" t="s">
        <v>2617</v>
      </c>
      <c r="M425" s="5"/>
      <c r="N425" s="5"/>
      <c r="O425" s="5"/>
      <c r="P425" s="5"/>
      <c r="Q425" s="5"/>
      <c r="R425" s="5"/>
      <c r="S425" s="5"/>
      <c r="T425" s="5"/>
      <c r="U425" s="5"/>
      <c r="V425" s="5"/>
      <c r="W425" s="5"/>
      <c r="X425" s="5"/>
      <c r="Y425" s="5"/>
      <c r="Z425" s="5"/>
    </row>
    <row r="426">
      <c r="A426" s="6" t="s">
        <v>6676</v>
      </c>
      <c r="B426" s="4" t="s">
        <v>6677</v>
      </c>
      <c r="C426" s="4" t="s">
        <v>2620</v>
      </c>
      <c r="D426" s="4"/>
      <c r="E426" s="4" t="s">
        <v>161</v>
      </c>
      <c r="F426" s="4" t="s">
        <v>6678</v>
      </c>
      <c r="G426" s="4" t="s">
        <v>2621</v>
      </c>
      <c r="H426" s="5"/>
      <c r="I426" s="7" t="s">
        <v>161</v>
      </c>
      <c r="J426" s="4" t="s">
        <v>6677</v>
      </c>
      <c r="K426" s="7" t="s">
        <v>2622</v>
      </c>
      <c r="L426" s="7" t="s">
        <v>2623</v>
      </c>
      <c r="M426" s="5"/>
      <c r="N426" s="5"/>
      <c r="O426" s="5"/>
      <c r="P426" s="5"/>
      <c r="Q426" s="5"/>
      <c r="R426" s="5"/>
      <c r="S426" s="5"/>
      <c r="T426" s="5"/>
      <c r="U426" s="5"/>
      <c r="V426" s="5"/>
      <c r="W426" s="5"/>
      <c r="X426" s="5"/>
      <c r="Y426" s="5"/>
      <c r="Z426" s="5"/>
    </row>
    <row r="427">
      <c r="A427" s="6" t="s">
        <v>6679</v>
      </c>
      <c r="B427" s="4" t="s">
        <v>6680</v>
      </c>
      <c r="C427" s="4" t="s">
        <v>2626</v>
      </c>
      <c r="D427" s="4"/>
      <c r="E427" s="4" t="s">
        <v>169</v>
      </c>
      <c r="F427" s="4" t="s">
        <v>6681</v>
      </c>
      <c r="G427" s="4" t="s">
        <v>2627</v>
      </c>
      <c r="H427" s="5"/>
      <c r="I427" s="7" t="s">
        <v>169</v>
      </c>
      <c r="J427" s="4" t="s">
        <v>6680</v>
      </c>
      <c r="K427" s="7" t="s">
        <v>2628</v>
      </c>
      <c r="L427" s="7" t="s">
        <v>2629</v>
      </c>
      <c r="M427" s="5"/>
      <c r="N427" s="5"/>
      <c r="O427" s="5"/>
      <c r="P427" s="5"/>
      <c r="Q427" s="5"/>
      <c r="R427" s="5"/>
      <c r="S427" s="5"/>
      <c r="T427" s="5"/>
      <c r="U427" s="5"/>
      <c r="V427" s="5"/>
      <c r="W427" s="5"/>
      <c r="X427" s="5"/>
      <c r="Y427" s="5"/>
      <c r="Z427" s="5"/>
    </row>
    <row r="428">
      <c r="A428" s="6" t="s">
        <v>6682</v>
      </c>
      <c r="B428" s="4" t="s">
        <v>6683</v>
      </c>
      <c r="C428" s="4" t="s">
        <v>2633</v>
      </c>
      <c r="D428" s="4"/>
      <c r="E428" s="4" t="s">
        <v>177</v>
      </c>
      <c r="F428" s="4" t="s">
        <v>6684</v>
      </c>
      <c r="G428" s="4" t="s">
        <v>2634</v>
      </c>
      <c r="H428" s="5"/>
      <c r="I428" s="7" t="s">
        <v>177</v>
      </c>
      <c r="J428" s="4" t="s">
        <v>6683</v>
      </c>
      <c r="K428" s="7" t="s">
        <v>2635</v>
      </c>
      <c r="L428" s="7" t="s">
        <v>2636</v>
      </c>
      <c r="M428" s="5"/>
      <c r="N428" s="5"/>
      <c r="O428" s="5"/>
      <c r="P428" s="5"/>
      <c r="Q428" s="5"/>
      <c r="R428" s="5"/>
      <c r="S428" s="5"/>
      <c r="T428" s="5"/>
      <c r="U428" s="5"/>
      <c r="V428" s="5"/>
      <c r="W428" s="5"/>
      <c r="X428" s="5"/>
      <c r="Y428" s="5"/>
      <c r="Z428" s="5"/>
    </row>
    <row r="429">
      <c r="A429" s="6" t="s">
        <v>6685</v>
      </c>
      <c r="B429" s="4" t="s">
        <v>6686</v>
      </c>
      <c r="C429" s="4" t="s">
        <v>2639</v>
      </c>
      <c r="D429" s="4"/>
      <c r="E429" s="4" t="s">
        <v>185</v>
      </c>
      <c r="F429" s="4" t="s">
        <v>6687</v>
      </c>
      <c r="G429" s="4" t="s">
        <v>2640</v>
      </c>
      <c r="H429" s="5"/>
      <c r="I429" s="7" t="s">
        <v>185</v>
      </c>
      <c r="J429" s="4" t="s">
        <v>6686</v>
      </c>
      <c r="K429" s="7" t="s">
        <v>2641</v>
      </c>
      <c r="L429" s="7" t="s">
        <v>2642</v>
      </c>
      <c r="M429" s="5"/>
      <c r="N429" s="5"/>
      <c r="O429" s="5"/>
      <c r="P429" s="5"/>
      <c r="Q429" s="5"/>
      <c r="R429" s="5"/>
      <c r="S429" s="5"/>
      <c r="T429" s="5"/>
      <c r="U429" s="5"/>
      <c r="V429" s="5"/>
      <c r="W429" s="5"/>
      <c r="X429" s="5"/>
      <c r="Y429" s="5"/>
      <c r="Z429" s="5"/>
    </row>
    <row r="430">
      <c r="A430" s="6" t="s">
        <v>6688</v>
      </c>
      <c r="B430" s="4" t="s">
        <v>6689</v>
      </c>
      <c r="C430" s="4" t="s">
        <v>2645</v>
      </c>
      <c r="D430" s="4"/>
      <c r="E430" s="4" t="s">
        <v>193</v>
      </c>
      <c r="F430" s="4" t="s">
        <v>6690</v>
      </c>
      <c r="G430" s="4" t="s">
        <v>2646</v>
      </c>
      <c r="H430" s="5"/>
      <c r="I430" s="7" t="s">
        <v>193</v>
      </c>
      <c r="J430" s="4" t="s">
        <v>6689</v>
      </c>
      <c r="K430" s="7" t="s">
        <v>2647</v>
      </c>
      <c r="L430" s="7" t="s">
        <v>2648</v>
      </c>
      <c r="M430" s="5"/>
      <c r="N430" s="5"/>
      <c r="O430" s="5"/>
      <c r="P430" s="5"/>
      <c r="Q430" s="5"/>
      <c r="R430" s="5"/>
      <c r="S430" s="5"/>
      <c r="T430" s="5"/>
      <c r="U430" s="5"/>
      <c r="V430" s="5"/>
      <c r="W430" s="5"/>
      <c r="X430" s="5"/>
      <c r="Y430" s="5"/>
      <c r="Z430" s="5"/>
    </row>
    <row r="431">
      <c r="A431" s="6" t="s">
        <v>6691</v>
      </c>
      <c r="B431" s="4" t="s">
        <v>6692</v>
      </c>
      <c r="C431" s="4" t="s">
        <v>2651</v>
      </c>
      <c r="D431" s="4"/>
      <c r="E431" s="4" t="s">
        <v>201</v>
      </c>
      <c r="F431" s="4" t="s">
        <v>6693</v>
      </c>
      <c r="G431" s="4" t="s">
        <v>2652</v>
      </c>
      <c r="H431" s="5"/>
      <c r="I431" s="7" t="s">
        <v>201</v>
      </c>
      <c r="J431" s="4" t="s">
        <v>6692</v>
      </c>
      <c r="K431" s="7" t="s">
        <v>2653</v>
      </c>
      <c r="L431" s="7" t="s">
        <v>2654</v>
      </c>
      <c r="M431" s="5"/>
      <c r="N431" s="5"/>
      <c r="O431" s="5"/>
      <c r="P431" s="5"/>
      <c r="Q431" s="5"/>
      <c r="R431" s="5"/>
      <c r="S431" s="5"/>
      <c r="T431" s="5"/>
      <c r="U431" s="5"/>
      <c r="V431" s="5"/>
      <c r="W431" s="5"/>
      <c r="X431" s="5"/>
      <c r="Y431" s="5"/>
      <c r="Z431" s="5"/>
    </row>
    <row r="432">
      <c r="A432" s="6" t="s">
        <v>6694</v>
      </c>
      <c r="B432" s="4" t="s">
        <v>6695</v>
      </c>
      <c r="C432" s="4" t="s">
        <v>2657</v>
      </c>
      <c r="D432" s="4"/>
      <c r="E432" s="4" t="s">
        <v>209</v>
      </c>
      <c r="F432" s="4" t="s">
        <v>6693</v>
      </c>
      <c r="G432" s="4" t="s">
        <v>2658</v>
      </c>
      <c r="H432" s="5"/>
      <c r="I432" s="7" t="s">
        <v>211</v>
      </c>
      <c r="J432" s="4" t="s">
        <v>6695</v>
      </c>
      <c r="K432" s="7" t="s">
        <v>2659</v>
      </c>
      <c r="L432" s="7" t="s">
        <v>2660</v>
      </c>
      <c r="M432" s="5"/>
      <c r="N432" s="5"/>
      <c r="O432" s="5"/>
      <c r="P432" s="5"/>
      <c r="Q432" s="5"/>
      <c r="R432" s="5"/>
      <c r="S432" s="5"/>
      <c r="T432" s="5"/>
      <c r="U432" s="5"/>
      <c r="V432" s="5"/>
      <c r="W432" s="5"/>
      <c r="X432" s="5"/>
      <c r="Y432" s="5"/>
      <c r="Z432" s="5"/>
    </row>
    <row r="433">
      <c r="A433" s="6" t="s">
        <v>6696</v>
      </c>
      <c r="B433" s="4" t="s">
        <v>6697</v>
      </c>
      <c r="C433" s="4" t="s">
        <v>2663</v>
      </c>
      <c r="D433" s="5"/>
      <c r="E433" s="5"/>
      <c r="F433" s="5"/>
      <c r="G433" s="5"/>
      <c r="H433" s="5"/>
      <c r="I433" s="7"/>
      <c r="J433" s="4"/>
      <c r="K433" s="7"/>
      <c r="L433" s="7"/>
      <c r="M433" s="5"/>
      <c r="N433" s="5"/>
      <c r="O433" s="5"/>
      <c r="P433" s="5"/>
      <c r="Q433" s="5"/>
      <c r="R433" s="5"/>
      <c r="S433" s="5"/>
      <c r="T433" s="5"/>
      <c r="U433" s="5"/>
      <c r="V433" s="5"/>
      <c r="W433" s="5"/>
      <c r="X433" s="5"/>
      <c r="Y433" s="5"/>
      <c r="Z433" s="5"/>
    </row>
    <row r="434">
      <c r="A434" s="6" t="s">
        <v>6698</v>
      </c>
      <c r="B434" s="4" t="s">
        <v>6699</v>
      </c>
      <c r="C434" s="4" t="s">
        <v>2666</v>
      </c>
      <c r="D434" s="4"/>
      <c r="E434" s="4" t="s">
        <v>218</v>
      </c>
      <c r="F434" s="4" t="s">
        <v>6700</v>
      </c>
      <c r="G434" s="4" t="s">
        <v>2667</v>
      </c>
      <c r="H434" s="5"/>
      <c r="I434" s="7" t="s">
        <v>218</v>
      </c>
      <c r="J434" s="4" t="s">
        <v>6697</v>
      </c>
      <c r="K434" s="7" t="s">
        <v>2668</v>
      </c>
      <c r="L434" s="7" t="s">
        <v>2669</v>
      </c>
      <c r="M434" s="5"/>
      <c r="N434" s="5"/>
      <c r="O434" s="5"/>
      <c r="P434" s="5"/>
      <c r="Q434" s="5"/>
      <c r="R434" s="5"/>
      <c r="S434" s="5"/>
      <c r="T434" s="5"/>
      <c r="U434" s="5"/>
      <c r="V434" s="5"/>
      <c r="W434" s="5"/>
      <c r="X434" s="5"/>
      <c r="Y434" s="5"/>
      <c r="Z434" s="5"/>
    </row>
    <row r="435">
      <c r="A435" s="6" t="s">
        <v>6701</v>
      </c>
      <c r="B435" s="4" t="s">
        <v>6702</v>
      </c>
      <c r="C435" s="4" t="s">
        <v>2672</v>
      </c>
      <c r="D435" s="4"/>
      <c r="E435" s="4" t="s">
        <v>226</v>
      </c>
      <c r="F435" s="4" t="s">
        <v>6703</v>
      </c>
      <c r="G435" s="4" t="s">
        <v>2673</v>
      </c>
      <c r="H435" s="5"/>
      <c r="I435" s="7" t="s">
        <v>226</v>
      </c>
      <c r="J435" s="4" t="s">
        <v>6699</v>
      </c>
      <c r="K435" s="7" t="s">
        <v>2674</v>
      </c>
      <c r="L435" s="7" t="s">
        <v>2675</v>
      </c>
      <c r="M435" s="5"/>
      <c r="N435" s="5"/>
      <c r="O435" s="5"/>
      <c r="P435" s="5"/>
      <c r="Q435" s="5"/>
      <c r="R435" s="5"/>
      <c r="S435" s="5"/>
      <c r="T435" s="5"/>
      <c r="U435" s="5"/>
      <c r="V435" s="5"/>
      <c r="W435" s="5"/>
      <c r="X435" s="5"/>
      <c r="Y435" s="5"/>
      <c r="Z435" s="5"/>
    </row>
    <row r="436">
      <c r="A436" s="6" t="s">
        <v>6704</v>
      </c>
      <c r="B436" s="4" t="s">
        <v>6705</v>
      </c>
      <c r="C436" s="4" t="s">
        <v>2678</v>
      </c>
      <c r="D436" s="4"/>
      <c r="E436" s="4" t="s">
        <v>234</v>
      </c>
      <c r="F436" s="4" t="s">
        <v>6706</v>
      </c>
      <c r="G436" s="4" t="s">
        <v>2679</v>
      </c>
      <c r="H436" s="5"/>
      <c r="I436" s="7" t="s">
        <v>234</v>
      </c>
      <c r="J436" s="4" t="s">
        <v>6702</v>
      </c>
      <c r="K436" s="7" t="s">
        <v>2680</v>
      </c>
      <c r="L436" s="7" t="s">
        <v>2681</v>
      </c>
      <c r="M436" s="5"/>
      <c r="N436" s="5"/>
      <c r="O436" s="5"/>
      <c r="P436" s="5"/>
      <c r="Q436" s="5"/>
      <c r="R436" s="5"/>
      <c r="S436" s="5"/>
      <c r="T436" s="5"/>
      <c r="U436" s="5"/>
      <c r="V436" s="5"/>
      <c r="W436" s="5"/>
      <c r="X436" s="5"/>
      <c r="Y436" s="5"/>
      <c r="Z436" s="5"/>
    </row>
    <row r="437">
      <c r="A437" s="6" t="s">
        <v>6707</v>
      </c>
      <c r="B437" s="4" t="s">
        <v>6708</v>
      </c>
      <c r="C437" s="7" t="s">
        <v>6709</v>
      </c>
      <c r="D437" s="5"/>
      <c r="E437" s="5"/>
      <c r="F437" s="5"/>
      <c r="G437" s="5"/>
      <c r="H437" s="5"/>
      <c r="I437" s="7" t="s">
        <v>244</v>
      </c>
      <c r="J437" s="4" t="s">
        <v>6705</v>
      </c>
      <c r="K437" s="7" t="s">
        <v>6709</v>
      </c>
      <c r="L437" s="7" t="s">
        <v>2686</v>
      </c>
      <c r="M437" s="5"/>
      <c r="N437" s="5"/>
      <c r="O437" s="5"/>
      <c r="P437" s="5"/>
      <c r="Q437" s="5"/>
      <c r="R437" s="5"/>
      <c r="S437" s="5"/>
      <c r="T437" s="5"/>
      <c r="U437" s="5"/>
      <c r="V437" s="5"/>
      <c r="W437" s="5"/>
      <c r="X437" s="5"/>
      <c r="Y437" s="5"/>
      <c r="Z437" s="5"/>
    </row>
    <row r="438">
      <c r="A438" s="6" t="s">
        <v>6710</v>
      </c>
      <c r="B438" s="4" t="s">
        <v>6711</v>
      </c>
      <c r="C438" s="4" t="s">
        <v>6712</v>
      </c>
      <c r="D438" s="5"/>
      <c r="E438" s="5"/>
      <c r="F438" s="5"/>
      <c r="G438" s="5"/>
      <c r="H438" s="5"/>
      <c r="I438" s="7"/>
      <c r="J438" s="4"/>
      <c r="K438" s="7"/>
      <c r="L438" s="7"/>
      <c r="M438" s="5"/>
      <c r="N438" s="5"/>
      <c r="O438" s="5"/>
      <c r="P438" s="5"/>
      <c r="Q438" s="5"/>
      <c r="R438" s="5"/>
      <c r="S438" s="5"/>
      <c r="T438" s="5"/>
      <c r="U438" s="5"/>
      <c r="V438" s="5"/>
      <c r="W438" s="5"/>
      <c r="X438" s="5"/>
      <c r="Y438" s="5"/>
      <c r="Z438" s="5"/>
    </row>
    <row r="439">
      <c r="A439" s="6" t="s">
        <v>6713</v>
      </c>
      <c r="B439" s="4" t="s">
        <v>6714</v>
      </c>
      <c r="C439" s="4" t="s">
        <v>2690</v>
      </c>
      <c r="D439" s="4"/>
      <c r="E439" s="4" t="s">
        <v>244</v>
      </c>
      <c r="F439" s="4" t="s">
        <v>6715</v>
      </c>
      <c r="G439" s="4" t="s">
        <v>2691</v>
      </c>
      <c r="H439" s="5"/>
      <c r="I439" s="7"/>
      <c r="J439" s="4"/>
      <c r="K439" s="7"/>
      <c r="L439" s="7"/>
      <c r="M439" s="5"/>
      <c r="N439" s="5"/>
      <c r="O439" s="5"/>
      <c r="P439" s="5"/>
      <c r="Q439" s="5"/>
      <c r="R439" s="5"/>
      <c r="S439" s="5"/>
      <c r="T439" s="5"/>
      <c r="U439" s="5"/>
      <c r="V439" s="5"/>
      <c r="W439" s="5"/>
      <c r="X439" s="5"/>
      <c r="Y439" s="5"/>
      <c r="Z439" s="5"/>
    </row>
    <row r="440">
      <c r="A440" s="6" t="s">
        <v>6716</v>
      </c>
      <c r="B440" s="4" t="s">
        <v>6717</v>
      </c>
      <c r="C440" s="4" t="s">
        <v>2693</v>
      </c>
      <c r="D440" s="4"/>
      <c r="E440" s="4" t="s">
        <v>254</v>
      </c>
      <c r="F440" s="4" t="s">
        <v>6715</v>
      </c>
      <c r="G440" s="4" t="s">
        <v>2694</v>
      </c>
      <c r="H440" s="5"/>
      <c r="I440" s="7" t="s">
        <v>254</v>
      </c>
      <c r="J440" s="4" t="s">
        <v>6708</v>
      </c>
      <c r="K440" s="7" t="s">
        <v>2695</v>
      </c>
      <c r="L440" s="7" t="s">
        <v>2696</v>
      </c>
      <c r="M440" s="5"/>
      <c r="N440" s="5"/>
      <c r="O440" s="5"/>
      <c r="P440" s="5"/>
      <c r="Q440" s="5"/>
      <c r="R440" s="5"/>
      <c r="S440" s="5"/>
      <c r="T440" s="5"/>
      <c r="U440" s="5"/>
      <c r="V440" s="5"/>
      <c r="W440" s="5"/>
      <c r="X440" s="5"/>
      <c r="Y440" s="5"/>
      <c r="Z440" s="5"/>
    </row>
    <row r="441">
      <c r="A441" s="6" t="s">
        <v>6718</v>
      </c>
      <c r="B441" s="4" t="s">
        <v>6719</v>
      </c>
      <c r="C441" s="4" t="s">
        <v>2699</v>
      </c>
      <c r="D441" s="4"/>
      <c r="E441" s="4" t="s">
        <v>262</v>
      </c>
      <c r="F441" s="4" t="s">
        <v>6720</v>
      </c>
      <c r="G441" s="4" t="s">
        <v>2700</v>
      </c>
      <c r="H441" s="5"/>
      <c r="I441" s="7" t="s">
        <v>262</v>
      </c>
      <c r="J441" s="4" t="s">
        <v>6711</v>
      </c>
      <c r="K441" s="7" t="s">
        <v>2701</v>
      </c>
      <c r="L441" s="7" t="s">
        <v>2702</v>
      </c>
      <c r="M441" s="5"/>
      <c r="N441" s="5"/>
      <c r="O441" s="5"/>
      <c r="P441" s="5"/>
      <c r="Q441" s="5"/>
      <c r="R441" s="5"/>
      <c r="S441" s="5"/>
      <c r="T441" s="5"/>
      <c r="U441" s="5"/>
      <c r="V441" s="5"/>
      <c r="W441" s="5"/>
      <c r="X441" s="5"/>
      <c r="Y441" s="5"/>
      <c r="Z441" s="5"/>
    </row>
    <row r="442">
      <c r="A442" s="6" t="s">
        <v>6721</v>
      </c>
      <c r="B442" s="4" t="s">
        <v>6722</v>
      </c>
      <c r="C442" s="4" t="s">
        <v>2705</v>
      </c>
      <c r="D442" s="4"/>
      <c r="E442" s="4" t="s">
        <v>268</v>
      </c>
      <c r="F442" s="4" t="s">
        <v>6723</v>
      </c>
      <c r="G442" s="4" t="s">
        <v>2706</v>
      </c>
      <c r="H442" s="5"/>
      <c r="I442" s="7" t="s">
        <v>268</v>
      </c>
      <c r="J442" s="4" t="s">
        <v>6714</v>
      </c>
      <c r="K442" s="7" t="s">
        <v>2707</v>
      </c>
      <c r="L442" s="7" t="s">
        <v>2708</v>
      </c>
      <c r="M442" s="5"/>
      <c r="N442" s="5"/>
      <c r="O442" s="5"/>
      <c r="P442" s="5"/>
      <c r="Q442" s="5"/>
      <c r="R442" s="5"/>
      <c r="S442" s="5"/>
      <c r="T442" s="5"/>
      <c r="U442" s="5"/>
      <c r="V442" s="5"/>
      <c r="W442" s="5"/>
      <c r="X442" s="5"/>
      <c r="Y442" s="5"/>
      <c r="Z442" s="5"/>
    </row>
    <row r="443">
      <c r="A443" s="6" t="s">
        <v>6724</v>
      </c>
      <c r="B443" s="4"/>
      <c r="C443" s="4"/>
      <c r="D443" s="4"/>
      <c r="E443" s="4"/>
      <c r="F443" s="4"/>
      <c r="G443" s="4"/>
      <c r="H443" s="5"/>
      <c r="I443" s="7" t="s">
        <v>278</v>
      </c>
      <c r="J443" s="4" t="s">
        <v>6717</v>
      </c>
      <c r="K443" s="7" t="s">
        <v>2710</v>
      </c>
      <c r="L443" s="7" t="s">
        <v>2711</v>
      </c>
      <c r="M443" s="5"/>
      <c r="N443" s="5"/>
      <c r="O443" s="5"/>
      <c r="P443" s="5"/>
      <c r="Q443" s="5"/>
      <c r="R443" s="5"/>
      <c r="S443" s="5"/>
      <c r="T443" s="5"/>
      <c r="U443" s="5"/>
      <c r="V443" s="5"/>
      <c r="W443" s="5"/>
      <c r="X443" s="5"/>
      <c r="Y443" s="5"/>
      <c r="Z443" s="5"/>
    </row>
    <row r="444">
      <c r="A444" s="6" t="s">
        <v>6725</v>
      </c>
      <c r="B444" s="4"/>
      <c r="C444" s="4"/>
      <c r="D444" s="4"/>
      <c r="E444" s="4"/>
      <c r="F444" s="4"/>
      <c r="G444" s="4"/>
      <c r="H444" s="5"/>
      <c r="I444" s="7" t="s">
        <v>286</v>
      </c>
      <c r="J444" s="4" t="s">
        <v>6719</v>
      </c>
      <c r="K444" s="7" t="s">
        <v>2713</v>
      </c>
      <c r="L444" s="7" t="s">
        <v>2714</v>
      </c>
      <c r="M444" s="5"/>
      <c r="N444" s="5"/>
      <c r="O444" s="5"/>
      <c r="P444" s="5"/>
      <c r="Q444" s="5"/>
      <c r="R444" s="5"/>
      <c r="S444" s="5"/>
      <c r="T444" s="5"/>
      <c r="U444" s="5"/>
      <c r="V444" s="5"/>
      <c r="W444" s="5"/>
      <c r="X444" s="5"/>
      <c r="Y444" s="5"/>
      <c r="Z444" s="5"/>
    </row>
    <row r="445">
      <c r="A445" s="6" t="s">
        <v>6726</v>
      </c>
      <c r="B445" s="4" t="s">
        <v>6727</v>
      </c>
      <c r="C445" s="4" t="s">
        <v>2717</v>
      </c>
      <c r="D445" s="4"/>
      <c r="E445" s="4" t="s">
        <v>294</v>
      </c>
      <c r="F445" s="4" t="s">
        <v>6728</v>
      </c>
      <c r="G445" s="4" t="s">
        <v>2718</v>
      </c>
      <c r="H445" s="5"/>
      <c r="I445" s="7" t="s">
        <v>296</v>
      </c>
      <c r="J445" s="4" t="s">
        <v>6722</v>
      </c>
      <c r="K445" s="7" t="s">
        <v>2719</v>
      </c>
      <c r="L445" s="7" t="s">
        <v>2720</v>
      </c>
      <c r="M445" s="5"/>
      <c r="N445" s="5"/>
      <c r="O445" s="5"/>
      <c r="P445" s="5"/>
      <c r="Q445" s="5"/>
      <c r="R445" s="5"/>
      <c r="S445" s="5"/>
      <c r="T445" s="5"/>
      <c r="U445" s="5"/>
      <c r="V445" s="5"/>
      <c r="W445" s="5"/>
      <c r="X445" s="5"/>
      <c r="Y445" s="5"/>
      <c r="Z445" s="5"/>
    </row>
    <row r="446">
      <c r="A446" s="6" t="s">
        <v>6729</v>
      </c>
      <c r="B446" s="4" t="s">
        <v>6730</v>
      </c>
      <c r="C446" s="4" t="s">
        <v>2723</v>
      </c>
      <c r="D446" s="4"/>
      <c r="E446" s="4" t="s">
        <v>303</v>
      </c>
      <c r="F446" s="4" t="s">
        <v>6731</v>
      </c>
      <c r="G446" s="4" t="s">
        <v>2724</v>
      </c>
      <c r="H446" s="5"/>
      <c r="I446" s="7" t="s">
        <v>303</v>
      </c>
      <c r="J446" s="4" t="s">
        <v>6727</v>
      </c>
      <c r="K446" s="7" t="s">
        <v>2725</v>
      </c>
      <c r="L446" s="7" t="s">
        <v>2726</v>
      </c>
      <c r="M446" s="5"/>
      <c r="N446" s="5"/>
      <c r="O446" s="5"/>
      <c r="P446" s="5"/>
      <c r="Q446" s="5"/>
      <c r="R446" s="5"/>
      <c r="S446" s="5"/>
      <c r="T446" s="5"/>
      <c r="U446" s="5"/>
      <c r="V446" s="5"/>
      <c r="W446" s="5"/>
      <c r="X446" s="5"/>
      <c r="Y446" s="5"/>
      <c r="Z446" s="5"/>
    </row>
    <row r="447">
      <c r="A447" s="6" t="s">
        <v>6732</v>
      </c>
      <c r="B447" s="4" t="s">
        <v>6733</v>
      </c>
      <c r="C447" s="4" t="s">
        <v>2729</v>
      </c>
      <c r="D447" s="4"/>
      <c r="E447" s="4" t="s">
        <v>313</v>
      </c>
      <c r="F447" s="4" t="s">
        <v>6734</v>
      </c>
      <c r="G447" s="4" t="s">
        <v>2730</v>
      </c>
      <c r="H447" s="5"/>
      <c r="I447" s="7" t="s">
        <v>313</v>
      </c>
      <c r="J447" s="4" t="s">
        <v>6730</v>
      </c>
      <c r="K447" s="7" t="s">
        <v>2731</v>
      </c>
      <c r="L447" s="7" t="s">
        <v>2732</v>
      </c>
      <c r="M447" s="5"/>
      <c r="N447" s="5"/>
      <c r="O447" s="5"/>
      <c r="P447" s="5"/>
      <c r="Q447" s="5"/>
      <c r="R447" s="5"/>
      <c r="S447" s="5"/>
      <c r="T447" s="5"/>
      <c r="U447" s="5"/>
      <c r="V447" s="5"/>
      <c r="W447" s="5"/>
      <c r="X447" s="5"/>
      <c r="Y447" s="5"/>
      <c r="Z447" s="5"/>
    </row>
    <row r="448">
      <c r="A448" s="6" t="s">
        <v>6735</v>
      </c>
      <c r="B448" s="4" t="s">
        <v>6736</v>
      </c>
      <c r="C448" s="4" t="s">
        <v>2735</v>
      </c>
      <c r="D448" s="4"/>
      <c r="E448" s="4" t="s">
        <v>336</v>
      </c>
      <c r="F448" s="4" t="s">
        <v>6737</v>
      </c>
      <c r="G448" s="4" t="s">
        <v>2736</v>
      </c>
      <c r="H448" s="5"/>
      <c r="I448" s="7" t="s">
        <v>336</v>
      </c>
      <c r="J448" s="4" t="s">
        <v>6733</v>
      </c>
      <c r="K448" s="7" t="s">
        <v>2737</v>
      </c>
      <c r="L448" s="7" t="s">
        <v>2738</v>
      </c>
      <c r="M448" s="5"/>
      <c r="N448" s="5"/>
      <c r="O448" s="5"/>
      <c r="P448" s="5"/>
      <c r="Q448" s="5"/>
      <c r="R448" s="5"/>
      <c r="S448" s="5"/>
      <c r="T448" s="5"/>
      <c r="U448" s="5"/>
      <c r="V448" s="5"/>
      <c r="W448" s="5"/>
      <c r="X448" s="5"/>
      <c r="Y448" s="5"/>
      <c r="Z448" s="5"/>
    </row>
    <row r="449">
      <c r="A449" s="6" t="s">
        <v>6738</v>
      </c>
      <c r="B449" s="4" t="s">
        <v>6739</v>
      </c>
      <c r="C449" s="4" t="s">
        <v>2741</v>
      </c>
      <c r="D449" s="4"/>
      <c r="E449" s="4" t="s">
        <v>344</v>
      </c>
      <c r="F449" s="4" t="s">
        <v>6737</v>
      </c>
      <c r="G449" s="4" t="s">
        <v>2742</v>
      </c>
      <c r="H449" s="5"/>
      <c r="I449" s="7" t="s">
        <v>344</v>
      </c>
      <c r="J449" s="4" t="s">
        <v>6736</v>
      </c>
      <c r="K449" s="7" t="s">
        <v>2743</v>
      </c>
      <c r="L449" s="7" t="s">
        <v>2744</v>
      </c>
      <c r="M449" s="5"/>
      <c r="N449" s="5"/>
      <c r="O449" s="5"/>
      <c r="P449" s="5"/>
      <c r="Q449" s="5"/>
      <c r="R449" s="5"/>
      <c r="S449" s="5"/>
      <c r="T449" s="5"/>
      <c r="U449" s="5"/>
      <c r="V449" s="5"/>
      <c r="W449" s="5"/>
      <c r="X449" s="5"/>
      <c r="Y449" s="5"/>
      <c r="Z449" s="5"/>
    </row>
    <row r="450">
      <c r="A450" s="6" t="s">
        <v>6740</v>
      </c>
      <c r="B450" s="4" t="s">
        <v>6741</v>
      </c>
      <c r="C450" s="4" t="s">
        <v>2747</v>
      </c>
      <c r="D450" s="4"/>
      <c r="E450" s="4" t="s">
        <v>352</v>
      </c>
      <c r="F450" s="4" t="s">
        <v>6742</v>
      </c>
      <c r="G450" s="4" t="s">
        <v>2748</v>
      </c>
      <c r="H450" s="5"/>
      <c r="I450" s="7" t="s">
        <v>352</v>
      </c>
      <c r="J450" s="4" t="s">
        <v>6739</v>
      </c>
      <c r="K450" s="7" t="s">
        <v>2749</v>
      </c>
      <c r="L450" s="7" t="s">
        <v>2750</v>
      </c>
      <c r="M450" s="5"/>
      <c r="N450" s="5"/>
      <c r="O450" s="5"/>
      <c r="P450" s="5"/>
      <c r="Q450" s="5"/>
      <c r="R450" s="5"/>
      <c r="S450" s="5"/>
      <c r="T450" s="5"/>
      <c r="U450" s="5"/>
      <c r="V450" s="5"/>
      <c r="W450" s="5"/>
      <c r="X450" s="5"/>
      <c r="Y450" s="5"/>
      <c r="Z450" s="5"/>
    </row>
    <row r="451">
      <c r="A451" s="6" t="s">
        <v>6743</v>
      </c>
      <c r="B451" s="4" t="s">
        <v>2753</v>
      </c>
      <c r="C451" s="4" t="s">
        <v>2754</v>
      </c>
      <c r="D451" s="4"/>
      <c r="E451" s="4" t="s">
        <v>359</v>
      </c>
      <c r="F451" s="4" t="s">
        <v>6744</v>
      </c>
      <c r="G451" s="4" t="s">
        <v>2755</v>
      </c>
      <c r="H451" s="5"/>
      <c r="I451" s="7" t="s">
        <v>359</v>
      </c>
      <c r="J451" s="4" t="s">
        <v>6741</v>
      </c>
      <c r="K451" s="7" t="s">
        <v>2756</v>
      </c>
      <c r="L451" s="7" t="s">
        <v>2757</v>
      </c>
      <c r="M451" s="5"/>
      <c r="N451" s="5"/>
      <c r="O451" s="5"/>
      <c r="P451" s="5"/>
      <c r="Q451" s="5"/>
      <c r="R451" s="5"/>
      <c r="S451" s="5"/>
      <c r="T451" s="5"/>
      <c r="U451" s="5"/>
      <c r="V451" s="5"/>
      <c r="W451" s="5"/>
      <c r="X451" s="5"/>
      <c r="Y451" s="5"/>
      <c r="Z451" s="5"/>
    </row>
    <row r="452">
      <c r="A452" s="6" t="s">
        <v>6745</v>
      </c>
      <c r="B452" s="4" t="s">
        <v>2760</v>
      </c>
      <c r="C452" s="4" t="s">
        <v>2761</v>
      </c>
      <c r="D452" s="4"/>
      <c r="E452" s="4" t="s">
        <v>367</v>
      </c>
      <c r="F452" s="4" t="s">
        <v>6746</v>
      </c>
      <c r="G452" s="4" t="s">
        <v>2762</v>
      </c>
      <c r="H452" s="5"/>
      <c r="I452" s="7" t="s">
        <v>367</v>
      </c>
      <c r="J452" s="4" t="s">
        <v>6747</v>
      </c>
      <c r="K452" s="7" t="s">
        <v>2763</v>
      </c>
      <c r="L452" s="7" t="s">
        <v>2764</v>
      </c>
      <c r="M452" s="5"/>
      <c r="N452" s="5"/>
      <c r="O452" s="5"/>
      <c r="P452" s="5"/>
      <c r="Q452" s="5"/>
      <c r="R452" s="5"/>
      <c r="S452" s="5"/>
      <c r="T452" s="5"/>
      <c r="U452" s="5"/>
      <c r="V452" s="5"/>
      <c r="W452" s="5"/>
      <c r="X452" s="5"/>
      <c r="Y452" s="5"/>
      <c r="Z452" s="5"/>
    </row>
    <row r="453">
      <c r="A453" s="6" t="s">
        <v>6748</v>
      </c>
      <c r="B453" s="4" t="s">
        <v>6749</v>
      </c>
      <c r="C453" s="4" t="s">
        <v>2767</v>
      </c>
      <c r="D453" s="4"/>
      <c r="E453" s="4" t="s">
        <v>375</v>
      </c>
      <c r="F453" s="4" t="s">
        <v>6746</v>
      </c>
      <c r="G453" s="4" t="s">
        <v>2768</v>
      </c>
      <c r="H453" s="5"/>
      <c r="I453" s="7" t="s">
        <v>375</v>
      </c>
      <c r="J453" s="4" t="s">
        <v>6749</v>
      </c>
      <c r="K453" s="7" t="s">
        <v>2769</v>
      </c>
      <c r="L453" s="7" t="s">
        <v>2770</v>
      </c>
      <c r="M453" s="5"/>
      <c r="N453" s="5"/>
      <c r="O453" s="5"/>
      <c r="P453" s="5"/>
      <c r="Q453" s="5"/>
      <c r="R453" s="5"/>
      <c r="S453" s="5"/>
      <c r="T453" s="5"/>
      <c r="U453" s="5"/>
      <c r="V453" s="5"/>
      <c r="W453" s="5"/>
      <c r="X453" s="5"/>
      <c r="Y453" s="5"/>
      <c r="Z453" s="5"/>
    </row>
    <row r="454">
      <c r="A454" s="6" t="s">
        <v>6750</v>
      </c>
      <c r="B454" s="4" t="s">
        <v>6751</v>
      </c>
      <c r="C454" s="4" t="s">
        <v>2773</v>
      </c>
      <c r="D454" s="4"/>
      <c r="E454" s="4" t="s">
        <v>383</v>
      </c>
      <c r="F454" s="4" t="s">
        <v>6752</v>
      </c>
      <c r="G454" s="4" t="s">
        <v>2774</v>
      </c>
      <c r="H454" s="5"/>
      <c r="I454" s="7" t="s">
        <v>383</v>
      </c>
      <c r="J454" s="4" t="s">
        <v>6751</v>
      </c>
      <c r="K454" s="7" t="s">
        <v>2775</v>
      </c>
      <c r="L454" s="7" t="s">
        <v>2776</v>
      </c>
      <c r="M454" s="5"/>
      <c r="N454" s="5"/>
      <c r="O454" s="5"/>
      <c r="P454" s="5"/>
      <c r="Q454" s="5"/>
      <c r="R454" s="5"/>
      <c r="S454" s="5"/>
      <c r="T454" s="5"/>
      <c r="U454" s="5"/>
      <c r="V454" s="5"/>
      <c r="W454" s="5"/>
      <c r="X454" s="5"/>
      <c r="Y454" s="5"/>
      <c r="Z454" s="5"/>
    </row>
    <row r="455">
      <c r="A455" s="6" t="s">
        <v>6753</v>
      </c>
      <c r="B455" s="4" t="s">
        <v>6754</v>
      </c>
      <c r="C455" s="4" t="s">
        <v>2779</v>
      </c>
      <c r="D455" s="4"/>
      <c r="E455" s="4" t="s">
        <v>391</v>
      </c>
      <c r="F455" s="4" t="s">
        <v>6752</v>
      </c>
      <c r="G455" s="4" t="s">
        <v>2780</v>
      </c>
      <c r="H455" s="5"/>
      <c r="I455" s="7" t="s">
        <v>393</v>
      </c>
      <c r="J455" s="4" t="s">
        <v>6754</v>
      </c>
      <c r="K455" s="7" t="s">
        <v>2781</v>
      </c>
      <c r="L455" s="7" t="s">
        <v>2782</v>
      </c>
      <c r="M455" s="5"/>
      <c r="N455" s="5"/>
      <c r="O455" s="5"/>
      <c r="P455" s="5"/>
      <c r="Q455" s="5"/>
      <c r="R455" s="5"/>
      <c r="S455" s="5"/>
      <c r="T455" s="5"/>
      <c r="U455" s="5"/>
      <c r="V455" s="5"/>
      <c r="W455" s="5"/>
      <c r="X455" s="5"/>
      <c r="Y455" s="5"/>
      <c r="Z455" s="5"/>
    </row>
    <row r="456">
      <c r="A456" s="6" t="s">
        <v>6755</v>
      </c>
      <c r="B456" s="4" t="s">
        <v>6756</v>
      </c>
      <c r="C456" s="4" t="s">
        <v>2785</v>
      </c>
      <c r="D456" s="4"/>
      <c r="E456" s="4" t="s">
        <v>400</v>
      </c>
      <c r="F456" s="4" t="s">
        <v>6757</v>
      </c>
      <c r="G456" s="4" t="s">
        <v>2786</v>
      </c>
      <c r="H456" s="5"/>
      <c r="I456" s="7" t="s">
        <v>400</v>
      </c>
      <c r="J456" s="4" t="s">
        <v>6756</v>
      </c>
      <c r="K456" s="7" t="s">
        <v>2787</v>
      </c>
      <c r="L456" s="7" t="s">
        <v>2788</v>
      </c>
      <c r="M456" s="5"/>
      <c r="N456" s="5"/>
      <c r="O456" s="5"/>
      <c r="P456" s="5"/>
      <c r="Q456" s="5"/>
      <c r="R456" s="5"/>
      <c r="S456" s="5"/>
      <c r="T456" s="5"/>
      <c r="U456" s="5"/>
      <c r="V456" s="5"/>
      <c r="W456" s="5"/>
      <c r="X456" s="5"/>
      <c r="Y456" s="5"/>
      <c r="Z456" s="5"/>
    </row>
    <row r="457">
      <c r="A457" s="6" t="s">
        <v>6758</v>
      </c>
      <c r="B457" s="4" t="s">
        <v>6759</v>
      </c>
      <c r="C457" s="4" t="s">
        <v>2791</v>
      </c>
      <c r="D457" s="4"/>
      <c r="E457" s="4" t="s">
        <v>408</v>
      </c>
      <c r="F457" s="4" t="s">
        <v>6760</v>
      </c>
      <c r="G457" s="4" t="s">
        <v>2792</v>
      </c>
      <c r="H457" s="5"/>
      <c r="I457" s="7" t="s">
        <v>408</v>
      </c>
      <c r="J457" s="4" t="s">
        <v>6759</v>
      </c>
      <c r="K457" s="7" t="s">
        <v>2793</v>
      </c>
      <c r="L457" s="7" t="s">
        <v>2794</v>
      </c>
      <c r="M457" s="5"/>
      <c r="N457" s="5"/>
      <c r="O457" s="5"/>
      <c r="P457" s="5"/>
      <c r="Q457" s="5"/>
      <c r="R457" s="5"/>
      <c r="S457" s="5"/>
      <c r="T457" s="5"/>
      <c r="U457" s="5"/>
      <c r="V457" s="5"/>
      <c r="W457" s="5"/>
      <c r="X457" s="5"/>
      <c r="Y457" s="5"/>
      <c r="Z457" s="5"/>
    </row>
    <row r="458">
      <c r="A458" s="6" t="s">
        <v>6761</v>
      </c>
      <c r="B458" s="4" t="s">
        <v>6762</v>
      </c>
      <c r="C458" s="4" t="s">
        <v>2797</v>
      </c>
      <c r="D458" s="4"/>
      <c r="E458" s="4" t="s">
        <v>416</v>
      </c>
      <c r="F458" s="4" t="s">
        <v>6763</v>
      </c>
      <c r="G458" s="4" t="s">
        <v>2798</v>
      </c>
      <c r="H458" s="5"/>
      <c r="I458" s="7" t="s">
        <v>416</v>
      </c>
      <c r="J458" s="4" t="s">
        <v>6762</v>
      </c>
      <c r="K458" s="7" t="s">
        <v>2799</v>
      </c>
      <c r="L458" s="7" t="s">
        <v>2800</v>
      </c>
      <c r="M458" s="5"/>
      <c r="N458" s="5"/>
      <c r="O458" s="5"/>
      <c r="P458" s="5"/>
      <c r="Q458" s="5"/>
      <c r="R458" s="5"/>
      <c r="S458" s="5"/>
      <c r="T458" s="5"/>
      <c r="U458" s="5"/>
      <c r="V458" s="5"/>
      <c r="W458" s="5"/>
      <c r="X458" s="5"/>
      <c r="Y458" s="5"/>
      <c r="Z458" s="5"/>
    </row>
    <row r="459">
      <c r="A459" s="6" t="s">
        <v>6764</v>
      </c>
      <c r="B459" s="4" t="s">
        <v>6765</v>
      </c>
      <c r="C459" s="4" t="s">
        <v>2803</v>
      </c>
      <c r="D459" s="4"/>
      <c r="E459" s="4" t="s">
        <v>424</v>
      </c>
      <c r="F459" s="4" t="s">
        <v>6766</v>
      </c>
      <c r="G459" s="4" t="s">
        <v>2804</v>
      </c>
      <c r="H459" s="5"/>
      <c r="I459" s="7" t="s">
        <v>424</v>
      </c>
      <c r="J459" s="4" t="s">
        <v>6765</v>
      </c>
      <c r="K459" s="7" t="s">
        <v>2805</v>
      </c>
      <c r="L459" s="7" t="s">
        <v>2806</v>
      </c>
      <c r="M459" s="5"/>
      <c r="N459" s="5"/>
      <c r="O459" s="5"/>
      <c r="P459" s="5"/>
      <c r="Q459" s="5"/>
      <c r="R459" s="5"/>
      <c r="S459" s="5"/>
      <c r="T459" s="5"/>
      <c r="U459" s="5"/>
      <c r="V459" s="5"/>
      <c r="W459" s="5"/>
      <c r="X459" s="5"/>
      <c r="Y459" s="5"/>
      <c r="Z459" s="5"/>
    </row>
    <row r="460">
      <c r="A460" s="6" t="s">
        <v>6767</v>
      </c>
      <c r="B460" s="4" t="s">
        <v>6768</v>
      </c>
      <c r="C460" s="4" t="s">
        <v>2809</v>
      </c>
      <c r="D460" s="4"/>
      <c r="E460" s="4" t="s">
        <v>432</v>
      </c>
      <c r="F460" s="4" t="s">
        <v>6766</v>
      </c>
      <c r="G460" s="4" t="s">
        <v>2810</v>
      </c>
      <c r="H460" s="5"/>
      <c r="I460" s="7" t="s">
        <v>432</v>
      </c>
      <c r="J460" s="4" t="s">
        <v>6768</v>
      </c>
      <c r="K460" s="7" t="s">
        <v>2811</v>
      </c>
      <c r="L460" s="7" t="s">
        <v>2812</v>
      </c>
      <c r="M460" s="5"/>
      <c r="N460" s="5"/>
      <c r="O460" s="5"/>
      <c r="P460" s="5"/>
      <c r="Q460" s="5"/>
      <c r="R460" s="5"/>
      <c r="S460" s="5"/>
      <c r="T460" s="5"/>
      <c r="U460" s="5"/>
      <c r="V460" s="5"/>
      <c r="W460" s="5"/>
      <c r="X460" s="5"/>
      <c r="Y460" s="5"/>
      <c r="Z460" s="5"/>
    </row>
    <row r="461">
      <c r="A461" s="6" t="s">
        <v>6769</v>
      </c>
      <c r="B461" s="4" t="s">
        <v>6770</v>
      </c>
      <c r="C461" s="4" t="s">
        <v>2815</v>
      </c>
      <c r="D461" s="4"/>
      <c r="E461" s="4" t="s">
        <v>440</v>
      </c>
      <c r="F461" s="4" t="s">
        <v>6766</v>
      </c>
      <c r="G461" s="4" t="s">
        <v>2816</v>
      </c>
      <c r="H461" s="5"/>
      <c r="I461" s="7" t="s">
        <v>440</v>
      </c>
      <c r="J461" s="4" t="s">
        <v>6770</v>
      </c>
      <c r="K461" s="7" t="s">
        <v>2817</v>
      </c>
      <c r="L461" s="7" t="s">
        <v>2818</v>
      </c>
      <c r="M461" s="5"/>
      <c r="N461" s="5"/>
      <c r="O461" s="5"/>
      <c r="P461" s="5"/>
      <c r="Q461" s="5"/>
      <c r="R461" s="5"/>
      <c r="S461" s="5"/>
      <c r="T461" s="5"/>
      <c r="U461" s="5"/>
      <c r="V461" s="5"/>
      <c r="W461" s="5"/>
      <c r="X461" s="5"/>
      <c r="Y461" s="5"/>
      <c r="Z461" s="5"/>
    </row>
    <row r="462">
      <c r="A462" s="6" t="s">
        <v>6771</v>
      </c>
      <c r="B462" s="4" t="s">
        <v>6772</v>
      </c>
      <c r="C462" s="4" t="s">
        <v>2821</v>
      </c>
      <c r="D462" s="4"/>
      <c r="E462" s="4" t="s">
        <v>448</v>
      </c>
      <c r="F462" s="4" t="s">
        <v>6773</v>
      </c>
      <c r="G462" s="4" t="s">
        <v>2822</v>
      </c>
      <c r="H462" s="5"/>
      <c r="I462" s="7" t="s">
        <v>448</v>
      </c>
      <c r="J462" s="4" t="s">
        <v>6772</v>
      </c>
      <c r="K462" s="7" t="s">
        <v>2823</v>
      </c>
      <c r="L462" s="7" t="s">
        <v>2824</v>
      </c>
      <c r="M462" s="5"/>
      <c r="N462" s="5"/>
      <c r="O462" s="5"/>
      <c r="P462" s="5"/>
      <c r="Q462" s="5"/>
      <c r="R462" s="5"/>
      <c r="S462" s="5"/>
      <c r="T462" s="5"/>
      <c r="U462" s="5"/>
      <c r="V462" s="5"/>
      <c r="W462" s="5"/>
      <c r="X462" s="5"/>
      <c r="Y462" s="5"/>
      <c r="Z462" s="5"/>
    </row>
    <row r="463">
      <c r="A463" s="6" t="s">
        <v>6774</v>
      </c>
      <c r="B463" s="4" t="s">
        <v>6775</v>
      </c>
      <c r="C463" s="4" t="s">
        <v>2827</v>
      </c>
      <c r="D463" s="4"/>
      <c r="E463" s="4" t="s">
        <v>456</v>
      </c>
      <c r="F463" s="4" t="s">
        <v>6776</v>
      </c>
      <c r="G463" s="4" t="s">
        <v>2828</v>
      </c>
      <c r="H463" s="5"/>
      <c r="I463" s="7" t="s">
        <v>456</v>
      </c>
      <c r="J463" s="4" t="s">
        <v>6775</v>
      </c>
      <c r="K463" s="7" t="s">
        <v>2829</v>
      </c>
      <c r="L463" s="7" t="s">
        <v>2830</v>
      </c>
      <c r="M463" s="5"/>
      <c r="N463" s="5"/>
      <c r="O463" s="5"/>
      <c r="P463" s="5"/>
      <c r="Q463" s="5"/>
      <c r="R463" s="5"/>
      <c r="S463" s="5"/>
      <c r="T463" s="5"/>
      <c r="U463" s="5"/>
      <c r="V463" s="5"/>
      <c r="W463" s="5"/>
      <c r="X463" s="5"/>
      <c r="Y463" s="5"/>
      <c r="Z463" s="5"/>
    </row>
    <row r="464">
      <c r="A464" s="6" t="s">
        <v>6777</v>
      </c>
      <c r="B464" s="4" t="s">
        <v>6778</v>
      </c>
      <c r="C464" s="4" t="s">
        <v>2834</v>
      </c>
      <c r="D464" s="4"/>
      <c r="E464" s="4" t="s">
        <v>464</v>
      </c>
      <c r="F464" s="4" t="s">
        <v>6779</v>
      </c>
      <c r="G464" s="4" t="s">
        <v>2835</v>
      </c>
      <c r="H464" s="5"/>
      <c r="I464" s="7" t="s">
        <v>464</v>
      </c>
      <c r="J464" s="4" t="s">
        <v>6778</v>
      </c>
      <c r="K464" s="7" t="s">
        <v>2836</v>
      </c>
      <c r="L464" s="7" t="s">
        <v>2837</v>
      </c>
      <c r="M464" s="5"/>
      <c r="N464" s="5"/>
      <c r="O464" s="5"/>
      <c r="P464" s="5"/>
      <c r="Q464" s="5"/>
      <c r="R464" s="5"/>
      <c r="S464" s="5"/>
      <c r="T464" s="5"/>
      <c r="U464" s="5"/>
      <c r="V464" s="5"/>
      <c r="W464" s="5"/>
      <c r="X464" s="5"/>
      <c r="Y464" s="5"/>
      <c r="Z464" s="5"/>
    </row>
    <row r="465">
      <c r="A465" s="6" t="s">
        <v>6780</v>
      </c>
      <c r="B465" s="4" t="s">
        <v>6781</v>
      </c>
      <c r="C465" s="4" t="s">
        <v>2840</v>
      </c>
      <c r="D465" s="4"/>
      <c r="E465" s="4" t="s">
        <v>464</v>
      </c>
      <c r="F465" s="4" t="s">
        <v>6779</v>
      </c>
      <c r="G465" s="4" t="s">
        <v>2835</v>
      </c>
      <c r="H465" s="5"/>
      <c r="I465" s="7"/>
      <c r="J465" s="4"/>
      <c r="K465" s="7"/>
      <c r="L465" s="7"/>
      <c r="M465" s="5"/>
      <c r="N465" s="5"/>
      <c r="O465" s="5"/>
      <c r="P465" s="5"/>
      <c r="Q465" s="5"/>
      <c r="R465" s="5"/>
      <c r="S465" s="5"/>
      <c r="T465" s="5"/>
      <c r="U465" s="5"/>
      <c r="V465" s="5"/>
      <c r="W465" s="5"/>
      <c r="X465" s="5"/>
      <c r="Y465" s="5"/>
      <c r="Z465" s="5"/>
    </row>
    <row r="466">
      <c r="A466" s="6" t="s">
        <v>6782</v>
      </c>
      <c r="B466" s="4" t="s">
        <v>6783</v>
      </c>
      <c r="C466" s="4" t="s">
        <v>2843</v>
      </c>
      <c r="D466" s="4"/>
      <c r="E466" s="4" t="s">
        <v>464</v>
      </c>
      <c r="F466" s="4" t="s">
        <v>6779</v>
      </c>
      <c r="G466" s="4" t="s">
        <v>2835</v>
      </c>
      <c r="H466" s="5"/>
      <c r="I466" s="7"/>
      <c r="J466" s="4"/>
      <c r="K466" s="7"/>
      <c r="L466" s="7"/>
      <c r="M466" s="5"/>
      <c r="N466" s="5"/>
      <c r="O466" s="5"/>
      <c r="P466" s="5"/>
      <c r="Q466" s="5"/>
      <c r="R466" s="5"/>
      <c r="S466" s="5"/>
      <c r="T466" s="5"/>
      <c r="U466" s="5"/>
      <c r="V466" s="5"/>
      <c r="W466" s="5"/>
      <c r="X466" s="5"/>
      <c r="Y466" s="5"/>
      <c r="Z466" s="5"/>
    </row>
    <row r="467">
      <c r="A467" s="6" t="s">
        <v>6784</v>
      </c>
      <c r="B467" s="4" t="s">
        <v>6785</v>
      </c>
      <c r="C467" s="4" t="s">
        <v>2846</v>
      </c>
      <c r="D467" s="4"/>
      <c r="E467" s="4" t="s">
        <v>472</v>
      </c>
      <c r="F467" s="4" t="s">
        <v>6779</v>
      </c>
      <c r="G467" s="4" t="s">
        <v>2847</v>
      </c>
      <c r="H467" s="5"/>
      <c r="I467" s="7" t="s">
        <v>474</v>
      </c>
      <c r="J467" s="4" t="s">
        <v>6781</v>
      </c>
      <c r="K467" s="7" t="s">
        <v>2848</v>
      </c>
      <c r="L467" s="7" t="s">
        <v>2849</v>
      </c>
      <c r="M467" s="5"/>
      <c r="N467" s="5"/>
      <c r="O467" s="5"/>
      <c r="P467" s="5"/>
      <c r="Q467" s="5"/>
      <c r="R467" s="5"/>
      <c r="S467" s="5"/>
      <c r="T467" s="5"/>
      <c r="U467" s="5"/>
      <c r="V467" s="5"/>
      <c r="W467" s="5"/>
      <c r="X467" s="5"/>
      <c r="Y467" s="5"/>
      <c r="Z467" s="5"/>
    </row>
    <row r="468">
      <c r="A468" s="6" t="s">
        <v>6786</v>
      </c>
      <c r="B468" s="4" t="s">
        <v>6787</v>
      </c>
      <c r="C468" s="4" t="s">
        <v>2852</v>
      </c>
      <c r="D468" s="4"/>
      <c r="E468" s="4" t="s">
        <v>481</v>
      </c>
      <c r="F468" s="4" t="s">
        <v>6788</v>
      </c>
      <c r="G468" s="4" t="s">
        <v>2853</v>
      </c>
      <c r="H468" s="5"/>
      <c r="I468" s="7" t="s">
        <v>481</v>
      </c>
      <c r="J468" s="4" t="s">
        <v>6783</v>
      </c>
      <c r="K468" s="7" t="s">
        <v>2854</v>
      </c>
      <c r="L468" s="7" t="s">
        <v>2855</v>
      </c>
      <c r="M468" s="5"/>
      <c r="N468" s="5"/>
      <c r="O468" s="5"/>
      <c r="P468" s="5"/>
      <c r="Q468" s="5"/>
      <c r="R468" s="5"/>
      <c r="S468" s="5"/>
      <c r="T468" s="5"/>
      <c r="U468" s="5"/>
      <c r="V468" s="5"/>
      <c r="W468" s="5"/>
      <c r="X468" s="5"/>
      <c r="Y468" s="5"/>
      <c r="Z468" s="5"/>
    </row>
    <row r="469">
      <c r="A469" s="6" t="s">
        <v>6789</v>
      </c>
      <c r="B469" s="4" t="s">
        <v>6790</v>
      </c>
      <c r="C469" s="4" t="s">
        <v>2858</v>
      </c>
      <c r="D469" s="4"/>
      <c r="E469" s="4" t="s">
        <v>489</v>
      </c>
      <c r="F469" s="4" t="s">
        <v>6788</v>
      </c>
      <c r="G469" s="4" t="s">
        <v>2859</v>
      </c>
      <c r="H469" s="5"/>
      <c r="I469" s="7" t="s">
        <v>489</v>
      </c>
      <c r="J469" s="4" t="s">
        <v>6785</v>
      </c>
      <c r="K469" s="7" t="s">
        <v>2860</v>
      </c>
      <c r="L469" s="7" t="s">
        <v>2861</v>
      </c>
      <c r="M469" s="5"/>
      <c r="N469" s="5"/>
      <c r="O469" s="5"/>
      <c r="P469" s="5"/>
      <c r="Q469" s="5"/>
      <c r="R469" s="5"/>
      <c r="S469" s="5"/>
      <c r="T469" s="5"/>
      <c r="U469" s="5"/>
      <c r="V469" s="5"/>
      <c r="W469" s="5"/>
      <c r="X469" s="5"/>
      <c r="Y469" s="5"/>
      <c r="Z469" s="5"/>
    </row>
    <row r="470">
      <c r="A470" s="6" t="s">
        <v>6791</v>
      </c>
      <c r="B470" s="4" t="s">
        <v>6792</v>
      </c>
      <c r="C470" s="4" t="s">
        <v>2864</v>
      </c>
      <c r="D470" s="4"/>
      <c r="E470" s="4" t="s">
        <v>497</v>
      </c>
      <c r="F470" s="4" t="s">
        <v>6793</v>
      </c>
      <c r="G470" s="4" t="s">
        <v>2865</v>
      </c>
      <c r="H470" s="5"/>
      <c r="I470" s="7" t="s">
        <v>497</v>
      </c>
      <c r="J470" s="4" t="s">
        <v>6787</v>
      </c>
      <c r="K470" s="7" t="s">
        <v>2866</v>
      </c>
      <c r="L470" s="7" t="s">
        <v>2867</v>
      </c>
      <c r="M470" s="5"/>
      <c r="N470" s="5"/>
      <c r="O470" s="5"/>
      <c r="P470" s="5"/>
      <c r="Q470" s="5"/>
      <c r="R470" s="5"/>
      <c r="S470" s="5"/>
      <c r="T470" s="5"/>
      <c r="U470" s="5"/>
      <c r="V470" s="5"/>
      <c r="W470" s="5"/>
      <c r="X470" s="5"/>
      <c r="Y470" s="5"/>
      <c r="Z470" s="5"/>
    </row>
    <row r="471">
      <c r="A471" s="6" t="s">
        <v>6794</v>
      </c>
      <c r="B471" s="4" t="s">
        <v>6795</v>
      </c>
      <c r="C471" s="4" t="s">
        <v>2870</v>
      </c>
      <c r="D471" s="4"/>
      <c r="E471" s="4" t="s">
        <v>505</v>
      </c>
      <c r="F471" s="4" t="s">
        <v>6793</v>
      </c>
      <c r="G471" s="4" t="s">
        <v>2871</v>
      </c>
      <c r="H471" s="5"/>
      <c r="I471" s="7" t="s">
        <v>505</v>
      </c>
      <c r="J471" s="4" t="s">
        <v>6790</v>
      </c>
      <c r="K471" s="7" t="s">
        <v>2872</v>
      </c>
      <c r="L471" s="7" t="s">
        <v>2873</v>
      </c>
      <c r="M471" s="5"/>
      <c r="N471" s="5"/>
      <c r="O471" s="5"/>
      <c r="P471" s="5"/>
      <c r="Q471" s="5"/>
      <c r="R471" s="5"/>
      <c r="S471" s="5"/>
      <c r="T471" s="5"/>
      <c r="U471" s="5"/>
      <c r="V471" s="5"/>
      <c r="W471" s="5"/>
      <c r="X471" s="5"/>
      <c r="Y471" s="5"/>
      <c r="Z471" s="5"/>
    </row>
    <row r="472">
      <c r="A472" s="6" t="s">
        <v>6796</v>
      </c>
      <c r="B472" s="4" t="s">
        <v>6797</v>
      </c>
      <c r="C472" s="4" t="s">
        <v>2876</v>
      </c>
      <c r="D472" s="4"/>
      <c r="E472" s="4" t="s">
        <v>513</v>
      </c>
      <c r="F472" s="4" t="s">
        <v>6798</v>
      </c>
      <c r="G472" s="4" t="s">
        <v>2877</v>
      </c>
      <c r="H472" s="5"/>
      <c r="I472" s="7" t="s">
        <v>513</v>
      </c>
      <c r="J472" s="4" t="s">
        <v>6792</v>
      </c>
      <c r="K472" s="7" t="s">
        <v>2878</v>
      </c>
      <c r="L472" s="7" t="s">
        <v>2879</v>
      </c>
      <c r="M472" s="5"/>
      <c r="N472" s="5"/>
      <c r="O472" s="5"/>
      <c r="P472" s="5"/>
      <c r="Q472" s="5"/>
      <c r="R472" s="5"/>
      <c r="S472" s="5"/>
      <c r="T472" s="5"/>
      <c r="U472" s="5"/>
      <c r="V472" s="5"/>
      <c r="W472" s="5"/>
      <c r="X472" s="5"/>
      <c r="Y472" s="5"/>
      <c r="Z472" s="5"/>
    </row>
    <row r="473">
      <c r="A473" s="6" t="s">
        <v>6799</v>
      </c>
      <c r="B473" s="4" t="s">
        <v>6800</v>
      </c>
      <c r="C473" s="4" t="s">
        <v>2882</v>
      </c>
      <c r="D473" s="4"/>
      <c r="E473" s="4" t="s">
        <v>520</v>
      </c>
      <c r="F473" s="4" t="s">
        <v>6798</v>
      </c>
      <c r="G473" s="4" t="s">
        <v>2883</v>
      </c>
      <c r="H473" s="5"/>
      <c r="I473" s="7" t="s">
        <v>520</v>
      </c>
      <c r="J473" s="4" t="s">
        <v>6795</v>
      </c>
      <c r="K473" s="7" t="s">
        <v>2884</v>
      </c>
      <c r="L473" s="7" t="s">
        <v>2885</v>
      </c>
      <c r="M473" s="5"/>
      <c r="N473" s="5"/>
      <c r="O473" s="5"/>
      <c r="P473" s="5"/>
      <c r="Q473" s="5"/>
      <c r="R473" s="5"/>
      <c r="S473" s="5"/>
      <c r="T473" s="5"/>
      <c r="U473" s="5"/>
      <c r="V473" s="5"/>
      <c r="W473" s="5"/>
      <c r="X473" s="5"/>
      <c r="Y473" s="5"/>
      <c r="Z473" s="5"/>
    </row>
    <row r="474">
      <c r="A474" s="6" t="s">
        <v>6801</v>
      </c>
      <c r="B474" s="4" t="s">
        <v>6802</v>
      </c>
      <c r="C474" s="4" t="s">
        <v>2888</v>
      </c>
      <c r="D474" s="4"/>
      <c r="E474" s="4" t="s">
        <v>528</v>
      </c>
      <c r="F474" s="4" t="s">
        <v>6803</v>
      </c>
      <c r="G474" s="4" t="s">
        <v>2889</v>
      </c>
      <c r="H474" s="5"/>
      <c r="I474" s="7" t="s">
        <v>528</v>
      </c>
      <c r="J474" s="4" t="s">
        <v>6797</v>
      </c>
      <c r="K474" s="7" t="s">
        <v>2890</v>
      </c>
      <c r="L474" s="7" t="s">
        <v>2891</v>
      </c>
      <c r="M474" s="5"/>
      <c r="N474" s="5"/>
      <c r="O474" s="5"/>
      <c r="P474" s="5"/>
      <c r="Q474" s="5"/>
      <c r="R474" s="5"/>
      <c r="S474" s="5"/>
      <c r="T474" s="5"/>
      <c r="U474" s="5"/>
      <c r="V474" s="5"/>
      <c r="W474" s="5"/>
      <c r="X474" s="5"/>
      <c r="Y474" s="5"/>
      <c r="Z474" s="5"/>
    </row>
    <row r="475">
      <c r="A475" s="6" t="s">
        <v>6804</v>
      </c>
      <c r="B475" s="4" t="s">
        <v>6805</v>
      </c>
      <c r="C475" s="4" t="s">
        <v>2894</v>
      </c>
      <c r="D475" s="4"/>
      <c r="E475" s="4" t="s">
        <v>535</v>
      </c>
      <c r="F475" s="4" t="s">
        <v>6806</v>
      </c>
      <c r="G475" s="4" t="s">
        <v>2895</v>
      </c>
      <c r="H475" s="5"/>
      <c r="I475" s="7" t="s">
        <v>535</v>
      </c>
      <c r="J475" s="4" t="s">
        <v>6800</v>
      </c>
      <c r="K475" s="7" t="s">
        <v>2896</v>
      </c>
      <c r="L475" s="7" t="s">
        <v>2897</v>
      </c>
      <c r="M475" s="5"/>
      <c r="N475" s="5"/>
      <c r="O475" s="5"/>
      <c r="P475" s="5"/>
      <c r="Q475" s="5"/>
      <c r="R475" s="5"/>
      <c r="S475" s="5"/>
      <c r="T475" s="5"/>
      <c r="U475" s="5"/>
      <c r="V475" s="5"/>
      <c r="W475" s="5"/>
      <c r="X475" s="5"/>
      <c r="Y475" s="5"/>
      <c r="Z475" s="5"/>
    </row>
    <row r="476">
      <c r="A476" s="6" t="s">
        <v>6807</v>
      </c>
      <c r="B476" s="4" t="s">
        <v>6808</v>
      </c>
      <c r="C476" s="4" t="s">
        <v>2900</v>
      </c>
      <c r="D476" s="4"/>
      <c r="E476" s="4" t="s">
        <v>543</v>
      </c>
      <c r="F476" s="4" t="s">
        <v>6809</v>
      </c>
      <c r="G476" s="4" t="s">
        <v>2901</v>
      </c>
      <c r="H476" s="5"/>
      <c r="I476" s="7" t="s">
        <v>543</v>
      </c>
      <c r="J476" s="4" t="s">
        <v>6802</v>
      </c>
      <c r="K476" s="7" t="s">
        <v>2902</v>
      </c>
      <c r="L476" s="7" t="s">
        <v>2903</v>
      </c>
      <c r="M476" s="5"/>
      <c r="N476" s="5"/>
      <c r="O476" s="5"/>
      <c r="P476" s="5"/>
      <c r="Q476" s="5"/>
      <c r="R476" s="5"/>
      <c r="S476" s="5"/>
      <c r="T476" s="5"/>
      <c r="U476" s="5"/>
      <c r="V476" s="5"/>
      <c r="W476" s="5"/>
      <c r="X476" s="5"/>
      <c r="Y476" s="5"/>
      <c r="Z476" s="5"/>
    </row>
    <row r="477">
      <c r="A477" s="6" t="s">
        <v>6810</v>
      </c>
      <c r="B477" s="4" t="s">
        <v>6811</v>
      </c>
      <c r="C477" s="4" t="s">
        <v>2906</v>
      </c>
      <c r="D477" s="4"/>
      <c r="E477" s="4" t="s">
        <v>543</v>
      </c>
      <c r="F477" s="4" t="s">
        <v>6809</v>
      </c>
      <c r="G477" s="4" t="s">
        <v>2901</v>
      </c>
      <c r="H477" s="5"/>
      <c r="I477" s="7"/>
      <c r="J477" s="4"/>
      <c r="K477" s="7"/>
      <c r="L477" s="7"/>
      <c r="M477" s="5"/>
      <c r="N477" s="5"/>
      <c r="O477" s="5"/>
      <c r="P477" s="5"/>
      <c r="Q477" s="5"/>
      <c r="R477" s="5"/>
      <c r="S477" s="5"/>
      <c r="T477" s="5"/>
      <c r="U477" s="5"/>
      <c r="V477" s="5"/>
      <c r="W477" s="5"/>
      <c r="X477" s="5"/>
      <c r="Y477" s="5"/>
      <c r="Z477" s="5"/>
    </row>
    <row r="478">
      <c r="A478" s="6" t="s">
        <v>6812</v>
      </c>
      <c r="B478" s="4" t="s">
        <v>6813</v>
      </c>
      <c r="C478" s="4" t="s">
        <v>2909</v>
      </c>
      <c r="D478" s="4"/>
      <c r="E478" s="4" t="s">
        <v>551</v>
      </c>
      <c r="F478" s="4" t="s">
        <v>6814</v>
      </c>
      <c r="G478" s="4" t="s">
        <v>2910</v>
      </c>
      <c r="H478" s="5"/>
      <c r="I478" s="7" t="s">
        <v>553</v>
      </c>
      <c r="J478" s="4" t="s">
        <v>6805</v>
      </c>
      <c r="K478" s="7" t="s">
        <v>2911</v>
      </c>
      <c r="L478" s="7" t="s">
        <v>2912</v>
      </c>
      <c r="M478" s="5"/>
      <c r="N478" s="5"/>
      <c r="O478" s="5"/>
      <c r="P478" s="5"/>
      <c r="Q478" s="5"/>
      <c r="R478" s="5"/>
      <c r="S478" s="5"/>
      <c r="T478" s="5"/>
      <c r="U478" s="5"/>
      <c r="V478" s="5"/>
      <c r="W478" s="5"/>
      <c r="X478" s="5"/>
      <c r="Y478" s="5"/>
      <c r="Z478" s="5"/>
    </row>
    <row r="479">
      <c r="A479" s="6" t="s">
        <v>6815</v>
      </c>
      <c r="B479" s="4" t="s">
        <v>6816</v>
      </c>
      <c r="C479" s="4" t="s">
        <v>2915</v>
      </c>
      <c r="D479" s="4"/>
      <c r="E479" s="4" t="s">
        <v>551</v>
      </c>
      <c r="F479" s="4" t="s">
        <v>6814</v>
      </c>
      <c r="G479" s="4" t="s">
        <v>2910</v>
      </c>
      <c r="H479" s="5"/>
      <c r="I479" s="7"/>
      <c r="J479" s="4"/>
      <c r="K479" s="7"/>
      <c r="L479" s="7"/>
      <c r="M479" s="5"/>
      <c r="N479" s="5"/>
      <c r="O479" s="5"/>
      <c r="P479" s="5"/>
      <c r="Q479" s="5"/>
      <c r="R479" s="5"/>
      <c r="S479" s="5"/>
      <c r="T479" s="5"/>
      <c r="U479" s="5"/>
      <c r="V479" s="5"/>
      <c r="W479" s="5"/>
      <c r="X479" s="5"/>
      <c r="Y479" s="5"/>
      <c r="Z479" s="5"/>
    </row>
    <row r="480">
      <c r="A480" s="6" t="s">
        <v>6817</v>
      </c>
      <c r="B480" s="4" t="s">
        <v>6818</v>
      </c>
      <c r="C480" s="4" t="s">
        <v>2918</v>
      </c>
      <c r="D480" s="4"/>
      <c r="E480" s="4" t="s">
        <v>551</v>
      </c>
      <c r="F480" s="4" t="s">
        <v>6814</v>
      </c>
      <c r="G480" s="4" t="s">
        <v>2910</v>
      </c>
      <c r="H480" s="5"/>
      <c r="I480" s="7"/>
      <c r="J480" s="4"/>
      <c r="K480" s="7"/>
      <c r="L480" s="7"/>
      <c r="M480" s="5"/>
      <c r="N480" s="5"/>
      <c r="O480" s="5"/>
      <c r="P480" s="5"/>
      <c r="Q480" s="5"/>
      <c r="R480" s="5"/>
      <c r="S480" s="5"/>
      <c r="T480" s="5"/>
      <c r="U480" s="5"/>
      <c r="V480" s="5"/>
      <c r="W480" s="5"/>
      <c r="X480" s="5"/>
      <c r="Y480" s="5"/>
      <c r="Z480" s="5"/>
    </row>
    <row r="481">
      <c r="A481" s="6" t="s">
        <v>6819</v>
      </c>
      <c r="B481" s="4" t="s">
        <v>6820</v>
      </c>
      <c r="C481" s="4" t="s">
        <v>2923</v>
      </c>
      <c r="D481" s="5"/>
      <c r="E481" s="5"/>
      <c r="F481" s="5"/>
      <c r="G481" s="5"/>
      <c r="H481" s="5"/>
      <c r="I481" s="7"/>
      <c r="J481" s="4"/>
      <c r="K481" s="7"/>
      <c r="L481" s="7"/>
      <c r="M481" s="5"/>
      <c r="N481" s="5"/>
      <c r="O481" s="5"/>
      <c r="P481" s="5"/>
      <c r="Q481" s="5"/>
      <c r="R481" s="5"/>
      <c r="S481" s="5"/>
      <c r="T481" s="5"/>
      <c r="U481" s="5"/>
      <c r="V481" s="5"/>
      <c r="W481" s="5"/>
      <c r="X481" s="5"/>
      <c r="Y481" s="5"/>
      <c r="Z481" s="5"/>
    </row>
    <row r="482">
      <c r="A482" s="6" t="s">
        <v>6821</v>
      </c>
      <c r="B482" s="4" t="s">
        <v>6822</v>
      </c>
      <c r="C482" s="7" t="s">
        <v>6823</v>
      </c>
      <c r="D482" s="4"/>
      <c r="E482" s="4" t="s">
        <v>551</v>
      </c>
      <c r="F482" s="4" t="s">
        <v>6814</v>
      </c>
      <c r="G482" s="4" t="s">
        <v>2910</v>
      </c>
      <c r="H482" s="5"/>
      <c r="I482" s="7"/>
      <c r="J482" s="4"/>
      <c r="K482" s="7"/>
      <c r="L482" s="7"/>
      <c r="M482" s="5"/>
      <c r="N482" s="5"/>
      <c r="O482" s="5"/>
      <c r="P482" s="5"/>
      <c r="Q482" s="5"/>
      <c r="R482" s="5"/>
      <c r="S482" s="5"/>
      <c r="T482" s="5"/>
      <c r="U482" s="5"/>
      <c r="V482" s="5"/>
      <c r="W482" s="5"/>
      <c r="X482" s="5"/>
      <c r="Y482" s="5"/>
      <c r="Z482" s="5"/>
    </row>
    <row r="483">
      <c r="A483" s="6" t="s">
        <v>6824</v>
      </c>
      <c r="B483" s="4" t="s">
        <v>6825</v>
      </c>
      <c r="C483" s="4" t="s">
        <v>2926</v>
      </c>
      <c r="D483" s="4"/>
      <c r="E483" s="4" t="s">
        <v>561</v>
      </c>
      <c r="F483" s="4" t="s">
        <v>6826</v>
      </c>
      <c r="G483" s="4" t="s">
        <v>2927</v>
      </c>
      <c r="H483" s="5"/>
      <c r="I483" s="7" t="s">
        <v>561</v>
      </c>
      <c r="J483" s="4" t="s">
        <v>6808</v>
      </c>
      <c r="K483" s="7" t="s">
        <v>2928</v>
      </c>
      <c r="L483" s="7" t="s">
        <v>2929</v>
      </c>
      <c r="M483" s="5"/>
      <c r="N483" s="5"/>
      <c r="O483" s="5"/>
      <c r="P483" s="5"/>
      <c r="Q483" s="5"/>
      <c r="R483" s="5"/>
      <c r="S483" s="5"/>
      <c r="T483" s="5"/>
      <c r="U483" s="5"/>
      <c r="V483" s="5"/>
      <c r="W483" s="5"/>
      <c r="X483" s="5"/>
      <c r="Y483" s="5"/>
      <c r="Z483" s="5"/>
    </row>
    <row r="484">
      <c r="A484" s="6" t="s">
        <v>6827</v>
      </c>
      <c r="B484" s="4" t="s">
        <v>6828</v>
      </c>
      <c r="C484" s="4" t="s">
        <v>2931</v>
      </c>
      <c r="D484" s="4"/>
      <c r="E484" s="4" t="s">
        <v>569</v>
      </c>
      <c r="F484" s="4" t="s">
        <v>6829</v>
      </c>
      <c r="G484" s="4" t="s">
        <v>2932</v>
      </c>
      <c r="H484" s="5"/>
      <c r="I484" s="7" t="s">
        <v>569</v>
      </c>
      <c r="J484" s="4" t="s">
        <v>6811</v>
      </c>
      <c r="K484" s="7" t="s">
        <v>2933</v>
      </c>
      <c r="L484" s="7" t="s">
        <v>2934</v>
      </c>
      <c r="M484" s="5"/>
      <c r="N484" s="5"/>
      <c r="O484" s="5"/>
      <c r="P484" s="5"/>
      <c r="Q484" s="5"/>
      <c r="R484" s="5"/>
      <c r="S484" s="5"/>
      <c r="T484" s="5"/>
      <c r="U484" s="5"/>
      <c r="V484" s="5"/>
      <c r="W484" s="5"/>
      <c r="X484" s="5"/>
      <c r="Y484" s="5"/>
      <c r="Z484" s="5"/>
    </row>
    <row r="485">
      <c r="A485" s="6" t="s">
        <v>6830</v>
      </c>
      <c r="B485" s="4" t="s">
        <v>6831</v>
      </c>
      <c r="C485" s="4" t="s">
        <v>2937</v>
      </c>
      <c r="D485" s="4"/>
      <c r="E485" s="4" t="s">
        <v>577</v>
      </c>
      <c r="F485" s="4" t="s">
        <v>6832</v>
      </c>
      <c r="G485" s="4" t="s">
        <v>2938</v>
      </c>
      <c r="H485" s="5"/>
      <c r="I485" s="7" t="s">
        <v>577</v>
      </c>
      <c r="J485" s="4" t="s">
        <v>6813</v>
      </c>
      <c r="K485" s="7" t="s">
        <v>2939</v>
      </c>
      <c r="L485" s="7" t="s">
        <v>2940</v>
      </c>
      <c r="M485" s="5"/>
      <c r="N485" s="5"/>
      <c r="O485" s="5"/>
      <c r="P485" s="5"/>
      <c r="Q485" s="5"/>
      <c r="R485" s="5"/>
      <c r="S485" s="5"/>
      <c r="T485" s="5"/>
      <c r="U485" s="5"/>
      <c r="V485" s="5"/>
      <c r="W485" s="5"/>
      <c r="X485" s="5"/>
      <c r="Y485" s="5"/>
      <c r="Z485" s="5"/>
    </row>
    <row r="486">
      <c r="A486" s="6" t="s">
        <v>6833</v>
      </c>
      <c r="B486" s="4" t="s">
        <v>6834</v>
      </c>
      <c r="C486" s="4" t="s">
        <v>2943</v>
      </c>
      <c r="D486" s="4"/>
      <c r="E486" s="4" t="s">
        <v>587</v>
      </c>
      <c r="F486" s="4" t="s">
        <v>6832</v>
      </c>
      <c r="G486" s="4" t="s">
        <v>2944</v>
      </c>
      <c r="H486" s="5"/>
      <c r="I486" s="7" t="s">
        <v>587</v>
      </c>
      <c r="J486" s="4" t="s">
        <v>6816</v>
      </c>
      <c r="K486" s="7" t="s">
        <v>2945</v>
      </c>
      <c r="L486" s="7" t="s">
        <v>2946</v>
      </c>
      <c r="M486" s="5"/>
      <c r="N486" s="5"/>
      <c r="O486" s="5"/>
      <c r="P486" s="5"/>
      <c r="Q486" s="5"/>
      <c r="R486" s="5"/>
      <c r="S486" s="5"/>
      <c r="T486" s="5"/>
      <c r="U486" s="5"/>
      <c r="V486" s="5"/>
      <c r="W486" s="5"/>
      <c r="X486" s="5"/>
      <c r="Y486" s="5"/>
      <c r="Z486" s="5"/>
    </row>
    <row r="487">
      <c r="A487" s="6" t="s">
        <v>6835</v>
      </c>
      <c r="B487" s="4" t="s">
        <v>6836</v>
      </c>
      <c r="C487" s="4" t="s">
        <v>2949</v>
      </c>
      <c r="D487" s="4"/>
      <c r="E487" s="4" t="s">
        <v>595</v>
      </c>
      <c r="F487" s="4" t="s">
        <v>6832</v>
      </c>
      <c r="G487" s="4" t="s">
        <v>2950</v>
      </c>
      <c r="H487" s="5"/>
      <c r="I487" s="7" t="s">
        <v>595</v>
      </c>
      <c r="J487" s="4" t="s">
        <v>6818</v>
      </c>
      <c r="K487" s="7" t="s">
        <v>2951</v>
      </c>
      <c r="L487" s="7" t="s">
        <v>2952</v>
      </c>
      <c r="M487" s="5"/>
      <c r="N487" s="5"/>
      <c r="O487" s="5"/>
      <c r="P487" s="5"/>
      <c r="Q487" s="5"/>
      <c r="R487" s="5"/>
      <c r="S487" s="5"/>
      <c r="T487" s="5"/>
      <c r="U487" s="5"/>
      <c r="V487" s="5"/>
      <c r="W487" s="5"/>
      <c r="X487" s="5"/>
      <c r="Y487" s="5"/>
      <c r="Z487" s="5"/>
    </row>
    <row r="488">
      <c r="A488" s="6" t="s">
        <v>6837</v>
      </c>
      <c r="B488" s="4" t="s">
        <v>6838</v>
      </c>
      <c r="C488" s="4" t="s">
        <v>2955</v>
      </c>
      <c r="D488" s="4"/>
      <c r="E488" s="4" t="s">
        <v>603</v>
      </c>
      <c r="F488" s="4" t="s">
        <v>6839</v>
      </c>
      <c r="G488" s="4" t="s">
        <v>2960</v>
      </c>
      <c r="H488" s="5"/>
      <c r="I488" s="7" t="s">
        <v>603</v>
      </c>
      <c r="J488" s="4" t="s">
        <v>6820</v>
      </c>
      <c r="K488" s="7" t="s">
        <v>2956</v>
      </c>
      <c r="L488" s="7" t="s">
        <v>2957</v>
      </c>
      <c r="M488" s="5"/>
      <c r="N488" s="5"/>
      <c r="O488" s="5"/>
      <c r="P488" s="5"/>
      <c r="Q488" s="5"/>
      <c r="R488" s="5"/>
      <c r="S488" s="5"/>
      <c r="T488" s="5"/>
      <c r="U488" s="5"/>
      <c r="V488" s="5"/>
      <c r="W488" s="5"/>
      <c r="X488" s="5"/>
      <c r="Y488" s="5"/>
      <c r="Z488" s="5"/>
    </row>
    <row r="489">
      <c r="A489" s="6" t="s">
        <v>6840</v>
      </c>
      <c r="B489" s="4" t="s">
        <v>6841</v>
      </c>
      <c r="C489" s="4" t="s">
        <v>2962</v>
      </c>
      <c r="D489" s="4"/>
      <c r="E489" s="4" t="s">
        <v>611</v>
      </c>
      <c r="F489" s="4" t="s">
        <v>6842</v>
      </c>
      <c r="G489" s="4" t="s">
        <v>2963</v>
      </c>
      <c r="H489" s="5"/>
      <c r="I489" s="7" t="s">
        <v>611</v>
      </c>
      <c r="J489" s="4" t="s">
        <v>6822</v>
      </c>
      <c r="K489" s="7" t="s">
        <v>2964</v>
      </c>
      <c r="L489" s="7" t="s">
        <v>2965</v>
      </c>
      <c r="M489" s="5"/>
      <c r="N489" s="5"/>
      <c r="O489" s="5"/>
      <c r="P489" s="5"/>
      <c r="Q489" s="5"/>
      <c r="R489" s="5"/>
      <c r="S489" s="5"/>
      <c r="T489" s="5"/>
      <c r="U489" s="5"/>
      <c r="V489" s="5"/>
      <c r="W489" s="5"/>
      <c r="X489" s="5"/>
      <c r="Y489" s="5"/>
      <c r="Z489" s="5"/>
    </row>
    <row r="490">
      <c r="A490" s="6" t="s">
        <v>6843</v>
      </c>
      <c r="B490" s="4" t="s">
        <v>6844</v>
      </c>
      <c r="C490" s="4" t="s">
        <v>2968</v>
      </c>
      <c r="D490" s="4"/>
      <c r="E490" s="4" t="s">
        <v>619</v>
      </c>
      <c r="F490" s="4" t="s">
        <v>6845</v>
      </c>
      <c r="G490" s="4" t="s">
        <v>2969</v>
      </c>
      <c r="H490" s="5"/>
      <c r="I490" s="7" t="s">
        <v>619</v>
      </c>
      <c r="J490" s="4" t="s">
        <v>6825</v>
      </c>
      <c r="K490" s="7" t="s">
        <v>2970</v>
      </c>
      <c r="L490" s="7" t="s">
        <v>2971</v>
      </c>
      <c r="M490" s="5"/>
      <c r="N490" s="5"/>
      <c r="O490" s="5"/>
      <c r="P490" s="5"/>
      <c r="Q490" s="5"/>
      <c r="R490" s="5"/>
      <c r="S490" s="5"/>
      <c r="T490" s="5"/>
      <c r="U490" s="5"/>
      <c r="V490" s="5"/>
      <c r="W490" s="5"/>
      <c r="X490" s="5"/>
      <c r="Y490" s="5"/>
      <c r="Z490" s="5"/>
    </row>
    <row r="491">
      <c r="A491" s="6" t="s">
        <v>6846</v>
      </c>
      <c r="B491" s="4" t="s">
        <v>6844</v>
      </c>
      <c r="C491" s="4" t="s">
        <v>2968</v>
      </c>
      <c r="D491" s="4"/>
      <c r="E491" s="4" t="s">
        <v>627</v>
      </c>
      <c r="F491" s="4" t="s">
        <v>6845</v>
      </c>
      <c r="G491" s="4" t="s">
        <v>2973</v>
      </c>
      <c r="H491" s="5"/>
      <c r="I491" s="7" t="s">
        <v>627</v>
      </c>
      <c r="J491" s="4" t="s">
        <v>6828</v>
      </c>
      <c r="K491" s="7" t="s">
        <v>2974</v>
      </c>
      <c r="L491" s="7" t="s">
        <v>2975</v>
      </c>
      <c r="M491" s="5"/>
      <c r="N491" s="5"/>
      <c r="O491" s="5"/>
      <c r="P491" s="5"/>
      <c r="Q491" s="5"/>
      <c r="R491" s="5"/>
      <c r="S491" s="5"/>
      <c r="T491" s="5"/>
      <c r="U491" s="5"/>
      <c r="V491" s="5"/>
      <c r="W491" s="5"/>
      <c r="X491" s="5"/>
      <c r="Y491" s="5"/>
      <c r="Z491" s="5"/>
    </row>
    <row r="492">
      <c r="A492" s="6" t="s">
        <v>6847</v>
      </c>
      <c r="B492" s="4" t="s">
        <v>6848</v>
      </c>
      <c r="C492" s="4" t="s">
        <v>2978</v>
      </c>
      <c r="D492" s="4"/>
      <c r="E492" s="4" t="s">
        <v>639</v>
      </c>
      <c r="F492" s="4" t="s">
        <v>6849</v>
      </c>
      <c r="G492" s="4" t="s">
        <v>2979</v>
      </c>
      <c r="H492" s="5"/>
      <c r="I492" s="7" t="s">
        <v>641</v>
      </c>
      <c r="J492" s="4" t="s">
        <v>6831</v>
      </c>
      <c r="K492" s="7" t="s">
        <v>2980</v>
      </c>
      <c r="L492" s="7" t="s">
        <v>2981</v>
      </c>
      <c r="M492" s="5"/>
      <c r="N492" s="5"/>
      <c r="O492" s="5"/>
      <c r="P492" s="5"/>
      <c r="Q492" s="5"/>
      <c r="R492" s="5"/>
      <c r="S492" s="5"/>
      <c r="T492" s="5"/>
      <c r="U492" s="5"/>
      <c r="V492" s="5"/>
      <c r="W492" s="5"/>
      <c r="X492" s="5"/>
      <c r="Y492" s="5"/>
      <c r="Z492" s="5"/>
    </row>
    <row r="493">
      <c r="A493" s="6" t="s">
        <v>6850</v>
      </c>
      <c r="B493" s="4" t="s">
        <v>6851</v>
      </c>
      <c r="C493" s="4" t="s">
        <v>2984</v>
      </c>
      <c r="D493" s="4"/>
      <c r="E493" s="4" t="s">
        <v>650</v>
      </c>
      <c r="F493" s="4" t="s">
        <v>6852</v>
      </c>
      <c r="G493" s="4" t="s">
        <v>2985</v>
      </c>
      <c r="H493" s="5"/>
      <c r="I493" s="7" t="s">
        <v>650</v>
      </c>
      <c r="J493" s="4" t="s">
        <v>6834</v>
      </c>
      <c r="K493" s="7" t="s">
        <v>2986</v>
      </c>
      <c r="L493" s="7" t="s">
        <v>2987</v>
      </c>
      <c r="M493" s="5"/>
      <c r="N493" s="5"/>
      <c r="O493" s="5"/>
      <c r="P493" s="5"/>
      <c r="Q493" s="5"/>
      <c r="R493" s="5"/>
      <c r="S493" s="5"/>
      <c r="T493" s="5"/>
      <c r="U493" s="5"/>
      <c r="V493" s="5"/>
      <c r="W493" s="5"/>
      <c r="X493" s="5"/>
      <c r="Y493" s="5"/>
      <c r="Z493" s="5"/>
    </row>
    <row r="494">
      <c r="A494" s="6" t="s">
        <v>6853</v>
      </c>
      <c r="B494" s="4" t="s">
        <v>6854</v>
      </c>
      <c r="C494" s="4" t="s">
        <v>2990</v>
      </c>
      <c r="D494" s="4"/>
      <c r="E494" s="4" t="s">
        <v>660</v>
      </c>
      <c r="F494" s="4" t="s">
        <v>6855</v>
      </c>
      <c r="G494" s="4" t="s">
        <v>2991</v>
      </c>
      <c r="H494" s="5"/>
      <c r="I494" s="7" t="s">
        <v>660</v>
      </c>
      <c r="J494" s="4" t="s">
        <v>6836</v>
      </c>
      <c r="K494" s="7" t="s">
        <v>2992</v>
      </c>
      <c r="L494" s="7" t="s">
        <v>2993</v>
      </c>
      <c r="M494" s="5"/>
      <c r="N494" s="5"/>
      <c r="O494" s="5"/>
      <c r="P494" s="5"/>
      <c r="Q494" s="5"/>
      <c r="R494" s="5"/>
      <c r="S494" s="5"/>
      <c r="T494" s="5"/>
      <c r="U494" s="5"/>
      <c r="V494" s="5"/>
      <c r="W494" s="5"/>
      <c r="X494" s="5"/>
      <c r="Y494" s="5"/>
      <c r="Z494" s="5"/>
    </row>
    <row r="495">
      <c r="A495" s="6" t="s">
        <v>6856</v>
      </c>
      <c r="B495" s="4" t="s">
        <v>6857</v>
      </c>
      <c r="C495" s="4" t="s">
        <v>2996</v>
      </c>
      <c r="D495" s="4"/>
      <c r="E495" s="4" t="s">
        <v>668</v>
      </c>
      <c r="F495" s="4" t="s">
        <v>6858</v>
      </c>
      <c r="G495" s="4" t="s">
        <v>2997</v>
      </c>
      <c r="H495" s="5"/>
      <c r="I495" s="7" t="s">
        <v>668</v>
      </c>
      <c r="J495" s="4" t="s">
        <v>6838</v>
      </c>
      <c r="K495" s="7" t="s">
        <v>2998</v>
      </c>
      <c r="L495" s="7" t="s">
        <v>2999</v>
      </c>
      <c r="M495" s="5"/>
      <c r="N495" s="5"/>
      <c r="O495" s="5"/>
      <c r="P495" s="5"/>
      <c r="Q495" s="5"/>
      <c r="R495" s="5"/>
      <c r="S495" s="5"/>
      <c r="T495" s="5"/>
      <c r="U495" s="5"/>
      <c r="V495" s="5"/>
      <c r="W495" s="5"/>
      <c r="X495" s="5"/>
      <c r="Y495" s="5"/>
      <c r="Z495" s="5"/>
    </row>
    <row r="496">
      <c r="A496" s="6" t="s">
        <v>6859</v>
      </c>
      <c r="B496" s="4" t="s">
        <v>6860</v>
      </c>
      <c r="C496" s="4" t="s">
        <v>3002</v>
      </c>
      <c r="D496" s="4"/>
      <c r="E496" s="4" t="s">
        <v>678</v>
      </c>
      <c r="F496" s="4" t="s">
        <v>6861</v>
      </c>
      <c r="G496" s="4" t="s">
        <v>3003</v>
      </c>
      <c r="H496" s="5"/>
      <c r="I496" s="7" t="s">
        <v>678</v>
      </c>
      <c r="J496" s="4" t="s">
        <v>6841</v>
      </c>
      <c r="K496" s="7" t="s">
        <v>3004</v>
      </c>
      <c r="L496" s="7" t="s">
        <v>3005</v>
      </c>
      <c r="M496" s="5"/>
      <c r="N496" s="5"/>
      <c r="O496" s="5"/>
      <c r="P496" s="5"/>
      <c r="Q496" s="5"/>
      <c r="R496" s="5"/>
      <c r="S496" s="5"/>
      <c r="T496" s="5"/>
      <c r="U496" s="5"/>
      <c r="V496" s="5"/>
      <c r="W496" s="5"/>
      <c r="X496" s="5"/>
      <c r="Y496" s="5"/>
      <c r="Z496" s="5"/>
    </row>
    <row r="497">
      <c r="A497" s="6" t="s">
        <v>6862</v>
      </c>
      <c r="B497" s="4" t="s">
        <v>6863</v>
      </c>
      <c r="C497" s="4" t="s">
        <v>3008</v>
      </c>
      <c r="D497" s="4"/>
      <c r="E497" s="4" t="s">
        <v>686</v>
      </c>
      <c r="F497" s="4" t="s">
        <v>6864</v>
      </c>
      <c r="G497" s="4" t="s">
        <v>3009</v>
      </c>
      <c r="H497" s="5"/>
      <c r="I497" s="7" t="s">
        <v>686</v>
      </c>
      <c r="J497" s="4" t="s">
        <v>6844</v>
      </c>
      <c r="K497" s="7" t="s">
        <v>3010</v>
      </c>
      <c r="L497" s="7" t="s">
        <v>3011</v>
      </c>
      <c r="M497" s="5"/>
      <c r="N497" s="5"/>
      <c r="O497" s="5"/>
      <c r="P497" s="5"/>
      <c r="Q497" s="5"/>
      <c r="R497" s="5"/>
      <c r="S497" s="5"/>
      <c r="T497" s="5"/>
      <c r="U497" s="5"/>
      <c r="V497" s="5"/>
      <c r="W497" s="5"/>
      <c r="X497" s="5"/>
      <c r="Y497" s="5"/>
      <c r="Z497" s="5"/>
    </row>
    <row r="498">
      <c r="A498" s="6" t="s">
        <v>6865</v>
      </c>
      <c r="B498" s="4" t="s">
        <v>6866</v>
      </c>
      <c r="C498" s="4" t="s">
        <v>3014</v>
      </c>
      <c r="D498" s="4"/>
      <c r="E498" s="4" t="s">
        <v>694</v>
      </c>
      <c r="F498" s="4" t="s">
        <v>6867</v>
      </c>
      <c r="G498" s="4" t="s">
        <v>3015</v>
      </c>
      <c r="H498" s="5"/>
      <c r="I498" s="7" t="s">
        <v>694</v>
      </c>
      <c r="J498" s="4" t="s">
        <v>6848</v>
      </c>
      <c r="K498" s="7" t="s">
        <v>3016</v>
      </c>
      <c r="L498" s="7" t="s">
        <v>3017</v>
      </c>
      <c r="M498" s="5"/>
      <c r="N498" s="5"/>
      <c r="O498" s="5"/>
      <c r="P498" s="5"/>
      <c r="Q498" s="5"/>
      <c r="R498" s="5"/>
      <c r="S498" s="5"/>
      <c r="T498" s="5"/>
      <c r="U498" s="5"/>
      <c r="V498" s="5"/>
      <c r="W498" s="5"/>
      <c r="X498" s="5"/>
      <c r="Y498" s="5"/>
      <c r="Z498" s="5"/>
    </row>
    <row r="499">
      <c r="A499" s="6" t="s">
        <v>6868</v>
      </c>
      <c r="B499" s="4" t="s">
        <v>6869</v>
      </c>
      <c r="C499" s="4" t="s">
        <v>3020</v>
      </c>
      <c r="D499" s="4"/>
      <c r="E499" s="4" t="s">
        <v>702</v>
      </c>
      <c r="F499" s="4" t="s">
        <v>6870</v>
      </c>
      <c r="G499" s="4" t="s">
        <v>3021</v>
      </c>
      <c r="H499" s="5"/>
      <c r="I499" s="7" t="s">
        <v>702</v>
      </c>
      <c r="J499" s="4" t="s">
        <v>6851</v>
      </c>
      <c r="K499" s="7" t="s">
        <v>3022</v>
      </c>
      <c r="L499" s="7" t="s">
        <v>3023</v>
      </c>
      <c r="M499" s="5"/>
      <c r="N499" s="5"/>
      <c r="O499" s="5"/>
      <c r="P499" s="5"/>
      <c r="Q499" s="5"/>
      <c r="R499" s="5"/>
      <c r="S499" s="5"/>
      <c r="T499" s="5"/>
      <c r="U499" s="5"/>
      <c r="V499" s="5"/>
      <c r="W499" s="5"/>
      <c r="X499" s="5"/>
      <c r="Y499" s="5"/>
      <c r="Z499" s="5"/>
    </row>
    <row r="500">
      <c r="A500" s="6" t="s">
        <v>6871</v>
      </c>
      <c r="B500" s="4" t="s">
        <v>6872</v>
      </c>
      <c r="C500" s="4" t="s">
        <v>3026</v>
      </c>
      <c r="D500" s="4"/>
      <c r="E500" s="4" t="s">
        <v>710</v>
      </c>
      <c r="F500" s="4" t="s">
        <v>6870</v>
      </c>
      <c r="G500" s="4" t="s">
        <v>3027</v>
      </c>
      <c r="H500" s="5"/>
      <c r="I500" s="7" t="s">
        <v>710</v>
      </c>
      <c r="J500" s="4" t="s">
        <v>6854</v>
      </c>
      <c r="K500" s="7" t="s">
        <v>3028</v>
      </c>
      <c r="L500" s="7" t="s">
        <v>3029</v>
      </c>
      <c r="M500" s="5"/>
      <c r="N500" s="5"/>
      <c r="O500" s="5"/>
      <c r="P500" s="5"/>
      <c r="Q500" s="5"/>
      <c r="R500" s="5"/>
      <c r="S500" s="5"/>
      <c r="T500" s="5"/>
      <c r="U500" s="5"/>
      <c r="V500" s="5"/>
      <c r="W500" s="5"/>
      <c r="X500" s="5"/>
      <c r="Y500" s="5"/>
      <c r="Z500" s="5"/>
    </row>
    <row r="501">
      <c r="A501" s="6" t="s">
        <v>6873</v>
      </c>
      <c r="B501" s="4" t="s">
        <v>6874</v>
      </c>
      <c r="C501" s="4" t="s">
        <v>3032</v>
      </c>
      <c r="D501" s="4"/>
      <c r="E501" s="4" t="s">
        <v>627</v>
      </c>
      <c r="F501" s="4" t="s">
        <v>6653</v>
      </c>
      <c r="G501" s="4" t="s">
        <v>2567</v>
      </c>
      <c r="H501" s="5"/>
      <c r="I501" s="7" t="s">
        <v>718</v>
      </c>
      <c r="J501" s="4" t="s">
        <v>6857</v>
      </c>
      <c r="K501" s="7" t="s">
        <v>3033</v>
      </c>
      <c r="L501" s="7" t="s">
        <v>3034</v>
      </c>
      <c r="M501" s="5"/>
      <c r="N501" s="5"/>
      <c r="O501" s="5"/>
      <c r="P501" s="5"/>
      <c r="Q501" s="5"/>
      <c r="R501" s="5"/>
      <c r="S501" s="5"/>
      <c r="T501" s="5"/>
      <c r="U501" s="5"/>
      <c r="V501" s="5"/>
      <c r="W501" s="5"/>
      <c r="X501" s="5"/>
      <c r="Y501" s="5"/>
      <c r="Z501" s="5"/>
    </row>
    <row r="502">
      <c r="A502" s="6" t="s">
        <v>6875</v>
      </c>
      <c r="B502" s="4" t="s">
        <v>6876</v>
      </c>
      <c r="C502" s="4" t="s">
        <v>3037</v>
      </c>
      <c r="D502" s="4"/>
      <c r="E502" s="4" t="s">
        <v>726</v>
      </c>
      <c r="F502" s="4" t="s">
        <v>6653</v>
      </c>
      <c r="G502" s="4" t="s">
        <v>3038</v>
      </c>
      <c r="H502" s="5"/>
      <c r="I502" s="7" t="s">
        <v>728</v>
      </c>
      <c r="J502" s="4" t="s">
        <v>6860</v>
      </c>
      <c r="K502" s="7" t="s">
        <v>3039</v>
      </c>
      <c r="L502" s="7" t="s">
        <v>3040</v>
      </c>
      <c r="M502" s="5"/>
      <c r="N502" s="5"/>
      <c r="O502" s="5"/>
      <c r="P502" s="5"/>
      <c r="Q502" s="5"/>
      <c r="R502" s="5"/>
      <c r="S502" s="5"/>
      <c r="T502" s="5"/>
      <c r="U502" s="5"/>
      <c r="V502" s="5"/>
      <c r="W502" s="5"/>
      <c r="X502" s="5"/>
      <c r="Y502" s="5"/>
      <c r="Z502" s="5"/>
    </row>
    <row r="503">
      <c r="A503" s="6" t="s">
        <v>6877</v>
      </c>
      <c r="B503" s="4" t="s">
        <v>6878</v>
      </c>
      <c r="C503" s="4" t="s">
        <v>3043</v>
      </c>
      <c r="D503" s="4"/>
      <c r="E503" s="4" t="s">
        <v>735</v>
      </c>
      <c r="F503" s="4" t="s">
        <v>6653</v>
      </c>
      <c r="G503" s="4" t="s">
        <v>3044</v>
      </c>
      <c r="H503" s="5"/>
      <c r="I503" s="7" t="s">
        <v>735</v>
      </c>
      <c r="J503" s="4" t="s">
        <v>6863</v>
      </c>
      <c r="K503" s="7" t="s">
        <v>3045</v>
      </c>
      <c r="L503" s="7" t="s">
        <v>3046</v>
      </c>
      <c r="M503" s="5"/>
      <c r="N503" s="5"/>
      <c r="O503" s="5"/>
      <c r="P503" s="5"/>
      <c r="Q503" s="5"/>
      <c r="R503" s="5"/>
      <c r="S503" s="5"/>
      <c r="T503" s="5"/>
      <c r="U503" s="5"/>
      <c r="V503" s="5"/>
      <c r="W503" s="5"/>
      <c r="X503" s="5"/>
      <c r="Y503" s="5"/>
      <c r="Z503" s="5"/>
    </row>
    <row r="504">
      <c r="A504" s="6" t="s">
        <v>6879</v>
      </c>
      <c r="B504" s="4" t="s">
        <v>6880</v>
      </c>
      <c r="C504" s="4" t="s">
        <v>3049</v>
      </c>
      <c r="D504" s="4"/>
      <c r="E504" s="4" t="s">
        <v>743</v>
      </c>
      <c r="F504" s="4" t="s">
        <v>6881</v>
      </c>
      <c r="G504" s="4" t="s">
        <v>3050</v>
      </c>
      <c r="H504" s="5"/>
      <c r="I504" s="7" t="s">
        <v>743</v>
      </c>
      <c r="J504" s="4" t="s">
        <v>6866</v>
      </c>
      <c r="K504" s="7" t="s">
        <v>3051</v>
      </c>
      <c r="L504" s="7" t="s">
        <v>3052</v>
      </c>
      <c r="M504" s="5"/>
      <c r="N504" s="5"/>
      <c r="O504" s="5"/>
      <c r="P504" s="5"/>
      <c r="Q504" s="5"/>
      <c r="R504" s="5"/>
      <c r="S504" s="5"/>
      <c r="T504" s="5"/>
      <c r="U504" s="5"/>
      <c r="V504" s="5"/>
      <c r="W504" s="5"/>
      <c r="X504" s="5"/>
      <c r="Y504" s="5"/>
      <c r="Z504" s="5"/>
    </row>
    <row r="505">
      <c r="A505" s="6" t="s">
        <v>6882</v>
      </c>
      <c r="B505" s="4" t="s">
        <v>6883</v>
      </c>
      <c r="C505" s="4" t="s">
        <v>3055</v>
      </c>
      <c r="D505" s="4"/>
      <c r="E505" s="4" t="s">
        <v>751</v>
      </c>
      <c r="F505" s="4" t="s">
        <v>6881</v>
      </c>
      <c r="G505" s="4" t="s">
        <v>3056</v>
      </c>
      <c r="H505" s="5"/>
      <c r="I505" s="7" t="s">
        <v>751</v>
      </c>
      <c r="J505" s="4" t="s">
        <v>6869</v>
      </c>
      <c r="K505" s="7" t="s">
        <v>3057</v>
      </c>
      <c r="L505" s="7" t="s">
        <v>3058</v>
      </c>
      <c r="M505" s="5"/>
      <c r="N505" s="5"/>
      <c r="O505" s="5"/>
      <c r="P505" s="5"/>
      <c r="Q505" s="5"/>
      <c r="R505" s="5"/>
      <c r="S505" s="5"/>
      <c r="T505" s="5"/>
      <c r="U505" s="5"/>
      <c r="V505" s="5"/>
      <c r="W505" s="5"/>
      <c r="X505" s="5"/>
      <c r="Y505" s="5"/>
      <c r="Z505" s="5"/>
    </row>
    <row r="506">
      <c r="A506" s="6" t="s">
        <v>6884</v>
      </c>
      <c r="B506" s="4" t="s">
        <v>6885</v>
      </c>
      <c r="C506" s="4" t="s">
        <v>3061</v>
      </c>
      <c r="D506" s="4"/>
      <c r="E506" s="4" t="s">
        <v>759</v>
      </c>
      <c r="F506" s="4" t="s">
        <v>6886</v>
      </c>
      <c r="G506" s="4" t="s">
        <v>3062</v>
      </c>
      <c r="H506" s="5"/>
      <c r="I506" s="7" t="s">
        <v>759</v>
      </c>
      <c r="J506" s="4" t="s">
        <v>6872</v>
      </c>
      <c r="K506" s="7" t="s">
        <v>3063</v>
      </c>
      <c r="L506" s="7" t="s">
        <v>3064</v>
      </c>
      <c r="M506" s="5"/>
      <c r="N506" s="5"/>
      <c r="O506" s="5"/>
      <c r="P506" s="5"/>
      <c r="Q506" s="5"/>
      <c r="R506" s="5"/>
      <c r="S506" s="5"/>
      <c r="T506" s="5"/>
      <c r="U506" s="5"/>
      <c r="V506" s="5"/>
      <c r="W506" s="5"/>
      <c r="X506" s="5"/>
      <c r="Y506" s="5"/>
      <c r="Z506" s="5"/>
    </row>
    <row r="507">
      <c r="A507" s="6" t="s">
        <v>6887</v>
      </c>
      <c r="B507" s="4" t="s">
        <v>6888</v>
      </c>
      <c r="C507" s="4" t="s">
        <v>3067</v>
      </c>
      <c r="D507" s="4"/>
      <c r="E507" s="4" t="s">
        <v>767</v>
      </c>
      <c r="F507" s="4" t="s">
        <v>6886</v>
      </c>
      <c r="G507" s="4" t="s">
        <v>3068</v>
      </c>
      <c r="H507" s="5"/>
      <c r="I507" s="7" t="s">
        <v>767</v>
      </c>
      <c r="J507" s="4" t="s">
        <v>6874</v>
      </c>
      <c r="K507" s="7" t="s">
        <v>3069</v>
      </c>
      <c r="L507" s="7" t="s">
        <v>3070</v>
      </c>
      <c r="M507" s="5"/>
      <c r="N507" s="5"/>
      <c r="O507" s="5"/>
      <c r="P507" s="5"/>
      <c r="Q507" s="5"/>
      <c r="R507" s="5"/>
      <c r="S507" s="5"/>
      <c r="T507" s="5"/>
      <c r="U507" s="5"/>
      <c r="V507" s="5"/>
      <c r="W507" s="5"/>
      <c r="X507" s="5"/>
      <c r="Y507" s="5"/>
      <c r="Z507" s="5"/>
    </row>
    <row r="508">
      <c r="A508" s="6" t="s">
        <v>6889</v>
      </c>
      <c r="B508" s="4" t="s">
        <v>6890</v>
      </c>
      <c r="C508" s="4" t="s">
        <v>3073</v>
      </c>
      <c r="D508" s="4"/>
      <c r="E508" s="4" t="s">
        <v>775</v>
      </c>
      <c r="F508" s="4" t="s">
        <v>6891</v>
      </c>
      <c r="G508" s="4" t="s">
        <v>3074</v>
      </c>
      <c r="H508" s="5"/>
      <c r="I508" s="7" t="s">
        <v>775</v>
      </c>
      <c r="J508" s="4" t="s">
        <v>6876</v>
      </c>
      <c r="K508" s="7" t="s">
        <v>3075</v>
      </c>
      <c r="L508" s="7" t="s">
        <v>3076</v>
      </c>
      <c r="M508" s="5"/>
      <c r="N508" s="5"/>
      <c r="O508" s="5"/>
      <c r="P508" s="5"/>
      <c r="Q508" s="5"/>
      <c r="R508" s="5"/>
      <c r="S508" s="5"/>
      <c r="T508" s="5"/>
      <c r="U508" s="5"/>
      <c r="V508" s="5"/>
      <c r="W508" s="5"/>
      <c r="X508" s="5"/>
      <c r="Y508" s="5"/>
      <c r="Z508" s="5"/>
    </row>
    <row r="509">
      <c r="A509" s="6" t="s">
        <v>6892</v>
      </c>
      <c r="B509" s="4" t="s">
        <v>6893</v>
      </c>
      <c r="C509" s="4" t="s">
        <v>3079</v>
      </c>
      <c r="D509" s="4"/>
      <c r="E509" s="4" t="s">
        <v>783</v>
      </c>
      <c r="F509" s="4" t="s">
        <v>6894</v>
      </c>
      <c r="G509" s="4" t="s">
        <v>3080</v>
      </c>
      <c r="H509" s="5"/>
      <c r="I509" s="7" t="s">
        <v>783</v>
      </c>
      <c r="J509" s="4" t="s">
        <v>6878</v>
      </c>
      <c r="K509" s="7" t="s">
        <v>3081</v>
      </c>
      <c r="L509" s="7" t="s">
        <v>3082</v>
      </c>
      <c r="M509" s="5"/>
      <c r="N509" s="5"/>
      <c r="O509" s="5"/>
      <c r="P509" s="5"/>
      <c r="Q509" s="5"/>
      <c r="R509" s="5"/>
      <c r="S509" s="5"/>
      <c r="T509" s="5"/>
      <c r="U509" s="5"/>
      <c r="V509" s="5"/>
      <c r="W509" s="5"/>
      <c r="X509" s="5"/>
      <c r="Y509" s="5"/>
      <c r="Z509" s="5"/>
    </row>
    <row r="510">
      <c r="A510" s="6" t="s">
        <v>6895</v>
      </c>
      <c r="B510" s="4" t="s">
        <v>6896</v>
      </c>
      <c r="C510" s="4" t="s">
        <v>3085</v>
      </c>
      <c r="D510" s="4"/>
      <c r="E510" s="4" t="s">
        <v>791</v>
      </c>
      <c r="F510" s="4" t="s">
        <v>6656</v>
      </c>
      <c r="G510" s="4" t="s">
        <v>3086</v>
      </c>
      <c r="H510" s="5"/>
      <c r="I510" s="7" t="s">
        <v>791</v>
      </c>
      <c r="J510" s="4" t="s">
        <v>6880</v>
      </c>
      <c r="K510" s="7" t="s">
        <v>3087</v>
      </c>
      <c r="L510" s="7" t="s">
        <v>3088</v>
      </c>
      <c r="M510" s="5"/>
      <c r="N510" s="5"/>
      <c r="O510" s="5"/>
      <c r="P510" s="5"/>
      <c r="Q510" s="5"/>
      <c r="R510" s="5"/>
      <c r="S510" s="5"/>
      <c r="T510" s="5"/>
      <c r="U510" s="5"/>
      <c r="V510" s="5"/>
      <c r="W510" s="5"/>
      <c r="X510" s="5"/>
      <c r="Y510" s="5"/>
      <c r="Z510" s="5"/>
    </row>
    <row r="511">
      <c r="A511" s="6" t="s">
        <v>6897</v>
      </c>
      <c r="B511" s="4" t="s">
        <v>6898</v>
      </c>
      <c r="C511" s="4" t="s">
        <v>3091</v>
      </c>
      <c r="D511" s="4"/>
      <c r="E511" s="4" t="s">
        <v>799</v>
      </c>
      <c r="F511" s="4" t="s">
        <v>6656</v>
      </c>
      <c r="G511" s="4" t="s">
        <v>3092</v>
      </c>
      <c r="H511" s="5"/>
      <c r="I511" s="7" t="s">
        <v>799</v>
      </c>
      <c r="J511" s="4" t="s">
        <v>6883</v>
      </c>
      <c r="K511" s="7" t="s">
        <v>3093</v>
      </c>
      <c r="L511" s="7" t="s">
        <v>3094</v>
      </c>
      <c r="M511" s="5"/>
      <c r="N511" s="5"/>
      <c r="O511" s="5"/>
      <c r="P511" s="5"/>
      <c r="Q511" s="5"/>
      <c r="R511" s="5"/>
      <c r="S511" s="5"/>
      <c r="T511" s="5"/>
      <c r="U511" s="5"/>
      <c r="V511" s="5"/>
      <c r="W511" s="5"/>
      <c r="X511" s="5"/>
      <c r="Y511" s="5"/>
      <c r="Z511" s="5"/>
    </row>
    <row r="512">
      <c r="A512" s="6" t="s">
        <v>6899</v>
      </c>
      <c r="B512" s="4" t="s">
        <v>6900</v>
      </c>
      <c r="C512" s="4" t="s">
        <v>3097</v>
      </c>
      <c r="D512" s="4"/>
      <c r="E512" s="4" t="s">
        <v>811</v>
      </c>
      <c r="F512" s="4" t="s">
        <v>6901</v>
      </c>
      <c r="G512" s="4" t="s">
        <v>3098</v>
      </c>
      <c r="H512" s="5"/>
      <c r="I512" s="7" t="s">
        <v>813</v>
      </c>
      <c r="J512" s="4" t="s">
        <v>6885</v>
      </c>
      <c r="K512" s="7" t="s">
        <v>3099</v>
      </c>
      <c r="L512" s="7" t="s">
        <v>3100</v>
      </c>
      <c r="M512" s="5"/>
      <c r="N512" s="5"/>
      <c r="O512" s="5"/>
      <c r="P512" s="5"/>
      <c r="Q512" s="5"/>
      <c r="R512" s="5"/>
      <c r="S512" s="5"/>
      <c r="T512" s="5"/>
      <c r="U512" s="5"/>
      <c r="V512" s="5"/>
      <c r="W512" s="5"/>
      <c r="X512" s="5"/>
      <c r="Y512" s="5"/>
      <c r="Z512" s="5"/>
    </row>
    <row r="513">
      <c r="A513" s="6" t="s">
        <v>6902</v>
      </c>
      <c r="B513" s="4" t="s">
        <v>6903</v>
      </c>
      <c r="C513" s="4" t="s">
        <v>3103</v>
      </c>
      <c r="D513" s="4"/>
      <c r="E513" s="4" t="s">
        <v>820</v>
      </c>
      <c r="F513" s="4" t="s">
        <v>6901</v>
      </c>
      <c r="G513" s="4" t="s">
        <v>3104</v>
      </c>
      <c r="H513" s="5"/>
      <c r="I513" s="7" t="s">
        <v>820</v>
      </c>
      <c r="J513" s="4" t="s">
        <v>6888</v>
      </c>
      <c r="K513" s="7" t="s">
        <v>3105</v>
      </c>
      <c r="L513" s="7" t="s">
        <v>3106</v>
      </c>
      <c r="M513" s="5"/>
      <c r="N513" s="5"/>
      <c r="O513" s="5"/>
      <c r="P513" s="5"/>
      <c r="Q513" s="5"/>
      <c r="R513" s="5"/>
      <c r="S513" s="5"/>
      <c r="T513" s="5"/>
      <c r="U513" s="5"/>
      <c r="V513" s="5"/>
      <c r="W513" s="5"/>
      <c r="X513" s="5"/>
      <c r="Y513" s="5"/>
      <c r="Z513" s="5"/>
    </row>
    <row r="514">
      <c r="A514" s="6" t="s">
        <v>6904</v>
      </c>
      <c r="B514" s="4" t="s">
        <v>6905</v>
      </c>
      <c r="C514" s="4" t="s">
        <v>3109</v>
      </c>
      <c r="D514" s="4"/>
      <c r="E514" s="4" t="s">
        <v>828</v>
      </c>
      <c r="F514" s="4" t="s">
        <v>6906</v>
      </c>
      <c r="G514" s="4" t="s">
        <v>3110</v>
      </c>
      <c r="H514" s="5"/>
      <c r="I514" s="7" t="s">
        <v>828</v>
      </c>
      <c r="J514" s="4" t="s">
        <v>6890</v>
      </c>
      <c r="K514" s="7" t="s">
        <v>3111</v>
      </c>
      <c r="L514" s="7" t="s">
        <v>3112</v>
      </c>
      <c r="M514" s="5"/>
      <c r="N514" s="5"/>
      <c r="O514" s="5"/>
      <c r="P514" s="5"/>
      <c r="Q514" s="5"/>
      <c r="R514" s="5"/>
      <c r="S514" s="5"/>
      <c r="T514" s="5"/>
      <c r="U514" s="5"/>
      <c r="V514" s="5"/>
      <c r="W514" s="5"/>
      <c r="X514" s="5"/>
      <c r="Y514" s="5"/>
      <c r="Z514" s="5"/>
    </row>
    <row r="515">
      <c r="A515" s="6" t="s">
        <v>6907</v>
      </c>
      <c r="B515" s="4" t="s">
        <v>6908</v>
      </c>
      <c r="C515" s="4" t="s">
        <v>3115</v>
      </c>
      <c r="D515" s="4"/>
      <c r="E515" s="4" t="s">
        <v>836</v>
      </c>
      <c r="F515" s="4" t="s">
        <v>6909</v>
      </c>
      <c r="G515" s="4" t="s">
        <v>3116</v>
      </c>
      <c r="H515" s="5"/>
      <c r="I515" s="7" t="s">
        <v>836</v>
      </c>
      <c r="J515" s="4" t="s">
        <v>6893</v>
      </c>
      <c r="K515" s="7" t="s">
        <v>3117</v>
      </c>
      <c r="L515" s="7" t="s">
        <v>3118</v>
      </c>
      <c r="M515" s="5"/>
      <c r="N515" s="5"/>
      <c r="O515" s="5"/>
      <c r="P515" s="5"/>
      <c r="Q515" s="5"/>
      <c r="R515" s="5"/>
      <c r="S515" s="5"/>
      <c r="T515" s="5"/>
      <c r="U515" s="5"/>
      <c r="V515" s="5"/>
      <c r="W515" s="5"/>
      <c r="X515" s="5"/>
      <c r="Y515" s="5"/>
      <c r="Z515" s="5"/>
    </row>
    <row r="516">
      <c r="A516" s="6" t="s">
        <v>6910</v>
      </c>
      <c r="B516" s="4" t="s">
        <v>6911</v>
      </c>
      <c r="C516" s="4" t="s">
        <v>3121</v>
      </c>
      <c r="D516" s="4"/>
      <c r="E516" s="4" t="s">
        <v>844</v>
      </c>
      <c r="F516" s="4" t="s">
        <v>6909</v>
      </c>
      <c r="G516" s="4" t="s">
        <v>3122</v>
      </c>
      <c r="H516" s="5"/>
      <c r="I516" s="7" t="s">
        <v>844</v>
      </c>
      <c r="J516" s="4" t="s">
        <v>6896</v>
      </c>
      <c r="K516" s="7" t="s">
        <v>3123</v>
      </c>
      <c r="L516" s="7" t="s">
        <v>3124</v>
      </c>
      <c r="M516" s="5"/>
      <c r="N516" s="5"/>
      <c r="O516" s="5"/>
      <c r="P516" s="5"/>
      <c r="Q516" s="5"/>
      <c r="R516" s="5"/>
      <c r="S516" s="5"/>
      <c r="T516" s="5"/>
      <c r="U516" s="5"/>
      <c r="V516" s="5"/>
      <c r="W516" s="5"/>
      <c r="X516" s="5"/>
      <c r="Y516" s="5"/>
      <c r="Z516" s="5"/>
    </row>
    <row r="517">
      <c r="A517" s="6" t="s">
        <v>6912</v>
      </c>
      <c r="B517" s="4" t="s">
        <v>6913</v>
      </c>
      <c r="C517" s="4" t="s">
        <v>3127</v>
      </c>
      <c r="D517" s="8"/>
      <c r="E517" s="8"/>
      <c r="F517" s="8"/>
      <c r="G517" s="4"/>
      <c r="H517" s="5"/>
      <c r="I517" s="7"/>
      <c r="J517" s="4"/>
      <c r="K517" s="7"/>
      <c r="L517" s="7"/>
      <c r="M517" s="5"/>
      <c r="N517" s="5"/>
      <c r="O517" s="5"/>
      <c r="P517" s="5"/>
      <c r="Q517" s="5"/>
      <c r="R517" s="5"/>
      <c r="S517" s="5"/>
      <c r="T517" s="5"/>
      <c r="U517" s="5"/>
      <c r="V517" s="5"/>
      <c r="W517" s="5"/>
      <c r="X517" s="5"/>
      <c r="Y517" s="5"/>
      <c r="Z517" s="5"/>
    </row>
    <row r="518">
      <c r="A518" s="6" t="s">
        <v>6914</v>
      </c>
      <c r="B518" s="4" t="s">
        <v>6915</v>
      </c>
      <c r="C518" s="4" t="s">
        <v>3130</v>
      </c>
      <c r="D518" s="4"/>
      <c r="E518" s="4" t="s">
        <v>852</v>
      </c>
      <c r="F518" s="4" t="s">
        <v>6916</v>
      </c>
      <c r="G518" s="4" t="s">
        <v>3131</v>
      </c>
      <c r="H518" s="5"/>
      <c r="I518" s="7" t="s">
        <v>852</v>
      </c>
      <c r="J518" s="4" t="s">
        <v>6898</v>
      </c>
      <c r="K518" s="7" t="s">
        <v>3132</v>
      </c>
      <c r="L518" s="7" t="s">
        <v>3133</v>
      </c>
      <c r="M518" s="5"/>
      <c r="N518" s="5"/>
      <c r="O518" s="5"/>
      <c r="P518" s="5"/>
      <c r="Q518" s="5"/>
      <c r="R518" s="5"/>
      <c r="S518" s="5"/>
      <c r="T518" s="5"/>
      <c r="U518" s="5"/>
      <c r="V518" s="5"/>
      <c r="W518" s="5"/>
      <c r="X518" s="5"/>
      <c r="Y518" s="5"/>
      <c r="Z518" s="5"/>
    </row>
    <row r="519">
      <c r="A519" s="6" t="s">
        <v>6917</v>
      </c>
      <c r="B519" s="4" t="s">
        <v>6918</v>
      </c>
      <c r="C519" s="4" t="s">
        <v>3136</v>
      </c>
      <c r="D519" s="4"/>
      <c r="E519" s="4" t="s">
        <v>860</v>
      </c>
      <c r="F519" s="4" t="s">
        <v>6919</v>
      </c>
      <c r="G519" s="4" t="s">
        <v>3137</v>
      </c>
      <c r="H519" s="5"/>
      <c r="I519" s="7" t="s">
        <v>860</v>
      </c>
      <c r="J519" s="4" t="s">
        <v>6900</v>
      </c>
      <c r="K519" s="7" t="s">
        <v>3138</v>
      </c>
      <c r="L519" s="7" t="s">
        <v>3139</v>
      </c>
      <c r="M519" s="5"/>
      <c r="N519" s="5"/>
      <c r="O519" s="5"/>
      <c r="P519" s="5"/>
      <c r="Q519" s="5"/>
      <c r="R519" s="5"/>
      <c r="S519" s="5"/>
      <c r="T519" s="5"/>
      <c r="U519" s="5"/>
      <c r="V519" s="5"/>
      <c r="W519" s="5"/>
      <c r="X519" s="5"/>
      <c r="Y519" s="5"/>
      <c r="Z519" s="5"/>
    </row>
    <row r="520">
      <c r="A520" s="6" t="s">
        <v>6920</v>
      </c>
      <c r="B520" s="4" t="s">
        <v>6921</v>
      </c>
      <c r="C520" s="4" t="s">
        <v>3142</v>
      </c>
      <c r="D520" s="4"/>
      <c r="E520" s="4" t="s">
        <v>868</v>
      </c>
      <c r="F520" s="4" t="s">
        <v>6922</v>
      </c>
      <c r="G520" s="4" t="s">
        <v>3143</v>
      </c>
      <c r="H520" s="5"/>
      <c r="I520" s="7" t="s">
        <v>868</v>
      </c>
      <c r="J520" s="4" t="s">
        <v>6903</v>
      </c>
      <c r="K520" s="7" t="s">
        <v>3144</v>
      </c>
      <c r="L520" s="7" t="s">
        <v>3145</v>
      </c>
      <c r="M520" s="5"/>
      <c r="N520" s="5"/>
      <c r="O520" s="5"/>
      <c r="P520" s="5"/>
      <c r="Q520" s="5"/>
      <c r="R520" s="5"/>
      <c r="S520" s="5"/>
      <c r="T520" s="5"/>
      <c r="U520" s="5"/>
      <c r="V520" s="5"/>
      <c r="W520" s="5"/>
      <c r="X520" s="5"/>
      <c r="Y520" s="5"/>
      <c r="Z520" s="5"/>
    </row>
    <row r="521">
      <c r="A521" s="6" t="s">
        <v>6923</v>
      </c>
      <c r="B521" s="4" t="s">
        <v>6924</v>
      </c>
      <c r="C521" s="4" t="s">
        <v>3148</v>
      </c>
      <c r="D521" s="4"/>
      <c r="E521" s="4" t="s">
        <v>876</v>
      </c>
      <c r="F521" s="4" t="s">
        <v>6925</v>
      </c>
      <c r="G521" s="4" t="s">
        <v>3149</v>
      </c>
      <c r="H521" s="5"/>
      <c r="I521" s="7" t="s">
        <v>876</v>
      </c>
      <c r="J521" s="4" t="s">
        <v>6905</v>
      </c>
      <c r="K521" s="7" t="s">
        <v>3150</v>
      </c>
      <c r="L521" s="7" t="s">
        <v>3151</v>
      </c>
      <c r="M521" s="5"/>
      <c r="N521" s="5"/>
      <c r="O521" s="5"/>
      <c r="P521" s="5"/>
      <c r="Q521" s="5"/>
      <c r="R521" s="5"/>
      <c r="S521" s="5"/>
      <c r="T521" s="5"/>
      <c r="U521" s="5"/>
      <c r="V521" s="5"/>
      <c r="W521" s="5"/>
      <c r="X521" s="5"/>
      <c r="Y521" s="5"/>
      <c r="Z521" s="5"/>
    </row>
    <row r="522">
      <c r="A522" s="6" t="s">
        <v>6926</v>
      </c>
      <c r="B522" s="4" t="s">
        <v>6927</v>
      </c>
      <c r="C522" s="4" t="s">
        <v>3154</v>
      </c>
      <c r="D522" s="4"/>
      <c r="E522" s="4" t="s">
        <v>884</v>
      </c>
      <c r="F522" s="4" t="s">
        <v>6928</v>
      </c>
      <c r="G522" s="4" t="s">
        <v>3155</v>
      </c>
      <c r="H522" s="5"/>
      <c r="I522" s="7" t="s">
        <v>884</v>
      </c>
      <c r="J522" s="4" t="s">
        <v>6908</v>
      </c>
      <c r="K522" s="7" t="s">
        <v>3156</v>
      </c>
      <c r="L522" s="7" t="s">
        <v>3157</v>
      </c>
      <c r="M522" s="5"/>
      <c r="N522" s="5"/>
      <c r="O522" s="5"/>
      <c r="P522" s="5"/>
      <c r="Q522" s="5"/>
      <c r="R522" s="5"/>
      <c r="S522" s="5"/>
      <c r="T522" s="5"/>
      <c r="U522" s="5"/>
      <c r="V522" s="5"/>
      <c r="W522" s="5"/>
      <c r="X522" s="5"/>
      <c r="Y522" s="5"/>
      <c r="Z522" s="5"/>
    </row>
    <row r="523">
      <c r="A523" s="6" t="s">
        <v>6929</v>
      </c>
      <c r="B523" s="4" t="s">
        <v>6930</v>
      </c>
      <c r="C523" s="4" t="s">
        <v>3160</v>
      </c>
      <c r="D523" s="4"/>
      <c r="E523" s="4" t="s">
        <v>892</v>
      </c>
      <c r="F523" s="4" t="s">
        <v>6931</v>
      </c>
      <c r="G523" s="4" t="s">
        <v>3161</v>
      </c>
      <c r="H523" s="5"/>
      <c r="I523" s="7" t="s">
        <v>894</v>
      </c>
      <c r="J523" s="4" t="s">
        <v>6911</v>
      </c>
      <c r="K523" s="7" t="s">
        <v>3162</v>
      </c>
      <c r="L523" s="7" t="s">
        <v>3163</v>
      </c>
      <c r="M523" s="5"/>
      <c r="N523" s="5"/>
      <c r="O523" s="5"/>
      <c r="P523" s="5"/>
      <c r="Q523" s="5"/>
      <c r="R523" s="5"/>
      <c r="S523" s="5"/>
      <c r="T523" s="5"/>
      <c r="U523" s="5"/>
      <c r="V523" s="5"/>
      <c r="W523" s="5"/>
      <c r="X523" s="5"/>
      <c r="Y523" s="5"/>
      <c r="Z523" s="5"/>
    </row>
    <row r="524">
      <c r="A524" s="6" t="s">
        <v>6932</v>
      </c>
      <c r="B524" s="4" t="s">
        <v>6933</v>
      </c>
      <c r="C524" s="4" t="s">
        <v>3166</v>
      </c>
      <c r="D524" s="4"/>
      <c r="E524" s="4" t="s">
        <v>901</v>
      </c>
      <c r="F524" s="4" t="s">
        <v>6931</v>
      </c>
      <c r="G524" s="4" t="s">
        <v>3167</v>
      </c>
      <c r="H524" s="5"/>
      <c r="I524" s="7" t="s">
        <v>901</v>
      </c>
      <c r="J524" s="4" t="s">
        <v>6913</v>
      </c>
      <c r="K524" s="7" t="s">
        <v>3168</v>
      </c>
      <c r="L524" s="7" t="s">
        <v>3169</v>
      </c>
      <c r="M524" s="5"/>
      <c r="N524" s="5"/>
      <c r="O524" s="5"/>
      <c r="P524" s="5"/>
      <c r="Q524" s="5"/>
      <c r="R524" s="5"/>
      <c r="S524" s="5"/>
      <c r="T524" s="5"/>
      <c r="U524" s="5"/>
      <c r="V524" s="5"/>
      <c r="W524" s="5"/>
      <c r="X524" s="5"/>
      <c r="Y524" s="5"/>
      <c r="Z524" s="5"/>
    </row>
    <row r="525">
      <c r="A525" s="6" t="s">
        <v>6934</v>
      </c>
      <c r="B525" s="4" t="s">
        <v>6935</v>
      </c>
      <c r="C525" s="4" t="s">
        <v>3172</v>
      </c>
      <c r="D525" s="4"/>
      <c r="E525" s="4" t="s">
        <v>909</v>
      </c>
      <c r="F525" s="4" t="s">
        <v>6936</v>
      </c>
      <c r="G525" s="4" t="s">
        <v>3173</v>
      </c>
      <c r="H525" s="5"/>
      <c r="I525" s="7" t="s">
        <v>909</v>
      </c>
      <c r="J525" s="4" t="s">
        <v>6915</v>
      </c>
      <c r="K525" s="7" t="s">
        <v>3174</v>
      </c>
      <c r="L525" s="7" t="s">
        <v>3175</v>
      </c>
      <c r="M525" s="5"/>
      <c r="N525" s="5"/>
      <c r="O525" s="5"/>
      <c r="P525" s="5"/>
      <c r="Q525" s="5"/>
      <c r="R525" s="5"/>
      <c r="S525" s="5"/>
      <c r="T525" s="5"/>
      <c r="U525" s="5"/>
      <c r="V525" s="5"/>
      <c r="W525" s="5"/>
      <c r="X525" s="5"/>
      <c r="Y525" s="5"/>
      <c r="Z525" s="5"/>
    </row>
    <row r="526">
      <c r="A526" s="6" t="s">
        <v>6937</v>
      </c>
      <c r="B526" s="4" t="s">
        <v>6938</v>
      </c>
      <c r="C526" s="4" t="s">
        <v>3178</v>
      </c>
      <c r="D526" s="4"/>
      <c r="E526" s="4" t="s">
        <v>917</v>
      </c>
      <c r="F526" s="4" t="s">
        <v>6939</v>
      </c>
      <c r="G526" s="4" t="s">
        <v>3179</v>
      </c>
      <c r="H526" s="5"/>
      <c r="I526" s="7" t="s">
        <v>917</v>
      </c>
      <c r="J526" s="4" t="s">
        <v>6918</v>
      </c>
      <c r="K526" s="7" t="s">
        <v>3180</v>
      </c>
      <c r="L526" s="7" t="s">
        <v>3181</v>
      </c>
      <c r="M526" s="5"/>
      <c r="N526" s="5"/>
      <c r="O526" s="5"/>
      <c r="P526" s="5"/>
      <c r="Q526" s="5"/>
      <c r="R526" s="5"/>
      <c r="S526" s="5"/>
      <c r="T526" s="5"/>
      <c r="U526" s="5"/>
      <c r="V526" s="5"/>
      <c r="W526" s="5"/>
      <c r="X526" s="5"/>
      <c r="Y526" s="5"/>
      <c r="Z526" s="5"/>
    </row>
    <row r="527">
      <c r="A527" s="6" t="s">
        <v>6940</v>
      </c>
      <c r="B527" s="4" t="s">
        <v>6941</v>
      </c>
      <c r="C527" s="4" t="s">
        <v>3184</v>
      </c>
      <c r="D527" s="4"/>
      <c r="E527" s="4" t="s">
        <v>925</v>
      </c>
      <c r="F527" s="4" t="s">
        <v>6942</v>
      </c>
      <c r="G527" s="4" t="s">
        <v>3185</v>
      </c>
      <c r="H527" s="5"/>
      <c r="I527" s="7" t="s">
        <v>925</v>
      </c>
      <c r="J527" s="4" t="s">
        <v>6921</v>
      </c>
      <c r="K527" s="7" t="s">
        <v>3186</v>
      </c>
      <c r="L527" s="7" t="s">
        <v>3187</v>
      </c>
      <c r="M527" s="5"/>
      <c r="N527" s="5"/>
      <c r="O527" s="5"/>
      <c r="P527" s="5"/>
      <c r="Q527" s="5"/>
      <c r="R527" s="5"/>
      <c r="S527" s="5"/>
      <c r="T527" s="5"/>
      <c r="U527" s="5"/>
      <c r="V527" s="5"/>
      <c r="W527" s="5"/>
      <c r="X527" s="5"/>
      <c r="Y527" s="5"/>
      <c r="Z527" s="5"/>
    </row>
    <row r="528">
      <c r="A528" s="6" t="s">
        <v>6943</v>
      </c>
      <c r="B528" s="4" t="s">
        <v>6944</v>
      </c>
      <c r="C528" s="4" t="s">
        <v>3190</v>
      </c>
      <c r="D528" s="4"/>
      <c r="E528" s="4" t="s">
        <v>933</v>
      </c>
      <c r="F528" s="4" t="s">
        <v>6945</v>
      </c>
      <c r="G528" s="4" t="s">
        <v>3191</v>
      </c>
      <c r="H528" s="5"/>
      <c r="I528" s="7" t="s">
        <v>933</v>
      </c>
      <c r="J528" s="4" t="s">
        <v>6924</v>
      </c>
      <c r="K528" s="7" t="s">
        <v>3192</v>
      </c>
      <c r="L528" s="7" t="s">
        <v>3193</v>
      </c>
      <c r="M528" s="5"/>
      <c r="N528" s="5"/>
      <c r="O528" s="5"/>
      <c r="P528" s="5"/>
      <c r="Q528" s="5"/>
      <c r="R528" s="5"/>
      <c r="S528" s="5"/>
      <c r="T528" s="5"/>
      <c r="U528" s="5"/>
      <c r="V528" s="5"/>
      <c r="W528" s="5"/>
      <c r="X528" s="5"/>
      <c r="Y528" s="5"/>
      <c r="Z528" s="5"/>
    </row>
    <row r="529">
      <c r="A529" s="6" t="s">
        <v>6946</v>
      </c>
      <c r="B529" s="4" t="s">
        <v>6947</v>
      </c>
      <c r="C529" s="4" t="s">
        <v>3196</v>
      </c>
      <c r="D529" s="4"/>
      <c r="E529" s="4" t="s">
        <v>945</v>
      </c>
      <c r="F529" s="4" t="s">
        <v>6948</v>
      </c>
      <c r="G529" s="4" t="s">
        <v>3197</v>
      </c>
      <c r="H529" s="5"/>
      <c r="I529" s="7" t="s">
        <v>945</v>
      </c>
      <c r="J529" s="4" t="s">
        <v>6927</v>
      </c>
      <c r="K529" s="7" t="s">
        <v>3198</v>
      </c>
      <c r="L529" s="7" t="s">
        <v>3199</v>
      </c>
      <c r="M529" s="5"/>
      <c r="N529" s="5"/>
      <c r="O529" s="5"/>
      <c r="P529" s="5"/>
      <c r="Q529" s="5"/>
      <c r="R529" s="5"/>
      <c r="S529" s="5"/>
      <c r="T529" s="5"/>
      <c r="U529" s="5"/>
      <c r="V529" s="5"/>
      <c r="W529" s="5"/>
      <c r="X529" s="5"/>
      <c r="Y529" s="5"/>
      <c r="Z529" s="5"/>
    </row>
    <row r="530">
      <c r="A530" s="6" t="s">
        <v>6949</v>
      </c>
      <c r="B530" s="4" t="s">
        <v>6950</v>
      </c>
      <c r="C530" s="4" t="s">
        <v>3202</v>
      </c>
      <c r="D530" s="4"/>
      <c r="E530" s="4" t="s">
        <v>953</v>
      </c>
      <c r="F530" s="4" t="s">
        <v>6948</v>
      </c>
      <c r="G530" s="4" t="s">
        <v>3203</v>
      </c>
      <c r="H530" s="5"/>
      <c r="I530" s="7" t="s">
        <v>953</v>
      </c>
      <c r="J530" s="4" t="s">
        <v>6930</v>
      </c>
      <c r="K530" s="7" t="s">
        <v>3204</v>
      </c>
      <c r="L530" s="7" t="s">
        <v>3205</v>
      </c>
      <c r="M530" s="5"/>
      <c r="N530" s="5"/>
      <c r="O530" s="5"/>
      <c r="P530" s="5"/>
      <c r="Q530" s="5"/>
      <c r="R530" s="5"/>
      <c r="S530" s="5"/>
      <c r="T530" s="5"/>
      <c r="U530" s="5"/>
      <c r="V530" s="5"/>
      <c r="W530" s="5"/>
      <c r="X530" s="5"/>
      <c r="Y530" s="5"/>
      <c r="Z530" s="5"/>
    </row>
    <row r="531">
      <c r="A531" s="6" t="s">
        <v>6951</v>
      </c>
      <c r="B531" s="4" t="s">
        <v>6952</v>
      </c>
      <c r="C531" s="4" t="s">
        <v>3208</v>
      </c>
      <c r="D531" s="4"/>
      <c r="E531" s="4" t="s">
        <v>961</v>
      </c>
      <c r="F531" s="4" t="s">
        <v>6953</v>
      </c>
      <c r="G531" s="4" t="s">
        <v>3209</v>
      </c>
      <c r="H531" s="5"/>
      <c r="I531" s="7" t="s">
        <v>961</v>
      </c>
      <c r="J531" s="4" t="s">
        <v>6933</v>
      </c>
      <c r="K531" s="7" t="s">
        <v>3210</v>
      </c>
      <c r="L531" s="7" t="s">
        <v>3211</v>
      </c>
      <c r="M531" s="5"/>
      <c r="N531" s="5"/>
      <c r="O531" s="5"/>
      <c r="P531" s="5"/>
      <c r="Q531" s="5"/>
      <c r="R531" s="5"/>
      <c r="S531" s="5"/>
      <c r="T531" s="5"/>
      <c r="U531" s="5"/>
      <c r="V531" s="5"/>
      <c r="W531" s="5"/>
      <c r="X531" s="5"/>
      <c r="Y531" s="5"/>
      <c r="Z531" s="5"/>
    </row>
    <row r="532">
      <c r="A532" s="6" t="s">
        <v>6954</v>
      </c>
      <c r="B532" s="4" t="s">
        <v>6955</v>
      </c>
      <c r="C532" s="4" t="s">
        <v>3214</v>
      </c>
      <c r="D532" s="7"/>
      <c r="E532" s="7" t="s">
        <v>969</v>
      </c>
      <c r="F532" s="4" t="s">
        <v>6662</v>
      </c>
      <c r="G532" s="4" t="s">
        <v>2585</v>
      </c>
      <c r="H532" s="5"/>
      <c r="I532" s="7" t="s">
        <v>969</v>
      </c>
      <c r="J532" s="4" t="s">
        <v>6935</v>
      </c>
      <c r="K532" s="7" t="s">
        <v>3215</v>
      </c>
      <c r="L532" s="7" t="s">
        <v>3216</v>
      </c>
      <c r="M532" s="5"/>
      <c r="N532" s="5"/>
      <c r="O532" s="5"/>
      <c r="P532" s="5"/>
      <c r="Q532" s="5"/>
      <c r="R532" s="5"/>
      <c r="S532" s="5"/>
      <c r="T532" s="5"/>
      <c r="U532" s="5"/>
      <c r="V532" s="5"/>
      <c r="W532" s="5"/>
      <c r="X532" s="5"/>
      <c r="Y532" s="5"/>
      <c r="Z532" s="5"/>
    </row>
    <row r="533">
      <c r="A533" s="6" t="s">
        <v>6956</v>
      </c>
      <c r="B533" s="4" t="s">
        <v>6957</v>
      </c>
      <c r="C533" s="4" t="s">
        <v>3219</v>
      </c>
      <c r="D533" s="4"/>
      <c r="E533" s="4" t="s">
        <v>977</v>
      </c>
      <c r="F533" s="4" t="s">
        <v>6662</v>
      </c>
      <c r="G533" s="4" t="s">
        <v>3220</v>
      </c>
      <c r="H533" s="5"/>
      <c r="I533" s="7" t="s">
        <v>979</v>
      </c>
      <c r="J533" s="4" t="s">
        <v>6938</v>
      </c>
      <c r="K533" s="7" t="s">
        <v>3221</v>
      </c>
      <c r="L533" s="7" t="s">
        <v>3222</v>
      </c>
      <c r="M533" s="5"/>
      <c r="N533" s="5"/>
      <c r="O533" s="5"/>
      <c r="P533" s="5"/>
      <c r="Q533" s="5"/>
      <c r="R533" s="5"/>
      <c r="S533" s="5"/>
      <c r="T533" s="5"/>
      <c r="U533" s="5"/>
      <c r="V533" s="5"/>
      <c r="W533" s="5"/>
      <c r="X533" s="5"/>
      <c r="Y533" s="5"/>
      <c r="Z533" s="5"/>
    </row>
    <row r="534">
      <c r="A534" s="6" t="s">
        <v>6958</v>
      </c>
      <c r="B534" s="4" t="s">
        <v>6959</v>
      </c>
      <c r="C534" s="4" t="s">
        <v>3225</v>
      </c>
      <c r="D534" s="4"/>
      <c r="E534" s="4" t="s">
        <v>986</v>
      </c>
      <c r="F534" s="4" t="s">
        <v>6960</v>
      </c>
      <c r="G534" s="4" t="s">
        <v>3226</v>
      </c>
      <c r="H534" s="5"/>
      <c r="I534" s="7" t="s">
        <v>986</v>
      </c>
      <c r="J534" s="4" t="s">
        <v>6941</v>
      </c>
      <c r="K534" s="7" t="s">
        <v>3227</v>
      </c>
      <c r="L534" s="7" t="s">
        <v>3228</v>
      </c>
      <c r="M534" s="5"/>
      <c r="N534" s="5"/>
      <c r="O534" s="5"/>
      <c r="P534" s="5"/>
      <c r="Q534" s="5"/>
      <c r="R534" s="5"/>
      <c r="S534" s="5"/>
      <c r="T534" s="5"/>
      <c r="U534" s="5"/>
      <c r="V534" s="5"/>
      <c r="W534" s="5"/>
      <c r="X534" s="5"/>
      <c r="Y534" s="5"/>
      <c r="Z534" s="5"/>
    </row>
    <row r="535">
      <c r="A535" s="6" t="s">
        <v>6961</v>
      </c>
      <c r="B535" s="4" t="s">
        <v>6962</v>
      </c>
      <c r="C535" s="4" t="s">
        <v>3231</v>
      </c>
      <c r="D535" s="4"/>
      <c r="E535" s="4" t="s">
        <v>994</v>
      </c>
      <c r="F535" s="4" t="s">
        <v>6963</v>
      </c>
      <c r="G535" s="4" t="s">
        <v>3232</v>
      </c>
      <c r="H535" s="5"/>
      <c r="I535" s="7" t="s">
        <v>994</v>
      </c>
      <c r="J535" s="4" t="s">
        <v>6944</v>
      </c>
      <c r="K535" s="7" t="s">
        <v>3233</v>
      </c>
      <c r="L535" s="7" t="s">
        <v>3234</v>
      </c>
      <c r="M535" s="5"/>
      <c r="N535" s="5"/>
      <c r="O535" s="5"/>
      <c r="P535" s="5"/>
      <c r="Q535" s="5"/>
      <c r="R535" s="5"/>
      <c r="S535" s="5"/>
      <c r="T535" s="5"/>
      <c r="U535" s="5"/>
      <c r="V535" s="5"/>
      <c r="W535" s="5"/>
      <c r="X535" s="5"/>
      <c r="Y535" s="5"/>
      <c r="Z535" s="5"/>
    </row>
    <row r="536">
      <c r="A536" s="6" t="s">
        <v>6964</v>
      </c>
      <c r="B536" s="4" t="s">
        <v>6965</v>
      </c>
      <c r="C536" s="4" t="s">
        <v>3237</v>
      </c>
      <c r="D536" s="4"/>
      <c r="E536" s="4" t="s">
        <v>1002</v>
      </c>
      <c r="F536" s="4" t="s">
        <v>6963</v>
      </c>
      <c r="G536" s="4" t="s">
        <v>3238</v>
      </c>
      <c r="H536" s="5"/>
      <c r="I536" s="7" t="s">
        <v>1002</v>
      </c>
      <c r="J536" s="4" t="s">
        <v>6947</v>
      </c>
      <c r="K536" s="7" t="s">
        <v>3239</v>
      </c>
      <c r="L536" s="7" t="s">
        <v>3240</v>
      </c>
      <c r="M536" s="5"/>
      <c r="N536" s="5"/>
      <c r="O536" s="5"/>
      <c r="P536" s="5"/>
      <c r="Q536" s="5"/>
      <c r="R536" s="5"/>
      <c r="S536" s="5"/>
      <c r="T536" s="5"/>
      <c r="U536" s="5"/>
      <c r="V536" s="5"/>
      <c r="W536" s="5"/>
      <c r="X536" s="5"/>
      <c r="Y536" s="5"/>
      <c r="Z536" s="5"/>
    </row>
    <row r="537">
      <c r="A537" s="6" t="s">
        <v>6966</v>
      </c>
      <c r="B537" s="4" t="s">
        <v>6967</v>
      </c>
      <c r="C537" s="4" t="s">
        <v>3243</v>
      </c>
      <c r="D537" s="4"/>
      <c r="E537" s="4" t="s">
        <v>1010</v>
      </c>
      <c r="F537" s="4" t="s">
        <v>6968</v>
      </c>
      <c r="G537" s="4" t="s">
        <v>3244</v>
      </c>
      <c r="H537" s="5"/>
      <c r="I537" s="7" t="s">
        <v>1010</v>
      </c>
      <c r="J537" s="4" t="s">
        <v>6950</v>
      </c>
      <c r="K537" s="7" t="s">
        <v>3245</v>
      </c>
      <c r="L537" s="7" t="s">
        <v>3246</v>
      </c>
      <c r="M537" s="5"/>
      <c r="N537" s="5"/>
      <c r="O537" s="5"/>
      <c r="P537" s="5"/>
      <c r="Q537" s="5"/>
      <c r="R537" s="5"/>
      <c r="S537" s="5"/>
      <c r="T537" s="5"/>
      <c r="U537" s="5"/>
      <c r="V537" s="5"/>
      <c r="W537" s="5"/>
      <c r="X537" s="5"/>
      <c r="Y537" s="5"/>
      <c r="Z537" s="5"/>
    </row>
    <row r="538">
      <c r="A538" s="6" t="s">
        <v>6969</v>
      </c>
      <c r="B538" s="4" t="s">
        <v>6970</v>
      </c>
      <c r="C538" s="4" t="s">
        <v>3249</v>
      </c>
      <c r="D538" s="4"/>
      <c r="E538" s="4" t="s">
        <v>1036</v>
      </c>
      <c r="F538" s="4" t="s">
        <v>6971</v>
      </c>
      <c r="G538" s="4" t="s">
        <v>3250</v>
      </c>
      <c r="H538" s="5"/>
      <c r="I538" s="7" t="s">
        <v>1036</v>
      </c>
      <c r="J538" s="4" t="s">
        <v>6952</v>
      </c>
      <c r="K538" s="7" t="s">
        <v>3251</v>
      </c>
      <c r="L538" s="7" t="s">
        <v>3252</v>
      </c>
      <c r="M538" s="5"/>
      <c r="N538" s="5"/>
      <c r="O538" s="5"/>
      <c r="P538" s="5"/>
      <c r="Q538" s="5"/>
      <c r="R538" s="5"/>
      <c r="S538" s="5"/>
      <c r="T538" s="5"/>
      <c r="U538" s="5"/>
      <c r="V538" s="5"/>
      <c r="W538" s="5"/>
      <c r="X538" s="5"/>
      <c r="Y538" s="5"/>
      <c r="Z538" s="5"/>
    </row>
    <row r="539">
      <c r="A539" s="6" t="s">
        <v>6972</v>
      </c>
      <c r="B539" s="4" t="s">
        <v>6973</v>
      </c>
      <c r="C539" s="4" t="s">
        <v>3255</v>
      </c>
      <c r="D539" s="4"/>
      <c r="E539" s="4" t="s">
        <v>1028</v>
      </c>
      <c r="F539" s="4" t="s">
        <v>6974</v>
      </c>
      <c r="G539" s="4" t="s">
        <v>3256</v>
      </c>
      <c r="H539" s="5"/>
      <c r="I539" s="7" t="s">
        <v>1028</v>
      </c>
      <c r="J539" s="4" t="s">
        <v>6955</v>
      </c>
      <c r="K539" s="7" t="s">
        <v>3257</v>
      </c>
      <c r="L539" s="7" t="s">
        <v>3258</v>
      </c>
      <c r="M539" s="5"/>
      <c r="N539" s="5"/>
      <c r="O539" s="5"/>
      <c r="P539" s="5"/>
      <c r="Q539" s="5"/>
      <c r="R539" s="5"/>
      <c r="S539" s="5"/>
      <c r="T539" s="5"/>
      <c r="U539" s="5"/>
      <c r="V539" s="5"/>
      <c r="W539" s="5"/>
      <c r="X539" s="5"/>
      <c r="Y539" s="5"/>
      <c r="Z539" s="5"/>
    </row>
    <row r="540">
      <c r="A540" s="6" t="s">
        <v>6975</v>
      </c>
      <c r="B540" s="4" t="s">
        <v>6976</v>
      </c>
      <c r="C540" s="4" t="s">
        <v>3261</v>
      </c>
      <c r="D540" s="4"/>
      <c r="E540" s="4" t="s">
        <v>1044</v>
      </c>
      <c r="F540" s="4" t="s">
        <v>6977</v>
      </c>
      <c r="G540" s="4" t="s">
        <v>3262</v>
      </c>
      <c r="H540" s="5"/>
      <c r="I540" s="7" t="s">
        <v>1044</v>
      </c>
      <c r="J540" s="4" t="s">
        <v>6957</v>
      </c>
      <c r="K540" s="7" t="s">
        <v>3263</v>
      </c>
      <c r="L540" s="7" t="s">
        <v>3264</v>
      </c>
      <c r="M540" s="5"/>
      <c r="N540" s="5"/>
      <c r="O540" s="5"/>
      <c r="P540" s="5"/>
      <c r="Q540" s="5"/>
      <c r="R540" s="5"/>
      <c r="S540" s="5"/>
      <c r="T540" s="5"/>
      <c r="U540" s="5"/>
      <c r="V540" s="5"/>
      <c r="W540" s="5"/>
      <c r="X540" s="5"/>
      <c r="Y540" s="5"/>
      <c r="Z540" s="5"/>
    </row>
    <row r="541">
      <c r="A541" s="6" t="s">
        <v>6978</v>
      </c>
      <c r="B541" s="4" t="s">
        <v>6979</v>
      </c>
      <c r="C541" s="4" t="s">
        <v>3267</v>
      </c>
      <c r="D541" s="4"/>
      <c r="E541" s="4" t="s">
        <v>1057</v>
      </c>
      <c r="F541" s="4" t="s">
        <v>6980</v>
      </c>
      <c r="G541" s="4" t="s">
        <v>3268</v>
      </c>
      <c r="H541" s="5"/>
      <c r="I541" s="7" t="s">
        <v>1057</v>
      </c>
      <c r="J541" s="4" t="s">
        <v>6959</v>
      </c>
      <c r="K541" s="7" t="s">
        <v>3269</v>
      </c>
      <c r="L541" s="7" t="s">
        <v>3270</v>
      </c>
      <c r="M541" s="5"/>
      <c r="N541" s="5"/>
      <c r="O541" s="5"/>
      <c r="P541" s="5"/>
      <c r="Q541" s="5"/>
      <c r="R541" s="5"/>
      <c r="S541" s="5"/>
      <c r="T541" s="5"/>
      <c r="U541" s="5"/>
      <c r="V541" s="5"/>
      <c r="W541" s="5"/>
      <c r="X541" s="5"/>
      <c r="Y541" s="5"/>
      <c r="Z541" s="5"/>
    </row>
    <row r="542">
      <c r="A542" s="6" t="s">
        <v>6981</v>
      </c>
      <c r="B542" s="4" t="s">
        <v>6982</v>
      </c>
      <c r="C542" s="4" t="s">
        <v>3273</v>
      </c>
      <c r="D542" s="4"/>
      <c r="E542" s="4" t="s">
        <v>1065</v>
      </c>
      <c r="F542" s="4" t="s">
        <v>6983</v>
      </c>
      <c r="G542" s="4" t="s">
        <v>3274</v>
      </c>
      <c r="H542" s="5"/>
      <c r="I542" s="7" t="s">
        <v>1065</v>
      </c>
      <c r="J542" s="4" t="s">
        <v>6962</v>
      </c>
      <c r="K542" s="7" t="s">
        <v>3275</v>
      </c>
      <c r="L542" s="7" t="s">
        <v>3276</v>
      </c>
      <c r="M542" s="5"/>
      <c r="N542" s="5"/>
      <c r="O542" s="5"/>
      <c r="P542" s="5"/>
      <c r="Q542" s="5"/>
      <c r="R542" s="5"/>
      <c r="S542" s="5"/>
      <c r="T542" s="5"/>
      <c r="U542" s="5"/>
      <c r="V542" s="5"/>
      <c r="W542" s="5"/>
      <c r="X542" s="5"/>
      <c r="Y542" s="5"/>
      <c r="Z542" s="5"/>
    </row>
    <row r="543">
      <c r="A543" s="6" t="s">
        <v>6984</v>
      </c>
      <c r="B543" s="4" t="s">
        <v>6985</v>
      </c>
      <c r="C543" s="4" t="s">
        <v>3279</v>
      </c>
      <c r="D543" s="4"/>
      <c r="E543" s="4" t="s">
        <v>1073</v>
      </c>
      <c r="F543" s="4" t="s">
        <v>6983</v>
      </c>
      <c r="G543" s="4" t="s">
        <v>3280</v>
      </c>
      <c r="H543" s="5"/>
      <c r="I543" s="7" t="s">
        <v>1075</v>
      </c>
      <c r="J543" s="4" t="s">
        <v>6965</v>
      </c>
      <c r="K543" s="7" t="s">
        <v>3281</v>
      </c>
      <c r="L543" s="7" t="s">
        <v>3282</v>
      </c>
      <c r="M543" s="5"/>
      <c r="N543" s="5"/>
      <c r="O543" s="5"/>
      <c r="P543" s="5"/>
      <c r="Q543" s="5"/>
      <c r="R543" s="5"/>
      <c r="S543" s="5"/>
      <c r="T543" s="5"/>
      <c r="U543" s="5"/>
      <c r="V543" s="5"/>
      <c r="W543" s="5"/>
      <c r="X543" s="5"/>
      <c r="Y543" s="5"/>
      <c r="Z543" s="5"/>
    </row>
    <row r="544">
      <c r="A544" s="6" t="s">
        <v>6986</v>
      </c>
      <c r="B544" s="4" t="s">
        <v>6987</v>
      </c>
      <c r="C544" s="4" t="s">
        <v>3285</v>
      </c>
      <c r="D544" s="4"/>
      <c r="E544" s="4" t="s">
        <v>1082</v>
      </c>
      <c r="F544" s="4" t="s">
        <v>6983</v>
      </c>
      <c r="G544" s="4" t="s">
        <v>3286</v>
      </c>
      <c r="H544" s="5"/>
      <c r="I544" s="7" t="s">
        <v>1082</v>
      </c>
      <c r="J544" s="4" t="s">
        <v>6967</v>
      </c>
      <c r="K544" s="7" t="s">
        <v>3287</v>
      </c>
      <c r="L544" s="7" t="s">
        <v>3288</v>
      </c>
      <c r="M544" s="5"/>
      <c r="N544" s="5"/>
      <c r="O544" s="5"/>
      <c r="P544" s="5"/>
      <c r="Q544" s="5"/>
      <c r="R544" s="5"/>
      <c r="S544" s="5"/>
      <c r="T544" s="5"/>
      <c r="U544" s="5"/>
      <c r="V544" s="5"/>
      <c r="W544" s="5"/>
      <c r="X544" s="5"/>
      <c r="Y544" s="5"/>
      <c r="Z544" s="5"/>
    </row>
    <row r="545">
      <c r="A545" s="6" t="s">
        <v>6988</v>
      </c>
      <c r="B545" s="4" t="s">
        <v>6989</v>
      </c>
      <c r="C545" s="4" t="s">
        <v>3291</v>
      </c>
      <c r="D545" s="4"/>
      <c r="E545" s="4" t="s">
        <v>136</v>
      </c>
      <c r="F545" s="4" t="s">
        <v>6983</v>
      </c>
      <c r="G545" s="4" t="s">
        <v>3292</v>
      </c>
      <c r="H545" s="5"/>
      <c r="I545" s="7" t="s">
        <v>136</v>
      </c>
      <c r="J545" s="4" t="s">
        <v>6970</v>
      </c>
      <c r="K545" s="7" t="s">
        <v>3293</v>
      </c>
      <c r="L545" s="7" t="s">
        <v>3294</v>
      </c>
      <c r="M545" s="5"/>
      <c r="N545" s="5"/>
      <c r="O545" s="5"/>
      <c r="P545" s="5"/>
      <c r="Q545" s="5"/>
      <c r="R545" s="5"/>
      <c r="S545" s="5"/>
      <c r="T545" s="5"/>
      <c r="U545" s="5"/>
      <c r="V545" s="5"/>
      <c r="W545" s="5"/>
      <c r="X545" s="5"/>
      <c r="Y545" s="5"/>
      <c r="Z545" s="5"/>
    </row>
    <row r="546">
      <c r="A546" s="6" t="s">
        <v>6990</v>
      </c>
      <c r="B546" s="4" t="s">
        <v>6991</v>
      </c>
      <c r="C546" s="4" t="s">
        <v>3297</v>
      </c>
      <c r="D546" s="4"/>
      <c r="E546" s="4" t="s">
        <v>1099</v>
      </c>
      <c r="F546" s="4" t="s">
        <v>6992</v>
      </c>
      <c r="G546" s="4" t="s">
        <v>3298</v>
      </c>
      <c r="H546" s="5"/>
      <c r="I546" s="7" t="s">
        <v>1099</v>
      </c>
      <c r="J546" s="4" t="s">
        <v>6973</v>
      </c>
      <c r="K546" s="7" t="s">
        <v>3299</v>
      </c>
      <c r="L546" s="7" t="s">
        <v>3300</v>
      </c>
      <c r="M546" s="5"/>
      <c r="N546" s="5"/>
      <c r="O546" s="5"/>
      <c r="P546" s="5"/>
      <c r="Q546" s="5"/>
      <c r="R546" s="5"/>
      <c r="S546" s="5"/>
      <c r="T546" s="5"/>
      <c r="U546" s="5"/>
      <c r="V546" s="5"/>
      <c r="W546" s="5"/>
      <c r="X546" s="5"/>
      <c r="Y546" s="5"/>
      <c r="Z546" s="5"/>
    </row>
    <row r="547">
      <c r="A547" s="6" t="s">
        <v>6993</v>
      </c>
      <c r="B547" s="4" t="s">
        <v>6994</v>
      </c>
      <c r="C547" s="4" t="s">
        <v>3303</v>
      </c>
      <c r="D547" s="4"/>
      <c r="E547" s="4" t="s">
        <v>1113</v>
      </c>
      <c r="F547" s="4" t="s">
        <v>6995</v>
      </c>
      <c r="G547" s="4" t="s">
        <v>3304</v>
      </c>
      <c r="H547" s="5"/>
      <c r="I547" s="7" t="s">
        <v>1113</v>
      </c>
      <c r="J547" s="4" t="s">
        <v>6976</v>
      </c>
      <c r="K547" s="7" t="s">
        <v>3305</v>
      </c>
      <c r="L547" s="7" t="s">
        <v>3306</v>
      </c>
      <c r="M547" s="5"/>
      <c r="N547" s="5"/>
      <c r="O547" s="5"/>
      <c r="P547" s="5"/>
      <c r="Q547" s="5"/>
      <c r="R547" s="5"/>
      <c r="S547" s="5"/>
      <c r="T547" s="5"/>
      <c r="U547" s="5"/>
      <c r="V547" s="5"/>
      <c r="W547" s="5"/>
      <c r="X547" s="5"/>
      <c r="Y547" s="5"/>
      <c r="Z547" s="5"/>
    </row>
    <row r="548">
      <c r="A548" s="6" t="s">
        <v>6996</v>
      </c>
      <c r="B548" s="4" t="s">
        <v>6997</v>
      </c>
      <c r="C548" s="4" t="s">
        <v>3309</v>
      </c>
      <c r="D548" s="4"/>
      <c r="E548" s="4" t="s">
        <v>1123</v>
      </c>
      <c r="F548" s="4" t="s">
        <v>6998</v>
      </c>
      <c r="G548" s="4" t="s">
        <v>3310</v>
      </c>
      <c r="H548" s="5"/>
      <c r="I548" s="7" t="s">
        <v>1123</v>
      </c>
      <c r="J548" s="4" t="s">
        <v>6979</v>
      </c>
      <c r="K548" s="7" t="s">
        <v>3311</v>
      </c>
      <c r="L548" s="7" t="s">
        <v>3312</v>
      </c>
      <c r="M548" s="5"/>
      <c r="N548" s="5"/>
      <c r="O548" s="5"/>
      <c r="P548" s="5"/>
      <c r="Q548" s="5"/>
      <c r="R548" s="5"/>
      <c r="S548" s="5"/>
      <c r="T548" s="5"/>
      <c r="U548" s="5"/>
      <c r="V548" s="5"/>
      <c r="W548" s="5"/>
      <c r="X548" s="5"/>
      <c r="Y548" s="5"/>
      <c r="Z548" s="5"/>
    </row>
    <row r="549">
      <c r="A549" s="6" t="s">
        <v>6999</v>
      </c>
      <c r="B549" s="4" t="s">
        <v>7000</v>
      </c>
      <c r="C549" s="4" t="s">
        <v>3315</v>
      </c>
      <c r="D549" s="4"/>
      <c r="E549" s="4" t="s">
        <v>1131</v>
      </c>
      <c r="F549" s="4" t="s">
        <v>7001</v>
      </c>
      <c r="G549" s="4" t="s">
        <v>3316</v>
      </c>
      <c r="H549" s="5"/>
      <c r="I549" s="7" t="s">
        <v>1131</v>
      </c>
      <c r="J549" s="4" t="s">
        <v>6982</v>
      </c>
      <c r="K549" s="7" t="s">
        <v>3317</v>
      </c>
      <c r="L549" s="7" t="s">
        <v>3318</v>
      </c>
      <c r="M549" s="5"/>
      <c r="N549" s="5"/>
      <c r="O549" s="5"/>
      <c r="P549" s="5"/>
      <c r="Q549" s="5"/>
      <c r="R549" s="5"/>
      <c r="S549" s="5"/>
      <c r="T549" s="5"/>
      <c r="U549" s="5"/>
      <c r="V549" s="5"/>
      <c r="W549" s="5"/>
      <c r="X549" s="5"/>
      <c r="Y549" s="5"/>
      <c r="Z549" s="5"/>
    </row>
    <row r="550">
      <c r="A550" s="6" t="s">
        <v>7002</v>
      </c>
      <c r="B550" s="4" t="s">
        <v>7003</v>
      </c>
      <c r="C550" s="4" t="s">
        <v>3321</v>
      </c>
      <c r="D550" s="4"/>
      <c r="E550" s="4" t="s">
        <v>1139</v>
      </c>
      <c r="F550" s="4" t="s">
        <v>7004</v>
      </c>
      <c r="G550" s="4" t="s">
        <v>3322</v>
      </c>
      <c r="H550" s="5"/>
      <c r="I550" s="7" t="s">
        <v>1139</v>
      </c>
      <c r="J550" s="4" t="s">
        <v>6985</v>
      </c>
      <c r="K550" s="7" t="s">
        <v>3323</v>
      </c>
      <c r="L550" s="7" t="s">
        <v>3324</v>
      </c>
      <c r="M550" s="5"/>
      <c r="N550" s="5"/>
      <c r="O550" s="5"/>
      <c r="P550" s="5"/>
      <c r="Q550" s="5"/>
      <c r="R550" s="5"/>
      <c r="S550" s="5"/>
      <c r="T550" s="5"/>
      <c r="U550" s="5"/>
      <c r="V550" s="5"/>
      <c r="W550" s="5"/>
      <c r="X550" s="5"/>
      <c r="Y550" s="5"/>
      <c r="Z550" s="5"/>
    </row>
    <row r="551">
      <c r="A551" s="6" t="s">
        <v>7005</v>
      </c>
      <c r="B551" s="4" t="s">
        <v>7006</v>
      </c>
      <c r="C551" s="4" t="s">
        <v>3327</v>
      </c>
      <c r="D551" s="4"/>
      <c r="E551" s="4" t="s">
        <v>1161</v>
      </c>
      <c r="F551" s="4" t="s">
        <v>7004</v>
      </c>
      <c r="G551" s="4" t="s">
        <v>3328</v>
      </c>
      <c r="H551" s="5"/>
      <c r="I551" s="7" t="s">
        <v>1161</v>
      </c>
      <c r="J551" s="4" t="s">
        <v>6987</v>
      </c>
      <c r="K551" s="7" t="s">
        <v>3329</v>
      </c>
      <c r="L551" s="7" t="s">
        <v>3330</v>
      </c>
      <c r="M551" s="5"/>
      <c r="N551" s="5"/>
      <c r="O551" s="5"/>
      <c r="P551" s="5"/>
      <c r="Q551" s="5"/>
      <c r="R551" s="5"/>
      <c r="S551" s="5"/>
      <c r="T551" s="5"/>
      <c r="U551" s="5"/>
      <c r="V551" s="5"/>
      <c r="W551" s="5"/>
      <c r="X551" s="5"/>
      <c r="Y551" s="5"/>
      <c r="Z551" s="5"/>
    </row>
    <row r="552">
      <c r="A552" s="6" t="s">
        <v>7007</v>
      </c>
      <c r="B552" s="4" t="s">
        <v>7008</v>
      </c>
      <c r="C552" s="4" t="s">
        <v>3333</v>
      </c>
      <c r="D552" s="4"/>
      <c r="E552" s="4" t="s">
        <v>1171</v>
      </c>
      <c r="F552" s="4" t="s">
        <v>7009</v>
      </c>
      <c r="G552" s="4" t="s">
        <v>3334</v>
      </c>
      <c r="H552" s="5"/>
      <c r="I552" s="7" t="s">
        <v>1171</v>
      </c>
      <c r="J552" s="4" t="s">
        <v>6989</v>
      </c>
      <c r="K552" s="7" t="s">
        <v>3335</v>
      </c>
      <c r="L552" s="7" t="s">
        <v>3336</v>
      </c>
      <c r="M552" s="5"/>
      <c r="N552" s="5"/>
      <c r="O552" s="5"/>
      <c r="P552" s="5"/>
      <c r="Q552" s="5"/>
      <c r="R552" s="5"/>
      <c r="S552" s="5"/>
      <c r="T552" s="5"/>
      <c r="U552" s="5"/>
      <c r="V552" s="5"/>
      <c r="W552" s="5"/>
      <c r="X552" s="5"/>
      <c r="Y552" s="5"/>
      <c r="Z552" s="5"/>
    </row>
    <row r="553">
      <c r="A553" s="6" t="s">
        <v>7010</v>
      </c>
      <c r="B553" s="4" t="s">
        <v>7011</v>
      </c>
      <c r="C553" s="4" t="s">
        <v>3339</v>
      </c>
      <c r="D553" s="4"/>
      <c r="E553" s="4" t="s">
        <v>1181</v>
      </c>
      <c r="F553" s="4" t="s">
        <v>7012</v>
      </c>
      <c r="G553" s="4" t="s">
        <v>3340</v>
      </c>
      <c r="H553" s="5"/>
      <c r="I553" s="7" t="s">
        <v>1183</v>
      </c>
      <c r="J553" s="4" t="s">
        <v>6991</v>
      </c>
      <c r="K553" s="7" t="s">
        <v>3341</v>
      </c>
      <c r="L553" s="7" t="s">
        <v>3342</v>
      </c>
      <c r="M553" s="5"/>
      <c r="N553" s="5"/>
      <c r="O553" s="5"/>
      <c r="P553" s="5"/>
      <c r="Q553" s="5"/>
      <c r="R553" s="5"/>
      <c r="S553" s="5"/>
      <c r="T553" s="5"/>
      <c r="U553" s="5"/>
      <c r="V553" s="5"/>
      <c r="W553" s="5"/>
      <c r="X553" s="5"/>
      <c r="Y553" s="5"/>
      <c r="Z553" s="5"/>
    </row>
    <row r="554">
      <c r="A554" s="6" t="s">
        <v>7013</v>
      </c>
      <c r="B554" s="4" t="s">
        <v>7014</v>
      </c>
      <c r="C554" s="4" t="s">
        <v>3346</v>
      </c>
      <c r="D554" s="4"/>
      <c r="E554" s="4" t="s">
        <v>1190</v>
      </c>
      <c r="F554" s="4" t="s">
        <v>7015</v>
      </c>
      <c r="G554" s="4" t="s">
        <v>3347</v>
      </c>
      <c r="H554" s="5"/>
      <c r="I554" s="7" t="s">
        <v>1190</v>
      </c>
      <c r="J554" s="4" t="s">
        <v>6994</v>
      </c>
      <c r="K554" s="7" t="s">
        <v>3348</v>
      </c>
      <c r="L554" s="7" t="s">
        <v>3349</v>
      </c>
      <c r="M554" s="5"/>
      <c r="N554" s="5"/>
      <c r="O554" s="5"/>
      <c r="P554" s="5"/>
      <c r="Q554" s="5"/>
      <c r="R554" s="5"/>
      <c r="S554" s="5"/>
      <c r="T554" s="5"/>
      <c r="U554" s="5"/>
      <c r="V554" s="5"/>
      <c r="W554" s="5"/>
      <c r="X554" s="5"/>
      <c r="Y554" s="5"/>
      <c r="Z554" s="5"/>
    </row>
    <row r="555">
      <c r="A555" s="6" t="s">
        <v>7016</v>
      </c>
      <c r="B555" s="4" t="s">
        <v>7017</v>
      </c>
      <c r="C555" s="4" t="s">
        <v>3352</v>
      </c>
      <c r="D555" s="4"/>
      <c r="E555" s="4" t="s">
        <v>1198</v>
      </c>
      <c r="F555" s="4" t="s">
        <v>7018</v>
      </c>
      <c r="G555" s="4" t="s">
        <v>3353</v>
      </c>
      <c r="H555" s="5"/>
      <c r="I555" s="7" t="s">
        <v>1198</v>
      </c>
      <c r="J555" s="4" t="s">
        <v>6997</v>
      </c>
      <c r="K555" s="7" t="s">
        <v>3354</v>
      </c>
      <c r="L555" s="7" t="s">
        <v>3355</v>
      </c>
      <c r="M555" s="5"/>
      <c r="N555" s="5"/>
      <c r="O555" s="5"/>
      <c r="P555" s="5"/>
      <c r="Q555" s="5"/>
      <c r="R555" s="5"/>
      <c r="S555" s="5"/>
      <c r="T555" s="5"/>
      <c r="U555" s="5"/>
      <c r="V555" s="5"/>
      <c r="W555" s="5"/>
      <c r="X555" s="5"/>
      <c r="Y555" s="5"/>
      <c r="Z555" s="5"/>
    </row>
    <row r="556">
      <c r="A556" s="6" t="s">
        <v>7019</v>
      </c>
      <c r="B556" s="4" t="s">
        <v>7020</v>
      </c>
      <c r="C556" s="4" t="s">
        <v>3358</v>
      </c>
      <c r="D556" s="4"/>
      <c r="E556" s="4" t="s">
        <v>1204</v>
      </c>
      <c r="F556" s="4" t="s">
        <v>7021</v>
      </c>
      <c r="G556" s="4" t="s">
        <v>3359</v>
      </c>
      <c r="H556" s="5"/>
      <c r="I556" s="7" t="s">
        <v>1204</v>
      </c>
      <c r="J556" s="4" t="s">
        <v>7000</v>
      </c>
      <c r="K556" s="7" t="s">
        <v>3360</v>
      </c>
      <c r="L556" s="7" t="s">
        <v>3361</v>
      </c>
      <c r="M556" s="5"/>
      <c r="N556" s="5"/>
      <c r="O556" s="5"/>
      <c r="P556" s="5"/>
      <c r="Q556" s="5"/>
      <c r="R556" s="5"/>
      <c r="S556" s="5"/>
      <c r="T556" s="5"/>
      <c r="U556" s="5"/>
      <c r="V556" s="5"/>
      <c r="W556" s="5"/>
      <c r="X556" s="5"/>
      <c r="Y556" s="5"/>
      <c r="Z556" s="5"/>
    </row>
    <row r="557">
      <c r="A557" s="6" t="s">
        <v>7022</v>
      </c>
      <c r="B557" s="4" t="s">
        <v>7023</v>
      </c>
      <c r="C557" s="4" t="s">
        <v>3364</v>
      </c>
      <c r="D557" s="4"/>
      <c r="E557" s="4" t="s">
        <v>1212</v>
      </c>
      <c r="F557" s="4" t="s">
        <v>7024</v>
      </c>
      <c r="G557" s="4" t="s">
        <v>3365</v>
      </c>
      <c r="H557" s="5"/>
      <c r="I557" s="7" t="s">
        <v>1212</v>
      </c>
      <c r="J557" s="4" t="s">
        <v>7003</v>
      </c>
      <c r="K557" s="7" t="s">
        <v>3366</v>
      </c>
      <c r="L557" s="7" t="s">
        <v>3367</v>
      </c>
      <c r="M557" s="5"/>
      <c r="N557" s="5"/>
      <c r="O557" s="5"/>
      <c r="P557" s="5"/>
      <c r="Q557" s="5"/>
      <c r="R557" s="5"/>
      <c r="S557" s="5"/>
      <c r="T557" s="5"/>
      <c r="U557" s="5"/>
      <c r="V557" s="5"/>
      <c r="W557" s="5"/>
      <c r="X557" s="5"/>
      <c r="Y557" s="5"/>
      <c r="Z557" s="5"/>
    </row>
    <row r="558">
      <c r="A558" s="6" t="s">
        <v>7025</v>
      </c>
      <c r="B558" s="4" t="s">
        <v>7026</v>
      </c>
      <c r="C558" s="4" t="s">
        <v>3370</v>
      </c>
      <c r="D558" s="4"/>
      <c r="E558" s="4" t="s">
        <v>1220</v>
      </c>
      <c r="F558" s="4" t="s">
        <v>7027</v>
      </c>
      <c r="G558" s="4" t="s">
        <v>3371</v>
      </c>
      <c r="H558" s="5"/>
      <c r="I558" s="7" t="s">
        <v>1220</v>
      </c>
      <c r="J558" s="4" t="s">
        <v>7006</v>
      </c>
      <c r="K558" s="7" t="s">
        <v>3372</v>
      </c>
      <c r="L558" s="7" t="s">
        <v>3373</v>
      </c>
      <c r="M558" s="5"/>
      <c r="N558" s="5"/>
      <c r="O558" s="5"/>
      <c r="P558" s="5"/>
      <c r="Q558" s="5"/>
      <c r="R558" s="5"/>
      <c r="S558" s="5"/>
      <c r="T558" s="5"/>
      <c r="U558" s="5"/>
      <c r="V558" s="5"/>
      <c r="W558" s="5"/>
      <c r="X558" s="5"/>
      <c r="Y558" s="5"/>
      <c r="Z558" s="5"/>
    </row>
    <row r="559">
      <c r="A559" s="6" t="s">
        <v>7028</v>
      </c>
      <c r="B559" s="4" t="s">
        <v>7029</v>
      </c>
      <c r="C559" s="4" t="s">
        <v>3376</v>
      </c>
      <c r="D559" s="4"/>
      <c r="E559" s="4" t="s">
        <v>1228</v>
      </c>
      <c r="F559" s="4" t="s">
        <v>7030</v>
      </c>
      <c r="G559" s="4" t="s">
        <v>3377</v>
      </c>
      <c r="H559" s="5"/>
      <c r="I559" s="7" t="s">
        <v>1228</v>
      </c>
      <c r="J559" s="4" t="s">
        <v>7008</v>
      </c>
      <c r="K559" s="7" t="s">
        <v>3378</v>
      </c>
      <c r="L559" s="7" t="s">
        <v>3379</v>
      </c>
      <c r="M559" s="5"/>
      <c r="N559" s="5"/>
      <c r="O559" s="5"/>
      <c r="P559" s="5"/>
      <c r="Q559" s="5"/>
      <c r="R559" s="5"/>
      <c r="S559" s="5"/>
      <c r="T559" s="5"/>
      <c r="U559" s="5"/>
      <c r="V559" s="5"/>
      <c r="W559" s="5"/>
      <c r="X559" s="5"/>
      <c r="Y559" s="5"/>
      <c r="Z559" s="5"/>
    </row>
    <row r="560">
      <c r="A560" s="6" t="s">
        <v>7031</v>
      </c>
      <c r="B560" s="4" t="s">
        <v>7032</v>
      </c>
      <c r="C560" s="4" t="s">
        <v>3382</v>
      </c>
      <c r="D560" s="4"/>
      <c r="E560" s="4" t="s">
        <v>1236</v>
      </c>
      <c r="F560" s="4" t="s">
        <v>7033</v>
      </c>
      <c r="G560" s="4" t="s">
        <v>3383</v>
      </c>
      <c r="H560" s="5"/>
      <c r="I560" s="7" t="s">
        <v>1236</v>
      </c>
      <c r="J560" s="4" t="s">
        <v>7011</v>
      </c>
      <c r="K560" s="7" t="s">
        <v>3384</v>
      </c>
      <c r="L560" s="7" t="s">
        <v>3385</v>
      </c>
      <c r="M560" s="5"/>
      <c r="N560" s="5"/>
      <c r="O560" s="5"/>
      <c r="P560" s="5"/>
      <c r="Q560" s="5"/>
      <c r="R560" s="5"/>
      <c r="S560" s="5"/>
      <c r="T560" s="5"/>
      <c r="U560" s="5"/>
      <c r="V560" s="5"/>
      <c r="W560" s="5"/>
      <c r="X560" s="5"/>
      <c r="Y560" s="5"/>
      <c r="Z560" s="5"/>
    </row>
    <row r="561">
      <c r="A561" s="6" t="s">
        <v>7034</v>
      </c>
      <c r="B561" s="4" t="s">
        <v>7035</v>
      </c>
      <c r="C561" s="4" t="s">
        <v>3389</v>
      </c>
      <c r="D561" s="4"/>
      <c r="E561" s="4" t="s">
        <v>1244</v>
      </c>
      <c r="F561" s="4" t="s">
        <v>7036</v>
      </c>
      <c r="G561" s="4" t="s">
        <v>3390</v>
      </c>
      <c r="H561" s="5"/>
      <c r="I561" s="7" t="s">
        <v>1244</v>
      </c>
      <c r="J561" s="4" t="s">
        <v>7014</v>
      </c>
      <c r="K561" s="7" t="s">
        <v>3391</v>
      </c>
      <c r="L561" s="7" t="s">
        <v>3392</v>
      </c>
      <c r="M561" s="5"/>
      <c r="N561" s="5"/>
      <c r="O561" s="5"/>
      <c r="P561" s="5"/>
      <c r="Q561" s="5"/>
      <c r="R561" s="5"/>
      <c r="S561" s="5"/>
      <c r="T561" s="5"/>
      <c r="U561" s="5"/>
      <c r="V561" s="5"/>
      <c r="W561" s="5"/>
      <c r="X561" s="5"/>
      <c r="Y561" s="5"/>
      <c r="Z561" s="5"/>
    </row>
    <row r="562">
      <c r="A562" s="6" t="s">
        <v>7037</v>
      </c>
      <c r="B562" s="4" t="s">
        <v>7038</v>
      </c>
      <c r="C562" s="4" t="s">
        <v>3395</v>
      </c>
      <c r="D562" s="4"/>
      <c r="E562" s="4" t="s">
        <v>1252</v>
      </c>
      <c r="F562" s="4" t="s">
        <v>7036</v>
      </c>
      <c r="G562" s="4" t="s">
        <v>3396</v>
      </c>
      <c r="H562" s="5"/>
      <c r="I562" s="7" t="s">
        <v>1252</v>
      </c>
      <c r="J562" s="4" t="s">
        <v>7017</v>
      </c>
      <c r="K562" s="7" t="s">
        <v>3397</v>
      </c>
      <c r="L562" s="7" t="s">
        <v>3398</v>
      </c>
      <c r="M562" s="5"/>
      <c r="N562" s="5"/>
      <c r="O562" s="5"/>
      <c r="P562" s="5"/>
      <c r="Q562" s="5"/>
      <c r="R562" s="5"/>
      <c r="S562" s="5"/>
      <c r="T562" s="5"/>
      <c r="U562" s="5"/>
      <c r="V562" s="5"/>
      <c r="W562" s="5"/>
      <c r="X562" s="5"/>
      <c r="Y562" s="5"/>
      <c r="Z562" s="5"/>
    </row>
    <row r="563">
      <c r="A563" s="6" t="s">
        <v>7039</v>
      </c>
      <c r="B563" s="4" t="s">
        <v>7040</v>
      </c>
      <c r="C563" s="4" t="s">
        <v>3401</v>
      </c>
      <c r="D563" s="4"/>
      <c r="E563" s="4" t="s">
        <v>1260</v>
      </c>
      <c r="F563" s="4" t="s">
        <v>7041</v>
      </c>
      <c r="G563" s="4" t="s">
        <v>3402</v>
      </c>
      <c r="H563" s="5"/>
      <c r="I563" s="7" t="s">
        <v>1262</v>
      </c>
      <c r="J563" s="4" t="s">
        <v>7020</v>
      </c>
      <c r="K563" s="7" t="s">
        <v>3403</v>
      </c>
      <c r="L563" s="7" t="s">
        <v>3404</v>
      </c>
      <c r="M563" s="5"/>
      <c r="N563" s="5"/>
      <c r="O563" s="5"/>
      <c r="P563" s="5"/>
      <c r="Q563" s="5"/>
      <c r="R563" s="5"/>
      <c r="S563" s="5"/>
      <c r="T563" s="5"/>
      <c r="U563" s="5"/>
      <c r="V563" s="5"/>
      <c r="W563" s="5"/>
      <c r="X563" s="5"/>
      <c r="Y563" s="5"/>
      <c r="Z563" s="5"/>
    </row>
    <row r="564">
      <c r="A564" s="6" t="s">
        <v>7042</v>
      </c>
      <c r="B564" s="4" t="s">
        <v>7043</v>
      </c>
      <c r="C564" s="4" t="s">
        <v>3407</v>
      </c>
      <c r="D564" s="4"/>
      <c r="E564" s="4" t="s">
        <v>1269</v>
      </c>
      <c r="F564" s="4" t="s">
        <v>7041</v>
      </c>
      <c r="G564" s="4" t="s">
        <v>3408</v>
      </c>
      <c r="H564" s="5"/>
      <c r="I564" s="7" t="s">
        <v>1269</v>
      </c>
      <c r="J564" s="4" t="s">
        <v>7023</v>
      </c>
      <c r="K564" s="7" t="s">
        <v>3409</v>
      </c>
      <c r="L564" s="7" t="s">
        <v>3410</v>
      </c>
      <c r="M564" s="5"/>
      <c r="N564" s="5"/>
      <c r="O564" s="5"/>
      <c r="P564" s="5"/>
      <c r="Q564" s="5"/>
      <c r="R564" s="5"/>
      <c r="S564" s="5"/>
      <c r="T564" s="5"/>
      <c r="U564" s="5"/>
      <c r="V564" s="5"/>
      <c r="W564" s="5"/>
      <c r="X564" s="5"/>
      <c r="Y564" s="5"/>
      <c r="Z564" s="5"/>
    </row>
    <row r="565">
      <c r="A565" s="6" t="s">
        <v>7044</v>
      </c>
      <c r="B565" s="4" t="s">
        <v>7045</v>
      </c>
      <c r="C565" s="4" t="s">
        <v>3413</v>
      </c>
      <c r="D565" s="4"/>
      <c r="E565" s="4" t="s">
        <v>1285</v>
      </c>
      <c r="F565" s="4" t="s">
        <v>7046</v>
      </c>
      <c r="G565" s="4" t="s">
        <v>3414</v>
      </c>
      <c r="H565" s="5"/>
      <c r="I565" s="7" t="s">
        <v>1285</v>
      </c>
      <c r="J565" s="4" t="s">
        <v>7026</v>
      </c>
      <c r="K565" s="7" t="s">
        <v>3415</v>
      </c>
      <c r="L565" s="7" t="s">
        <v>3416</v>
      </c>
      <c r="M565" s="5"/>
      <c r="N565" s="5"/>
      <c r="O565" s="5"/>
      <c r="P565" s="5"/>
      <c r="Q565" s="5"/>
      <c r="R565" s="5"/>
      <c r="S565" s="5"/>
      <c r="T565" s="5"/>
      <c r="U565" s="5"/>
      <c r="V565" s="5"/>
      <c r="W565" s="5"/>
      <c r="X565" s="5"/>
      <c r="Y565" s="5"/>
      <c r="Z565" s="5"/>
    </row>
    <row r="566">
      <c r="A566" s="6" t="s">
        <v>7047</v>
      </c>
      <c r="B566" s="4" t="s">
        <v>7048</v>
      </c>
      <c r="C566" s="4" t="s">
        <v>3419</v>
      </c>
      <c r="D566" s="4"/>
      <c r="E566" s="4" t="s">
        <v>1291</v>
      </c>
      <c r="F566" s="4" t="s">
        <v>7049</v>
      </c>
      <c r="G566" s="4" t="s">
        <v>3420</v>
      </c>
      <c r="H566" s="5"/>
      <c r="I566" s="7" t="s">
        <v>1291</v>
      </c>
      <c r="J566" s="4" t="s">
        <v>7029</v>
      </c>
      <c r="K566" s="7" t="s">
        <v>3421</v>
      </c>
      <c r="L566" s="7" t="s">
        <v>3422</v>
      </c>
      <c r="M566" s="5"/>
      <c r="N566" s="5"/>
      <c r="O566" s="5"/>
      <c r="P566" s="5"/>
      <c r="Q566" s="5"/>
      <c r="R566" s="5"/>
      <c r="S566" s="5"/>
      <c r="T566" s="5"/>
      <c r="U566" s="5"/>
      <c r="V566" s="5"/>
      <c r="W566" s="5"/>
      <c r="X566" s="5"/>
      <c r="Y566" s="5"/>
      <c r="Z566" s="5"/>
    </row>
    <row r="567">
      <c r="A567" s="6" t="s">
        <v>7050</v>
      </c>
      <c r="B567" s="4" t="s">
        <v>7051</v>
      </c>
      <c r="C567" s="4" t="s">
        <v>3425</v>
      </c>
      <c r="D567" s="4"/>
      <c r="E567" s="4" t="s">
        <v>2247</v>
      </c>
      <c r="F567" s="4" t="s">
        <v>7052</v>
      </c>
      <c r="G567" s="4" t="s">
        <v>3426</v>
      </c>
      <c r="H567" s="5"/>
      <c r="I567" s="7" t="s">
        <v>2247</v>
      </c>
      <c r="J567" s="4" t="s">
        <v>7032</v>
      </c>
      <c r="K567" s="7" t="s">
        <v>3427</v>
      </c>
      <c r="L567" s="7" t="s">
        <v>3428</v>
      </c>
      <c r="M567" s="5"/>
      <c r="N567" s="5"/>
      <c r="O567" s="5"/>
      <c r="P567" s="5"/>
      <c r="Q567" s="5"/>
      <c r="R567" s="5"/>
      <c r="S567" s="5"/>
      <c r="T567" s="5"/>
      <c r="U567" s="5"/>
      <c r="V567" s="5"/>
      <c r="W567" s="5"/>
      <c r="X567" s="5"/>
      <c r="Y567" s="5"/>
      <c r="Z567" s="5"/>
    </row>
    <row r="568">
      <c r="A568" s="6" t="s">
        <v>7053</v>
      </c>
      <c r="B568" s="4" t="s">
        <v>7054</v>
      </c>
      <c r="C568" s="4" t="s">
        <v>3431</v>
      </c>
      <c r="D568" s="4"/>
      <c r="E568" s="4" t="s">
        <v>2247</v>
      </c>
      <c r="F568" s="4" t="s">
        <v>7052</v>
      </c>
      <c r="G568" s="4" t="s">
        <v>3426</v>
      </c>
      <c r="H568" s="5"/>
      <c r="I568" s="7"/>
      <c r="J568" s="4"/>
      <c r="K568" s="7"/>
      <c r="L568" s="7"/>
      <c r="M568" s="5"/>
      <c r="N568" s="5"/>
      <c r="O568" s="5"/>
      <c r="P568" s="5"/>
      <c r="Q568" s="5"/>
      <c r="R568" s="5"/>
      <c r="S568" s="5"/>
      <c r="T568" s="5"/>
      <c r="U568" s="5"/>
      <c r="V568" s="5"/>
      <c r="W568" s="5"/>
      <c r="X568" s="5"/>
      <c r="Y568" s="5"/>
      <c r="Z568" s="5"/>
    </row>
    <row r="569">
      <c r="A569" s="6" t="s">
        <v>7055</v>
      </c>
      <c r="B569" s="4" t="s">
        <v>7056</v>
      </c>
      <c r="C569" s="4" t="s">
        <v>3434</v>
      </c>
      <c r="D569" s="4"/>
      <c r="E569" s="4" t="s">
        <v>2254</v>
      </c>
      <c r="F569" s="4" t="s">
        <v>7057</v>
      </c>
      <c r="G569" s="4" t="s">
        <v>3435</v>
      </c>
      <c r="H569" s="5"/>
      <c r="I569" s="7" t="s">
        <v>2254</v>
      </c>
      <c r="J569" s="4" t="s">
        <v>7035</v>
      </c>
      <c r="K569" s="7" t="s">
        <v>3436</v>
      </c>
      <c r="L569" s="7" t="s">
        <v>3437</v>
      </c>
      <c r="M569" s="5"/>
      <c r="N569" s="5"/>
      <c r="O569" s="5"/>
      <c r="P569" s="5"/>
      <c r="Q569" s="5"/>
      <c r="R569" s="5"/>
      <c r="S569" s="5"/>
      <c r="T569" s="5"/>
      <c r="U569" s="5"/>
      <c r="V569" s="5"/>
      <c r="W569" s="5"/>
      <c r="X569" s="5"/>
      <c r="Y569" s="5"/>
      <c r="Z569" s="5"/>
    </row>
    <row r="570">
      <c r="A570" s="6" t="s">
        <v>7058</v>
      </c>
      <c r="B570" s="4" t="s">
        <v>7059</v>
      </c>
      <c r="C570" s="4" t="s">
        <v>3440</v>
      </c>
      <c r="D570" s="4"/>
      <c r="E570" s="4" t="s">
        <v>2261</v>
      </c>
      <c r="F570" s="4" t="s">
        <v>7060</v>
      </c>
      <c r="G570" s="4" t="s">
        <v>3441</v>
      </c>
      <c r="H570" s="5"/>
      <c r="I570" s="7" t="s">
        <v>2261</v>
      </c>
      <c r="J570" s="4" t="s">
        <v>7038</v>
      </c>
      <c r="K570" s="7" t="s">
        <v>3442</v>
      </c>
      <c r="L570" s="7" t="s">
        <v>3443</v>
      </c>
      <c r="M570" s="5"/>
      <c r="N570" s="5"/>
      <c r="O570" s="5"/>
      <c r="P570" s="5"/>
      <c r="Q570" s="5"/>
      <c r="R570" s="5"/>
      <c r="S570" s="5"/>
      <c r="T570" s="5"/>
      <c r="U570" s="5"/>
      <c r="V570" s="5"/>
      <c r="W570" s="5"/>
      <c r="X570" s="5"/>
      <c r="Y570" s="5"/>
      <c r="Z570" s="5"/>
    </row>
    <row r="571">
      <c r="A571" s="6" t="s">
        <v>7061</v>
      </c>
      <c r="B571" s="4" t="s">
        <v>7062</v>
      </c>
      <c r="C571" s="4" t="s">
        <v>3446</v>
      </c>
      <c r="D571" s="4"/>
      <c r="E571" s="4" t="s">
        <v>2268</v>
      </c>
      <c r="F571" s="4" t="s">
        <v>7060</v>
      </c>
      <c r="G571" s="4" t="s">
        <v>3447</v>
      </c>
      <c r="H571" s="5"/>
      <c r="I571" s="7" t="s">
        <v>2268</v>
      </c>
      <c r="J571" s="4" t="s">
        <v>7040</v>
      </c>
      <c r="K571" s="7" t="s">
        <v>3448</v>
      </c>
      <c r="L571" s="7" t="s">
        <v>3449</v>
      </c>
      <c r="M571" s="5"/>
      <c r="N571" s="5"/>
      <c r="O571" s="5"/>
      <c r="P571" s="5"/>
      <c r="Q571" s="5"/>
      <c r="R571" s="5"/>
      <c r="S571" s="5"/>
      <c r="T571" s="5"/>
      <c r="U571" s="5"/>
      <c r="V571" s="5"/>
      <c r="W571" s="5"/>
      <c r="X571" s="5"/>
      <c r="Y571" s="5"/>
      <c r="Z571" s="5"/>
    </row>
    <row r="572">
      <c r="A572" s="6" t="s">
        <v>7063</v>
      </c>
      <c r="B572" s="4" t="s">
        <v>7064</v>
      </c>
      <c r="C572" s="4" t="s">
        <v>3452</v>
      </c>
      <c r="D572" s="4"/>
      <c r="E572" s="4" t="s">
        <v>2274</v>
      </c>
      <c r="F572" s="4" t="s">
        <v>7065</v>
      </c>
      <c r="G572" s="4" t="s">
        <v>3453</v>
      </c>
      <c r="H572" s="5"/>
      <c r="I572" s="7" t="s">
        <v>2274</v>
      </c>
      <c r="J572" s="4" t="s">
        <v>7043</v>
      </c>
      <c r="K572" s="7" t="s">
        <v>3454</v>
      </c>
      <c r="L572" s="7" t="s">
        <v>3455</v>
      </c>
      <c r="M572" s="5"/>
      <c r="N572" s="5"/>
      <c r="O572" s="5"/>
      <c r="P572" s="5"/>
      <c r="Q572" s="5"/>
      <c r="R572" s="5"/>
      <c r="S572" s="5"/>
      <c r="T572" s="5"/>
      <c r="U572" s="5"/>
      <c r="V572" s="5"/>
      <c r="W572" s="5"/>
      <c r="X572" s="5"/>
      <c r="Y572" s="5"/>
      <c r="Z572" s="5"/>
    </row>
    <row r="573">
      <c r="A573" s="6" t="s">
        <v>7066</v>
      </c>
      <c r="B573" s="4" t="s">
        <v>7067</v>
      </c>
      <c r="C573" s="4" t="s">
        <v>3458</v>
      </c>
      <c r="D573" s="4"/>
      <c r="E573" s="4" t="s">
        <v>2281</v>
      </c>
      <c r="F573" s="4" t="s">
        <v>7065</v>
      </c>
      <c r="G573" s="4" t="s">
        <v>3459</v>
      </c>
      <c r="H573" s="5"/>
      <c r="I573" s="7" t="s">
        <v>2281</v>
      </c>
      <c r="J573" s="4" t="s">
        <v>7045</v>
      </c>
      <c r="K573" s="7" t="s">
        <v>3460</v>
      </c>
      <c r="L573" s="7" t="s">
        <v>3461</v>
      </c>
      <c r="M573" s="5"/>
      <c r="N573" s="5"/>
      <c r="O573" s="5"/>
      <c r="P573" s="5"/>
      <c r="Q573" s="5"/>
      <c r="R573" s="5"/>
      <c r="S573" s="5"/>
      <c r="T573" s="5"/>
      <c r="U573" s="5"/>
      <c r="V573" s="5"/>
      <c r="W573" s="5"/>
      <c r="X573" s="5"/>
      <c r="Y573" s="5"/>
      <c r="Z573" s="5"/>
    </row>
    <row r="574">
      <c r="A574" s="6" t="s">
        <v>7068</v>
      </c>
      <c r="B574" s="4" t="s">
        <v>7069</v>
      </c>
      <c r="C574" s="4" t="s">
        <v>3465</v>
      </c>
      <c r="D574" s="4"/>
      <c r="E574" s="4" t="s">
        <v>2288</v>
      </c>
      <c r="F574" s="4" t="s">
        <v>7065</v>
      </c>
      <c r="G574" s="4" t="s">
        <v>3466</v>
      </c>
      <c r="H574" s="5"/>
      <c r="I574" s="7" t="s">
        <v>2290</v>
      </c>
      <c r="J574" s="4" t="s">
        <v>7048</v>
      </c>
      <c r="K574" s="7" t="s">
        <v>3467</v>
      </c>
      <c r="L574" s="7" t="s">
        <v>3468</v>
      </c>
      <c r="M574" s="5"/>
      <c r="N574" s="5"/>
      <c r="O574" s="5"/>
      <c r="P574" s="5"/>
      <c r="Q574" s="5"/>
      <c r="R574" s="5"/>
      <c r="S574" s="5"/>
      <c r="T574" s="5"/>
      <c r="U574" s="5"/>
      <c r="V574" s="5"/>
      <c r="W574" s="5"/>
      <c r="X574" s="5"/>
      <c r="Y574" s="5"/>
      <c r="Z574" s="5"/>
    </row>
    <row r="575">
      <c r="A575" s="6" t="s">
        <v>7070</v>
      </c>
      <c r="B575" s="4" t="s">
        <v>7071</v>
      </c>
      <c r="C575" s="4" t="s">
        <v>3471</v>
      </c>
      <c r="D575" s="4"/>
      <c r="E575" s="4" t="s">
        <v>2297</v>
      </c>
      <c r="F575" s="4" t="s">
        <v>7065</v>
      </c>
      <c r="G575" s="4" t="s">
        <v>3472</v>
      </c>
      <c r="H575" s="5"/>
      <c r="I575" s="7" t="s">
        <v>2297</v>
      </c>
      <c r="J575" s="4" t="s">
        <v>7051</v>
      </c>
      <c r="K575" s="7" t="s">
        <v>3473</v>
      </c>
      <c r="L575" s="7" t="s">
        <v>3474</v>
      </c>
      <c r="M575" s="5"/>
      <c r="N575" s="5"/>
      <c r="O575" s="5"/>
      <c r="P575" s="5"/>
      <c r="Q575" s="5"/>
      <c r="R575" s="5"/>
      <c r="S575" s="5"/>
      <c r="T575" s="5"/>
      <c r="U575" s="5"/>
      <c r="V575" s="5"/>
      <c r="W575" s="5"/>
      <c r="X575" s="5"/>
      <c r="Y575" s="5"/>
      <c r="Z575" s="5"/>
    </row>
    <row r="576">
      <c r="A576" s="6" t="s">
        <v>7072</v>
      </c>
      <c r="B576" s="4" t="s">
        <v>7073</v>
      </c>
      <c r="C576" s="4" t="s">
        <v>3477</v>
      </c>
      <c r="D576" s="4"/>
      <c r="E576" s="4" t="s">
        <v>2305</v>
      </c>
      <c r="F576" s="4" t="s">
        <v>7065</v>
      </c>
      <c r="G576" s="4" t="s">
        <v>3478</v>
      </c>
      <c r="H576" s="5"/>
      <c r="I576" s="7" t="s">
        <v>2305</v>
      </c>
      <c r="J576" s="4" t="s">
        <v>7054</v>
      </c>
      <c r="K576" s="7" t="s">
        <v>3479</v>
      </c>
      <c r="L576" s="7" t="s">
        <v>3480</v>
      </c>
      <c r="M576" s="5"/>
      <c r="N576" s="5"/>
      <c r="O576" s="5"/>
      <c r="P576" s="5"/>
      <c r="Q576" s="5"/>
      <c r="R576" s="5"/>
      <c r="S576" s="5"/>
      <c r="T576" s="5"/>
      <c r="U576" s="5"/>
      <c r="V576" s="5"/>
      <c r="W576" s="5"/>
      <c r="X576" s="5"/>
      <c r="Y576" s="5"/>
      <c r="Z576" s="5"/>
    </row>
    <row r="577">
      <c r="A577" s="6" t="s">
        <v>7074</v>
      </c>
      <c r="B577" s="4" t="s">
        <v>7075</v>
      </c>
      <c r="C577" s="4" t="s">
        <v>3483</v>
      </c>
      <c r="D577" s="4"/>
      <c r="E577" s="4" t="s">
        <v>2313</v>
      </c>
      <c r="F577" s="4" t="s">
        <v>7076</v>
      </c>
      <c r="G577" s="4" t="s">
        <v>3484</v>
      </c>
      <c r="H577" s="5"/>
      <c r="I577" s="7" t="s">
        <v>2313</v>
      </c>
      <c r="J577" s="4" t="s">
        <v>7056</v>
      </c>
      <c r="K577" s="7" t="s">
        <v>3485</v>
      </c>
      <c r="L577" s="7" t="s">
        <v>3486</v>
      </c>
      <c r="M577" s="5"/>
      <c r="N577" s="5"/>
      <c r="O577" s="5"/>
      <c r="P577" s="5"/>
      <c r="Q577" s="5"/>
      <c r="R577" s="5"/>
      <c r="S577" s="5"/>
      <c r="T577" s="5"/>
      <c r="U577" s="5"/>
      <c r="V577" s="5"/>
      <c r="W577" s="5"/>
      <c r="X577" s="5"/>
      <c r="Y577" s="5"/>
      <c r="Z577" s="5"/>
    </row>
    <row r="578">
      <c r="A578" s="6" t="s">
        <v>7077</v>
      </c>
      <c r="B578" s="4" t="s">
        <v>7078</v>
      </c>
      <c r="C578" s="4" t="s">
        <v>3489</v>
      </c>
      <c r="D578" s="4"/>
      <c r="E578" s="4" t="s">
        <v>2313</v>
      </c>
      <c r="F578" s="4" t="s">
        <v>7076</v>
      </c>
      <c r="G578" s="4" t="s">
        <v>3484</v>
      </c>
      <c r="H578" s="5"/>
      <c r="I578" s="7"/>
      <c r="J578" s="4"/>
      <c r="K578" s="7"/>
      <c r="L578" s="7"/>
      <c r="M578" s="5"/>
      <c r="N578" s="5"/>
      <c r="O578" s="5"/>
      <c r="P578" s="5"/>
      <c r="Q578" s="5"/>
      <c r="R578" s="5"/>
      <c r="S578" s="5"/>
      <c r="T578" s="5"/>
      <c r="U578" s="5"/>
      <c r="V578" s="5"/>
      <c r="W578" s="5"/>
      <c r="X578" s="5"/>
      <c r="Y578" s="5"/>
      <c r="Z578" s="5"/>
    </row>
    <row r="579">
      <c r="A579" s="6" t="s">
        <v>7079</v>
      </c>
      <c r="B579" s="4" t="s">
        <v>7080</v>
      </c>
      <c r="C579" s="4" t="s">
        <v>3492</v>
      </c>
      <c r="D579" s="4"/>
      <c r="E579" s="4" t="s">
        <v>19</v>
      </c>
      <c r="F579" s="4" t="s">
        <v>7081</v>
      </c>
      <c r="G579" s="4" t="s">
        <v>3493</v>
      </c>
      <c r="H579" s="5"/>
      <c r="I579" s="7" t="s">
        <v>19</v>
      </c>
      <c r="J579" s="4" t="s">
        <v>7080</v>
      </c>
      <c r="K579" s="7" t="s">
        <v>3494</v>
      </c>
      <c r="L579" s="7" t="s">
        <v>3495</v>
      </c>
      <c r="M579" s="5"/>
      <c r="N579" s="5"/>
      <c r="O579" s="5"/>
      <c r="P579" s="5"/>
      <c r="Q579" s="5"/>
      <c r="R579" s="5"/>
      <c r="S579" s="5"/>
      <c r="T579" s="5"/>
      <c r="U579" s="5"/>
      <c r="V579" s="5"/>
      <c r="W579" s="5"/>
      <c r="X579" s="5"/>
      <c r="Y579" s="5"/>
      <c r="Z579" s="5"/>
    </row>
    <row r="580">
      <c r="A580" s="6" t="s">
        <v>7082</v>
      </c>
      <c r="B580" s="4" t="s">
        <v>7083</v>
      </c>
      <c r="C580" s="4" t="s">
        <v>3499</v>
      </c>
      <c r="D580" s="4"/>
      <c r="E580" s="4" t="s">
        <v>28</v>
      </c>
      <c r="F580" s="4" t="s">
        <v>7084</v>
      </c>
      <c r="G580" s="4" t="s">
        <v>3500</v>
      </c>
      <c r="H580" s="5"/>
      <c r="I580" s="7" t="s">
        <v>28</v>
      </c>
      <c r="J580" s="4" t="s">
        <v>7083</v>
      </c>
      <c r="K580" s="7" t="s">
        <v>3501</v>
      </c>
      <c r="L580" s="7" t="s">
        <v>3502</v>
      </c>
      <c r="M580" s="5"/>
      <c r="N580" s="5"/>
      <c r="O580" s="5"/>
      <c r="P580" s="5"/>
      <c r="Q580" s="5"/>
      <c r="R580" s="5"/>
      <c r="S580" s="5"/>
      <c r="T580" s="5"/>
      <c r="U580" s="5"/>
      <c r="V580" s="5"/>
      <c r="W580" s="5"/>
      <c r="X580" s="5"/>
      <c r="Y580" s="5"/>
      <c r="Z580" s="5"/>
    </row>
    <row r="581">
      <c r="A581" s="6" t="s">
        <v>7085</v>
      </c>
      <c r="B581" s="4" t="s">
        <v>7086</v>
      </c>
      <c r="C581" s="4" t="s">
        <v>3505</v>
      </c>
      <c r="D581" s="4"/>
      <c r="E581" s="4" t="s">
        <v>36</v>
      </c>
      <c r="F581" s="4" t="s">
        <v>7087</v>
      </c>
      <c r="G581" s="4" t="s">
        <v>3506</v>
      </c>
      <c r="H581" s="5"/>
      <c r="I581" s="7" t="s">
        <v>36</v>
      </c>
      <c r="J581" s="4" t="s">
        <v>7086</v>
      </c>
      <c r="K581" s="7" t="s">
        <v>3507</v>
      </c>
      <c r="L581" s="7" t="s">
        <v>3508</v>
      </c>
      <c r="M581" s="5"/>
      <c r="N581" s="5"/>
      <c r="O581" s="5"/>
      <c r="P581" s="5"/>
      <c r="Q581" s="5"/>
      <c r="R581" s="5"/>
      <c r="S581" s="5"/>
      <c r="T581" s="5"/>
      <c r="U581" s="5"/>
      <c r="V581" s="5"/>
      <c r="W581" s="5"/>
      <c r="X581" s="5"/>
      <c r="Y581" s="5"/>
      <c r="Z581" s="5"/>
    </row>
    <row r="582">
      <c r="A582" s="6" t="s">
        <v>7088</v>
      </c>
      <c r="B582" s="4" t="s">
        <v>7089</v>
      </c>
      <c r="C582" s="4" t="s">
        <v>3511</v>
      </c>
      <c r="D582" s="4"/>
      <c r="E582" s="4" t="s">
        <v>44</v>
      </c>
      <c r="F582" s="4" t="s">
        <v>7090</v>
      </c>
      <c r="G582" s="4" t="s">
        <v>3512</v>
      </c>
      <c r="H582" s="5"/>
      <c r="I582" s="7" t="s">
        <v>46</v>
      </c>
      <c r="J582" s="4" t="s">
        <v>7089</v>
      </c>
      <c r="K582" s="7" t="s">
        <v>3513</v>
      </c>
      <c r="L582" s="7" t="s">
        <v>3514</v>
      </c>
      <c r="M582" s="5"/>
      <c r="N582" s="5"/>
      <c r="O582" s="5"/>
      <c r="P582" s="5"/>
      <c r="Q582" s="5"/>
      <c r="R582" s="5"/>
      <c r="S582" s="5"/>
      <c r="T582" s="5"/>
      <c r="U582" s="5"/>
      <c r="V582" s="5"/>
      <c r="W582" s="5"/>
      <c r="X582" s="5"/>
      <c r="Y582" s="5"/>
      <c r="Z582" s="5"/>
    </row>
    <row r="583">
      <c r="A583" s="6" t="s">
        <v>7091</v>
      </c>
      <c r="B583" s="4" t="s">
        <v>7092</v>
      </c>
      <c r="C583" s="4" t="s">
        <v>3517</v>
      </c>
      <c r="D583" s="4"/>
      <c r="E583" s="4" t="s">
        <v>55</v>
      </c>
      <c r="F583" s="4" t="s">
        <v>7093</v>
      </c>
      <c r="G583" s="4" t="s">
        <v>3518</v>
      </c>
      <c r="H583" s="5"/>
      <c r="I583" s="7" t="s">
        <v>55</v>
      </c>
      <c r="J583" s="4" t="s">
        <v>7092</v>
      </c>
      <c r="K583" s="7" t="s">
        <v>3519</v>
      </c>
      <c r="L583" s="7" t="s">
        <v>3520</v>
      </c>
      <c r="M583" s="5"/>
      <c r="N583" s="5"/>
      <c r="O583" s="5"/>
      <c r="P583" s="5"/>
      <c r="Q583" s="5"/>
      <c r="R583" s="5"/>
      <c r="S583" s="5"/>
      <c r="T583" s="5"/>
      <c r="U583" s="5"/>
      <c r="V583" s="5"/>
      <c r="W583" s="5"/>
      <c r="X583" s="5"/>
      <c r="Y583" s="5"/>
      <c r="Z583" s="5"/>
    </row>
    <row r="584">
      <c r="A584" s="6" t="s">
        <v>7094</v>
      </c>
      <c r="B584" s="4" t="s">
        <v>7095</v>
      </c>
      <c r="C584" s="4" t="s">
        <v>7096</v>
      </c>
      <c r="D584" s="5"/>
      <c r="E584" s="5"/>
      <c r="F584" s="5"/>
      <c r="G584" s="5"/>
      <c r="H584" s="5"/>
      <c r="I584" s="7"/>
      <c r="J584" s="4"/>
      <c r="K584" s="7"/>
      <c r="L584" s="7"/>
      <c r="M584" s="5"/>
      <c r="N584" s="5"/>
      <c r="O584" s="5"/>
      <c r="P584" s="5"/>
      <c r="Q584" s="5"/>
      <c r="R584" s="5"/>
      <c r="S584" s="5"/>
      <c r="T584" s="5"/>
      <c r="U584" s="5"/>
      <c r="V584" s="5"/>
      <c r="W584" s="5"/>
      <c r="X584" s="5"/>
      <c r="Y584" s="5"/>
      <c r="Z584" s="5"/>
    </row>
    <row r="585">
      <c r="A585" s="6" t="s">
        <v>7097</v>
      </c>
      <c r="B585" s="4" t="s">
        <v>7098</v>
      </c>
      <c r="C585" s="4" t="s">
        <v>3526</v>
      </c>
      <c r="D585" s="4"/>
      <c r="E585" s="4" t="s">
        <v>63</v>
      </c>
      <c r="F585" s="4" t="s">
        <v>7099</v>
      </c>
      <c r="G585" s="4" t="s">
        <v>3527</v>
      </c>
      <c r="H585" s="5"/>
      <c r="I585" s="7" t="s">
        <v>63</v>
      </c>
      <c r="J585" s="4" t="s">
        <v>7095</v>
      </c>
      <c r="K585" s="7" t="s">
        <v>3528</v>
      </c>
      <c r="L585" s="7" t="s">
        <v>3529</v>
      </c>
      <c r="M585" s="5"/>
      <c r="N585" s="5"/>
      <c r="O585" s="5"/>
      <c r="P585" s="5"/>
      <c r="Q585" s="5"/>
      <c r="R585" s="5"/>
      <c r="S585" s="5"/>
      <c r="T585" s="5"/>
      <c r="U585" s="5"/>
      <c r="V585" s="5"/>
      <c r="W585" s="5"/>
      <c r="X585" s="5"/>
      <c r="Y585" s="5"/>
      <c r="Z585" s="5"/>
    </row>
    <row r="586">
      <c r="A586" s="7" t="s">
        <v>7100</v>
      </c>
      <c r="B586" s="4" t="s">
        <v>7098</v>
      </c>
      <c r="C586" s="4" t="s">
        <v>3526</v>
      </c>
      <c r="D586" s="4"/>
      <c r="E586" s="4" t="s">
        <v>71</v>
      </c>
      <c r="F586" s="4" t="s">
        <v>7099</v>
      </c>
      <c r="G586" s="4" t="s">
        <v>3532</v>
      </c>
      <c r="H586" s="5"/>
      <c r="I586" s="7" t="s">
        <v>71</v>
      </c>
      <c r="J586" s="4" t="s">
        <v>7098</v>
      </c>
      <c r="K586" s="7" t="s">
        <v>3533</v>
      </c>
      <c r="L586" s="7" t="s">
        <v>3534</v>
      </c>
      <c r="M586" s="5"/>
      <c r="N586" s="5"/>
      <c r="O586" s="5"/>
      <c r="P586" s="5"/>
      <c r="Q586" s="5"/>
      <c r="R586" s="5"/>
      <c r="S586" s="5"/>
      <c r="T586" s="5"/>
      <c r="U586" s="5"/>
      <c r="V586" s="5"/>
      <c r="W586" s="5"/>
      <c r="X586" s="5"/>
      <c r="Y586" s="5"/>
      <c r="Z586" s="5"/>
    </row>
    <row r="587">
      <c r="A587" s="6" t="s">
        <v>7101</v>
      </c>
      <c r="B587" s="4" t="s">
        <v>7102</v>
      </c>
      <c r="C587" s="4" t="s">
        <v>3537</v>
      </c>
      <c r="D587" s="4"/>
      <c r="E587" s="4" t="s">
        <v>79</v>
      </c>
      <c r="F587" s="4" t="s">
        <v>7103</v>
      </c>
      <c r="G587" s="4" t="s">
        <v>3538</v>
      </c>
      <c r="H587" s="5"/>
      <c r="I587" s="7" t="s">
        <v>79</v>
      </c>
      <c r="J587" s="4" t="s">
        <v>7102</v>
      </c>
      <c r="K587" s="7" t="s">
        <v>3539</v>
      </c>
      <c r="L587" s="7" t="s">
        <v>3540</v>
      </c>
      <c r="M587" s="5"/>
      <c r="N587" s="5"/>
      <c r="O587" s="5"/>
      <c r="P587" s="5"/>
      <c r="Q587" s="5"/>
      <c r="R587" s="5"/>
      <c r="S587" s="5"/>
      <c r="T587" s="5"/>
      <c r="U587" s="5"/>
      <c r="V587" s="5"/>
      <c r="W587" s="5"/>
      <c r="X587" s="5"/>
      <c r="Y587" s="5"/>
      <c r="Z587" s="5"/>
    </row>
    <row r="588">
      <c r="A588" s="6" t="s">
        <v>7104</v>
      </c>
      <c r="B588" s="4" t="s">
        <v>7105</v>
      </c>
      <c r="C588" s="4" t="s">
        <v>3543</v>
      </c>
      <c r="D588" s="4"/>
      <c r="E588" s="4" t="s">
        <v>87</v>
      </c>
      <c r="F588" s="4" t="s">
        <v>7106</v>
      </c>
      <c r="G588" s="4" t="s">
        <v>3544</v>
      </c>
      <c r="H588" s="5"/>
      <c r="I588" s="7" t="s">
        <v>87</v>
      </c>
      <c r="J588" s="4" t="s">
        <v>7105</v>
      </c>
      <c r="K588" s="7" t="s">
        <v>3545</v>
      </c>
      <c r="L588" s="7" t="s">
        <v>3546</v>
      </c>
      <c r="M588" s="5"/>
      <c r="N588" s="5"/>
      <c r="O588" s="5"/>
      <c r="P588" s="5"/>
      <c r="Q588" s="5"/>
      <c r="R588" s="5"/>
      <c r="S588" s="5"/>
      <c r="T588" s="5"/>
      <c r="U588" s="5"/>
      <c r="V588" s="5"/>
      <c r="W588" s="5"/>
      <c r="X588" s="5"/>
      <c r="Y588" s="5"/>
      <c r="Z588" s="5"/>
    </row>
    <row r="589">
      <c r="A589" s="6" t="s">
        <v>7107</v>
      </c>
      <c r="B589" s="4" t="s">
        <v>7108</v>
      </c>
      <c r="C589" s="4" t="s">
        <v>3549</v>
      </c>
      <c r="D589" s="4"/>
      <c r="E589" s="4"/>
      <c r="F589" s="4"/>
      <c r="G589" s="8"/>
      <c r="H589" s="5"/>
      <c r="I589" s="7"/>
      <c r="J589" s="4"/>
      <c r="K589" s="7"/>
      <c r="L589" s="7"/>
      <c r="M589" s="5"/>
      <c r="N589" s="5"/>
      <c r="O589" s="5"/>
      <c r="P589" s="5"/>
      <c r="Q589" s="5"/>
      <c r="R589" s="5"/>
      <c r="S589" s="5"/>
      <c r="T589" s="5"/>
      <c r="U589" s="5"/>
      <c r="V589" s="5"/>
      <c r="W589" s="5"/>
      <c r="X589" s="5"/>
      <c r="Y589" s="5"/>
      <c r="Z589" s="5"/>
    </row>
    <row r="590">
      <c r="A590" s="6" t="s">
        <v>7109</v>
      </c>
      <c r="B590" s="4" t="s">
        <v>7110</v>
      </c>
      <c r="C590" s="4" t="s">
        <v>3552</v>
      </c>
      <c r="D590" s="4"/>
      <c r="E590" s="4" t="s">
        <v>95</v>
      </c>
      <c r="F590" s="4" t="s">
        <v>7111</v>
      </c>
      <c r="G590" s="4" t="s">
        <v>3553</v>
      </c>
      <c r="H590" s="5"/>
      <c r="I590" s="7" t="s">
        <v>95</v>
      </c>
      <c r="J590" s="4" t="s">
        <v>7108</v>
      </c>
      <c r="K590" s="7" t="s">
        <v>3554</v>
      </c>
      <c r="L590" s="7" t="s">
        <v>3555</v>
      </c>
      <c r="M590" s="5"/>
      <c r="N590" s="5"/>
      <c r="O590" s="5"/>
      <c r="P590" s="5"/>
      <c r="Q590" s="5"/>
      <c r="R590" s="5"/>
      <c r="S590" s="5"/>
      <c r="T590" s="5"/>
      <c r="U590" s="5"/>
      <c r="V590" s="5"/>
      <c r="W590" s="5"/>
      <c r="X590" s="5"/>
      <c r="Y590" s="5"/>
      <c r="Z590" s="5"/>
    </row>
    <row r="591">
      <c r="A591" s="6" t="s">
        <v>7112</v>
      </c>
      <c r="B591" s="4" t="s">
        <v>7113</v>
      </c>
      <c r="C591" s="4" t="s">
        <v>3558</v>
      </c>
      <c r="D591" s="4"/>
      <c r="E591" s="4" t="s">
        <v>103</v>
      </c>
      <c r="F591" s="4" t="s">
        <v>7114</v>
      </c>
      <c r="G591" s="4" t="s">
        <v>3559</v>
      </c>
      <c r="H591" s="5"/>
      <c r="I591" s="7" t="s">
        <v>103</v>
      </c>
      <c r="J591" s="4" t="s">
        <v>7110</v>
      </c>
      <c r="K591" s="7" t="s">
        <v>3560</v>
      </c>
      <c r="L591" s="7" t="s">
        <v>3561</v>
      </c>
      <c r="M591" s="5"/>
      <c r="N591" s="5"/>
      <c r="O591" s="5"/>
      <c r="P591" s="5"/>
      <c r="Q591" s="5"/>
      <c r="R591" s="5"/>
      <c r="S591" s="5"/>
      <c r="T591" s="5"/>
      <c r="U591" s="5"/>
      <c r="V591" s="5"/>
      <c r="W591" s="5"/>
      <c r="X591" s="5"/>
      <c r="Y591" s="5"/>
      <c r="Z591" s="5"/>
    </row>
    <row r="592">
      <c r="A592" s="6" t="s">
        <v>7115</v>
      </c>
      <c r="B592" s="4" t="s">
        <v>7116</v>
      </c>
      <c r="C592" s="4" t="s">
        <v>3564</v>
      </c>
      <c r="D592" s="4"/>
      <c r="E592" s="4" t="s">
        <v>111</v>
      </c>
      <c r="F592" s="4" t="s">
        <v>7117</v>
      </c>
      <c r="G592" s="4" t="s">
        <v>3565</v>
      </c>
      <c r="H592" s="5"/>
      <c r="I592" s="7" t="s">
        <v>111</v>
      </c>
      <c r="J592" s="4" t="s">
        <v>7113</v>
      </c>
      <c r="K592" s="7" t="s">
        <v>3566</v>
      </c>
      <c r="L592" s="7" t="s">
        <v>3567</v>
      </c>
      <c r="M592" s="5"/>
      <c r="N592" s="5"/>
      <c r="O592" s="5"/>
      <c r="P592" s="5"/>
      <c r="Q592" s="5"/>
      <c r="R592" s="5"/>
      <c r="S592" s="5"/>
      <c r="T592" s="5"/>
      <c r="U592" s="5"/>
      <c r="V592" s="5"/>
      <c r="W592" s="5"/>
      <c r="X592" s="5"/>
      <c r="Y592" s="5"/>
      <c r="Z592" s="5"/>
    </row>
    <row r="593">
      <c r="A593" s="6" t="s">
        <v>7118</v>
      </c>
      <c r="B593" s="4" t="s">
        <v>7119</v>
      </c>
      <c r="C593" s="4" t="s">
        <v>3570</v>
      </c>
      <c r="D593" s="4"/>
      <c r="E593" s="4" t="s">
        <v>119</v>
      </c>
      <c r="F593" s="4" t="s">
        <v>7117</v>
      </c>
      <c r="G593" s="4" t="s">
        <v>3571</v>
      </c>
      <c r="H593" s="5"/>
      <c r="I593" s="7" t="s">
        <v>119</v>
      </c>
      <c r="J593" s="4" t="s">
        <v>7116</v>
      </c>
      <c r="K593" s="7" t="s">
        <v>3572</v>
      </c>
      <c r="L593" s="7" t="s">
        <v>3573</v>
      </c>
      <c r="M593" s="5"/>
      <c r="N593" s="5"/>
      <c r="O593" s="5"/>
      <c r="P593" s="5"/>
      <c r="Q593" s="5"/>
      <c r="R593" s="5"/>
      <c r="S593" s="5"/>
      <c r="T593" s="5"/>
      <c r="U593" s="5"/>
      <c r="V593" s="5"/>
      <c r="W593" s="5"/>
      <c r="X593" s="5"/>
      <c r="Y593" s="5"/>
      <c r="Z593" s="5"/>
    </row>
    <row r="594">
      <c r="A594" s="6" t="s">
        <v>7120</v>
      </c>
      <c r="B594" s="4" t="s">
        <v>7121</v>
      </c>
      <c r="C594" s="4" t="s">
        <v>3576</v>
      </c>
      <c r="D594" s="4"/>
      <c r="E594" s="4" t="s">
        <v>127</v>
      </c>
      <c r="F594" s="4" t="s">
        <v>7122</v>
      </c>
      <c r="G594" s="4" t="s">
        <v>3577</v>
      </c>
      <c r="H594" s="5"/>
      <c r="I594" s="7" t="s">
        <v>129</v>
      </c>
      <c r="J594" s="4" t="s">
        <v>7119</v>
      </c>
      <c r="K594" s="7" t="s">
        <v>3578</v>
      </c>
      <c r="L594" s="7" t="s">
        <v>3579</v>
      </c>
      <c r="M594" s="5"/>
      <c r="N594" s="5"/>
      <c r="O594" s="5"/>
      <c r="P594" s="5"/>
      <c r="Q594" s="5"/>
      <c r="R594" s="5"/>
      <c r="S594" s="5"/>
      <c r="T594" s="5"/>
      <c r="U594" s="5"/>
      <c r="V594" s="5"/>
      <c r="W594" s="5"/>
      <c r="X594" s="5"/>
      <c r="Y594" s="5"/>
      <c r="Z594" s="5"/>
    </row>
    <row r="595">
      <c r="A595" s="6" t="s">
        <v>7123</v>
      </c>
      <c r="B595" s="9" t="s">
        <v>3581</v>
      </c>
      <c r="C595" s="9" t="s">
        <v>3582</v>
      </c>
      <c r="D595" s="9"/>
      <c r="E595" s="9" t="s">
        <v>138</v>
      </c>
      <c r="F595" s="9" t="s">
        <v>7124</v>
      </c>
      <c r="G595" s="9" t="s">
        <v>3583</v>
      </c>
      <c r="H595" s="10"/>
      <c r="I595" s="11" t="s">
        <v>138</v>
      </c>
      <c r="J595" s="9" t="s">
        <v>7121</v>
      </c>
      <c r="K595" s="11" t="s">
        <v>3584</v>
      </c>
      <c r="L595" s="11" t="s">
        <v>3585</v>
      </c>
      <c r="M595" s="5"/>
      <c r="N595" s="5"/>
      <c r="O595" s="5"/>
      <c r="P595" s="5"/>
      <c r="Q595" s="5"/>
      <c r="R595" s="5"/>
      <c r="S595" s="5"/>
      <c r="T595" s="5"/>
      <c r="U595" s="5"/>
      <c r="V595" s="5"/>
      <c r="W595" s="5"/>
      <c r="X595" s="5"/>
      <c r="Y595" s="5"/>
      <c r="Z595" s="5"/>
    </row>
    <row r="596">
      <c r="A596" s="6" t="s">
        <v>7125</v>
      </c>
      <c r="B596" s="4" t="s">
        <v>7126</v>
      </c>
      <c r="C596" s="4" t="s">
        <v>3588</v>
      </c>
      <c r="D596" s="4"/>
      <c r="E596" s="4" t="s">
        <v>145</v>
      </c>
      <c r="F596" s="4" t="s">
        <v>7127</v>
      </c>
      <c r="G596" s="4" t="s">
        <v>3589</v>
      </c>
      <c r="H596" s="5"/>
      <c r="I596" s="7" t="s">
        <v>145</v>
      </c>
      <c r="J596" s="4" t="s">
        <v>7126</v>
      </c>
      <c r="K596" s="7" t="s">
        <v>3590</v>
      </c>
      <c r="L596" s="7" t="s">
        <v>3591</v>
      </c>
      <c r="M596" s="5"/>
      <c r="N596" s="5"/>
      <c r="O596" s="5"/>
      <c r="P596" s="5"/>
      <c r="Q596" s="5"/>
      <c r="R596" s="5"/>
      <c r="S596" s="5"/>
      <c r="T596" s="5"/>
      <c r="U596" s="5"/>
      <c r="V596" s="5"/>
      <c r="W596" s="5"/>
      <c r="X596" s="5"/>
      <c r="Y596" s="5"/>
      <c r="Z596" s="5"/>
    </row>
    <row r="597">
      <c r="A597" s="6" t="s">
        <v>7128</v>
      </c>
      <c r="B597" s="4" t="s">
        <v>7129</v>
      </c>
      <c r="C597" s="4" t="s">
        <v>3594</v>
      </c>
      <c r="D597" s="4"/>
      <c r="E597" s="4" t="s">
        <v>153</v>
      </c>
      <c r="F597" s="4" t="s">
        <v>7130</v>
      </c>
      <c r="G597" s="4" t="s">
        <v>3595</v>
      </c>
      <c r="H597" s="5"/>
      <c r="I597" s="7" t="s">
        <v>153</v>
      </c>
      <c r="J597" s="4" t="s">
        <v>7129</v>
      </c>
      <c r="K597" s="7" t="s">
        <v>3596</v>
      </c>
      <c r="L597" s="7" t="s">
        <v>3597</v>
      </c>
      <c r="M597" s="5"/>
      <c r="N597" s="5"/>
      <c r="O597" s="5"/>
      <c r="P597" s="5"/>
      <c r="Q597" s="5"/>
      <c r="R597" s="5"/>
      <c r="S597" s="5"/>
      <c r="T597" s="5"/>
      <c r="U597" s="5"/>
      <c r="V597" s="5"/>
      <c r="W597" s="5"/>
      <c r="X597" s="5"/>
      <c r="Y597" s="5"/>
      <c r="Z597" s="5"/>
    </row>
    <row r="598">
      <c r="A598" s="6" t="s">
        <v>7131</v>
      </c>
      <c r="B598" s="4" t="s">
        <v>7132</v>
      </c>
      <c r="C598" s="4" t="s">
        <v>3600</v>
      </c>
      <c r="D598" s="4"/>
      <c r="E598" s="4" t="s">
        <v>161</v>
      </c>
      <c r="F598" s="4" t="s">
        <v>7133</v>
      </c>
      <c r="G598" s="4" t="s">
        <v>3601</v>
      </c>
      <c r="H598" s="5"/>
      <c r="I598" s="7" t="s">
        <v>161</v>
      </c>
      <c r="J598" s="4" t="s">
        <v>7132</v>
      </c>
      <c r="K598" s="7" t="s">
        <v>3602</v>
      </c>
      <c r="L598" s="7" t="s">
        <v>3603</v>
      </c>
      <c r="M598" s="5"/>
      <c r="N598" s="5"/>
      <c r="O598" s="5"/>
      <c r="P598" s="5"/>
      <c r="Q598" s="5"/>
      <c r="R598" s="5"/>
      <c r="S598" s="5"/>
      <c r="T598" s="5"/>
      <c r="U598" s="5"/>
      <c r="V598" s="5"/>
      <c r="W598" s="5"/>
      <c r="X598" s="5"/>
      <c r="Y598" s="5"/>
      <c r="Z598" s="5"/>
    </row>
    <row r="599">
      <c r="A599" s="6" t="s">
        <v>7134</v>
      </c>
      <c r="B599" s="4" t="s">
        <v>7135</v>
      </c>
      <c r="C599" s="4" t="s">
        <v>3606</v>
      </c>
      <c r="D599" s="4"/>
      <c r="E599" s="4" t="s">
        <v>169</v>
      </c>
      <c r="F599" s="4" t="s">
        <v>7133</v>
      </c>
      <c r="G599" s="4" t="s">
        <v>3607</v>
      </c>
      <c r="H599" s="5"/>
      <c r="I599" s="7" t="s">
        <v>169</v>
      </c>
      <c r="J599" s="4" t="s">
        <v>7135</v>
      </c>
      <c r="K599" s="7" t="s">
        <v>3608</v>
      </c>
      <c r="L599" s="7" t="s">
        <v>3609</v>
      </c>
      <c r="M599" s="5"/>
      <c r="N599" s="5"/>
      <c r="O599" s="5"/>
      <c r="P599" s="5"/>
      <c r="Q599" s="5"/>
      <c r="R599" s="5"/>
      <c r="S599" s="5"/>
      <c r="T599" s="5"/>
      <c r="U599" s="5"/>
      <c r="V599" s="5"/>
      <c r="W599" s="5"/>
      <c r="X599" s="5"/>
      <c r="Y599" s="5"/>
      <c r="Z599" s="5"/>
    </row>
    <row r="600">
      <c r="A600" s="6" t="s">
        <v>7136</v>
      </c>
      <c r="B600" s="4" t="s">
        <v>7137</v>
      </c>
      <c r="C600" s="4" t="s">
        <v>3612</v>
      </c>
      <c r="D600" s="4"/>
      <c r="E600" s="4" t="s">
        <v>177</v>
      </c>
      <c r="F600" s="4" t="s">
        <v>7138</v>
      </c>
      <c r="G600" s="4" t="s">
        <v>3613</v>
      </c>
      <c r="H600" s="5"/>
      <c r="I600" s="7" t="s">
        <v>177</v>
      </c>
      <c r="J600" s="4" t="s">
        <v>7137</v>
      </c>
      <c r="K600" s="7" t="s">
        <v>3614</v>
      </c>
      <c r="L600" s="7" t="s">
        <v>3615</v>
      </c>
      <c r="M600" s="5"/>
      <c r="N600" s="5"/>
      <c r="O600" s="5"/>
      <c r="P600" s="5"/>
      <c r="Q600" s="5"/>
      <c r="R600" s="5"/>
      <c r="S600" s="5"/>
      <c r="T600" s="5"/>
      <c r="U600" s="5"/>
      <c r="V600" s="5"/>
      <c r="W600" s="5"/>
      <c r="X600" s="5"/>
      <c r="Y600" s="5"/>
      <c r="Z600" s="5"/>
    </row>
    <row r="601">
      <c r="A601" s="6" t="s">
        <v>7139</v>
      </c>
      <c r="B601" s="4" t="s">
        <v>7140</v>
      </c>
      <c r="C601" s="4" t="s">
        <v>3619</v>
      </c>
      <c r="D601" s="4"/>
      <c r="E601" s="4" t="s">
        <v>185</v>
      </c>
      <c r="F601" s="4" t="s">
        <v>7138</v>
      </c>
      <c r="G601" s="4" t="s">
        <v>3620</v>
      </c>
      <c r="H601" s="5"/>
      <c r="I601" s="7" t="s">
        <v>185</v>
      </c>
      <c r="J601" s="4" t="s">
        <v>7140</v>
      </c>
      <c r="K601" s="7" t="s">
        <v>3621</v>
      </c>
      <c r="L601" s="7" t="s">
        <v>3622</v>
      </c>
      <c r="M601" s="5"/>
      <c r="N601" s="5"/>
      <c r="O601" s="5"/>
      <c r="P601" s="5"/>
      <c r="Q601" s="5"/>
      <c r="R601" s="5"/>
      <c r="S601" s="5"/>
      <c r="T601" s="5"/>
      <c r="U601" s="5"/>
      <c r="V601" s="5"/>
      <c r="W601" s="5"/>
      <c r="X601" s="5"/>
      <c r="Y601" s="5"/>
      <c r="Z601" s="5"/>
    </row>
    <row r="602">
      <c r="A602" s="6" t="s">
        <v>7141</v>
      </c>
      <c r="B602" s="4" t="s">
        <v>7142</v>
      </c>
      <c r="C602" s="4" t="s">
        <v>3625</v>
      </c>
      <c r="D602" s="4"/>
      <c r="E602" s="4" t="s">
        <v>193</v>
      </c>
      <c r="F602" s="4" t="s">
        <v>7143</v>
      </c>
      <c r="G602" s="4" t="s">
        <v>3626</v>
      </c>
      <c r="H602" s="5"/>
      <c r="I602" s="7" t="s">
        <v>193</v>
      </c>
      <c r="J602" s="4" t="s">
        <v>7142</v>
      </c>
      <c r="K602" s="7" t="s">
        <v>3627</v>
      </c>
      <c r="L602" s="7" t="s">
        <v>3628</v>
      </c>
      <c r="M602" s="5"/>
      <c r="N602" s="5"/>
      <c r="O602" s="5"/>
      <c r="P602" s="5"/>
      <c r="Q602" s="5"/>
      <c r="R602" s="5"/>
      <c r="S602" s="5"/>
      <c r="T602" s="5"/>
      <c r="U602" s="5"/>
      <c r="V602" s="5"/>
      <c r="W602" s="5"/>
      <c r="X602" s="5"/>
      <c r="Y602" s="5"/>
      <c r="Z602" s="5"/>
    </row>
    <row r="603">
      <c r="A603" s="6" t="s">
        <v>7144</v>
      </c>
      <c r="B603" s="4" t="s">
        <v>7145</v>
      </c>
      <c r="C603" s="4" t="s">
        <v>3631</v>
      </c>
      <c r="D603" s="4"/>
      <c r="E603" s="4" t="s">
        <v>201</v>
      </c>
      <c r="F603" s="4" t="s">
        <v>7143</v>
      </c>
      <c r="G603" s="4" t="s">
        <v>3632</v>
      </c>
      <c r="H603" s="5"/>
      <c r="I603" s="7" t="s">
        <v>201</v>
      </c>
      <c r="J603" s="4" t="s">
        <v>7145</v>
      </c>
      <c r="K603" s="7" t="s">
        <v>3633</v>
      </c>
      <c r="L603" s="7" t="s">
        <v>3634</v>
      </c>
      <c r="M603" s="5"/>
      <c r="N603" s="5"/>
      <c r="O603" s="5"/>
      <c r="P603" s="5"/>
      <c r="Q603" s="5"/>
      <c r="R603" s="5"/>
      <c r="S603" s="5"/>
      <c r="T603" s="5"/>
      <c r="U603" s="5"/>
      <c r="V603" s="5"/>
      <c r="W603" s="5"/>
      <c r="X603" s="5"/>
      <c r="Y603" s="5"/>
      <c r="Z603" s="5"/>
    </row>
    <row r="604">
      <c r="A604" s="6" t="s">
        <v>7146</v>
      </c>
      <c r="B604" s="4" t="s">
        <v>7147</v>
      </c>
      <c r="C604" s="4" t="s">
        <v>3637</v>
      </c>
      <c r="D604" s="4"/>
      <c r="E604" s="4" t="s">
        <v>201</v>
      </c>
      <c r="F604" s="4" t="s">
        <v>7143</v>
      </c>
      <c r="G604" s="4" t="s">
        <v>3632</v>
      </c>
      <c r="H604" s="5"/>
      <c r="I604" s="7"/>
      <c r="J604" s="4"/>
      <c r="K604" s="7"/>
      <c r="L604" s="7"/>
      <c r="M604" s="5"/>
      <c r="N604" s="5"/>
      <c r="O604" s="5"/>
      <c r="P604" s="5"/>
      <c r="Q604" s="5"/>
      <c r="R604" s="5"/>
      <c r="S604" s="5"/>
      <c r="T604" s="5"/>
      <c r="U604" s="5"/>
      <c r="V604" s="5"/>
      <c r="W604" s="5"/>
      <c r="X604" s="5"/>
      <c r="Y604" s="5"/>
      <c r="Z604" s="5"/>
    </row>
    <row r="605">
      <c r="A605" s="6" t="s">
        <v>7148</v>
      </c>
      <c r="B605" s="4" t="s">
        <v>7149</v>
      </c>
      <c r="C605" s="4" t="s">
        <v>3641</v>
      </c>
      <c r="D605" s="4"/>
      <c r="E605" s="4" t="s">
        <v>201</v>
      </c>
      <c r="F605" s="4" t="s">
        <v>7143</v>
      </c>
      <c r="G605" s="4" t="s">
        <v>3632</v>
      </c>
      <c r="H605" s="5"/>
      <c r="I605" s="7"/>
      <c r="J605" s="4"/>
      <c r="K605" s="7"/>
      <c r="L605" s="7"/>
      <c r="M605" s="5"/>
      <c r="N605" s="5"/>
      <c r="O605" s="5"/>
      <c r="P605" s="5"/>
      <c r="Q605" s="5"/>
      <c r="R605" s="5"/>
      <c r="S605" s="5"/>
      <c r="T605" s="5"/>
      <c r="U605" s="5"/>
      <c r="V605" s="5"/>
      <c r="W605" s="5"/>
      <c r="X605" s="5"/>
      <c r="Y605" s="5"/>
      <c r="Z605" s="5"/>
    </row>
    <row r="606">
      <c r="A606" s="6" t="s">
        <v>7150</v>
      </c>
      <c r="B606" s="4" t="s">
        <v>7151</v>
      </c>
      <c r="C606" s="4" t="s">
        <v>3644</v>
      </c>
      <c r="D606" s="4"/>
      <c r="E606" s="4" t="s">
        <v>209</v>
      </c>
      <c r="F606" s="4" t="s">
        <v>7152</v>
      </c>
      <c r="G606" s="4" t="s">
        <v>3645</v>
      </c>
      <c r="H606" s="5"/>
      <c r="I606" s="7" t="s">
        <v>211</v>
      </c>
      <c r="J606" s="4" t="s">
        <v>7147</v>
      </c>
      <c r="K606" s="7" t="s">
        <v>3646</v>
      </c>
      <c r="L606" s="7" t="s">
        <v>3647</v>
      </c>
      <c r="M606" s="5"/>
      <c r="N606" s="5"/>
      <c r="O606" s="5"/>
      <c r="P606" s="5"/>
      <c r="Q606" s="5"/>
      <c r="R606" s="5"/>
      <c r="S606" s="5"/>
      <c r="T606" s="5"/>
      <c r="U606" s="5"/>
      <c r="V606" s="5"/>
      <c r="W606" s="5"/>
      <c r="X606" s="5"/>
      <c r="Y606" s="5"/>
      <c r="Z606" s="5"/>
    </row>
    <row r="607">
      <c r="A607" s="6" t="s">
        <v>7153</v>
      </c>
      <c r="B607" s="4" t="s">
        <v>7154</v>
      </c>
      <c r="C607" s="4" t="s">
        <v>3650</v>
      </c>
      <c r="D607" s="4"/>
      <c r="E607" s="4" t="s">
        <v>218</v>
      </c>
      <c r="F607" s="4" t="s">
        <v>7155</v>
      </c>
      <c r="G607" s="4" t="s">
        <v>3651</v>
      </c>
      <c r="H607" s="5"/>
      <c r="I607" s="7" t="s">
        <v>218</v>
      </c>
      <c r="J607" s="4" t="s">
        <v>7149</v>
      </c>
      <c r="K607" s="7" t="s">
        <v>3652</v>
      </c>
      <c r="L607" s="7" t="s">
        <v>3653</v>
      </c>
      <c r="M607" s="5"/>
      <c r="N607" s="5"/>
      <c r="O607" s="5"/>
      <c r="P607" s="5"/>
      <c r="Q607" s="5"/>
      <c r="R607" s="5"/>
      <c r="S607" s="5"/>
      <c r="T607" s="5"/>
      <c r="U607" s="5"/>
      <c r="V607" s="5"/>
      <c r="W607" s="5"/>
      <c r="X607" s="5"/>
      <c r="Y607" s="5"/>
      <c r="Z607" s="5"/>
    </row>
    <row r="608">
      <c r="A608" s="6" t="s">
        <v>7156</v>
      </c>
      <c r="B608" s="4" t="s">
        <v>7157</v>
      </c>
      <c r="C608" s="4" t="s">
        <v>3656</v>
      </c>
      <c r="D608" s="4"/>
      <c r="E608" s="4" t="s">
        <v>226</v>
      </c>
      <c r="F608" s="4" t="s">
        <v>7155</v>
      </c>
      <c r="G608" s="4" t="s">
        <v>3657</v>
      </c>
      <c r="H608" s="5"/>
      <c r="I608" s="7" t="s">
        <v>226</v>
      </c>
      <c r="J608" s="4" t="s">
        <v>7151</v>
      </c>
      <c r="K608" s="7" t="s">
        <v>3658</v>
      </c>
      <c r="L608" s="7" t="s">
        <v>3659</v>
      </c>
      <c r="M608" s="5"/>
      <c r="N608" s="5"/>
      <c r="O608" s="5"/>
      <c r="P608" s="5"/>
      <c r="Q608" s="5"/>
      <c r="R608" s="5"/>
      <c r="S608" s="5"/>
      <c r="T608" s="5"/>
      <c r="U608" s="5"/>
      <c r="V608" s="5"/>
      <c r="W608" s="5"/>
      <c r="X608" s="5"/>
      <c r="Y608" s="5"/>
      <c r="Z608" s="5"/>
    </row>
    <row r="609">
      <c r="A609" s="6" t="s">
        <v>7158</v>
      </c>
      <c r="B609" s="4" t="s">
        <v>7159</v>
      </c>
      <c r="C609" s="4" t="s">
        <v>3662</v>
      </c>
      <c r="D609" s="4"/>
      <c r="E609" s="4" t="s">
        <v>234</v>
      </c>
      <c r="F609" s="4" t="s">
        <v>7160</v>
      </c>
      <c r="G609" s="4" t="s">
        <v>3663</v>
      </c>
      <c r="H609" s="5"/>
      <c r="I609" s="7" t="s">
        <v>234</v>
      </c>
      <c r="J609" s="4" t="s">
        <v>7154</v>
      </c>
      <c r="K609" s="7" t="s">
        <v>3664</v>
      </c>
      <c r="L609" s="7" t="s">
        <v>3665</v>
      </c>
      <c r="M609" s="5"/>
      <c r="N609" s="5"/>
      <c r="O609" s="5"/>
      <c r="P609" s="5"/>
      <c r="Q609" s="5"/>
      <c r="R609" s="5"/>
      <c r="S609" s="5"/>
      <c r="T609" s="5"/>
      <c r="U609" s="5"/>
      <c r="V609" s="5"/>
      <c r="W609" s="5"/>
      <c r="X609" s="5"/>
      <c r="Y609" s="5"/>
      <c r="Z609" s="5"/>
    </row>
    <row r="610">
      <c r="A610" s="6" t="s">
        <v>7161</v>
      </c>
      <c r="B610" s="4" t="s">
        <v>7162</v>
      </c>
      <c r="C610" s="4" t="s">
        <v>3668</v>
      </c>
      <c r="D610" s="4"/>
      <c r="E610" s="4" t="s">
        <v>244</v>
      </c>
      <c r="F610" s="4" t="s">
        <v>7160</v>
      </c>
      <c r="G610" s="4" t="s">
        <v>3669</v>
      </c>
      <c r="H610" s="5"/>
      <c r="I610" s="7" t="s">
        <v>244</v>
      </c>
      <c r="J610" s="4" t="s">
        <v>7157</v>
      </c>
      <c r="K610" s="7" t="s">
        <v>3670</v>
      </c>
      <c r="L610" s="7" t="s">
        <v>3671</v>
      </c>
      <c r="M610" s="5"/>
      <c r="N610" s="5"/>
      <c r="O610" s="5"/>
      <c r="P610" s="5"/>
      <c r="Q610" s="5"/>
      <c r="R610" s="5"/>
      <c r="S610" s="5"/>
      <c r="T610" s="5"/>
      <c r="U610" s="5"/>
      <c r="V610" s="5"/>
      <c r="W610" s="5"/>
      <c r="X610" s="5"/>
      <c r="Y610" s="5"/>
      <c r="Z610" s="5"/>
    </row>
    <row r="611">
      <c r="A611" s="6" t="s">
        <v>7163</v>
      </c>
      <c r="B611" s="4" t="s">
        <v>7164</v>
      </c>
      <c r="C611" s="4" t="s">
        <v>3674</v>
      </c>
      <c r="D611" s="4"/>
      <c r="E611" s="4" t="s">
        <v>244</v>
      </c>
      <c r="F611" s="4" t="s">
        <v>7160</v>
      </c>
      <c r="G611" s="4" t="s">
        <v>3669</v>
      </c>
      <c r="H611" s="5"/>
      <c r="I611" s="7"/>
      <c r="J611" s="4"/>
      <c r="K611" s="7"/>
      <c r="L611" s="7"/>
      <c r="M611" s="5"/>
      <c r="N611" s="5"/>
      <c r="O611" s="5"/>
      <c r="P611" s="5"/>
      <c r="Q611" s="5"/>
      <c r="R611" s="5"/>
      <c r="S611" s="5"/>
      <c r="T611" s="5"/>
      <c r="U611" s="5"/>
      <c r="V611" s="5"/>
      <c r="W611" s="5"/>
      <c r="X611" s="5"/>
      <c r="Y611" s="5"/>
      <c r="Z611" s="5"/>
    </row>
    <row r="612">
      <c r="A612" s="6" t="s">
        <v>7165</v>
      </c>
      <c r="B612" s="4" t="s">
        <v>7166</v>
      </c>
      <c r="C612" s="4" t="s">
        <v>3678</v>
      </c>
      <c r="D612" s="4"/>
      <c r="E612" s="4" t="s">
        <v>244</v>
      </c>
      <c r="F612" s="4" t="s">
        <v>7160</v>
      </c>
      <c r="G612" s="4" t="s">
        <v>3669</v>
      </c>
      <c r="H612" s="5"/>
      <c r="I612" s="7"/>
      <c r="J612" s="4"/>
      <c r="K612" s="7"/>
      <c r="L612" s="7"/>
      <c r="M612" s="5"/>
      <c r="N612" s="5"/>
      <c r="O612" s="5"/>
      <c r="P612" s="5"/>
      <c r="Q612" s="5"/>
      <c r="R612" s="5"/>
      <c r="S612" s="5"/>
      <c r="T612" s="5"/>
      <c r="U612" s="5"/>
      <c r="V612" s="5"/>
      <c r="W612" s="5"/>
      <c r="X612" s="5"/>
      <c r="Y612" s="5"/>
      <c r="Z612" s="5"/>
    </row>
    <row r="613">
      <c r="A613" s="6" t="s">
        <v>7167</v>
      </c>
      <c r="B613" s="4" t="s">
        <v>7168</v>
      </c>
      <c r="C613" s="4" t="s">
        <v>3681</v>
      </c>
      <c r="D613" s="4"/>
      <c r="E613" s="4" t="s">
        <v>254</v>
      </c>
      <c r="F613" s="4" t="s">
        <v>7169</v>
      </c>
      <c r="G613" s="4" t="s">
        <v>3682</v>
      </c>
      <c r="H613" s="5"/>
      <c r="I613" s="7" t="s">
        <v>254</v>
      </c>
      <c r="J613" s="4" t="s">
        <v>7159</v>
      </c>
      <c r="K613" s="7" t="s">
        <v>3683</v>
      </c>
      <c r="L613" s="7" t="s">
        <v>3684</v>
      </c>
      <c r="M613" s="5"/>
      <c r="N613" s="5"/>
      <c r="O613" s="5"/>
      <c r="P613" s="5"/>
      <c r="Q613" s="5"/>
      <c r="R613" s="5"/>
      <c r="S613" s="5"/>
      <c r="T613" s="5"/>
      <c r="U613" s="5"/>
      <c r="V613" s="5"/>
      <c r="W613" s="5"/>
      <c r="X613" s="5"/>
      <c r="Y613" s="5"/>
      <c r="Z613" s="5"/>
    </row>
    <row r="614">
      <c r="A614" s="6" t="s">
        <v>7170</v>
      </c>
      <c r="B614" s="4" t="s">
        <v>7171</v>
      </c>
      <c r="C614" s="4" t="s">
        <v>3687</v>
      </c>
      <c r="D614" s="4"/>
      <c r="E614" s="4" t="s">
        <v>262</v>
      </c>
      <c r="F614" s="4" t="s">
        <v>7169</v>
      </c>
      <c r="G614" s="4" t="s">
        <v>3688</v>
      </c>
      <c r="H614" s="5"/>
      <c r="I614" s="7" t="s">
        <v>262</v>
      </c>
      <c r="J614" s="4" t="s">
        <v>7162</v>
      </c>
      <c r="K614" s="7" t="s">
        <v>3689</v>
      </c>
      <c r="L614" s="7" t="s">
        <v>3690</v>
      </c>
      <c r="M614" s="5"/>
      <c r="N614" s="5"/>
      <c r="O614" s="5"/>
      <c r="P614" s="5"/>
      <c r="Q614" s="5"/>
      <c r="R614" s="5"/>
      <c r="S614" s="5"/>
      <c r="T614" s="5"/>
      <c r="U614" s="5"/>
      <c r="V614" s="5"/>
      <c r="W614" s="5"/>
      <c r="X614" s="5"/>
      <c r="Y614" s="5"/>
      <c r="Z614" s="5"/>
    </row>
    <row r="615">
      <c r="A615" s="6" t="s">
        <v>7172</v>
      </c>
      <c r="B615" s="4" t="s">
        <v>7173</v>
      </c>
      <c r="C615" s="4" t="s">
        <v>3687</v>
      </c>
      <c r="D615" s="4"/>
      <c r="E615" s="4" t="s">
        <v>268</v>
      </c>
      <c r="F615" s="4" t="s">
        <v>7169</v>
      </c>
      <c r="G615" s="4" t="s">
        <v>3693</v>
      </c>
      <c r="H615" s="5"/>
      <c r="I615" s="7" t="s">
        <v>268</v>
      </c>
      <c r="J615" s="4" t="s">
        <v>7164</v>
      </c>
      <c r="K615" s="7" t="s">
        <v>3694</v>
      </c>
      <c r="L615" s="7" t="s">
        <v>3695</v>
      </c>
      <c r="M615" s="5"/>
      <c r="N615" s="5"/>
      <c r="O615" s="5"/>
      <c r="P615" s="5"/>
      <c r="Q615" s="5"/>
      <c r="R615" s="5"/>
      <c r="S615" s="5"/>
      <c r="T615" s="5"/>
      <c r="U615" s="5"/>
      <c r="V615" s="5"/>
      <c r="W615" s="5"/>
      <c r="X615" s="5"/>
      <c r="Y615" s="5"/>
      <c r="Z615" s="5"/>
    </row>
    <row r="616">
      <c r="A616" s="6" t="s">
        <v>7174</v>
      </c>
      <c r="B616" s="4" t="s">
        <v>7175</v>
      </c>
      <c r="C616" s="4" t="s">
        <v>3698</v>
      </c>
      <c r="D616" s="4"/>
      <c r="E616" s="4" t="s">
        <v>278</v>
      </c>
      <c r="F616" s="4" t="s">
        <v>7176</v>
      </c>
      <c r="G616" s="4" t="s">
        <v>3699</v>
      </c>
      <c r="H616" s="5"/>
      <c r="I616" s="7" t="s">
        <v>278</v>
      </c>
      <c r="J616" s="4" t="s">
        <v>7166</v>
      </c>
      <c r="K616" s="7" t="s">
        <v>3700</v>
      </c>
      <c r="L616" s="7" t="s">
        <v>3701</v>
      </c>
      <c r="M616" s="5"/>
      <c r="N616" s="5"/>
      <c r="O616" s="5"/>
      <c r="P616" s="5"/>
      <c r="Q616" s="5"/>
      <c r="R616" s="5"/>
      <c r="S616" s="5"/>
      <c r="T616" s="5"/>
      <c r="U616" s="5"/>
      <c r="V616" s="5"/>
      <c r="W616" s="5"/>
      <c r="X616" s="5"/>
      <c r="Y616" s="5"/>
      <c r="Z616" s="5"/>
    </row>
    <row r="617">
      <c r="A617" s="6" t="s">
        <v>7177</v>
      </c>
      <c r="B617" s="4" t="s">
        <v>7178</v>
      </c>
      <c r="C617" s="4" t="s">
        <v>3704</v>
      </c>
      <c r="D617" s="4"/>
      <c r="E617" s="4" t="s">
        <v>286</v>
      </c>
      <c r="F617" s="4" t="s">
        <v>7179</v>
      </c>
      <c r="G617" s="4" t="s">
        <v>3705</v>
      </c>
      <c r="H617" s="5"/>
      <c r="I617" s="7" t="s">
        <v>286</v>
      </c>
      <c r="J617" s="4" t="s">
        <v>7168</v>
      </c>
      <c r="K617" s="7" t="s">
        <v>3706</v>
      </c>
      <c r="L617" s="7" t="s">
        <v>3707</v>
      </c>
      <c r="M617" s="5"/>
      <c r="N617" s="5"/>
      <c r="O617" s="5"/>
      <c r="P617" s="5"/>
      <c r="Q617" s="5"/>
      <c r="R617" s="5"/>
      <c r="S617" s="5"/>
      <c r="T617" s="5"/>
      <c r="U617" s="5"/>
      <c r="V617" s="5"/>
      <c r="W617" s="5"/>
      <c r="X617" s="5"/>
      <c r="Y617" s="5"/>
      <c r="Z617" s="5"/>
    </row>
    <row r="618">
      <c r="A618" s="6" t="s">
        <v>7180</v>
      </c>
      <c r="B618" s="4" t="s">
        <v>7181</v>
      </c>
      <c r="C618" s="4" t="s">
        <v>3710</v>
      </c>
      <c r="D618" s="4"/>
      <c r="E618" s="4" t="s">
        <v>294</v>
      </c>
      <c r="F618" s="4" t="s">
        <v>7179</v>
      </c>
      <c r="G618" s="4" t="s">
        <v>3711</v>
      </c>
      <c r="H618" s="5"/>
      <c r="I618" s="7" t="s">
        <v>296</v>
      </c>
      <c r="J618" s="4" t="s">
        <v>7171</v>
      </c>
      <c r="K618" s="7" t="s">
        <v>3712</v>
      </c>
      <c r="L618" s="7" t="s">
        <v>3713</v>
      </c>
      <c r="M618" s="5"/>
      <c r="N618" s="5"/>
      <c r="O618" s="5"/>
      <c r="P618" s="5"/>
      <c r="Q618" s="5"/>
      <c r="R618" s="5"/>
      <c r="S618" s="5"/>
      <c r="T618" s="5"/>
      <c r="U618" s="5"/>
      <c r="V618" s="5"/>
      <c r="W618" s="5"/>
      <c r="X618" s="5"/>
      <c r="Y618" s="5"/>
      <c r="Z618" s="5"/>
    </row>
    <row r="619">
      <c r="A619" s="6" t="s">
        <v>7182</v>
      </c>
      <c r="B619" s="4" t="s">
        <v>7183</v>
      </c>
      <c r="C619" s="4" t="s">
        <v>3716</v>
      </c>
      <c r="D619" s="4"/>
      <c r="E619" s="4" t="s">
        <v>303</v>
      </c>
      <c r="F619" s="4" t="s">
        <v>7184</v>
      </c>
      <c r="G619" s="4" t="s">
        <v>3717</v>
      </c>
      <c r="H619" s="5"/>
      <c r="I619" s="7" t="s">
        <v>303</v>
      </c>
      <c r="J619" s="4" t="s">
        <v>7173</v>
      </c>
      <c r="K619" s="7" t="s">
        <v>3718</v>
      </c>
      <c r="L619" s="7" t="s">
        <v>3719</v>
      </c>
      <c r="M619" s="5"/>
      <c r="N619" s="5"/>
      <c r="O619" s="5"/>
      <c r="P619" s="5"/>
      <c r="Q619" s="5"/>
      <c r="R619" s="5"/>
      <c r="S619" s="5"/>
      <c r="T619" s="5"/>
      <c r="U619" s="5"/>
      <c r="V619" s="5"/>
      <c r="W619" s="5"/>
      <c r="X619" s="5"/>
      <c r="Y619" s="5"/>
      <c r="Z619" s="5"/>
    </row>
    <row r="620">
      <c r="A620" s="6" t="s">
        <v>7185</v>
      </c>
      <c r="B620" s="4" t="s">
        <v>7186</v>
      </c>
      <c r="C620" s="4" t="s">
        <v>3722</v>
      </c>
      <c r="D620" s="4"/>
      <c r="E620" s="4" t="s">
        <v>313</v>
      </c>
      <c r="F620" s="4" t="s">
        <v>7184</v>
      </c>
      <c r="G620" s="4" t="s">
        <v>3723</v>
      </c>
      <c r="H620" s="5"/>
      <c r="I620" s="7" t="s">
        <v>313</v>
      </c>
      <c r="J620" s="4" t="s">
        <v>7175</v>
      </c>
      <c r="K620" s="7" t="s">
        <v>3724</v>
      </c>
      <c r="L620" s="7" t="s">
        <v>3725</v>
      </c>
      <c r="M620" s="5"/>
      <c r="N620" s="5"/>
      <c r="O620" s="5"/>
      <c r="P620" s="5"/>
      <c r="Q620" s="5"/>
      <c r="R620" s="5"/>
      <c r="S620" s="5"/>
      <c r="T620" s="5"/>
      <c r="U620" s="5"/>
      <c r="V620" s="5"/>
      <c r="W620" s="5"/>
      <c r="X620" s="5"/>
      <c r="Y620" s="5"/>
      <c r="Z620" s="5"/>
    </row>
    <row r="621">
      <c r="A621" s="6" t="s">
        <v>7187</v>
      </c>
      <c r="B621" s="4" t="s">
        <v>7188</v>
      </c>
      <c r="C621" s="4" t="s">
        <v>3728</v>
      </c>
      <c r="D621" s="4"/>
      <c r="E621" s="4" t="s">
        <v>336</v>
      </c>
      <c r="F621" s="4" t="s">
        <v>7189</v>
      </c>
      <c r="G621" s="4" t="s">
        <v>3729</v>
      </c>
      <c r="H621" s="5"/>
      <c r="I621" s="7" t="s">
        <v>336</v>
      </c>
      <c r="J621" s="4" t="s">
        <v>7178</v>
      </c>
      <c r="K621" s="7" t="s">
        <v>3730</v>
      </c>
      <c r="L621" s="7" t="s">
        <v>3731</v>
      </c>
      <c r="M621" s="5"/>
      <c r="N621" s="5"/>
      <c r="O621" s="5"/>
      <c r="P621" s="5"/>
      <c r="Q621" s="5"/>
      <c r="R621" s="5"/>
      <c r="S621" s="5"/>
      <c r="T621" s="5"/>
      <c r="U621" s="5"/>
      <c r="V621" s="5"/>
      <c r="W621" s="5"/>
      <c r="X621" s="5"/>
      <c r="Y621" s="5"/>
      <c r="Z621" s="5"/>
    </row>
    <row r="622">
      <c r="A622" s="6" t="s">
        <v>7190</v>
      </c>
      <c r="B622" s="4" t="s">
        <v>7191</v>
      </c>
      <c r="C622" s="4" t="s">
        <v>3734</v>
      </c>
      <c r="D622" s="4"/>
      <c r="E622" s="4" t="s">
        <v>344</v>
      </c>
      <c r="F622" s="4" t="s">
        <v>7192</v>
      </c>
      <c r="G622" s="4" t="s">
        <v>3735</v>
      </c>
      <c r="H622" s="5"/>
      <c r="I622" s="7" t="s">
        <v>344</v>
      </c>
      <c r="J622" s="4" t="s">
        <v>7181</v>
      </c>
      <c r="K622" s="7" t="s">
        <v>3736</v>
      </c>
      <c r="L622" s="7" t="s">
        <v>3737</v>
      </c>
      <c r="M622" s="5"/>
      <c r="N622" s="5"/>
      <c r="O622" s="5"/>
      <c r="P622" s="5"/>
      <c r="Q622" s="5"/>
      <c r="R622" s="5"/>
      <c r="S622" s="5"/>
      <c r="T622" s="5"/>
      <c r="U622" s="5"/>
      <c r="V622" s="5"/>
      <c r="W622" s="5"/>
      <c r="X622" s="5"/>
      <c r="Y622" s="5"/>
      <c r="Z622" s="5"/>
    </row>
    <row r="623">
      <c r="A623" s="6" t="s">
        <v>7193</v>
      </c>
      <c r="B623" s="4" t="s">
        <v>7194</v>
      </c>
      <c r="C623" s="4" t="s">
        <v>1081</v>
      </c>
      <c r="D623" s="4"/>
      <c r="E623" s="4" t="s">
        <v>352</v>
      </c>
      <c r="F623" s="4" t="s">
        <v>7195</v>
      </c>
      <c r="G623" s="4" t="s">
        <v>3740</v>
      </c>
      <c r="H623" s="5"/>
      <c r="I623" s="7" t="s">
        <v>352</v>
      </c>
      <c r="J623" s="4" t="s">
        <v>7183</v>
      </c>
      <c r="K623" s="7" t="s">
        <v>1084</v>
      </c>
      <c r="L623" s="7" t="s">
        <v>3741</v>
      </c>
      <c r="M623" s="5"/>
      <c r="N623" s="5"/>
      <c r="O623" s="5"/>
      <c r="P623" s="5"/>
      <c r="Q623" s="5"/>
      <c r="R623" s="5"/>
      <c r="S623" s="5"/>
      <c r="T623" s="5"/>
      <c r="U623" s="5"/>
      <c r="V623" s="5"/>
      <c r="W623" s="5"/>
      <c r="X623" s="5"/>
      <c r="Y623" s="5"/>
      <c r="Z623" s="5"/>
    </row>
    <row r="624">
      <c r="A624" s="6" t="s">
        <v>7196</v>
      </c>
      <c r="B624" s="4" t="s">
        <v>7197</v>
      </c>
      <c r="C624" s="4" t="s">
        <v>3744</v>
      </c>
      <c r="D624" s="4"/>
      <c r="E624" s="4" t="s">
        <v>359</v>
      </c>
      <c r="F624" s="4" t="s">
        <v>7195</v>
      </c>
      <c r="G624" s="4" t="s">
        <v>3745</v>
      </c>
      <c r="H624" s="5"/>
      <c r="I624" s="7" t="s">
        <v>359</v>
      </c>
      <c r="J624" s="4" t="s">
        <v>7186</v>
      </c>
      <c r="K624" s="7" t="s">
        <v>3746</v>
      </c>
      <c r="L624" s="7" t="s">
        <v>3747</v>
      </c>
      <c r="M624" s="5"/>
      <c r="N624" s="5"/>
      <c r="O624" s="5"/>
      <c r="P624" s="5"/>
      <c r="Q624" s="5"/>
      <c r="R624" s="5"/>
      <c r="S624" s="5"/>
      <c r="T624" s="5"/>
      <c r="U624" s="5"/>
      <c r="V624" s="5"/>
      <c r="W624" s="5"/>
      <c r="X624" s="5"/>
      <c r="Y624" s="5"/>
      <c r="Z624" s="5"/>
    </row>
    <row r="625">
      <c r="A625" s="6" t="s">
        <v>7198</v>
      </c>
      <c r="B625" s="4" t="s">
        <v>7199</v>
      </c>
      <c r="C625" s="4" t="s">
        <v>3750</v>
      </c>
      <c r="D625" s="4"/>
      <c r="E625" s="4" t="s">
        <v>367</v>
      </c>
      <c r="F625" s="4" t="s">
        <v>7195</v>
      </c>
      <c r="G625" s="4" t="s">
        <v>3751</v>
      </c>
      <c r="H625" s="5"/>
      <c r="I625" s="7" t="s">
        <v>367</v>
      </c>
      <c r="J625" s="4" t="s">
        <v>7188</v>
      </c>
      <c r="K625" s="7" t="s">
        <v>3752</v>
      </c>
      <c r="L625" s="7" t="s">
        <v>3753</v>
      </c>
      <c r="M625" s="5"/>
      <c r="N625" s="5"/>
      <c r="O625" s="5"/>
      <c r="P625" s="5"/>
      <c r="Q625" s="5"/>
      <c r="R625" s="5"/>
      <c r="S625" s="5"/>
      <c r="T625" s="5"/>
      <c r="U625" s="5"/>
      <c r="V625" s="5"/>
      <c r="W625" s="5"/>
      <c r="X625" s="5"/>
      <c r="Y625" s="5"/>
      <c r="Z625" s="5"/>
    </row>
    <row r="626">
      <c r="A626" s="6" t="s">
        <v>7200</v>
      </c>
      <c r="B626" s="4" t="s">
        <v>7201</v>
      </c>
      <c r="C626" s="4" t="s">
        <v>3756</v>
      </c>
      <c r="D626" s="4"/>
      <c r="E626" s="4" t="s">
        <v>375</v>
      </c>
      <c r="F626" s="4" t="s">
        <v>7202</v>
      </c>
      <c r="G626" s="4" t="s">
        <v>3757</v>
      </c>
      <c r="H626" s="5"/>
      <c r="I626" s="7" t="s">
        <v>375</v>
      </c>
      <c r="J626" s="4" t="s">
        <v>7191</v>
      </c>
      <c r="K626" s="7" t="s">
        <v>3758</v>
      </c>
      <c r="L626" s="7" t="s">
        <v>3759</v>
      </c>
      <c r="M626" s="5"/>
      <c r="N626" s="5"/>
      <c r="O626" s="5"/>
      <c r="P626" s="5"/>
      <c r="Q626" s="5"/>
      <c r="R626" s="5"/>
      <c r="S626" s="5"/>
      <c r="T626" s="5"/>
      <c r="U626" s="5"/>
      <c r="V626" s="5"/>
      <c r="W626" s="5"/>
      <c r="X626" s="5"/>
      <c r="Y626" s="5"/>
      <c r="Z626" s="5"/>
    </row>
    <row r="627">
      <c r="A627" s="6" t="s">
        <v>7203</v>
      </c>
      <c r="B627" s="4" t="s">
        <v>7204</v>
      </c>
      <c r="C627" s="4" t="s">
        <v>3762</v>
      </c>
      <c r="D627" s="4"/>
      <c r="E627" s="4" t="s">
        <v>375</v>
      </c>
      <c r="F627" s="4" t="s">
        <v>7202</v>
      </c>
      <c r="G627" s="4" t="s">
        <v>3757</v>
      </c>
      <c r="H627" s="5"/>
      <c r="I627" s="7"/>
      <c r="J627" s="4"/>
      <c r="K627" s="7"/>
      <c r="L627" s="7"/>
      <c r="M627" s="5"/>
      <c r="N627" s="5"/>
      <c r="O627" s="5"/>
      <c r="P627" s="5"/>
      <c r="Q627" s="5"/>
      <c r="R627" s="5"/>
      <c r="S627" s="5"/>
      <c r="T627" s="5"/>
      <c r="U627" s="5"/>
      <c r="V627" s="5"/>
      <c r="W627" s="5"/>
      <c r="X627" s="5"/>
      <c r="Y627" s="5"/>
      <c r="Z627" s="5"/>
    </row>
    <row r="628">
      <c r="A628" s="6" t="s">
        <v>7205</v>
      </c>
      <c r="B628" s="4" t="s">
        <v>7206</v>
      </c>
      <c r="C628" s="4" t="s">
        <v>3765</v>
      </c>
      <c r="D628" s="4"/>
      <c r="E628" s="4" t="s">
        <v>383</v>
      </c>
      <c r="F628" s="4" t="s">
        <v>7207</v>
      </c>
      <c r="G628" s="4" t="s">
        <v>3766</v>
      </c>
      <c r="H628" s="5"/>
      <c r="I628" s="7" t="s">
        <v>383</v>
      </c>
      <c r="J628" s="4" t="s">
        <v>7194</v>
      </c>
      <c r="K628" s="7" t="s">
        <v>3767</v>
      </c>
      <c r="L628" s="7" t="s">
        <v>3768</v>
      </c>
      <c r="M628" s="5"/>
      <c r="N628" s="5"/>
      <c r="O628" s="5"/>
      <c r="P628" s="5"/>
      <c r="Q628" s="5"/>
      <c r="R628" s="5"/>
      <c r="S628" s="5"/>
      <c r="T628" s="5"/>
      <c r="U628" s="5"/>
      <c r="V628" s="5"/>
      <c r="W628" s="5"/>
      <c r="X628" s="5"/>
      <c r="Y628" s="5"/>
      <c r="Z628" s="5"/>
    </row>
    <row r="629">
      <c r="A629" s="6" t="s">
        <v>7208</v>
      </c>
      <c r="B629" s="4" t="s">
        <v>7209</v>
      </c>
      <c r="C629" s="4" t="s">
        <v>3771</v>
      </c>
      <c r="D629" s="4"/>
      <c r="E629" s="4" t="s">
        <v>391</v>
      </c>
      <c r="F629" s="4" t="s">
        <v>7210</v>
      </c>
      <c r="G629" s="4" t="s">
        <v>3772</v>
      </c>
      <c r="H629" s="5"/>
      <c r="I629" s="7" t="s">
        <v>393</v>
      </c>
      <c r="J629" s="4" t="s">
        <v>7197</v>
      </c>
      <c r="K629" s="7" t="s">
        <v>3773</v>
      </c>
      <c r="L629" s="7" t="s">
        <v>3774</v>
      </c>
      <c r="M629" s="5"/>
      <c r="N629" s="5"/>
      <c r="O629" s="5"/>
      <c r="P629" s="5"/>
      <c r="Q629" s="5"/>
      <c r="R629" s="5"/>
      <c r="S629" s="5"/>
      <c r="T629" s="5"/>
      <c r="U629" s="5"/>
      <c r="V629" s="5"/>
      <c r="W629" s="5"/>
      <c r="X629" s="5"/>
      <c r="Y629" s="5"/>
      <c r="Z629" s="5"/>
    </row>
    <row r="630">
      <c r="A630" s="6" t="s">
        <v>7211</v>
      </c>
      <c r="B630" s="4" t="s">
        <v>7212</v>
      </c>
      <c r="C630" s="4" t="s">
        <v>3777</v>
      </c>
      <c r="D630" s="4"/>
      <c r="E630" s="4" t="s">
        <v>400</v>
      </c>
      <c r="F630" s="4" t="s">
        <v>7210</v>
      </c>
      <c r="G630" s="4" t="s">
        <v>3778</v>
      </c>
      <c r="H630" s="5"/>
      <c r="I630" s="7" t="s">
        <v>400</v>
      </c>
      <c r="J630" s="4" t="s">
        <v>7199</v>
      </c>
      <c r="K630" s="7" t="s">
        <v>3779</v>
      </c>
      <c r="L630" s="7" t="s">
        <v>3780</v>
      </c>
      <c r="M630" s="5"/>
      <c r="N630" s="5"/>
      <c r="O630" s="5"/>
      <c r="P630" s="5"/>
      <c r="Q630" s="5"/>
      <c r="R630" s="5"/>
      <c r="S630" s="5"/>
      <c r="T630" s="5"/>
      <c r="U630" s="5"/>
      <c r="V630" s="5"/>
      <c r="W630" s="5"/>
      <c r="X630" s="5"/>
      <c r="Y630" s="5"/>
      <c r="Z630" s="5"/>
    </row>
    <row r="631">
      <c r="A631" s="6" t="s">
        <v>7213</v>
      </c>
      <c r="B631" s="4" t="s">
        <v>7214</v>
      </c>
      <c r="C631" s="4" t="s">
        <v>1863</v>
      </c>
      <c r="D631" s="4"/>
      <c r="E631" s="4" t="s">
        <v>408</v>
      </c>
      <c r="F631" s="4" t="s">
        <v>7215</v>
      </c>
      <c r="G631" s="4" t="s">
        <v>3783</v>
      </c>
      <c r="H631" s="5"/>
      <c r="I631" s="7" t="s">
        <v>408</v>
      </c>
      <c r="J631" s="4" t="s">
        <v>7201</v>
      </c>
      <c r="K631" s="7" t="s">
        <v>1865</v>
      </c>
      <c r="L631" s="7" t="s">
        <v>3784</v>
      </c>
      <c r="M631" s="5"/>
      <c r="N631" s="5"/>
      <c r="O631" s="5"/>
      <c r="P631" s="5"/>
      <c r="Q631" s="5"/>
      <c r="R631" s="5"/>
      <c r="S631" s="5"/>
      <c r="T631" s="5"/>
      <c r="U631" s="5"/>
      <c r="V631" s="5"/>
      <c r="W631" s="5"/>
      <c r="X631" s="5"/>
      <c r="Y631" s="5"/>
      <c r="Z631" s="5"/>
    </row>
    <row r="632">
      <c r="A632" s="6" t="s">
        <v>7216</v>
      </c>
      <c r="B632" s="4" t="s">
        <v>7217</v>
      </c>
      <c r="C632" s="4" t="s">
        <v>3787</v>
      </c>
      <c r="D632" s="4"/>
      <c r="E632" s="4" t="s">
        <v>416</v>
      </c>
      <c r="F632" s="4" t="s">
        <v>7215</v>
      </c>
      <c r="G632" s="4" t="s">
        <v>3788</v>
      </c>
      <c r="H632" s="5"/>
      <c r="I632" s="7" t="s">
        <v>416</v>
      </c>
      <c r="J632" s="4" t="s">
        <v>7204</v>
      </c>
      <c r="K632" s="7" t="s">
        <v>3789</v>
      </c>
      <c r="L632" s="7" t="s">
        <v>3790</v>
      </c>
      <c r="M632" s="5"/>
      <c r="N632" s="5"/>
      <c r="O632" s="5"/>
      <c r="P632" s="5"/>
      <c r="Q632" s="5"/>
      <c r="R632" s="5"/>
      <c r="S632" s="5"/>
      <c r="T632" s="5"/>
      <c r="U632" s="5"/>
      <c r="V632" s="5"/>
      <c r="W632" s="5"/>
      <c r="X632" s="5"/>
      <c r="Y632" s="5"/>
      <c r="Z632" s="5"/>
    </row>
    <row r="633">
      <c r="A633" s="6" t="s">
        <v>7218</v>
      </c>
      <c r="B633" s="4" t="s">
        <v>7219</v>
      </c>
      <c r="C633" s="4" t="s">
        <v>3793</v>
      </c>
      <c r="D633" s="4"/>
      <c r="E633" s="4" t="s">
        <v>424</v>
      </c>
      <c r="F633" s="4" t="s">
        <v>7220</v>
      </c>
      <c r="G633" s="4" t="s">
        <v>3794</v>
      </c>
      <c r="H633" s="5"/>
      <c r="I633" s="7" t="s">
        <v>424</v>
      </c>
      <c r="J633" s="4" t="s">
        <v>7206</v>
      </c>
      <c r="K633" s="7" t="s">
        <v>3795</v>
      </c>
      <c r="L633" s="7" t="s">
        <v>3796</v>
      </c>
      <c r="M633" s="5"/>
      <c r="N633" s="5"/>
      <c r="O633" s="5"/>
      <c r="P633" s="5"/>
      <c r="Q633" s="5"/>
      <c r="R633" s="5"/>
      <c r="S633" s="5"/>
      <c r="T633" s="5"/>
      <c r="U633" s="5"/>
      <c r="V633" s="5"/>
      <c r="W633" s="5"/>
      <c r="X633" s="5"/>
      <c r="Y633" s="5"/>
      <c r="Z633" s="5"/>
    </row>
    <row r="634">
      <c r="A634" s="6" t="s">
        <v>7221</v>
      </c>
      <c r="B634" s="4" t="s">
        <v>7222</v>
      </c>
      <c r="C634" s="4" t="s">
        <v>3799</v>
      </c>
      <c r="D634" s="4"/>
      <c r="E634" s="4" t="s">
        <v>432</v>
      </c>
      <c r="F634" s="4" t="s">
        <v>7223</v>
      </c>
      <c r="G634" s="4" t="s">
        <v>3800</v>
      </c>
      <c r="H634" s="5"/>
      <c r="I634" s="7" t="s">
        <v>432</v>
      </c>
      <c r="J634" s="4" t="s">
        <v>7209</v>
      </c>
      <c r="K634" s="7" t="s">
        <v>3801</v>
      </c>
      <c r="L634" s="7" t="s">
        <v>3802</v>
      </c>
      <c r="M634" s="5"/>
      <c r="N634" s="5"/>
      <c r="O634" s="5"/>
      <c r="P634" s="5"/>
      <c r="Q634" s="5"/>
      <c r="R634" s="5"/>
      <c r="S634" s="5"/>
      <c r="T634" s="5"/>
      <c r="U634" s="5"/>
      <c r="V634" s="5"/>
      <c r="W634" s="5"/>
      <c r="X634" s="5"/>
      <c r="Y634" s="5"/>
      <c r="Z634" s="5"/>
    </row>
    <row r="635">
      <c r="A635" s="6" t="s">
        <v>7224</v>
      </c>
      <c r="B635" s="4" t="s">
        <v>7225</v>
      </c>
      <c r="C635" s="4" t="s">
        <v>3805</v>
      </c>
      <c r="D635" s="4"/>
      <c r="E635" s="4" t="s">
        <v>440</v>
      </c>
      <c r="F635" s="4" t="s">
        <v>7226</v>
      </c>
      <c r="G635" s="4" t="s">
        <v>3806</v>
      </c>
      <c r="H635" s="5"/>
      <c r="I635" s="7" t="s">
        <v>440</v>
      </c>
      <c r="J635" s="4" t="s">
        <v>7212</v>
      </c>
      <c r="K635" s="7" t="s">
        <v>3807</v>
      </c>
      <c r="L635" s="7" t="s">
        <v>3808</v>
      </c>
      <c r="M635" s="5"/>
      <c r="N635" s="5"/>
      <c r="O635" s="5"/>
      <c r="P635" s="5"/>
      <c r="Q635" s="5"/>
      <c r="R635" s="5"/>
      <c r="S635" s="5"/>
      <c r="T635" s="5"/>
      <c r="U635" s="5"/>
      <c r="V635" s="5"/>
      <c r="W635" s="5"/>
      <c r="X635" s="5"/>
      <c r="Y635" s="5"/>
      <c r="Z635" s="5"/>
    </row>
    <row r="636">
      <c r="A636" s="6" t="s">
        <v>7227</v>
      </c>
      <c r="B636" s="4" t="s">
        <v>7228</v>
      </c>
      <c r="C636" s="4" t="s">
        <v>3811</v>
      </c>
      <c r="D636" s="4"/>
      <c r="E636" s="4" t="s">
        <v>448</v>
      </c>
      <c r="F636" s="4" t="s">
        <v>7226</v>
      </c>
      <c r="G636" s="4" t="s">
        <v>3812</v>
      </c>
      <c r="H636" s="5"/>
      <c r="I636" s="7" t="s">
        <v>448</v>
      </c>
      <c r="J636" s="4" t="s">
        <v>7214</v>
      </c>
      <c r="K636" s="7" t="s">
        <v>3813</v>
      </c>
      <c r="L636" s="7" t="s">
        <v>3814</v>
      </c>
      <c r="M636" s="5"/>
      <c r="N636" s="5"/>
      <c r="O636" s="5"/>
      <c r="P636" s="5"/>
      <c r="Q636" s="5"/>
      <c r="R636" s="5"/>
      <c r="S636" s="5"/>
      <c r="T636" s="5"/>
      <c r="U636" s="5"/>
      <c r="V636" s="5"/>
      <c r="W636" s="5"/>
      <c r="X636" s="5"/>
      <c r="Y636" s="5"/>
      <c r="Z636" s="5"/>
    </row>
    <row r="637">
      <c r="A637" s="6" t="s">
        <v>7229</v>
      </c>
      <c r="B637" s="4" t="s">
        <v>7230</v>
      </c>
      <c r="C637" s="4" t="s">
        <v>3817</v>
      </c>
      <c r="D637" s="4"/>
      <c r="E637" s="4" t="s">
        <v>456</v>
      </c>
      <c r="F637" s="4" t="s">
        <v>7226</v>
      </c>
      <c r="G637" s="4" t="s">
        <v>3818</v>
      </c>
      <c r="H637" s="5"/>
      <c r="I637" s="7" t="s">
        <v>456</v>
      </c>
      <c r="J637" s="4" t="s">
        <v>7217</v>
      </c>
      <c r="K637" s="7" t="s">
        <v>3819</v>
      </c>
      <c r="L637" s="7" t="s">
        <v>3820</v>
      </c>
      <c r="M637" s="5"/>
      <c r="N637" s="5"/>
      <c r="O637" s="5"/>
      <c r="P637" s="5"/>
      <c r="Q637" s="5"/>
      <c r="R637" s="5"/>
      <c r="S637" s="5"/>
      <c r="T637" s="5"/>
      <c r="U637" s="5"/>
      <c r="V637" s="5"/>
      <c r="W637" s="5"/>
      <c r="X637" s="5"/>
      <c r="Y637" s="5"/>
      <c r="Z637" s="5"/>
    </row>
    <row r="638">
      <c r="A638" s="6" t="s">
        <v>7231</v>
      </c>
      <c r="B638" s="4" t="s">
        <v>7232</v>
      </c>
      <c r="C638" s="4" t="s">
        <v>3823</v>
      </c>
      <c r="D638" s="4"/>
      <c r="E638" s="4" t="s">
        <v>464</v>
      </c>
      <c r="F638" s="4" t="s">
        <v>7233</v>
      </c>
      <c r="G638" s="4" t="s">
        <v>3824</v>
      </c>
      <c r="H638" s="5"/>
      <c r="I638" s="7" t="s">
        <v>464</v>
      </c>
      <c r="J638" s="4" t="s">
        <v>7219</v>
      </c>
      <c r="K638" s="7" t="s">
        <v>3825</v>
      </c>
      <c r="L638" s="7" t="s">
        <v>3826</v>
      </c>
      <c r="M638" s="5"/>
      <c r="N638" s="5"/>
      <c r="O638" s="5"/>
      <c r="P638" s="5"/>
      <c r="Q638" s="5"/>
      <c r="R638" s="5"/>
      <c r="S638" s="5"/>
      <c r="T638" s="5"/>
      <c r="U638" s="5"/>
      <c r="V638" s="5"/>
      <c r="W638" s="5"/>
      <c r="X638" s="5"/>
      <c r="Y638" s="5"/>
      <c r="Z638" s="5"/>
    </row>
    <row r="639">
      <c r="A639" s="6" t="s">
        <v>7234</v>
      </c>
      <c r="B639" s="4" t="s">
        <v>7235</v>
      </c>
      <c r="C639" s="4" t="s">
        <v>3829</v>
      </c>
      <c r="D639" s="4"/>
      <c r="E639" s="4" t="s">
        <v>472</v>
      </c>
      <c r="F639" s="4" t="s">
        <v>7236</v>
      </c>
      <c r="G639" s="4" t="s">
        <v>3830</v>
      </c>
      <c r="H639" s="5"/>
      <c r="I639" s="7" t="s">
        <v>474</v>
      </c>
      <c r="J639" s="4" t="s">
        <v>7222</v>
      </c>
      <c r="K639" s="7" t="s">
        <v>3831</v>
      </c>
      <c r="L639" s="7" t="s">
        <v>3832</v>
      </c>
      <c r="M639" s="5"/>
      <c r="N639" s="5"/>
      <c r="O639" s="5"/>
      <c r="P639" s="5"/>
      <c r="Q639" s="5"/>
      <c r="R639" s="5"/>
      <c r="S639" s="5"/>
      <c r="T639" s="5"/>
      <c r="U639" s="5"/>
      <c r="V639" s="5"/>
      <c r="W639" s="5"/>
      <c r="X639" s="5"/>
      <c r="Y639" s="5"/>
      <c r="Z639" s="5"/>
    </row>
    <row r="640">
      <c r="A640" s="6" t="s">
        <v>7237</v>
      </c>
      <c r="B640" s="4" t="s">
        <v>7238</v>
      </c>
      <c r="C640" s="4" t="s">
        <v>3835</v>
      </c>
      <c r="D640" s="4"/>
      <c r="E640" s="4" t="s">
        <v>481</v>
      </c>
      <c r="F640" s="4" t="s">
        <v>7239</v>
      </c>
      <c r="G640" s="4" t="s">
        <v>3836</v>
      </c>
      <c r="H640" s="5"/>
      <c r="I640" s="7" t="s">
        <v>481</v>
      </c>
      <c r="J640" s="4" t="s">
        <v>7225</v>
      </c>
      <c r="K640" s="7" t="s">
        <v>3837</v>
      </c>
      <c r="L640" s="7" t="s">
        <v>3838</v>
      </c>
      <c r="M640" s="5"/>
      <c r="N640" s="5"/>
      <c r="O640" s="5"/>
      <c r="P640" s="5"/>
      <c r="Q640" s="5"/>
      <c r="R640" s="5"/>
      <c r="S640" s="5"/>
      <c r="T640" s="5"/>
      <c r="U640" s="5"/>
      <c r="V640" s="5"/>
      <c r="W640" s="5"/>
      <c r="X640" s="5"/>
      <c r="Y640" s="5"/>
      <c r="Z640" s="5"/>
    </row>
    <row r="641">
      <c r="A641" s="6" t="s">
        <v>7240</v>
      </c>
      <c r="B641" s="4" t="s">
        <v>7241</v>
      </c>
      <c r="C641" s="4" t="s">
        <v>3841</v>
      </c>
      <c r="D641" s="4"/>
      <c r="E641" s="4" t="s">
        <v>489</v>
      </c>
      <c r="F641" s="4" t="s">
        <v>7242</v>
      </c>
      <c r="G641" s="4" t="s">
        <v>3842</v>
      </c>
      <c r="H641" s="5"/>
      <c r="I641" s="7" t="s">
        <v>489</v>
      </c>
      <c r="J641" s="4" t="s">
        <v>7228</v>
      </c>
      <c r="K641" s="7" t="s">
        <v>3843</v>
      </c>
      <c r="L641" s="7" t="s">
        <v>3844</v>
      </c>
      <c r="M641" s="5"/>
      <c r="N641" s="5"/>
      <c r="O641" s="5"/>
      <c r="P641" s="5"/>
      <c r="Q641" s="5"/>
      <c r="R641" s="5"/>
      <c r="S641" s="5"/>
      <c r="T641" s="5"/>
      <c r="U641" s="5"/>
      <c r="V641" s="5"/>
      <c r="W641" s="5"/>
      <c r="X641" s="5"/>
      <c r="Y641" s="5"/>
      <c r="Z641" s="5"/>
    </row>
    <row r="642">
      <c r="A642" s="6" t="s">
        <v>7243</v>
      </c>
      <c r="B642" s="4" t="s">
        <v>7244</v>
      </c>
      <c r="C642" s="4" t="s">
        <v>3847</v>
      </c>
      <c r="D642" s="4"/>
      <c r="E642" s="4" t="s">
        <v>497</v>
      </c>
      <c r="F642" s="4" t="s">
        <v>7245</v>
      </c>
      <c r="G642" s="4" t="s">
        <v>3848</v>
      </c>
      <c r="H642" s="5"/>
      <c r="I642" s="7" t="s">
        <v>497</v>
      </c>
      <c r="J642" s="4" t="s">
        <v>7230</v>
      </c>
      <c r="K642" s="7" t="s">
        <v>3849</v>
      </c>
      <c r="L642" s="7" t="s">
        <v>3850</v>
      </c>
      <c r="M642" s="5"/>
      <c r="N642" s="5"/>
      <c r="O642" s="5"/>
      <c r="P642" s="5"/>
      <c r="Q642" s="5"/>
      <c r="R642" s="5"/>
      <c r="S642" s="5"/>
      <c r="T642" s="5"/>
      <c r="U642" s="5"/>
      <c r="V642" s="5"/>
      <c r="W642" s="5"/>
      <c r="X642" s="5"/>
      <c r="Y642" s="5"/>
      <c r="Z642" s="5"/>
    </row>
    <row r="643">
      <c r="A643" s="6" t="s">
        <v>7246</v>
      </c>
      <c r="B643" s="4" t="s">
        <v>7247</v>
      </c>
      <c r="C643" s="4" t="s">
        <v>3853</v>
      </c>
      <c r="D643" s="4"/>
      <c r="E643" s="4" t="s">
        <v>505</v>
      </c>
      <c r="F643" s="4" t="s">
        <v>7245</v>
      </c>
      <c r="G643" s="4" t="s">
        <v>3854</v>
      </c>
      <c r="H643" s="5"/>
      <c r="I643" s="7" t="s">
        <v>505</v>
      </c>
      <c r="J643" s="4" t="s">
        <v>7232</v>
      </c>
      <c r="K643" s="7" t="s">
        <v>3855</v>
      </c>
      <c r="L643" s="7" t="s">
        <v>3856</v>
      </c>
      <c r="M643" s="5"/>
      <c r="N643" s="5"/>
      <c r="O643" s="5"/>
      <c r="P643" s="5"/>
      <c r="Q643" s="5"/>
      <c r="R643" s="5"/>
      <c r="S643" s="5"/>
      <c r="T643" s="5"/>
      <c r="U643" s="5"/>
      <c r="V643" s="5"/>
      <c r="W643" s="5"/>
      <c r="X643" s="5"/>
      <c r="Y643" s="5"/>
      <c r="Z643" s="5"/>
    </row>
    <row r="644">
      <c r="A644" s="6" t="s">
        <v>7248</v>
      </c>
      <c r="B644" s="4" t="s">
        <v>7249</v>
      </c>
      <c r="C644" s="4" t="s">
        <v>3859</v>
      </c>
      <c r="D644" s="4"/>
      <c r="E644" s="4" t="s">
        <v>513</v>
      </c>
      <c r="F644" s="4" t="s">
        <v>7250</v>
      </c>
      <c r="G644" s="4" t="s">
        <v>3860</v>
      </c>
      <c r="H644" s="5"/>
      <c r="I644" s="7" t="s">
        <v>513</v>
      </c>
      <c r="J644" s="4" t="s">
        <v>7235</v>
      </c>
      <c r="K644" s="7" t="s">
        <v>3861</v>
      </c>
      <c r="L644" s="7" t="s">
        <v>3862</v>
      </c>
      <c r="M644" s="5"/>
      <c r="N644" s="5"/>
      <c r="O644" s="5"/>
      <c r="P644" s="5"/>
      <c r="Q644" s="5"/>
      <c r="R644" s="5"/>
      <c r="S644" s="5"/>
      <c r="T644" s="5"/>
      <c r="U644" s="5"/>
      <c r="V644" s="5"/>
      <c r="W644" s="5"/>
      <c r="X644" s="5"/>
      <c r="Y644" s="5"/>
      <c r="Z644" s="5"/>
    </row>
    <row r="645">
      <c r="A645" s="6" t="s">
        <v>7251</v>
      </c>
      <c r="B645" s="4" t="s">
        <v>7252</v>
      </c>
      <c r="C645" s="4" t="s">
        <v>3865</v>
      </c>
      <c r="D645" s="4"/>
      <c r="E645" s="4" t="s">
        <v>520</v>
      </c>
      <c r="F645" s="4" t="s">
        <v>7250</v>
      </c>
      <c r="G645" s="4" t="s">
        <v>3866</v>
      </c>
      <c r="H645" s="5"/>
      <c r="I645" s="7" t="s">
        <v>520</v>
      </c>
      <c r="J645" s="4" t="s">
        <v>7238</v>
      </c>
      <c r="K645" s="7" t="s">
        <v>3867</v>
      </c>
      <c r="L645" s="7" t="s">
        <v>3868</v>
      </c>
      <c r="M645" s="5"/>
      <c r="N645" s="5"/>
      <c r="O645" s="5"/>
      <c r="P645" s="5"/>
      <c r="Q645" s="5"/>
      <c r="R645" s="5"/>
      <c r="S645" s="5"/>
      <c r="T645" s="5"/>
      <c r="U645" s="5"/>
      <c r="V645" s="5"/>
      <c r="W645" s="5"/>
      <c r="X645" s="5"/>
      <c r="Y645" s="5"/>
      <c r="Z645" s="5"/>
    </row>
    <row r="646">
      <c r="A646" s="6" t="s">
        <v>7253</v>
      </c>
      <c r="B646" s="4" t="s">
        <v>7254</v>
      </c>
      <c r="C646" s="4" t="s">
        <v>3871</v>
      </c>
      <c r="D646" s="4"/>
      <c r="E646" s="4" t="s">
        <v>528</v>
      </c>
      <c r="F646" s="4" t="s">
        <v>7255</v>
      </c>
      <c r="G646" s="4" t="s">
        <v>3872</v>
      </c>
      <c r="H646" s="5"/>
      <c r="I646" s="7" t="s">
        <v>528</v>
      </c>
      <c r="J646" s="4" t="s">
        <v>7241</v>
      </c>
      <c r="K646" s="7" t="s">
        <v>3873</v>
      </c>
      <c r="L646" s="7" t="s">
        <v>3874</v>
      </c>
      <c r="M646" s="5"/>
      <c r="N646" s="5"/>
      <c r="O646" s="5"/>
      <c r="P646" s="5"/>
      <c r="Q646" s="5"/>
      <c r="R646" s="5"/>
      <c r="S646" s="5"/>
      <c r="T646" s="5"/>
      <c r="U646" s="5"/>
      <c r="V646" s="5"/>
      <c r="W646" s="5"/>
      <c r="X646" s="5"/>
      <c r="Y646" s="5"/>
      <c r="Z646" s="5"/>
    </row>
    <row r="647">
      <c r="A647" s="6" t="s">
        <v>7256</v>
      </c>
      <c r="B647" s="4" t="s">
        <v>7257</v>
      </c>
      <c r="C647" s="4" t="s">
        <v>3877</v>
      </c>
      <c r="D647" s="4"/>
      <c r="E647" s="4" t="s">
        <v>535</v>
      </c>
      <c r="F647" s="4" t="s">
        <v>7255</v>
      </c>
      <c r="G647" s="4" t="s">
        <v>3878</v>
      </c>
      <c r="H647" s="5"/>
      <c r="I647" s="7" t="s">
        <v>535</v>
      </c>
      <c r="J647" s="4" t="s">
        <v>7244</v>
      </c>
      <c r="K647" s="7" t="s">
        <v>3879</v>
      </c>
      <c r="L647" s="7" t="s">
        <v>3880</v>
      </c>
      <c r="M647" s="5"/>
      <c r="N647" s="5"/>
      <c r="O647" s="5"/>
      <c r="P647" s="5"/>
      <c r="Q647" s="5"/>
      <c r="R647" s="5"/>
      <c r="S647" s="5"/>
      <c r="T647" s="5"/>
      <c r="U647" s="5"/>
      <c r="V647" s="5"/>
      <c r="W647" s="5"/>
      <c r="X647" s="5"/>
      <c r="Y647" s="5"/>
      <c r="Z647" s="5"/>
    </row>
    <row r="648">
      <c r="A648" s="6" t="s">
        <v>7258</v>
      </c>
      <c r="B648" s="4" t="s">
        <v>7259</v>
      </c>
      <c r="C648" s="4" t="s">
        <v>3883</v>
      </c>
      <c r="D648" s="4"/>
      <c r="E648" s="4" t="s">
        <v>543</v>
      </c>
      <c r="F648" s="4" t="s">
        <v>7260</v>
      </c>
      <c r="G648" s="4" t="s">
        <v>3884</v>
      </c>
      <c r="H648" s="5"/>
      <c r="I648" s="7" t="s">
        <v>543</v>
      </c>
      <c r="J648" s="4" t="s">
        <v>7247</v>
      </c>
      <c r="K648" s="7" t="s">
        <v>3885</v>
      </c>
      <c r="L648" s="7" t="s">
        <v>3886</v>
      </c>
      <c r="M648" s="5"/>
      <c r="N648" s="5"/>
      <c r="O648" s="5"/>
      <c r="P648" s="5"/>
      <c r="Q648" s="5"/>
      <c r="R648" s="5"/>
      <c r="S648" s="5"/>
      <c r="T648" s="5"/>
      <c r="U648" s="5"/>
      <c r="V648" s="5"/>
      <c r="W648" s="5"/>
      <c r="X648" s="5"/>
      <c r="Y648" s="5"/>
      <c r="Z648" s="5"/>
    </row>
    <row r="649">
      <c r="A649" s="6" t="s">
        <v>7261</v>
      </c>
      <c r="B649" s="4" t="s">
        <v>7262</v>
      </c>
      <c r="C649" s="4" t="s">
        <v>3889</v>
      </c>
      <c r="D649" s="4"/>
      <c r="E649" s="4" t="s">
        <v>551</v>
      </c>
      <c r="F649" s="4" t="s">
        <v>7260</v>
      </c>
      <c r="G649" s="4" t="s">
        <v>3890</v>
      </c>
      <c r="H649" s="5"/>
      <c r="I649" s="7" t="s">
        <v>553</v>
      </c>
      <c r="J649" s="4" t="s">
        <v>7249</v>
      </c>
      <c r="K649" s="7" t="s">
        <v>3891</v>
      </c>
      <c r="L649" s="7" t="s">
        <v>3892</v>
      </c>
      <c r="M649" s="5"/>
      <c r="N649" s="5"/>
      <c r="O649" s="5"/>
      <c r="P649" s="5"/>
      <c r="Q649" s="5"/>
      <c r="R649" s="5"/>
      <c r="S649" s="5"/>
      <c r="T649" s="5"/>
      <c r="U649" s="5"/>
      <c r="V649" s="5"/>
      <c r="W649" s="5"/>
      <c r="X649" s="5"/>
      <c r="Y649" s="5"/>
      <c r="Z649" s="5"/>
    </row>
    <row r="650">
      <c r="A650" s="6" t="s">
        <v>7263</v>
      </c>
      <c r="B650" s="4" t="s">
        <v>7264</v>
      </c>
      <c r="C650" s="4" t="s">
        <v>3895</v>
      </c>
      <c r="D650" s="4"/>
      <c r="E650" s="4" t="s">
        <v>561</v>
      </c>
      <c r="F650" s="4" t="s">
        <v>7265</v>
      </c>
      <c r="G650" s="4" t="s">
        <v>3896</v>
      </c>
      <c r="H650" s="5"/>
      <c r="I650" s="7" t="s">
        <v>561</v>
      </c>
      <c r="J650" s="4" t="s">
        <v>7252</v>
      </c>
      <c r="K650" s="7" t="s">
        <v>3897</v>
      </c>
      <c r="L650" s="7" t="s">
        <v>3898</v>
      </c>
      <c r="M650" s="5"/>
      <c r="N650" s="5"/>
      <c r="O650" s="5"/>
      <c r="P650" s="5"/>
      <c r="Q650" s="5"/>
      <c r="R650" s="5"/>
      <c r="S650" s="5"/>
      <c r="T650" s="5"/>
      <c r="U650" s="5"/>
      <c r="V650" s="5"/>
      <c r="W650" s="5"/>
      <c r="X650" s="5"/>
      <c r="Y650" s="5"/>
      <c r="Z650" s="5"/>
    </row>
    <row r="651">
      <c r="A651" s="6" t="s">
        <v>7266</v>
      </c>
      <c r="B651" s="4" t="s">
        <v>7267</v>
      </c>
      <c r="C651" s="4" t="s">
        <v>3901</v>
      </c>
      <c r="D651" s="4"/>
      <c r="E651" s="4" t="s">
        <v>569</v>
      </c>
      <c r="F651" s="4" t="s">
        <v>7268</v>
      </c>
      <c r="G651" s="4" t="s">
        <v>3902</v>
      </c>
      <c r="H651" s="5"/>
      <c r="I651" s="7" t="s">
        <v>569</v>
      </c>
      <c r="J651" s="4" t="s">
        <v>7254</v>
      </c>
      <c r="K651" s="7" t="s">
        <v>3903</v>
      </c>
      <c r="L651" s="7" t="s">
        <v>3904</v>
      </c>
      <c r="M651" s="5"/>
      <c r="N651" s="5"/>
      <c r="O651" s="5"/>
      <c r="P651" s="5"/>
      <c r="Q651" s="5"/>
      <c r="R651" s="5"/>
      <c r="S651" s="5"/>
      <c r="T651" s="5"/>
      <c r="U651" s="5"/>
      <c r="V651" s="5"/>
      <c r="W651" s="5"/>
      <c r="X651" s="5"/>
      <c r="Y651" s="5"/>
      <c r="Z651" s="5"/>
    </row>
    <row r="652">
      <c r="A652" s="6" t="s">
        <v>7269</v>
      </c>
      <c r="B652" s="4" t="s">
        <v>7270</v>
      </c>
      <c r="C652" s="4" t="s">
        <v>3907</v>
      </c>
      <c r="D652" s="4"/>
      <c r="E652" s="4" t="s">
        <v>577</v>
      </c>
      <c r="F652" s="4" t="s">
        <v>7271</v>
      </c>
      <c r="G652" s="4" t="s">
        <v>3908</v>
      </c>
      <c r="H652" s="5"/>
      <c r="I652" s="7" t="s">
        <v>577</v>
      </c>
      <c r="J652" s="4" t="s">
        <v>7257</v>
      </c>
      <c r="K652" s="7" t="s">
        <v>3909</v>
      </c>
      <c r="L652" s="7" t="s">
        <v>3910</v>
      </c>
      <c r="M652" s="5"/>
      <c r="N652" s="5"/>
      <c r="O652" s="5"/>
      <c r="P652" s="5"/>
      <c r="Q652" s="5"/>
      <c r="R652" s="5"/>
      <c r="S652" s="5"/>
      <c r="T652" s="5"/>
      <c r="U652" s="5"/>
      <c r="V652" s="5"/>
      <c r="W652" s="5"/>
      <c r="X652" s="5"/>
      <c r="Y652" s="5"/>
      <c r="Z652" s="5"/>
    </row>
    <row r="653">
      <c r="A653" s="6" t="s">
        <v>7272</v>
      </c>
      <c r="B653" s="4" t="s">
        <v>7273</v>
      </c>
      <c r="C653" s="4" t="s">
        <v>3913</v>
      </c>
      <c r="D653" s="4"/>
      <c r="E653" s="4" t="s">
        <v>587</v>
      </c>
      <c r="F653" s="4" t="s">
        <v>7271</v>
      </c>
      <c r="G653" s="4" t="s">
        <v>3914</v>
      </c>
      <c r="H653" s="5"/>
      <c r="I653" s="7" t="s">
        <v>587</v>
      </c>
      <c r="J653" s="4" t="s">
        <v>7259</v>
      </c>
      <c r="K653" s="7" t="s">
        <v>3915</v>
      </c>
      <c r="L653" s="7" t="s">
        <v>3916</v>
      </c>
      <c r="M653" s="5"/>
      <c r="N653" s="5"/>
      <c r="O653" s="5"/>
      <c r="P653" s="5"/>
      <c r="Q653" s="5"/>
      <c r="R653" s="5"/>
      <c r="S653" s="5"/>
      <c r="T653" s="5"/>
      <c r="U653" s="5"/>
      <c r="V653" s="5"/>
      <c r="W653" s="5"/>
      <c r="X653" s="5"/>
      <c r="Y653" s="5"/>
      <c r="Z653" s="5"/>
    </row>
    <row r="654">
      <c r="A654" s="6" t="s">
        <v>7274</v>
      </c>
      <c r="B654" s="4" t="s">
        <v>7275</v>
      </c>
      <c r="C654" s="4" t="s">
        <v>3919</v>
      </c>
      <c r="D654" s="4"/>
      <c r="E654" s="4" t="s">
        <v>595</v>
      </c>
      <c r="F654" s="4" t="s">
        <v>7271</v>
      </c>
      <c r="G654" s="4" t="s">
        <v>3920</v>
      </c>
      <c r="H654" s="5"/>
      <c r="I654" s="7" t="s">
        <v>595</v>
      </c>
      <c r="J654" s="4" t="s">
        <v>7262</v>
      </c>
      <c r="K654" s="7" t="s">
        <v>3921</v>
      </c>
      <c r="L654" s="7" t="s">
        <v>3922</v>
      </c>
      <c r="M654" s="5"/>
      <c r="N654" s="5"/>
      <c r="O654" s="5"/>
      <c r="P654" s="5"/>
      <c r="Q654" s="5"/>
      <c r="R654" s="5"/>
      <c r="S654" s="5"/>
      <c r="T654" s="5"/>
      <c r="U654" s="5"/>
      <c r="V654" s="5"/>
      <c r="W654" s="5"/>
      <c r="X654" s="5"/>
      <c r="Y654" s="5"/>
      <c r="Z654" s="5"/>
    </row>
    <row r="655">
      <c r="A655" s="6" t="s">
        <v>7276</v>
      </c>
      <c r="B655" s="4" t="s">
        <v>7277</v>
      </c>
      <c r="C655" s="4" t="s">
        <v>3925</v>
      </c>
      <c r="D655" s="4"/>
      <c r="E655" s="4" t="s">
        <v>603</v>
      </c>
      <c r="F655" s="4" t="s">
        <v>7278</v>
      </c>
      <c r="G655" s="4" t="s">
        <v>3926</v>
      </c>
      <c r="H655" s="5"/>
      <c r="I655" s="7" t="s">
        <v>603</v>
      </c>
      <c r="J655" s="4" t="s">
        <v>7264</v>
      </c>
      <c r="K655" s="7" t="s">
        <v>3927</v>
      </c>
      <c r="L655" s="7" t="s">
        <v>3928</v>
      </c>
      <c r="M655" s="5"/>
      <c r="N655" s="5"/>
      <c r="O655" s="5"/>
      <c r="P655" s="5"/>
      <c r="Q655" s="5"/>
      <c r="R655" s="5"/>
      <c r="S655" s="5"/>
      <c r="T655" s="5"/>
      <c r="U655" s="5"/>
      <c r="V655" s="5"/>
      <c r="W655" s="5"/>
      <c r="X655" s="5"/>
      <c r="Y655" s="5"/>
      <c r="Z655" s="5"/>
    </row>
    <row r="656">
      <c r="A656" s="6" t="s">
        <v>7279</v>
      </c>
      <c r="B656" s="4" t="s">
        <v>7280</v>
      </c>
      <c r="C656" s="4" t="s">
        <v>3931</v>
      </c>
      <c r="D656" s="4"/>
      <c r="E656" s="4" t="s">
        <v>611</v>
      </c>
      <c r="F656" s="4" t="s">
        <v>7278</v>
      </c>
      <c r="G656" s="4" t="s">
        <v>3932</v>
      </c>
      <c r="H656" s="5"/>
      <c r="I656" s="7" t="s">
        <v>611</v>
      </c>
      <c r="J656" s="4" t="s">
        <v>7267</v>
      </c>
      <c r="K656" s="7" t="s">
        <v>3933</v>
      </c>
      <c r="L656" s="7" t="s">
        <v>3934</v>
      </c>
      <c r="M656" s="5"/>
      <c r="N656" s="5"/>
      <c r="O656" s="5"/>
      <c r="P656" s="5"/>
      <c r="Q656" s="5"/>
      <c r="R656" s="5"/>
      <c r="S656" s="5"/>
      <c r="T656" s="5"/>
      <c r="U656" s="5"/>
      <c r="V656" s="5"/>
      <c r="W656" s="5"/>
      <c r="X656" s="5"/>
      <c r="Y656" s="5"/>
      <c r="Z656" s="5"/>
    </row>
    <row r="657">
      <c r="A657" s="6" t="s">
        <v>7281</v>
      </c>
      <c r="B657" s="4" t="s">
        <v>7282</v>
      </c>
      <c r="C657" s="4" t="s">
        <v>3937</v>
      </c>
      <c r="D657" s="4"/>
      <c r="E657" s="4" t="s">
        <v>619</v>
      </c>
      <c r="F657" s="4" t="s">
        <v>7283</v>
      </c>
      <c r="G657" s="4" t="s">
        <v>3938</v>
      </c>
      <c r="H657" s="5"/>
      <c r="I657" s="7" t="s">
        <v>619</v>
      </c>
      <c r="J657" s="4" t="s">
        <v>7270</v>
      </c>
      <c r="K657" s="7" t="s">
        <v>3939</v>
      </c>
      <c r="L657" s="7" t="s">
        <v>3940</v>
      </c>
      <c r="M657" s="5"/>
      <c r="N657" s="5"/>
      <c r="O657" s="5"/>
      <c r="P657" s="5"/>
      <c r="Q657" s="5"/>
      <c r="R657" s="5"/>
      <c r="S657" s="5"/>
      <c r="T657" s="5"/>
      <c r="U657" s="5"/>
      <c r="V657" s="5"/>
      <c r="W657" s="5"/>
      <c r="X657" s="5"/>
      <c r="Y657" s="5"/>
      <c r="Z657" s="5"/>
    </row>
    <row r="658">
      <c r="A658" s="6" t="s">
        <v>7284</v>
      </c>
      <c r="B658" s="4" t="s">
        <v>7285</v>
      </c>
      <c r="C658" s="4" t="s">
        <v>3943</v>
      </c>
      <c r="D658" s="4"/>
      <c r="E658" s="4" t="s">
        <v>627</v>
      </c>
      <c r="F658" s="4" t="s">
        <v>7283</v>
      </c>
      <c r="G658" s="4" t="s">
        <v>3944</v>
      </c>
      <c r="H658" s="5"/>
      <c r="I658" s="7" t="s">
        <v>627</v>
      </c>
      <c r="J658" s="4" t="s">
        <v>7273</v>
      </c>
      <c r="K658" s="7" t="s">
        <v>3945</v>
      </c>
      <c r="L658" s="7" t="s">
        <v>3946</v>
      </c>
      <c r="M658" s="5"/>
      <c r="N658" s="5"/>
      <c r="O658" s="5"/>
      <c r="P658" s="5"/>
      <c r="Q658" s="5"/>
      <c r="R658" s="5"/>
      <c r="S658" s="5"/>
      <c r="T658" s="5"/>
      <c r="U658" s="5"/>
      <c r="V658" s="5"/>
      <c r="W658" s="5"/>
      <c r="X658" s="5"/>
      <c r="Y658" s="5"/>
      <c r="Z658" s="5"/>
    </row>
    <row r="659">
      <c r="A659" s="6" t="s">
        <v>7286</v>
      </c>
      <c r="B659" s="4" t="s">
        <v>7287</v>
      </c>
      <c r="C659" s="4" t="s">
        <v>3949</v>
      </c>
      <c r="D659" s="4"/>
      <c r="E659" s="4" t="s">
        <v>639</v>
      </c>
      <c r="F659" s="4" t="s">
        <v>7288</v>
      </c>
      <c r="G659" s="4" t="s">
        <v>3950</v>
      </c>
      <c r="H659" s="5"/>
      <c r="I659" s="7" t="s">
        <v>641</v>
      </c>
      <c r="J659" s="4" t="s">
        <v>7275</v>
      </c>
      <c r="K659" s="7" t="s">
        <v>3951</v>
      </c>
      <c r="L659" s="7" t="s">
        <v>3952</v>
      </c>
      <c r="M659" s="5"/>
      <c r="N659" s="5"/>
      <c r="O659" s="5"/>
      <c r="P659" s="5"/>
      <c r="Q659" s="5"/>
      <c r="R659" s="5"/>
      <c r="S659" s="5"/>
      <c r="T659" s="5"/>
      <c r="U659" s="5"/>
      <c r="V659" s="5"/>
      <c r="W659" s="5"/>
      <c r="X659" s="5"/>
      <c r="Y659" s="5"/>
      <c r="Z659" s="5"/>
    </row>
    <row r="660">
      <c r="A660" s="6" t="s">
        <v>7289</v>
      </c>
      <c r="B660" s="4" t="s">
        <v>7290</v>
      </c>
      <c r="C660" s="4" t="s">
        <v>2197</v>
      </c>
      <c r="D660" s="4"/>
      <c r="E660" s="4" t="s">
        <v>650</v>
      </c>
      <c r="F660" s="4" t="s">
        <v>7291</v>
      </c>
      <c r="G660" s="4" t="s">
        <v>3955</v>
      </c>
      <c r="H660" s="5"/>
      <c r="I660" s="7" t="s">
        <v>650</v>
      </c>
      <c r="J660" s="4" t="s">
        <v>7277</v>
      </c>
      <c r="K660" s="7" t="s">
        <v>3956</v>
      </c>
      <c r="L660" s="7" t="s">
        <v>3957</v>
      </c>
      <c r="M660" s="5"/>
      <c r="N660" s="5"/>
      <c r="O660" s="5"/>
      <c r="P660" s="5"/>
      <c r="Q660" s="5"/>
      <c r="R660" s="5"/>
      <c r="S660" s="5"/>
      <c r="T660" s="5"/>
      <c r="U660" s="5"/>
      <c r="V660" s="5"/>
      <c r="W660" s="5"/>
      <c r="X660" s="5"/>
      <c r="Y660" s="5"/>
      <c r="Z660" s="5"/>
    </row>
    <row r="661">
      <c r="A661" s="6" t="s">
        <v>7292</v>
      </c>
      <c r="B661" s="4" t="s">
        <v>7293</v>
      </c>
      <c r="C661" s="4" t="s">
        <v>3960</v>
      </c>
      <c r="D661" s="4"/>
      <c r="E661" s="4" t="s">
        <v>660</v>
      </c>
      <c r="F661" s="4" t="s">
        <v>7291</v>
      </c>
      <c r="G661" s="4" t="s">
        <v>3961</v>
      </c>
      <c r="H661" s="5"/>
      <c r="I661" s="7" t="s">
        <v>660</v>
      </c>
      <c r="J661" s="4" t="s">
        <v>7280</v>
      </c>
      <c r="K661" s="7" t="s">
        <v>3962</v>
      </c>
      <c r="L661" s="7" t="s">
        <v>3963</v>
      </c>
      <c r="M661" s="5"/>
      <c r="N661" s="5"/>
      <c r="O661" s="5"/>
      <c r="P661" s="5"/>
      <c r="Q661" s="5"/>
      <c r="R661" s="5"/>
      <c r="S661" s="5"/>
      <c r="T661" s="5"/>
      <c r="U661" s="5"/>
      <c r="V661" s="5"/>
      <c r="W661" s="5"/>
      <c r="X661" s="5"/>
      <c r="Y661" s="5"/>
      <c r="Z661" s="5"/>
    </row>
    <row r="662">
      <c r="A662" s="6" t="s">
        <v>7294</v>
      </c>
      <c r="B662" s="4" t="s">
        <v>7295</v>
      </c>
      <c r="C662" s="4" t="s">
        <v>3966</v>
      </c>
      <c r="D662" s="4"/>
      <c r="E662" s="4" t="s">
        <v>668</v>
      </c>
      <c r="F662" s="4" t="s">
        <v>7296</v>
      </c>
      <c r="G662" s="4" t="s">
        <v>3967</v>
      </c>
      <c r="H662" s="5"/>
      <c r="I662" s="7" t="s">
        <v>668</v>
      </c>
      <c r="J662" s="4" t="s">
        <v>7282</v>
      </c>
      <c r="K662" s="7" t="s">
        <v>3968</v>
      </c>
      <c r="L662" s="7" t="s">
        <v>3969</v>
      </c>
      <c r="M662" s="5"/>
      <c r="N662" s="5"/>
      <c r="O662" s="5"/>
      <c r="P662" s="5"/>
      <c r="Q662" s="5"/>
      <c r="R662" s="5"/>
      <c r="S662" s="5"/>
      <c r="T662" s="5"/>
      <c r="U662" s="5"/>
      <c r="V662" s="5"/>
      <c r="W662" s="5"/>
      <c r="X662" s="5"/>
      <c r="Y662" s="5"/>
      <c r="Z662" s="5"/>
    </row>
    <row r="663">
      <c r="A663" s="6" t="s">
        <v>7297</v>
      </c>
      <c r="B663" s="4" t="s">
        <v>7298</v>
      </c>
      <c r="C663" s="4" t="s">
        <v>3972</v>
      </c>
      <c r="D663" s="4"/>
      <c r="E663" s="4" t="s">
        <v>678</v>
      </c>
      <c r="F663" s="4" t="s">
        <v>7299</v>
      </c>
      <c r="G663" s="4" t="s">
        <v>3973</v>
      </c>
      <c r="H663" s="5"/>
      <c r="I663" s="7" t="s">
        <v>678</v>
      </c>
      <c r="J663" s="4" t="s">
        <v>7285</v>
      </c>
      <c r="K663" s="7" t="s">
        <v>3974</v>
      </c>
      <c r="L663" s="7" t="s">
        <v>3975</v>
      </c>
      <c r="M663" s="5"/>
      <c r="N663" s="5"/>
      <c r="O663" s="5"/>
      <c r="P663" s="5"/>
      <c r="Q663" s="5"/>
      <c r="R663" s="5"/>
      <c r="S663" s="5"/>
      <c r="T663" s="5"/>
      <c r="U663" s="5"/>
      <c r="V663" s="5"/>
      <c r="W663" s="5"/>
      <c r="X663" s="5"/>
      <c r="Y663" s="5"/>
      <c r="Z663" s="5"/>
    </row>
    <row r="664">
      <c r="A664" s="6" t="s">
        <v>7300</v>
      </c>
      <c r="B664" s="4" t="s">
        <v>7301</v>
      </c>
      <c r="C664" s="4" t="s">
        <v>3978</v>
      </c>
      <c r="D664" s="4"/>
      <c r="E664" s="4" t="s">
        <v>686</v>
      </c>
      <c r="F664" s="4" t="s">
        <v>7302</v>
      </c>
      <c r="G664" s="4" t="s">
        <v>3979</v>
      </c>
      <c r="H664" s="5"/>
      <c r="I664" s="7" t="s">
        <v>686</v>
      </c>
      <c r="J664" s="4" t="s">
        <v>7287</v>
      </c>
      <c r="K664" s="7" t="s">
        <v>3980</v>
      </c>
      <c r="L664" s="7" t="s">
        <v>3981</v>
      </c>
      <c r="M664" s="5"/>
      <c r="N664" s="5"/>
      <c r="O664" s="5"/>
      <c r="P664" s="5"/>
      <c r="Q664" s="5"/>
      <c r="R664" s="5"/>
      <c r="S664" s="5"/>
      <c r="T664" s="5"/>
      <c r="U664" s="5"/>
      <c r="V664" s="5"/>
      <c r="W664" s="5"/>
      <c r="X664" s="5"/>
      <c r="Y664" s="5"/>
      <c r="Z664" s="5"/>
    </row>
    <row r="665">
      <c r="A665" s="6" t="s">
        <v>7303</v>
      </c>
      <c r="B665" s="4" t="s">
        <v>7304</v>
      </c>
      <c r="C665" s="4" t="s">
        <v>3984</v>
      </c>
      <c r="D665" s="4"/>
      <c r="E665" s="4" t="s">
        <v>694</v>
      </c>
      <c r="F665" s="4" t="s">
        <v>7305</v>
      </c>
      <c r="G665" s="4" t="s">
        <v>3985</v>
      </c>
      <c r="H665" s="5"/>
      <c r="I665" s="7" t="s">
        <v>694</v>
      </c>
      <c r="J665" s="4" t="s">
        <v>7290</v>
      </c>
      <c r="K665" s="7" t="s">
        <v>3986</v>
      </c>
      <c r="L665" s="7" t="s">
        <v>3987</v>
      </c>
      <c r="M665" s="5"/>
      <c r="N665" s="5"/>
      <c r="O665" s="5"/>
      <c r="P665" s="5"/>
      <c r="Q665" s="5"/>
      <c r="R665" s="5"/>
      <c r="S665" s="5"/>
      <c r="T665" s="5"/>
      <c r="U665" s="5"/>
      <c r="V665" s="5"/>
      <c r="W665" s="5"/>
      <c r="X665" s="5"/>
      <c r="Y665" s="5"/>
      <c r="Z665" s="5"/>
    </row>
    <row r="666">
      <c r="A666" s="6" t="s">
        <v>7306</v>
      </c>
      <c r="B666" s="4" t="s">
        <v>7307</v>
      </c>
      <c r="C666" s="4" t="s">
        <v>3716</v>
      </c>
      <c r="D666" s="4"/>
      <c r="E666" s="4" t="s">
        <v>702</v>
      </c>
      <c r="F666" s="4" t="s">
        <v>7308</v>
      </c>
      <c r="G666" s="4" t="s">
        <v>3990</v>
      </c>
      <c r="H666" s="5"/>
      <c r="I666" s="7" t="s">
        <v>702</v>
      </c>
      <c r="J666" s="4" t="s">
        <v>7293</v>
      </c>
      <c r="K666" s="7" t="s">
        <v>3991</v>
      </c>
      <c r="L666" s="7" t="s">
        <v>3719</v>
      </c>
      <c r="M666" s="5"/>
      <c r="N666" s="5"/>
      <c r="O666" s="5"/>
      <c r="P666" s="5"/>
      <c r="Q666" s="5"/>
      <c r="R666" s="5"/>
      <c r="S666" s="5"/>
      <c r="T666" s="5"/>
      <c r="U666" s="5"/>
      <c r="V666" s="5"/>
      <c r="W666" s="5"/>
      <c r="X666" s="5"/>
      <c r="Y666" s="5"/>
      <c r="Z666" s="5"/>
    </row>
    <row r="667">
      <c r="A667" s="6" t="s">
        <v>7309</v>
      </c>
      <c r="B667" s="12" t="s">
        <v>3993</v>
      </c>
      <c r="C667" s="12" t="s">
        <v>3994</v>
      </c>
      <c r="D667" s="12"/>
      <c r="E667" s="12" t="s">
        <v>710</v>
      </c>
      <c r="F667" s="12" t="s">
        <v>7310</v>
      </c>
      <c r="G667" s="12" t="s">
        <v>3995</v>
      </c>
      <c r="H667" s="13"/>
      <c r="I667" s="7" t="s">
        <v>710</v>
      </c>
      <c r="J667" s="4" t="s">
        <v>7295</v>
      </c>
      <c r="K667" s="7" t="s">
        <v>3996</v>
      </c>
      <c r="L667" s="7" t="s">
        <v>3997</v>
      </c>
      <c r="M667" s="8"/>
      <c r="N667" s="8"/>
      <c r="O667" s="8"/>
      <c r="P667" s="8"/>
      <c r="Q667" s="8"/>
      <c r="R667" s="5"/>
      <c r="S667" s="5"/>
      <c r="T667" s="5"/>
      <c r="U667" s="5"/>
      <c r="V667" s="5"/>
      <c r="W667" s="5"/>
      <c r="X667" s="5"/>
      <c r="Y667" s="5"/>
      <c r="Z667" s="5"/>
    </row>
    <row r="668">
      <c r="A668" s="6" t="s">
        <v>7311</v>
      </c>
      <c r="B668" s="4" t="s">
        <v>7312</v>
      </c>
      <c r="C668" s="4" t="s">
        <v>4000</v>
      </c>
      <c r="D668" s="4"/>
      <c r="E668" s="4" t="s">
        <v>718</v>
      </c>
      <c r="F668" s="4" t="s">
        <v>7310</v>
      </c>
      <c r="G668" s="4" t="s">
        <v>4001</v>
      </c>
      <c r="H668" s="5"/>
      <c r="I668" s="7" t="s">
        <v>718</v>
      </c>
      <c r="J668" s="4" t="s">
        <v>7298</v>
      </c>
      <c r="K668" s="7" t="s">
        <v>4002</v>
      </c>
      <c r="L668" s="7" t="s">
        <v>4003</v>
      </c>
      <c r="M668" s="5"/>
      <c r="N668" s="5"/>
      <c r="O668" s="5"/>
      <c r="P668" s="5"/>
      <c r="Q668" s="5"/>
      <c r="R668" s="5"/>
      <c r="S668" s="5"/>
      <c r="T668" s="5"/>
      <c r="U668" s="5"/>
      <c r="V668" s="5"/>
      <c r="W668" s="5"/>
      <c r="X668" s="5"/>
      <c r="Y668" s="5"/>
      <c r="Z668" s="5"/>
    </row>
    <row r="669">
      <c r="A669" s="6" t="s">
        <v>7313</v>
      </c>
      <c r="B669" s="4" t="s">
        <v>7314</v>
      </c>
      <c r="C669" s="4" t="s">
        <v>4006</v>
      </c>
      <c r="D669" s="4"/>
      <c r="E669" s="4" t="s">
        <v>726</v>
      </c>
      <c r="F669" s="4" t="s">
        <v>7315</v>
      </c>
      <c r="G669" s="4" t="s">
        <v>4007</v>
      </c>
      <c r="H669" s="5"/>
      <c r="I669" s="7" t="s">
        <v>728</v>
      </c>
      <c r="J669" s="4" t="s">
        <v>7301</v>
      </c>
      <c r="K669" s="7" t="s">
        <v>4008</v>
      </c>
      <c r="L669" s="7" t="s">
        <v>4009</v>
      </c>
      <c r="M669" s="5"/>
      <c r="N669" s="5"/>
      <c r="O669" s="5"/>
      <c r="P669" s="5"/>
      <c r="Q669" s="5"/>
      <c r="R669" s="5"/>
      <c r="S669" s="5"/>
      <c r="T669" s="5"/>
      <c r="U669" s="5"/>
      <c r="V669" s="5"/>
      <c r="W669" s="5"/>
      <c r="X669" s="5"/>
      <c r="Y669" s="5"/>
      <c r="Z669" s="5"/>
    </row>
    <row r="670">
      <c r="A670" s="6" t="s">
        <v>7316</v>
      </c>
      <c r="B670" s="4" t="s">
        <v>7317</v>
      </c>
      <c r="C670" s="4" t="s">
        <v>4012</v>
      </c>
      <c r="D670" s="4"/>
      <c r="E670" s="4" t="s">
        <v>735</v>
      </c>
      <c r="F670" s="4" t="s">
        <v>7315</v>
      </c>
      <c r="G670" s="4" t="s">
        <v>4013</v>
      </c>
      <c r="H670" s="5"/>
      <c r="I670" s="7" t="s">
        <v>735</v>
      </c>
      <c r="J670" s="4" t="s">
        <v>7304</v>
      </c>
      <c r="K670" s="7" t="s">
        <v>4014</v>
      </c>
      <c r="L670" s="7" t="s">
        <v>4015</v>
      </c>
      <c r="M670" s="5"/>
      <c r="N670" s="5"/>
      <c r="O670" s="5"/>
      <c r="P670" s="5"/>
      <c r="Q670" s="5"/>
      <c r="R670" s="5"/>
      <c r="S670" s="5"/>
      <c r="T670" s="5"/>
      <c r="U670" s="5"/>
      <c r="V670" s="5"/>
      <c r="W670" s="5"/>
      <c r="X670" s="5"/>
      <c r="Y670" s="5"/>
      <c r="Z670" s="5"/>
    </row>
    <row r="671">
      <c r="A671" s="6" t="s">
        <v>7318</v>
      </c>
      <c r="B671" s="4" t="s">
        <v>7317</v>
      </c>
      <c r="C671" s="4" t="s">
        <v>4012</v>
      </c>
      <c r="D671" s="8"/>
      <c r="E671" s="8"/>
      <c r="F671" s="8"/>
      <c r="G671" s="8"/>
      <c r="H671" s="5"/>
      <c r="I671" s="7" t="s">
        <v>743</v>
      </c>
      <c r="J671" s="4" t="s">
        <v>7307</v>
      </c>
      <c r="K671" s="7" t="s">
        <v>4018</v>
      </c>
      <c r="L671" s="7" t="s">
        <v>4019</v>
      </c>
      <c r="M671" s="5"/>
      <c r="N671" s="5"/>
      <c r="O671" s="5"/>
      <c r="P671" s="5"/>
      <c r="Q671" s="5"/>
      <c r="R671" s="5"/>
      <c r="S671" s="5"/>
      <c r="T671" s="5"/>
      <c r="U671" s="5"/>
      <c r="V671" s="5"/>
      <c r="W671" s="5"/>
      <c r="X671" s="5"/>
      <c r="Y671" s="5"/>
      <c r="Z671" s="5"/>
    </row>
    <row r="672">
      <c r="A672" s="6" t="s">
        <v>7319</v>
      </c>
      <c r="B672" s="4" t="s">
        <v>7320</v>
      </c>
      <c r="C672" s="4" t="s">
        <v>4022</v>
      </c>
      <c r="D672" s="4"/>
      <c r="E672" s="4" t="s">
        <v>751</v>
      </c>
      <c r="F672" s="4" t="s">
        <v>7321</v>
      </c>
      <c r="G672" s="4" t="s">
        <v>4023</v>
      </c>
      <c r="H672" s="5"/>
      <c r="I672" s="7" t="s">
        <v>751</v>
      </c>
      <c r="J672" s="4" t="s">
        <v>7312</v>
      </c>
      <c r="K672" s="7" t="s">
        <v>4024</v>
      </c>
      <c r="L672" s="7" t="s">
        <v>4025</v>
      </c>
      <c r="M672" s="5"/>
      <c r="N672" s="5"/>
      <c r="O672" s="5"/>
      <c r="P672" s="5"/>
      <c r="Q672" s="5"/>
      <c r="R672" s="5"/>
      <c r="S672" s="5"/>
      <c r="T672" s="5"/>
      <c r="U672" s="5"/>
      <c r="V672" s="5"/>
      <c r="W672" s="5"/>
      <c r="X672" s="5"/>
      <c r="Y672" s="5"/>
      <c r="Z672" s="5"/>
    </row>
    <row r="673">
      <c r="A673" s="6" t="s">
        <v>7322</v>
      </c>
      <c r="B673" s="4" t="s">
        <v>7323</v>
      </c>
      <c r="C673" s="4" t="s">
        <v>4028</v>
      </c>
      <c r="D673" s="4"/>
      <c r="E673" s="4" t="s">
        <v>759</v>
      </c>
      <c r="F673" s="4" t="s">
        <v>7321</v>
      </c>
      <c r="G673" s="4" t="s">
        <v>4029</v>
      </c>
      <c r="H673" s="5"/>
      <c r="I673" s="7" t="s">
        <v>759</v>
      </c>
      <c r="J673" s="4" t="s">
        <v>7314</v>
      </c>
      <c r="K673" s="7" t="s">
        <v>4030</v>
      </c>
      <c r="L673" s="7" t="s">
        <v>4031</v>
      </c>
      <c r="M673" s="5"/>
      <c r="N673" s="5"/>
      <c r="O673" s="5"/>
      <c r="P673" s="5"/>
      <c r="Q673" s="5"/>
      <c r="R673" s="5"/>
      <c r="S673" s="5"/>
      <c r="T673" s="5"/>
      <c r="U673" s="5"/>
      <c r="V673" s="5"/>
      <c r="W673" s="5"/>
      <c r="X673" s="5"/>
      <c r="Y673" s="5"/>
      <c r="Z673" s="5"/>
    </row>
    <row r="674">
      <c r="A674" s="6" t="s">
        <v>7324</v>
      </c>
      <c r="B674" s="4" t="s">
        <v>7325</v>
      </c>
      <c r="C674" s="4" t="s">
        <v>4034</v>
      </c>
      <c r="D674" s="4"/>
      <c r="E674" s="4" t="s">
        <v>767</v>
      </c>
      <c r="F674" s="4" t="s">
        <v>7326</v>
      </c>
      <c r="G674" s="4" t="s">
        <v>4035</v>
      </c>
      <c r="H674" s="5"/>
      <c r="I674" s="7" t="s">
        <v>767</v>
      </c>
      <c r="J674" s="4" t="s">
        <v>7317</v>
      </c>
      <c r="K674" s="7" t="s">
        <v>4036</v>
      </c>
      <c r="L674" s="7" t="s">
        <v>4037</v>
      </c>
      <c r="M674" s="5"/>
      <c r="N674" s="5"/>
      <c r="O674" s="5"/>
      <c r="P674" s="5"/>
      <c r="Q674" s="5"/>
      <c r="R674" s="5"/>
      <c r="S674" s="5"/>
      <c r="T674" s="5"/>
      <c r="U674" s="5"/>
      <c r="V674" s="5"/>
      <c r="W674" s="5"/>
      <c r="X674" s="5"/>
      <c r="Y674" s="5"/>
      <c r="Z674" s="5"/>
    </row>
    <row r="675">
      <c r="A675" s="6" t="s">
        <v>7327</v>
      </c>
      <c r="B675" s="4" t="s">
        <v>7328</v>
      </c>
      <c r="C675" s="4" t="s">
        <v>4040</v>
      </c>
      <c r="D675" s="4"/>
      <c r="E675" s="4" t="s">
        <v>775</v>
      </c>
      <c r="F675" s="4" t="s">
        <v>7329</v>
      </c>
      <c r="G675" s="4" t="s">
        <v>4041</v>
      </c>
      <c r="H675" s="5"/>
      <c r="I675" s="7" t="s">
        <v>775</v>
      </c>
      <c r="J675" s="4" t="s">
        <v>7320</v>
      </c>
      <c r="K675" s="7" t="s">
        <v>4042</v>
      </c>
      <c r="L675" s="7" t="s">
        <v>4043</v>
      </c>
      <c r="M675" s="5"/>
      <c r="N675" s="5"/>
      <c r="O675" s="5"/>
      <c r="P675" s="5"/>
      <c r="Q675" s="5"/>
      <c r="R675" s="5"/>
      <c r="S675" s="5"/>
      <c r="T675" s="5"/>
      <c r="U675" s="5"/>
      <c r="V675" s="5"/>
      <c r="W675" s="5"/>
      <c r="X675" s="5"/>
      <c r="Y675" s="5"/>
      <c r="Z675" s="5"/>
    </row>
    <row r="676">
      <c r="A676" s="6" t="s">
        <v>7330</v>
      </c>
      <c r="B676" s="4" t="s">
        <v>7331</v>
      </c>
      <c r="C676" s="4" t="s">
        <v>4046</v>
      </c>
      <c r="D676" s="4"/>
      <c r="E676" s="4" t="s">
        <v>783</v>
      </c>
      <c r="F676" s="4" t="s">
        <v>7332</v>
      </c>
      <c r="G676" s="4" t="s">
        <v>4047</v>
      </c>
      <c r="H676" s="5"/>
      <c r="I676" s="7" t="s">
        <v>783</v>
      </c>
      <c r="J676" s="4" t="s">
        <v>7323</v>
      </c>
      <c r="K676" s="7" t="s">
        <v>4048</v>
      </c>
      <c r="L676" s="7" t="s">
        <v>4049</v>
      </c>
      <c r="M676" s="5"/>
      <c r="N676" s="5"/>
      <c r="O676" s="5"/>
      <c r="P676" s="5"/>
      <c r="Q676" s="5"/>
      <c r="R676" s="5"/>
      <c r="S676" s="5"/>
      <c r="T676" s="5"/>
      <c r="U676" s="5"/>
      <c r="V676" s="5"/>
      <c r="W676" s="5"/>
      <c r="X676" s="5"/>
      <c r="Y676" s="5"/>
      <c r="Z676" s="5"/>
    </row>
    <row r="677">
      <c r="A677" s="6" t="s">
        <v>7333</v>
      </c>
      <c r="B677" s="4" t="s">
        <v>7334</v>
      </c>
      <c r="C677" s="4" t="s">
        <v>4052</v>
      </c>
      <c r="D677" s="4"/>
      <c r="E677" s="4" t="s">
        <v>791</v>
      </c>
      <c r="F677" s="4" t="s">
        <v>7335</v>
      </c>
      <c r="G677" s="4" t="s">
        <v>4053</v>
      </c>
      <c r="H677" s="5"/>
      <c r="I677" s="7" t="s">
        <v>791</v>
      </c>
      <c r="J677" s="4" t="s">
        <v>7325</v>
      </c>
      <c r="K677" s="7" t="s">
        <v>4054</v>
      </c>
      <c r="L677" s="7" t="s">
        <v>4055</v>
      </c>
      <c r="M677" s="5"/>
      <c r="N677" s="5"/>
      <c r="O677" s="5"/>
      <c r="P677" s="5"/>
      <c r="Q677" s="5"/>
      <c r="R677" s="5"/>
      <c r="S677" s="5"/>
      <c r="T677" s="5"/>
      <c r="U677" s="5"/>
      <c r="V677" s="5"/>
      <c r="W677" s="5"/>
      <c r="X677" s="5"/>
      <c r="Y677" s="5"/>
      <c r="Z677" s="5"/>
    </row>
    <row r="678">
      <c r="A678" s="6" t="s">
        <v>7336</v>
      </c>
      <c r="B678" s="4" t="s">
        <v>7337</v>
      </c>
      <c r="C678" s="4" t="s">
        <v>4058</v>
      </c>
      <c r="D678" s="4"/>
      <c r="E678" s="4" t="s">
        <v>799</v>
      </c>
      <c r="F678" s="4" t="s">
        <v>7335</v>
      </c>
      <c r="G678" s="4" t="s">
        <v>4059</v>
      </c>
      <c r="H678" s="5"/>
      <c r="I678" s="7" t="s">
        <v>799</v>
      </c>
      <c r="J678" s="4" t="s">
        <v>7328</v>
      </c>
      <c r="K678" s="7" t="s">
        <v>4060</v>
      </c>
      <c r="L678" s="7" t="s">
        <v>4061</v>
      </c>
      <c r="M678" s="5"/>
      <c r="N678" s="5"/>
      <c r="O678" s="5"/>
      <c r="P678" s="5"/>
      <c r="Q678" s="5"/>
      <c r="R678" s="5"/>
      <c r="S678" s="5"/>
      <c r="T678" s="5"/>
      <c r="U678" s="5"/>
      <c r="V678" s="5"/>
      <c r="W678" s="5"/>
      <c r="X678" s="5"/>
      <c r="Y678" s="5"/>
      <c r="Z678" s="5"/>
    </row>
    <row r="679">
      <c r="A679" s="6" t="s">
        <v>7338</v>
      </c>
      <c r="B679" s="4" t="s">
        <v>7339</v>
      </c>
      <c r="C679" s="4" t="s">
        <v>4064</v>
      </c>
      <c r="D679" s="4"/>
      <c r="E679" s="4" t="s">
        <v>811</v>
      </c>
      <c r="F679" s="4" t="s">
        <v>7340</v>
      </c>
      <c r="G679" s="4" t="s">
        <v>4065</v>
      </c>
      <c r="H679" s="5"/>
      <c r="I679" s="7" t="s">
        <v>813</v>
      </c>
      <c r="J679" s="4" t="s">
        <v>7331</v>
      </c>
      <c r="K679" s="7" t="s">
        <v>4066</v>
      </c>
      <c r="L679" s="7" t="s">
        <v>4067</v>
      </c>
      <c r="M679" s="5"/>
      <c r="N679" s="5"/>
      <c r="O679" s="5"/>
      <c r="P679" s="5"/>
      <c r="Q679" s="5"/>
      <c r="R679" s="5"/>
      <c r="S679" s="5"/>
      <c r="T679" s="5"/>
      <c r="U679" s="5"/>
      <c r="V679" s="5"/>
      <c r="W679" s="5"/>
      <c r="X679" s="5"/>
      <c r="Y679" s="5"/>
      <c r="Z679" s="5"/>
    </row>
    <row r="680">
      <c r="A680" s="6" t="s">
        <v>7341</v>
      </c>
      <c r="B680" s="4" t="s">
        <v>7342</v>
      </c>
      <c r="C680" s="4" t="s">
        <v>4070</v>
      </c>
      <c r="D680" s="4"/>
      <c r="E680" s="4" t="s">
        <v>820</v>
      </c>
      <c r="F680" s="4" t="s">
        <v>7340</v>
      </c>
      <c r="G680" s="4" t="s">
        <v>4071</v>
      </c>
      <c r="H680" s="5"/>
      <c r="I680" s="7" t="s">
        <v>820</v>
      </c>
      <c r="J680" s="4" t="s">
        <v>7334</v>
      </c>
      <c r="K680" s="7" t="s">
        <v>4072</v>
      </c>
      <c r="L680" s="7" t="s">
        <v>4073</v>
      </c>
      <c r="M680" s="5"/>
      <c r="N680" s="5"/>
      <c r="O680" s="5"/>
      <c r="P680" s="5"/>
      <c r="Q680" s="5"/>
      <c r="R680" s="5"/>
      <c r="S680" s="5"/>
      <c r="T680" s="5"/>
      <c r="U680" s="5"/>
      <c r="V680" s="5"/>
      <c r="W680" s="5"/>
      <c r="X680" s="5"/>
      <c r="Y680" s="5"/>
      <c r="Z680" s="5"/>
    </row>
    <row r="681">
      <c r="A681" s="6" t="s">
        <v>7343</v>
      </c>
      <c r="B681" s="4" t="s">
        <v>7344</v>
      </c>
      <c r="C681" s="4" t="s">
        <v>4076</v>
      </c>
      <c r="D681" s="4"/>
      <c r="E681" s="4" t="s">
        <v>828</v>
      </c>
      <c r="F681" s="4" t="s">
        <v>7345</v>
      </c>
      <c r="G681" s="4" t="s">
        <v>4077</v>
      </c>
      <c r="H681" s="5"/>
      <c r="I681" s="7" t="s">
        <v>828</v>
      </c>
      <c r="J681" s="4" t="s">
        <v>7337</v>
      </c>
      <c r="K681" s="7" t="s">
        <v>4078</v>
      </c>
      <c r="L681" s="7" t="s">
        <v>4079</v>
      </c>
      <c r="M681" s="5"/>
      <c r="N681" s="5"/>
      <c r="O681" s="5"/>
      <c r="P681" s="5"/>
      <c r="Q681" s="5"/>
      <c r="R681" s="5"/>
      <c r="S681" s="5"/>
      <c r="T681" s="5"/>
      <c r="U681" s="5"/>
      <c r="V681" s="5"/>
      <c r="W681" s="5"/>
      <c r="X681" s="5"/>
      <c r="Y681" s="5"/>
      <c r="Z681" s="5"/>
    </row>
    <row r="682">
      <c r="A682" s="6" t="s">
        <v>7346</v>
      </c>
      <c r="B682" s="4" t="s">
        <v>7347</v>
      </c>
      <c r="C682" s="4" t="s">
        <v>4082</v>
      </c>
      <c r="D682" s="4"/>
      <c r="E682" s="4" t="s">
        <v>836</v>
      </c>
      <c r="F682" s="4" t="s">
        <v>7348</v>
      </c>
      <c r="G682" s="4" t="s">
        <v>4083</v>
      </c>
      <c r="H682" s="5"/>
      <c r="I682" s="7" t="s">
        <v>836</v>
      </c>
      <c r="J682" s="4" t="s">
        <v>7339</v>
      </c>
      <c r="K682" s="7" t="s">
        <v>4084</v>
      </c>
      <c r="L682" s="7" t="s">
        <v>4085</v>
      </c>
      <c r="M682" s="5"/>
      <c r="N682" s="5"/>
      <c r="O682" s="5"/>
      <c r="P682" s="5"/>
      <c r="Q682" s="5"/>
      <c r="R682" s="5"/>
      <c r="S682" s="5"/>
      <c r="T682" s="5"/>
      <c r="U682" s="5"/>
      <c r="V682" s="5"/>
      <c r="W682" s="5"/>
      <c r="X682" s="5"/>
      <c r="Y682" s="5"/>
      <c r="Z682" s="5"/>
    </row>
    <row r="683">
      <c r="A683" s="6" t="s">
        <v>7349</v>
      </c>
      <c r="B683" s="4" t="s">
        <v>7350</v>
      </c>
      <c r="C683" s="4" t="s">
        <v>4088</v>
      </c>
      <c r="D683" s="4"/>
      <c r="E683" s="4" t="s">
        <v>844</v>
      </c>
      <c r="F683" s="4" t="s">
        <v>7348</v>
      </c>
      <c r="G683" s="4" t="s">
        <v>4089</v>
      </c>
      <c r="H683" s="5"/>
      <c r="I683" s="7" t="s">
        <v>844</v>
      </c>
      <c r="J683" s="4" t="s">
        <v>7342</v>
      </c>
      <c r="K683" s="7" t="s">
        <v>4090</v>
      </c>
      <c r="L683" s="7" t="s">
        <v>4091</v>
      </c>
      <c r="M683" s="5"/>
      <c r="N683" s="5"/>
      <c r="O683" s="5"/>
      <c r="P683" s="5"/>
      <c r="Q683" s="5"/>
      <c r="R683" s="5"/>
      <c r="S683" s="5"/>
      <c r="T683" s="5"/>
      <c r="U683" s="5"/>
      <c r="V683" s="5"/>
      <c r="W683" s="5"/>
      <c r="X683" s="5"/>
      <c r="Y683" s="5"/>
      <c r="Z683" s="5"/>
    </row>
    <row r="684">
      <c r="A684" s="6" t="s">
        <v>7351</v>
      </c>
      <c r="B684" s="4" t="s">
        <v>7352</v>
      </c>
      <c r="C684" s="4" t="s">
        <v>4094</v>
      </c>
      <c r="D684" s="4"/>
      <c r="E684" s="4" t="s">
        <v>852</v>
      </c>
      <c r="F684" s="4" t="s">
        <v>7353</v>
      </c>
      <c r="G684" s="4" t="s">
        <v>4095</v>
      </c>
      <c r="H684" s="5"/>
      <c r="I684" s="7" t="s">
        <v>852</v>
      </c>
      <c r="J684" s="4" t="s">
        <v>7344</v>
      </c>
      <c r="K684" s="7" t="s">
        <v>4096</v>
      </c>
      <c r="L684" s="7" t="s">
        <v>4097</v>
      </c>
      <c r="M684" s="5"/>
      <c r="N684" s="5"/>
      <c r="O684" s="5"/>
      <c r="P684" s="5"/>
      <c r="Q684" s="5"/>
      <c r="R684" s="5"/>
      <c r="S684" s="5"/>
      <c r="T684" s="5"/>
      <c r="U684" s="5"/>
      <c r="V684" s="5"/>
      <c r="W684" s="5"/>
      <c r="X684" s="5"/>
      <c r="Y684" s="5"/>
      <c r="Z684" s="5"/>
    </row>
    <row r="685">
      <c r="A685" s="6" t="s">
        <v>7354</v>
      </c>
      <c r="B685" s="4" t="s">
        <v>7355</v>
      </c>
      <c r="C685" s="4" t="s">
        <v>4100</v>
      </c>
      <c r="D685" s="4"/>
      <c r="E685" s="4" t="s">
        <v>860</v>
      </c>
      <c r="F685" s="4" t="s">
        <v>7356</v>
      </c>
      <c r="G685" s="4" t="s">
        <v>4101</v>
      </c>
      <c r="H685" s="5"/>
      <c r="I685" s="7" t="s">
        <v>860</v>
      </c>
      <c r="J685" s="4" t="s">
        <v>7347</v>
      </c>
      <c r="K685" s="7" t="s">
        <v>4102</v>
      </c>
      <c r="L685" s="7" t="s">
        <v>4103</v>
      </c>
      <c r="M685" s="5"/>
      <c r="N685" s="5"/>
      <c r="O685" s="5"/>
      <c r="P685" s="5"/>
      <c r="Q685" s="5"/>
      <c r="R685" s="5"/>
      <c r="S685" s="5"/>
      <c r="T685" s="5"/>
      <c r="U685" s="5"/>
      <c r="V685" s="5"/>
      <c r="W685" s="5"/>
      <c r="X685" s="5"/>
      <c r="Y685" s="5"/>
      <c r="Z685" s="5"/>
    </row>
    <row r="686">
      <c r="A686" s="6" t="s">
        <v>7357</v>
      </c>
      <c r="B686" s="4" t="s">
        <v>7358</v>
      </c>
      <c r="C686" s="4" t="s">
        <v>4106</v>
      </c>
      <c r="D686" s="4"/>
      <c r="E686" s="4" t="s">
        <v>868</v>
      </c>
      <c r="F686" s="4" t="s">
        <v>7359</v>
      </c>
      <c r="G686" s="4" t="s">
        <v>4107</v>
      </c>
      <c r="H686" s="5"/>
      <c r="I686" s="7" t="s">
        <v>868</v>
      </c>
      <c r="J686" s="4" t="s">
        <v>7350</v>
      </c>
      <c r="K686" s="7" t="s">
        <v>4108</v>
      </c>
      <c r="L686" s="7" t="s">
        <v>4109</v>
      </c>
      <c r="M686" s="5"/>
      <c r="N686" s="5"/>
      <c r="O686" s="5"/>
      <c r="P686" s="5"/>
      <c r="Q686" s="5"/>
      <c r="R686" s="5"/>
      <c r="S686" s="5"/>
      <c r="T686" s="5"/>
      <c r="U686" s="5"/>
      <c r="V686" s="5"/>
      <c r="W686" s="5"/>
      <c r="X686" s="5"/>
      <c r="Y686" s="5"/>
      <c r="Z686" s="5"/>
    </row>
    <row r="687">
      <c r="A687" s="6" t="s">
        <v>7360</v>
      </c>
      <c r="B687" s="4" t="s">
        <v>7361</v>
      </c>
      <c r="C687" s="4" t="s">
        <v>4112</v>
      </c>
      <c r="D687" s="4"/>
      <c r="E687" s="4" t="s">
        <v>876</v>
      </c>
      <c r="F687" s="4" t="s">
        <v>7359</v>
      </c>
      <c r="G687" s="4" t="s">
        <v>4113</v>
      </c>
      <c r="H687" s="5"/>
      <c r="I687" s="7" t="s">
        <v>876</v>
      </c>
      <c r="J687" s="4" t="s">
        <v>7352</v>
      </c>
      <c r="K687" s="7" t="s">
        <v>4114</v>
      </c>
      <c r="L687" s="7" t="s">
        <v>4115</v>
      </c>
      <c r="M687" s="5"/>
      <c r="N687" s="5"/>
      <c r="O687" s="5"/>
      <c r="P687" s="5"/>
      <c r="Q687" s="5"/>
      <c r="R687" s="5"/>
      <c r="S687" s="5"/>
      <c r="T687" s="5"/>
      <c r="U687" s="5"/>
      <c r="V687" s="5"/>
      <c r="W687" s="5"/>
      <c r="X687" s="5"/>
      <c r="Y687" s="5"/>
      <c r="Z687" s="5"/>
    </row>
    <row r="688">
      <c r="A688" s="6" t="s">
        <v>7362</v>
      </c>
      <c r="B688" s="4" t="s">
        <v>7363</v>
      </c>
      <c r="C688" s="4" t="s">
        <v>4118</v>
      </c>
      <c r="D688" s="4"/>
      <c r="E688" s="4" t="s">
        <v>884</v>
      </c>
      <c r="F688" s="4" t="s">
        <v>7364</v>
      </c>
      <c r="G688" s="4" t="s">
        <v>4119</v>
      </c>
      <c r="H688" s="5"/>
      <c r="I688" s="7" t="s">
        <v>884</v>
      </c>
      <c r="J688" s="4" t="s">
        <v>7355</v>
      </c>
      <c r="K688" s="7" t="s">
        <v>4120</v>
      </c>
      <c r="L688" s="7" t="s">
        <v>4121</v>
      </c>
      <c r="M688" s="5"/>
      <c r="N688" s="5"/>
      <c r="O688" s="5"/>
      <c r="P688" s="5"/>
      <c r="Q688" s="5"/>
      <c r="R688" s="5"/>
      <c r="S688" s="5"/>
      <c r="T688" s="5"/>
      <c r="U688" s="5"/>
      <c r="V688" s="5"/>
      <c r="W688" s="5"/>
      <c r="X688" s="5"/>
      <c r="Y688" s="5"/>
      <c r="Z688" s="5"/>
    </row>
    <row r="689">
      <c r="A689" s="6" t="s">
        <v>7365</v>
      </c>
      <c r="B689" s="4" t="s">
        <v>7366</v>
      </c>
      <c r="C689" s="4" t="s">
        <v>4124</v>
      </c>
      <c r="D689" s="4"/>
      <c r="E689" s="4" t="s">
        <v>892</v>
      </c>
      <c r="F689" s="4" t="s">
        <v>7364</v>
      </c>
      <c r="G689" s="4" t="s">
        <v>4125</v>
      </c>
      <c r="H689" s="5"/>
      <c r="I689" s="7" t="s">
        <v>894</v>
      </c>
      <c r="J689" s="4" t="s">
        <v>7358</v>
      </c>
      <c r="K689" s="7" t="s">
        <v>4126</v>
      </c>
      <c r="L689" s="7" t="s">
        <v>4127</v>
      </c>
      <c r="M689" s="5"/>
      <c r="N689" s="5"/>
      <c r="O689" s="5"/>
      <c r="P689" s="5"/>
      <c r="Q689" s="5"/>
      <c r="R689" s="5"/>
      <c r="S689" s="5"/>
      <c r="T689" s="5"/>
      <c r="U689" s="5"/>
      <c r="V689" s="5"/>
      <c r="W689" s="5"/>
      <c r="X689" s="5"/>
      <c r="Y689" s="5"/>
      <c r="Z689" s="5"/>
    </row>
    <row r="690">
      <c r="A690" s="6" t="s">
        <v>7367</v>
      </c>
      <c r="B690" s="4" t="s">
        <v>7368</v>
      </c>
      <c r="C690" s="4" t="s">
        <v>4130</v>
      </c>
      <c r="D690" s="4"/>
      <c r="E690" s="4" t="s">
        <v>901</v>
      </c>
      <c r="F690" s="4" t="s">
        <v>7369</v>
      </c>
      <c r="G690" s="4" t="s">
        <v>4131</v>
      </c>
      <c r="H690" s="5"/>
      <c r="I690" s="7" t="s">
        <v>901</v>
      </c>
      <c r="J690" s="4" t="s">
        <v>7361</v>
      </c>
      <c r="K690" s="7" t="s">
        <v>4132</v>
      </c>
      <c r="L690" s="7" t="s">
        <v>4133</v>
      </c>
      <c r="M690" s="5"/>
      <c r="N690" s="5"/>
      <c r="O690" s="5"/>
      <c r="P690" s="5"/>
      <c r="Q690" s="5"/>
      <c r="R690" s="5"/>
      <c r="S690" s="5"/>
      <c r="T690" s="5"/>
      <c r="U690" s="5"/>
      <c r="V690" s="5"/>
      <c r="W690" s="5"/>
      <c r="X690" s="5"/>
      <c r="Y690" s="5"/>
      <c r="Z690" s="5"/>
    </row>
    <row r="691">
      <c r="A691" s="6" t="s">
        <v>7370</v>
      </c>
      <c r="B691" s="4" t="s">
        <v>7371</v>
      </c>
      <c r="C691" s="4" t="s">
        <v>4136</v>
      </c>
      <c r="D691" s="4"/>
      <c r="E691" s="4" t="s">
        <v>909</v>
      </c>
      <c r="F691" s="4" t="s">
        <v>7372</v>
      </c>
      <c r="G691" s="4" t="s">
        <v>4137</v>
      </c>
      <c r="H691" s="5"/>
      <c r="I691" s="7" t="s">
        <v>909</v>
      </c>
      <c r="J691" s="4" t="s">
        <v>7363</v>
      </c>
      <c r="K691" s="7" t="s">
        <v>4138</v>
      </c>
      <c r="L691" s="7" t="s">
        <v>4139</v>
      </c>
      <c r="M691" s="5"/>
      <c r="N691" s="5"/>
      <c r="O691" s="5"/>
      <c r="P691" s="5"/>
      <c r="Q691" s="5"/>
      <c r="R691" s="5"/>
      <c r="S691" s="5"/>
      <c r="T691" s="5"/>
      <c r="U691" s="5"/>
      <c r="V691" s="5"/>
      <c r="W691" s="5"/>
      <c r="X691" s="5"/>
      <c r="Y691" s="5"/>
      <c r="Z691" s="5"/>
    </row>
    <row r="692">
      <c r="A692" s="6" t="s">
        <v>7373</v>
      </c>
      <c r="B692" s="4" t="s">
        <v>7374</v>
      </c>
      <c r="C692" s="4" t="s">
        <v>4142</v>
      </c>
      <c r="D692" s="4"/>
      <c r="E692" s="4" t="s">
        <v>917</v>
      </c>
      <c r="F692" s="4" t="s">
        <v>7372</v>
      </c>
      <c r="G692" s="4" t="s">
        <v>4143</v>
      </c>
      <c r="H692" s="5"/>
      <c r="I692" s="7" t="s">
        <v>917</v>
      </c>
      <c r="J692" s="4" t="s">
        <v>7366</v>
      </c>
      <c r="K692" s="7" t="s">
        <v>4144</v>
      </c>
      <c r="L692" s="7" t="s">
        <v>4145</v>
      </c>
      <c r="M692" s="5"/>
      <c r="N692" s="5"/>
      <c r="O692" s="5"/>
      <c r="P692" s="5"/>
      <c r="Q692" s="5"/>
      <c r="R692" s="5"/>
      <c r="S692" s="5"/>
      <c r="T692" s="5"/>
      <c r="U692" s="5"/>
      <c r="V692" s="5"/>
      <c r="W692" s="5"/>
      <c r="X692" s="5"/>
      <c r="Y692" s="5"/>
      <c r="Z692" s="5"/>
    </row>
    <row r="693">
      <c r="A693" s="6" t="s">
        <v>7375</v>
      </c>
      <c r="B693" s="4" t="s">
        <v>7376</v>
      </c>
      <c r="C693" s="4" t="s">
        <v>4148</v>
      </c>
      <c r="D693" s="4"/>
      <c r="E693" s="4" t="s">
        <v>925</v>
      </c>
      <c r="F693" s="4" t="s">
        <v>7377</v>
      </c>
      <c r="G693" s="4" t="s">
        <v>4149</v>
      </c>
      <c r="H693" s="5"/>
      <c r="I693" s="7" t="s">
        <v>925</v>
      </c>
      <c r="J693" s="4" t="s">
        <v>7368</v>
      </c>
      <c r="K693" s="7" t="s">
        <v>4150</v>
      </c>
      <c r="L693" s="7" t="s">
        <v>4151</v>
      </c>
      <c r="M693" s="5"/>
      <c r="N693" s="5"/>
      <c r="O693" s="5"/>
      <c r="P693" s="5"/>
      <c r="Q693" s="5"/>
      <c r="R693" s="5"/>
      <c r="S693" s="5"/>
      <c r="T693" s="5"/>
      <c r="U693" s="5"/>
      <c r="V693" s="5"/>
      <c r="W693" s="5"/>
      <c r="X693" s="5"/>
      <c r="Y693" s="5"/>
      <c r="Z693" s="5"/>
    </row>
    <row r="694">
      <c r="A694" s="6" t="s">
        <v>7378</v>
      </c>
      <c r="B694" s="4" t="s">
        <v>7379</v>
      </c>
      <c r="C694" s="4" t="s">
        <v>4154</v>
      </c>
      <c r="D694" s="4"/>
      <c r="E694" s="4" t="s">
        <v>933</v>
      </c>
      <c r="F694" s="4" t="s">
        <v>7380</v>
      </c>
      <c r="G694" s="4" t="s">
        <v>4155</v>
      </c>
      <c r="H694" s="5"/>
      <c r="I694" s="7" t="s">
        <v>933</v>
      </c>
      <c r="J694" s="4" t="s">
        <v>7371</v>
      </c>
      <c r="K694" s="7" t="s">
        <v>4156</v>
      </c>
      <c r="L694" s="7" t="s">
        <v>4157</v>
      </c>
      <c r="M694" s="5"/>
      <c r="N694" s="5"/>
      <c r="O694" s="5"/>
      <c r="P694" s="5"/>
      <c r="Q694" s="5"/>
      <c r="R694" s="5"/>
      <c r="S694" s="5"/>
      <c r="T694" s="5"/>
      <c r="U694" s="5"/>
      <c r="V694" s="5"/>
      <c r="W694" s="5"/>
      <c r="X694" s="5"/>
      <c r="Y694" s="5"/>
      <c r="Z694" s="5"/>
    </row>
    <row r="695">
      <c r="A695" s="6" t="s">
        <v>7381</v>
      </c>
      <c r="B695" s="4" t="s">
        <v>7382</v>
      </c>
      <c r="C695" s="4" t="s">
        <v>4160</v>
      </c>
      <c r="D695" s="4"/>
      <c r="E695" s="4" t="s">
        <v>945</v>
      </c>
      <c r="F695" s="4" t="s">
        <v>7383</v>
      </c>
      <c r="G695" s="4" t="s">
        <v>4161</v>
      </c>
      <c r="H695" s="5"/>
      <c r="I695" s="7" t="s">
        <v>945</v>
      </c>
      <c r="J695" s="4" t="s">
        <v>7374</v>
      </c>
      <c r="K695" s="7" t="s">
        <v>4162</v>
      </c>
      <c r="L695" s="7" t="s">
        <v>4163</v>
      </c>
      <c r="M695" s="5"/>
      <c r="N695" s="5"/>
      <c r="O695" s="5"/>
      <c r="P695" s="5"/>
      <c r="Q695" s="5"/>
      <c r="R695" s="5"/>
      <c r="S695" s="5"/>
      <c r="T695" s="5"/>
      <c r="U695" s="5"/>
      <c r="V695" s="5"/>
      <c r="W695" s="5"/>
      <c r="X695" s="5"/>
      <c r="Y695" s="5"/>
      <c r="Z695" s="5"/>
    </row>
    <row r="696">
      <c r="A696" s="6" t="s">
        <v>7384</v>
      </c>
      <c r="B696" s="4" t="s">
        <v>7385</v>
      </c>
      <c r="C696" s="4" t="s">
        <v>4166</v>
      </c>
      <c r="D696" s="4"/>
      <c r="E696" s="4" t="s">
        <v>953</v>
      </c>
      <c r="F696" s="4" t="s">
        <v>7386</v>
      </c>
      <c r="G696" s="4" t="s">
        <v>4167</v>
      </c>
      <c r="H696" s="5"/>
      <c r="I696" s="7" t="s">
        <v>953</v>
      </c>
      <c r="J696" s="4" t="s">
        <v>7376</v>
      </c>
      <c r="K696" s="7" t="s">
        <v>4168</v>
      </c>
      <c r="L696" s="7" t="s">
        <v>4169</v>
      </c>
      <c r="M696" s="5"/>
      <c r="N696" s="5"/>
      <c r="O696" s="5"/>
      <c r="P696" s="5"/>
      <c r="Q696" s="5"/>
      <c r="R696" s="5"/>
      <c r="S696" s="5"/>
      <c r="T696" s="5"/>
      <c r="U696" s="5"/>
      <c r="V696" s="5"/>
      <c r="W696" s="5"/>
      <c r="X696" s="5"/>
      <c r="Y696" s="5"/>
      <c r="Z696" s="5"/>
    </row>
    <row r="697">
      <c r="A697" s="6" t="s">
        <v>7387</v>
      </c>
      <c r="B697" s="4" t="s">
        <v>7388</v>
      </c>
      <c r="C697" s="4" t="s">
        <v>4172</v>
      </c>
      <c r="D697" s="4"/>
      <c r="E697" s="4" t="s">
        <v>961</v>
      </c>
      <c r="F697" s="4" t="s">
        <v>7389</v>
      </c>
      <c r="G697" s="4" t="s">
        <v>4173</v>
      </c>
      <c r="H697" s="5"/>
      <c r="I697" s="7" t="s">
        <v>961</v>
      </c>
      <c r="J697" s="4" t="s">
        <v>7379</v>
      </c>
      <c r="K697" s="7" t="s">
        <v>4174</v>
      </c>
      <c r="L697" s="7" t="s">
        <v>4175</v>
      </c>
      <c r="M697" s="5"/>
      <c r="N697" s="5"/>
      <c r="O697" s="5"/>
      <c r="P697" s="5"/>
      <c r="Q697" s="5"/>
      <c r="R697" s="5"/>
      <c r="S697" s="5"/>
      <c r="T697" s="5"/>
      <c r="U697" s="5"/>
      <c r="V697" s="5"/>
      <c r="W697" s="5"/>
      <c r="X697" s="5"/>
      <c r="Y697" s="5"/>
      <c r="Z697" s="5"/>
    </row>
    <row r="698">
      <c r="A698" s="6" t="s">
        <v>7390</v>
      </c>
      <c r="B698" s="4" t="s">
        <v>7391</v>
      </c>
      <c r="C698" s="4" t="s">
        <v>4178</v>
      </c>
      <c r="D698" s="4"/>
      <c r="E698" s="4" t="s">
        <v>969</v>
      </c>
      <c r="F698" s="4" t="s">
        <v>7389</v>
      </c>
      <c r="G698" s="4" t="s">
        <v>4179</v>
      </c>
      <c r="H698" s="5"/>
      <c r="I698" s="7" t="s">
        <v>969</v>
      </c>
      <c r="J698" s="4" t="s">
        <v>7382</v>
      </c>
      <c r="K698" s="7" t="s">
        <v>4180</v>
      </c>
      <c r="L698" s="7" t="s">
        <v>4181</v>
      </c>
      <c r="M698" s="5"/>
      <c r="N698" s="5"/>
      <c r="O698" s="5"/>
      <c r="P698" s="5"/>
      <c r="Q698" s="5"/>
      <c r="R698" s="5"/>
      <c r="S698" s="5"/>
      <c r="T698" s="5"/>
      <c r="U698" s="5"/>
      <c r="V698" s="5"/>
      <c r="W698" s="5"/>
      <c r="X698" s="5"/>
      <c r="Y698" s="5"/>
      <c r="Z698" s="5"/>
    </row>
    <row r="699">
      <c r="A699" s="6" t="s">
        <v>7392</v>
      </c>
      <c r="B699" s="4" t="s">
        <v>7393</v>
      </c>
      <c r="C699" s="4" t="s">
        <v>4184</v>
      </c>
      <c r="D699" s="4"/>
      <c r="E699" s="4" t="s">
        <v>977</v>
      </c>
      <c r="F699" s="4" t="s">
        <v>7394</v>
      </c>
      <c r="G699" s="4" t="s">
        <v>4185</v>
      </c>
      <c r="H699" s="5"/>
      <c r="I699" s="7" t="s">
        <v>979</v>
      </c>
      <c r="J699" s="4" t="s">
        <v>7385</v>
      </c>
      <c r="K699" s="7" t="s">
        <v>4186</v>
      </c>
      <c r="L699" s="7" t="s">
        <v>4187</v>
      </c>
      <c r="M699" s="5"/>
      <c r="N699" s="5"/>
      <c r="O699" s="5"/>
      <c r="P699" s="5"/>
      <c r="Q699" s="5"/>
      <c r="R699" s="5"/>
      <c r="S699" s="5"/>
      <c r="T699" s="5"/>
      <c r="U699" s="5"/>
      <c r="V699" s="5"/>
      <c r="W699" s="5"/>
      <c r="X699" s="5"/>
      <c r="Y699" s="5"/>
      <c r="Z699" s="5"/>
    </row>
    <row r="700">
      <c r="A700" s="6" t="s">
        <v>7395</v>
      </c>
      <c r="B700" s="4" t="s">
        <v>7396</v>
      </c>
      <c r="C700" s="4" t="s">
        <v>4190</v>
      </c>
      <c r="D700" s="4"/>
      <c r="E700" s="4" t="s">
        <v>986</v>
      </c>
      <c r="F700" s="4" t="s">
        <v>7394</v>
      </c>
      <c r="G700" s="4" t="s">
        <v>4191</v>
      </c>
      <c r="H700" s="5"/>
      <c r="I700" s="7" t="s">
        <v>986</v>
      </c>
      <c r="J700" s="4" t="s">
        <v>7388</v>
      </c>
      <c r="K700" s="7" t="s">
        <v>4192</v>
      </c>
      <c r="L700" s="7" t="s">
        <v>4193</v>
      </c>
      <c r="M700" s="5"/>
      <c r="N700" s="5"/>
      <c r="O700" s="5"/>
      <c r="P700" s="5"/>
      <c r="Q700" s="5"/>
      <c r="R700" s="5"/>
      <c r="S700" s="5"/>
      <c r="T700" s="5"/>
      <c r="U700" s="5"/>
      <c r="V700" s="5"/>
      <c r="W700" s="5"/>
      <c r="X700" s="5"/>
      <c r="Y700" s="5"/>
      <c r="Z700" s="5"/>
    </row>
    <row r="701">
      <c r="A701" s="6" t="s">
        <v>7397</v>
      </c>
      <c r="B701" s="4" t="s">
        <v>7398</v>
      </c>
      <c r="C701" s="4" t="s">
        <v>4196</v>
      </c>
      <c r="D701" s="4"/>
      <c r="E701" s="4" t="s">
        <v>994</v>
      </c>
      <c r="F701" s="4" t="s">
        <v>7399</v>
      </c>
      <c r="G701" s="4" t="s">
        <v>4197</v>
      </c>
      <c r="H701" s="5"/>
      <c r="I701" s="7" t="s">
        <v>994</v>
      </c>
      <c r="J701" s="4" t="s">
        <v>7391</v>
      </c>
      <c r="K701" s="7" t="s">
        <v>4198</v>
      </c>
      <c r="L701" s="7" t="s">
        <v>4199</v>
      </c>
      <c r="M701" s="5"/>
      <c r="N701" s="5"/>
      <c r="O701" s="5"/>
      <c r="P701" s="5"/>
      <c r="Q701" s="5"/>
      <c r="R701" s="5"/>
      <c r="S701" s="5"/>
      <c r="T701" s="5"/>
      <c r="U701" s="5"/>
      <c r="V701" s="5"/>
      <c r="W701" s="5"/>
      <c r="X701" s="5"/>
      <c r="Y701" s="5"/>
      <c r="Z701" s="5"/>
    </row>
    <row r="702">
      <c r="A702" s="6" t="s">
        <v>7400</v>
      </c>
      <c r="B702" s="4" t="s">
        <v>7401</v>
      </c>
      <c r="C702" s="4" t="s">
        <v>4202</v>
      </c>
      <c r="D702" s="4"/>
      <c r="E702" s="4" t="s">
        <v>1002</v>
      </c>
      <c r="F702" s="4" t="s">
        <v>7399</v>
      </c>
      <c r="G702" s="4" t="s">
        <v>4203</v>
      </c>
      <c r="H702" s="5"/>
      <c r="I702" s="7" t="s">
        <v>1002</v>
      </c>
      <c r="J702" s="4" t="s">
        <v>7393</v>
      </c>
      <c r="K702" s="7" t="s">
        <v>4204</v>
      </c>
      <c r="L702" s="7" t="s">
        <v>4205</v>
      </c>
      <c r="M702" s="5"/>
      <c r="N702" s="5"/>
      <c r="O702" s="5"/>
      <c r="P702" s="5"/>
      <c r="Q702" s="5"/>
      <c r="R702" s="5"/>
      <c r="S702" s="5"/>
      <c r="T702" s="5"/>
      <c r="U702" s="5"/>
      <c r="V702" s="5"/>
      <c r="W702" s="5"/>
      <c r="X702" s="5"/>
      <c r="Y702" s="5"/>
      <c r="Z702" s="5"/>
    </row>
    <row r="703">
      <c r="A703" s="6" t="s">
        <v>7402</v>
      </c>
      <c r="B703" s="4" t="s">
        <v>7403</v>
      </c>
      <c r="C703" s="4" t="s">
        <v>4208</v>
      </c>
      <c r="D703" s="4"/>
      <c r="E703" s="4" t="s">
        <v>1010</v>
      </c>
      <c r="F703" s="4" t="s">
        <v>7404</v>
      </c>
      <c r="G703" s="4" t="s">
        <v>4209</v>
      </c>
      <c r="H703" s="5"/>
      <c r="I703" s="7" t="s">
        <v>1010</v>
      </c>
      <c r="J703" s="4" t="s">
        <v>7396</v>
      </c>
      <c r="K703" s="7" t="s">
        <v>4210</v>
      </c>
      <c r="L703" s="7" t="s">
        <v>4211</v>
      </c>
      <c r="M703" s="5"/>
      <c r="N703" s="5"/>
      <c r="O703" s="5"/>
      <c r="P703" s="5"/>
      <c r="Q703" s="5"/>
      <c r="R703" s="5"/>
      <c r="S703" s="5"/>
      <c r="T703" s="5"/>
      <c r="U703" s="5"/>
      <c r="V703" s="5"/>
      <c r="W703" s="5"/>
      <c r="X703" s="5"/>
      <c r="Y703" s="5"/>
      <c r="Z703" s="5"/>
    </row>
    <row r="704">
      <c r="A704" s="6" t="s">
        <v>7405</v>
      </c>
      <c r="B704" s="4" t="s">
        <v>7406</v>
      </c>
      <c r="C704" s="4" t="s">
        <v>4214</v>
      </c>
      <c r="D704" s="4"/>
      <c r="E704" s="4" t="s">
        <v>1036</v>
      </c>
      <c r="F704" s="4" t="s">
        <v>7404</v>
      </c>
      <c r="G704" s="4" t="s">
        <v>4215</v>
      </c>
      <c r="H704" s="5"/>
      <c r="I704" s="7" t="s">
        <v>1036</v>
      </c>
      <c r="J704" s="4" t="s">
        <v>7398</v>
      </c>
      <c r="K704" s="7" t="s">
        <v>4216</v>
      </c>
      <c r="L704" s="7" t="s">
        <v>4217</v>
      </c>
      <c r="M704" s="5"/>
      <c r="N704" s="5"/>
      <c r="O704" s="5"/>
      <c r="P704" s="5"/>
      <c r="Q704" s="5"/>
      <c r="R704" s="5"/>
      <c r="S704" s="5"/>
      <c r="T704" s="5"/>
      <c r="U704" s="5"/>
      <c r="V704" s="5"/>
      <c r="W704" s="5"/>
      <c r="X704" s="5"/>
      <c r="Y704" s="5"/>
      <c r="Z704" s="5"/>
    </row>
    <row r="705">
      <c r="A705" s="6" t="s">
        <v>7407</v>
      </c>
      <c r="B705" s="4" t="s">
        <v>7408</v>
      </c>
      <c r="C705" s="4" t="s">
        <v>4220</v>
      </c>
      <c r="D705" s="4"/>
      <c r="E705" s="4" t="s">
        <v>1028</v>
      </c>
      <c r="F705" s="4" t="s">
        <v>7404</v>
      </c>
      <c r="G705" s="4" t="s">
        <v>4221</v>
      </c>
      <c r="H705" s="5"/>
      <c r="I705" s="7" t="s">
        <v>1028</v>
      </c>
      <c r="J705" s="4" t="s">
        <v>7401</v>
      </c>
      <c r="K705" s="7" t="s">
        <v>4222</v>
      </c>
      <c r="L705" s="7" t="s">
        <v>4223</v>
      </c>
      <c r="M705" s="5"/>
      <c r="N705" s="5"/>
      <c r="O705" s="5"/>
      <c r="P705" s="5"/>
      <c r="Q705" s="5"/>
      <c r="R705" s="5"/>
      <c r="S705" s="5"/>
      <c r="T705" s="5"/>
      <c r="U705" s="5"/>
      <c r="V705" s="5"/>
      <c r="W705" s="5"/>
      <c r="X705" s="5"/>
      <c r="Y705" s="5"/>
      <c r="Z705" s="5"/>
    </row>
    <row r="706">
      <c r="A706" s="6" t="s">
        <v>7409</v>
      </c>
      <c r="B706" s="4" t="s">
        <v>7410</v>
      </c>
      <c r="C706" s="4" t="s">
        <v>4226</v>
      </c>
      <c r="D706" s="4"/>
      <c r="E706" s="4" t="s">
        <v>1044</v>
      </c>
      <c r="F706" s="4" t="s">
        <v>7404</v>
      </c>
      <c r="G706" s="4" t="s">
        <v>4227</v>
      </c>
      <c r="H706" s="5"/>
      <c r="I706" s="7" t="s">
        <v>1044</v>
      </c>
      <c r="J706" s="4" t="s">
        <v>7403</v>
      </c>
      <c r="K706" s="7" t="s">
        <v>4228</v>
      </c>
      <c r="L706" s="7" t="s">
        <v>4229</v>
      </c>
      <c r="M706" s="5"/>
      <c r="N706" s="5"/>
      <c r="O706" s="5"/>
      <c r="P706" s="5"/>
      <c r="Q706" s="5"/>
      <c r="R706" s="5"/>
      <c r="S706" s="5"/>
      <c r="T706" s="5"/>
      <c r="U706" s="5"/>
      <c r="V706" s="5"/>
      <c r="W706" s="5"/>
      <c r="X706" s="5"/>
      <c r="Y706" s="5"/>
      <c r="Z706" s="5"/>
    </row>
    <row r="707">
      <c r="A707" s="6" t="s">
        <v>7411</v>
      </c>
      <c r="B707" s="4" t="s">
        <v>7412</v>
      </c>
      <c r="C707" s="4" t="s">
        <v>4232</v>
      </c>
      <c r="D707" s="4"/>
      <c r="E707" s="4" t="s">
        <v>1057</v>
      </c>
      <c r="F707" s="4" t="s">
        <v>7413</v>
      </c>
      <c r="G707" s="4" t="s">
        <v>4233</v>
      </c>
      <c r="H707" s="5"/>
      <c r="I707" s="7" t="s">
        <v>1057</v>
      </c>
      <c r="J707" s="4" t="s">
        <v>7406</v>
      </c>
      <c r="K707" s="7" t="s">
        <v>4234</v>
      </c>
      <c r="L707" s="7" t="s">
        <v>4235</v>
      </c>
      <c r="M707" s="5"/>
      <c r="N707" s="5"/>
      <c r="O707" s="5"/>
      <c r="P707" s="5"/>
      <c r="Q707" s="5"/>
      <c r="R707" s="5"/>
      <c r="S707" s="5"/>
      <c r="T707" s="5"/>
      <c r="U707" s="5"/>
      <c r="V707" s="5"/>
      <c r="W707" s="5"/>
      <c r="X707" s="5"/>
      <c r="Y707" s="5"/>
      <c r="Z707" s="5"/>
    </row>
    <row r="708">
      <c r="A708" s="6" t="s">
        <v>7414</v>
      </c>
      <c r="B708" s="4" t="s">
        <v>7415</v>
      </c>
      <c r="C708" s="4" t="s">
        <v>4238</v>
      </c>
      <c r="D708" s="4"/>
      <c r="E708" s="4" t="s">
        <v>1065</v>
      </c>
      <c r="F708" s="4" t="s">
        <v>7413</v>
      </c>
      <c r="G708" s="4" t="s">
        <v>4239</v>
      </c>
      <c r="H708" s="5"/>
      <c r="I708" s="7" t="s">
        <v>1065</v>
      </c>
      <c r="J708" s="4" t="s">
        <v>7408</v>
      </c>
      <c r="K708" s="7" t="s">
        <v>4240</v>
      </c>
      <c r="L708" s="7" t="s">
        <v>4241</v>
      </c>
      <c r="M708" s="5"/>
      <c r="N708" s="5"/>
      <c r="O708" s="5"/>
      <c r="P708" s="5"/>
      <c r="Q708" s="5"/>
      <c r="R708" s="5"/>
      <c r="S708" s="5"/>
      <c r="T708" s="5"/>
      <c r="U708" s="5"/>
      <c r="V708" s="5"/>
      <c r="W708" s="5"/>
      <c r="X708" s="5"/>
      <c r="Y708" s="5"/>
      <c r="Z708" s="5"/>
    </row>
    <row r="709">
      <c r="A709" s="6" t="s">
        <v>7416</v>
      </c>
      <c r="B709" s="4" t="s">
        <v>7417</v>
      </c>
      <c r="C709" s="4" t="s">
        <v>4244</v>
      </c>
      <c r="D709" s="4"/>
      <c r="E709" s="4" t="s">
        <v>1073</v>
      </c>
      <c r="F709" s="4" t="s">
        <v>7418</v>
      </c>
      <c r="G709" s="4" t="s">
        <v>4245</v>
      </c>
      <c r="H709" s="5"/>
      <c r="I709" s="7" t="s">
        <v>1075</v>
      </c>
      <c r="J709" s="4" t="s">
        <v>7410</v>
      </c>
      <c r="K709" s="7" t="s">
        <v>4246</v>
      </c>
      <c r="L709" s="7" t="s">
        <v>4247</v>
      </c>
      <c r="M709" s="5"/>
      <c r="N709" s="5"/>
      <c r="O709" s="5"/>
      <c r="P709" s="5"/>
      <c r="Q709" s="5"/>
      <c r="R709" s="5"/>
      <c r="S709" s="5"/>
      <c r="T709" s="5"/>
      <c r="U709" s="5"/>
      <c r="V709" s="5"/>
      <c r="W709" s="5"/>
      <c r="X709" s="5"/>
      <c r="Y709" s="5"/>
      <c r="Z709" s="5"/>
    </row>
    <row r="710">
      <c r="A710" s="6" t="s">
        <v>7419</v>
      </c>
      <c r="B710" s="4" t="s">
        <v>7420</v>
      </c>
      <c r="C710" s="4" t="s">
        <v>4250</v>
      </c>
      <c r="D710" s="4"/>
      <c r="E710" s="4" t="s">
        <v>1082</v>
      </c>
      <c r="F710" s="4" t="s">
        <v>7421</v>
      </c>
      <c r="G710" s="4" t="s">
        <v>4251</v>
      </c>
      <c r="H710" s="5"/>
      <c r="I710" s="7" t="s">
        <v>1082</v>
      </c>
      <c r="J710" s="4" t="s">
        <v>7412</v>
      </c>
      <c r="K710" s="7" t="s">
        <v>4252</v>
      </c>
      <c r="L710" s="7" t="s">
        <v>4253</v>
      </c>
      <c r="M710" s="5"/>
      <c r="N710" s="5"/>
      <c r="O710" s="5"/>
      <c r="P710" s="5"/>
      <c r="Q710" s="5"/>
      <c r="R710" s="5"/>
      <c r="S710" s="5"/>
      <c r="T710" s="5"/>
      <c r="U710" s="5"/>
      <c r="V710" s="5"/>
      <c r="W710" s="5"/>
      <c r="X710" s="5"/>
      <c r="Y710" s="5"/>
      <c r="Z710" s="5"/>
    </row>
    <row r="711">
      <c r="A711" s="6" t="s">
        <v>7422</v>
      </c>
      <c r="B711" s="4" t="s">
        <v>7423</v>
      </c>
      <c r="C711" s="4" t="s">
        <v>4256</v>
      </c>
      <c r="D711" s="4"/>
      <c r="E711" s="4" t="s">
        <v>136</v>
      </c>
      <c r="F711" s="4" t="s">
        <v>7424</v>
      </c>
      <c r="G711" s="4" t="s">
        <v>4257</v>
      </c>
      <c r="H711" s="5"/>
      <c r="I711" s="7" t="s">
        <v>136</v>
      </c>
      <c r="J711" s="4" t="s">
        <v>7415</v>
      </c>
      <c r="K711" s="7" t="s">
        <v>4258</v>
      </c>
      <c r="L711" s="7" t="s">
        <v>4259</v>
      </c>
      <c r="M711" s="5"/>
      <c r="N711" s="5"/>
      <c r="O711" s="5"/>
      <c r="P711" s="5"/>
      <c r="Q711" s="5"/>
      <c r="R711" s="5"/>
      <c r="S711" s="5"/>
      <c r="T711" s="5"/>
      <c r="U711" s="5"/>
      <c r="V711" s="5"/>
      <c r="W711" s="5"/>
      <c r="X711" s="5"/>
      <c r="Y711" s="5"/>
      <c r="Z711" s="5"/>
    </row>
    <row r="712">
      <c r="A712" s="6" t="s">
        <v>7425</v>
      </c>
      <c r="B712" s="4" t="s">
        <v>7426</v>
      </c>
      <c r="C712" s="4" t="s">
        <v>4262</v>
      </c>
      <c r="D712" s="4"/>
      <c r="E712" s="4" t="s">
        <v>1099</v>
      </c>
      <c r="F712" s="4" t="s">
        <v>7424</v>
      </c>
      <c r="G712" s="4" t="s">
        <v>4263</v>
      </c>
      <c r="H712" s="5"/>
      <c r="I712" s="7" t="s">
        <v>1099</v>
      </c>
      <c r="J712" s="4" t="s">
        <v>7417</v>
      </c>
      <c r="K712" s="7" t="s">
        <v>4264</v>
      </c>
      <c r="L712" s="7" t="s">
        <v>4265</v>
      </c>
      <c r="M712" s="5"/>
      <c r="N712" s="5"/>
      <c r="O712" s="5"/>
      <c r="P712" s="5"/>
      <c r="Q712" s="5"/>
      <c r="R712" s="5"/>
      <c r="S712" s="5"/>
      <c r="T712" s="5"/>
      <c r="U712" s="5"/>
      <c r="V712" s="5"/>
      <c r="W712" s="5"/>
      <c r="X712" s="5"/>
      <c r="Y712" s="5"/>
      <c r="Z712" s="5"/>
    </row>
    <row r="713">
      <c r="A713" s="6" t="s">
        <v>7427</v>
      </c>
      <c r="B713" s="4" t="s">
        <v>7428</v>
      </c>
      <c r="C713" s="4" t="s">
        <v>4268</v>
      </c>
      <c r="D713" s="4"/>
      <c r="E713" s="4" t="s">
        <v>1113</v>
      </c>
      <c r="F713" s="4" t="s">
        <v>7429</v>
      </c>
      <c r="G713" s="4" t="s">
        <v>4269</v>
      </c>
      <c r="H713" s="5"/>
      <c r="I713" s="7" t="s">
        <v>1113</v>
      </c>
      <c r="J713" s="4" t="s">
        <v>7420</v>
      </c>
      <c r="K713" s="7" t="s">
        <v>4270</v>
      </c>
      <c r="L713" s="7" t="s">
        <v>4271</v>
      </c>
      <c r="M713" s="5"/>
      <c r="N713" s="5"/>
      <c r="O713" s="5"/>
      <c r="P713" s="5"/>
      <c r="Q713" s="5"/>
      <c r="R713" s="5"/>
      <c r="S713" s="5"/>
      <c r="T713" s="5"/>
      <c r="U713" s="5"/>
      <c r="V713" s="5"/>
      <c r="W713" s="5"/>
      <c r="X713" s="5"/>
      <c r="Y713" s="5"/>
      <c r="Z713" s="5"/>
    </row>
    <row r="714">
      <c r="A714" s="6" t="s">
        <v>7430</v>
      </c>
      <c r="B714" s="4" t="s">
        <v>7431</v>
      </c>
      <c r="C714" s="4" t="s">
        <v>4274</v>
      </c>
      <c r="D714" s="4"/>
      <c r="E714" s="4" t="s">
        <v>1123</v>
      </c>
      <c r="F714" s="4" t="s">
        <v>7432</v>
      </c>
      <c r="G714" s="4" t="s">
        <v>4275</v>
      </c>
      <c r="H714" s="5"/>
      <c r="I714" s="7" t="s">
        <v>1123</v>
      </c>
      <c r="J714" s="4" t="s">
        <v>7423</v>
      </c>
      <c r="K714" s="7" t="s">
        <v>4276</v>
      </c>
      <c r="L714" s="7" t="s">
        <v>4277</v>
      </c>
      <c r="M714" s="5"/>
      <c r="N714" s="5"/>
      <c r="O714" s="5"/>
      <c r="P714" s="5"/>
      <c r="Q714" s="5"/>
      <c r="R714" s="5"/>
      <c r="S714" s="5"/>
      <c r="T714" s="5"/>
      <c r="U714" s="5"/>
      <c r="V714" s="5"/>
      <c r="W714" s="5"/>
      <c r="X714" s="5"/>
      <c r="Y714" s="5"/>
      <c r="Z714" s="5"/>
    </row>
    <row r="715">
      <c r="A715" s="6" t="s">
        <v>7433</v>
      </c>
      <c r="B715" s="4" t="s">
        <v>7434</v>
      </c>
      <c r="C715" s="4" t="s">
        <v>4280</v>
      </c>
      <c r="D715" s="4"/>
      <c r="E715" s="4" t="s">
        <v>1131</v>
      </c>
      <c r="F715" s="4" t="s">
        <v>7432</v>
      </c>
      <c r="G715" s="4" t="s">
        <v>4281</v>
      </c>
      <c r="H715" s="5"/>
      <c r="I715" s="7" t="s">
        <v>1131</v>
      </c>
      <c r="J715" s="4" t="s">
        <v>7426</v>
      </c>
      <c r="K715" s="7" t="s">
        <v>4282</v>
      </c>
      <c r="L715" s="7" t="s">
        <v>4283</v>
      </c>
      <c r="M715" s="5"/>
      <c r="N715" s="5"/>
      <c r="O715" s="5"/>
      <c r="P715" s="5"/>
      <c r="Q715" s="5"/>
      <c r="R715" s="5"/>
      <c r="S715" s="5"/>
      <c r="T715" s="5"/>
      <c r="U715" s="5"/>
      <c r="V715" s="5"/>
      <c r="W715" s="5"/>
      <c r="X715" s="5"/>
      <c r="Y715" s="5"/>
      <c r="Z715" s="5"/>
    </row>
    <row r="716">
      <c r="A716" s="6" t="s">
        <v>7435</v>
      </c>
      <c r="B716" s="4" t="s">
        <v>7436</v>
      </c>
      <c r="C716" s="4" t="s">
        <v>4286</v>
      </c>
      <c r="D716" s="4"/>
      <c r="E716" s="4" t="s">
        <v>1139</v>
      </c>
      <c r="F716" s="4" t="s">
        <v>7437</v>
      </c>
      <c r="G716" s="4" t="s">
        <v>4287</v>
      </c>
      <c r="H716" s="5"/>
      <c r="I716" s="7" t="s">
        <v>1139</v>
      </c>
      <c r="J716" s="4" t="s">
        <v>7428</v>
      </c>
      <c r="K716" s="7" t="s">
        <v>4288</v>
      </c>
      <c r="L716" s="7" t="s">
        <v>4289</v>
      </c>
      <c r="M716" s="5"/>
      <c r="N716" s="5"/>
      <c r="O716" s="5"/>
      <c r="P716" s="5"/>
      <c r="Q716" s="5"/>
      <c r="R716" s="5"/>
      <c r="S716" s="5"/>
      <c r="T716" s="5"/>
      <c r="U716" s="5"/>
      <c r="V716" s="5"/>
      <c r="W716" s="5"/>
      <c r="X716" s="5"/>
      <c r="Y716" s="5"/>
      <c r="Z716" s="5"/>
    </row>
    <row r="717">
      <c r="A717" s="6" t="s">
        <v>7438</v>
      </c>
      <c r="B717" s="4" t="s">
        <v>7439</v>
      </c>
      <c r="C717" s="4" t="s">
        <v>4292</v>
      </c>
      <c r="D717" s="4"/>
      <c r="E717" s="4" t="s">
        <v>1161</v>
      </c>
      <c r="F717" s="4" t="s">
        <v>7437</v>
      </c>
      <c r="G717" s="4" t="s">
        <v>4293</v>
      </c>
      <c r="H717" s="5"/>
      <c r="I717" s="7" t="s">
        <v>1161</v>
      </c>
      <c r="J717" s="4" t="s">
        <v>7431</v>
      </c>
      <c r="K717" s="7" t="s">
        <v>4294</v>
      </c>
      <c r="L717" s="7" t="s">
        <v>4295</v>
      </c>
      <c r="M717" s="5"/>
      <c r="N717" s="5"/>
      <c r="O717" s="5"/>
      <c r="P717" s="5"/>
      <c r="Q717" s="5"/>
      <c r="R717" s="5"/>
      <c r="S717" s="5"/>
      <c r="T717" s="5"/>
      <c r="U717" s="5"/>
      <c r="V717" s="5"/>
      <c r="W717" s="5"/>
      <c r="X717" s="5"/>
      <c r="Y717" s="5"/>
      <c r="Z717" s="5"/>
    </row>
    <row r="718">
      <c r="A718" s="6" t="s">
        <v>7440</v>
      </c>
      <c r="B718" s="4" t="s">
        <v>7441</v>
      </c>
      <c r="C718" s="4" t="s">
        <v>4298</v>
      </c>
      <c r="D718" s="4"/>
      <c r="E718" s="4" t="s">
        <v>1171</v>
      </c>
      <c r="F718" s="4" t="s">
        <v>7442</v>
      </c>
      <c r="G718" s="4" t="s">
        <v>4299</v>
      </c>
      <c r="H718" s="5"/>
      <c r="I718" s="7" t="s">
        <v>1171</v>
      </c>
      <c r="J718" s="4" t="s">
        <v>7434</v>
      </c>
      <c r="K718" s="7" t="s">
        <v>4300</v>
      </c>
      <c r="L718" s="7" t="s">
        <v>4301</v>
      </c>
      <c r="M718" s="5"/>
      <c r="N718" s="5"/>
      <c r="O718" s="5"/>
      <c r="P718" s="5"/>
      <c r="Q718" s="5"/>
      <c r="R718" s="5"/>
      <c r="S718" s="5"/>
      <c r="T718" s="5"/>
      <c r="U718" s="5"/>
      <c r="V718" s="5"/>
      <c r="W718" s="5"/>
      <c r="X718" s="5"/>
      <c r="Y718" s="5"/>
      <c r="Z718" s="5"/>
    </row>
    <row r="719">
      <c r="A719" s="6" t="s">
        <v>7443</v>
      </c>
      <c r="B719" s="4" t="s">
        <v>7444</v>
      </c>
      <c r="C719" s="4" t="s">
        <v>4304</v>
      </c>
      <c r="D719" s="4"/>
      <c r="E719" s="4" t="s">
        <v>1181</v>
      </c>
      <c r="F719" s="4" t="s">
        <v>7445</v>
      </c>
      <c r="G719" s="4" t="s">
        <v>4305</v>
      </c>
      <c r="H719" s="5"/>
      <c r="I719" s="7" t="s">
        <v>1183</v>
      </c>
      <c r="J719" s="4" t="s">
        <v>7436</v>
      </c>
      <c r="K719" s="7" t="s">
        <v>4306</v>
      </c>
      <c r="L719" s="7" t="s">
        <v>4307</v>
      </c>
      <c r="M719" s="5"/>
      <c r="N719" s="5"/>
      <c r="O719" s="5"/>
      <c r="P719" s="5"/>
      <c r="Q719" s="5"/>
      <c r="R719" s="5"/>
      <c r="S719" s="5"/>
      <c r="T719" s="5"/>
      <c r="U719" s="5"/>
      <c r="V719" s="5"/>
      <c r="W719" s="5"/>
      <c r="X719" s="5"/>
      <c r="Y719" s="5"/>
      <c r="Z719" s="5"/>
    </row>
    <row r="720">
      <c r="A720" s="6" t="s">
        <v>7446</v>
      </c>
      <c r="B720" s="4" t="s">
        <v>7447</v>
      </c>
      <c r="C720" s="4" t="s">
        <v>1869</v>
      </c>
      <c r="D720" s="4"/>
      <c r="E720" s="4" t="s">
        <v>1190</v>
      </c>
      <c r="F720" s="4" t="s">
        <v>7448</v>
      </c>
      <c r="G720" s="4" t="s">
        <v>4310</v>
      </c>
      <c r="H720" s="5"/>
      <c r="I720" s="7" t="s">
        <v>1190</v>
      </c>
      <c r="J720" s="4" t="s">
        <v>7439</v>
      </c>
      <c r="K720" s="7" t="s">
        <v>1871</v>
      </c>
      <c r="L720" s="7" t="s">
        <v>4311</v>
      </c>
      <c r="M720" s="5"/>
      <c r="N720" s="5"/>
      <c r="O720" s="5"/>
      <c r="P720" s="5"/>
      <c r="Q720" s="5"/>
      <c r="R720" s="5"/>
      <c r="S720" s="5"/>
      <c r="T720" s="5"/>
      <c r="U720" s="5"/>
      <c r="V720" s="5"/>
      <c r="W720" s="5"/>
      <c r="X720" s="5"/>
      <c r="Y720" s="5"/>
      <c r="Z720" s="5"/>
    </row>
    <row r="721">
      <c r="A721" s="6" t="s">
        <v>7449</v>
      </c>
      <c r="B721" s="4" t="s">
        <v>7450</v>
      </c>
      <c r="C721" s="4" t="s">
        <v>4314</v>
      </c>
      <c r="D721" s="4"/>
      <c r="E721" s="4" t="s">
        <v>1198</v>
      </c>
      <c r="F721" s="4" t="s">
        <v>7448</v>
      </c>
      <c r="G721" s="4" t="s">
        <v>4315</v>
      </c>
      <c r="H721" s="5"/>
      <c r="I721" s="7" t="s">
        <v>1198</v>
      </c>
      <c r="J721" s="4" t="s">
        <v>7441</v>
      </c>
      <c r="K721" s="7" t="s">
        <v>4316</v>
      </c>
      <c r="L721" s="7" t="s">
        <v>4317</v>
      </c>
      <c r="M721" s="5"/>
      <c r="N721" s="5"/>
      <c r="O721" s="5"/>
      <c r="P721" s="5"/>
      <c r="Q721" s="5"/>
      <c r="R721" s="5"/>
      <c r="S721" s="5"/>
      <c r="T721" s="5"/>
      <c r="U721" s="5"/>
      <c r="V721" s="5"/>
      <c r="W721" s="5"/>
      <c r="X721" s="5"/>
      <c r="Y721" s="5"/>
      <c r="Z721" s="5"/>
    </row>
    <row r="722">
      <c r="A722" s="6" t="s">
        <v>7451</v>
      </c>
      <c r="B722" s="4" t="s">
        <v>7452</v>
      </c>
      <c r="C722" s="4" t="s">
        <v>4320</v>
      </c>
      <c r="D722" s="4"/>
      <c r="E722" s="4" t="s">
        <v>1204</v>
      </c>
      <c r="F722" s="4" t="s">
        <v>7453</v>
      </c>
      <c r="G722" s="4" t="s">
        <v>4321</v>
      </c>
      <c r="H722" s="5"/>
      <c r="I722" s="7" t="s">
        <v>1204</v>
      </c>
      <c r="J722" s="4" t="s">
        <v>7444</v>
      </c>
      <c r="K722" s="7" t="s">
        <v>4322</v>
      </c>
      <c r="L722" s="7" t="s">
        <v>4323</v>
      </c>
      <c r="M722" s="5"/>
      <c r="N722" s="5"/>
      <c r="O722" s="5"/>
      <c r="P722" s="5"/>
      <c r="Q722" s="5"/>
      <c r="R722" s="5"/>
      <c r="S722" s="5"/>
      <c r="T722" s="5"/>
      <c r="U722" s="5"/>
      <c r="V722" s="5"/>
      <c r="W722" s="5"/>
      <c r="X722" s="5"/>
      <c r="Y722" s="5"/>
      <c r="Z722" s="5"/>
    </row>
    <row r="723">
      <c r="A723" s="6" t="s">
        <v>7454</v>
      </c>
      <c r="B723" s="4" t="s">
        <v>7455</v>
      </c>
      <c r="C723" s="4" t="s">
        <v>4326</v>
      </c>
      <c r="D723" s="4"/>
      <c r="E723" s="4" t="s">
        <v>4327</v>
      </c>
      <c r="F723" s="4" t="s">
        <v>7453</v>
      </c>
      <c r="G723" s="4" t="s">
        <v>4328</v>
      </c>
      <c r="H723" s="5"/>
      <c r="I723" s="7" t="s">
        <v>1212</v>
      </c>
      <c r="J723" s="4" t="s">
        <v>7447</v>
      </c>
      <c r="K723" s="7" t="s">
        <v>4329</v>
      </c>
      <c r="L723" s="7" t="s">
        <v>4330</v>
      </c>
      <c r="M723" s="5"/>
      <c r="N723" s="5"/>
      <c r="O723" s="5"/>
      <c r="P723" s="5"/>
      <c r="Q723" s="5"/>
      <c r="R723" s="5"/>
      <c r="S723" s="5"/>
      <c r="T723" s="5"/>
      <c r="U723" s="5"/>
      <c r="V723" s="5"/>
      <c r="W723" s="5"/>
      <c r="X723" s="5"/>
      <c r="Y723" s="5"/>
      <c r="Z723" s="5"/>
    </row>
    <row r="724">
      <c r="A724" s="6" t="s">
        <v>7456</v>
      </c>
      <c r="B724" s="4" t="s">
        <v>7457</v>
      </c>
      <c r="C724" s="4" t="s">
        <v>4333</v>
      </c>
      <c r="D724" s="4"/>
      <c r="E724" s="4" t="s">
        <v>1220</v>
      </c>
      <c r="F724" s="4" t="s">
        <v>7453</v>
      </c>
      <c r="G724" s="4" t="s">
        <v>4334</v>
      </c>
      <c r="H724" s="5"/>
      <c r="I724" s="7" t="s">
        <v>1220</v>
      </c>
      <c r="J724" s="4" t="s">
        <v>7450</v>
      </c>
      <c r="K724" s="7" t="s">
        <v>4335</v>
      </c>
      <c r="L724" s="7" t="s">
        <v>4336</v>
      </c>
      <c r="M724" s="5"/>
      <c r="N724" s="5"/>
      <c r="O724" s="5"/>
      <c r="P724" s="5"/>
      <c r="Q724" s="5"/>
      <c r="R724" s="5"/>
      <c r="S724" s="5"/>
      <c r="T724" s="5"/>
      <c r="U724" s="5"/>
      <c r="V724" s="5"/>
      <c r="W724" s="5"/>
      <c r="X724" s="5"/>
      <c r="Y724" s="5"/>
      <c r="Z724" s="5"/>
    </row>
    <row r="725">
      <c r="A725" s="6" t="s">
        <v>7458</v>
      </c>
      <c r="B725" s="4" t="s">
        <v>7459</v>
      </c>
      <c r="C725" s="4" t="s">
        <v>4339</v>
      </c>
      <c r="D725" s="4"/>
      <c r="E725" s="4" t="s">
        <v>1228</v>
      </c>
      <c r="F725" s="4" t="s">
        <v>7460</v>
      </c>
      <c r="G725" s="4" t="s">
        <v>4340</v>
      </c>
      <c r="H725" s="5"/>
      <c r="I725" s="7" t="s">
        <v>1228</v>
      </c>
      <c r="J725" s="4" t="s">
        <v>7452</v>
      </c>
      <c r="K725" s="7" t="s">
        <v>4341</v>
      </c>
      <c r="L725" s="7" t="s">
        <v>4342</v>
      </c>
      <c r="M725" s="5"/>
      <c r="N725" s="5"/>
      <c r="O725" s="5"/>
      <c r="P725" s="5"/>
      <c r="Q725" s="5"/>
      <c r="R725" s="5"/>
      <c r="S725" s="5"/>
      <c r="T725" s="5"/>
      <c r="U725" s="5"/>
      <c r="V725" s="5"/>
      <c r="W725" s="5"/>
      <c r="X725" s="5"/>
      <c r="Y725" s="5"/>
      <c r="Z725" s="5"/>
    </row>
    <row r="726">
      <c r="A726" s="6" t="s">
        <v>7461</v>
      </c>
      <c r="B726" s="4" t="s">
        <v>7462</v>
      </c>
      <c r="C726" s="4" t="s">
        <v>4345</v>
      </c>
      <c r="D726" s="4"/>
      <c r="E726" s="4" t="s">
        <v>1236</v>
      </c>
      <c r="F726" s="4" t="s">
        <v>7463</v>
      </c>
      <c r="G726" s="4" t="s">
        <v>4346</v>
      </c>
      <c r="H726" s="5"/>
      <c r="I726" s="7" t="s">
        <v>1236</v>
      </c>
      <c r="J726" s="4" t="s">
        <v>7455</v>
      </c>
      <c r="K726" s="7" t="s">
        <v>4347</v>
      </c>
      <c r="L726" s="7" t="s">
        <v>4348</v>
      </c>
      <c r="M726" s="5"/>
      <c r="N726" s="5"/>
      <c r="O726" s="5"/>
      <c r="P726" s="5"/>
      <c r="Q726" s="5"/>
      <c r="R726" s="5"/>
      <c r="S726" s="5"/>
      <c r="T726" s="5"/>
      <c r="U726" s="5"/>
      <c r="V726" s="5"/>
      <c r="W726" s="5"/>
      <c r="X726" s="5"/>
      <c r="Y726" s="5"/>
      <c r="Z726" s="5"/>
    </row>
    <row r="727">
      <c r="A727" s="6" t="s">
        <v>7464</v>
      </c>
      <c r="B727" s="4" t="s">
        <v>7465</v>
      </c>
      <c r="C727" s="4" t="s">
        <v>4351</v>
      </c>
      <c r="D727" s="4"/>
      <c r="E727" s="4" t="s">
        <v>1244</v>
      </c>
      <c r="F727" s="4" t="s">
        <v>7466</v>
      </c>
      <c r="G727" s="4" t="s">
        <v>4352</v>
      </c>
      <c r="H727" s="5"/>
      <c r="I727" s="7" t="s">
        <v>1244</v>
      </c>
      <c r="J727" s="4" t="s">
        <v>7457</v>
      </c>
      <c r="K727" s="7" t="s">
        <v>4353</v>
      </c>
      <c r="L727" s="7" t="s">
        <v>4354</v>
      </c>
      <c r="M727" s="5"/>
      <c r="N727" s="5"/>
      <c r="O727" s="5"/>
      <c r="P727" s="5"/>
      <c r="Q727" s="5"/>
      <c r="R727" s="5"/>
      <c r="S727" s="5"/>
      <c r="T727" s="5"/>
      <c r="U727" s="5"/>
      <c r="V727" s="5"/>
      <c r="W727" s="5"/>
      <c r="X727" s="5"/>
      <c r="Y727" s="5"/>
      <c r="Z727" s="5"/>
    </row>
    <row r="728">
      <c r="A728" s="6" t="s">
        <v>7467</v>
      </c>
      <c r="B728" s="4" t="s">
        <v>7468</v>
      </c>
      <c r="C728" s="4" t="s">
        <v>4357</v>
      </c>
      <c r="D728" s="4"/>
      <c r="E728" s="4" t="s">
        <v>1252</v>
      </c>
      <c r="F728" s="4" t="s">
        <v>7469</v>
      </c>
      <c r="G728" s="4" t="s">
        <v>4358</v>
      </c>
      <c r="H728" s="5"/>
      <c r="I728" s="7" t="s">
        <v>1252</v>
      </c>
      <c r="J728" s="4" t="s">
        <v>7459</v>
      </c>
      <c r="K728" s="7" t="s">
        <v>4359</v>
      </c>
      <c r="L728" s="7" t="s">
        <v>4360</v>
      </c>
      <c r="M728" s="5"/>
      <c r="N728" s="5"/>
      <c r="O728" s="5"/>
      <c r="P728" s="5"/>
      <c r="Q728" s="5"/>
      <c r="R728" s="5"/>
      <c r="S728" s="5"/>
      <c r="T728" s="5"/>
      <c r="U728" s="5"/>
      <c r="V728" s="5"/>
      <c r="W728" s="5"/>
      <c r="X728" s="5"/>
      <c r="Y728" s="5"/>
      <c r="Z728" s="5"/>
    </row>
    <row r="729">
      <c r="A729" s="6" t="s">
        <v>7470</v>
      </c>
      <c r="B729" s="4" t="s">
        <v>7471</v>
      </c>
      <c r="C729" s="4" t="s">
        <v>4363</v>
      </c>
      <c r="D729" s="4"/>
      <c r="E729" s="4" t="s">
        <v>1260</v>
      </c>
      <c r="F729" s="4" t="s">
        <v>7469</v>
      </c>
      <c r="G729" s="4" t="s">
        <v>4364</v>
      </c>
      <c r="H729" s="5"/>
      <c r="I729" s="7" t="s">
        <v>1262</v>
      </c>
      <c r="J729" s="4" t="s">
        <v>7462</v>
      </c>
      <c r="K729" s="7" t="s">
        <v>4365</v>
      </c>
      <c r="L729" s="7" t="s">
        <v>4366</v>
      </c>
      <c r="M729" s="5"/>
      <c r="N729" s="5"/>
      <c r="O729" s="5"/>
      <c r="P729" s="5"/>
      <c r="Q729" s="5"/>
      <c r="R729" s="5"/>
      <c r="S729" s="5"/>
      <c r="T729" s="5"/>
      <c r="U729" s="5"/>
      <c r="V729" s="5"/>
      <c r="W729" s="5"/>
      <c r="X729" s="5"/>
      <c r="Y729" s="5"/>
      <c r="Z729" s="5"/>
    </row>
    <row r="730">
      <c r="A730" s="6" t="s">
        <v>7472</v>
      </c>
      <c r="B730" s="4" t="s">
        <v>7473</v>
      </c>
      <c r="C730" s="4" t="s">
        <v>4369</v>
      </c>
      <c r="D730" s="4"/>
      <c r="E730" s="4" t="s">
        <v>1269</v>
      </c>
      <c r="F730" s="4" t="s">
        <v>7474</v>
      </c>
      <c r="G730" s="4" t="s">
        <v>4370</v>
      </c>
      <c r="H730" s="5"/>
      <c r="I730" s="7" t="s">
        <v>1269</v>
      </c>
      <c r="J730" s="4" t="s">
        <v>7465</v>
      </c>
      <c r="K730" s="7" t="s">
        <v>4371</v>
      </c>
      <c r="L730" s="7" t="s">
        <v>4372</v>
      </c>
      <c r="M730" s="5"/>
      <c r="N730" s="5"/>
      <c r="O730" s="5"/>
      <c r="P730" s="5"/>
      <c r="Q730" s="5"/>
      <c r="R730" s="5"/>
      <c r="S730" s="5"/>
      <c r="T730" s="5"/>
      <c r="U730" s="5"/>
      <c r="V730" s="5"/>
      <c r="W730" s="5"/>
      <c r="X730" s="5"/>
      <c r="Y730" s="5"/>
      <c r="Z730" s="5"/>
    </row>
    <row r="731">
      <c r="A731" s="6" t="s">
        <v>7475</v>
      </c>
      <c r="B731" s="4" t="s">
        <v>7476</v>
      </c>
      <c r="C731" s="4" t="s">
        <v>4375</v>
      </c>
      <c r="D731" s="4"/>
      <c r="E731" s="4" t="s">
        <v>1285</v>
      </c>
      <c r="F731" s="4" t="s">
        <v>7474</v>
      </c>
      <c r="G731" s="4" t="s">
        <v>4376</v>
      </c>
      <c r="H731" s="5"/>
      <c r="I731" s="7" t="s">
        <v>1285</v>
      </c>
      <c r="J731" s="4" t="s">
        <v>7468</v>
      </c>
      <c r="K731" s="7" t="s">
        <v>4377</v>
      </c>
      <c r="L731" s="7" t="s">
        <v>4378</v>
      </c>
      <c r="M731" s="5"/>
      <c r="N731" s="5"/>
      <c r="O731" s="5"/>
      <c r="P731" s="5"/>
      <c r="Q731" s="5"/>
      <c r="R731" s="5"/>
      <c r="S731" s="5"/>
      <c r="T731" s="5"/>
      <c r="U731" s="5"/>
      <c r="V731" s="5"/>
      <c r="W731" s="5"/>
      <c r="X731" s="5"/>
      <c r="Y731" s="5"/>
      <c r="Z731" s="5"/>
    </row>
    <row r="732">
      <c r="A732" s="6" t="s">
        <v>7477</v>
      </c>
      <c r="B732" s="4" t="s">
        <v>7478</v>
      </c>
      <c r="C732" s="4" t="s">
        <v>4381</v>
      </c>
      <c r="D732" s="4"/>
      <c r="E732" s="4" t="s">
        <v>1291</v>
      </c>
      <c r="F732" s="4" t="s">
        <v>7479</v>
      </c>
      <c r="G732" s="4" t="s">
        <v>4382</v>
      </c>
      <c r="H732" s="5"/>
      <c r="I732" s="7" t="s">
        <v>1291</v>
      </c>
      <c r="J732" s="4" t="s">
        <v>7471</v>
      </c>
      <c r="K732" s="7" t="s">
        <v>4383</v>
      </c>
      <c r="L732" s="7" t="s">
        <v>4384</v>
      </c>
      <c r="M732" s="5"/>
      <c r="N732" s="5"/>
      <c r="O732" s="5"/>
      <c r="P732" s="5"/>
      <c r="Q732" s="5"/>
      <c r="R732" s="5"/>
      <c r="S732" s="5"/>
      <c r="T732" s="5"/>
      <c r="U732" s="5"/>
      <c r="V732" s="5"/>
      <c r="W732" s="5"/>
      <c r="X732" s="5"/>
      <c r="Y732" s="5"/>
      <c r="Z732" s="5"/>
    </row>
    <row r="733">
      <c r="A733" s="6" t="s">
        <v>7480</v>
      </c>
      <c r="B733" s="4" t="s">
        <v>7481</v>
      </c>
      <c r="C733" s="4" t="s">
        <v>4387</v>
      </c>
      <c r="D733" s="4"/>
      <c r="E733" s="4" t="s">
        <v>2247</v>
      </c>
      <c r="F733" s="4" t="s">
        <v>7479</v>
      </c>
      <c r="G733" s="4" t="s">
        <v>4388</v>
      </c>
      <c r="H733" s="5"/>
      <c r="I733" s="7" t="s">
        <v>2247</v>
      </c>
      <c r="J733" s="4" t="s">
        <v>7473</v>
      </c>
      <c r="K733" s="7" t="s">
        <v>4389</v>
      </c>
      <c r="L733" s="7" t="s">
        <v>4390</v>
      </c>
      <c r="M733" s="5"/>
      <c r="N733" s="5"/>
      <c r="O733" s="5"/>
      <c r="P733" s="5"/>
      <c r="Q733" s="5"/>
      <c r="R733" s="5"/>
      <c r="S733" s="5"/>
      <c r="T733" s="5"/>
      <c r="U733" s="5"/>
      <c r="V733" s="5"/>
      <c r="W733" s="5"/>
      <c r="X733" s="5"/>
      <c r="Y733" s="5"/>
      <c r="Z733" s="5"/>
    </row>
    <row r="734">
      <c r="A734" s="6" t="s">
        <v>7482</v>
      </c>
      <c r="B734" s="4" t="s">
        <v>7483</v>
      </c>
      <c r="C734" s="4" t="s">
        <v>4393</v>
      </c>
      <c r="D734" s="5"/>
      <c r="E734" s="5"/>
      <c r="F734" s="5"/>
      <c r="G734" s="5"/>
      <c r="H734" s="5"/>
      <c r="I734" s="7" t="s">
        <v>2254</v>
      </c>
      <c r="J734" s="4" t="s">
        <v>7476</v>
      </c>
      <c r="K734" s="7" t="s">
        <v>4394</v>
      </c>
      <c r="L734" s="7" t="s">
        <v>4395</v>
      </c>
      <c r="M734" s="5"/>
      <c r="N734" s="5"/>
      <c r="O734" s="5"/>
      <c r="P734" s="5"/>
      <c r="Q734" s="5"/>
      <c r="R734" s="5"/>
      <c r="S734" s="5"/>
      <c r="T734" s="5"/>
      <c r="U734" s="5"/>
      <c r="V734" s="5"/>
      <c r="W734" s="5"/>
      <c r="X734" s="5"/>
      <c r="Y734" s="5"/>
      <c r="Z734" s="5"/>
    </row>
    <row r="735">
      <c r="A735" s="6" t="s">
        <v>7484</v>
      </c>
      <c r="B735" s="4" t="s">
        <v>7483</v>
      </c>
      <c r="C735" s="4" t="s">
        <v>4393</v>
      </c>
      <c r="D735" s="4"/>
      <c r="E735" s="4" t="s">
        <v>2254</v>
      </c>
      <c r="F735" s="4" t="s">
        <v>7479</v>
      </c>
      <c r="G735" s="4" t="s">
        <v>4398</v>
      </c>
      <c r="H735" s="5"/>
      <c r="I735" s="7" t="s">
        <v>2261</v>
      </c>
      <c r="J735" s="4" t="s">
        <v>7478</v>
      </c>
      <c r="K735" s="7" t="s">
        <v>4399</v>
      </c>
      <c r="L735" s="7" t="s">
        <v>4400</v>
      </c>
      <c r="M735" s="5"/>
      <c r="N735" s="5"/>
      <c r="O735" s="5"/>
      <c r="P735" s="5"/>
      <c r="Q735" s="5"/>
      <c r="R735" s="5"/>
      <c r="S735" s="5"/>
      <c r="T735" s="5"/>
      <c r="U735" s="5"/>
      <c r="V735" s="5"/>
      <c r="W735" s="5"/>
      <c r="X735" s="5"/>
      <c r="Y735" s="5"/>
      <c r="Z735" s="5"/>
    </row>
    <row r="736">
      <c r="A736" s="6" t="s">
        <v>7485</v>
      </c>
      <c r="B736" s="4" t="s">
        <v>7486</v>
      </c>
      <c r="C736" s="4" t="s">
        <v>4403</v>
      </c>
      <c r="D736" s="4"/>
      <c r="E736" s="4" t="s">
        <v>2261</v>
      </c>
      <c r="F736" s="4" t="s">
        <v>7487</v>
      </c>
      <c r="G736" s="4" t="s">
        <v>4404</v>
      </c>
      <c r="H736" s="5"/>
      <c r="I736" s="7"/>
      <c r="J736" s="4"/>
      <c r="K736" s="7"/>
      <c r="L736" s="7"/>
      <c r="M736" s="5"/>
      <c r="N736" s="5"/>
      <c r="O736" s="5"/>
      <c r="P736" s="5"/>
      <c r="Q736" s="5"/>
      <c r="R736" s="5"/>
      <c r="S736" s="5"/>
      <c r="T736" s="5"/>
      <c r="U736" s="5"/>
      <c r="V736" s="5"/>
      <c r="W736" s="5"/>
      <c r="X736" s="5"/>
      <c r="Y736" s="5"/>
      <c r="Z736" s="5"/>
    </row>
    <row r="737">
      <c r="A737" s="6" t="s">
        <v>7488</v>
      </c>
      <c r="B737" s="4" t="s">
        <v>7489</v>
      </c>
      <c r="C737" s="4" t="s">
        <v>4407</v>
      </c>
      <c r="D737" s="4"/>
      <c r="E737" s="4" t="s">
        <v>2268</v>
      </c>
      <c r="F737" s="4" t="s">
        <v>7490</v>
      </c>
      <c r="G737" s="4" t="s">
        <v>4408</v>
      </c>
      <c r="H737" s="5"/>
      <c r="I737" s="7" t="s">
        <v>2268</v>
      </c>
      <c r="J737" s="4" t="s">
        <v>7481</v>
      </c>
      <c r="K737" s="7" t="s">
        <v>4409</v>
      </c>
      <c r="L737" s="7" t="s">
        <v>4410</v>
      </c>
      <c r="M737" s="5"/>
      <c r="N737" s="5"/>
      <c r="O737" s="5"/>
      <c r="P737" s="5"/>
      <c r="Q737" s="5"/>
      <c r="R737" s="5"/>
      <c r="S737" s="5"/>
      <c r="T737" s="5"/>
      <c r="U737" s="5"/>
      <c r="V737" s="5"/>
      <c r="W737" s="5"/>
      <c r="X737" s="5"/>
      <c r="Y737" s="5"/>
      <c r="Z737" s="5"/>
    </row>
    <row r="738">
      <c r="A738" s="6" t="s">
        <v>7491</v>
      </c>
      <c r="B738" s="4" t="s">
        <v>7492</v>
      </c>
      <c r="C738" s="4" t="s">
        <v>4413</v>
      </c>
      <c r="D738" s="4"/>
      <c r="E738" s="4" t="s">
        <v>2274</v>
      </c>
      <c r="F738" s="4" t="s">
        <v>7493</v>
      </c>
      <c r="G738" s="4" t="s">
        <v>4414</v>
      </c>
      <c r="H738" s="5"/>
      <c r="I738" s="7" t="s">
        <v>2274</v>
      </c>
      <c r="J738" s="4" t="s">
        <v>7483</v>
      </c>
      <c r="K738" s="7" t="s">
        <v>4415</v>
      </c>
      <c r="L738" s="7" t="s">
        <v>4416</v>
      </c>
      <c r="M738" s="5"/>
      <c r="N738" s="5"/>
      <c r="O738" s="5"/>
      <c r="P738" s="5"/>
      <c r="Q738" s="5"/>
      <c r="R738" s="5"/>
      <c r="S738" s="5"/>
      <c r="T738" s="5"/>
      <c r="U738" s="5"/>
      <c r="V738" s="5"/>
      <c r="W738" s="5"/>
      <c r="X738" s="5"/>
      <c r="Y738" s="5"/>
      <c r="Z738" s="5"/>
    </row>
    <row r="739">
      <c r="A739" s="6" t="s">
        <v>7494</v>
      </c>
      <c r="B739" s="4" t="s">
        <v>7495</v>
      </c>
      <c r="C739" s="4" t="s">
        <v>4419</v>
      </c>
      <c r="D739" s="4"/>
      <c r="E739" s="4" t="s">
        <v>2281</v>
      </c>
      <c r="F739" s="4" t="s">
        <v>7496</v>
      </c>
      <c r="G739" s="4" t="s">
        <v>4420</v>
      </c>
      <c r="H739" s="5"/>
      <c r="I739" s="7" t="s">
        <v>2281</v>
      </c>
      <c r="J739" s="4" t="s">
        <v>7486</v>
      </c>
      <c r="K739" s="7" t="s">
        <v>4421</v>
      </c>
      <c r="L739" s="7" t="s">
        <v>4422</v>
      </c>
      <c r="M739" s="5"/>
      <c r="N739" s="5"/>
      <c r="O739" s="5"/>
      <c r="P739" s="5"/>
      <c r="Q739" s="5"/>
      <c r="R739" s="5"/>
      <c r="S739" s="5"/>
      <c r="T739" s="5"/>
      <c r="U739" s="5"/>
      <c r="V739" s="5"/>
      <c r="W739" s="5"/>
      <c r="X739" s="5"/>
      <c r="Y739" s="5"/>
      <c r="Z739" s="5"/>
    </row>
    <row r="740">
      <c r="A740" s="6" t="s">
        <v>7497</v>
      </c>
      <c r="B740" s="4" t="s">
        <v>7498</v>
      </c>
      <c r="C740" s="4" t="s">
        <v>4425</v>
      </c>
      <c r="D740" s="4"/>
      <c r="E740" s="4" t="s">
        <v>2288</v>
      </c>
      <c r="F740" s="4" t="s">
        <v>7496</v>
      </c>
      <c r="G740" s="4" t="s">
        <v>4426</v>
      </c>
      <c r="H740" s="5"/>
      <c r="I740" s="7" t="s">
        <v>2290</v>
      </c>
      <c r="J740" s="4" t="s">
        <v>7489</v>
      </c>
      <c r="K740" s="7" t="s">
        <v>4427</v>
      </c>
      <c r="L740" s="7" t="s">
        <v>4428</v>
      </c>
      <c r="M740" s="5"/>
      <c r="N740" s="5"/>
      <c r="O740" s="5"/>
      <c r="P740" s="5"/>
      <c r="Q740" s="5"/>
      <c r="R740" s="5"/>
      <c r="S740" s="5"/>
      <c r="T740" s="5"/>
      <c r="U740" s="5"/>
      <c r="V740" s="5"/>
      <c r="W740" s="5"/>
      <c r="X740" s="5"/>
      <c r="Y740" s="5"/>
      <c r="Z740" s="5"/>
    </row>
    <row r="741">
      <c r="A741" s="6" t="s">
        <v>7499</v>
      </c>
      <c r="B741" s="4" t="s">
        <v>7498</v>
      </c>
      <c r="C741" s="4" t="s">
        <v>4425</v>
      </c>
      <c r="D741" s="8"/>
      <c r="E741" s="8"/>
      <c r="F741" s="8"/>
      <c r="G741" s="8"/>
      <c r="H741" s="5"/>
      <c r="I741" s="7"/>
      <c r="J741" s="4"/>
      <c r="K741" s="7"/>
      <c r="L741" s="7"/>
      <c r="M741" s="5"/>
      <c r="N741" s="5"/>
      <c r="O741" s="5"/>
      <c r="P741" s="5"/>
      <c r="Q741" s="5"/>
      <c r="R741" s="5"/>
      <c r="S741" s="5"/>
      <c r="T741" s="5"/>
      <c r="U741" s="5"/>
      <c r="V741" s="5"/>
      <c r="W741" s="5"/>
      <c r="X741" s="5"/>
      <c r="Y741" s="5"/>
      <c r="Z741" s="5"/>
    </row>
    <row r="742">
      <c r="A742" s="6" t="s">
        <v>7500</v>
      </c>
      <c r="B742" s="4" t="s">
        <v>7501</v>
      </c>
      <c r="C742" s="4" t="s">
        <v>4433</v>
      </c>
      <c r="D742" s="4"/>
      <c r="E742" s="4" t="s">
        <v>2297</v>
      </c>
      <c r="F742" s="4" t="s">
        <v>7502</v>
      </c>
      <c r="G742" s="4" t="s">
        <v>4434</v>
      </c>
      <c r="H742" s="5"/>
      <c r="I742" s="7" t="s">
        <v>2297</v>
      </c>
      <c r="J742" s="4" t="s">
        <v>7492</v>
      </c>
      <c r="K742" s="7" t="s">
        <v>4435</v>
      </c>
      <c r="L742" s="7" t="s">
        <v>4436</v>
      </c>
      <c r="M742" s="5"/>
      <c r="N742" s="5"/>
      <c r="O742" s="5"/>
      <c r="P742" s="5"/>
      <c r="Q742" s="5"/>
      <c r="R742" s="5"/>
      <c r="S742" s="5"/>
      <c r="T742" s="5"/>
      <c r="U742" s="5"/>
      <c r="V742" s="5"/>
      <c r="W742" s="5"/>
      <c r="X742" s="5"/>
      <c r="Y742" s="5"/>
      <c r="Z742" s="5"/>
    </row>
    <row r="743">
      <c r="A743" s="6" t="s">
        <v>7503</v>
      </c>
      <c r="B743" s="4" t="s">
        <v>7504</v>
      </c>
      <c r="C743" s="4" t="s">
        <v>4439</v>
      </c>
      <c r="D743" s="4"/>
      <c r="E743" s="4" t="s">
        <v>2305</v>
      </c>
      <c r="F743" s="4" t="s">
        <v>7505</v>
      </c>
      <c r="G743" s="4" t="s">
        <v>4440</v>
      </c>
      <c r="H743" s="5"/>
      <c r="I743" s="7" t="s">
        <v>2305</v>
      </c>
      <c r="J743" s="4" t="s">
        <v>7495</v>
      </c>
      <c r="K743" s="7" t="s">
        <v>4441</v>
      </c>
      <c r="L743" s="7" t="s">
        <v>4442</v>
      </c>
      <c r="M743" s="5"/>
      <c r="N743" s="5"/>
      <c r="O743" s="5"/>
      <c r="P743" s="5"/>
      <c r="Q743" s="5"/>
      <c r="R743" s="5"/>
      <c r="S743" s="5"/>
      <c r="T743" s="5"/>
      <c r="U743" s="5"/>
      <c r="V743" s="5"/>
      <c r="W743" s="5"/>
      <c r="X743" s="5"/>
      <c r="Y743" s="5"/>
      <c r="Z743" s="5"/>
    </row>
    <row r="744">
      <c r="A744" s="6" t="s">
        <v>7506</v>
      </c>
      <c r="B744" s="4" t="s">
        <v>7507</v>
      </c>
      <c r="C744" s="4" t="s">
        <v>4445</v>
      </c>
      <c r="D744" s="4"/>
      <c r="E744" s="4" t="s">
        <v>2313</v>
      </c>
      <c r="F744" s="4" t="s">
        <v>7505</v>
      </c>
      <c r="G744" s="4" t="s">
        <v>4446</v>
      </c>
      <c r="H744" s="5"/>
      <c r="I744" s="7" t="s">
        <v>2313</v>
      </c>
      <c r="J744" s="4" t="s">
        <v>7498</v>
      </c>
      <c r="K744" s="7" t="s">
        <v>4447</v>
      </c>
      <c r="L744" s="7" t="s">
        <v>4448</v>
      </c>
      <c r="M744" s="5"/>
      <c r="N744" s="5"/>
      <c r="O744" s="5"/>
      <c r="P744" s="5"/>
      <c r="Q744" s="5"/>
      <c r="R744" s="5"/>
      <c r="S744" s="5"/>
      <c r="T744" s="5"/>
      <c r="U744" s="5"/>
      <c r="V744" s="5"/>
      <c r="W744" s="5"/>
      <c r="X744" s="5"/>
      <c r="Y744" s="5"/>
      <c r="Z744" s="5"/>
    </row>
    <row r="745">
      <c r="A745" s="6" t="s">
        <v>7508</v>
      </c>
      <c r="B745" s="4" t="s">
        <v>7509</v>
      </c>
      <c r="C745" s="4" t="s">
        <v>4451</v>
      </c>
      <c r="D745" s="4"/>
      <c r="E745" s="4" t="s">
        <v>2321</v>
      </c>
      <c r="F745" s="4" t="s">
        <v>7510</v>
      </c>
      <c r="G745" s="4" t="s">
        <v>4452</v>
      </c>
      <c r="H745" s="5"/>
      <c r="I745" s="7" t="s">
        <v>2321</v>
      </c>
      <c r="J745" s="4" t="s">
        <v>7501</v>
      </c>
      <c r="K745" s="7" t="s">
        <v>4453</v>
      </c>
      <c r="L745" s="7" t="s">
        <v>4454</v>
      </c>
      <c r="M745" s="5"/>
      <c r="N745" s="5"/>
      <c r="O745" s="5"/>
      <c r="P745" s="5"/>
      <c r="Q745" s="5"/>
      <c r="R745" s="5"/>
      <c r="S745" s="5"/>
      <c r="T745" s="5"/>
      <c r="U745" s="5"/>
      <c r="V745" s="5"/>
      <c r="W745" s="5"/>
      <c r="X745" s="5"/>
      <c r="Y745" s="5"/>
      <c r="Z745" s="5"/>
    </row>
    <row r="746">
      <c r="A746" s="6" t="s">
        <v>7511</v>
      </c>
      <c r="B746" s="4" t="s">
        <v>7512</v>
      </c>
      <c r="C746" s="4" t="s">
        <v>4456</v>
      </c>
      <c r="D746" s="5"/>
      <c r="E746" s="5"/>
      <c r="F746" s="5"/>
      <c r="G746" s="5"/>
      <c r="H746" s="5"/>
      <c r="I746" s="7" t="s">
        <v>2329</v>
      </c>
      <c r="J746" s="4" t="s">
        <v>7504</v>
      </c>
      <c r="K746" s="7" t="s">
        <v>4457</v>
      </c>
      <c r="L746" s="7" t="s">
        <v>4458</v>
      </c>
      <c r="M746" s="5"/>
      <c r="N746" s="5"/>
      <c r="O746" s="5"/>
      <c r="P746" s="5"/>
      <c r="Q746" s="5"/>
      <c r="R746" s="5"/>
      <c r="S746" s="5"/>
      <c r="T746" s="5"/>
      <c r="U746" s="5"/>
      <c r="V746" s="5"/>
      <c r="W746" s="5"/>
      <c r="X746" s="5"/>
      <c r="Y746" s="5"/>
      <c r="Z746" s="5"/>
    </row>
    <row r="747">
      <c r="A747" s="6" t="s">
        <v>7513</v>
      </c>
      <c r="B747" s="4" t="s">
        <v>7512</v>
      </c>
      <c r="C747" s="4" t="s">
        <v>4456</v>
      </c>
      <c r="D747" s="5"/>
      <c r="E747" s="5"/>
      <c r="F747" s="5"/>
      <c r="G747" s="5"/>
      <c r="H747" s="5"/>
      <c r="I747" s="7"/>
      <c r="J747" s="4"/>
      <c r="K747" s="7"/>
      <c r="L747" s="7"/>
      <c r="M747" s="5"/>
      <c r="N747" s="5"/>
      <c r="O747" s="5"/>
      <c r="P747" s="5"/>
      <c r="Q747" s="5"/>
      <c r="R747" s="5"/>
      <c r="S747" s="5"/>
      <c r="T747" s="5"/>
      <c r="U747" s="5"/>
      <c r="V747" s="5"/>
      <c r="W747" s="5"/>
      <c r="X747" s="5"/>
      <c r="Y747" s="5"/>
      <c r="Z747" s="5"/>
    </row>
    <row r="748">
      <c r="A748" s="6" t="s">
        <v>7514</v>
      </c>
      <c r="B748" s="4" t="s">
        <v>7512</v>
      </c>
      <c r="C748" s="4" t="s">
        <v>4456</v>
      </c>
      <c r="D748" s="5"/>
      <c r="E748" s="5"/>
      <c r="F748" s="5"/>
      <c r="G748" s="5"/>
      <c r="H748" s="5"/>
      <c r="I748" s="7"/>
      <c r="J748" s="4"/>
      <c r="K748" s="7"/>
      <c r="L748" s="7"/>
      <c r="M748" s="5"/>
      <c r="N748" s="5"/>
      <c r="O748" s="5"/>
      <c r="P748" s="5"/>
      <c r="Q748" s="5"/>
      <c r="R748" s="5"/>
      <c r="S748" s="5"/>
      <c r="T748" s="5"/>
      <c r="U748" s="5"/>
      <c r="V748" s="5"/>
      <c r="W748" s="5"/>
      <c r="X748" s="5"/>
      <c r="Y748" s="5"/>
      <c r="Z748" s="5"/>
    </row>
    <row r="749">
      <c r="A749" s="6" t="s">
        <v>7515</v>
      </c>
      <c r="B749" s="4" t="s">
        <v>7512</v>
      </c>
      <c r="C749" s="4" t="s">
        <v>4456</v>
      </c>
      <c r="D749" s="5"/>
      <c r="E749" s="5"/>
      <c r="F749" s="5"/>
      <c r="G749" s="5"/>
      <c r="H749" s="5"/>
      <c r="I749" s="7"/>
      <c r="J749" s="4"/>
      <c r="K749" s="7"/>
      <c r="L749" s="7"/>
      <c r="M749" s="5"/>
      <c r="N749" s="5"/>
      <c r="O749" s="5"/>
      <c r="P749" s="5"/>
      <c r="Q749" s="5"/>
      <c r="R749" s="5"/>
      <c r="S749" s="5"/>
      <c r="T749" s="5"/>
      <c r="U749" s="5"/>
      <c r="V749" s="5"/>
      <c r="W749" s="5"/>
      <c r="X749" s="5"/>
      <c r="Y749" s="5"/>
      <c r="Z749" s="5"/>
    </row>
    <row r="750">
      <c r="A750" s="6" t="s">
        <v>7516</v>
      </c>
      <c r="B750" s="4" t="s">
        <v>7512</v>
      </c>
      <c r="C750" s="4" t="s">
        <v>4456</v>
      </c>
      <c r="D750" s="5"/>
      <c r="E750" s="5"/>
      <c r="F750" s="5"/>
      <c r="G750" s="5"/>
      <c r="H750" s="5"/>
      <c r="I750" s="7"/>
      <c r="J750" s="4"/>
      <c r="K750" s="7"/>
      <c r="L750" s="7"/>
      <c r="M750" s="5"/>
      <c r="N750" s="5"/>
      <c r="O750" s="5"/>
      <c r="P750" s="5"/>
      <c r="Q750" s="5"/>
      <c r="R750" s="5"/>
      <c r="S750" s="5"/>
      <c r="T750" s="5"/>
      <c r="U750" s="5"/>
      <c r="V750" s="5"/>
      <c r="W750" s="5"/>
      <c r="X750" s="5"/>
      <c r="Y750" s="5"/>
      <c r="Z750" s="5"/>
    </row>
    <row r="751">
      <c r="A751" s="6" t="s">
        <v>7517</v>
      </c>
      <c r="B751" s="4" t="s">
        <v>7512</v>
      </c>
      <c r="C751" s="4" t="s">
        <v>4456</v>
      </c>
      <c r="D751" s="5"/>
      <c r="E751" s="5"/>
      <c r="F751" s="5"/>
      <c r="G751" s="5"/>
      <c r="H751" s="5"/>
      <c r="I751" s="7"/>
      <c r="J751" s="4"/>
      <c r="K751" s="7"/>
      <c r="L751" s="7"/>
      <c r="M751" s="5"/>
      <c r="N751" s="5"/>
      <c r="O751" s="5"/>
      <c r="P751" s="5"/>
      <c r="Q751" s="5"/>
      <c r="R751" s="5"/>
      <c r="S751" s="5"/>
      <c r="T751" s="5"/>
      <c r="U751" s="5"/>
      <c r="V751" s="5"/>
      <c r="W751" s="5"/>
      <c r="X751" s="5"/>
      <c r="Y751" s="5"/>
      <c r="Z751" s="5"/>
    </row>
    <row r="752">
      <c r="A752" s="6" t="s">
        <v>7518</v>
      </c>
      <c r="B752" s="4" t="s">
        <v>7512</v>
      </c>
      <c r="C752" s="4" t="s">
        <v>4456</v>
      </c>
      <c r="D752" s="4"/>
      <c r="E752" s="4" t="s">
        <v>2329</v>
      </c>
      <c r="F752" s="4" t="s">
        <v>7510</v>
      </c>
      <c r="G752" s="4" t="s">
        <v>4469</v>
      </c>
      <c r="H752" s="5"/>
      <c r="I752" s="7"/>
      <c r="J752" s="4"/>
      <c r="K752" s="7"/>
      <c r="L752" s="7"/>
      <c r="M752" s="5"/>
      <c r="N752" s="5"/>
      <c r="O752" s="5"/>
      <c r="P752" s="5"/>
      <c r="Q752" s="5"/>
      <c r="R752" s="5"/>
      <c r="S752" s="5"/>
      <c r="T752" s="5"/>
      <c r="U752" s="5"/>
      <c r="V752" s="5"/>
      <c r="W752" s="5"/>
      <c r="X752" s="5"/>
      <c r="Y752" s="5"/>
      <c r="Z752" s="5"/>
    </row>
    <row r="753">
      <c r="A753" s="6" t="s">
        <v>7519</v>
      </c>
      <c r="B753" s="4" t="s">
        <v>7520</v>
      </c>
      <c r="C753" s="4" t="s">
        <v>4471</v>
      </c>
      <c r="D753" s="4"/>
      <c r="E753" s="4" t="s">
        <v>2337</v>
      </c>
      <c r="F753" s="4" t="s">
        <v>7521</v>
      </c>
      <c r="G753" s="4" t="s">
        <v>4472</v>
      </c>
      <c r="H753" s="5"/>
      <c r="I753" s="7" t="s">
        <v>2337</v>
      </c>
      <c r="J753" s="4" t="s">
        <v>7507</v>
      </c>
      <c r="K753" s="7" t="s">
        <v>4473</v>
      </c>
      <c r="L753" s="7" t="s">
        <v>4474</v>
      </c>
      <c r="M753" s="5"/>
      <c r="N753" s="5"/>
      <c r="O753" s="5"/>
      <c r="P753" s="5"/>
      <c r="Q753" s="5"/>
      <c r="R753" s="5"/>
      <c r="S753" s="5"/>
      <c r="T753" s="5"/>
      <c r="U753" s="5"/>
      <c r="V753" s="5"/>
      <c r="W753" s="5"/>
      <c r="X753" s="5"/>
      <c r="Y753" s="5"/>
      <c r="Z753" s="5"/>
    </row>
    <row r="754">
      <c r="A754" s="6" t="s">
        <v>7522</v>
      </c>
      <c r="B754" s="4" t="s">
        <v>7523</v>
      </c>
      <c r="C754" s="4" t="s">
        <v>4476</v>
      </c>
      <c r="D754" s="4"/>
      <c r="E754" s="4" t="s">
        <v>2345</v>
      </c>
      <c r="F754" s="4" t="s">
        <v>7521</v>
      </c>
      <c r="G754" s="4" t="s">
        <v>4477</v>
      </c>
      <c r="H754" s="5"/>
      <c r="I754" s="7" t="s">
        <v>2345</v>
      </c>
      <c r="J754" s="4" t="s">
        <v>7509</v>
      </c>
      <c r="K754" s="7" t="s">
        <v>4478</v>
      </c>
      <c r="L754" s="7" t="s">
        <v>4479</v>
      </c>
      <c r="M754" s="5"/>
      <c r="N754" s="5"/>
      <c r="O754" s="5"/>
      <c r="P754" s="5"/>
      <c r="Q754" s="5"/>
      <c r="R754" s="5"/>
      <c r="S754" s="5"/>
      <c r="T754" s="5"/>
      <c r="U754" s="5"/>
      <c r="V754" s="5"/>
      <c r="W754" s="5"/>
      <c r="X754" s="5"/>
      <c r="Y754" s="5"/>
      <c r="Z754" s="5"/>
    </row>
    <row r="755">
      <c r="A755" s="6" t="s">
        <v>7524</v>
      </c>
      <c r="B755" s="4" t="s">
        <v>7525</v>
      </c>
      <c r="C755" s="4" t="s">
        <v>4481</v>
      </c>
      <c r="D755" s="4"/>
      <c r="E755" s="4" t="s">
        <v>2353</v>
      </c>
      <c r="F755" s="4" t="s">
        <v>7526</v>
      </c>
      <c r="G755" s="4" t="s">
        <v>4482</v>
      </c>
      <c r="H755" s="5"/>
      <c r="I755" s="7" t="s">
        <v>2353</v>
      </c>
      <c r="J755" s="4" t="s">
        <v>7512</v>
      </c>
      <c r="K755" s="7" t="s">
        <v>4483</v>
      </c>
      <c r="L755" s="7" t="s">
        <v>4484</v>
      </c>
      <c r="M755" s="5"/>
      <c r="N755" s="5"/>
      <c r="O755" s="5"/>
      <c r="P755" s="5"/>
      <c r="Q755" s="5"/>
      <c r="R755" s="5"/>
      <c r="S755" s="5"/>
      <c r="T755" s="5"/>
      <c r="U755" s="5"/>
      <c r="V755" s="5"/>
      <c r="W755" s="5"/>
      <c r="X755" s="5"/>
      <c r="Y755" s="5"/>
      <c r="Z755" s="5"/>
    </row>
    <row r="756">
      <c r="A756" s="6" t="s">
        <v>7527</v>
      </c>
      <c r="B756" s="4" t="s">
        <v>7528</v>
      </c>
      <c r="C756" s="4" t="s">
        <v>4486</v>
      </c>
      <c r="D756" s="4"/>
      <c r="E756" s="4" t="s">
        <v>2361</v>
      </c>
      <c r="F756" s="4" t="s">
        <v>7526</v>
      </c>
      <c r="G756" s="4" t="s">
        <v>4487</v>
      </c>
      <c r="H756" s="5"/>
      <c r="I756" s="7" t="s">
        <v>2361</v>
      </c>
      <c r="J756" s="4" t="s">
        <v>7520</v>
      </c>
      <c r="K756" s="7" t="s">
        <v>4488</v>
      </c>
      <c r="L756" s="7" t="s">
        <v>4489</v>
      </c>
      <c r="M756" s="5"/>
      <c r="N756" s="5"/>
      <c r="O756" s="5"/>
      <c r="P756" s="5"/>
      <c r="Q756" s="5"/>
      <c r="R756" s="5"/>
      <c r="S756" s="5"/>
      <c r="T756" s="5"/>
      <c r="U756" s="5"/>
      <c r="V756" s="5"/>
      <c r="W756" s="5"/>
      <c r="X756" s="5"/>
      <c r="Y756" s="5"/>
      <c r="Z756" s="5"/>
    </row>
    <row r="757">
      <c r="A757" s="6" t="s">
        <v>7529</v>
      </c>
      <c r="B757" s="4" t="s">
        <v>7530</v>
      </c>
      <c r="C757" s="4" t="s">
        <v>4492</v>
      </c>
      <c r="D757" s="4"/>
      <c r="E757" s="4" t="s">
        <v>2369</v>
      </c>
      <c r="F757" s="4" t="s">
        <v>7531</v>
      </c>
      <c r="G757" s="4" t="s">
        <v>4493</v>
      </c>
      <c r="H757" s="5"/>
      <c r="I757" s="7" t="s">
        <v>2371</v>
      </c>
      <c r="J757" s="4" t="s">
        <v>7523</v>
      </c>
      <c r="K757" s="7" t="s">
        <v>4494</v>
      </c>
      <c r="L757" s="7" t="s">
        <v>4495</v>
      </c>
      <c r="M757" s="5"/>
      <c r="N757" s="5"/>
      <c r="O757" s="5"/>
      <c r="P757" s="5"/>
      <c r="Q757" s="5"/>
      <c r="R757" s="5"/>
      <c r="S757" s="5"/>
      <c r="T757" s="5"/>
      <c r="U757" s="5"/>
      <c r="V757" s="5"/>
      <c r="W757" s="5"/>
      <c r="X757" s="5"/>
      <c r="Y757" s="5"/>
      <c r="Z757" s="5"/>
    </row>
    <row r="758">
      <c r="A758" s="6" t="s">
        <v>7532</v>
      </c>
      <c r="B758" s="4" t="s">
        <v>7533</v>
      </c>
      <c r="C758" s="4" t="s">
        <v>4498</v>
      </c>
      <c r="D758" s="4"/>
      <c r="E758" s="4" t="s">
        <v>2378</v>
      </c>
      <c r="F758" s="4" t="s">
        <v>7531</v>
      </c>
      <c r="G758" s="4" t="s">
        <v>4499</v>
      </c>
      <c r="H758" s="5"/>
      <c r="I758" s="7" t="s">
        <v>2378</v>
      </c>
      <c r="J758" s="4" t="s">
        <v>7525</v>
      </c>
      <c r="K758" s="7" t="s">
        <v>4500</v>
      </c>
      <c r="L758" s="7" t="s">
        <v>4501</v>
      </c>
      <c r="M758" s="5"/>
      <c r="N758" s="5"/>
      <c r="O758" s="5"/>
      <c r="P758" s="5"/>
      <c r="Q758" s="5"/>
      <c r="R758" s="5"/>
      <c r="S758" s="5"/>
      <c r="T758" s="5"/>
      <c r="U758" s="5"/>
      <c r="V758" s="5"/>
      <c r="W758" s="5"/>
      <c r="X758" s="5"/>
      <c r="Y758" s="5"/>
      <c r="Z758" s="5"/>
    </row>
    <row r="759">
      <c r="A759" s="6" t="s">
        <v>7534</v>
      </c>
      <c r="B759" s="4" t="s">
        <v>7535</v>
      </c>
      <c r="C759" s="4" t="s">
        <v>4504</v>
      </c>
      <c r="D759" s="4"/>
      <c r="E759" s="4" t="s">
        <v>2386</v>
      </c>
      <c r="F759" s="4" t="s">
        <v>7536</v>
      </c>
      <c r="G759" s="4" t="s">
        <v>4505</v>
      </c>
      <c r="H759" s="5"/>
      <c r="I759" s="7" t="s">
        <v>2386</v>
      </c>
      <c r="J759" s="4" t="s">
        <v>7528</v>
      </c>
      <c r="K759" s="7" t="s">
        <v>4506</v>
      </c>
      <c r="L759" s="7" t="s">
        <v>4507</v>
      </c>
      <c r="M759" s="5"/>
      <c r="N759" s="5"/>
      <c r="O759" s="5"/>
      <c r="P759" s="5"/>
      <c r="Q759" s="5"/>
      <c r="R759" s="5"/>
      <c r="S759" s="5"/>
      <c r="T759" s="5"/>
      <c r="U759" s="5"/>
      <c r="V759" s="5"/>
      <c r="W759" s="5"/>
      <c r="X759" s="5"/>
      <c r="Y759" s="5"/>
      <c r="Z759" s="5"/>
    </row>
    <row r="760">
      <c r="A760" s="6" t="s">
        <v>7537</v>
      </c>
      <c r="B760" s="4" t="s">
        <v>7538</v>
      </c>
      <c r="C760" s="4" t="s">
        <v>4510</v>
      </c>
      <c r="D760" s="4"/>
      <c r="E760" s="4" t="s">
        <v>2394</v>
      </c>
      <c r="F760" s="4" t="s">
        <v>7536</v>
      </c>
      <c r="G760" s="4" t="s">
        <v>4511</v>
      </c>
      <c r="H760" s="5"/>
      <c r="I760" s="7" t="s">
        <v>2394</v>
      </c>
      <c r="J760" s="4" t="s">
        <v>7530</v>
      </c>
      <c r="K760" s="7" t="s">
        <v>4512</v>
      </c>
      <c r="L760" s="7" t="s">
        <v>4513</v>
      </c>
      <c r="M760" s="5"/>
      <c r="N760" s="5"/>
      <c r="O760" s="5"/>
      <c r="P760" s="5"/>
      <c r="Q760" s="5"/>
      <c r="R760" s="5"/>
      <c r="S760" s="5"/>
      <c r="T760" s="5"/>
      <c r="U760" s="5"/>
      <c r="V760" s="5"/>
      <c r="W760" s="5"/>
      <c r="X760" s="5"/>
      <c r="Y760" s="5"/>
      <c r="Z760" s="5"/>
    </row>
    <row r="761">
      <c r="A761" s="6" t="s">
        <v>7539</v>
      </c>
      <c r="B761" s="4" t="s">
        <v>7540</v>
      </c>
      <c r="C761" s="4" t="s">
        <v>4516</v>
      </c>
      <c r="D761" s="4"/>
      <c r="E761" s="4" t="s">
        <v>2402</v>
      </c>
      <c r="F761" s="4" t="s">
        <v>7541</v>
      </c>
      <c r="G761" s="4" t="s">
        <v>4517</v>
      </c>
      <c r="H761" s="5"/>
      <c r="I761" s="7" t="s">
        <v>2402</v>
      </c>
      <c r="J761" s="4" t="s">
        <v>7533</v>
      </c>
      <c r="K761" s="7" t="s">
        <v>4518</v>
      </c>
      <c r="L761" s="7" t="s">
        <v>4519</v>
      </c>
      <c r="M761" s="5"/>
      <c r="N761" s="5"/>
      <c r="O761" s="5"/>
      <c r="P761" s="5"/>
      <c r="Q761" s="5"/>
      <c r="R761" s="5"/>
      <c r="S761" s="5"/>
      <c r="T761" s="5"/>
      <c r="U761" s="5"/>
      <c r="V761" s="5"/>
      <c r="W761" s="5"/>
      <c r="X761" s="5"/>
      <c r="Y761" s="5"/>
      <c r="Z761" s="5"/>
    </row>
    <row r="762">
      <c r="A762" s="6" t="s">
        <v>7542</v>
      </c>
      <c r="B762" s="4" t="s">
        <v>7543</v>
      </c>
      <c r="C762" s="4" t="s">
        <v>4522</v>
      </c>
      <c r="D762" s="4"/>
      <c r="E762" s="4" t="s">
        <v>2402</v>
      </c>
      <c r="F762" s="4" t="s">
        <v>7541</v>
      </c>
      <c r="G762" s="4" t="s">
        <v>4517</v>
      </c>
      <c r="H762" s="5"/>
      <c r="I762" s="7"/>
      <c r="J762" s="4"/>
      <c r="K762" s="7"/>
      <c r="L762" s="7"/>
      <c r="M762" s="5"/>
      <c r="N762" s="5"/>
      <c r="O762" s="5"/>
      <c r="P762" s="5"/>
      <c r="Q762" s="5"/>
      <c r="R762" s="5"/>
      <c r="S762" s="5"/>
      <c r="T762" s="5"/>
      <c r="U762" s="5"/>
      <c r="V762" s="5"/>
      <c r="W762" s="5"/>
      <c r="X762" s="5"/>
      <c r="Y762" s="5"/>
      <c r="Z762" s="5"/>
    </row>
    <row r="763">
      <c r="A763" s="6" t="s">
        <v>7544</v>
      </c>
      <c r="B763" s="4" t="s">
        <v>7545</v>
      </c>
      <c r="C763" s="4" t="s">
        <v>4525</v>
      </c>
      <c r="D763" s="4"/>
      <c r="E763" s="4" t="s">
        <v>2410</v>
      </c>
      <c r="F763" s="4" t="s">
        <v>7546</v>
      </c>
      <c r="G763" s="4" t="s">
        <v>4526</v>
      </c>
      <c r="H763" s="5"/>
      <c r="I763" s="7" t="s">
        <v>2410</v>
      </c>
      <c r="J763" s="4" t="s">
        <v>7535</v>
      </c>
      <c r="K763" s="7" t="s">
        <v>4527</v>
      </c>
      <c r="L763" s="7" t="s">
        <v>4528</v>
      </c>
      <c r="M763" s="5"/>
      <c r="N763" s="5"/>
      <c r="O763" s="5"/>
      <c r="P763" s="5"/>
      <c r="Q763" s="5"/>
      <c r="R763" s="5"/>
      <c r="S763" s="5"/>
      <c r="T763" s="5"/>
      <c r="U763" s="5"/>
      <c r="V763" s="5"/>
      <c r="W763" s="5"/>
      <c r="X763" s="5"/>
      <c r="Y763" s="5"/>
      <c r="Z763" s="5"/>
    </row>
    <row r="764">
      <c r="A764" s="6" t="s">
        <v>7547</v>
      </c>
      <c r="B764" s="4" t="s">
        <v>7548</v>
      </c>
      <c r="C764" s="4" t="s">
        <v>1160</v>
      </c>
      <c r="D764" s="4"/>
      <c r="E764" s="4" t="s">
        <v>2418</v>
      </c>
      <c r="F764" s="4" t="s">
        <v>7546</v>
      </c>
      <c r="G764" s="4" t="s">
        <v>4531</v>
      </c>
      <c r="H764" s="5"/>
      <c r="I764" s="7" t="s">
        <v>2418</v>
      </c>
      <c r="J764" s="4" t="s">
        <v>7538</v>
      </c>
      <c r="K764" s="7" t="s">
        <v>4532</v>
      </c>
      <c r="L764" s="7" t="s">
        <v>4533</v>
      </c>
      <c r="M764" s="5"/>
      <c r="N764" s="5"/>
      <c r="O764" s="5"/>
      <c r="P764" s="5"/>
      <c r="Q764" s="5"/>
      <c r="R764" s="5"/>
      <c r="S764" s="5"/>
      <c r="T764" s="5"/>
      <c r="U764" s="5"/>
      <c r="V764" s="5"/>
      <c r="W764" s="5"/>
      <c r="X764" s="5"/>
      <c r="Y764" s="5"/>
      <c r="Z764" s="5"/>
    </row>
    <row r="765">
      <c r="A765" s="6" t="s">
        <v>7549</v>
      </c>
      <c r="B765" s="4" t="s">
        <v>7550</v>
      </c>
      <c r="C765" s="4" t="s">
        <v>4536</v>
      </c>
      <c r="D765" s="4"/>
      <c r="E765" s="4" t="s">
        <v>2427</v>
      </c>
      <c r="F765" s="4" t="s">
        <v>7551</v>
      </c>
      <c r="G765" s="4" t="s">
        <v>4537</v>
      </c>
      <c r="H765" s="5"/>
      <c r="I765" s="7" t="s">
        <v>2427</v>
      </c>
      <c r="J765" s="4" t="s">
        <v>7540</v>
      </c>
      <c r="K765" s="7" t="s">
        <v>4538</v>
      </c>
      <c r="L765" s="7" t="s">
        <v>4539</v>
      </c>
      <c r="M765" s="5"/>
      <c r="N765" s="5"/>
      <c r="O765" s="5"/>
      <c r="P765" s="5"/>
      <c r="Q765" s="5"/>
      <c r="R765" s="5"/>
      <c r="S765" s="5"/>
      <c r="T765" s="5"/>
      <c r="U765" s="5"/>
      <c r="V765" s="5"/>
      <c r="W765" s="5"/>
      <c r="X765" s="5"/>
      <c r="Y765" s="5"/>
      <c r="Z765" s="5"/>
    </row>
    <row r="766">
      <c r="A766" s="6" t="s">
        <v>7552</v>
      </c>
      <c r="B766" s="4" t="s">
        <v>7553</v>
      </c>
      <c r="C766" s="4" t="s">
        <v>4542</v>
      </c>
      <c r="D766" s="4"/>
      <c r="E766" s="4" t="s">
        <v>2435</v>
      </c>
      <c r="F766" s="4" t="s">
        <v>7551</v>
      </c>
      <c r="G766" s="4" t="s">
        <v>4543</v>
      </c>
      <c r="H766" s="5"/>
      <c r="I766" s="7" t="s">
        <v>2435</v>
      </c>
      <c r="J766" s="4" t="s">
        <v>7543</v>
      </c>
      <c r="K766" s="7" t="s">
        <v>4544</v>
      </c>
      <c r="L766" s="7" t="s">
        <v>4545</v>
      </c>
      <c r="M766" s="5"/>
      <c r="N766" s="5"/>
      <c r="O766" s="5"/>
      <c r="P766" s="5"/>
      <c r="Q766" s="5"/>
      <c r="R766" s="5"/>
      <c r="S766" s="5"/>
      <c r="T766" s="5"/>
      <c r="U766" s="5"/>
      <c r="V766" s="5"/>
      <c r="W766" s="5"/>
      <c r="X766" s="5"/>
      <c r="Y766" s="5"/>
      <c r="Z766" s="5"/>
    </row>
    <row r="767">
      <c r="A767" s="6" t="s">
        <v>7554</v>
      </c>
      <c r="B767" s="4" t="s">
        <v>7555</v>
      </c>
      <c r="C767" s="4" t="s">
        <v>4547</v>
      </c>
      <c r="D767" s="4"/>
      <c r="E767" s="4" t="s">
        <v>2442</v>
      </c>
      <c r="F767" s="4" t="s">
        <v>7556</v>
      </c>
      <c r="G767" s="4" t="s">
        <v>4548</v>
      </c>
      <c r="H767" s="5"/>
      <c r="I767" s="7" t="s">
        <v>2442</v>
      </c>
      <c r="J767" s="4" t="s">
        <v>7545</v>
      </c>
      <c r="K767" s="7" t="s">
        <v>4549</v>
      </c>
      <c r="L767" s="7" t="s">
        <v>4550</v>
      </c>
      <c r="M767" s="5"/>
      <c r="N767" s="5"/>
      <c r="O767" s="5"/>
      <c r="P767" s="5"/>
      <c r="Q767" s="5"/>
      <c r="R767" s="5"/>
      <c r="S767" s="5"/>
      <c r="T767" s="5"/>
      <c r="U767" s="5"/>
      <c r="V767" s="5"/>
      <c r="W767" s="5"/>
      <c r="X767" s="5"/>
      <c r="Y767" s="5"/>
      <c r="Z767" s="5"/>
    </row>
    <row r="768">
      <c r="A768" s="6" t="s">
        <v>7557</v>
      </c>
      <c r="B768" s="4" t="s">
        <v>7558</v>
      </c>
      <c r="C768" s="4" t="s">
        <v>4553</v>
      </c>
      <c r="D768" s="4"/>
      <c r="E768" s="4" t="s">
        <v>2450</v>
      </c>
      <c r="F768" s="4" t="s">
        <v>7556</v>
      </c>
      <c r="G768" s="4" t="s">
        <v>4554</v>
      </c>
      <c r="H768" s="5"/>
      <c r="I768" s="7" t="s">
        <v>2452</v>
      </c>
      <c r="J768" s="4" t="s">
        <v>7548</v>
      </c>
      <c r="K768" s="7" t="s">
        <v>4555</v>
      </c>
      <c r="L768" s="7" t="s">
        <v>4556</v>
      </c>
      <c r="M768" s="5"/>
      <c r="N768" s="5"/>
      <c r="O768" s="5"/>
      <c r="P768" s="5"/>
      <c r="Q768" s="5"/>
      <c r="R768" s="5"/>
      <c r="S768" s="5"/>
      <c r="T768" s="5"/>
      <c r="U768" s="5"/>
      <c r="V768" s="5"/>
      <c r="W768" s="5"/>
      <c r="X768" s="5"/>
      <c r="Y768" s="5"/>
      <c r="Z768" s="5"/>
    </row>
    <row r="769">
      <c r="A769" s="6" t="s">
        <v>7559</v>
      </c>
      <c r="B769" s="4" t="s">
        <v>7560</v>
      </c>
      <c r="C769" s="4" t="s">
        <v>4559</v>
      </c>
      <c r="D769" s="5"/>
      <c r="E769" s="5"/>
      <c r="F769" s="5"/>
      <c r="G769" s="5"/>
      <c r="H769" s="5"/>
      <c r="I769" s="7"/>
      <c r="J769" s="4"/>
      <c r="K769" s="7"/>
      <c r="L769" s="7"/>
      <c r="M769" s="5"/>
      <c r="N769" s="5"/>
      <c r="O769" s="5"/>
      <c r="P769" s="5"/>
      <c r="Q769" s="5"/>
      <c r="R769" s="5"/>
      <c r="S769" s="5"/>
      <c r="T769" s="5"/>
      <c r="U769" s="5"/>
      <c r="V769" s="5"/>
      <c r="W769" s="5"/>
      <c r="X769" s="5"/>
      <c r="Y769" s="5"/>
      <c r="Z769" s="5"/>
    </row>
    <row r="770">
      <c r="A770" s="6" t="s">
        <v>7561</v>
      </c>
      <c r="B770" s="4" t="s">
        <v>7562</v>
      </c>
      <c r="C770" s="4" t="s">
        <v>4563</v>
      </c>
      <c r="D770" s="4"/>
      <c r="E770" s="4" t="s">
        <v>2459</v>
      </c>
      <c r="F770" s="4" t="s">
        <v>7563</v>
      </c>
      <c r="G770" s="4" t="s">
        <v>4564</v>
      </c>
      <c r="H770" s="5"/>
      <c r="I770" s="7" t="s">
        <v>2459</v>
      </c>
      <c r="J770" s="4" t="s">
        <v>7550</v>
      </c>
      <c r="K770" s="7" t="s">
        <v>4565</v>
      </c>
      <c r="L770" s="7" t="s">
        <v>4566</v>
      </c>
      <c r="M770" s="5"/>
      <c r="N770" s="5"/>
      <c r="O770" s="5"/>
      <c r="P770" s="5"/>
      <c r="Q770" s="5"/>
      <c r="R770" s="5"/>
      <c r="S770" s="5"/>
      <c r="T770" s="5"/>
      <c r="U770" s="5"/>
      <c r="V770" s="5"/>
      <c r="W770" s="5"/>
      <c r="X770" s="5"/>
      <c r="Y770" s="5"/>
      <c r="Z770" s="5"/>
    </row>
    <row r="771">
      <c r="A771" s="6" t="s">
        <v>7564</v>
      </c>
      <c r="B771" s="4" t="s">
        <v>7565</v>
      </c>
      <c r="C771" s="4" t="s">
        <v>4570</v>
      </c>
      <c r="D771" s="4"/>
      <c r="E771" s="4" t="s">
        <v>2467</v>
      </c>
      <c r="F771" s="4" t="s">
        <v>7563</v>
      </c>
      <c r="G771" s="4" t="s">
        <v>4571</v>
      </c>
      <c r="H771" s="5"/>
      <c r="I771" s="7" t="s">
        <v>2467</v>
      </c>
      <c r="J771" s="4" t="s">
        <v>7553</v>
      </c>
      <c r="K771" s="7" t="s">
        <v>4572</v>
      </c>
      <c r="L771" s="7" t="s">
        <v>4573</v>
      </c>
      <c r="M771" s="5"/>
      <c r="N771" s="5"/>
      <c r="O771" s="5"/>
      <c r="P771" s="5"/>
      <c r="Q771" s="5"/>
      <c r="R771" s="5"/>
      <c r="S771" s="5"/>
      <c r="T771" s="5"/>
      <c r="U771" s="5"/>
      <c r="V771" s="5"/>
      <c r="W771" s="5"/>
      <c r="X771" s="5"/>
      <c r="Y771" s="5"/>
      <c r="Z771" s="5"/>
    </row>
    <row r="772">
      <c r="A772" s="6" t="s">
        <v>7566</v>
      </c>
      <c r="B772" s="4" t="s">
        <v>7567</v>
      </c>
      <c r="C772" s="4" t="s">
        <v>4577</v>
      </c>
      <c r="D772" s="4"/>
      <c r="E772" s="4" t="s">
        <v>2475</v>
      </c>
      <c r="F772" s="4" t="s">
        <v>7568</v>
      </c>
      <c r="G772" s="4" t="s">
        <v>4578</v>
      </c>
      <c r="H772" s="5"/>
      <c r="I772" s="7" t="s">
        <v>2475</v>
      </c>
      <c r="J772" s="4" t="s">
        <v>7555</v>
      </c>
      <c r="K772" s="7" t="s">
        <v>4579</v>
      </c>
      <c r="L772" s="7" t="s">
        <v>4580</v>
      </c>
      <c r="M772" s="5"/>
      <c r="N772" s="5"/>
      <c r="O772" s="5"/>
      <c r="P772" s="5"/>
      <c r="Q772" s="5"/>
      <c r="R772" s="5"/>
      <c r="S772" s="5"/>
      <c r="T772" s="5"/>
      <c r="U772" s="5"/>
      <c r="V772" s="5"/>
      <c r="W772" s="5"/>
      <c r="X772" s="5"/>
      <c r="Y772" s="5"/>
      <c r="Z772" s="5"/>
    </row>
    <row r="773">
      <c r="A773" s="6" t="s">
        <v>7569</v>
      </c>
      <c r="B773" s="4" t="s">
        <v>7570</v>
      </c>
      <c r="C773" s="4" t="s">
        <v>4584</v>
      </c>
      <c r="D773" s="4"/>
      <c r="E773" s="4" t="s">
        <v>2483</v>
      </c>
      <c r="F773" s="4" t="s">
        <v>7571</v>
      </c>
      <c r="G773" s="4" t="s">
        <v>4585</v>
      </c>
      <c r="H773" s="5"/>
      <c r="I773" s="7" t="s">
        <v>2483</v>
      </c>
      <c r="J773" s="4" t="s">
        <v>7558</v>
      </c>
      <c r="K773" s="7" t="s">
        <v>4586</v>
      </c>
      <c r="L773" s="7" t="s">
        <v>4587</v>
      </c>
      <c r="M773" s="5"/>
      <c r="N773" s="5"/>
      <c r="O773" s="5"/>
      <c r="P773" s="5"/>
      <c r="Q773" s="5"/>
      <c r="R773" s="5"/>
      <c r="S773" s="5"/>
      <c r="T773" s="5"/>
      <c r="U773" s="5"/>
      <c r="V773" s="5"/>
      <c r="W773" s="5"/>
      <c r="X773" s="5"/>
      <c r="Y773" s="5"/>
      <c r="Z773" s="5"/>
    </row>
    <row r="774">
      <c r="A774" s="6" t="s">
        <v>7572</v>
      </c>
      <c r="B774" s="4" t="s">
        <v>7573</v>
      </c>
      <c r="C774" s="4" t="s">
        <v>4589</v>
      </c>
      <c r="D774" s="4"/>
      <c r="E774" s="4" t="s">
        <v>2491</v>
      </c>
      <c r="F774" s="4" t="s">
        <v>7571</v>
      </c>
      <c r="G774" s="4" t="s">
        <v>4590</v>
      </c>
      <c r="H774" s="5"/>
      <c r="I774" s="7" t="s">
        <v>2491</v>
      </c>
      <c r="J774" s="4" t="s">
        <v>7560</v>
      </c>
      <c r="K774" s="7" t="s">
        <v>4591</v>
      </c>
      <c r="L774" s="7" t="s">
        <v>4592</v>
      </c>
      <c r="M774" s="5"/>
      <c r="N774" s="5"/>
      <c r="O774" s="5"/>
      <c r="P774" s="5"/>
      <c r="Q774" s="5"/>
      <c r="R774" s="5"/>
      <c r="S774" s="5"/>
      <c r="T774" s="5"/>
      <c r="U774" s="5"/>
      <c r="V774" s="5"/>
      <c r="W774" s="5"/>
      <c r="X774" s="5"/>
      <c r="Y774" s="5"/>
      <c r="Z774" s="5"/>
    </row>
    <row r="775">
      <c r="A775" s="6" t="s">
        <v>7574</v>
      </c>
      <c r="B775" s="4" t="s">
        <v>7575</v>
      </c>
      <c r="C775" s="4" t="s">
        <v>4596</v>
      </c>
      <c r="D775" s="4"/>
      <c r="E775" s="4" t="s">
        <v>2502</v>
      </c>
      <c r="F775" s="4" t="s">
        <v>7576</v>
      </c>
      <c r="G775" s="4" t="s">
        <v>4597</v>
      </c>
      <c r="H775" s="5"/>
      <c r="I775" s="7" t="s">
        <v>2502</v>
      </c>
      <c r="J775" s="4" t="s">
        <v>7562</v>
      </c>
      <c r="K775" s="7" t="s">
        <v>4598</v>
      </c>
      <c r="L775" s="7" t="s">
        <v>4599</v>
      </c>
      <c r="M775" s="5"/>
      <c r="N775" s="5"/>
      <c r="O775" s="5"/>
      <c r="P775" s="5"/>
      <c r="Q775" s="5"/>
      <c r="R775" s="5"/>
      <c r="S775" s="5"/>
      <c r="T775" s="5"/>
      <c r="U775" s="5"/>
      <c r="V775" s="5"/>
      <c r="W775" s="5"/>
      <c r="X775" s="5"/>
      <c r="Y775" s="5"/>
      <c r="Z775" s="5"/>
    </row>
    <row r="776">
      <c r="A776" s="6" t="s">
        <v>7577</v>
      </c>
      <c r="B776" s="4" t="s">
        <v>7578</v>
      </c>
      <c r="C776" s="4" t="s">
        <v>4603</v>
      </c>
      <c r="D776" s="4"/>
      <c r="E776" s="4" t="s">
        <v>2510</v>
      </c>
      <c r="F776" s="4" t="s">
        <v>7579</v>
      </c>
      <c r="G776" s="4" t="s">
        <v>4604</v>
      </c>
      <c r="H776" s="5"/>
      <c r="I776" s="7" t="s">
        <v>2510</v>
      </c>
      <c r="J776" s="4" t="s">
        <v>7565</v>
      </c>
      <c r="K776" s="7" t="s">
        <v>4605</v>
      </c>
      <c r="L776" s="7" t="s">
        <v>4606</v>
      </c>
      <c r="M776" s="5"/>
      <c r="N776" s="5"/>
      <c r="O776" s="5"/>
      <c r="P776" s="5"/>
      <c r="Q776" s="5"/>
      <c r="R776" s="5"/>
      <c r="S776" s="5"/>
      <c r="T776" s="5"/>
      <c r="U776" s="5"/>
      <c r="V776" s="5"/>
      <c r="W776" s="5"/>
      <c r="X776" s="5"/>
      <c r="Y776" s="5"/>
      <c r="Z776" s="5"/>
    </row>
    <row r="777">
      <c r="A777" s="6" t="s">
        <v>7580</v>
      </c>
      <c r="B777" s="4" t="s">
        <v>7581</v>
      </c>
      <c r="C777" s="4" t="s">
        <v>4610</v>
      </c>
      <c r="D777" s="4"/>
      <c r="E777" s="4" t="s">
        <v>4611</v>
      </c>
      <c r="F777" s="4" t="s">
        <v>7582</v>
      </c>
      <c r="G777" s="4" t="s">
        <v>4612</v>
      </c>
      <c r="H777" s="5"/>
      <c r="I777" s="7" t="s">
        <v>4611</v>
      </c>
      <c r="J777" s="4" t="s">
        <v>7567</v>
      </c>
      <c r="K777" s="7" t="s">
        <v>4613</v>
      </c>
      <c r="L777" s="7" t="s">
        <v>4614</v>
      </c>
      <c r="M777" s="5"/>
      <c r="N777" s="5"/>
      <c r="O777" s="5"/>
      <c r="P777" s="5"/>
      <c r="Q777" s="5"/>
      <c r="R777" s="5"/>
      <c r="S777" s="5"/>
      <c r="T777" s="5"/>
      <c r="U777" s="5"/>
      <c r="V777" s="5"/>
      <c r="W777" s="5"/>
      <c r="X777" s="5"/>
      <c r="Y777" s="5"/>
      <c r="Z777" s="5"/>
    </row>
    <row r="778">
      <c r="A778" s="6" t="s">
        <v>7583</v>
      </c>
      <c r="B778" s="4" t="s">
        <v>7584</v>
      </c>
      <c r="C778" s="4" t="s">
        <v>4618</v>
      </c>
      <c r="D778" s="4"/>
      <c r="E778" s="4" t="s">
        <v>4619</v>
      </c>
      <c r="F778" s="4" t="s">
        <v>7582</v>
      </c>
      <c r="G778" s="4" t="s">
        <v>4620</v>
      </c>
      <c r="H778" s="5"/>
      <c r="I778" s="7" t="s">
        <v>4619</v>
      </c>
      <c r="J778" s="4" t="s">
        <v>7570</v>
      </c>
      <c r="K778" s="7" t="s">
        <v>4621</v>
      </c>
      <c r="L778" s="7" t="s">
        <v>4622</v>
      </c>
      <c r="M778" s="5"/>
      <c r="N778" s="5"/>
      <c r="O778" s="5"/>
      <c r="P778" s="5"/>
      <c r="Q778" s="5"/>
      <c r="R778" s="5"/>
      <c r="S778" s="5"/>
      <c r="T778" s="5"/>
      <c r="U778" s="5"/>
      <c r="V778" s="5"/>
      <c r="W778" s="5"/>
      <c r="X778" s="5"/>
      <c r="Y778" s="5"/>
      <c r="Z778" s="5"/>
    </row>
    <row r="779">
      <c r="A779" s="6" t="s">
        <v>7585</v>
      </c>
      <c r="B779" s="4" t="s">
        <v>7586</v>
      </c>
      <c r="C779" s="4" t="s">
        <v>4626</v>
      </c>
      <c r="D779" s="4"/>
      <c r="E779" s="4" t="s">
        <v>4627</v>
      </c>
      <c r="F779" s="4" t="s">
        <v>7587</v>
      </c>
      <c r="G779" s="4" t="s">
        <v>4628</v>
      </c>
      <c r="H779" s="5"/>
      <c r="I779" s="7" t="s">
        <v>4629</v>
      </c>
      <c r="J779" s="4" t="s">
        <v>7573</v>
      </c>
      <c r="K779" s="7" t="s">
        <v>4630</v>
      </c>
      <c r="L779" s="7" t="s">
        <v>4631</v>
      </c>
      <c r="M779" s="5"/>
      <c r="N779" s="5"/>
      <c r="O779" s="5"/>
      <c r="P779" s="5"/>
      <c r="Q779" s="5"/>
      <c r="R779" s="5"/>
      <c r="S779" s="5"/>
      <c r="T779" s="5"/>
      <c r="U779" s="5"/>
      <c r="V779" s="5"/>
      <c r="W779" s="5"/>
      <c r="X779" s="5"/>
      <c r="Y779" s="5"/>
      <c r="Z779" s="5"/>
    </row>
    <row r="780">
      <c r="A780" s="6" t="s">
        <v>7588</v>
      </c>
      <c r="B780" s="4" t="s">
        <v>7589</v>
      </c>
      <c r="C780" s="4" t="s">
        <v>4635</v>
      </c>
      <c r="D780" s="4"/>
      <c r="E780" s="4" t="s">
        <v>4636</v>
      </c>
      <c r="F780" s="4" t="s">
        <v>7590</v>
      </c>
      <c r="G780" s="4" t="s">
        <v>4637</v>
      </c>
      <c r="H780" s="5"/>
      <c r="I780" s="7" t="s">
        <v>4636</v>
      </c>
      <c r="J780" s="4" t="s">
        <v>7575</v>
      </c>
      <c r="K780" s="7" t="s">
        <v>4638</v>
      </c>
      <c r="L780" s="7" t="s">
        <v>4639</v>
      </c>
      <c r="M780" s="5"/>
      <c r="N780" s="5"/>
      <c r="O780" s="5"/>
      <c r="P780" s="5"/>
      <c r="Q780" s="5"/>
      <c r="R780" s="5"/>
      <c r="S780" s="5"/>
      <c r="T780" s="5"/>
      <c r="U780" s="5"/>
      <c r="V780" s="5"/>
      <c r="W780" s="5"/>
      <c r="X780" s="5"/>
      <c r="Y780" s="5"/>
      <c r="Z780" s="5"/>
    </row>
    <row r="781">
      <c r="A781" s="6" t="s">
        <v>7591</v>
      </c>
      <c r="B781" s="4" t="s">
        <v>7592</v>
      </c>
      <c r="C781" s="4" t="s">
        <v>4643</v>
      </c>
      <c r="D781" s="4"/>
      <c r="E781" s="4" t="s">
        <v>4644</v>
      </c>
      <c r="F781" s="4" t="s">
        <v>7590</v>
      </c>
      <c r="G781" s="4" t="s">
        <v>4645</v>
      </c>
      <c r="H781" s="5"/>
      <c r="I781" s="7" t="s">
        <v>4644</v>
      </c>
      <c r="J781" s="4" t="s">
        <v>7578</v>
      </c>
      <c r="K781" s="7" t="s">
        <v>4646</v>
      </c>
      <c r="L781" s="7" t="s">
        <v>4647</v>
      </c>
      <c r="M781" s="5"/>
      <c r="N781" s="5"/>
      <c r="O781" s="5"/>
      <c r="P781" s="5"/>
      <c r="Q781" s="5"/>
      <c r="R781" s="5"/>
      <c r="S781" s="5"/>
      <c r="T781" s="5"/>
      <c r="U781" s="5"/>
      <c r="V781" s="5"/>
      <c r="W781" s="5"/>
      <c r="X781" s="5"/>
      <c r="Y781" s="5"/>
      <c r="Z781" s="5"/>
    </row>
    <row r="782">
      <c r="A782" s="6" t="s">
        <v>7593</v>
      </c>
      <c r="B782" s="4" t="s">
        <v>7594</v>
      </c>
      <c r="C782" s="4" t="s">
        <v>4651</v>
      </c>
      <c r="D782" s="4"/>
      <c r="E782" s="4" t="s">
        <v>4652</v>
      </c>
      <c r="F782" s="4" t="s">
        <v>7595</v>
      </c>
      <c r="G782" s="4" t="s">
        <v>4653</v>
      </c>
      <c r="H782" s="5"/>
      <c r="I782" s="7" t="s">
        <v>4654</v>
      </c>
      <c r="J782" s="4" t="s">
        <v>7581</v>
      </c>
      <c r="K782" s="7" t="s">
        <v>4655</v>
      </c>
      <c r="L782" s="7" t="s">
        <v>4656</v>
      </c>
      <c r="M782" s="5"/>
      <c r="N782" s="5"/>
      <c r="O782" s="5"/>
      <c r="P782" s="5"/>
      <c r="Q782" s="5"/>
      <c r="R782" s="5"/>
      <c r="S782" s="5"/>
      <c r="T782" s="5"/>
      <c r="U782" s="5"/>
      <c r="V782" s="5"/>
      <c r="W782" s="5"/>
      <c r="X782" s="5"/>
      <c r="Y782" s="5"/>
      <c r="Z782" s="5"/>
    </row>
    <row r="783">
      <c r="A783" s="6" t="s">
        <v>7596</v>
      </c>
      <c r="B783" s="4" t="s">
        <v>7597</v>
      </c>
      <c r="C783" s="4" t="s">
        <v>4660</v>
      </c>
      <c r="D783" s="4"/>
      <c r="E783" s="4" t="s">
        <v>19</v>
      </c>
      <c r="F783" s="4" t="s">
        <v>7598</v>
      </c>
      <c r="G783" s="4" t="s">
        <v>4661</v>
      </c>
      <c r="H783" s="5"/>
      <c r="I783" s="7" t="s">
        <v>19</v>
      </c>
      <c r="J783" s="4" t="s">
        <v>7597</v>
      </c>
      <c r="K783" s="7" t="s">
        <v>4662</v>
      </c>
      <c r="L783" s="7" t="s">
        <v>4663</v>
      </c>
      <c r="M783" s="5"/>
      <c r="N783" s="5"/>
      <c r="O783" s="5"/>
      <c r="P783" s="5"/>
      <c r="Q783" s="5"/>
      <c r="R783" s="5"/>
      <c r="S783" s="5"/>
      <c r="T783" s="5"/>
      <c r="U783" s="5"/>
      <c r="V783" s="5"/>
      <c r="W783" s="5"/>
      <c r="X783" s="5"/>
      <c r="Y783" s="5"/>
      <c r="Z783" s="5"/>
    </row>
    <row r="784">
      <c r="A784" s="6" t="s">
        <v>7599</v>
      </c>
      <c r="B784" s="4" t="s">
        <v>7600</v>
      </c>
      <c r="C784" s="4" t="s">
        <v>4563</v>
      </c>
      <c r="D784" s="4"/>
      <c r="E784" s="4" t="s">
        <v>28</v>
      </c>
      <c r="F784" s="4" t="s">
        <v>7598</v>
      </c>
      <c r="G784" s="4" t="s">
        <v>4564</v>
      </c>
      <c r="H784" s="5"/>
      <c r="I784" s="7" t="s">
        <v>28</v>
      </c>
      <c r="J784" s="4" t="s">
        <v>7600</v>
      </c>
      <c r="K784" s="7" t="s">
        <v>4565</v>
      </c>
      <c r="L784" s="7" t="s">
        <v>4667</v>
      </c>
      <c r="M784" s="5"/>
      <c r="N784" s="5"/>
      <c r="O784" s="5"/>
      <c r="P784" s="5"/>
      <c r="Q784" s="5"/>
      <c r="R784" s="5"/>
      <c r="S784" s="5"/>
      <c r="T784" s="5"/>
      <c r="U784" s="5"/>
      <c r="V784" s="5"/>
      <c r="W784" s="5"/>
      <c r="X784" s="5"/>
      <c r="Y784" s="5"/>
      <c r="Z784" s="5"/>
    </row>
    <row r="785">
      <c r="A785" s="6" t="s">
        <v>7601</v>
      </c>
      <c r="B785" s="4" t="s">
        <v>7602</v>
      </c>
      <c r="C785" s="4" t="s">
        <v>4671</v>
      </c>
      <c r="D785" s="4"/>
      <c r="E785" s="4" t="s">
        <v>36</v>
      </c>
      <c r="F785" s="4" t="s">
        <v>7598</v>
      </c>
      <c r="G785" s="4" t="s">
        <v>4672</v>
      </c>
      <c r="H785" s="5"/>
      <c r="I785" s="7" t="s">
        <v>36</v>
      </c>
      <c r="J785" s="4" t="s">
        <v>7602</v>
      </c>
      <c r="K785" s="7" t="s">
        <v>4673</v>
      </c>
      <c r="L785" s="7" t="s">
        <v>4674</v>
      </c>
      <c r="M785" s="5"/>
      <c r="N785" s="5"/>
      <c r="O785" s="5"/>
      <c r="P785" s="5"/>
      <c r="Q785" s="5"/>
      <c r="R785" s="5"/>
      <c r="S785" s="5"/>
      <c r="T785" s="5"/>
      <c r="U785" s="5"/>
      <c r="V785" s="5"/>
      <c r="W785" s="5"/>
      <c r="X785" s="5"/>
      <c r="Y785" s="5"/>
      <c r="Z785" s="5"/>
    </row>
    <row r="786">
      <c r="A786" s="6" t="s">
        <v>7603</v>
      </c>
      <c r="B786" s="4" t="s">
        <v>7604</v>
      </c>
      <c r="C786" s="4" t="s">
        <v>4678</v>
      </c>
      <c r="D786" s="4"/>
      <c r="E786" s="4" t="s">
        <v>44</v>
      </c>
      <c r="F786" s="4" t="s">
        <v>7605</v>
      </c>
      <c r="G786" s="4" t="s">
        <v>4679</v>
      </c>
      <c r="H786" s="5"/>
      <c r="I786" s="7" t="s">
        <v>46</v>
      </c>
      <c r="J786" s="4" t="s">
        <v>7604</v>
      </c>
      <c r="K786" s="7" t="s">
        <v>4680</v>
      </c>
      <c r="L786" s="7" t="s">
        <v>4681</v>
      </c>
      <c r="M786" s="5"/>
      <c r="N786" s="5"/>
      <c r="O786" s="5"/>
      <c r="P786" s="5"/>
      <c r="Q786" s="5"/>
      <c r="R786" s="5"/>
      <c r="S786" s="5"/>
      <c r="T786" s="5"/>
      <c r="U786" s="5"/>
      <c r="V786" s="5"/>
      <c r="W786" s="5"/>
      <c r="X786" s="5"/>
      <c r="Y786" s="5"/>
      <c r="Z786" s="5"/>
    </row>
    <row r="787">
      <c r="A787" s="6" t="s">
        <v>7606</v>
      </c>
      <c r="B787" s="4" t="s">
        <v>7607</v>
      </c>
      <c r="C787" s="4" t="s">
        <v>3243</v>
      </c>
      <c r="D787" s="4"/>
      <c r="E787" s="4" t="s">
        <v>55</v>
      </c>
      <c r="F787" s="4" t="s">
        <v>7608</v>
      </c>
      <c r="G787" s="4" t="s">
        <v>3244</v>
      </c>
      <c r="H787" s="5"/>
      <c r="I787" s="7" t="s">
        <v>55</v>
      </c>
      <c r="J787" s="4" t="s">
        <v>7607</v>
      </c>
      <c r="K787" s="7" t="s">
        <v>3245</v>
      </c>
      <c r="L787" s="7" t="s">
        <v>3246</v>
      </c>
      <c r="M787" s="5"/>
      <c r="N787" s="5"/>
      <c r="O787" s="5"/>
      <c r="P787" s="5"/>
      <c r="Q787" s="5"/>
      <c r="R787" s="5"/>
      <c r="S787" s="5"/>
      <c r="T787" s="5"/>
      <c r="U787" s="5"/>
      <c r="V787" s="5"/>
      <c r="W787" s="5"/>
      <c r="X787" s="5"/>
      <c r="Y787" s="5"/>
      <c r="Z787" s="5"/>
    </row>
    <row r="788">
      <c r="A788" s="6" t="s">
        <v>7609</v>
      </c>
      <c r="B788" s="4" t="s">
        <v>7610</v>
      </c>
      <c r="C788" s="4" t="s">
        <v>4688</v>
      </c>
      <c r="D788" s="4"/>
      <c r="E788" s="4" t="s">
        <v>63</v>
      </c>
      <c r="F788" s="4" t="s">
        <v>7608</v>
      </c>
      <c r="G788" s="4" t="s">
        <v>4689</v>
      </c>
      <c r="H788" s="5"/>
      <c r="I788" s="7" t="s">
        <v>63</v>
      </c>
      <c r="J788" s="4" t="s">
        <v>7610</v>
      </c>
      <c r="K788" s="7" t="s">
        <v>4690</v>
      </c>
      <c r="L788" s="7" t="s">
        <v>4691</v>
      </c>
      <c r="M788" s="5"/>
      <c r="N788" s="5"/>
      <c r="O788" s="5"/>
      <c r="P788" s="5"/>
      <c r="Q788" s="5"/>
      <c r="R788" s="5"/>
      <c r="S788" s="5"/>
      <c r="T788" s="5"/>
      <c r="U788" s="5"/>
      <c r="V788" s="5"/>
      <c r="W788" s="5"/>
      <c r="X788" s="5"/>
      <c r="Y788" s="5"/>
      <c r="Z788" s="5"/>
    </row>
    <row r="789">
      <c r="A789" s="6" t="s">
        <v>7611</v>
      </c>
      <c r="B789" s="4" t="s">
        <v>7612</v>
      </c>
      <c r="C789" s="4" t="s">
        <v>4694</v>
      </c>
      <c r="D789" s="4"/>
      <c r="E789" s="4" t="s">
        <v>71</v>
      </c>
      <c r="F789" s="4" t="s">
        <v>7613</v>
      </c>
      <c r="G789" s="4" t="s">
        <v>4695</v>
      </c>
      <c r="H789" s="5"/>
      <c r="I789" s="7" t="s">
        <v>71</v>
      </c>
      <c r="J789" s="4" t="s">
        <v>7612</v>
      </c>
      <c r="K789" s="7" t="s">
        <v>4696</v>
      </c>
      <c r="L789" s="7" t="s">
        <v>4697</v>
      </c>
      <c r="M789" s="5"/>
      <c r="N789" s="5"/>
      <c r="O789" s="5"/>
      <c r="P789" s="5"/>
      <c r="Q789" s="5"/>
      <c r="R789" s="5"/>
      <c r="S789" s="5"/>
      <c r="T789" s="5"/>
      <c r="U789" s="5"/>
      <c r="V789" s="5"/>
      <c r="W789" s="5"/>
      <c r="X789" s="5"/>
      <c r="Y789" s="5"/>
      <c r="Z789" s="5"/>
    </row>
    <row r="790">
      <c r="A790" s="6" t="s">
        <v>7614</v>
      </c>
      <c r="B790" s="4" t="s">
        <v>7615</v>
      </c>
      <c r="C790" s="4" t="s">
        <v>4700</v>
      </c>
      <c r="D790" s="4"/>
      <c r="E790" s="4" t="s">
        <v>71</v>
      </c>
      <c r="F790" s="4" t="s">
        <v>7613</v>
      </c>
      <c r="G790" s="4" t="s">
        <v>4695</v>
      </c>
      <c r="H790" s="5"/>
      <c r="I790" s="7"/>
      <c r="J790" s="4"/>
      <c r="K790" s="7"/>
      <c r="L790" s="7"/>
      <c r="M790" s="5"/>
      <c r="N790" s="5"/>
      <c r="O790" s="5"/>
      <c r="P790" s="5"/>
      <c r="Q790" s="5"/>
      <c r="R790" s="5"/>
      <c r="S790" s="5"/>
      <c r="T790" s="5"/>
      <c r="U790" s="5"/>
      <c r="V790" s="5"/>
      <c r="W790" s="5"/>
      <c r="X790" s="5"/>
      <c r="Y790" s="5"/>
      <c r="Z790" s="5"/>
    </row>
    <row r="791">
      <c r="A791" s="6" t="s">
        <v>7616</v>
      </c>
      <c r="B791" s="4" t="s">
        <v>7617</v>
      </c>
      <c r="C791" s="4" t="s">
        <v>4703</v>
      </c>
      <c r="D791" s="4"/>
      <c r="E791" s="4" t="s">
        <v>71</v>
      </c>
      <c r="F791" s="4" t="s">
        <v>7613</v>
      </c>
      <c r="G791" s="4" t="s">
        <v>4695</v>
      </c>
      <c r="H791" s="5"/>
      <c r="I791" s="7"/>
      <c r="J791" s="4"/>
      <c r="K791" s="7"/>
      <c r="L791" s="7"/>
      <c r="M791" s="5"/>
      <c r="N791" s="5"/>
      <c r="O791" s="5"/>
      <c r="P791" s="5"/>
      <c r="Q791" s="5"/>
      <c r="R791" s="5"/>
      <c r="S791" s="5"/>
      <c r="T791" s="5"/>
      <c r="U791" s="5"/>
      <c r="V791" s="5"/>
      <c r="W791" s="5"/>
      <c r="X791" s="5"/>
      <c r="Y791" s="5"/>
      <c r="Z791" s="5"/>
    </row>
    <row r="792">
      <c r="A792" s="6" t="s">
        <v>7618</v>
      </c>
      <c r="B792" s="4" t="s">
        <v>7619</v>
      </c>
      <c r="C792" s="4" t="s">
        <v>7620</v>
      </c>
      <c r="D792" s="5"/>
      <c r="E792" s="5"/>
      <c r="F792" s="5"/>
      <c r="G792" s="5"/>
      <c r="H792" s="5"/>
      <c r="I792" s="7"/>
      <c r="J792" s="4"/>
      <c r="K792" s="7"/>
      <c r="L792" s="7"/>
      <c r="M792" s="5"/>
      <c r="N792" s="5"/>
      <c r="O792" s="5"/>
      <c r="P792" s="5"/>
      <c r="Q792" s="5"/>
      <c r="R792" s="5"/>
      <c r="S792" s="5"/>
      <c r="T792" s="5"/>
      <c r="U792" s="5"/>
      <c r="V792" s="5"/>
      <c r="W792" s="5"/>
      <c r="X792" s="5"/>
      <c r="Y792" s="5"/>
      <c r="Z792" s="5"/>
    </row>
    <row r="793">
      <c r="A793" s="6" t="s">
        <v>7621</v>
      </c>
      <c r="B793" s="4" t="s">
        <v>7622</v>
      </c>
      <c r="C793" s="4" t="s">
        <v>4707</v>
      </c>
      <c r="D793" s="4"/>
      <c r="E793" s="4" t="s">
        <v>71</v>
      </c>
      <c r="F793" s="4" t="s">
        <v>7613</v>
      </c>
      <c r="G793" s="4" t="s">
        <v>4695</v>
      </c>
      <c r="H793" s="5"/>
      <c r="I793" s="7"/>
      <c r="J793" s="4"/>
      <c r="K793" s="7"/>
      <c r="L793" s="7"/>
      <c r="M793" s="5"/>
      <c r="N793" s="5"/>
      <c r="O793" s="5"/>
      <c r="P793" s="5"/>
      <c r="Q793" s="5"/>
      <c r="R793" s="5"/>
      <c r="S793" s="5"/>
      <c r="T793" s="5"/>
      <c r="U793" s="5"/>
      <c r="V793" s="5"/>
      <c r="W793" s="5"/>
      <c r="X793" s="5"/>
      <c r="Y793" s="5"/>
      <c r="Z793" s="5"/>
    </row>
    <row r="794">
      <c r="A794" s="6" t="s">
        <v>7623</v>
      </c>
      <c r="B794" s="4" t="s">
        <v>7624</v>
      </c>
      <c r="C794" s="4" t="s">
        <v>4710</v>
      </c>
      <c r="D794" s="4"/>
      <c r="E794" s="4" t="s">
        <v>79</v>
      </c>
      <c r="F794" s="4" t="s">
        <v>7625</v>
      </c>
      <c r="G794" s="4" t="s">
        <v>4711</v>
      </c>
      <c r="H794" s="5"/>
      <c r="I794" s="7" t="s">
        <v>79</v>
      </c>
      <c r="J794" s="4" t="s">
        <v>7615</v>
      </c>
      <c r="K794" s="7" t="s">
        <v>4712</v>
      </c>
      <c r="L794" s="7" t="s">
        <v>4713</v>
      </c>
      <c r="M794" s="5"/>
      <c r="N794" s="5"/>
      <c r="O794" s="5"/>
      <c r="P794" s="5"/>
      <c r="Q794" s="5"/>
      <c r="R794" s="5"/>
      <c r="S794" s="5"/>
      <c r="T794" s="5"/>
      <c r="U794" s="5"/>
      <c r="V794" s="5"/>
      <c r="W794" s="5"/>
      <c r="X794" s="5"/>
      <c r="Y794" s="5"/>
      <c r="Z794" s="5"/>
    </row>
    <row r="795">
      <c r="A795" s="6" t="s">
        <v>7626</v>
      </c>
      <c r="B795" s="4" t="s">
        <v>7627</v>
      </c>
      <c r="C795" s="4" t="s">
        <v>4715</v>
      </c>
      <c r="D795" s="4"/>
      <c r="E795" s="4" t="s">
        <v>87</v>
      </c>
      <c r="F795" s="4" t="s">
        <v>7625</v>
      </c>
      <c r="G795" s="4" t="s">
        <v>4716</v>
      </c>
      <c r="H795" s="5"/>
      <c r="I795" s="7" t="s">
        <v>87</v>
      </c>
      <c r="J795" s="4" t="s">
        <v>7617</v>
      </c>
      <c r="K795" s="7" t="s">
        <v>4717</v>
      </c>
      <c r="L795" s="7" t="s">
        <v>4718</v>
      </c>
      <c r="M795" s="5"/>
      <c r="N795" s="5"/>
      <c r="O795" s="5"/>
      <c r="P795" s="5"/>
      <c r="Q795" s="5"/>
      <c r="R795" s="5"/>
      <c r="S795" s="5"/>
      <c r="T795" s="5"/>
      <c r="U795" s="5"/>
      <c r="V795" s="5"/>
      <c r="W795" s="5"/>
      <c r="X795" s="5"/>
      <c r="Y795" s="5"/>
      <c r="Z795" s="5"/>
    </row>
    <row r="796">
      <c r="A796" s="6" t="s">
        <v>7628</v>
      </c>
      <c r="B796" s="4" t="s">
        <v>7629</v>
      </c>
      <c r="C796" s="4" t="s">
        <v>4720</v>
      </c>
      <c r="D796" s="4"/>
      <c r="E796" s="4" t="s">
        <v>95</v>
      </c>
      <c r="F796" s="4" t="s">
        <v>7625</v>
      </c>
      <c r="G796" s="4" t="s">
        <v>4721</v>
      </c>
      <c r="H796" s="5"/>
      <c r="I796" s="7" t="s">
        <v>95</v>
      </c>
      <c r="J796" s="4" t="s">
        <v>7619</v>
      </c>
      <c r="K796" s="7" t="s">
        <v>4722</v>
      </c>
      <c r="L796" s="7" t="s">
        <v>4723</v>
      </c>
      <c r="M796" s="5"/>
      <c r="N796" s="5"/>
      <c r="O796" s="5"/>
      <c r="P796" s="5"/>
      <c r="Q796" s="5"/>
      <c r="R796" s="5"/>
      <c r="S796" s="5"/>
      <c r="T796" s="5"/>
      <c r="U796" s="5"/>
      <c r="V796" s="5"/>
      <c r="W796" s="5"/>
      <c r="X796" s="5"/>
      <c r="Y796" s="5"/>
      <c r="Z796" s="5"/>
    </row>
    <row r="797">
      <c r="A797" s="6" t="s">
        <v>7630</v>
      </c>
      <c r="B797" s="4" t="s">
        <v>7631</v>
      </c>
      <c r="C797" s="4" t="s">
        <v>4725</v>
      </c>
      <c r="D797" s="4"/>
      <c r="E797" s="4" t="s">
        <v>103</v>
      </c>
      <c r="F797" s="4" t="s">
        <v>7632</v>
      </c>
      <c r="G797" s="4" t="s">
        <v>4726</v>
      </c>
      <c r="H797" s="5"/>
      <c r="I797" s="7" t="s">
        <v>103</v>
      </c>
      <c r="J797" s="4" t="s">
        <v>7622</v>
      </c>
      <c r="K797" s="7" t="s">
        <v>4727</v>
      </c>
      <c r="L797" s="7" t="s">
        <v>4728</v>
      </c>
      <c r="M797" s="5"/>
      <c r="N797" s="5"/>
      <c r="O797" s="5"/>
      <c r="P797" s="5"/>
      <c r="Q797" s="5"/>
      <c r="R797" s="5"/>
      <c r="S797" s="5"/>
      <c r="T797" s="5"/>
      <c r="U797" s="5"/>
      <c r="V797" s="5"/>
      <c r="W797" s="5"/>
      <c r="X797" s="5"/>
      <c r="Y797" s="5"/>
      <c r="Z797" s="5"/>
    </row>
    <row r="798">
      <c r="A798" s="6" t="s">
        <v>7633</v>
      </c>
      <c r="B798" s="4" t="s">
        <v>7634</v>
      </c>
      <c r="C798" s="4" t="s">
        <v>4730</v>
      </c>
      <c r="D798" s="4"/>
      <c r="E798" s="4" t="s">
        <v>111</v>
      </c>
      <c r="F798" s="4" t="s">
        <v>7632</v>
      </c>
      <c r="G798" s="4" t="s">
        <v>4731</v>
      </c>
      <c r="H798" s="5"/>
      <c r="I798" s="7" t="s">
        <v>111</v>
      </c>
      <c r="J798" s="4" t="s">
        <v>7624</v>
      </c>
      <c r="K798" s="7" t="s">
        <v>4732</v>
      </c>
      <c r="L798" s="7" t="s">
        <v>4733</v>
      </c>
      <c r="M798" s="5"/>
      <c r="N798" s="5"/>
      <c r="O798" s="5"/>
      <c r="P798" s="5"/>
      <c r="Q798" s="5"/>
      <c r="R798" s="5"/>
      <c r="S798" s="5"/>
      <c r="T798" s="5"/>
      <c r="U798" s="5"/>
      <c r="V798" s="5"/>
      <c r="W798" s="5"/>
      <c r="X798" s="5"/>
      <c r="Y798" s="5"/>
      <c r="Z798" s="5"/>
    </row>
    <row r="799">
      <c r="A799" s="6" t="s">
        <v>7635</v>
      </c>
      <c r="B799" s="4" t="s">
        <v>7636</v>
      </c>
      <c r="C799" s="4" t="s">
        <v>4735</v>
      </c>
      <c r="D799" s="4"/>
      <c r="E799" s="4" t="s">
        <v>119</v>
      </c>
      <c r="F799" s="4" t="s">
        <v>7632</v>
      </c>
      <c r="G799" s="4" t="s">
        <v>4736</v>
      </c>
      <c r="H799" s="5"/>
      <c r="I799" s="7" t="s">
        <v>119</v>
      </c>
      <c r="J799" s="4" t="s">
        <v>7627</v>
      </c>
      <c r="K799" s="7" t="s">
        <v>4737</v>
      </c>
      <c r="L799" s="7" t="s">
        <v>4738</v>
      </c>
      <c r="M799" s="5"/>
      <c r="N799" s="5"/>
      <c r="O799" s="5"/>
      <c r="P799" s="5"/>
      <c r="Q799" s="5"/>
      <c r="R799" s="5"/>
      <c r="S799" s="5"/>
      <c r="T799" s="5"/>
      <c r="U799" s="5"/>
      <c r="V799" s="5"/>
      <c r="W799" s="5"/>
      <c r="X799" s="5"/>
      <c r="Y799" s="5"/>
      <c r="Z799" s="5"/>
    </row>
    <row r="800">
      <c r="A800" s="6" t="s">
        <v>7637</v>
      </c>
      <c r="B800" s="4" t="s">
        <v>7638</v>
      </c>
      <c r="C800" s="4" t="s">
        <v>4740</v>
      </c>
      <c r="D800" s="4"/>
      <c r="E800" s="4" t="s">
        <v>127</v>
      </c>
      <c r="F800" s="4" t="s">
        <v>7639</v>
      </c>
      <c r="G800" s="4" t="s">
        <v>4741</v>
      </c>
      <c r="H800" s="5"/>
      <c r="I800" s="7" t="s">
        <v>129</v>
      </c>
      <c r="J800" s="4" t="s">
        <v>7629</v>
      </c>
      <c r="K800" s="7" t="s">
        <v>4742</v>
      </c>
      <c r="L800" s="7" t="s">
        <v>4743</v>
      </c>
      <c r="M800" s="5"/>
      <c r="N800" s="5"/>
      <c r="O800" s="5"/>
      <c r="P800" s="5"/>
      <c r="Q800" s="5"/>
      <c r="R800" s="5"/>
      <c r="S800" s="5"/>
      <c r="T800" s="5"/>
      <c r="U800" s="5"/>
      <c r="V800" s="5"/>
      <c r="W800" s="5"/>
      <c r="X800" s="5"/>
      <c r="Y800" s="5"/>
      <c r="Z800" s="5"/>
    </row>
    <row r="801">
      <c r="A801" s="6" t="s">
        <v>7640</v>
      </c>
      <c r="B801" s="4" t="s">
        <v>7641</v>
      </c>
      <c r="C801" s="4" t="s">
        <v>4745</v>
      </c>
      <c r="D801" s="4"/>
      <c r="E801" s="4" t="s">
        <v>138</v>
      </c>
      <c r="F801" s="4" t="s">
        <v>7642</v>
      </c>
      <c r="G801" s="4" t="s">
        <v>4746</v>
      </c>
      <c r="H801" s="5"/>
      <c r="I801" s="7" t="s">
        <v>138</v>
      </c>
      <c r="J801" s="4" t="s">
        <v>7631</v>
      </c>
      <c r="K801" s="7" t="s">
        <v>4747</v>
      </c>
      <c r="L801" s="7" t="s">
        <v>4748</v>
      </c>
      <c r="M801" s="5"/>
      <c r="N801" s="5"/>
      <c r="O801" s="5"/>
      <c r="P801" s="5"/>
      <c r="Q801" s="5"/>
      <c r="R801" s="5"/>
      <c r="S801" s="5"/>
      <c r="T801" s="5"/>
      <c r="U801" s="5"/>
      <c r="V801" s="5"/>
      <c r="W801" s="5"/>
      <c r="X801" s="5"/>
      <c r="Y801" s="5"/>
      <c r="Z801" s="5"/>
    </row>
    <row r="802">
      <c r="A802" s="6" t="s">
        <v>7643</v>
      </c>
      <c r="B802" s="4" t="s">
        <v>7644</v>
      </c>
      <c r="C802" s="4" t="s">
        <v>4751</v>
      </c>
      <c r="D802" s="4"/>
      <c r="E802" s="4" t="s">
        <v>145</v>
      </c>
      <c r="F802" s="4" t="s">
        <v>7642</v>
      </c>
      <c r="G802" s="4" t="s">
        <v>4752</v>
      </c>
      <c r="H802" s="5"/>
      <c r="I802" s="7" t="s">
        <v>145</v>
      </c>
      <c r="J802" s="4" t="s">
        <v>7634</v>
      </c>
      <c r="K802" s="7" t="s">
        <v>4753</v>
      </c>
      <c r="L802" s="7" t="s">
        <v>4754</v>
      </c>
      <c r="M802" s="5"/>
      <c r="N802" s="5"/>
      <c r="O802" s="5"/>
      <c r="P802" s="5"/>
      <c r="Q802" s="5"/>
      <c r="R802" s="5"/>
      <c r="S802" s="5"/>
      <c r="T802" s="5"/>
      <c r="U802" s="5"/>
      <c r="V802" s="5"/>
      <c r="W802" s="5"/>
      <c r="X802" s="5"/>
      <c r="Y802" s="5"/>
      <c r="Z802" s="5"/>
    </row>
    <row r="803">
      <c r="A803" s="6" t="s">
        <v>7645</v>
      </c>
      <c r="B803" s="4" t="s">
        <v>7646</v>
      </c>
      <c r="C803" s="4" t="s">
        <v>4757</v>
      </c>
      <c r="D803" s="4"/>
      <c r="E803" s="4" t="s">
        <v>153</v>
      </c>
      <c r="F803" s="4" t="s">
        <v>7642</v>
      </c>
      <c r="G803" s="4" t="s">
        <v>4758</v>
      </c>
      <c r="H803" s="5"/>
      <c r="I803" s="7" t="s">
        <v>153</v>
      </c>
      <c r="J803" s="4" t="s">
        <v>7636</v>
      </c>
      <c r="K803" s="7" t="s">
        <v>4759</v>
      </c>
      <c r="L803" s="7" t="s">
        <v>4760</v>
      </c>
      <c r="M803" s="5"/>
      <c r="N803" s="5"/>
      <c r="O803" s="5"/>
      <c r="P803" s="5"/>
      <c r="Q803" s="5"/>
      <c r="R803" s="5"/>
      <c r="S803" s="5"/>
      <c r="T803" s="5"/>
      <c r="U803" s="5"/>
      <c r="V803" s="5"/>
      <c r="W803" s="5"/>
      <c r="X803" s="5"/>
      <c r="Y803" s="5"/>
      <c r="Z803" s="5"/>
    </row>
    <row r="804">
      <c r="A804" s="6" t="s">
        <v>7647</v>
      </c>
      <c r="B804" s="4" t="s">
        <v>7648</v>
      </c>
      <c r="C804" s="4" t="s">
        <v>4763</v>
      </c>
      <c r="D804" s="4"/>
      <c r="E804" s="4" t="s">
        <v>161</v>
      </c>
      <c r="F804" s="4" t="s">
        <v>7649</v>
      </c>
      <c r="G804" s="4" t="s">
        <v>4764</v>
      </c>
      <c r="H804" s="5"/>
      <c r="I804" s="7" t="s">
        <v>161</v>
      </c>
      <c r="J804" s="4" t="s">
        <v>7638</v>
      </c>
      <c r="K804" s="7" t="s">
        <v>4765</v>
      </c>
      <c r="L804" s="7" t="s">
        <v>4766</v>
      </c>
      <c r="M804" s="5"/>
      <c r="N804" s="5"/>
      <c r="O804" s="5"/>
      <c r="P804" s="5"/>
      <c r="Q804" s="5"/>
      <c r="R804" s="5"/>
      <c r="S804" s="5"/>
      <c r="T804" s="5"/>
      <c r="U804" s="5"/>
      <c r="V804" s="5"/>
      <c r="W804" s="5"/>
      <c r="X804" s="5"/>
      <c r="Y804" s="5"/>
      <c r="Z804" s="5"/>
    </row>
    <row r="805">
      <c r="A805" s="6" t="s">
        <v>7650</v>
      </c>
      <c r="B805" s="4" t="s">
        <v>7651</v>
      </c>
      <c r="C805" s="4" t="s">
        <v>4769</v>
      </c>
      <c r="D805" s="4"/>
      <c r="E805" s="4" t="s">
        <v>169</v>
      </c>
      <c r="F805" s="4" t="s">
        <v>7649</v>
      </c>
      <c r="G805" s="4" t="s">
        <v>4770</v>
      </c>
      <c r="H805" s="5"/>
      <c r="I805" s="7" t="s">
        <v>169</v>
      </c>
      <c r="J805" s="4" t="s">
        <v>7641</v>
      </c>
      <c r="K805" s="7" t="s">
        <v>4771</v>
      </c>
      <c r="L805" s="7" t="s">
        <v>4772</v>
      </c>
      <c r="M805" s="5"/>
      <c r="N805" s="5"/>
      <c r="O805" s="5"/>
      <c r="P805" s="5"/>
      <c r="Q805" s="5"/>
      <c r="R805" s="5"/>
      <c r="S805" s="5"/>
      <c r="T805" s="5"/>
      <c r="U805" s="5"/>
      <c r="V805" s="5"/>
      <c r="W805" s="5"/>
      <c r="X805" s="5"/>
      <c r="Y805" s="5"/>
      <c r="Z805" s="5"/>
    </row>
    <row r="806">
      <c r="A806" s="6" t="s">
        <v>7652</v>
      </c>
      <c r="B806" s="4" t="s">
        <v>7653</v>
      </c>
      <c r="C806" s="4" t="s">
        <v>4775</v>
      </c>
      <c r="D806" s="4"/>
      <c r="E806" s="4" t="s">
        <v>177</v>
      </c>
      <c r="F806" s="4" t="s">
        <v>7649</v>
      </c>
      <c r="G806" s="4" t="s">
        <v>4776</v>
      </c>
      <c r="H806" s="5"/>
      <c r="I806" s="7" t="s">
        <v>177</v>
      </c>
      <c r="J806" s="4" t="s">
        <v>7644</v>
      </c>
      <c r="K806" s="7" t="s">
        <v>4777</v>
      </c>
      <c r="L806" s="7" t="s">
        <v>4778</v>
      </c>
      <c r="M806" s="5"/>
      <c r="N806" s="5"/>
      <c r="O806" s="5"/>
      <c r="P806" s="5"/>
      <c r="Q806" s="5"/>
      <c r="R806" s="5"/>
      <c r="S806" s="5"/>
      <c r="T806" s="5"/>
      <c r="U806" s="5"/>
      <c r="V806" s="5"/>
      <c r="W806" s="5"/>
      <c r="X806" s="5"/>
      <c r="Y806" s="5"/>
      <c r="Z806" s="5"/>
    </row>
    <row r="807">
      <c r="A807" s="6" t="s">
        <v>7654</v>
      </c>
      <c r="B807" s="4" t="s">
        <v>7655</v>
      </c>
      <c r="C807" s="4" t="s">
        <v>4781</v>
      </c>
      <c r="D807" s="4"/>
      <c r="E807" s="4" t="s">
        <v>185</v>
      </c>
      <c r="F807" s="4" t="s">
        <v>7649</v>
      </c>
      <c r="G807" s="4" t="s">
        <v>4782</v>
      </c>
      <c r="H807" s="5"/>
      <c r="I807" s="7" t="s">
        <v>185</v>
      </c>
      <c r="J807" s="4" t="s">
        <v>7646</v>
      </c>
      <c r="K807" s="7" t="s">
        <v>4783</v>
      </c>
      <c r="L807" s="7" t="s">
        <v>4784</v>
      </c>
      <c r="M807" s="5"/>
      <c r="N807" s="5"/>
      <c r="O807" s="5"/>
      <c r="P807" s="5"/>
      <c r="Q807" s="5"/>
      <c r="R807" s="5"/>
      <c r="S807" s="5"/>
      <c r="T807" s="5"/>
      <c r="U807" s="5"/>
      <c r="V807" s="5"/>
      <c r="W807" s="5"/>
      <c r="X807" s="5"/>
      <c r="Y807" s="5"/>
      <c r="Z807" s="5"/>
    </row>
    <row r="808">
      <c r="A808" s="6" t="s">
        <v>7656</v>
      </c>
      <c r="B808" s="4" t="s">
        <v>7657</v>
      </c>
      <c r="C808" s="4" t="s">
        <v>4787</v>
      </c>
      <c r="D808" s="4"/>
      <c r="E808" s="4" t="s">
        <v>193</v>
      </c>
      <c r="F808" s="4" t="s">
        <v>7658</v>
      </c>
      <c r="G808" s="4" t="s">
        <v>4788</v>
      </c>
      <c r="H808" s="5"/>
      <c r="I808" s="7" t="s">
        <v>193</v>
      </c>
      <c r="J808" s="4" t="s">
        <v>7648</v>
      </c>
      <c r="K808" s="7" t="s">
        <v>4789</v>
      </c>
      <c r="L808" s="7" t="s">
        <v>4790</v>
      </c>
      <c r="M808" s="5"/>
      <c r="N808" s="5"/>
      <c r="O808" s="5"/>
      <c r="P808" s="5"/>
      <c r="Q808" s="5"/>
      <c r="R808" s="5"/>
      <c r="S808" s="5"/>
      <c r="T808" s="5"/>
      <c r="U808" s="5"/>
      <c r="V808" s="5"/>
      <c r="W808" s="5"/>
      <c r="X808" s="5"/>
      <c r="Y808" s="5"/>
      <c r="Z808" s="5"/>
    </row>
    <row r="809">
      <c r="A809" s="6" t="s">
        <v>7659</v>
      </c>
      <c r="B809" s="4" t="s">
        <v>7660</v>
      </c>
      <c r="C809" s="4" t="s">
        <v>4793</v>
      </c>
      <c r="D809" s="4"/>
      <c r="E809" s="4" t="s">
        <v>201</v>
      </c>
      <c r="F809" s="4" t="s">
        <v>7658</v>
      </c>
      <c r="G809" s="4" t="s">
        <v>4794</v>
      </c>
      <c r="H809" s="5"/>
      <c r="I809" s="7" t="s">
        <v>201</v>
      </c>
      <c r="J809" s="4" t="s">
        <v>7651</v>
      </c>
      <c r="K809" s="7" t="s">
        <v>4795</v>
      </c>
      <c r="L809" s="7" t="s">
        <v>4796</v>
      </c>
      <c r="M809" s="5"/>
      <c r="N809" s="5"/>
      <c r="O809" s="5"/>
      <c r="P809" s="5"/>
      <c r="Q809" s="5"/>
      <c r="R809" s="5"/>
      <c r="S809" s="5"/>
      <c r="T809" s="5"/>
      <c r="U809" s="5"/>
      <c r="V809" s="5"/>
      <c r="W809" s="5"/>
      <c r="X809" s="5"/>
      <c r="Y809" s="5"/>
      <c r="Z809" s="5"/>
    </row>
    <row r="810">
      <c r="A810" s="6" t="s">
        <v>7661</v>
      </c>
      <c r="B810" s="4" t="s">
        <v>7662</v>
      </c>
      <c r="C810" s="4" t="s">
        <v>4799</v>
      </c>
      <c r="D810" s="4"/>
      <c r="E810" s="4" t="s">
        <v>209</v>
      </c>
      <c r="F810" s="4" t="s">
        <v>7663</v>
      </c>
      <c r="G810" s="4" t="s">
        <v>4800</v>
      </c>
      <c r="H810" s="5"/>
      <c r="I810" s="7" t="s">
        <v>211</v>
      </c>
      <c r="J810" s="4" t="s">
        <v>7653</v>
      </c>
      <c r="K810" s="7" t="s">
        <v>4801</v>
      </c>
      <c r="L810" s="7" t="s">
        <v>4802</v>
      </c>
      <c r="M810" s="5"/>
      <c r="N810" s="5"/>
      <c r="O810" s="5"/>
      <c r="P810" s="5"/>
      <c r="Q810" s="5"/>
      <c r="R810" s="5"/>
      <c r="S810" s="5"/>
      <c r="T810" s="5"/>
      <c r="U810" s="5"/>
      <c r="V810" s="5"/>
      <c r="W810" s="5"/>
      <c r="X810" s="5"/>
      <c r="Y810" s="5"/>
      <c r="Z810" s="5"/>
    </row>
    <row r="811">
      <c r="A811" s="6" t="s">
        <v>7664</v>
      </c>
      <c r="B811" s="4" t="s">
        <v>7665</v>
      </c>
      <c r="C811" s="4" t="s">
        <v>4805</v>
      </c>
      <c r="D811" s="4"/>
      <c r="E811" s="4" t="s">
        <v>209</v>
      </c>
      <c r="F811" s="4" t="s">
        <v>7663</v>
      </c>
      <c r="G811" s="4" t="s">
        <v>4800</v>
      </c>
      <c r="H811" s="5"/>
      <c r="I811" s="7"/>
      <c r="J811" s="4"/>
      <c r="K811" s="7"/>
      <c r="L811" s="7"/>
      <c r="M811" s="5"/>
      <c r="N811" s="5"/>
      <c r="O811" s="5"/>
      <c r="P811" s="5"/>
      <c r="Q811" s="5"/>
      <c r="R811" s="5"/>
      <c r="S811" s="5"/>
      <c r="T811" s="5"/>
      <c r="U811" s="5"/>
      <c r="V811" s="5"/>
      <c r="W811" s="5"/>
      <c r="X811" s="5"/>
      <c r="Y811" s="5"/>
      <c r="Z811" s="5"/>
    </row>
    <row r="812">
      <c r="A812" s="6" t="s">
        <v>7666</v>
      </c>
      <c r="B812" s="4" t="s">
        <v>7667</v>
      </c>
      <c r="C812" s="4" t="s">
        <v>4808</v>
      </c>
      <c r="D812" s="4"/>
      <c r="E812" s="4" t="s">
        <v>218</v>
      </c>
      <c r="F812" s="4" t="s">
        <v>7663</v>
      </c>
      <c r="G812" s="4" t="s">
        <v>4809</v>
      </c>
      <c r="H812" s="5"/>
      <c r="I812" s="7" t="s">
        <v>218</v>
      </c>
      <c r="J812" s="4" t="s">
        <v>7655</v>
      </c>
      <c r="K812" s="7" t="s">
        <v>4810</v>
      </c>
      <c r="L812" s="7" t="s">
        <v>4811</v>
      </c>
      <c r="M812" s="5"/>
      <c r="N812" s="5"/>
      <c r="O812" s="5"/>
      <c r="P812" s="5"/>
      <c r="Q812" s="5"/>
      <c r="R812" s="5"/>
      <c r="S812" s="5"/>
      <c r="T812" s="5"/>
      <c r="U812" s="5"/>
      <c r="V812" s="5"/>
      <c r="W812" s="5"/>
      <c r="X812" s="5"/>
      <c r="Y812" s="5"/>
      <c r="Z812" s="5"/>
    </row>
    <row r="813">
      <c r="A813" s="6" t="s">
        <v>7668</v>
      </c>
      <c r="B813" s="4" t="s">
        <v>7669</v>
      </c>
      <c r="C813" s="4" t="s">
        <v>4814</v>
      </c>
      <c r="D813" s="4"/>
      <c r="E813" s="4" t="s">
        <v>226</v>
      </c>
      <c r="F813" s="4" t="s">
        <v>7663</v>
      </c>
      <c r="G813" s="4" t="s">
        <v>4815</v>
      </c>
      <c r="H813" s="5"/>
      <c r="I813" s="7" t="s">
        <v>226</v>
      </c>
      <c r="J813" s="4" t="s">
        <v>7657</v>
      </c>
      <c r="K813" s="7" t="s">
        <v>4816</v>
      </c>
      <c r="L813" s="7" t="s">
        <v>4817</v>
      </c>
      <c r="M813" s="5"/>
      <c r="N813" s="5"/>
      <c r="O813" s="5"/>
      <c r="P813" s="5"/>
      <c r="Q813" s="5"/>
      <c r="R813" s="5"/>
      <c r="S813" s="5"/>
      <c r="T813" s="5"/>
      <c r="U813" s="5"/>
      <c r="V813" s="5"/>
      <c r="W813" s="5"/>
      <c r="X813" s="5"/>
      <c r="Y813" s="5"/>
      <c r="Z813" s="5"/>
    </row>
    <row r="814">
      <c r="A814" s="6" t="s">
        <v>7670</v>
      </c>
      <c r="B814" s="4" t="s">
        <v>7671</v>
      </c>
      <c r="C814" s="4" t="s">
        <v>4820</v>
      </c>
      <c r="D814" s="4"/>
      <c r="E814" s="4" t="s">
        <v>234</v>
      </c>
      <c r="F814" s="4" t="s">
        <v>7663</v>
      </c>
      <c r="G814" s="4" t="s">
        <v>4821</v>
      </c>
      <c r="H814" s="5"/>
      <c r="I814" s="7" t="s">
        <v>234</v>
      </c>
      <c r="J814" s="4" t="s">
        <v>7660</v>
      </c>
      <c r="K814" s="7" t="s">
        <v>4822</v>
      </c>
      <c r="L814" s="7" t="s">
        <v>4823</v>
      </c>
      <c r="M814" s="5"/>
      <c r="N814" s="5"/>
      <c r="O814" s="5"/>
      <c r="P814" s="5"/>
      <c r="Q814" s="5"/>
      <c r="R814" s="5"/>
      <c r="S814" s="5"/>
      <c r="T814" s="5"/>
      <c r="U814" s="5"/>
      <c r="V814" s="5"/>
      <c r="W814" s="5"/>
      <c r="X814" s="5"/>
      <c r="Y814" s="5"/>
      <c r="Z814" s="5"/>
    </row>
    <row r="815">
      <c r="A815" s="6" t="s">
        <v>7672</v>
      </c>
      <c r="B815" s="4" t="s">
        <v>7673</v>
      </c>
      <c r="C815" s="4" t="s">
        <v>4826</v>
      </c>
      <c r="D815" s="4"/>
      <c r="E815" s="4" t="s">
        <v>244</v>
      </c>
      <c r="F815" s="4" t="s">
        <v>7663</v>
      </c>
      <c r="G815" s="4" t="s">
        <v>4827</v>
      </c>
      <c r="H815" s="5"/>
      <c r="I815" s="7" t="s">
        <v>244</v>
      </c>
      <c r="J815" s="4" t="s">
        <v>7662</v>
      </c>
      <c r="K815" s="7" t="s">
        <v>4828</v>
      </c>
      <c r="L815" s="7" t="s">
        <v>4829</v>
      </c>
      <c r="M815" s="5"/>
      <c r="N815" s="5"/>
      <c r="O815" s="5"/>
      <c r="P815" s="5"/>
      <c r="Q815" s="5"/>
      <c r="R815" s="5"/>
      <c r="S815" s="5"/>
      <c r="T815" s="5"/>
      <c r="U815" s="5"/>
      <c r="V815" s="5"/>
      <c r="W815" s="5"/>
      <c r="X815" s="5"/>
      <c r="Y815" s="5"/>
      <c r="Z815" s="5"/>
    </row>
    <row r="816">
      <c r="A816" s="6" t="s">
        <v>7674</v>
      </c>
      <c r="B816" s="4" t="s">
        <v>7675</v>
      </c>
      <c r="C816" s="4" t="s">
        <v>4832</v>
      </c>
      <c r="D816" s="4"/>
      <c r="E816" s="4" t="s">
        <v>254</v>
      </c>
      <c r="F816" s="4" t="s">
        <v>7663</v>
      </c>
      <c r="G816" s="4" t="s">
        <v>4833</v>
      </c>
      <c r="H816" s="5"/>
      <c r="I816" s="7" t="s">
        <v>254</v>
      </c>
      <c r="J816" s="4" t="s">
        <v>7665</v>
      </c>
      <c r="K816" s="7" t="s">
        <v>4834</v>
      </c>
      <c r="L816" s="7" t="s">
        <v>4835</v>
      </c>
      <c r="M816" s="5"/>
      <c r="N816" s="5"/>
      <c r="O816" s="5"/>
      <c r="P816" s="5"/>
      <c r="Q816" s="5"/>
      <c r="R816" s="5"/>
      <c r="S816" s="5"/>
      <c r="T816" s="5"/>
      <c r="U816" s="5"/>
      <c r="V816" s="5"/>
      <c r="W816" s="5"/>
      <c r="X816" s="5"/>
      <c r="Y816" s="5"/>
      <c r="Z816" s="5"/>
    </row>
    <row r="817">
      <c r="A817" s="6" t="s">
        <v>7676</v>
      </c>
      <c r="B817" s="4" t="s">
        <v>7677</v>
      </c>
      <c r="C817" s="4" t="s">
        <v>4838</v>
      </c>
      <c r="D817" s="4"/>
      <c r="E817" s="4" t="s">
        <v>262</v>
      </c>
      <c r="F817" s="4" t="s">
        <v>7663</v>
      </c>
      <c r="G817" s="4" t="s">
        <v>4839</v>
      </c>
      <c r="H817" s="5"/>
      <c r="I817" s="7" t="s">
        <v>262</v>
      </c>
      <c r="J817" s="4" t="s">
        <v>7667</v>
      </c>
      <c r="K817" s="7" t="s">
        <v>4840</v>
      </c>
      <c r="L817" s="7" t="s">
        <v>4841</v>
      </c>
      <c r="M817" s="5"/>
      <c r="N817" s="5"/>
      <c r="O817" s="5"/>
      <c r="P817" s="5"/>
      <c r="Q817" s="5"/>
      <c r="R817" s="5"/>
      <c r="S817" s="5"/>
      <c r="T817" s="5"/>
      <c r="U817" s="5"/>
      <c r="V817" s="5"/>
      <c r="W817" s="5"/>
      <c r="X817" s="5"/>
      <c r="Y817" s="5"/>
      <c r="Z817" s="5"/>
    </row>
    <row r="818">
      <c r="A818" s="6" t="s">
        <v>7678</v>
      </c>
      <c r="B818" s="4" t="s">
        <v>7679</v>
      </c>
      <c r="C818" s="4" t="s">
        <v>4844</v>
      </c>
      <c r="D818" s="4"/>
      <c r="E818" s="4" t="s">
        <v>268</v>
      </c>
      <c r="F818" s="4" t="s">
        <v>7663</v>
      </c>
      <c r="G818" s="4" t="s">
        <v>4845</v>
      </c>
      <c r="H818" s="5"/>
      <c r="I818" s="7" t="s">
        <v>268</v>
      </c>
      <c r="J818" s="4" t="s">
        <v>7669</v>
      </c>
      <c r="K818" s="7" t="s">
        <v>4846</v>
      </c>
      <c r="L818" s="7" t="s">
        <v>4847</v>
      </c>
      <c r="M818" s="5"/>
      <c r="N818" s="5"/>
      <c r="O818" s="5"/>
      <c r="P818" s="5"/>
      <c r="Q818" s="5"/>
      <c r="R818" s="5"/>
      <c r="S818" s="5"/>
      <c r="T818" s="5"/>
      <c r="U818" s="5"/>
      <c r="V818" s="5"/>
      <c r="W818" s="5"/>
      <c r="X818" s="5"/>
      <c r="Y818" s="5"/>
      <c r="Z818" s="5"/>
    </row>
    <row r="819">
      <c r="A819" s="6" t="s">
        <v>7680</v>
      </c>
      <c r="B819" s="4" t="s">
        <v>7681</v>
      </c>
      <c r="C819" s="4" t="s">
        <v>4850</v>
      </c>
      <c r="D819" s="4"/>
      <c r="E819" s="4" t="s">
        <v>278</v>
      </c>
      <c r="F819" s="4" t="s">
        <v>7682</v>
      </c>
      <c r="G819" s="4" t="s">
        <v>4851</v>
      </c>
      <c r="H819" s="5"/>
      <c r="I819" s="7" t="s">
        <v>278</v>
      </c>
      <c r="J819" s="4" t="s">
        <v>7671</v>
      </c>
      <c r="K819" s="7" t="s">
        <v>4852</v>
      </c>
      <c r="L819" s="7" t="s">
        <v>4853</v>
      </c>
      <c r="M819" s="5"/>
      <c r="N819" s="5"/>
      <c r="O819" s="5"/>
      <c r="P819" s="5"/>
      <c r="Q819" s="5"/>
      <c r="R819" s="5"/>
      <c r="S819" s="5"/>
      <c r="T819" s="5"/>
      <c r="U819" s="5"/>
      <c r="V819" s="5"/>
      <c r="W819" s="5"/>
      <c r="X819" s="5"/>
      <c r="Y819" s="5"/>
      <c r="Z819" s="5"/>
    </row>
    <row r="820">
      <c r="A820" s="6" t="s">
        <v>7683</v>
      </c>
      <c r="B820" s="4" t="s">
        <v>7684</v>
      </c>
      <c r="C820" s="4" t="s">
        <v>4856</v>
      </c>
      <c r="D820" s="4"/>
      <c r="E820" s="4" t="s">
        <v>286</v>
      </c>
      <c r="F820" s="4" t="s">
        <v>7682</v>
      </c>
      <c r="G820" s="4" t="s">
        <v>4857</v>
      </c>
      <c r="H820" s="5"/>
      <c r="I820" s="7" t="s">
        <v>286</v>
      </c>
      <c r="J820" s="4" t="s">
        <v>7673</v>
      </c>
      <c r="K820" s="7" t="s">
        <v>4858</v>
      </c>
      <c r="L820" s="7" t="s">
        <v>4859</v>
      </c>
      <c r="M820" s="5"/>
      <c r="N820" s="5"/>
      <c r="O820" s="5"/>
      <c r="P820" s="5"/>
      <c r="Q820" s="5"/>
      <c r="R820" s="5"/>
      <c r="S820" s="5"/>
      <c r="T820" s="5"/>
      <c r="U820" s="5"/>
      <c r="V820" s="5"/>
      <c r="W820" s="5"/>
      <c r="X820" s="5"/>
      <c r="Y820" s="5"/>
      <c r="Z820" s="5"/>
    </row>
    <row r="821">
      <c r="A821" s="6" t="s">
        <v>7685</v>
      </c>
      <c r="B821" s="4" t="s">
        <v>7686</v>
      </c>
      <c r="C821" s="4" t="s">
        <v>4862</v>
      </c>
      <c r="D821" s="4"/>
      <c r="E821" s="4" t="s">
        <v>286</v>
      </c>
      <c r="F821" s="4" t="s">
        <v>7682</v>
      </c>
      <c r="G821" s="4" t="s">
        <v>4857</v>
      </c>
      <c r="H821" s="5"/>
      <c r="I821" s="7"/>
      <c r="J821" s="4"/>
      <c r="K821" s="7"/>
      <c r="L821" s="7"/>
      <c r="M821" s="5"/>
      <c r="N821" s="5"/>
      <c r="O821" s="5"/>
      <c r="P821" s="5"/>
      <c r="Q821" s="5"/>
      <c r="R821" s="5"/>
      <c r="S821" s="5"/>
      <c r="T821" s="5"/>
      <c r="U821" s="5"/>
      <c r="V821" s="5"/>
      <c r="W821" s="5"/>
      <c r="X821" s="5"/>
      <c r="Y821" s="5"/>
      <c r="Z821" s="5"/>
    </row>
    <row r="822">
      <c r="A822" s="6" t="s">
        <v>7687</v>
      </c>
      <c r="B822" s="4" t="s">
        <v>7688</v>
      </c>
      <c r="C822" s="4" t="s">
        <v>4865</v>
      </c>
      <c r="D822" s="4"/>
      <c r="E822" s="4" t="s">
        <v>294</v>
      </c>
      <c r="F822" s="4" t="s">
        <v>7682</v>
      </c>
      <c r="G822" s="4" t="s">
        <v>4866</v>
      </c>
      <c r="H822" s="5"/>
      <c r="I822" s="7" t="s">
        <v>296</v>
      </c>
      <c r="J822" s="4" t="s">
        <v>7675</v>
      </c>
      <c r="K822" s="7" t="s">
        <v>4867</v>
      </c>
      <c r="L822" s="7" t="s">
        <v>4868</v>
      </c>
      <c r="M822" s="5"/>
      <c r="N822" s="5"/>
      <c r="O822" s="5"/>
      <c r="P822" s="5"/>
      <c r="Q822" s="5"/>
      <c r="R822" s="5"/>
      <c r="S822" s="5"/>
      <c r="T822" s="5"/>
      <c r="U822" s="5"/>
      <c r="V822" s="5"/>
      <c r="W822" s="5"/>
      <c r="X822" s="5"/>
      <c r="Y822" s="5"/>
      <c r="Z822" s="5"/>
    </row>
    <row r="823">
      <c r="A823" s="6" t="s">
        <v>7689</v>
      </c>
      <c r="B823" s="4" t="s">
        <v>7690</v>
      </c>
      <c r="C823" s="4" t="s">
        <v>4871</v>
      </c>
      <c r="D823" s="4"/>
      <c r="E823" s="4" t="s">
        <v>303</v>
      </c>
      <c r="F823" s="4" t="s">
        <v>7682</v>
      </c>
      <c r="G823" s="4" t="s">
        <v>4872</v>
      </c>
      <c r="H823" s="5"/>
      <c r="I823" s="7" t="s">
        <v>303</v>
      </c>
      <c r="J823" s="4" t="s">
        <v>7677</v>
      </c>
      <c r="K823" s="7" t="s">
        <v>4873</v>
      </c>
      <c r="L823" s="7" t="s">
        <v>4874</v>
      </c>
      <c r="M823" s="5"/>
      <c r="N823" s="5"/>
      <c r="O823" s="5"/>
      <c r="P823" s="5"/>
      <c r="Q823" s="5"/>
      <c r="R823" s="5"/>
      <c r="S823" s="5"/>
      <c r="T823" s="5"/>
      <c r="U823" s="5"/>
      <c r="V823" s="5"/>
      <c r="W823" s="5"/>
      <c r="X823" s="5"/>
      <c r="Y823" s="5"/>
      <c r="Z823" s="5"/>
    </row>
    <row r="824">
      <c r="A824" s="6" t="s">
        <v>7691</v>
      </c>
      <c r="B824" s="4" t="s">
        <v>7692</v>
      </c>
      <c r="C824" s="4" t="s">
        <v>4877</v>
      </c>
      <c r="D824" s="4"/>
      <c r="E824" s="4" t="s">
        <v>303</v>
      </c>
      <c r="F824" s="4" t="s">
        <v>7682</v>
      </c>
      <c r="G824" s="4" t="s">
        <v>4872</v>
      </c>
      <c r="H824" s="5"/>
      <c r="I824" s="7"/>
      <c r="J824" s="4"/>
      <c r="K824" s="7"/>
      <c r="L824" s="7"/>
      <c r="M824" s="5"/>
      <c r="N824" s="5"/>
      <c r="O824" s="5"/>
      <c r="P824" s="5"/>
      <c r="Q824" s="5"/>
      <c r="R824" s="5"/>
      <c r="S824" s="5"/>
      <c r="T824" s="5"/>
      <c r="U824" s="5"/>
      <c r="V824" s="5"/>
      <c r="W824" s="5"/>
      <c r="X824" s="5"/>
      <c r="Y824" s="5"/>
      <c r="Z824" s="5"/>
    </row>
    <row r="825">
      <c r="A825" s="6" t="s">
        <v>7693</v>
      </c>
      <c r="B825" s="4" t="s">
        <v>7694</v>
      </c>
      <c r="C825" s="4" t="s">
        <v>4880</v>
      </c>
      <c r="D825" s="4"/>
      <c r="E825" s="4" t="s">
        <v>313</v>
      </c>
      <c r="F825" s="4" t="s">
        <v>7682</v>
      </c>
      <c r="G825" s="4" t="s">
        <v>4881</v>
      </c>
      <c r="H825" s="5"/>
      <c r="I825" s="7" t="s">
        <v>313</v>
      </c>
      <c r="J825" s="4" t="s">
        <v>7679</v>
      </c>
      <c r="K825" s="7" t="s">
        <v>4882</v>
      </c>
      <c r="L825" s="7" t="s">
        <v>4883</v>
      </c>
      <c r="M825" s="5"/>
      <c r="N825" s="5"/>
      <c r="O825" s="5"/>
      <c r="P825" s="5"/>
      <c r="Q825" s="5"/>
      <c r="R825" s="5"/>
      <c r="S825" s="5"/>
      <c r="T825" s="5"/>
      <c r="U825" s="5"/>
      <c r="V825" s="5"/>
      <c r="W825" s="5"/>
      <c r="X825" s="5"/>
      <c r="Y825" s="5"/>
      <c r="Z825" s="5"/>
    </row>
    <row r="826">
      <c r="A826" s="6" t="s">
        <v>7695</v>
      </c>
      <c r="B826" s="4" t="s">
        <v>7696</v>
      </c>
      <c r="C826" s="4" t="s">
        <v>4885</v>
      </c>
      <c r="D826" s="4"/>
      <c r="E826" s="4" t="s">
        <v>336</v>
      </c>
      <c r="F826" s="4" t="s">
        <v>7682</v>
      </c>
      <c r="G826" s="4" t="s">
        <v>4886</v>
      </c>
      <c r="H826" s="5"/>
      <c r="I826" s="7" t="s">
        <v>336</v>
      </c>
      <c r="J826" s="4" t="s">
        <v>7681</v>
      </c>
      <c r="K826" s="7" t="s">
        <v>4887</v>
      </c>
      <c r="L826" s="7" t="s">
        <v>4888</v>
      </c>
      <c r="M826" s="5"/>
      <c r="N826" s="5"/>
      <c r="O826" s="5"/>
      <c r="P826" s="5"/>
      <c r="Q826" s="5"/>
      <c r="R826" s="5"/>
      <c r="S826" s="5"/>
      <c r="T826" s="5"/>
      <c r="U826" s="5"/>
      <c r="V826" s="5"/>
      <c r="W826" s="5"/>
      <c r="X826" s="5"/>
      <c r="Y826" s="5"/>
      <c r="Z826" s="5"/>
    </row>
    <row r="827">
      <c r="A827" s="6" t="s">
        <v>7697</v>
      </c>
      <c r="B827" s="4" t="s">
        <v>7698</v>
      </c>
      <c r="C827" s="4" t="s">
        <v>4891</v>
      </c>
      <c r="D827" s="4"/>
      <c r="E827" s="4" t="s">
        <v>344</v>
      </c>
      <c r="F827" s="4" t="s">
        <v>7682</v>
      </c>
      <c r="G827" s="4" t="s">
        <v>4892</v>
      </c>
      <c r="H827" s="5"/>
      <c r="I827" s="7" t="s">
        <v>344</v>
      </c>
      <c r="J827" s="4" t="s">
        <v>7684</v>
      </c>
      <c r="K827" s="7" t="s">
        <v>4893</v>
      </c>
      <c r="L827" s="7" t="s">
        <v>4894</v>
      </c>
      <c r="M827" s="5"/>
      <c r="N827" s="5"/>
      <c r="O827" s="5"/>
      <c r="P827" s="5"/>
      <c r="Q827" s="5"/>
      <c r="R827" s="5"/>
      <c r="S827" s="5"/>
      <c r="T827" s="5"/>
      <c r="U827" s="5"/>
      <c r="V827" s="5"/>
      <c r="W827" s="5"/>
      <c r="X827" s="5"/>
      <c r="Y827" s="5"/>
      <c r="Z827" s="5"/>
    </row>
    <row r="828">
      <c r="A828" s="6" t="s">
        <v>7699</v>
      </c>
      <c r="B828" s="4" t="s">
        <v>7700</v>
      </c>
      <c r="C828" s="4" t="s">
        <v>4897</v>
      </c>
      <c r="D828" s="4"/>
      <c r="E828" s="4" t="s">
        <v>344</v>
      </c>
      <c r="F828" s="4" t="s">
        <v>7682</v>
      </c>
      <c r="G828" s="4" t="s">
        <v>4892</v>
      </c>
      <c r="H828" s="5"/>
      <c r="I828" s="7"/>
      <c r="J828" s="4"/>
      <c r="K828" s="7"/>
      <c r="L828" s="7"/>
      <c r="M828" s="5"/>
      <c r="N828" s="5"/>
      <c r="O828" s="5"/>
      <c r="P828" s="5"/>
      <c r="Q828" s="5"/>
      <c r="R828" s="5"/>
      <c r="S828" s="5"/>
      <c r="T828" s="5"/>
      <c r="U828" s="5"/>
      <c r="V828" s="5"/>
      <c r="W828" s="5"/>
      <c r="X828" s="5"/>
      <c r="Y828" s="5"/>
      <c r="Z828" s="5"/>
    </row>
    <row r="829">
      <c r="A829" s="6" t="s">
        <v>7701</v>
      </c>
      <c r="B829" s="4" t="s">
        <v>7702</v>
      </c>
      <c r="C829" s="4" t="s">
        <v>4899</v>
      </c>
      <c r="D829" s="4"/>
      <c r="E829" s="4" t="s">
        <v>344</v>
      </c>
      <c r="F829" s="4" t="s">
        <v>7682</v>
      </c>
      <c r="G829" s="4" t="s">
        <v>4892</v>
      </c>
      <c r="H829" s="5"/>
      <c r="I829" s="7"/>
      <c r="J829" s="4"/>
      <c r="K829" s="7"/>
      <c r="L829" s="7"/>
      <c r="M829" s="5"/>
      <c r="N829" s="5"/>
      <c r="O829" s="5"/>
      <c r="P829" s="5"/>
      <c r="Q829" s="5"/>
      <c r="R829" s="5"/>
      <c r="S829" s="5"/>
      <c r="T829" s="5"/>
      <c r="U829" s="5"/>
      <c r="V829" s="5"/>
      <c r="W829" s="5"/>
      <c r="X829" s="5"/>
      <c r="Y829" s="5"/>
      <c r="Z829" s="5"/>
    </row>
    <row r="830">
      <c r="A830" s="6" t="s">
        <v>7703</v>
      </c>
      <c r="B830" s="4" t="s">
        <v>7704</v>
      </c>
      <c r="C830" s="4" t="s">
        <v>4902</v>
      </c>
      <c r="D830" s="4"/>
      <c r="E830" s="4" t="s">
        <v>352</v>
      </c>
      <c r="F830" s="4" t="s">
        <v>7705</v>
      </c>
      <c r="G830" s="4" t="s">
        <v>4903</v>
      </c>
      <c r="H830" s="5"/>
      <c r="I830" s="7" t="s">
        <v>352</v>
      </c>
      <c r="J830" s="4" t="s">
        <v>7686</v>
      </c>
      <c r="K830" s="7" t="s">
        <v>4904</v>
      </c>
      <c r="L830" s="7" t="s">
        <v>4905</v>
      </c>
      <c r="M830" s="5"/>
      <c r="N830" s="5"/>
      <c r="O830" s="5"/>
      <c r="P830" s="5"/>
      <c r="Q830" s="5"/>
      <c r="R830" s="5"/>
      <c r="S830" s="5"/>
      <c r="T830" s="5"/>
      <c r="U830" s="5"/>
      <c r="V830" s="5"/>
      <c r="W830" s="5"/>
      <c r="X830" s="5"/>
      <c r="Y830" s="5"/>
      <c r="Z830" s="5"/>
    </row>
    <row r="831">
      <c r="A831" s="6" t="s">
        <v>7706</v>
      </c>
      <c r="B831" s="4" t="s">
        <v>7707</v>
      </c>
      <c r="C831" s="4" t="s">
        <v>4908</v>
      </c>
      <c r="D831" s="4"/>
      <c r="E831" s="4" t="s">
        <v>359</v>
      </c>
      <c r="F831" s="4" t="s">
        <v>7705</v>
      </c>
      <c r="G831" s="4" t="s">
        <v>4909</v>
      </c>
      <c r="H831" s="5"/>
      <c r="I831" s="7" t="s">
        <v>359</v>
      </c>
      <c r="J831" s="4" t="s">
        <v>7688</v>
      </c>
      <c r="K831" s="7" t="s">
        <v>4910</v>
      </c>
      <c r="L831" s="7" t="s">
        <v>4911</v>
      </c>
      <c r="M831" s="5"/>
      <c r="N831" s="5"/>
      <c r="O831" s="5"/>
      <c r="P831" s="5"/>
      <c r="Q831" s="5"/>
      <c r="R831" s="5"/>
      <c r="S831" s="5"/>
      <c r="T831" s="5"/>
      <c r="U831" s="5"/>
      <c r="V831" s="5"/>
      <c r="W831" s="5"/>
      <c r="X831" s="5"/>
      <c r="Y831" s="5"/>
      <c r="Z831" s="5"/>
    </row>
    <row r="832">
      <c r="A832" s="6" t="s">
        <v>7708</v>
      </c>
      <c r="B832" s="4" t="s">
        <v>7709</v>
      </c>
      <c r="C832" s="4" t="s">
        <v>4914</v>
      </c>
      <c r="D832" s="4"/>
      <c r="E832" s="4" t="s">
        <v>367</v>
      </c>
      <c r="F832" s="4" t="s">
        <v>7705</v>
      </c>
      <c r="G832" s="4" t="s">
        <v>4915</v>
      </c>
      <c r="H832" s="5"/>
      <c r="I832" s="7" t="s">
        <v>367</v>
      </c>
      <c r="J832" s="4" t="s">
        <v>7690</v>
      </c>
      <c r="K832" s="7" t="s">
        <v>4916</v>
      </c>
      <c r="L832" s="7" t="s">
        <v>4917</v>
      </c>
      <c r="M832" s="5"/>
      <c r="N832" s="5"/>
      <c r="O832" s="5"/>
      <c r="P832" s="5"/>
      <c r="Q832" s="5"/>
      <c r="R832" s="5"/>
      <c r="S832" s="5"/>
      <c r="T832" s="5"/>
      <c r="U832" s="5"/>
      <c r="V832" s="5"/>
      <c r="W832" s="5"/>
      <c r="X832" s="5"/>
      <c r="Y832" s="5"/>
      <c r="Z832" s="5"/>
    </row>
    <row r="833">
      <c r="A833" s="6" t="s">
        <v>7710</v>
      </c>
      <c r="B833" s="4" t="s">
        <v>7711</v>
      </c>
      <c r="C833" s="4" t="s">
        <v>4919</v>
      </c>
      <c r="D833" s="4"/>
      <c r="E833" s="4" t="s">
        <v>375</v>
      </c>
      <c r="F833" s="4" t="s">
        <v>7705</v>
      </c>
      <c r="G833" s="4" t="s">
        <v>4920</v>
      </c>
      <c r="H833" s="5"/>
      <c r="I833" s="7" t="s">
        <v>375</v>
      </c>
      <c r="J833" s="4" t="s">
        <v>7692</v>
      </c>
      <c r="K833" s="7" t="s">
        <v>4921</v>
      </c>
      <c r="L833" s="7" t="s">
        <v>4922</v>
      </c>
      <c r="M833" s="5"/>
      <c r="N833" s="5"/>
      <c r="O833" s="5"/>
      <c r="P833" s="5"/>
      <c r="Q833" s="5"/>
      <c r="R833" s="5"/>
      <c r="S833" s="5"/>
      <c r="T833" s="5"/>
      <c r="U833" s="5"/>
      <c r="V833" s="5"/>
      <c r="W833" s="5"/>
      <c r="X833" s="5"/>
      <c r="Y833" s="5"/>
      <c r="Z833" s="5"/>
    </row>
    <row r="834">
      <c r="A834" s="6" t="s">
        <v>7712</v>
      </c>
      <c r="B834" s="4" t="s">
        <v>7713</v>
      </c>
      <c r="C834" s="4" t="s">
        <v>4924</v>
      </c>
      <c r="D834" s="4"/>
      <c r="E834" s="4" t="s">
        <v>375</v>
      </c>
      <c r="F834" s="4" t="s">
        <v>7705</v>
      </c>
      <c r="G834" s="4" t="s">
        <v>4920</v>
      </c>
      <c r="H834" s="5"/>
      <c r="I834" s="8"/>
      <c r="J834" s="5"/>
      <c r="K834" s="8"/>
      <c r="L834" s="8"/>
      <c r="M834" s="5"/>
      <c r="N834" s="5"/>
      <c r="O834" s="5"/>
      <c r="P834" s="5"/>
      <c r="Q834" s="5"/>
      <c r="R834" s="5"/>
      <c r="S834" s="5"/>
      <c r="T834" s="5"/>
      <c r="U834" s="5"/>
      <c r="V834" s="5"/>
      <c r="W834" s="5"/>
      <c r="X834" s="5"/>
      <c r="Y834" s="5"/>
      <c r="Z834" s="5"/>
    </row>
    <row r="835">
      <c r="A835" s="6" t="s">
        <v>7714</v>
      </c>
      <c r="B835" s="4" t="s">
        <v>7715</v>
      </c>
      <c r="C835" s="4" t="s">
        <v>4927</v>
      </c>
      <c r="D835" s="4"/>
      <c r="E835" s="4" t="s">
        <v>375</v>
      </c>
      <c r="F835" s="4" t="s">
        <v>7705</v>
      </c>
      <c r="G835" s="4" t="s">
        <v>4920</v>
      </c>
      <c r="H835" s="5"/>
      <c r="I835" s="8"/>
      <c r="J835" s="5"/>
      <c r="K835" s="8"/>
      <c r="L835" s="8"/>
      <c r="M835" s="5"/>
      <c r="N835" s="5"/>
      <c r="O835" s="5"/>
      <c r="P835" s="5"/>
      <c r="Q835" s="5"/>
      <c r="R835" s="5"/>
      <c r="S835" s="5"/>
      <c r="T835" s="5"/>
      <c r="U835" s="5"/>
      <c r="V835" s="5"/>
      <c r="W835" s="5"/>
      <c r="X835" s="5"/>
      <c r="Y835" s="5"/>
      <c r="Z835" s="5"/>
    </row>
    <row r="836">
      <c r="A836" s="6" t="s">
        <v>7716</v>
      </c>
      <c r="B836" s="4" t="s">
        <v>7717</v>
      </c>
      <c r="C836" s="4" t="s">
        <v>4930</v>
      </c>
      <c r="D836" s="4"/>
      <c r="E836" s="4" t="s">
        <v>375</v>
      </c>
      <c r="F836" s="4" t="s">
        <v>7705</v>
      </c>
      <c r="G836" s="4" t="s">
        <v>4920</v>
      </c>
      <c r="H836" s="5"/>
      <c r="I836" s="8"/>
      <c r="J836" s="5"/>
      <c r="K836" s="8"/>
      <c r="L836" s="8"/>
      <c r="M836" s="5"/>
      <c r="N836" s="5"/>
      <c r="O836" s="5"/>
      <c r="P836" s="5"/>
      <c r="Q836" s="5"/>
      <c r="R836" s="5"/>
      <c r="S836" s="5"/>
      <c r="T836" s="5"/>
      <c r="U836" s="5"/>
      <c r="V836" s="5"/>
      <c r="W836" s="5"/>
      <c r="X836" s="5"/>
      <c r="Y836" s="5"/>
      <c r="Z836" s="5"/>
    </row>
    <row r="837">
      <c r="A837" s="6" t="s">
        <v>7718</v>
      </c>
      <c r="B837" s="4" t="s">
        <v>7719</v>
      </c>
      <c r="C837" s="4" t="s">
        <v>4933</v>
      </c>
      <c r="D837" s="4"/>
      <c r="E837" s="4" t="s">
        <v>375</v>
      </c>
      <c r="F837" s="4" t="s">
        <v>7705</v>
      </c>
      <c r="G837" s="4" t="s">
        <v>4920</v>
      </c>
      <c r="H837" s="5"/>
      <c r="I837" s="7"/>
      <c r="J837" s="4"/>
      <c r="K837" s="7"/>
      <c r="L837" s="7"/>
      <c r="M837" s="5"/>
      <c r="N837" s="5"/>
      <c r="O837" s="5"/>
      <c r="P837" s="5"/>
      <c r="Q837" s="5"/>
      <c r="R837" s="5"/>
      <c r="S837" s="5"/>
      <c r="T837" s="5"/>
      <c r="U837" s="5"/>
      <c r="V837" s="5"/>
      <c r="W837" s="5"/>
      <c r="X837" s="5"/>
      <c r="Y837" s="5"/>
      <c r="Z837" s="5"/>
    </row>
    <row r="838">
      <c r="A838" s="6" t="s">
        <v>7720</v>
      </c>
      <c r="B838" s="4" t="s">
        <v>7721</v>
      </c>
      <c r="C838" s="4" t="s">
        <v>4936</v>
      </c>
      <c r="D838" s="4"/>
      <c r="E838" s="4" t="s">
        <v>375</v>
      </c>
      <c r="F838" s="4" t="s">
        <v>7705</v>
      </c>
      <c r="G838" s="4" t="s">
        <v>4920</v>
      </c>
      <c r="H838" s="5"/>
      <c r="I838" s="7"/>
      <c r="J838" s="4"/>
      <c r="K838" s="7"/>
      <c r="L838" s="7"/>
      <c r="M838" s="5"/>
      <c r="N838" s="5"/>
      <c r="O838" s="5"/>
      <c r="P838" s="5"/>
      <c r="Q838" s="5"/>
      <c r="R838" s="5"/>
      <c r="S838" s="5"/>
      <c r="T838" s="5"/>
      <c r="U838" s="5"/>
      <c r="V838" s="5"/>
      <c r="W838" s="5"/>
      <c r="X838" s="5"/>
      <c r="Y838" s="5"/>
      <c r="Z838" s="5"/>
    </row>
    <row r="839">
      <c r="A839" s="6" t="s">
        <v>7722</v>
      </c>
      <c r="B839" s="4" t="s">
        <v>7723</v>
      </c>
      <c r="C839" s="4" t="s">
        <v>4938</v>
      </c>
      <c r="D839" s="4"/>
      <c r="E839" s="4" t="s">
        <v>375</v>
      </c>
      <c r="F839" s="4" t="s">
        <v>7705</v>
      </c>
      <c r="G839" s="4" t="s">
        <v>4920</v>
      </c>
      <c r="H839" s="5"/>
      <c r="I839" s="7"/>
      <c r="J839" s="4"/>
      <c r="K839" s="7"/>
      <c r="L839" s="7"/>
      <c r="M839" s="5"/>
      <c r="N839" s="5"/>
      <c r="O839" s="5"/>
      <c r="P839" s="5"/>
      <c r="Q839" s="5"/>
      <c r="R839" s="5"/>
      <c r="S839" s="5"/>
      <c r="T839" s="5"/>
      <c r="U839" s="5"/>
      <c r="V839" s="5"/>
      <c r="W839" s="5"/>
      <c r="X839" s="5"/>
      <c r="Y839" s="5"/>
      <c r="Z839" s="5"/>
    </row>
    <row r="840">
      <c r="A840" s="6" t="s">
        <v>7724</v>
      </c>
      <c r="B840" s="4" t="s">
        <v>7725</v>
      </c>
      <c r="C840" s="4" t="s">
        <v>4940</v>
      </c>
      <c r="D840" s="4"/>
      <c r="E840" s="4" t="s">
        <v>375</v>
      </c>
      <c r="F840" s="4" t="s">
        <v>7705</v>
      </c>
      <c r="G840" s="4" t="s">
        <v>4920</v>
      </c>
      <c r="H840" s="5"/>
      <c r="I840" s="7"/>
      <c r="J840" s="4"/>
      <c r="K840" s="7"/>
      <c r="L840" s="7"/>
      <c r="M840" s="5"/>
      <c r="N840" s="5"/>
      <c r="O840" s="5"/>
      <c r="P840" s="5"/>
      <c r="Q840" s="5"/>
      <c r="R840" s="5"/>
      <c r="S840" s="5"/>
      <c r="T840" s="5"/>
      <c r="U840" s="5"/>
      <c r="V840" s="5"/>
      <c r="W840" s="5"/>
      <c r="X840" s="5"/>
      <c r="Y840" s="5"/>
      <c r="Z840" s="5"/>
    </row>
    <row r="841">
      <c r="A841" s="6" t="s">
        <v>7726</v>
      </c>
      <c r="B841" s="4" t="s">
        <v>7727</v>
      </c>
      <c r="C841" s="4" t="s">
        <v>4942</v>
      </c>
      <c r="D841" s="4"/>
      <c r="E841" s="4" t="s">
        <v>375</v>
      </c>
      <c r="F841" s="4" t="s">
        <v>7705</v>
      </c>
      <c r="G841" s="4" t="s">
        <v>4920</v>
      </c>
      <c r="H841" s="5"/>
      <c r="I841" s="7"/>
      <c r="J841" s="4"/>
      <c r="K841" s="7"/>
      <c r="L841" s="7"/>
      <c r="M841" s="5"/>
      <c r="N841" s="5"/>
      <c r="O841" s="5"/>
      <c r="P841" s="5"/>
      <c r="Q841" s="5"/>
      <c r="R841" s="5"/>
      <c r="S841" s="5"/>
      <c r="T841" s="5"/>
      <c r="U841" s="5"/>
      <c r="V841" s="5"/>
      <c r="W841" s="5"/>
      <c r="X841" s="5"/>
      <c r="Y841" s="5"/>
      <c r="Z841" s="5"/>
    </row>
    <row r="842">
      <c r="A842" s="6" t="s">
        <v>7728</v>
      </c>
      <c r="B842" s="4" t="s">
        <v>7729</v>
      </c>
      <c r="C842" s="4" t="s">
        <v>4944</v>
      </c>
      <c r="D842" s="4"/>
      <c r="E842" s="4" t="s">
        <v>375</v>
      </c>
      <c r="F842" s="4" t="s">
        <v>7705</v>
      </c>
      <c r="G842" s="4" t="s">
        <v>4920</v>
      </c>
      <c r="H842" s="5"/>
      <c r="I842" s="7"/>
      <c r="J842" s="4"/>
      <c r="K842" s="7"/>
      <c r="L842" s="7"/>
      <c r="M842" s="5"/>
      <c r="N842" s="5"/>
      <c r="O842" s="5"/>
      <c r="P842" s="5"/>
      <c r="Q842" s="5"/>
      <c r="R842" s="5"/>
      <c r="S842" s="5"/>
      <c r="T842" s="5"/>
      <c r="U842" s="5"/>
      <c r="V842" s="5"/>
      <c r="W842" s="5"/>
      <c r="X842" s="5"/>
      <c r="Y842" s="5"/>
      <c r="Z842" s="5"/>
    </row>
    <row r="843">
      <c r="A843" s="6" t="s">
        <v>7730</v>
      </c>
      <c r="B843" s="4" t="s">
        <v>7731</v>
      </c>
      <c r="C843" s="4" t="s">
        <v>4946</v>
      </c>
      <c r="D843" s="5"/>
      <c r="E843" s="5"/>
      <c r="F843" s="5"/>
      <c r="G843" s="5"/>
      <c r="H843" s="5"/>
      <c r="I843" s="7"/>
      <c r="J843" s="4"/>
      <c r="K843" s="7"/>
      <c r="L843" s="7"/>
      <c r="M843" s="5"/>
      <c r="N843" s="5"/>
      <c r="O843" s="5"/>
      <c r="P843" s="5"/>
      <c r="Q843" s="5"/>
      <c r="R843" s="5"/>
      <c r="S843" s="5"/>
      <c r="T843" s="5"/>
      <c r="U843" s="5"/>
      <c r="V843" s="5"/>
      <c r="W843" s="5"/>
      <c r="X843" s="5"/>
      <c r="Y843" s="5"/>
      <c r="Z843" s="5"/>
    </row>
    <row r="844">
      <c r="A844" s="6" t="s">
        <v>7732</v>
      </c>
      <c r="B844" s="4" t="s">
        <v>7731</v>
      </c>
      <c r="C844" s="4" t="s">
        <v>4946</v>
      </c>
      <c r="D844" s="4"/>
      <c r="E844" s="4" t="s">
        <v>375</v>
      </c>
      <c r="F844" s="4" t="s">
        <v>7705</v>
      </c>
      <c r="G844" s="4" t="s">
        <v>4920</v>
      </c>
      <c r="H844" s="5"/>
      <c r="I844" s="7"/>
      <c r="J844" s="4"/>
      <c r="K844" s="7"/>
      <c r="L844" s="7"/>
      <c r="M844" s="5"/>
      <c r="N844" s="5"/>
      <c r="O844" s="5"/>
      <c r="P844" s="5"/>
      <c r="Q844" s="5"/>
      <c r="R844" s="5"/>
      <c r="S844" s="5"/>
      <c r="T844" s="5"/>
      <c r="U844" s="5"/>
      <c r="V844" s="5"/>
      <c r="W844" s="5"/>
      <c r="X844" s="5"/>
      <c r="Y844" s="5"/>
      <c r="Z844" s="5"/>
    </row>
    <row r="845">
      <c r="A845" s="6" t="s">
        <v>7733</v>
      </c>
      <c r="B845" s="4" t="s">
        <v>7734</v>
      </c>
      <c r="C845" s="4" t="s">
        <v>4949</v>
      </c>
      <c r="D845" s="4"/>
      <c r="E845" s="4" t="s">
        <v>375</v>
      </c>
      <c r="F845" s="4" t="s">
        <v>7705</v>
      </c>
      <c r="G845" s="4" t="s">
        <v>4920</v>
      </c>
      <c r="H845" s="5"/>
      <c r="I845" s="7"/>
      <c r="J845" s="4"/>
      <c r="K845" s="7"/>
      <c r="L845" s="7"/>
      <c r="M845" s="5"/>
      <c r="N845" s="5"/>
      <c r="O845" s="5"/>
      <c r="P845" s="5"/>
      <c r="Q845" s="5"/>
      <c r="R845" s="5"/>
      <c r="S845" s="5"/>
      <c r="T845" s="5"/>
      <c r="U845" s="5"/>
      <c r="V845" s="5"/>
      <c r="W845" s="5"/>
      <c r="X845" s="5"/>
      <c r="Y845" s="5"/>
      <c r="Z845" s="5"/>
    </row>
    <row r="846">
      <c r="A846" s="6" t="s">
        <v>7735</v>
      </c>
      <c r="B846" s="4" t="s">
        <v>7736</v>
      </c>
      <c r="C846" s="4" t="s">
        <v>4951</v>
      </c>
      <c r="D846" s="4"/>
      <c r="E846" s="4" t="s">
        <v>375</v>
      </c>
      <c r="F846" s="4" t="s">
        <v>7705</v>
      </c>
      <c r="G846" s="4" t="s">
        <v>4920</v>
      </c>
      <c r="H846" s="5"/>
      <c r="I846" s="7"/>
      <c r="J846" s="4"/>
      <c r="K846" s="7"/>
      <c r="L846" s="7"/>
      <c r="M846" s="5"/>
      <c r="N846" s="5"/>
      <c r="O846" s="5"/>
      <c r="P846" s="5"/>
      <c r="Q846" s="5"/>
      <c r="R846" s="5"/>
      <c r="S846" s="5"/>
      <c r="T846" s="5"/>
      <c r="U846" s="5"/>
      <c r="V846" s="5"/>
      <c r="W846" s="5"/>
      <c r="X846" s="5"/>
      <c r="Y846" s="5"/>
      <c r="Z846" s="5"/>
    </row>
    <row r="847">
      <c r="A847" s="6" t="s">
        <v>7737</v>
      </c>
      <c r="B847" s="4" t="s">
        <v>7738</v>
      </c>
      <c r="C847" s="4" t="s">
        <v>4953</v>
      </c>
      <c r="D847" s="4"/>
      <c r="E847" s="4" t="s">
        <v>383</v>
      </c>
      <c r="F847" s="4" t="s">
        <v>7705</v>
      </c>
      <c r="G847" s="4" t="s">
        <v>4954</v>
      </c>
      <c r="H847" s="5"/>
      <c r="I847" s="7" t="s">
        <v>383</v>
      </c>
      <c r="J847" s="4" t="s">
        <v>7694</v>
      </c>
      <c r="K847" s="7" t="s">
        <v>4955</v>
      </c>
      <c r="L847" s="7" t="s">
        <v>4956</v>
      </c>
      <c r="M847" s="5"/>
      <c r="N847" s="5"/>
      <c r="O847" s="5"/>
      <c r="P847" s="5"/>
      <c r="Q847" s="5"/>
      <c r="R847" s="5"/>
      <c r="S847" s="5"/>
      <c r="T847" s="5"/>
      <c r="U847" s="5"/>
      <c r="V847" s="5"/>
      <c r="W847" s="5"/>
      <c r="X847" s="5"/>
      <c r="Y847" s="5"/>
      <c r="Z847" s="5"/>
    </row>
    <row r="848">
      <c r="A848" s="6" t="s">
        <v>7739</v>
      </c>
      <c r="B848" s="4" t="s">
        <v>7740</v>
      </c>
      <c r="C848" s="4" t="s">
        <v>4958</v>
      </c>
      <c r="D848" s="4"/>
      <c r="E848" s="4" t="s">
        <v>391</v>
      </c>
      <c r="F848" s="4" t="s">
        <v>7741</v>
      </c>
      <c r="G848" s="4" t="s">
        <v>4959</v>
      </c>
      <c r="H848" s="5"/>
      <c r="I848" s="7" t="s">
        <v>393</v>
      </c>
      <c r="J848" s="4" t="s">
        <v>7696</v>
      </c>
      <c r="K848" s="7" t="s">
        <v>4960</v>
      </c>
      <c r="L848" s="7" t="s">
        <v>4961</v>
      </c>
      <c r="M848" s="5"/>
      <c r="N848" s="5"/>
      <c r="O848" s="5"/>
      <c r="P848" s="5"/>
      <c r="Q848" s="5"/>
      <c r="R848" s="5"/>
      <c r="S848" s="5"/>
      <c r="T848" s="5"/>
      <c r="U848" s="5"/>
      <c r="V848" s="5"/>
      <c r="W848" s="5"/>
      <c r="X848" s="5"/>
      <c r="Y848" s="5"/>
      <c r="Z848" s="5"/>
    </row>
    <row r="849">
      <c r="A849" s="6" t="s">
        <v>7742</v>
      </c>
      <c r="B849" s="4" t="s">
        <v>7743</v>
      </c>
      <c r="C849" s="4" t="s">
        <v>4963</v>
      </c>
      <c r="D849" s="4"/>
      <c r="E849" s="4" t="s">
        <v>391</v>
      </c>
      <c r="F849" s="4" t="s">
        <v>7741</v>
      </c>
      <c r="G849" s="4" t="s">
        <v>4959</v>
      </c>
      <c r="H849" s="5"/>
      <c r="I849" s="7"/>
      <c r="J849" s="4"/>
      <c r="K849" s="7"/>
      <c r="L849" s="7"/>
      <c r="M849" s="5"/>
      <c r="N849" s="5"/>
      <c r="O849" s="5"/>
      <c r="P849" s="5"/>
      <c r="Q849" s="5"/>
      <c r="R849" s="5"/>
      <c r="S849" s="5"/>
      <c r="T849" s="5"/>
      <c r="U849" s="5"/>
      <c r="V849" s="5"/>
      <c r="W849" s="5"/>
      <c r="X849" s="5"/>
      <c r="Y849" s="5"/>
      <c r="Z849" s="5"/>
    </row>
    <row r="850">
      <c r="A850" s="6" t="s">
        <v>7744</v>
      </c>
      <c r="B850" s="4" t="s">
        <v>4965</v>
      </c>
      <c r="C850" s="5"/>
      <c r="D850" s="5"/>
      <c r="E850" s="5"/>
      <c r="F850" s="5"/>
      <c r="G850" s="5"/>
      <c r="H850" s="5"/>
      <c r="I850" s="7"/>
      <c r="J850" s="4"/>
      <c r="K850" s="7"/>
      <c r="L850" s="7"/>
      <c r="M850" s="5"/>
      <c r="N850" s="5"/>
      <c r="O850" s="5"/>
      <c r="P850" s="5"/>
      <c r="Q850" s="5"/>
      <c r="R850" s="5"/>
      <c r="S850" s="5"/>
      <c r="T850" s="5"/>
      <c r="U850" s="5"/>
      <c r="V850" s="5"/>
      <c r="W850" s="5"/>
      <c r="X850" s="5"/>
      <c r="Y850" s="5"/>
      <c r="Z850" s="5"/>
    </row>
    <row r="851">
      <c r="A851" s="6" t="s">
        <v>7745</v>
      </c>
      <c r="B851" s="4" t="s">
        <v>4965</v>
      </c>
      <c r="C851" s="5"/>
      <c r="D851" s="5"/>
      <c r="E851" s="5"/>
      <c r="F851" s="5"/>
      <c r="G851" s="5"/>
      <c r="H851" s="5"/>
      <c r="I851" s="7"/>
      <c r="J851" s="4"/>
      <c r="K851" s="7"/>
      <c r="L851" s="7"/>
      <c r="M851" s="5"/>
      <c r="N851" s="5"/>
      <c r="O851" s="5"/>
      <c r="P851" s="5"/>
      <c r="Q851" s="5"/>
      <c r="R851" s="5"/>
      <c r="S851" s="5"/>
      <c r="T851" s="5"/>
      <c r="U851" s="5"/>
      <c r="V851" s="5"/>
      <c r="W851" s="5"/>
      <c r="X851" s="5"/>
      <c r="Y851" s="5"/>
      <c r="Z851" s="5"/>
    </row>
    <row r="852">
      <c r="A852" s="6" t="s">
        <v>7746</v>
      </c>
      <c r="B852" s="4" t="s">
        <v>7747</v>
      </c>
      <c r="C852" s="4" t="s">
        <v>4969</v>
      </c>
      <c r="D852" s="4"/>
      <c r="E852" s="4" t="s">
        <v>391</v>
      </c>
      <c r="F852" s="4" t="s">
        <v>7741</v>
      </c>
      <c r="G852" s="4" t="s">
        <v>4959</v>
      </c>
      <c r="H852" s="5"/>
      <c r="I852" s="8"/>
      <c r="J852" s="8"/>
      <c r="K852" s="8"/>
      <c r="L852" s="8"/>
      <c r="M852" s="5"/>
      <c r="N852" s="5"/>
      <c r="O852" s="5"/>
      <c r="P852" s="5"/>
      <c r="Q852" s="5"/>
      <c r="R852" s="5"/>
      <c r="S852" s="5"/>
      <c r="T852" s="5"/>
      <c r="U852" s="5"/>
      <c r="V852" s="5"/>
      <c r="W852" s="5"/>
      <c r="X852" s="5"/>
      <c r="Y852" s="5"/>
      <c r="Z852" s="5"/>
    </row>
    <row r="853">
      <c r="A853" s="6" t="s">
        <v>7748</v>
      </c>
      <c r="B853" s="4" t="s">
        <v>7749</v>
      </c>
      <c r="C853" s="4" t="s">
        <v>4972</v>
      </c>
      <c r="D853" s="4"/>
      <c r="E853" s="4" t="s">
        <v>400</v>
      </c>
      <c r="F853" s="4" t="s">
        <v>7741</v>
      </c>
      <c r="G853" s="4" t="s">
        <v>4973</v>
      </c>
      <c r="H853" s="5"/>
      <c r="I853" s="7" t="s">
        <v>400</v>
      </c>
      <c r="J853" s="4" t="s">
        <v>7698</v>
      </c>
      <c r="K853" s="7" t="s">
        <v>4974</v>
      </c>
      <c r="L853" s="7" t="s">
        <v>4975</v>
      </c>
      <c r="M853" s="5"/>
      <c r="N853" s="5"/>
      <c r="O853" s="5"/>
      <c r="P853" s="5"/>
      <c r="Q853" s="5"/>
      <c r="R853" s="5"/>
      <c r="S853" s="5"/>
      <c r="T853" s="5"/>
      <c r="U853" s="5"/>
      <c r="V853" s="5"/>
      <c r="W853" s="5"/>
      <c r="X853" s="5"/>
      <c r="Y853" s="5"/>
      <c r="Z853" s="5"/>
    </row>
    <row r="854">
      <c r="A854" s="6" t="s">
        <v>7750</v>
      </c>
      <c r="B854" s="4" t="s">
        <v>7751</v>
      </c>
      <c r="C854" s="4" t="s">
        <v>4977</v>
      </c>
      <c r="D854" s="4"/>
      <c r="E854" s="4" t="s">
        <v>400</v>
      </c>
      <c r="F854" s="4" t="s">
        <v>7741</v>
      </c>
      <c r="G854" s="4" t="s">
        <v>4973</v>
      </c>
      <c r="H854" s="5"/>
      <c r="I854" s="7"/>
      <c r="J854" s="4"/>
      <c r="K854" s="7"/>
      <c r="L854" s="7"/>
      <c r="M854" s="5"/>
      <c r="N854" s="5"/>
      <c r="O854" s="5"/>
      <c r="P854" s="5"/>
      <c r="Q854" s="5"/>
      <c r="R854" s="5"/>
      <c r="S854" s="5"/>
      <c r="T854" s="5"/>
      <c r="U854" s="5"/>
      <c r="V854" s="5"/>
      <c r="W854" s="5"/>
      <c r="X854" s="5"/>
      <c r="Y854" s="5"/>
      <c r="Z854" s="5"/>
    </row>
    <row r="855">
      <c r="A855" s="6" t="s">
        <v>7752</v>
      </c>
      <c r="B855" s="4" t="s">
        <v>7753</v>
      </c>
      <c r="C855" s="4" t="s">
        <v>4979</v>
      </c>
      <c r="D855" s="4"/>
      <c r="E855" s="4" t="s">
        <v>400</v>
      </c>
      <c r="F855" s="4" t="s">
        <v>7741</v>
      </c>
      <c r="G855" s="4" t="s">
        <v>4973</v>
      </c>
      <c r="H855" s="5"/>
      <c r="I855" s="7"/>
      <c r="J855" s="4"/>
      <c r="K855" s="7"/>
      <c r="L855" s="7"/>
      <c r="M855" s="5"/>
      <c r="N855" s="5"/>
      <c r="O855" s="5"/>
      <c r="P855" s="5"/>
      <c r="Q855" s="5"/>
      <c r="R855" s="5"/>
      <c r="S855" s="5"/>
      <c r="T855" s="5"/>
      <c r="U855" s="5"/>
      <c r="V855" s="5"/>
      <c r="W855" s="5"/>
      <c r="X855" s="5"/>
      <c r="Y855" s="5"/>
      <c r="Z855" s="5"/>
    </row>
    <row r="856">
      <c r="A856" s="6" t="s">
        <v>7754</v>
      </c>
      <c r="B856" s="4" t="s">
        <v>7755</v>
      </c>
      <c r="C856" s="4" t="s">
        <v>4981</v>
      </c>
      <c r="D856" s="4"/>
      <c r="E856" s="4" t="s">
        <v>400</v>
      </c>
      <c r="F856" s="4" t="s">
        <v>7741</v>
      </c>
      <c r="G856" s="4" t="s">
        <v>4973</v>
      </c>
      <c r="H856" s="5"/>
      <c r="I856" s="7"/>
      <c r="J856" s="4"/>
      <c r="K856" s="7"/>
      <c r="L856" s="7"/>
      <c r="M856" s="5"/>
      <c r="N856" s="5"/>
      <c r="O856" s="5"/>
      <c r="P856" s="5"/>
      <c r="Q856" s="5"/>
      <c r="R856" s="5"/>
      <c r="S856" s="5"/>
      <c r="T856" s="5"/>
      <c r="U856" s="5"/>
      <c r="V856" s="5"/>
      <c r="W856" s="5"/>
      <c r="X856" s="5"/>
      <c r="Y856" s="5"/>
      <c r="Z856" s="5"/>
    </row>
    <row r="857">
      <c r="A857" s="6" t="s">
        <v>7756</v>
      </c>
      <c r="B857" s="4" t="s">
        <v>7757</v>
      </c>
      <c r="C857" s="4" t="s">
        <v>4983</v>
      </c>
      <c r="D857" s="4"/>
      <c r="E857" s="4" t="s">
        <v>400</v>
      </c>
      <c r="F857" s="4" t="s">
        <v>7741</v>
      </c>
      <c r="G857" s="4" t="s">
        <v>4973</v>
      </c>
      <c r="H857" s="5"/>
      <c r="I857" s="7"/>
      <c r="J857" s="4"/>
      <c r="K857" s="7"/>
      <c r="L857" s="7"/>
      <c r="M857" s="5"/>
      <c r="N857" s="5"/>
      <c r="O857" s="5"/>
      <c r="P857" s="5"/>
      <c r="Q857" s="5"/>
      <c r="R857" s="5"/>
      <c r="S857" s="5"/>
      <c r="T857" s="5"/>
      <c r="U857" s="5"/>
      <c r="V857" s="5"/>
      <c r="W857" s="5"/>
      <c r="X857" s="5"/>
      <c r="Y857" s="5"/>
      <c r="Z857" s="5"/>
    </row>
    <row r="858">
      <c r="A858" s="6" t="s">
        <v>7758</v>
      </c>
      <c r="B858" s="4" t="s">
        <v>7759</v>
      </c>
      <c r="C858" s="4" t="s">
        <v>4986</v>
      </c>
      <c r="D858" s="4"/>
      <c r="E858" s="4" t="s">
        <v>400</v>
      </c>
      <c r="F858" s="4" t="s">
        <v>7741</v>
      </c>
      <c r="G858" s="4" t="s">
        <v>4973</v>
      </c>
      <c r="H858" s="5"/>
      <c r="I858" s="7"/>
      <c r="J858" s="4"/>
      <c r="K858" s="7"/>
      <c r="L858" s="7"/>
      <c r="M858" s="5"/>
      <c r="N858" s="5"/>
      <c r="O858" s="5"/>
      <c r="P858" s="5"/>
      <c r="Q858" s="5"/>
      <c r="R858" s="5"/>
      <c r="S858" s="5"/>
      <c r="T858" s="5"/>
      <c r="U858" s="5"/>
      <c r="V858" s="5"/>
      <c r="W858" s="5"/>
      <c r="X858" s="5"/>
      <c r="Y858" s="5"/>
      <c r="Z858" s="5"/>
    </row>
    <row r="859">
      <c r="A859" s="6" t="s">
        <v>7760</v>
      </c>
      <c r="B859" s="4" t="s">
        <v>7761</v>
      </c>
      <c r="C859" s="4" t="s">
        <v>4988</v>
      </c>
      <c r="D859" s="4"/>
      <c r="E859" s="4" t="s">
        <v>400</v>
      </c>
      <c r="F859" s="4" t="s">
        <v>7741</v>
      </c>
      <c r="G859" s="4" t="s">
        <v>4973</v>
      </c>
      <c r="H859" s="5"/>
      <c r="I859" s="7"/>
      <c r="J859" s="4"/>
      <c r="K859" s="7"/>
      <c r="L859" s="7"/>
      <c r="M859" s="5"/>
      <c r="N859" s="5"/>
      <c r="O859" s="5"/>
      <c r="P859" s="5"/>
      <c r="Q859" s="5"/>
      <c r="R859" s="5"/>
      <c r="S859" s="5"/>
      <c r="T859" s="5"/>
      <c r="U859" s="5"/>
      <c r="V859" s="5"/>
      <c r="W859" s="5"/>
      <c r="X859" s="5"/>
      <c r="Y859" s="5"/>
      <c r="Z859" s="5"/>
    </row>
    <row r="860">
      <c r="A860" s="6" t="s">
        <v>7762</v>
      </c>
      <c r="B860" s="4" t="s">
        <v>7763</v>
      </c>
      <c r="C860" s="4" t="s">
        <v>4990</v>
      </c>
      <c r="D860" s="4"/>
      <c r="E860" s="4" t="s">
        <v>400</v>
      </c>
      <c r="F860" s="4" t="s">
        <v>7741</v>
      </c>
      <c r="G860" s="4" t="s">
        <v>4973</v>
      </c>
      <c r="H860" s="5"/>
      <c r="I860" s="7"/>
      <c r="J860" s="4"/>
      <c r="K860" s="7"/>
      <c r="L860" s="7"/>
      <c r="M860" s="5"/>
      <c r="N860" s="5"/>
      <c r="O860" s="5"/>
      <c r="P860" s="5"/>
      <c r="Q860" s="5"/>
      <c r="R860" s="5"/>
      <c r="S860" s="5"/>
      <c r="T860" s="5"/>
      <c r="U860" s="5"/>
      <c r="V860" s="5"/>
      <c r="W860" s="5"/>
      <c r="X860" s="5"/>
      <c r="Y860" s="5"/>
      <c r="Z860" s="5"/>
    </row>
    <row r="861">
      <c r="A861" s="6" t="s">
        <v>7764</v>
      </c>
      <c r="B861" s="4" t="s">
        <v>7765</v>
      </c>
      <c r="C861" s="4" t="s">
        <v>4992</v>
      </c>
      <c r="D861" s="4"/>
      <c r="E861" s="4" t="s">
        <v>400</v>
      </c>
      <c r="F861" s="4" t="s">
        <v>7741</v>
      </c>
      <c r="G861" s="4" t="s">
        <v>4973</v>
      </c>
      <c r="H861" s="5"/>
      <c r="I861" s="7"/>
      <c r="J861" s="4"/>
      <c r="K861" s="7"/>
      <c r="L861" s="7"/>
      <c r="M861" s="5"/>
      <c r="N861" s="5"/>
      <c r="O861" s="5"/>
      <c r="P861" s="5"/>
      <c r="Q861" s="5"/>
      <c r="R861" s="5"/>
      <c r="S861" s="5"/>
      <c r="T861" s="5"/>
      <c r="U861" s="5"/>
      <c r="V861" s="5"/>
      <c r="W861" s="5"/>
      <c r="X861" s="5"/>
      <c r="Y861" s="5"/>
      <c r="Z861" s="5"/>
    </row>
    <row r="862">
      <c r="A862" s="6" t="s">
        <v>7766</v>
      </c>
      <c r="B862" s="4" t="s">
        <v>7767</v>
      </c>
      <c r="C862" s="4" t="s">
        <v>4994</v>
      </c>
      <c r="D862" s="4"/>
      <c r="E862" s="4" t="s">
        <v>400</v>
      </c>
      <c r="F862" s="4" t="s">
        <v>7741</v>
      </c>
      <c r="G862" s="4" t="s">
        <v>4973</v>
      </c>
      <c r="H862" s="5"/>
      <c r="I862" s="7"/>
      <c r="J862" s="4"/>
      <c r="K862" s="7"/>
      <c r="L862" s="7"/>
      <c r="M862" s="5"/>
      <c r="N862" s="5"/>
      <c r="O862" s="5"/>
      <c r="P862" s="5"/>
      <c r="Q862" s="5"/>
      <c r="R862" s="5"/>
      <c r="S862" s="5"/>
      <c r="T862" s="5"/>
      <c r="U862" s="5"/>
      <c r="V862" s="5"/>
      <c r="W862" s="5"/>
      <c r="X862" s="5"/>
      <c r="Y862" s="5"/>
      <c r="Z862" s="5"/>
    </row>
    <row r="863">
      <c r="A863" s="6" t="s">
        <v>7768</v>
      </c>
      <c r="B863" s="4" t="s">
        <v>7769</v>
      </c>
      <c r="C863" s="4" t="s">
        <v>4996</v>
      </c>
      <c r="D863" s="4"/>
      <c r="E863" s="4" t="s">
        <v>400</v>
      </c>
      <c r="F863" s="4" t="s">
        <v>7741</v>
      </c>
      <c r="G863" s="4" t="s">
        <v>4973</v>
      </c>
      <c r="H863" s="5"/>
      <c r="I863" s="7"/>
      <c r="J863" s="4"/>
      <c r="K863" s="7"/>
      <c r="L863" s="7"/>
      <c r="M863" s="5"/>
      <c r="N863" s="5"/>
      <c r="O863" s="5"/>
      <c r="P863" s="5"/>
      <c r="Q863" s="5"/>
      <c r="R863" s="5"/>
      <c r="S863" s="5"/>
      <c r="T863" s="5"/>
      <c r="U863" s="5"/>
      <c r="V863" s="5"/>
      <c r="W863" s="5"/>
      <c r="X863" s="5"/>
      <c r="Y863" s="5"/>
      <c r="Z863" s="5"/>
    </row>
    <row r="864">
      <c r="A864" s="6" t="s">
        <v>7770</v>
      </c>
      <c r="B864" s="4" t="s">
        <v>7771</v>
      </c>
      <c r="C864" s="4" t="s">
        <v>4998</v>
      </c>
      <c r="D864" s="4"/>
      <c r="E864" s="4" t="s">
        <v>400</v>
      </c>
      <c r="F864" s="4" t="s">
        <v>7741</v>
      </c>
      <c r="G864" s="4" t="s">
        <v>4973</v>
      </c>
      <c r="H864" s="5"/>
      <c r="I864" s="7"/>
      <c r="J864" s="4"/>
      <c r="K864" s="7"/>
      <c r="L864" s="7"/>
      <c r="M864" s="5"/>
      <c r="N864" s="5"/>
      <c r="O864" s="5"/>
      <c r="P864" s="5"/>
      <c r="Q864" s="5"/>
      <c r="R864" s="5"/>
      <c r="S864" s="5"/>
      <c r="T864" s="5"/>
      <c r="U864" s="5"/>
      <c r="V864" s="5"/>
      <c r="W864" s="5"/>
      <c r="X864" s="5"/>
      <c r="Y864" s="5"/>
      <c r="Z864" s="5"/>
    </row>
    <row r="865">
      <c r="A865" s="6" t="s">
        <v>7772</v>
      </c>
      <c r="B865" s="4" t="s">
        <v>7773</v>
      </c>
      <c r="C865" s="4" t="s">
        <v>5000</v>
      </c>
      <c r="D865" s="4"/>
      <c r="E865" s="4" t="s">
        <v>400</v>
      </c>
      <c r="F865" s="4" t="s">
        <v>7741</v>
      </c>
      <c r="G865" s="4" t="s">
        <v>4973</v>
      </c>
      <c r="H865" s="5"/>
      <c r="I865" s="7"/>
      <c r="J865" s="4"/>
      <c r="K865" s="7"/>
      <c r="L865" s="7"/>
      <c r="M865" s="5"/>
      <c r="N865" s="5"/>
      <c r="O865" s="5"/>
      <c r="P865" s="5"/>
      <c r="Q865" s="5"/>
      <c r="R865" s="5"/>
      <c r="S865" s="5"/>
      <c r="T865" s="5"/>
      <c r="U865" s="5"/>
      <c r="V865" s="5"/>
      <c r="W865" s="5"/>
      <c r="X865" s="5"/>
      <c r="Y865" s="5"/>
      <c r="Z865" s="5"/>
    </row>
    <row r="866">
      <c r="A866" s="6" t="s">
        <v>7774</v>
      </c>
      <c r="B866" s="4" t="s">
        <v>7775</v>
      </c>
      <c r="C866" s="4" t="s">
        <v>5002</v>
      </c>
      <c r="D866" s="4"/>
      <c r="E866" s="4" t="s">
        <v>400</v>
      </c>
      <c r="F866" s="4" t="s">
        <v>7741</v>
      </c>
      <c r="G866" s="4" t="s">
        <v>4973</v>
      </c>
      <c r="H866" s="5"/>
      <c r="I866" s="7"/>
      <c r="J866" s="4"/>
      <c r="K866" s="7"/>
      <c r="L866" s="7"/>
      <c r="M866" s="5"/>
      <c r="N866" s="5"/>
      <c r="O866" s="5"/>
      <c r="P866" s="5"/>
      <c r="Q866" s="5"/>
      <c r="R866" s="5"/>
      <c r="S866" s="5"/>
      <c r="T866" s="5"/>
      <c r="U866" s="5"/>
      <c r="V866" s="5"/>
      <c r="W866" s="5"/>
      <c r="X866" s="5"/>
      <c r="Y866" s="5"/>
      <c r="Z866" s="5"/>
    </row>
    <row r="867">
      <c r="A867" s="6" t="s">
        <v>7776</v>
      </c>
      <c r="B867" s="4" t="s">
        <v>7777</v>
      </c>
      <c r="C867" s="4" t="s">
        <v>5005</v>
      </c>
      <c r="D867" s="4"/>
      <c r="E867" s="4" t="s">
        <v>408</v>
      </c>
      <c r="F867" s="4" t="s">
        <v>7778</v>
      </c>
      <c r="G867" s="4" t="s">
        <v>5006</v>
      </c>
      <c r="H867" s="5"/>
      <c r="I867" s="7" t="s">
        <v>408</v>
      </c>
      <c r="J867" s="4" t="s">
        <v>7700</v>
      </c>
      <c r="K867" s="7" t="s">
        <v>5007</v>
      </c>
      <c r="L867" s="7" t="s">
        <v>5008</v>
      </c>
      <c r="M867" s="5"/>
      <c r="N867" s="5"/>
      <c r="O867" s="5"/>
      <c r="P867" s="5"/>
      <c r="Q867" s="5"/>
      <c r="R867" s="5"/>
      <c r="S867" s="5"/>
      <c r="T867" s="5"/>
      <c r="U867" s="5"/>
      <c r="V867" s="5"/>
      <c r="W867" s="5"/>
      <c r="X867" s="5"/>
      <c r="Y867" s="5"/>
      <c r="Z867" s="5"/>
    </row>
    <row r="868">
      <c r="A868" s="6" t="s">
        <v>7779</v>
      </c>
      <c r="B868" s="4" t="s">
        <v>7780</v>
      </c>
      <c r="C868" s="4" t="s">
        <v>5010</v>
      </c>
      <c r="D868" s="4"/>
      <c r="E868" s="4" t="s">
        <v>408</v>
      </c>
      <c r="F868" s="4" t="s">
        <v>7781</v>
      </c>
      <c r="G868" s="4" t="s">
        <v>5011</v>
      </c>
      <c r="H868" s="5"/>
      <c r="I868" s="7"/>
      <c r="J868" s="4"/>
      <c r="K868" s="7"/>
      <c r="L868" s="7"/>
      <c r="M868" s="5"/>
      <c r="N868" s="5"/>
      <c r="O868" s="5"/>
      <c r="P868" s="5"/>
      <c r="Q868" s="5"/>
      <c r="R868" s="5"/>
      <c r="S868" s="5"/>
      <c r="T868" s="5"/>
      <c r="U868" s="5"/>
      <c r="V868" s="5"/>
      <c r="W868" s="5"/>
      <c r="X868" s="5"/>
      <c r="Y868" s="5"/>
      <c r="Z868" s="5"/>
    </row>
    <row r="869">
      <c r="A869" s="6" t="s">
        <v>7782</v>
      </c>
      <c r="B869" s="4" t="s">
        <v>7783</v>
      </c>
      <c r="C869" s="4" t="s">
        <v>5013</v>
      </c>
      <c r="D869" s="4"/>
      <c r="E869" s="4" t="s">
        <v>408</v>
      </c>
      <c r="F869" s="4" t="s">
        <v>7781</v>
      </c>
      <c r="G869" s="4" t="s">
        <v>5011</v>
      </c>
      <c r="H869" s="5"/>
      <c r="I869" s="7"/>
      <c r="J869" s="4"/>
      <c r="K869" s="7"/>
      <c r="L869" s="7"/>
      <c r="M869" s="5"/>
      <c r="N869" s="5"/>
      <c r="O869" s="5"/>
      <c r="P869" s="5"/>
      <c r="Q869" s="5"/>
      <c r="R869" s="5"/>
      <c r="S869" s="5"/>
      <c r="T869" s="5"/>
      <c r="U869" s="5"/>
      <c r="V869" s="5"/>
      <c r="W869" s="5"/>
      <c r="X869" s="5"/>
      <c r="Y869" s="5"/>
      <c r="Z869" s="5"/>
    </row>
    <row r="870">
      <c r="A870" s="6" t="s">
        <v>7784</v>
      </c>
      <c r="B870" s="4" t="s">
        <v>7785</v>
      </c>
      <c r="C870" s="4" t="s">
        <v>5015</v>
      </c>
      <c r="D870" s="4"/>
      <c r="E870" s="4" t="s">
        <v>416</v>
      </c>
      <c r="F870" s="4" t="s">
        <v>7786</v>
      </c>
      <c r="G870" s="4" t="s">
        <v>5016</v>
      </c>
      <c r="H870" s="5"/>
      <c r="I870" s="7" t="s">
        <v>416</v>
      </c>
      <c r="J870" s="4" t="s">
        <v>7702</v>
      </c>
      <c r="K870" s="7" t="s">
        <v>5017</v>
      </c>
      <c r="L870" s="7" t="s">
        <v>5018</v>
      </c>
      <c r="M870" s="5"/>
      <c r="N870" s="5"/>
      <c r="O870" s="5"/>
      <c r="P870" s="5"/>
      <c r="Q870" s="5"/>
      <c r="R870" s="5"/>
      <c r="S870" s="5"/>
      <c r="T870" s="5"/>
      <c r="U870" s="5"/>
      <c r="V870" s="5"/>
      <c r="W870" s="5"/>
      <c r="X870" s="5"/>
      <c r="Y870" s="5"/>
      <c r="Z870" s="5"/>
    </row>
    <row r="871">
      <c r="A871" s="6" t="s">
        <v>7787</v>
      </c>
      <c r="B871" s="4" t="s">
        <v>7788</v>
      </c>
      <c r="C871" s="4" t="s">
        <v>5020</v>
      </c>
      <c r="D871" s="4"/>
      <c r="E871" s="4" t="s">
        <v>424</v>
      </c>
      <c r="F871" s="4" t="s">
        <v>7786</v>
      </c>
      <c r="G871" s="4" t="s">
        <v>5021</v>
      </c>
      <c r="H871" s="5"/>
      <c r="I871" s="7" t="s">
        <v>424</v>
      </c>
      <c r="J871" s="4" t="s">
        <v>7704</v>
      </c>
      <c r="K871" s="7" t="s">
        <v>5022</v>
      </c>
      <c r="L871" s="7" t="s">
        <v>5023</v>
      </c>
      <c r="M871" s="5"/>
      <c r="N871" s="5"/>
      <c r="O871" s="5"/>
      <c r="P871" s="5"/>
      <c r="Q871" s="5"/>
      <c r="R871" s="5"/>
      <c r="S871" s="5"/>
      <c r="T871" s="5"/>
      <c r="U871" s="5"/>
      <c r="V871" s="5"/>
      <c r="W871" s="5"/>
      <c r="X871" s="5"/>
      <c r="Y871" s="5"/>
      <c r="Z871" s="5"/>
    </row>
    <row r="872">
      <c r="A872" s="6" t="s">
        <v>7789</v>
      </c>
      <c r="B872" s="4" t="s">
        <v>7790</v>
      </c>
      <c r="C872" s="4" t="s">
        <v>5026</v>
      </c>
      <c r="D872" s="4"/>
      <c r="E872" s="4" t="s">
        <v>432</v>
      </c>
      <c r="F872" s="4" t="s">
        <v>7791</v>
      </c>
      <c r="G872" s="4" t="s">
        <v>5027</v>
      </c>
      <c r="H872" s="5"/>
      <c r="I872" s="7" t="s">
        <v>432</v>
      </c>
      <c r="J872" s="4" t="s">
        <v>7707</v>
      </c>
      <c r="K872" s="7" t="s">
        <v>5028</v>
      </c>
      <c r="L872" s="7" t="s">
        <v>5029</v>
      </c>
      <c r="M872" s="5"/>
      <c r="N872" s="5"/>
      <c r="O872" s="5"/>
      <c r="P872" s="5"/>
      <c r="Q872" s="5"/>
      <c r="R872" s="5"/>
      <c r="S872" s="5"/>
      <c r="T872" s="5"/>
      <c r="U872" s="5"/>
      <c r="V872" s="5"/>
      <c r="W872" s="5"/>
      <c r="X872" s="5"/>
      <c r="Y872" s="5"/>
      <c r="Z872" s="5"/>
    </row>
    <row r="873">
      <c r="A873" s="6" t="s">
        <v>7792</v>
      </c>
      <c r="B873" s="4" t="s">
        <v>7793</v>
      </c>
      <c r="C873" s="4" t="s">
        <v>5032</v>
      </c>
      <c r="D873" s="4"/>
      <c r="E873" s="4" t="s">
        <v>440</v>
      </c>
      <c r="F873" s="4" t="s">
        <v>7791</v>
      </c>
      <c r="G873" s="4" t="s">
        <v>5033</v>
      </c>
      <c r="H873" s="5"/>
      <c r="I873" s="7" t="s">
        <v>440</v>
      </c>
      <c r="J873" s="4" t="s">
        <v>7709</v>
      </c>
      <c r="K873" s="7" t="s">
        <v>5034</v>
      </c>
      <c r="L873" s="7" t="s">
        <v>5035</v>
      </c>
      <c r="M873" s="5"/>
      <c r="N873" s="5"/>
      <c r="O873" s="5"/>
      <c r="P873" s="5"/>
      <c r="Q873" s="5"/>
      <c r="R873" s="5"/>
      <c r="S873" s="5"/>
      <c r="T873" s="5"/>
      <c r="U873" s="5"/>
      <c r="V873" s="5"/>
      <c r="W873" s="5"/>
      <c r="X873" s="5"/>
      <c r="Y873" s="5"/>
      <c r="Z873" s="5"/>
    </row>
    <row r="874">
      <c r="A874" s="6" t="s">
        <v>7794</v>
      </c>
      <c r="B874" s="4" t="s">
        <v>7795</v>
      </c>
      <c r="C874" s="4" t="s">
        <v>5038</v>
      </c>
      <c r="D874" s="4"/>
      <c r="E874" s="4" t="s">
        <v>448</v>
      </c>
      <c r="F874" s="4" t="s">
        <v>7796</v>
      </c>
      <c r="G874" s="4" t="s">
        <v>5039</v>
      </c>
      <c r="H874" s="5"/>
      <c r="I874" s="7" t="s">
        <v>448</v>
      </c>
      <c r="J874" s="4" t="s">
        <v>7711</v>
      </c>
      <c r="K874" s="7" t="s">
        <v>5040</v>
      </c>
      <c r="L874" s="7" t="s">
        <v>5041</v>
      </c>
      <c r="M874" s="5"/>
      <c r="N874" s="5"/>
      <c r="O874" s="5"/>
      <c r="P874" s="5"/>
      <c r="Q874" s="5"/>
      <c r="R874" s="5"/>
      <c r="S874" s="5"/>
      <c r="T874" s="5"/>
      <c r="U874" s="5"/>
      <c r="V874" s="5"/>
      <c r="W874" s="5"/>
      <c r="X874" s="5"/>
      <c r="Y874" s="5"/>
      <c r="Z874" s="5"/>
    </row>
    <row r="875">
      <c r="A875" s="6" t="s">
        <v>7797</v>
      </c>
      <c r="B875" s="4" t="s">
        <v>7798</v>
      </c>
      <c r="C875" s="4" t="s">
        <v>5044</v>
      </c>
      <c r="D875" s="4"/>
      <c r="E875" s="4" t="s">
        <v>456</v>
      </c>
      <c r="F875" s="4" t="s">
        <v>7799</v>
      </c>
      <c r="G875" s="4" t="s">
        <v>5045</v>
      </c>
      <c r="H875" s="5"/>
      <c r="I875" s="7" t="s">
        <v>456</v>
      </c>
      <c r="J875" s="4" t="s">
        <v>7713</v>
      </c>
      <c r="K875" s="7" t="s">
        <v>5046</v>
      </c>
      <c r="L875" s="7" t="s">
        <v>5047</v>
      </c>
      <c r="M875" s="5"/>
      <c r="N875" s="5"/>
      <c r="O875" s="5"/>
      <c r="P875" s="5"/>
      <c r="Q875" s="5"/>
      <c r="R875" s="5"/>
      <c r="S875" s="5"/>
      <c r="T875" s="5"/>
      <c r="U875" s="5"/>
      <c r="V875" s="5"/>
      <c r="W875" s="5"/>
      <c r="X875" s="5"/>
      <c r="Y875" s="5"/>
      <c r="Z875" s="5"/>
    </row>
    <row r="876">
      <c r="A876" s="6" t="s">
        <v>7800</v>
      </c>
      <c r="B876" s="4" t="s">
        <v>7801</v>
      </c>
      <c r="C876" s="4" t="s">
        <v>5050</v>
      </c>
      <c r="D876" s="4"/>
      <c r="E876" s="4" t="s">
        <v>464</v>
      </c>
      <c r="F876" s="4" t="s">
        <v>7799</v>
      </c>
      <c r="G876" s="4" t="s">
        <v>5051</v>
      </c>
      <c r="H876" s="5"/>
      <c r="I876" s="7" t="s">
        <v>464</v>
      </c>
      <c r="J876" s="4" t="s">
        <v>7715</v>
      </c>
      <c r="K876" s="7" t="s">
        <v>5052</v>
      </c>
      <c r="L876" s="7" t="s">
        <v>5053</v>
      </c>
      <c r="M876" s="5"/>
      <c r="N876" s="5"/>
      <c r="O876" s="5"/>
      <c r="P876" s="5"/>
      <c r="Q876" s="5"/>
      <c r="R876" s="5"/>
      <c r="S876" s="5"/>
      <c r="T876" s="5"/>
      <c r="U876" s="5"/>
      <c r="V876" s="5"/>
      <c r="W876" s="5"/>
      <c r="X876" s="5"/>
      <c r="Y876" s="5"/>
      <c r="Z876" s="5"/>
    </row>
    <row r="877">
      <c r="A877" s="6" t="s">
        <v>7802</v>
      </c>
      <c r="B877" s="4" t="s">
        <v>7803</v>
      </c>
      <c r="C877" s="4" t="s">
        <v>5056</v>
      </c>
      <c r="D877" s="4"/>
      <c r="E877" s="4" t="s">
        <v>472</v>
      </c>
      <c r="F877" s="4" t="s">
        <v>7799</v>
      </c>
      <c r="G877" s="4" t="s">
        <v>5057</v>
      </c>
      <c r="H877" s="5"/>
      <c r="I877" s="7" t="s">
        <v>474</v>
      </c>
      <c r="J877" s="4" t="s">
        <v>7717</v>
      </c>
      <c r="K877" s="7" t="s">
        <v>5058</v>
      </c>
      <c r="L877" s="7" t="s">
        <v>5059</v>
      </c>
      <c r="M877" s="5"/>
      <c r="N877" s="5"/>
      <c r="O877" s="5"/>
      <c r="P877" s="5"/>
      <c r="Q877" s="5"/>
      <c r="R877" s="5"/>
      <c r="S877" s="5"/>
      <c r="T877" s="5"/>
      <c r="U877" s="5"/>
      <c r="V877" s="5"/>
      <c r="W877" s="5"/>
      <c r="X877" s="5"/>
      <c r="Y877" s="5"/>
      <c r="Z877" s="5"/>
    </row>
    <row r="878">
      <c r="A878" s="6" t="s">
        <v>7804</v>
      </c>
      <c r="B878" s="4" t="s">
        <v>7805</v>
      </c>
      <c r="C878" s="4" t="s">
        <v>5062</v>
      </c>
      <c r="D878" s="4"/>
      <c r="E878" s="4" t="s">
        <v>481</v>
      </c>
      <c r="F878" s="4" t="s">
        <v>7806</v>
      </c>
      <c r="G878" s="4" t="s">
        <v>5063</v>
      </c>
      <c r="H878" s="5"/>
      <c r="I878" s="7" t="s">
        <v>481</v>
      </c>
      <c r="J878" s="4" t="s">
        <v>7719</v>
      </c>
      <c r="K878" s="7" t="s">
        <v>5064</v>
      </c>
      <c r="L878" s="7" t="s">
        <v>5065</v>
      </c>
      <c r="M878" s="5"/>
      <c r="N878" s="5"/>
      <c r="O878" s="5"/>
      <c r="P878" s="5"/>
      <c r="Q878" s="5"/>
      <c r="R878" s="5"/>
      <c r="S878" s="5"/>
      <c r="T878" s="5"/>
      <c r="U878" s="5"/>
      <c r="V878" s="5"/>
      <c r="W878" s="5"/>
      <c r="X878" s="5"/>
      <c r="Y878" s="5"/>
      <c r="Z878" s="5"/>
    </row>
    <row r="879">
      <c r="A879" s="6" t="s">
        <v>7807</v>
      </c>
      <c r="B879" s="4" t="s">
        <v>7808</v>
      </c>
      <c r="C879" s="4" t="s">
        <v>5068</v>
      </c>
      <c r="D879" s="4"/>
      <c r="E879" s="4" t="s">
        <v>489</v>
      </c>
      <c r="F879" s="4" t="s">
        <v>7806</v>
      </c>
      <c r="G879" s="4" t="s">
        <v>5069</v>
      </c>
      <c r="H879" s="5"/>
      <c r="I879" s="7" t="s">
        <v>489</v>
      </c>
      <c r="J879" s="4" t="s">
        <v>7721</v>
      </c>
      <c r="K879" s="7" t="s">
        <v>5070</v>
      </c>
      <c r="L879" s="7" t="s">
        <v>5071</v>
      </c>
      <c r="M879" s="5"/>
      <c r="N879" s="5"/>
      <c r="O879" s="5"/>
      <c r="P879" s="5"/>
      <c r="Q879" s="5"/>
      <c r="R879" s="5"/>
      <c r="S879" s="5"/>
      <c r="T879" s="5"/>
      <c r="U879" s="5"/>
      <c r="V879" s="5"/>
      <c r="W879" s="5"/>
      <c r="X879" s="5"/>
      <c r="Y879" s="5"/>
      <c r="Z879" s="5"/>
    </row>
    <row r="880">
      <c r="A880" s="6" t="s">
        <v>7809</v>
      </c>
      <c r="B880" s="4" t="s">
        <v>7810</v>
      </c>
      <c r="C880" s="4" t="s">
        <v>5074</v>
      </c>
      <c r="D880" s="4"/>
      <c r="E880" s="4" t="s">
        <v>497</v>
      </c>
      <c r="F880" s="4" t="s">
        <v>7806</v>
      </c>
      <c r="G880" s="4" t="s">
        <v>5075</v>
      </c>
      <c r="H880" s="5"/>
      <c r="I880" s="7" t="s">
        <v>497</v>
      </c>
      <c r="J880" s="4" t="s">
        <v>7723</v>
      </c>
      <c r="K880" s="7" t="s">
        <v>5076</v>
      </c>
      <c r="L880" s="7" t="s">
        <v>5077</v>
      </c>
      <c r="M880" s="5"/>
      <c r="N880" s="5"/>
      <c r="O880" s="5"/>
      <c r="P880" s="5"/>
      <c r="Q880" s="5"/>
      <c r="R880" s="5"/>
      <c r="S880" s="5"/>
      <c r="T880" s="5"/>
      <c r="U880" s="5"/>
      <c r="V880" s="5"/>
      <c r="W880" s="5"/>
      <c r="X880" s="5"/>
      <c r="Y880" s="5"/>
      <c r="Z880" s="5"/>
    </row>
    <row r="881">
      <c r="A881" s="6" t="s">
        <v>7811</v>
      </c>
      <c r="B881" s="4" t="s">
        <v>7812</v>
      </c>
      <c r="C881" s="4" t="s">
        <v>5080</v>
      </c>
      <c r="D881" s="4"/>
      <c r="E881" s="4" t="s">
        <v>505</v>
      </c>
      <c r="F881" s="4" t="s">
        <v>7806</v>
      </c>
      <c r="G881" s="4" t="s">
        <v>5081</v>
      </c>
      <c r="H881" s="5"/>
      <c r="I881" s="7" t="s">
        <v>505</v>
      </c>
      <c r="J881" s="4" t="s">
        <v>7725</v>
      </c>
      <c r="K881" s="7" t="s">
        <v>5082</v>
      </c>
      <c r="L881" s="7" t="s">
        <v>5083</v>
      </c>
      <c r="M881" s="5"/>
      <c r="N881" s="5"/>
      <c r="O881" s="5"/>
      <c r="P881" s="5"/>
      <c r="Q881" s="5"/>
      <c r="R881" s="5"/>
      <c r="S881" s="5"/>
      <c r="T881" s="5"/>
      <c r="U881" s="5"/>
      <c r="V881" s="5"/>
      <c r="W881" s="5"/>
      <c r="X881" s="5"/>
      <c r="Y881" s="5"/>
      <c r="Z881" s="5"/>
    </row>
    <row r="882">
      <c r="A882" s="6" t="s">
        <v>7813</v>
      </c>
      <c r="B882" s="4" t="s">
        <v>7814</v>
      </c>
      <c r="C882" s="4" t="s">
        <v>5086</v>
      </c>
      <c r="D882" s="4"/>
      <c r="E882" s="4" t="s">
        <v>513</v>
      </c>
      <c r="F882" s="4" t="s">
        <v>7815</v>
      </c>
      <c r="G882" s="4" t="s">
        <v>5087</v>
      </c>
      <c r="H882" s="5"/>
      <c r="I882" s="7" t="s">
        <v>513</v>
      </c>
      <c r="J882" s="4" t="s">
        <v>7727</v>
      </c>
      <c r="K882" s="7" t="s">
        <v>5088</v>
      </c>
      <c r="L882" s="7" t="s">
        <v>5089</v>
      </c>
      <c r="M882" s="5"/>
      <c r="N882" s="5"/>
      <c r="O882" s="5"/>
      <c r="P882" s="5"/>
      <c r="Q882" s="5"/>
      <c r="R882" s="5"/>
      <c r="S882" s="5"/>
      <c r="T882" s="5"/>
      <c r="U882" s="5"/>
      <c r="V882" s="5"/>
      <c r="W882" s="5"/>
      <c r="X882" s="5"/>
      <c r="Y882" s="5"/>
      <c r="Z882" s="5"/>
    </row>
    <row r="883">
      <c r="A883" s="6" t="s">
        <v>7816</v>
      </c>
      <c r="B883" s="4" t="s">
        <v>7817</v>
      </c>
      <c r="C883" s="4" t="s">
        <v>5092</v>
      </c>
      <c r="D883" s="4"/>
      <c r="E883" s="4" t="s">
        <v>520</v>
      </c>
      <c r="F883" s="4" t="s">
        <v>7818</v>
      </c>
      <c r="G883" s="4" t="s">
        <v>5093</v>
      </c>
      <c r="H883" s="5"/>
      <c r="I883" s="7" t="s">
        <v>520</v>
      </c>
      <c r="J883" s="4" t="s">
        <v>7729</v>
      </c>
      <c r="K883" s="7" t="s">
        <v>5094</v>
      </c>
      <c r="L883" s="7" t="s">
        <v>5095</v>
      </c>
      <c r="M883" s="5"/>
      <c r="N883" s="5"/>
      <c r="O883" s="5"/>
      <c r="P883" s="5"/>
      <c r="Q883" s="5"/>
      <c r="R883" s="5"/>
      <c r="S883" s="5"/>
      <c r="T883" s="5"/>
      <c r="U883" s="5"/>
      <c r="V883" s="5"/>
      <c r="W883" s="5"/>
      <c r="X883" s="5"/>
      <c r="Y883" s="5"/>
      <c r="Z883" s="5"/>
    </row>
    <row r="884">
      <c r="A884" s="6" t="s">
        <v>7819</v>
      </c>
      <c r="B884" s="4" t="s">
        <v>7820</v>
      </c>
      <c r="C884" s="4" t="s">
        <v>5098</v>
      </c>
      <c r="D884" s="4"/>
      <c r="E884" s="4" t="s">
        <v>528</v>
      </c>
      <c r="F884" s="4" t="s">
        <v>7821</v>
      </c>
      <c r="G884" s="4" t="s">
        <v>5099</v>
      </c>
      <c r="H884" s="5"/>
      <c r="I884" s="7" t="s">
        <v>528</v>
      </c>
      <c r="J884" s="4" t="s">
        <v>7731</v>
      </c>
      <c r="K884" s="7" t="s">
        <v>5100</v>
      </c>
      <c r="L884" s="7" t="s">
        <v>5101</v>
      </c>
      <c r="M884" s="5"/>
      <c r="N884" s="5"/>
      <c r="O884" s="5"/>
      <c r="P884" s="5"/>
      <c r="Q884" s="5"/>
      <c r="R884" s="5"/>
      <c r="S884" s="5"/>
      <c r="T884" s="5"/>
      <c r="U884" s="5"/>
      <c r="V884" s="5"/>
      <c r="W884" s="5"/>
      <c r="X884" s="5"/>
      <c r="Y884" s="5"/>
      <c r="Z884" s="5"/>
    </row>
    <row r="885">
      <c r="A885" s="6" t="s">
        <v>7822</v>
      </c>
      <c r="B885" s="4" t="s">
        <v>7823</v>
      </c>
      <c r="C885" s="4" t="s">
        <v>5104</v>
      </c>
      <c r="D885" s="4"/>
      <c r="E885" s="4" t="s">
        <v>535</v>
      </c>
      <c r="F885" s="4" t="s">
        <v>7821</v>
      </c>
      <c r="G885" s="4" t="s">
        <v>5105</v>
      </c>
      <c r="H885" s="5"/>
      <c r="I885" s="7" t="s">
        <v>535</v>
      </c>
      <c r="J885" s="4" t="s">
        <v>7734</v>
      </c>
      <c r="K885" s="7" t="s">
        <v>5106</v>
      </c>
      <c r="L885" s="7" t="s">
        <v>5107</v>
      </c>
      <c r="M885" s="5"/>
      <c r="N885" s="5"/>
      <c r="O885" s="5"/>
      <c r="P885" s="5"/>
      <c r="Q885" s="5"/>
      <c r="R885" s="5"/>
      <c r="S885" s="5"/>
      <c r="T885" s="5"/>
      <c r="U885" s="5"/>
      <c r="V885" s="5"/>
      <c r="W885" s="5"/>
      <c r="X885" s="5"/>
      <c r="Y885" s="5"/>
      <c r="Z885" s="5"/>
    </row>
    <row r="886">
      <c r="A886" s="6" t="s">
        <v>7824</v>
      </c>
      <c r="B886" s="4" t="s">
        <v>7825</v>
      </c>
      <c r="C886" s="4" t="s">
        <v>5110</v>
      </c>
      <c r="D886" s="4"/>
      <c r="E886" s="4" t="s">
        <v>543</v>
      </c>
      <c r="F886" s="4" t="s">
        <v>7826</v>
      </c>
      <c r="G886" s="4" t="s">
        <v>5111</v>
      </c>
      <c r="H886" s="5"/>
      <c r="I886" s="7" t="s">
        <v>543</v>
      </c>
      <c r="J886" s="4" t="s">
        <v>7736</v>
      </c>
      <c r="K886" s="7" t="s">
        <v>5112</v>
      </c>
      <c r="L886" s="7" t="s">
        <v>5113</v>
      </c>
      <c r="M886" s="5"/>
      <c r="N886" s="5"/>
      <c r="O886" s="5"/>
      <c r="P886" s="5"/>
      <c r="Q886" s="5"/>
      <c r="R886" s="5"/>
      <c r="S886" s="5"/>
      <c r="T886" s="5"/>
      <c r="U886" s="5"/>
      <c r="V886" s="5"/>
      <c r="W886" s="5"/>
      <c r="X886" s="5"/>
      <c r="Y886" s="5"/>
      <c r="Z886" s="5"/>
    </row>
    <row r="887">
      <c r="A887" s="6" t="s">
        <v>7827</v>
      </c>
      <c r="B887" s="4" t="s">
        <v>7828</v>
      </c>
      <c r="C887" s="4" t="s">
        <v>5116</v>
      </c>
      <c r="D887" s="4"/>
      <c r="E887" s="4" t="s">
        <v>551</v>
      </c>
      <c r="F887" s="4" t="s">
        <v>7829</v>
      </c>
      <c r="G887" s="4" t="s">
        <v>5117</v>
      </c>
      <c r="H887" s="5"/>
      <c r="I887" s="7" t="s">
        <v>553</v>
      </c>
      <c r="J887" s="4" t="s">
        <v>7738</v>
      </c>
      <c r="K887" s="7" t="s">
        <v>5118</v>
      </c>
      <c r="L887" s="7" t="s">
        <v>5119</v>
      </c>
      <c r="M887" s="5"/>
      <c r="N887" s="5"/>
      <c r="O887" s="5"/>
      <c r="P887" s="5"/>
      <c r="Q887" s="5"/>
      <c r="R887" s="5"/>
      <c r="S887" s="5"/>
      <c r="T887" s="5"/>
      <c r="U887" s="5"/>
      <c r="V887" s="5"/>
      <c r="W887" s="5"/>
      <c r="X887" s="5"/>
      <c r="Y887" s="5"/>
      <c r="Z887" s="5"/>
    </row>
    <row r="888">
      <c r="A888" s="6" t="s">
        <v>7830</v>
      </c>
      <c r="B888" s="4" t="s">
        <v>7831</v>
      </c>
      <c r="C888" s="4" t="s">
        <v>5122</v>
      </c>
      <c r="D888" s="4"/>
      <c r="E888" s="4" t="s">
        <v>561</v>
      </c>
      <c r="F888" s="4" t="s">
        <v>7829</v>
      </c>
      <c r="G888" s="4" t="s">
        <v>5123</v>
      </c>
      <c r="H888" s="5"/>
      <c r="I888" s="7" t="s">
        <v>561</v>
      </c>
      <c r="J888" s="4" t="s">
        <v>7740</v>
      </c>
      <c r="K888" s="7" t="s">
        <v>5124</v>
      </c>
      <c r="L888" s="7" t="s">
        <v>5125</v>
      </c>
      <c r="M888" s="5"/>
      <c r="N888" s="5"/>
      <c r="O888" s="5"/>
      <c r="P888" s="5"/>
      <c r="Q888" s="5"/>
      <c r="R888" s="5"/>
      <c r="S888" s="5"/>
      <c r="T888" s="5"/>
      <c r="U888" s="5"/>
      <c r="V888" s="5"/>
      <c r="W888" s="5"/>
      <c r="X888" s="5"/>
      <c r="Y888" s="5"/>
      <c r="Z888" s="5"/>
    </row>
    <row r="889">
      <c r="A889" s="6" t="s">
        <v>7832</v>
      </c>
      <c r="B889" s="4" t="s">
        <v>7833</v>
      </c>
      <c r="C889" s="4" t="s">
        <v>5128</v>
      </c>
      <c r="D889" s="4"/>
      <c r="E889" s="4" t="s">
        <v>569</v>
      </c>
      <c r="F889" s="4" t="s">
        <v>7834</v>
      </c>
      <c r="G889" s="4" t="s">
        <v>5129</v>
      </c>
      <c r="H889" s="5"/>
      <c r="I889" s="7" t="s">
        <v>569</v>
      </c>
      <c r="J889" s="4" t="s">
        <v>7743</v>
      </c>
      <c r="K889" s="7" t="s">
        <v>5130</v>
      </c>
      <c r="L889" s="7" t="s">
        <v>5131</v>
      </c>
      <c r="M889" s="5"/>
      <c r="N889" s="5"/>
      <c r="O889" s="5"/>
      <c r="P889" s="5"/>
      <c r="Q889" s="5"/>
      <c r="R889" s="5"/>
      <c r="S889" s="5"/>
      <c r="T889" s="5"/>
      <c r="U889" s="5"/>
      <c r="V889" s="5"/>
      <c r="W889" s="5"/>
      <c r="X889" s="5"/>
      <c r="Y889" s="5"/>
      <c r="Z889" s="5"/>
    </row>
    <row r="890">
      <c r="A890" s="6" t="s">
        <v>7835</v>
      </c>
      <c r="B890" s="4" t="s">
        <v>7836</v>
      </c>
      <c r="C890" s="4" t="s">
        <v>5134</v>
      </c>
      <c r="D890" s="4"/>
      <c r="E890" s="4" t="s">
        <v>577</v>
      </c>
      <c r="F890" s="4" t="s">
        <v>7834</v>
      </c>
      <c r="G890" s="4" t="s">
        <v>5135</v>
      </c>
      <c r="H890" s="5"/>
      <c r="I890" s="7" t="s">
        <v>577</v>
      </c>
      <c r="J890" s="4" t="s">
        <v>7837</v>
      </c>
      <c r="K890" s="7" t="s">
        <v>5136</v>
      </c>
      <c r="L890" s="7" t="s">
        <v>5137</v>
      </c>
      <c r="M890" s="5"/>
      <c r="N890" s="5"/>
      <c r="O890" s="5"/>
      <c r="P890" s="5"/>
      <c r="Q890" s="5"/>
      <c r="R890" s="5"/>
      <c r="S890" s="5"/>
      <c r="T890" s="5"/>
      <c r="U890" s="5"/>
      <c r="V890" s="5"/>
      <c r="W890" s="5"/>
      <c r="X890" s="5"/>
      <c r="Y890" s="5"/>
      <c r="Z890" s="5"/>
    </row>
    <row r="891">
      <c r="A891" s="6" t="s">
        <v>7838</v>
      </c>
      <c r="B891" s="4" t="s">
        <v>7839</v>
      </c>
      <c r="C891" s="4" t="s">
        <v>5140</v>
      </c>
      <c r="D891" s="4"/>
      <c r="E891" s="4" t="s">
        <v>587</v>
      </c>
      <c r="F891" s="4" t="s">
        <v>7840</v>
      </c>
      <c r="G891" s="4" t="s">
        <v>5141</v>
      </c>
      <c r="H891" s="5"/>
      <c r="I891" s="7" t="s">
        <v>587</v>
      </c>
      <c r="J891" s="4" t="s">
        <v>7841</v>
      </c>
      <c r="K891" s="7" t="s">
        <v>5142</v>
      </c>
      <c r="L891" s="7" t="s">
        <v>5143</v>
      </c>
      <c r="M891" s="5"/>
      <c r="N891" s="5"/>
      <c r="O891" s="5"/>
      <c r="P891" s="5"/>
      <c r="Q891" s="5"/>
      <c r="R891" s="5"/>
      <c r="S891" s="5"/>
      <c r="T891" s="5"/>
      <c r="U891" s="5"/>
      <c r="V891" s="5"/>
      <c r="W891" s="5"/>
      <c r="X891" s="5"/>
      <c r="Y891" s="5"/>
      <c r="Z891" s="5"/>
    </row>
    <row r="892">
      <c r="A892" s="6" t="s">
        <v>7842</v>
      </c>
      <c r="B892" s="4" t="s">
        <v>7843</v>
      </c>
      <c r="C892" s="4" t="s">
        <v>5146</v>
      </c>
      <c r="D892" s="4"/>
      <c r="E892" s="4" t="s">
        <v>595</v>
      </c>
      <c r="F892" s="4" t="s">
        <v>7840</v>
      </c>
      <c r="G892" s="4" t="s">
        <v>5147</v>
      </c>
      <c r="H892" s="5"/>
      <c r="I892" s="7" t="s">
        <v>595</v>
      </c>
      <c r="J892" s="4" t="s">
        <v>7747</v>
      </c>
      <c r="K892" s="7" t="s">
        <v>5148</v>
      </c>
      <c r="L892" s="7" t="s">
        <v>5149</v>
      </c>
      <c r="M892" s="5"/>
      <c r="N892" s="5"/>
      <c r="O892" s="5"/>
      <c r="P892" s="5"/>
      <c r="Q892" s="5"/>
      <c r="R892" s="5"/>
      <c r="S892" s="5"/>
      <c r="T892" s="5"/>
      <c r="U892" s="5"/>
      <c r="V892" s="5"/>
      <c r="W892" s="5"/>
      <c r="X892" s="5"/>
      <c r="Y892" s="5"/>
      <c r="Z892" s="5"/>
    </row>
    <row r="893">
      <c r="A893" s="6" t="s">
        <v>7844</v>
      </c>
      <c r="B893" s="4" t="s">
        <v>7845</v>
      </c>
      <c r="C893" s="4" t="s">
        <v>5152</v>
      </c>
      <c r="D893" s="4"/>
      <c r="E893" s="4" t="s">
        <v>603</v>
      </c>
      <c r="F893" s="4" t="s">
        <v>7846</v>
      </c>
      <c r="G893" s="4" t="s">
        <v>5153</v>
      </c>
      <c r="H893" s="5"/>
      <c r="I893" s="7" t="s">
        <v>603</v>
      </c>
      <c r="J893" s="4" t="s">
        <v>7749</v>
      </c>
      <c r="K893" s="7" t="s">
        <v>5154</v>
      </c>
      <c r="L893" s="7" t="s">
        <v>5155</v>
      </c>
      <c r="M893" s="5"/>
      <c r="N893" s="5"/>
      <c r="O893" s="5"/>
      <c r="P893" s="5"/>
      <c r="Q893" s="5"/>
      <c r="R893" s="5"/>
      <c r="S893" s="5"/>
      <c r="T893" s="5"/>
      <c r="U893" s="5"/>
      <c r="V893" s="5"/>
      <c r="W893" s="5"/>
      <c r="X893" s="5"/>
      <c r="Y893" s="5"/>
      <c r="Z893" s="5"/>
    </row>
    <row r="894">
      <c r="A894" s="6" t="s">
        <v>7847</v>
      </c>
      <c r="B894" s="4" t="s">
        <v>7848</v>
      </c>
      <c r="C894" s="4" t="s">
        <v>5158</v>
      </c>
      <c r="D894" s="4"/>
      <c r="E894" s="4" t="s">
        <v>611</v>
      </c>
      <c r="F894" s="4" t="s">
        <v>7849</v>
      </c>
      <c r="G894" s="4" t="s">
        <v>5159</v>
      </c>
      <c r="H894" s="5"/>
      <c r="I894" s="7" t="s">
        <v>611</v>
      </c>
      <c r="J894" s="4" t="s">
        <v>7751</v>
      </c>
      <c r="K894" s="7" t="s">
        <v>5160</v>
      </c>
      <c r="L894" s="7" t="s">
        <v>5161</v>
      </c>
      <c r="M894" s="5"/>
      <c r="N894" s="5"/>
      <c r="O894" s="5"/>
      <c r="P894" s="5"/>
      <c r="Q894" s="5"/>
      <c r="R894" s="5"/>
      <c r="S894" s="5"/>
      <c r="T894" s="5"/>
      <c r="U894" s="5"/>
      <c r="V894" s="5"/>
      <c r="W894" s="5"/>
      <c r="X894" s="5"/>
      <c r="Y894" s="5"/>
      <c r="Z894" s="5"/>
    </row>
    <row r="895">
      <c r="A895" s="6" t="s">
        <v>7850</v>
      </c>
      <c r="B895" s="4" t="s">
        <v>7851</v>
      </c>
      <c r="C895" s="4" t="s">
        <v>5164</v>
      </c>
      <c r="D895" s="4"/>
      <c r="E895" s="4" t="s">
        <v>619</v>
      </c>
      <c r="F895" s="4" t="s">
        <v>7852</v>
      </c>
      <c r="G895" s="4" t="s">
        <v>5165</v>
      </c>
      <c r="H895" s="5"/>
      <c r="I895" s="7" t="s">
        <v>619</v>
      </c>
      <c r="J895" s="4" t="s">
        <v>7753</v>
      </c>
      <c r="K895" s="7" t="s">
        <v>5166</v>
      </c>
      <c r="L895" s="7" t="s">
        <v>5167</v>
      </c>
      <c r="M895" s="5"/>
      <c r="N895" s="5"/>
      <c r="O895" s="5"/>
      <c r="P895" s="5"/>
      <c r="Q895" s="5"/>
      <c r="R895" s="5"/>
      <c r="S895" s="5"/>
      <c r="T895" s="5"/>
      <c r="U895" s="5"/>
      <c r="V895" s="5"/>
      <c r="W895" s="5"/>
      <c r="X895" s="5"/>
      <c r="Y895" s="5"/>
      <c r="Z895" s="5"/>
    </row>
    <row r="896">
      <c r="A896" s="6" t="s">
        <v>7853</v>
      </c>
      <c r="B896" s="4" t="s">
        <v>7854</v>
      </c>
      <c r="C896" s="4" t="s">
        <v>5170</v>
      </c>
      <c r="D896" s="4"/>
      <c r="E896" s="4" t="s">
        <v>627</v>
      </c>
      <c r="F896" s="4" t="s">
        <v>7852</v>
      </c>
      <c r="G896" s="4" t="s">
        <v>5171</v>
      </c>
      <c r="H896" s="5"/>
      <c r="I896" s="7" t="s">
        <v>627</v>
      </c>
      <c r="J896" s="4" t="s">
        <v>7755</v>
      </c>
      <c r="K896" s="7" t="s">
        <v>5172</v>
      </c>
      <c r="L896" s="7" t="s">
        <v>5173</v>
      </c>
      <c r="M896" s="5"/>
      <c r="N896" s="5"/>
      <c r="O896" s="5"/>
      <c r="P896" s="5"/>
      <c r="Q896" s="5"/>
      <c r="R896" s="5"/>
      <c r="S896" s="5"/>
      <c r="T896" s="5"/>
      <c r="U896" s="5"/>
      <c r="V896" s="5"/>
      <c r="W896" s="5"/>
      <c r="X896" s="5"/>
      <c r="Y896" s="5"/>
      <c r="Z896" s="5"/>
    </row>
    <row r="897">
      <c r="A897" s="6" t="s">
        <v>7855</v>
      </c>
      <c r="B897" s="4" t="s">
        <v>7856</v>
      </c>
      <c r="C897" s="4" t="s">
        <v>5176</v>
      </c>
      <c r="D897" s="4"/>
      <c r="E897" s="4" t="s">
        <v>639</v>
      </c>
      <c r="F897" s="4" t="s">
        <v>7857</v>
      </c>
      <c r="G897" s="4" t="s">
        <v>5177</v>
      </c>
      <c r="H897" s="5"/>
      <c r="I897" s="7" t="s">
        <v>641</v>
      </c>
      <c r="J897" s="4" t="s">
        <v>7757</v>
      </c>
      <c r="K897" s="7" t="s">
        <v>5178</v>
      </c>
      <c r="L897" s="7" t="s">
        <v>5179</v>
      </c>
      <c r="M897" s="5"/>
      <c r="N897" s="5"/>
      <c r="O897" s="5"/>
      <c r="P897" s="5"/>
      <c r="Q897" s="5"/>
      <c r="R897" s="5"/>
      <c r="S897" s="5"/>
      <c r="T897" s="5"/>
      <c r="U897" s="5"/>
      <c r="V897" s="5"/>
      <c r="W897" s="5"/>
      <c r="X897" s="5"/>
      <c r="Y897" s="5"/>
      <c r="Z897" s="5"/>
    </row>
    <row r="898">
      <c r="A898" s="6" t="s">
        <v>7858</v>
      </c>
      <c r="B898" s="4" t="s">
        <v>7859</v>
      </c>
      <c r="C898" s="4" t="s">
        <v>5182</v>
      </c>
      <c r="D898" s="4"/>
      <c r="E898" s="4" t="s">
        <v>650</v>
      </c>
      <c r="F898" s="4" t="s">
        <v>7860</v>
      </c>
      <c r="G898" s="4" t="s">
        <v>5183</v>
      </c>
      <c r="H898" s="5"/>
      <c r="I898" s="7" t="s">
        <v>650</v>
      </c>
      <c r="J898" s="4" t="s">
        <v>7759</v>
      </c>
      <c r="K898" s="7" t="s">
        <v>5184</v>
      </c>
      <c r="L898" s="7" t="s">
        <v>5185</v>
      </c>
      <c r="M898" s="5"/>
      <c r="N898" s="5"/>
      <c r="O898" s="5"/>
      <c r="P898" s="5"/>
      <c r="Q898" s="5"/>
      <c r="R898" s="5"/>
      <c r="S898" s="5"/>
      <c r="T898" s="5"/>
      <c r="U898" s="5"/>
      <c r="V898" s="5"/>
      <c r="W898" s="5"/>
      <c r="X898" s="5"/>
      <c r="Y898" s="5"/>
      <c r="Z898" s="5"/>
    </row>
    <row r="899">
      <c r="A899" s="6" t="s">
        <v>7861</v>
      </c>
      <c r="B899" s="4" t="s">
        <v>7862</v>
      </c>
      <c r="C899" s="4" t="s">
        <v>5188</v>
      </c>
      <c r="D899" s="4"/>
      <c r="E899" s="4" t="s">
        <v>660</v>
      </c>
      <c r="F899" s="4" t="s">
        <v>7860</v>
      </c>
      <c r="G899" s="4" t="s">
        <v>5193</v>
      </c>
      <c r="H899" s="5"/>
      <c r="I899" s="7" t="s">
        <v>660</v>
      </c>
      <c r="J899" s="4" t="s">
        <v>7761</v>
      </c>
      <c r="K899" s="7" t="s">
        <v>5189</v>
      </c>
      <c r="L899" s="7" t="s">
        <v>5190</v>
      </c>
      <c r="M899" s="5"/>
      <c r="N899" s="5"/>
      <c r="O899" s="5"/>
      <c r="P899" s="5"/>
      <c r="Q899" s="5"/>
      <c r="R899" s="5"/>
      <c r="S899" s="5"/>
      <c r="T899" s="5"/>
      <c r="U899" s="5"/>
      <c r="V899" s="5"/>
      <c r="W899" s="5"/>
      <c r="X899" s="5"/>
      <c r="Y899" s="5"/>
      <c r="Z899" s="5"/>
    </row>
    <row r="900">
      <c r="A900" s="6" t="s">
        <v>7863</v>
      </c>
      <c r="B900" s="4" t="s">
        <v>7864</v>
      </c>
      <c r="C900" s="4" t="s">
        <v>5196</v>
      </c>
      <c r="D900" s="4"/>
      <c r="E900" s="4" t="s">
        <v>668</v>
      </c>
      <c r="F900" s="4" t="s">
        <v>7860</v>
      </c>
      <c r="G900" s="4" t="s">
        <v>5197</v>
      </c>
      <c r="H900" s="5"/>
      <c r="I900" s="7" t="s">
        <v>668</v>
      </c>
      <c r="J900" s="4" t="s">
        <v>7763</v>
      </c>
      <c r="K900" s="7" t="s">
        <v>5198</v>
      </c>
      <c r="L900" s="7" t="s">
        <v>5199</v>
      </c>
      <c r="M900" s="5"/>
      <c r="N900" s="5"/>
      <c r="O900" s="5"/>
      <c r="P900" s="5"/>
      <c r="Q900" s="5"/>
      <c r="R900" s="5"/>
      <c r="S900" s="5"/>
      <c r="T900" s="5"/>
      <c r="U900" s="5"/>
      <c r="V900" s="5"/>
      <c r="W900" s="5"/>
      <c r="X900" s="5"/>
      <c r="Y900" s="5"/>
      <c r="Z900" s="5"/>
    </row>
    <row r="901">
      <c r="A901" s="6" t="s">
        <v>7865</v>
      </c>
      <c r="B901" s="4" t="s">
        <v>7866</v>
      </c>
      <c r="C901" s="4" t="s">
        <v>5202</v>
      </c>
      <c r="D901" s="4"/>
      <c r="E901" s="4" t="s">
        <v>678</v>
      </c>
      <c r="F901" s="4" t="s">
        <v>7860</v>
      </c>
      <c r="G901" s="4" t="s">
        <v>5203</v>
      </c>
      <c r="H901" s="5"/>
      <c r="I901" s="7" t="s">
        <v>678</v>
      </c>
      <c r="J901" s="4" t="s">
        <v>7765</v>
      </c>
      <c r="K901" s="7" t="s">
        <v>5204</v>
      </c>
      <c r="L901" s="7" t="s">
        <v>5205</v>
      </c>
      <c r="M901" s="5"/>
      <c r="N901" s="5"/>
      <c r="O901" s="5"/>
      <c r="P901" s="5"/>
      <c r="Q901" s="5"/>
      <c r="R901" s="5"/>
      <c r="S901" s="5"/>
      <c r="T901" s="5"/>
      <c r="U901" s="5"/>
      <c r="V901" s="5"/>
      <c r="W901" s="5"/>
      <c r="X901" s="5"/>
      <c r="Y901" s="5"/>
      <c r="Z901" s="5"/>
    </row>
    <row r="902">
      <c r="A902" s="6" t="s">
        <v>7867</v>
      </c>
      <c r="B902" s="4" t="s">
        <v>7868</v>
      </c>
      <c r="C902" s="4" t="s">
        <v>5208</v>
      </c>
      <c r="D902" s="4"/>
      <c r="E902" s="4" t="s">
        <v>686</v>
      </c>
      <c r="F902" s="4" t="s">
        <v>7869</v>
      </c>
      <c r="G902" s="4" t="s">
        <v>5209</v>
      </c>
      <c r="H902" s="5"/>
      <c r="I902" s="7" t="s">
        <v>686</v>
      </c>
      <c r="J902" s="4" t="s">
        <v>7767</v>
      </c>
      <c r="K902" s="7" t="s">
        <v>5210</v>
      </c>
      <c r="L902" s="7" t="s">
        <v>5211</v>
      </c>
      <c r="M902" s="5"/>
      <c r="N902" s="5"/>
      <c r="O902" s="5"/>
      <c r="P902" s="5"/>
      <c r="Q902" s="5"/>
      <c r="R902" s="5"/>
      <c r="S902" s="5"/>
      <c r="T902" s="5"/>
      <c r="U902" s="5"/>
      <c r="V902" s="5"/>
      <c r="W902" s="5"/>
      <c r="X902" s="5"/>
      <c r="Y902" s="5"/>
      <c r="Z902" s="5"/>
    </row>
    <row r="903">
      <c r="A903" s="6" t="s">
        <v>7870</v>
      </c>
      <c r="B903" s="4" t="s">
        <v>7871</v>
      </c>
      <c r="C903" s="4" t="s">
        <v>5213</v>
      </c>
      <c r="D903" s="4"/>
      <c r="E903" s="4" t="s">
        <v>694</v>
      </c>
      <c r="F903" s="4" t="s">
        <v>7869</v>
      </c>
      <c r="G903" s="4" t="s">
        <v>5214</v>
      </c>
      <c r="H903" s="5"/>
      <c r="I903" s="7" t="s">
        <v>694</v>
      </c>
      <c r="J903" s="4" t="s">
        <v>7769</v>
      </c>
      <c r="K903" s="7" t="s">
        <v>5215</v>
      </c>
      <c r="L903" s="7" t="s">
        <v>5216</v>
      </c>
      <c r="M903" s="5"/>
      <c r="N903" s="5"/>
      <c r="O903" s="5"/>
      <c r="P903" s="5"/>
      <c r="Q903" s="5"/>
      <c r="R903" s="5"/>
      <c r="S903" s="5"/>
      <c r="T903" s="5"/>
      <c r="U903" s="5"/>
      <c r="V903" s="5"/>
      <c r="W903" s="5"/>
      <c r="X903" s="5"/>
      <c r="Y903" s="5"/>
      <c r="Z903" s="5"/>
    </row>
    <row r="904">
      <c r="A904" s="6" t="s">
        <v>7872</v>
      </c>
      <c r="B904" s="4" t="s">
        <v>7873</v>
      </c>
      <c r="C904" s="4" t="s">
        <v>5219</v>
      </c>
      <c r="D904" s="4"/>
      <c r="E904" s="4" t="s">
        <v>702</v>
      </c>
      <c r="F904" s="4" t="s">
        <v>7869</v>
      </c>
      <c r="G904" s="4" t="s">
        <v>5220</v>
      </c>
      <c r="H904" s="5"/>
      <c r="I904" s="7" t="s">
        <v>702</v>
      </c>
      <c r="J904" s="4" t="s">
        <v>7771</v>
      </c>
      <c r="K904" s="7" t="s">
        <v>5221</v>
      </c>
      <c r="L904" s="7" t="s">
        <v>5222</v>
      </c>
      <c r="M904" s="5"/>
      <c r="N904" s="5"/>
      <c r="O904" s="5"/>
      <c r="P904" s="5"/>
      <c r="Q904" s="5"/>
      <c r="R904" s="5"/>
      <c r="S904" s="5"/>
      <c r="T904" s="5"/>
      <c r="U904" s="5"/>
      <c r="V904" s="5"/>
      <c r="W904" s="5"/>
      <c r="X904" s="5"/>
      <c r="Y904" s="5"/>
      <c r="Z904" s="5"/>
    </row>
    <row r="905">
      <c r="A905" s="6" t="s">
        <v>7874</v>
      </c>
      <c r="B905" s="4" t="s">
        <v>7875</v>
      </c>
      <c r="C905" s="4" t="s">
        <v>5225</v>
      </c>
      <c r="D905" s="4"/>
      <c r="E905" s="4" t="s">
        <v>710</v>
      </c>
      <c r="F905" s="4" t="s">
        <v>7876</v>
      </c>
      <c r="G905" s="4" t="s">
        <v>5226</v>
      </c>
      <c r="H905" s="5"/>
      <c r="I905" s="7" t="s">
        <v>710</v>
      </c>
      <c r="J905" s="4" t="s">
        <v>7773</v>
      </c>
      <c r="K905" s="7" t="s">
        <v>5227</v>
      </c>
      <c r="L905" s="7" t="s">
        <v>5228</v>
      </c>
      <c r="M905" s="5"/>
      <c r="N905" s="5"/>
      <c r="O905" s="5"/>
      <c r="P905" s="5"/>
      <c r="Q905" s="5"/>
      <c r="R905" s="5"/>
      <c r="S905" s="5"/>
      <c r="T905" s="5"/>
      <c r="U905" s="5"/>
      <c r="V905" s="5"/>
      <c r="W905" s="5"/>
      <c r="X905" s="5"/>
      <c r="Y905" s="5"/>
      <c r="Z905" s="5"/>
    </row>
    <row r="906">
      <c r="A906" s="6" t="s">
        <v>7877</v>
      </c>
      <c r="B906" s="4" t="s">
        <v>7878</v>
      </c>
      <c r="C906" s="4" t="s">
        <v>5231</v>
      </c>
      <c r="D906" s="4"/>
      <c r="E906" s="4" t="s">
        <v>718</v>
      </c>
      <c r="F906" s="4" t="s">
        <v>7879</v>
      </c>
      <c r="G906" s="4" t="s">
        <v>5232</v>
      </c>
      <c r="H906" s="5"/>
      <c r="I906" s="7" t="s">
        <v>718</v>
      </c>
      <c r="J906" s="4" t="s">
        <v>7775</v>
      </c>
      <c r="K906" s="7" t="s">
        <v>5233</v>
      </c>
      <c r="L906" s="7" t="s">
        <v>5234</v>
      </c>
      <c r="M906" s="5"/>
      <c r="N906" s="5"/>
      <c r="O906" s="5"/>
      <c r="P906" s="5"/>
      <c r="Q906" s="5"/>
      <c r="R906" s="5"/>
      <c r="S906" s="5"/>
      <c r="T906" s="5"/>
      <c r="U906" s="5"/>
      <c r="V906" s="5"/>
      <c r="W906" s="5"/>
      <c r="X906" s="5"/>
      <c r="Y906" s="5"/>
      <c r="Z906" s="5"/>
    </row>
    <row r="907">
      <c r="A907" s="6" t="s">
        <v>7880</v>
      </c>
      <c r="B907" s="4" t="s">
        <v>7881</v>
      </c>
      <c r="C907" s="4" t="s">
        <v>5237</v>
      </c>
      <c r="D907" s="4"/>
      <c r="E907" s="4" t="s">
        <v>726</v>
      </c>
      <c r="F907" s="4" t="s">
        <v>7882</v>
      </c>
      <c r="G907" s="4" t="s">
        <v>5238</v>
      </c>
      <c r="H907" s="5"/>
      <c r="I907" s="7" t="s">
        <v>728</v>
      </c>
      <c r="J907" s="4" t="s">
        <v>7777</v>
      </c>
      <c r="K907" s="7" t="s">
        <v>5239</v>
      </c>
      <c r="L907" s="7" t="s">
        <v>5240</v>
      </c>
      <c r="M907" s="5"/>
      <c r="N907" s="5"/>
      <c r="O907" s="5"/>
      <c r="P907" s="5"/>
      <c r="Q907" s="5"/>
      <c r="R907" s="5"/>
      <c r="S907" s="5"/>
      <c r="T907" s="5"/>
      <c r="U907" s="5"/>
      <c r="V907" s="5"/>
      <c r="W907" s="5"/>
      <c r="X907" s="5"/>
      <c r="Y907" s="5"/>
      <c r="Z907" s="5"/>
    </row>
    <row r="908">
      <c r="A908" s="6" t="s">
        <v>7883</v>
      </c>
      <c r="B908" s="4" t="s">
        <v>7884</v>
      </c>
      <c r="C908" s="4" t="s">
        <v>5243</v>
      </c>
      <c r="D908" s="4"/>
      <c r="E908" s="4" t="s">
        <v>735</v>
      </c>
      <c r="F908" s="4" t="s">
        <v>7882</v>
      </c>
      <c r="G908" s="4" t="s">
        <v>5244</v>
      </c>
      <c r="H908" s="5"/>
      <c r="I908" s="7" t="s">
        <v>735</v>
      </c>
      <c r="J908" s="4" t="s">
        <v>7780</v>
      </c>
      <c r="K908" s="7" t="s">
        <v>5245</v>
      </c>
      <c r="L908" s="7" t="s">
        <v>5246</v>
      </c>
      <c r="M908" s="5"/>
      <c r="N908" s="5"/>
      <c r="O908" s="5"/>
      <c r="P908" s="5"/>
      <c r="Q908" s="5"/>
      <c r="R908" s="5"/>
      <c r="S908" s="5"/>
      <c r="T908" s="5"/>
      <c r="U908" s="5"/>
      <c r="V908" s="5"/>
      <c r="W908" s="5"/>
      <c r="X908" s="5"/>
      <c r="Y908" s="5"/>
      <c r="Z908" s="5"/>
    </row>
    <row r="909">
      <c r="A909" s="6" t="s">
        <v>7885</v>
      </c>
      <c r="B909" s="4" t="s">
        <v>7886</v>
      </c>
      <c r="C909" s="4" t="s">
        <v>5249</v>
      </c>
      <c r="D909" s="4"/>
      <c r="E909" s="4" t="s">
        <v>743</v>
      </c>
      <c r="F909" s="4" t="s">
        <v>7887</v>
      </c>
      <c r="G909" s="4" t="s">
        <v>5250</v>
      </c>
      <c r="H909" s="5"/>
      <c r="I909" s="7" t="s">
        <v>743</v>
      </c>
      <c r="J909" s="4" t="s">
        <v>7783</v>
      </c>
      <c r="K909" s="7" t="s">
        <v>5251</v>
      </c>
      <c r="L909" s="7" t="s">
        <v>5252</v>
      </c>
      <c r="M909" s="5"/>
      <c r="N909" s="5"/>
      <c r="O909" s="5"/>
      <c r="P909" s="5"/>
      <c r="Q909" s="5"/>
      <c r="R909" s="5"/>
      <c r="S909" s="5"/>
      <c r="T909" s="5"/>
      <c r="U909" s="5"/>
      <c r="V909" s="5"/>
      <c r="W909" s="5"/>
      <c r="X909" s="5"/>
      <c r="Y909" s="5"/>
      <c r="Z909" s="5"/>
    </row>
    <row r="910">
      <c r="A910" s="6" t="s">
        <v>7888</v>
      </c>
      <c r="B910" s="4" t="s">
        <v>7889</v>
      </c>
      <c r="C910" s="4" t="s">
        <v>5255</v>
      </c>
      <c r="D910" s="4"/>
      <c r="E910" s="4" t="s">
        <v>751</v>
      </c>
      <c r="F910" s="4" t="s">
        <v>7887</v>
      </c>
      <c r="G910" s="4" t="s">
        <v>5256</v>
      </c>
      <c r="H910" s="5"/>
      <c r="I910" s="7" t="s">
        <v>751</v>
      </c>
      <c r="J910" s="4" t="s">
        <v>7785</v>
      </c>
      <c r="K910" s="7" t="s">
        <v>5257</v>
      </c>
      <c r="L910" s="7" t="s">
        <v>5258</v>
      </c>
      <c r="M910" s="5"/>
      <c r="N910" s="5"/>
      <c r="O910" s="5"/>
      <c r="P910" s="5"/>
      <c r="Q910" s="5"/>
      <c r="R910" s="5"/>
      <c r="S910" s="5"/>
      <c r="T910" s="5"/>
      <c r="U910" s="5"/>
      <c r="V910" s="5"/>
      <c r="W910" s="5"/>
      <c r="X910" s="5"/>
      <c r="Y910" s="5"/>
      <c r="Z910" s="5"/>
    </row>
    <row r="911">
      <c r="A911" s="6" t="s">
        <v>7890</v>
      </c>
      <c r="B911" s="4" t="s">
        <v>7891</v>
      </c>
      <c r="C911" s="4" t="s">
        <v>5261</v>
      </c>
      <c r="D911" s="4"/>
      <c r="E911" s="4" t="s">
        <v>759</v>
      </c>
      <c r="F911" s="4" t="s">
        <v>7887</v>
      </c>
      <c r="G911" s="4" t="s">
        <v>5262</v>
      </c>
      <c r="H911" s="5"/>
      <c r="I911" s="7" t="s">
        <v>759</v>
      </c>
      <c r="J911" s="4" t="s">
        <v>7788</v>
      </c>
      <c r="K911" s="7" t="s">
        <v>5263</v>
      </c>
      <c r="L911" s="7" t="s">
        <v>5264</v>
      </c>
      <c r="M911" s="5"/>
      <c r="N911" s="5"/>
      <c r="O911" s="5"/>
      <c r="P911" s="5"/>
      <c r="Q911" s="5"/>
      <c r="R911" s="5"/>
      <c r="S911" s="5"/>
      <c r="T911" s="5"/>
      <c r="U911" s="5"/>
      <c r="V911" s="5"/>
      <c r="W911" s="5"/>
      <c r="X911" s="5"/>
      <c r="Y911" s="5"/>
      <c r="Z911" s="5"/>
    </row>
    <row r="912">
      <c r="A912" s="6" t="s">
        <v>7892</v>
      </c>
      <c r="B912" s="4" t="s">
        <v>7893</v>
      </c>
      <c r="C912" s="4" t="s">
        <v>5267</v>
      </c>
      <c r="D912" s="4"/>
      <c r="E912" s="4" t="s">
        <v>767</v>
      </c>
      <c r="F912" s="4" t="s">
        <v>7894</v>
      </c>
      <c r="G912" s="4" t="s">
        <v>5268</v>
      </c>
      <c r="H912" s="5"/>
      <c r="I912" s="7" t="s">
        <v>767</v>
      </c>
      <c r="J912" s="4" t="s">
        <v>7790</v>
      </c>
      <c r="K912" s="7" t="s">
        <v>5269</v>
      </c>
      <c r="L912" s="7" t="s">
        <v>5270</v>
      </c>
      <c r="M912" s="5"/>
      <c r="N912" s="5"/>
      <c r="O912" s="5"/>
      <c r="P912" s="5"/>
      <c r="Q912" s="5"/>
      <c r="R912" s="5"/>
      <c r="S912" s="5"/>
      <c r="T912" s="5"/>
      <c r="U912" s="5"/>
      <c r="V912" s="5"/>
      <c r="W912" s="5"/>
      <c r="X912" s="5"/>
      <c r="Y912" s="5"/>
      <c r="Z912" s="5"/>
    </row>
    <row r="913">
      <c r="A913" s="6" t="s">
        <v>7895</v>
      </c>
      <c r="B913" s="4" t="s">
        <v>7896</v>
      </c>
      <c r="C913" s="4" t="s">
        <v>5273</v>
      </c>
      <c r="D913" s="4"/>
      <c r="E913" s="4" t="s">
        <v>775</v>
      </c>
      <c r="F913" s="4" t="s">
        <v>7897</v>
      </c>
      <c r="G913" s="4" t="s">
        <v>5274</v>
      </c>
      <c r="H913" s="5"/>
      <c r="I913" s="7"/>
      <c r="J913" s="4"/>
      <c r="K913" s="7"/>
      <c r="L913" s="7"/>
      <c r="M913" s="5"/>
      <c r="N913" s="5"/>
      <c r="O913" s="5"/>
      <c r="P913" s="5"/>
      <c r="Q913" s="5"/>
      <c r="R913" s="5"/>
      <c r="S913" s="5"/>
      <c r="T913" s="5"/>
      <c r="U913" s="5"/>
      <c r="V913" s="5"/>
      <c r="W913" s="5"/>
      <c r="X913" s="5"/>
      <c r="Y913" s="5"/>
      <c r="Z913" s="5"/>
    </row>
    <row r="914">
      <c r="A914" s="6" t="s">
        <v>7898</v>
      </c>
      <c r="B914" s="4" t="s">
        <v>7899</v>
      </c>
      <c r="C914" s="4" t="s">
        <v>5277</v>
      </c>
      <c r="D914" s="4"/>
      <c r="E914" s="4" t="s">
        <v>775</v>
      </c>
      <c r="F914" s="4" t="s">
        <v>7897</v>
      </c>
      <c r="G914" s="4" t="s">
        <v>5274</v>
      </c>
      <c r="H914" s="5"/>
      <c r="I914" s="7" t="s">
        <v>775</v>
      </c>
      <c r="J914" s="4" t="s">
        <v>7793</v>
      </c>
      <c r="K914" s="7" t="s">
        <v>5278</v>
      </c>
      <c r="L914" s="7" t="s">
        <v>5279</v>
      </c>
      <c r="M914" s="5"/>
      <c r="N914" s="5"/>
      <c r="O914" s="5"/>
      <c r="P914" s="5"/>
      <c r="Q914" s="5"/>
      <c r="R914" s="5"/>
      <c r="S914" s="5"/>
      <c r="T914" s="5"/>
      <c r="U914" s="5"/>
      <c r="V914" s="5"/>
      <c r="W914" s="5"/>
      <c r="X914" s="5"/>
      <c r="Y914" s="5"/>
      <c r="Z914" s="5"/>
    </row>
    <row r="915">
      <c r="A915" s="6" t="s">
        <v>7900</v>
      </c>
      <c r="B915" s="4" t="s">
        <v>7901</v>
      </c>
      <c r="C915" s="4" t="s">
        <v>5282</v>
      </c>
      <c r="D915" s="4"/>
      <c r="E915" s="4" t="s">
        <v>783</v>
      </c>
      <c r="F915" s="4" t="s">
        <v>7897</v>
      </c>
      <c r="G915" s="4" t="s">
        <v>5283</v>
      </c>
      <c r="H915" s="5"/>
      <c r="I915" s="7" t="s">
        <v>783</v>
      </c>
      <c r="J915" s="4" t="s">
        <v>7795</v>
      </c>
      <c r="K915" s="7" t="s">
        <v>5284</v>
      </c>
      <c r="L915" s="7" t="s">
        <v>5285</v>
      </c>
      <c r="M915" s="5"/>
      <c r="N915" s="5"/>
      <c r="O915" s="5"/>
      <c r="P915" s="5"/>
      <c r="Q915" s="5"/>
      <c r="R915" s="5"/>
      <c r="S915" s="5"/>
      <c r="T915" s="5"/>
      <c r="U915" s="5"/>
      <c r="V915" s="5"/>
      <c r="W915" s="5"/>
      <c r="X915" s="5"/>
      <c r="Y915" s="5"/>
      <c r="Z915" s="5"/>
    </row>
    <row r="916">
      <c r="A916" s="6" t="s">
        <v>7902</v>
      </c>
      <c r="B916" s="4" t="s">
        <v>7903</v>
      </c>
      <c r="C916" s="4" t="s">
        <v>5288</v>
      </c>
      <c r="D916" s="4"/>
      <c r="E916" s="4" t="s">
        <v>791</v>
      </c>
      <c r="F916" s="4" t="s">
        <v>7897</v>
      </c>
      <c r="G916" s="4" t="s">
        <v>5289</v>
      </c>
      <c r="H916" s="5"/>
      <c r="I916" s="7" t="s">
        <v>791</v>
      </c>
      <c r="J916" s="4" t="s">
        <v>7798</v>
      </c>
      <c r="K916" s="7" t="s">
        <v>5290</v>
      </c>
      <c r="L916" s="7" t="s">
        <v>5291</v>
      </c>
      <c r="M916" s="5"/>
      <c r="N916" s="5"/>
      <c r="O916" s="5"/>
      <c r="P916" s="5"/>
      <c r="Q916" s="5"/>
      <c r="R916" s="5"/>
      <c r="S916" s="5"/>
      <c r="T916" s="5"/>
      <c r="U916" s="5"/>
      <c r="V916" s="5"/>
      <c r="W916" s="5"/>
      <c r="X916" s="5"/>
      <c r="Y916" s="5"/>
      <c r="Z916" s="5"/>
    </row>
    <row r="917">
      <c r="A917" s="6" t="s">
        <v>7904</v>
      </c>
      <c r="B917" s="4" t="s">
        <v>7905</v>
      </c>
      <c r="C917" s="4" t="s">
        <v>5294</v>
      </c>
      <c r="D917" s="4"/>
      <c r="E917" s="4" t="s">
        <v>799</v>
      </c>
      <c r="F917" s="4" t="s">
        <v>7906</v>
      </c>
      <c r="G917" s="4" t="s">
        <v>5295</v>
      </c>
      <c r="H917" s="5"/>
      <c r="I917" s="7" t="s">
        <v>799</v>
      </c>
      <c r="J917" s="4" t="s">
        <v>7801</v>
      </c>
      <c r="K917" s="7" t="s">
        <v>5296</v>
      </c>
      <c r="L917" s="7" t="s">
        <v>5297</v>
      </c>
      <c r="M917" s="5"/>
      <c r="N917" s="5"/>
      <c r="O917" s="5"/>
      <c r="P917" s="5"/>
      <c r="Q917" s="5"/>
      <c r="R917" s="5"/>
      <c r="S917" s="5"/>
      <c r="T917" s="5"/>
      <c r="U917" s="5"/>
      <c r="V917" s="5"/>
      <c r="W917" s="5"/>
      <c r="X917" s="5"/>
      <c r="Y917" s="5"/>
      <c r="Z917" s="5"/>
    </row>
    <row r="918">
      <c r="A918" s="6" t="s">
        <v>7907</v>
      </c>
      <c r="B918" s="4" t="s">
        <v>7908</v>
      </c>
      <c r="C918" s="4" t="s">
        <v>5300</v>
      </c>
      <c r="D918" s="4"/>
      <c r="E918" s="4" t="s">
        <v>811</v>
      </c>
      <c r="F918" s="4" t="s">
        <v>7906</v>
      </c>
      <c r="G918" s="4" t="s">
        <v>5301</v>
      </c>
      <c r="H918" s="5"/>
      <c r="I918" s="7" t="s">
        <v>813</v>
      </c>
      <c r="J918" s="4" t="s">
        <v>7803</v>
      </c>
      <c r="K918" s="7" t="s">
        <v>5302</v>
      </c>
      <c r="L918" s="7" t="s">
        <v>5303</v>
      </c>
      <c r="M918" s="5"/>
      <c r="N918" s="5"/>
      <c r="O918" s="5"/>
      <c r="P918" s="5"/>
      <c r="Q918" s="5"/>
      <c r="R918" s="5"/>
      <c r="S918" s="5"/>
      <c r="T918" s="5"/>
      <c r="U918" s="5"/>
      <c r="V918" s="5"/>
      <c r="W918" s="5"/>
      <c r="X918" s="5"/>
      <c r="Y918" s="5"/>
      <c r="Z918" s="5"/>
    </row>
    <row r="919">
      <c r="A919" s="6" t="s">
        <v>7909</v>
      </c>
      <c r="B919" s="4" t="s">
        <v>7910</v>
      </c>
      <c r="C919" s="4" t="s">
        <v>5306</v>
      </c>
      <c r="D919" s="4"/>
      <c r="E919" s="4" t="s">
        <v>820</v>
      </c>
      <c r="F919" s="4" t="s">
        <v>7911</v>
      </c>
      <c r="G919" s="4" t="s">
        <v>5307</v>
      </c>
      <c r="H919" s="5"/>
      <c r="I919" s="7" t="s">
        <v>820</v>
      </c>
      <c r="J919" s="4" t="s">
        <v>7805</v>
      </c>
      <c r="K919" s="7" t="s">
        <v>5308</v>
      </c>
      <c r="L919" s="7" t="s">
        <v>5309</v>
      </c>
      <c r="M919" s="5"/>
      <c r="N919" s="5"/>
      <c r="O919" s="5"/>
      <c r="P919" s="5"/>
      <c r="Q919" s="5"/>
      <c r="R919" s="5"/>
      <c r="S919" s="5"/>
      <c r="T919" s="5"/>
      <c r="U919" s="5"/>
      <c r="V919" s="5"/>
      <c r="W919" s="5"/>
      <c r="X919" s="5"/>
      <c r="Y919" s="5"/>
      <c r="Z919" s="5"/>
    </row>
    <row r="920">
      <c r="A920" s="6" t="s">
        <v>7912</v>
      </c>
      <c r="B920" s="4" t="s">
        <v>7913</v>
      </c>
      <c r="C920" s="4" t="s">
        <v>5312</v>
      </c>
      <c r="D920" s="4"/>
      <c r="E920" s="4" t="s">
        <v>828</v>
      </c>
      <c r="F920" s="4" t="s">
        <v>7911</v>
      </c>
      <c r="G920" s="4" t="s">
        <v>5313</v>
      </c>
      <c r="H920" s="5"/>
      <c r="I920" s="7" t="s">
        <v>828</v>
      </c>
      <c r="J920" s="4" t="s">
        <v>7808</v>
      </c>
      <c r="K920" s="7" t="s">
        <v>5314</v>
      </c>
      <c r="L920" s="7" t="s">
        <v>5315</v>
      </c>
      <c r="M920" s="5"/>
      <c r="N920" s="5"/>
      <c r="O920" s="5"/>
      <c r="P920" s="5"/>
      <c r="Q920" s="5"/>
      <c r="R920" s="5"/>
      <c r="S920" s="5"/>
      <c r="T920" s="5"/>
      <c r="U920" s="5"/>
      <c r="V920" s="5"/>
      <c r="W920" s="5"/>
      <c r="X920" s="5"/>
      <c r="Y920" s="5"/>
      <c r="Z920" s="5"/>
    </row>
    <row r="921">
      <c r="A921" s="6" t="s">
        <v>7914</v>
      </c>
      <c r="B921" s="4" t="s">
        <v>7915</v>
      </c>
      <c r="C921" s="4" t="s">
        <v>5318</v>
      </c>
      <c r="D921" s="4"/>
      <c r="E921" s="4" t="s">
        <v>836</v>
      </c>
      <c r="F921" s="4" t="s">
        <v>7916</v>
      </c>
      <c r="G921" s="4" t="s">
        <v>5319</v>
      </c>
      <c r="H921" s="5"/>
      <c r="I921" s="7" t="s">
        <v>836</v>
      </c>
      <c r="J921" s="4" t="s">
        <v>7810</v>
      </c>
      <c r="K921" s="7" t="s">
        <v>5320</v>
      </c>
      <c r="L921" s="7" t="s">
        <v>5321</v>
      </c>
      <c r="M921" s="5"/>
      <c r="N921" s="5"/>
      <c r="O921" s="5"/>
      <c r="P921" s="5"/>
      <c r="Q921" s="5"/>
      <c r="R921" s="5"/>
      <c r="S921" s="5"/>
      <c r="T921" s="5"/>
      <c r="U921" s="5"/>
      <c r="V921" s="5"/>
      <c r="W921" s="5"/>
      <c r="X921" s="5"/>
      <c r="Y921" s="5"/>
      <c r="Z921" s="5"/>
    </row>
    <row r="922">
      <c r="A922" s="6" t="s">
        <v>7917</v>
      </c>
      <c r="B922" s="4" t="s">
        <v>7918</v>
      </c>
      <c r="C922" s="4" t="s">
        <v>5324</v>
      </c>
      <c r="D922" s="4"/>
      <c r="E922" s="4" t="s">
        <v>836</v>
      </c>
      <c r="F922" s="4" t="s">
        <v>7916</v>
      </c>
      <c r="G922" s="4" t="s">
        <v>5319</v>
      </c>
      <c r="H922" s="5"/>
      <c r="I922" s="7"/>
      <c r="J922" s="4"/>
      <c r="K922" s="7"/>
      <c r="L922" s="7"/>
      <c r="M922" s="5"/>
      <c r="N922" s="5"/>
      <c r="O922" s="5"/>
      <c r="P922" s="5"/>
      <c r="Q922" s="5"/>
      <c r="R922" s="5"/>
      <c r="S922" s="5"/>
      <c r="T922" s="5"/>
      <c r="U922" s="5"/>
      <c r="V922" s="5"/>
      <c r="W922" s="5"/>
      <c r="X922" s="5"/>
      <c r="Y922" s="5"/>
      <c r="Z922" s="5"/>
    </row>
    <row r="923">
      <c r="A923" s="6" t="s">
        <v>7919</v>
      </c>
      <c r="B923" s="4" t="s">
        <v>7920</v>
      </c>
      <c r="C923" s="4" t="s">
        <v>5327</v>
      </c>
      <c r="D923" s="4"/>
      <c r="E923" s="4" t="s">
        <v>844</v>
      </c>
      <c r="F923" s="4" t="s">
        <v>7921</v>
      </c>
      <c r="G923" s="4" t="s">
        <v>5328</v>
      </c>
      <c r="H923" s="5"/>
      <c r="I923" s="7" t="s">
        <v>844</v>
      </c>
      <c r="J923" s="4" t="s">
        <v>7812</v>
      </c>
      <c r="K923" s="7" t="s">
        <v>5329</v>
      </c>
      <c r="L923" s="7" t="s">
        <v>5330</v>
      </c>
      <c r="M923" s="5"/>
      <c r="N923" s="5"/>
      <c r="O923" s="5"/>
      <c r="P923" s="5"/>
      <c r="Q923" s="5"/>
      <c r="R923" s="5"/>
      <c r="S923" s="5"/>
      <c r="T923" s="5"/>
      <c r="U923" s="5"/>
      <c r="V923" s="5"/>
      <c r="W923" s="5"/>
      <c r="X923" s="5"/>
      <c r="Y923" s="5"/>
      <c r="Z923" s="5"/>
    </row>
    <row r="924">
      <c r="A924" s="6" t="s">
        <v>7922</v>
      </c>
      <c r="B924" s="4" t="s">
        <v>7923</v>
      </c>
      <c r="C924" s="4" t="s">
        <v>5333</v>
      </c>
      <c r="D924" s="4"/>
      <c r="E924" s="4" t="s">
        <v>852</v>
      </c>
      <c r="F924" s="4" t="s">
        <v>7921</v>
      </c>
      <c r="G924" s="4" t="s">
        <v>5334</v>
      </c>
      <c r="H924" s="5"/>
      <c r="I924" s="7" t="s">
        <v>852</v>
      </c>
      <c r="J924" s="4" t="s">
        <v>7814</v>
      </c>
      <c r="K924" s="7" t="s">
        <v>5335</v>
      </c>
      <c r="L924" s="7" t="s">
        <v>5336</v>
      </c>
      <c r="M924" s="5"/>
      <c r="N924" s="5"/>
      <c r="O924" s="5"/>
      <c r="P924" s="5"/>
      <c r="Q924" s="5"/>
      <c r="R924" s="5"/>
      <c r="S924" s="5"/>
      <c r="T924" s="5"/>
      <c r="U924" s="5"/>
      <c r="V924" s="5"/>
      <c r="W924" s="5"/>
      <c r="X924" s="5"/>
      <c r="Y924" s="5"/>
      <c r="Z924" s="5"/>
    </row>
    <row r="925">
      <c r="A925" s="6" t="s">
        <v>7924</v>
      </c>
      <c r="B925" s="4" t="s">
        <v>7925</v>
      </c>
      <c r="C925" s="4" t="s">
        <v>5339</v>
      </c>
      <c r="D925" s="4"/>
      <c r="E925" s="4" t="s">
        <v>860</v>
      </c>
      <c r="F925" s="4" t="s">
        <v>7926</v>
      </c>
      <c r="G925" s="4" t="s">
        <v>5340</v>
      </c>
      <c r="H925" s="5"/>
      <c r="I925" s="7" t="s">
        <v>860</v>
      </c>
      <c r="J925" s="4" t="s">
        <v>7817</v>
      </c>
      <c r="K925" s="7" t="s">
        <v>5341</v>
      </c>
      <c r="L925" s="7" t="s">
        <v>5342</v>
      </c>
      <c r="M925" s="5"/>
      <c r="N925" s="5"/>
      <c r="O925" s="5"/>
      <c r="P925" s="5"/>
      <c r="Q925" s="5"/>
      <c r="R925" s="5"/>
      <c r="S925" s="5"/>
      <c r="T925" s="5"/>
      <c r="U925" s="5"/>
      <c r="V925" s="5"/>
      <c r="W925" s="5"/>
      <c r="X925" s="5"/>
      <c r="Y925" s="5"/>
      <c r="Z925" s="5"/>
    </row>
    <row r="926">
      <c r="A926" s="6" t="s">
        <v>7927</v>
      </c>
      <c r="B926" s="4" t="s">
        <v>7928</v>
      </c>
      <c r="C926" s="4" t="s">
        <v>5345</v>
      </c>
      <c r="D926" s="4"/>
      <c r="E926" s="4" t="s">
        <v>868</v>
      </c>
      <c r="F926" s="4" t="s">
        <v>7929</v>
      </c>
      <c r="G926" s="4" t="s">
        <v>5346</v>
      </c>
      <c r="H926" s="5"/>
      <c r="I926" s="7" t="s">
        <v>868</v>
      </c>
      <c r="J926" s="4" t="s">
        <v>7820</v>
      </c>
      <c r="K926" s="7" t="s">
        <v>5347</v>
      </c>
      <c r="L926" s="7" t="s">
        <v>5348</v>
      </c>
      <c r="M926" s="5"/>
      <c r="N926" s="5"/>
      <c r="O926" s="5"/>
      <c r="P926" s="5"/>
      <c r="Q926" s="5"/>
      <c r="R926" s="5"/>
      <c r="S926" s="5"/>
      <c r="T926" s="5"/>
      <c r="U926" s="5"/>
      <c r="V926" s="5"/>
      <c r="W926" s="5"/>
      <c r="X926" s="5"/>
      <c r="Y926" s="5"/>
      <c r="Z926" s="5"/>
    </row>
    <row r="927">
      <c r="A927" s="6" t="s">
        <v>7930</v>
      </c>
      <c r="B927" s="4" t="s">
        <v>7931</v>
      </c>
      <c r="C927" s="4" t="s">
        <v>5350</v>
      </c>
      <c r="D927" s="4"/>
      <c r="E927" s="4" t="s">
        <v>876</v>
      </c>
      <c r="F927" s="4" t="s">
        <v>7929</v>
      </c>
      <c r="G927" s="4" t="s">
        <v>5351</v>
      </c>
      <c r="H927" s="5"/>
      <c r="I927" s="7" t="s">
        <v>876</v>
      </c>
      <c r="J927" s="4" t="s">
        <v>7823</v>
      </c>
      <c r="K927" s="7" t="s">
        <v>5352</v>
      </c>
      <c r="L927" s="7" t="s">
        <v>5353</v>
      </c>
      <c r="M927" s="5"/>
      <c r="N927" s="5"/>
      <c r="O927" s="5"/>
      <c r="P927" s="5"/>
      <c r="Q927" s="5"/>
      <c r="R927" s="5"/>
      <c r="S927" s="5"/>
      <c r="T927" s="5"/>
      <c r="U927" s="5"/>
      <c r="V927" s="5"/>
      <c r="W927" s="5"/>
      <c r="X927" s="5"/>
      <c r="Y927" s="5"/>
      <c r="Z927" s="5"/>
    </row>
    <row r="928">
      <c r="A928" s="6" t="s">
        <v>7932</v>
      </c>
      <c r="B928" s="4" t="s">
        <v>7933</v>
      </c>
      <c r="C928" s="4" t="s">
        <v>5356</v>
      </c>
      <c r="D928" s="4"/>
      <c r="E928" s="4" t="s">
        <v>884</v>
      </c>
      <c r="F928" s="4" t="s">
        <v>7934</v>
      </c>
      <c r="G928" s="4" t="s">
        <v>5357</v>
      </c>
      <c r="H928" s="5"/>
      <c r="I928" s="7" t="s">
        <v>884</v>
      </c>
      <c r="J928" s="4" t="s">
        <v>7825</v>
      </c>
      <c r="K928" s="7" t="s">
        <v>5358</v>
      </c>
      <c r="L928" s="7" t="s">
        <v>5359</v>
      </c>
      <c r="M928" s="5"/>
      <c r="N928" s="5"/>
      <c r="O928" s="5"/>
      <c r="P928" s="5"/>
      <c r="Q928" s="5"/>
      <c r="R928" s="5"/>
      <c r="S928" s="5"/>
      <c r="T928" s="5"/>
      <c r="U928" s="5"/>
      <c r="V928" s="5"/>
      <c r="W928" s="5"/>
      <c r="X928" s="5"/>
      <c r="Y928" s="5"/>
      <c r="Z928" s="5"/>
    </row>
    <row r="929">
      <c r="A929" s="6" t="s">
        <v>7935</v>
      </c>
      <c r="B929" s="4" t="s">
        <v>7936</v>
      </c>
      <c r="C929" s="4" t="s">
        <v>5362</v>
      </c>
      <c r="D929" s="4"/>
      <c r="E929" s="4" t="s">
        <v>892</v>
      </c>
      <c r="F929" s="4" t="s">
        <v>7937</v>
      </c>
      <c r="G929" s="4" t="s">
        <v>5363</v>
      </c>
      <c r="H929" s="5"/>
      <c r="I929" s="7" t="s">
        <v>894</v>
      </c>
      <c r="J929" s="4" t="s">
        <v>7828</v>
      </c>
      <c r="K929" s="7" t="s">
        <v>5364</v>
      </c>
      <c r="L929" s="7" t="s">
        <v>5365</v>
      </c>
      <c r="M929" s="5"/>
      <c r="N929" s="5"/>
      <c r="O929" s="5"/>
      <c r="P929" s="5"/>
      <c r="Q929" s="5"/>
      <c r="R929" s="5"/>
      <c r="S929" s="5"/>
      <c r="T929" s="5"/>
      <c r="U929" s="5"/>
      <c r="V929" s="5"/>
      <c r="W929" s="5"/>
      <c r="X929" s="5"/>
      <c r="Y929" s="5"/>
      <c r="Z929" s="5"/>
    </row>
    <row r="930">
      <c r="A930" s="6" t="s">
        <v>7938</v>
      </c>
      <c r="B930" s="4" t="s">
        <v>7939</v>
      </c>
      <c r="C930" s="4" t="s">
        <v>5368</v>
      </c>
      <c r="D930" s="4"/>
      <c r="E930" s="4" t="s">
        <v>901</v>
      </c>
      <c r="F930" s="4" t="s">
        <v>7937</v>
      </c>
      <c r="G930" s="4" t="s">
        <v>5369</v>
      </c>
      <c r="H930" s="5"/>
      <c r="I930" s="7" t="s">
        <v>901</v>
      </c>
      <c r="J930" s="4" t="s">
        <v>7831</v>
      </c>
      <c r="K930" s="7" t="s">
        <v>5370</v>
      </c>
      <c r="L930" s="7" t="s">
        <v>5371</v>
      </c>
      <c r="M930" s="5"/>
      <c r="N930" s="5"/>
      <c r="O930" s="5"/>
      <c r="P930" s="5"/>
      <c r="Q930" s="5"/>
      <c r="R930" s="5"/>
      <c r="S930" s="5"/>
      <c r="T930" s="5"/>
      <c r="U930" s="5"/>
      <c r="V930" s="5"/>
      <c r="W930" s="5"/>
      <c r="X930" s="5"/>
      <c r="Y930" s="5"/>
      <c r="Z930" s="5"/>
    </row>
    <row r="931">
      <c r="A931" s="6" t="s">
        <v>7940</v>
      </c>
      <c r="B931" s="4" t="s">
        <v>7941</v>
      </c>
      <c r="C931" s="4" t="s">
        <v>5374</v>
      </c>
      <c r="D931" s="4"/>
      <c r="E931" s="4" t="s">
        <v>909</v>
      </c>
      <c r="F931" s="4" t="s">
        <v>7942</v>
      </c>
      <c r="G931" s="4" t="s">
        <v>5375</v>
      </c>
      <c r="H931" s="5"/>
      <c r="I931" s="7" t="s">
        <v>909</v>
      </c>
      <c r="J931" s="4" t="s">
        <v>7833</v>
      </c>
      <c r="K931" s="7" t="s">
        <v>5376</v>
      </c>
      <c r="L931" s="7" t="s">
        <v>5377</v>
      </c>
      <c r="M931" s="5"/>
      <c r="N931" s="5"/>
      <c r="O931" s="5"/>
      <c r="P931" s="5"/>
      <c r="Q931" s="5"/>
      <c r="R931" s="5"/>
      <c r="S931" s="5"/>
      <c r="T931" s="5"/>
      <c r="U931" s="5"/>
      <c r="V931" s="5"/>
      <c r="W931" s="5"/>
      <c r="X931" s="5"/>
      <c r="Y931" s="5"/>
      <c r="Z931" s="5"/>
    </row>
    <row r="932">
      <c r="A932" s="6" t="s">
        <v>7943</v>
      </c>
      <c r="B932" s="4" t="s">
        <v>7944</v>
      </c>
      <c r="C932" s="4" t="s">
        <v>5380</v>
      </c>
      <c r="D932" s="4"/>
      <c r="E932" s="4" t="s">
        <v>917</v>
      </c>
      <c r="F932" s="4" t="s">
        <v>7942</v>
      </c>
      <c r="G932" s="4" t="s">
        <v>5381</v>
      </c>
      <c r="H932" s="5"/>
      <c r="I932" s="7" t="s">
        <v>917</v>
      </c>
      <c r="J932" s="4" t="s">
        <v>7836</v>
      </c>
      <c r="K932" s="7" t="s">
        <v>5382</v>
      </c>
      <c r="L932" s="7" t="s">
        <v>5383</v>
      </c>
      <c r="M932" s="5"/>
      <c r="N932" s="5"/>
      <c r="O932" s="5"/>
      <c r="P932" s="5"/>
      <c r="Q932" s="5"/>
      <c r="R932" s="5"/>
      <c r="S932" s="5"/>
      <c r="T932" s="5"/>
      <c r="U932" s="5"/>
      <c r="V932" s="5"/>
      <c r="W932" s="5"/>
      <c r="X932" s="5"/>
      <c r="Y932" s="5"/>
      <c r="Z932" s="5"/>
    </row>
    <row r="933">
      <c r="A933" s="6" t="s">
        <v>7945</v>
      </c>
      <c r="B933" s="4" t="s">
        <v>7946</v>
      </c>
      <c r="C933" s="4" t="s">
        <v>5387</v>
      </c>
      <c r="D933" s="4"/>
      <c r="E933" s="4" t="s">
        <v>925</v>
      </c>
      <c r="F933" s="4" t="s">
        <v>7942</v>
      </c>
      <c r="G933" s="4" t="s">
        <v>5388</v>
      </c>
      <c r="H933" s="5"/>
      <c r="I933" s="7" t="s">
        <v>925</v>
      </c>
      <c r="J933" s="4" t="s">
        <v>7839</v>
      </c>
      <c r="K933" s="7" t="s">
        <v>5389</v>
      </c>
      <c r="L933" s="7" t="s">
        <v>5390</v>
      </c>
      <c r="M933" s="5"/>
      <c r="N933" s="5"/>
      <c r="O933" s="5"/>
      <c r="P933" s="5"/>
      <c r="Q933" s="5"/>
      <c r="R933" s="5"/>
      <c r="S933" s="5"/>
      <c r="T933" s="5"/>
      <c r="U933" s="5"/>
      <c r="V933" s="5"/>
      <c r="W933" s="5"/>
      <c r="X933" s="5"/>
      <c r="Y933" s="5"/>
      <c r="Z933" s="5"/>
    </row>
    <row r="934">
      <c r="A934" s="6" t="s">
        <v>7947</v>
      </c>
      <c r="B934" s="4" t="s">
        <v>7948</v>
      </c>
      <c r="C934" s="4" t="s">
        <v>5393</v>
      </c>
      <c r="D934" s="4"/>
      <c r="E934" s="4" t="s">
        <v>933</v>
      </c>
      <c r="F934" s="4" t="s">
        <v>7942</v>
      </c>
      <c r="G934" s="4" t="s">
        <v>5394</v>
      </c>
      <c r="H934" s="5"/>
      <c r="I934" s="7" t="s">
        <v>933</v>
      </c>
      <c r="J934" s="4" t="s">
        <v>7843</v>
      </c>
      <c r="K934" s="7" t="s">
        <v>5395</v>
      </c>
      <c r="L934" s="7" t="s">
        <v>5396</v>
      </c>
      <c r="M934" s="5"/>
      <c r="N934" s="5"/>
      <c r="O934" s="5"/>
      <c r="P934" s="5"/>
      <c r="Q934" s="5"/>
      <c r="R934" s="5"/>
      <c r="S934" s="5"/>
      <c r="T934" s="5"/>
      <c r="U934" s="5"/>
      <c r="V934" s="5"/>
      <c r="W934" s="5"/>
      <c r="X934" s="5"/>
      <c r="Y934" s="5"/>
      <c r="Z934" s="5"/>
    </row>
    <row r="935">
      <c r="A935" s="6" t="s">
        <v>7949</v>
      </c>
      <c r="B935" s="4" t="s">
        <v>7950</v>
      </c>
      <c r="C935" s="4" t="s">
        <v>5399</v>
      </c>
      <c r="D935" s="4"/>
      <c r="E935" s="4" t="s">
        <v>945</v>
      </c>
      <c r="F935" s="4" t="s">
        <v>7951</v>
      </c>
      <c r="G935" s="4" t="s">
        <v>5400</v>
      </c>
      <c r="H935" s="5"/>
      <c r="I935" s="7" t="s">
        <v>945</v>
      </c>
      <c r="J935" s="4" t="s">
        <v>7845</v>
      </c>
      <c r="K935" s="7" t="s">
        <v>5401</v>
      </c>
      <c r="L935" s="7" t="s">
        <v>5402</v>
      </c>
      <c r="M935" s="5"/>
      <c r="N935" s="5"/>
      <c r="O935" s="5"/>
      <c r="P935" s="5"/>
      <c r="Q935" s="5"/>
      <c r="R935" s="5"/>
      <c r="S935" s="5"/>
      <c r="T935" s="5"/>
      <c r="U935" s="5"/>
      <c r="V935" s="5"/>
      <c r="W935" s="5"/>
      <c r="X935" s="5"/>
      <c r="Y935" s="5"/>
      <c r="Z935" s="5"/>
    </row>
    <row r="936">
      <c r="A936" s="6" t="s">
        <v>7952</v>
      </c>
      <c r="B936" s="4" t="s">
        <v>7953</v>
      </c>
      <c r="C936" s="4" t="s">
        <v>5405</v>
      </c>
      <c r="D936" s="4"/>
      <c r="E936" s="4" t="s">
        <v>953</v>
      </c>
      <c r="F936" s="4" t="s">
        <v>7951</v>
      </c>
      <c r="G936" s="4" t="s">
        <v>5406</v>
      </c>
      <c r="H936" s="5"/>
      <c r="I936" s="7" t="s">
        <v>953</v>
      </c>
      <c r="J936" s="4" t="s">
        <v>7848</v>
      </c>
      <c r="K936" s="7" t="s">
        <v>5407</v>
      </c>
      <c r="L936" s="7" t="s">
        <v>5408</v>
      </c>
      <c r="M936" s="5"/>
      <c r="N936" s="5"/>
      <c r="O936" s="5"/>
      <c r="P936" s="5"/>
      <c r="Q936" s="5"/>
      <c r="R936" s="5"/>
      <c r="S936" s="5"/>
      <c r="T936" s="5"/>
      <c r="U936" s="5"/>
      <c r="V936" s="5"/>
      <c r="W936" s="5"/>
      <c r="X936" s="5"/>
      <c r="Y936" s="5"/>
      <c r="Z936" s="5"/>
    </row>
    <row r="937">
      <c r="A937" s="6" t="s">
        <v>7954</v>
      </c>
      <c r="B937" s="4" t="s">
        <v>7955</v>
      </c>
      <c r="C937" s="4" t="s">
        <v>5411</v>
      </c>
      <c r="D937" s="4"/>
      <c r="E937" s="4" t="s">
        <v>961</v>
      </c>
      <c r="F937" s="4" t="s">
        <v>7951</v>
      </c>
      <c r="G937" s="4" t="s">
        <v>5412</v>
      </c>
      <c r="H937" s="5"/>
      <c r="I937" s="7" t="s">
        <v>961</v>
      </c>
      <c r="J937" s="4" t="s">
        <v>7851</v>
      </c>
      <c r="K937" s="7" t="s">
        <v>5413</v>
      </c>
      <c r="L937" s="7" t="s">
        <v>5414</v>
      </c>
      <c r="M937" s="5"/>
      <c r="N937" s="5"/>
      <c r="O937" s="5"/>
      <c r="P937" s="5"/>
      <c r="Q937" s="5"/>
      <c r="R937" s="5"/>
      <c r="S937" s="5"/>
      <c r="T937" s="5"/>
      <c r="U937" s="5"/>
      <c r="V937" s="5"/>
      <c r="W937" s="5"/>
      <c r="X937" s="5"/>
      <c r="Y937" s="5"/>
      <c r="Z937" s="5"/>
    </row>
    <row r="938">
      <c r="A938" s="6" t="s">
        <v>7956</v>
      </c>
      <c r="B938" s="4" t="s">
        <v>7957</v>
      </c>
      <c r="C938" s="4" t="s">
        <v>5417</v>
      </c>
      <c r="D938" s="4"/>
      <c r="E938" s="4" t="s">
        <v>969</v>
      </c>
      <c r="F938" s="4" t="s">
        <v>7958</v>
      </c>
      <c r="G938" s="4" t="s">
        <v>5418</v>
      </c>
      <c r="H938" s="5"/>
      <c r="I938" s="7" t="s">
        <v>969</v>
      </c>
      <c r="J938" s="4" t="s">
        <v>7854</v>
      </c>
      <c r="K938" s="7" t="s">
        <v>5419</v>
      </c>
      <c r="L938" s="7" t="s">
        <v>5420</v>
      </c>
      <c r="M938" s="5"/>
      <c r="N938" s="5"/>
      <c r="O938" s="5"/>
      <c r="P938" s="5"/>
      <c r="Q938" s="5"/>
      <c r="R938" s="5"/>
      <c r="S938" s="5"/>
      <c r="T938" s="5"/>
      <c r="U938" s="5"/>
      <c r="V938" s="5"/>
      <c r="W938" s="5"/>
      <c r="X938" s="5"/>
      <c r="Y938" s="5"/>
      <c r="Z938" s="5"/>
    </row>
    <row r="939">
      <c r="A939" s="6" t="s">
        <v>7959</v>
      </c>
      <c r="B939" s="4" t="s">
        <v>7960</v>
      </c>
      <c r="C939" s="4" t="s">
        <v>5423</v>
      </c>
      <c r="D939" s="4"/>
      <c r="E939" s="4" t="s">
        <v>977</v>
      </c>
      <c r="F939" s="4" t="s">
        <v>7958</v>
      </c>
      <c r="G939" s="4" t="s">
        <v>5424</v>
      </c>
      <c r="H939" s="5"/>
      <c r="I939" s="7" t="s">
        <v>979</v>
      </c>
      <c r="J939" s="4" t="s">
        <v>7856</v>
      </c>
      <c r="K939" s="7" t="s">
        <v>5425</v>
      </c>
      <c r="L939" s="7" t="s">
        <v>5426</v>
      </c>
      <c r="M939" s="5"/>
      <c r="N939" s="5"/>
      <c r="O939" s="5"/>
      <c r="P939" s="5"/>
      <c r="Q939" s="5"/>
      <c r="R939" s="5"/>
      <c r="S939" s="5"/>
      <c r="T939" s="5"/>
      <c r="U939" s="5"/>
      <c r="V939" s="5"/>
      <c r="W939" s="5"/>
      <c r="X939" s="5"/>
      <c r="Y939" s="5"/>
      <c r="Z939" s="5"/>
    </row>
    <row r="940">
      <c r="A940" s="6" t="s">
        <v>7961</v>
      </c>
      <c r="B940" s="4" t="s">
        <v>7962</v>
      </c>
      <c r="C940" s="4" t="s">
        <v>5429</v>
      </c>
      <c r="D940" s="4"/>
      <c r="E940" s="4" t="s">
        <v>986</v>
      </c>
      <c r="F940" s="4" t="s">
        <v>7958</v>
      </c>
      <c r="G940" s="4" t="s">
        <v>5430</v>
      </c>
      <c r="H940" s="5"/>
      <c r="I940" s="7" t="s">
        <v>986</v>
      </c>
      <c r="J940" s="4" t="s">
        <v>7859</v>
      </c>
      <c r="K940" s="7" t="s">
        <v>5431</v>
      </c>
      <c r="L940" s="7" t="s">
        <v>5432</v>
      </c>
      <c r="M940" s="5"/>
      <c r="N940" s="5"/>
      <c r="O940" s="5"/>
      <c r="P940" s="5"/>
      <c r="Q940" s="5"/>
      <c r="R940" s="5"/>
      <c r="S940" s="5"/>
      <c r="T940" s="5"/>
      <c r="U940" s="5"/>
      <c r="V940" s="5"/>
      <c r="W940" s="5"/>
      <c r="X940" s="5"/>
      <c r="Y940" s="5"/>
      <c r="Z940" s="5"/>
    </row>
    <row r="941">
      <c r="A941" s="6" t="s">
        <v>7963</v>
      </c>
      <c r="B941" s="4" t="s">
        <v>7964</v>
      </c>
      <c r="C941" s="4" t="s">
        <v>5435</v>
      </c>
      <c r="D941" s="4"/>
      <c r="E941" s="4" t="s">
        <v>994</v>
      </c>
      <c r="F941" s="4" t="s">
        <v>7965</v>
      </c>
      <c r="G941" s="4" t="s">
        <v>5436</v>
      </c>
      <c r="H941" s="5"/>
      <c r="I941" s="7" t="s">
        <v>994</v>
      </c>
      <c r="J941" s="4" t="s">
        <v>7862</v>
      </c>
      <c r="K941" s="7" t="s">
        <v>5437</v>
      </c>
      <c r="L941" s="7" t="s">
        <v>5438</v>
      </c>
      <c r="M941" s="5"/>
      <c r="N941" s="5"/>
      <c r="O941" s="5"/>
      <c r="P941" s="5"/>
      <c r="Q941" s="5"/>
      <c r="R941" s="5"/>
      <c r="S941" s="5"/>
      <c r="T941" s="5"/>
      <c r="U941" s="5"/>
      <c r="V941" s="5"/>
      <c r="W941" s="5"/>
      <c r="X941" s="5"/>
      <c r="Y941" s="5"/>
      <c r="Z941" s="5"/>
    </row>
    <row r="942">
      <c r="A942" s="6" t="s">
        <v>7966</v>
      </c>
      <c r="B942" s="4" t="s">
        <v>7967</v>
      </c>
      <c r="C942" s="4" t="s">
        <v>5441</v>
      </c>
      <c r="D942" s="4"/>
      <c r="E942" s="4" t="s">
        <v>1002</v>
      </c>
      <c r="F942" s="4" t="s">
        <v>7965</v>
      </c>
      <c r="G942" s="4" t="s">
        <v>5442</v>
      </c>
      <c r="H942" s="5"/>
      <c r="I942" s="7" t="s">
        <v>1002</v>
      </c>
      <c r="J942" s="4" t="s">
        <v>7864</v>
      </c>
      <c r="K942" s="7" t="s">
        <v>5443</v>
      </c>
      <c r="L942" s="7" t="s">
        <v>5444</v>
      </c>
      <c r="M942" s="5"/>
      <c r="N942" s="5"/>
      <c r="O942" s="5"/>
      <c r="P942" s="5"/>
      <c r="Q942" s="5"/>
      <c r="R942" s="5"/>
      <c r="S942" s="5"/>
      <c r="T942" s="5"/>
      <c r="U942" s="5"/>
      <c r="V942" s="5"/>
      <c r="W942" s="5"/>
      <c r="X942" s="5"/>
      <c r="Y942" s="5"/>
      <c r="Z942" s="5"/>
    </row>
    <row r="943">
      <c r="A943" s="6" t="s">
        <v>7968</v>
      </c>
      <c r="B943" s="4" t="s">
        <v>7969</v>
      </c>
      <c r="C943" s="4" t="s">
        <v>5447</v>
      </c>
      <c r="D943" s="4"/>
      <c r="E943" s="4" t="s">
        <v>1010</v>
      </c>
      <c r="F943" s="4" t="s">
        <v>7970</v>
      </c>
      <c r="G943" s="4" t="s">
        <v>5448</v>
      </c>
      <c r="H943" s="5"/>
      <c r="I943" s="7" t="s">
        <v>1010</v>
      </c>
      <c r="J943" s="4" t="s">
        <v>7866</v>
      </c>
      <c r="K943" s="7" t="s">
        <v>5449</v>
      </c>
      <c r="L943" s="7" t="s">
        <v>5450</v>
      </c>
      <c r="M943" s="5"/>
      <c r="N943" s="5"/>
      <c r="O943" s="5"/>
      <c r="P943" s="5"/>
      <c r="Q943" s="5"/>
      <c r="R943" s="5"/>
      <c r="S943" s="5"/>
      <c r="T943" s="5"/>
      <c r="U943" s="5"/>
      <c r="V943" s="5"/>
      <c r="W943" s="5"/>
      <c r="X943" s="5"/>
      <c r="Y943" s="5"/>
      <c r="Z943" s="5"/>
    </row>
    <row r="944">
      <c r="A944" s="6" t="s">
        <v>7971</v>
      </c>
      <c r="B944" s="4" t="s">
        <v>7972</v>
      </c>
      <c r="C944" s="4" t="s">
        <v>5453</v>
      </c>
      <c r="D944" s="4"/>
      <c r="E944" s="4" t="s">
        <v>1036</v>
      </c>
      <c r="F944" s="4" t="s">
        <v>7970</v>
      </c>
      <c r="G944" s="4" t="s">
        <v>5454</v>
      </c>
      <c r="H944" s="5"/>
      <c r="I944" s="7" t="s">
        <v>1036</v>
      </c>
      <c r="J944" s="4" t="s">
        <v>7868</v>
      </c>
      <c r="K944" s="7" t="s">
        <v>5455</v>
      </c>
      <c r="L944" s="7" t="s">
        <v>5456</v>
      </c>
      <c r="M944" s="5"/>
      <c r="N944" s="5"/>
      <c r="O944" s="5"/>
      <c r="P944" s="5"/>
      <c r="Q944" s="5"/>
      <c r="R944" s="5"/>
      <c r="S944" s="5"/>
      <c r="T944" s="5"/>
      <c r="U944" s="5"/>
      <c r="V944" s="5"/>
      <c r="W944" s="5"/>
      <c r="X944" s="5"/>
      <c r="Y944" s="5"/>
      <c r="Z944" s="5"/>
    </row>
    <row r="945">
      <c r="A945" s="6" t="s">
        <v>7973</v>
      </c>
      <c r="B945" s="4" t="s">
        <v>7974</v>
      </c>
      <c r="C945" s="4" t="s">
        <v>5459</v>
      </c>
      <c r="D945" s="4"/>
      <c r="E945" s="4" t="s">
        <v>1028</v>
      </c>
      <c r="F945" s="4" t="s">
        <v>7970</v>
      </c>
      <c r="G945" s="4" t="s">
        <v>5460</v>
      </c>
      <c r="H945" s="5"/>
      <c r="I945" s="7" t="s">
        <v>1028</v>
      </c>
      <c r="J945" s="4" t="s">
        <v>7871</v>
      </c>
      <c r="K945" s="7" t="s">
        <v>5461</v>
      </c>
      <c r="L945" s="7" t="s">
        <v>5462</v>
      </c>
      <c r="M945" s="5"/>
      <c r="N945" s="5"/>
      <c r="O945" s="5"/>
      <c r="P945" s="5"/>
      <c r="Q945" s="5"/>
      <c r="R945" s="5"/>
      <c r="S945" s="5"/>
      <c r="T945" s="5"/>
      <c r="U945" s="5"/>
      <c r="V945" s="5"/>
      <c r="W945" s="5"/>
      <c r="X945" s="5"/>
      <c r="Y945" s="5"/>
      <c r="Z945" s="5"/>
    </row>
    <row r="946">
      <c r="A946" s="6" t="s">
        <v>7975</v>
      </c>
      <c r="B946" s="4" t="s">
        <v>7976</v>
      </c>
      <c r="C946" s="4" t="s">
        <v>5465</v>
      </c>
      <c r="D946" s="4"/>
      <c r="E946" s="4" t="s">
        <v>1044</v>
      </c>
      <c r="F946" s="4" t="s">
        <v>7970</v>
      </c>
      <c r="G946" s="4" t="s">
        <v>5466</v>
      </c>
      <c r="H946" s="5"/>
      <c r="I946" s="7" t="s">
        <v>1044</v>
      </c>
      <c r="J946" s="4" t="s">
        <v>7873</v>
      </c>
      <c r="K946" s="7" t="s">
        <v>5467</v>
      </c>
      <c r="L946" s="7" t="s">
        <v>5468</v>
      </c>
      <c r="M946" s="5"/>
      <c r="N946" s="5"/>
      <c r="O946" s="5"/>
      <c r="P946" s="5"/>
      <c r="Q946" s="5"/>
      <c r="R946" s="5"/>
      <c r="S946" s="5"/>
      <c r="T946" s="5"/>
      <c r="U946" s="5"/>
      <c r="V946" s="5"/>
      <c r="W946" s="5"/>
      <c r="X946" s="5"/>
      <c r="Y946" s="5"/>
      <c r="Z946" s="5"/>
    </row>
    <row r="947">
      <c r="A947" s="6" t="s">
        <v>7977</v>
      </c>
      <c r="B947" s="4" t="s">
        <v>7978</v>
      </c>
      <c r="C947" s="4" t="s">
        <v>5471</v>
      </c>
      <c r="D947" s="4"/>
      <c r="E947" s="4" t="s">
        <v>1057</v>
      </c>
      <c r="F947" s="4" t="s">
        <v>7979</v>
      </c>
      <c r="G947" s="4" t="s">
        <v>5472</v>
      </c>
      <c r="H947" s="5"/>
      <c r="I947" s="7" t="s">
        <v>1057</v>
      </c>
      <c r="J947" s="4" t="s">
        <v>7875</v>
      </c>
      <c r="K947" s="7" t="s">
        <v>5473</v>
      </c>
      <c r="L947" s="7" t="s">
        <v>5474</v>
      </c>
      <c r="M947" s="5"/>
      <c r="N947" s="5"/>
      <c r="O947" s="5"/>
      <c r="P947" s="5"/>
      <c r="Q947" s="5"/>
      <c r="R947" s="5"/>
      <c r="S947" s="5"/>
      <c r="T947" s="5"/>
      <c r="U947" s="5"/>
      <c r="V947" s="5"/>
      <c r="W947" s="5"/>
      <c r="X947" s="5"/>
      <c r="Y947" s="5"/>
      <c r="Z947" s="5"/>
    </row>
    <row r="948">
      <c r="A948" s="6" t="s">
        <v>7980</v>
      </c>
      <c r="B948" s="4" t="s">
        <v>7981</v>
      </c>
      <c r="C948" s="4" t="s">
        <v>5477</v>
      </c>
      <c r="D948" s="4"/>
      <c r="E948" s="4" t="s">
        <v>1065</v>
      </c>
      <c r="F948" s="4" t="s">
        <v>7979</v>
      </c>
      <c r="G948" s="4" t="s">
        <v>5478</v>
      </c>
      <c r="H948" s="5"/>
      <c r="I948" s="7" t="s">
        <v>1065</v>
      </c>
      <c r="J948" s="4" t="s">
        <v>7878</v>
      </c>
      <c r="K948" s="7" t="s">
        <v>5479</v>
      </c>
      <c r="L948" s="7" t="s">
        <v>5480</v>
      </c>
      <c r="M948" s="5"/>
      <c r="N948" s="5"/>
      <c r="O948" s="5"/>
      <c r="P948" s="5"/>
      <c r="Q948" s="5"/>
      <c r="R948" s="5"/>
      <c r="S948" s="5"/>
      <c r="T948" s="5"/>
      <c r="U948" s="5"/>
      <c r="V948" s="5"/>
      <c r="W948" s="5"/>
      <c r="X948" s="5"/>
      <c r="Y948" s="5"/>
      <c r="Z948" s="5"/>
    </row>
    <row r="949">
      <c r="A949" s="6" t="s">
        <v>7982</v>
      </c>
      <c r="B949" s="4" t="s">
        <v>7983</v>
      </c>
      <c r="C949" s="4" t="s">
        <v>5483</v>
      </c>
      <c r="D949" s="4"/>
      <c r="E949" s="4" t="s">
        <v>1073</v>
      </c>
      <c r="F949" s="4" t="s">
        <v>7979</v>
      </c>
      <c r="G949" s="4" t="s">
        <v>5484</v>
      </c>
      <c r="H949" s="5"/>
      <c r="I949" s="7" t="s">
        <v>1075</v>
      </c>
      <c r="J949" s="4" t="s">
        <v>7881</v>
      </c>
      <c r="K949" s="7" t="s">
        <v>5485</v>
      </c>
      <c r="L949" s="7" t="s">
        <v>5486</v>
      </c>
      <c r="M949" s="5"/>
      <c r="N949" s="5"/>
      <c r="O949" s="5"/>
      <c r="P949" s="5"/>
      <c r="Q949" s="5"/>
      <c r="R949" s="5"/>
      <c r="S949" s="5"/>
      <c r="T949" s="5"/>
      <c r="U949" s="5"/>
      <c r="V949" s="5"/>
      <c r="W949" s="5"/>
      <c r="X949" s="5"/>
      <c r="Y949" s="5"/>
      <c r="Z949" s="5"/>
    </row>
    <row r="950">
      <c r="A950" s="6" t="s">
        <v>7984</v>
      </c>
      <c r="B950" s="4" t="s">
        <v>7985</v>
      </c>
      <c r="C950" s="4" t="s">
        <v>5489</v>
      </c>
      <c r="D950" s="4"/>
      <c r="E950" s="4" t="s">
        <v>1082</v>
      </c>
      <c r="F950" s="4" t="s">
        <v>7979</v>
      </c>
      <c r="G950" s="4" t="s">
        <v>5490</v>
      </c>
      <c r="H950" s="5"/>
      <c r="I950" s="7" t="s">
        <v>1082</v>
      </c>
      <c r="J950" s="4" t="s">
        <v>7884</v>
      </c>
      <c r="K950" s="7" t="s">
        <v>7986</v>
      </c>
      <c r="L950" s="7" t="s">
        <v>5492</v>
      </c>
      <c r="M950" s="5"/>
      <c r="N950" s="5"/>
      <c r="O950" s="5"/>
      <c r="P950" s="5"/>
      <c r="Q950" s="5"/>
      <c r="R950" s="5"/>
      <c r="S950" s="5"/>
      <c r="T950" s="5"/>
      <c r="U950" s="5"/>
      <c r="V950" s="5"/>
      <c r="W950" s="5"/>
      <c r="X950" s="5"/>
      <c r="Y950" s="5"/>
      <c r="Z950" s="5"/>
    </row>
    <row r="951">
      <c r="A951" s="6" t="s">
        <v>7987</v>
      </c>
      <c r="B951" s="4" t="s">
        <v>7988</v>
      </c>
      <c r="C951" s="4" t="s">
        <v>5495</v>
      </c>
      <c r="D951" s="4"/>
      <c r="E951" s="4" t="s">
        <v>136</v>
      </c>
      <c r="F951" s="4" t="s">
        <v>7979</v>
      </c>
      <c r="G951" s="4" t="s">
        <v>5496</v>
      </c>
      <c r="H951" s="5"/>
      <c r="I951" s="7" t="s">
        <v>136</v>
      </c>
      <c r="J951" s="4" t="s">
        <v>7886</v>
      </c>
      <c r="K951" s="7" t="s">
        <v>5497</v>
      </c>
      <c r="L951" s="7" t="s">
        <v>5498</v>
      </c>
      <c r="M951" s="5"/>
      <c r="N951" s="5"/>
      <c r="O951" s="5"/>
      <c r="P951" s="5"/>
      <c r="Q951" s="5"/>
      <c r="R951" s="5"/>
      <c r="S951" s="5"/>
      <c r="T951" s="5"/>
      <c r="U951" s="5"/>
      <c r="V951" s="5"/>
      <c r="W951" s="5"/>
      <c r="X951" s="5"/>
      <c r="Y951" s="5"/>
      <c r="Z951" s="5"/>
    </row>
    <row r="952">
      <c r="A952" s="6" t="s">
        <v>7989</v>
      </c>
      <c r="B952" s="4" t="s">
        <v>7990</v>
      </c>
      <c r="C952" s="4" t="s">
        <v>5501</v>
      </c>
      <c r="D952" s="4"/>
      <c r="E952" s="4" t="s">
        <v>1099</v>
      </c>
      <c r="F952" s="4" t="s">
        <v>7979</v>
      </c>
      <c r="G952" s="4" t="s">
        <v>5502</v>
      </c>
      <c r="H952" s="5"/>
      <c r="I952" s="7" t="s">
        <v>1099</v>
      </c>
      <c r="J952" s="4" t="s">
        <v>7889</v>
      </c>
      <c r="K952" s="7" t="s">
        <v>5503</v>
      </c>
      <c r="L952" s="7" t="s">
        <v>5504</v>
      </c>
      <c r="M952" s="5"/>
      <c r="N952" s="5"/>
      <c r="O952" s="5"/>
      <c r="P952" s="5"/>
      <c r="Q952" s="5"/>
      <c r="R952" s="5"/>
      <c r="S952" s="5"/>
      <c r="T952" s="5"/>
      <c r="U952" s="5"/>
      <c r="V952" s="5"/>
      <c r="W952" s="5"/>
      <c r="X952" s="5"/>
      <c r="Y952" s="5"/>
      <c r="Z952" s="5"/>
    </row>
    <row r="953">
      <c r="A953" s="6" t="s">
        <v>7991</v>
      </c>
      <c r="B953" s="4" t="s">
        <v>7992</v>
      </c>
      <c r="C953" s="4" t="s">
        <v>5507</v>
      </c>
      <c r="D953" s="4"/>
      <c r="E953" s="4" t="s">
        <v>1113</v>
      </c>
      <c r="F953" s="4" t="s">
        <v>7979</v>
      </c>
      <c r="G953" s="4" t="s">
        <v>5508</v>
      </c>
      <c r="H953" s="5"/>
      <c r="I953" s="7" t="s">
        <v>1113</v>
      </c>
      <c r="J953" s="4" t="s">
        <v>7891</v>
      </c>
      <c r="K953" s="7" t="s">
        <v>5509</v>
      </c>
      <c r="L953" s="7" t="s">
        <v>5510</v>
      </c>
      <c r="M953" s="5"/>
      <c r="N953" s="5"/>
      <c r="O953" s="5"/>
      <c r="P953" s="5"/>
      <c r="Q953" s="5"/>
      <c r="R953" s="5"/>
      <c r="S953" s="5"/>
      <c r="T953" s="5"/>
      <c r="U953" s="5"/>
      <c r="V953" s="5"/>
      <c r="W953" s="5"/>
      <c r="X953" s="5"/>
      <c r="Y953" s="5"/>
      <c r="Z953" s="5"/>
    </row>
    <row r="954">
      <c r="A954" s="6" t="s">
        <v>7993</v>
      </c>
      <c r="B954" s="4" t="s">
        <v>7994</v>
      </c>
      <c r="C954" s="4" t="s">
        <v>5513</v>
      </c>
      <c r="D954" s="4"/>
      <c r="E954" s="4" t="s">
        <v>1123</v>
      </c>
      <c r="F954" s="4" t="s">
        <v>7995</v>
      </c>
      <c r="G954" s="4" t="s">
        <v>5514</v>
      </c>
      <c r="H954" s="5"/>
      <c r="I954" s="7" t="s">
        <v>1123</v>
      </c>
      <c r="J954" s="4" t="s">
        <v>7893</v>
      </c>
      <c r="K954" s="7" t="s">
        <v>5515</v>
      </c>
      <c r="L954" s="7" t="s">
        <v>5516</v>
      </c>
      <c r="M954" s="5"/>
      <c r="N954" s="5"/>
      <c r="O954" s="5"/>
      <c r="P954" s="5"/>
      <c r="Q954" s="5"/>
      <c r="R954" s="5"/>
      <c r="S954" s="5"/>
      <c r="T954" s="5"/>
      <c r="U954" s="5"/>
      <c r="V954" s="5"/>
      <c r="W954" s="5"/>
      <c r="X954" s="5"/>
      <c r="Y954" s="5"/>
      <c r="Z954" s="5"/>
    </row>
    <row r="955">
      <c r="A955" s="6" t="s">
        <v>7996</v>
      </c>
      <c r="B955" s="4" t="s">
        <v>7997</v>
      </c>
      <c r="C955" s="4" t="s">
        <v>5519</v>
      </c>
      <c r="D955" s="4"/>
      <c r="E955" s="4" t="s">
        <v>1131</v>
      </c>
      <c r="F955" s="4" t="s">
        <v>7995</v>
      </c>
      <c r="G955" s="4" t="s">
        <v>5520</v>
      </c>
      <c r="H955" s="5"/>
      <c r="I955" s="7" t="s">
        <v>1131</v>
      </c>
      <c r="J955" s="4" t="s">
        <v>7896</v>
      </c>
      <c r="K955" s="7" t="s">
        <v>5521</v>
      </c>
      <c r="L955" s="7" t="s">
        <v>5522</v>
      </c>
      <c r="M955" s="5"/>
      <c r="N955" s="5"/>
      <c r="O955" s="5"/>
      <c r="P955" s="5"/>
      <c r="Q955" s="5"/>
      <c r="R955" s="5"/>
      <c r="S955" s="5"/>
      <c r="T955" s="5"/>
      <c r="U955" s="5"/>
      <c r="V955" s="5"/>
      <c r="W955" s="5"/>
      <c r="X955" s="5"/>
      <c r="Y955" s="5"/>
      <c r="Z955" s="5"/>
    </row>
    <row r="956">
      <c r="A956" s="6" t="s">
        <v>7998</v>
      </c>
      <c r="B956" s="4" t="s">
        <v>7999</v>
      </c>
      <c r="C956" s="4" t="s">
        <v>5525</v>
      </c>
      <c r="D956" s="4"/>
      <c r="E956" s="4" t="s">
        <v>1139</v>
      </c>
      <c r="F956" s="4" t="s">
        <v>7995</v>
      </c>
      <c r="G956" s="4" t="s">
        <v>5526</v>
      </c>
      <c r="H956" s="5"/>
      <c r="I956" s="7" t="s">
        <v>1139</v>
      </c>
      <c r="J956" s="4" t="s">
        <v>7899</v>
      </c>
      <c r="K956" s="7" t="s">
        <v>5527</v>
      </c>
      <c r="L956" s="7" t="s">
        <v>5528</v>
      </c>
      <c r="M956" s="5"/>
      <c r="N956" s="5"/>
      <c r="O956" s="5"/>
      <c r="P956" s="5"/>
      <c r="Q956" s="5"/>
      <c r="R956" s="5"/>
      <c r="S956" s="5"/>
      <c r="T956" s="5"/>
      <c r="U956" s="5"/>
      <c r="V956" s="5"/>
      <c r="W956" s="5"/>
      <c r="X956" s="5"/>
      <c r="Y956" s="5"/>
      <c r="Z956" s="5"/>
    </row>
    <row r="957">
      <c r="A957" s="6" t="s">
        <v>8000</v>
      </c>
      <c r="B957" s="4" t="s">
        <v>8001</v>
      </c>
      <c r="C957" s="4" t="s">
        <v>5531</v>
      </c>
      <c r="D957" s="4"/>
      <c r="E957" s="4" t="s">
        <v>1161</v>
      </c>
      <c r="F957" s="4" t="s">
        <v>7995</v>
      </c>
      <c r="G957" s="4" t="s">
        <v>5532</v>
      </c>
      <c r="H957" s="5"/>
      <c r="I957" s="7" t="s">
        <v>1161</v>
      </c>
      <c r="J957" s="4" t="s">
        <v>7901</v>
      </c>
      <c r="K957" s="7" t="s">
        <v>5533</v>
      </c>
      <c r="L957" s="7" t="s">
        <v>5534</v>
      </c>
      <c r="M957" s="5"/>
      <c r="N957" s="5"/>
      <c r="O957" s="5"/>
      <c r="P957" s="5"/>
      <c r="Q957" s="5"/>
      <c r="R957" s="5"/>
      <c r="S957" s="5"/>
      <c r="T957" s="5"/>
      <c r="U957" s="5"/>
      <c r="V957" s="5"/>
      <c r="W957" s="5"/>
      <c r="X957" s="5"/>
      <c r="Y957" s="5"/>
      <c r="Z957" s="5"/>
    </row>
    <row r="958">
      <c r="A958" s="6" t="s">
        <v>8002</v>
      </c>
      <c r="B958" s="4" t="s">
        <v>8003</v>
      </c>
      <c r="C958" s="4" t="s">
        <v>5537</v>
      </c>
      <c r="D958" s="4"/>
      <c r="E958" s="4" t="s">
        <v>1171</v>
      </c>
      <c r="F958" s="4" t="s">
        <v>7995</v>
      </c>
      <c r="G958" s="4" t="s">
        <v>5538</v>
      </c>
      <c r="H958" s="5"/>
      <c r="I958" s="7" t="s">
        <v>1171</v>
      </c>
      <c r="J958" s="4" t="s">
        <v>7903</v>
      </c>
      <c r="K958" s="7" t="s">
        <v>5539</v>
      </c>
      <c r="L958" s="7" t="s">
        <v>5540</v>
      </c>
      <c r="M958" s="5"/>
      <c r="N958" s="5"/>
      <c r="O958" s="5"/>
      <c r="P958" s="5"/>
      <c r="Q958" s="5"/>
      <c r="R958" s="5"/>
      <c r="S958" s="5"/>
      <c r="T958" s="5"/>
      <c r="U958" s="5"/>
      <c r="V958" s="5"/>
      <c r="W958" s="5"/>
      <c r="X958" s="5"/>
      <c r="Y958" s="5"/>
      <c r="Z958" s="5"/>
    </row>
    <row r="959">
      <c r="A959" s="6" t="s">
        <v>8004</v>
      </c>
      <c r="B959" s="4" t="s">
        <v>8005</v>
      </c>
      <c r="C959" s="4" t="s">
        <v>5543</v>
      </c>
      <c r="D959" s="4"/>
      <c r="E959" s="4" t="s">
        <v>1181</v>
      </c>
      <c r="F959" s="4" t="s">
        <v>7995</v>
      </c>
      <c r="G959" s="4" t="s">
        <v>5544</v>
      </c>
      <c r="H959" s="5"/>
      <c r="I959" s="7" t="s">
        <v>1183</v>
      </c>
      <c r="J959" s="4" t="s">
        <v>7905</v>
      </c>
      <c r="K959" s="7" t="s">
        <v>5545</v>
      </c>
      <c r="L959" s="7" t="s">
        <v>5546</v>
      </c>
      <c r="M959" s="5"/>
      <c r="N959" s="5"/>
      <c r="O959" s="5"/>
      <c r="P959" s="5"/>
      <c r="Q959" s="5"/>
      <c r="R959" s="5"/>
      <c r="S959" s="5"/>
      <c r="T959" s="5"/>
      <c r="U959" s="5"/>
      <c r="V959" s="5"/>
      <c r="W959" s="5"/>
      <c r="X959" s="5"/>
      <c r="Y959" s="5"/>
      <c r="Z959" s="5"/>
    </row>
    <row r="960">
      <c r="A960" s="6" t="s">
        <v>8006</v>
      </c>
      <c r="B960" s="4" t="s">
        <v>8007</v>
      </c>
      <c r="C960" s="4" t="s">
        <v>5548</v>
      </c>
      <c r="D960" s="4"/>
      <c r="E960" s="4" t="s">
        <v>1190</v>
      </c>
      <c r="F960" s="4" t="s">
        <v>7995</v>
      </c>
      <c r="G960" s="4" t="s">
        <v>5549</v>
      </c>
      <c r="H960" s="5"/>
      <c r="I960" s="7" t="s">
        <v>1190</v>
      </c>
      <c r="J960" s="4" t="s">
        <v>7908</v>
      </c>
      <c r="K960" s="7" t="s">
        <v>5550</v>
      </c>
      <c r="L960" s="7" t="s">
        <v>5551</v>
      </c>
      <c r="M960" s="5"/>
      <c r="N960" s="5"/>
      <c r="O960" s="5"/>
      <c r="P960" s="5"/>
      <c r="Q960" s="5"/>
      <c r="R960" s="5"/>
      <c r="S960" s="5"/>
      <c r="T960" s="5"/>
      <c r="U960" s="5"/>
      <c r="V960" s="5"/>
      <c r="W960" s="5"/>
      <c r="X960" s="5"/>
      <c r="Y960" s="5"/>
      <c r="Z960" s="5"/>
    </row>
    <row r="961">
      <c r="A961" s="6" t="s">
        <v>8008</v>
      </c>
      <c r="B961" s="4" t="s">
        <v>8009</v>
      </c>
      <c r="C961" s="4" t="s">
        <v>5554</v>
      </c>
      <c r="D961" s="4"/>
      <c r="E961" s="4" t="s">
        <v>1198</v>
      </c>
      <c r="F961" s="4" t="s">
        <v>7995</v>
      </c>
      <c r="G961" s="4" t="s">
        <v>5555</v>
      </c>
      <c r="H961" s="5"/>
      <c r="I961" s="7" t="s">
        <v>1198</v>
      </c>
      <c r="J961" s="4" t="s">
        <v>7910</v>
      </c>
      <c r="K961" s="7" t="s">
        <v>5556</v>
      </c>
      <c r="L961" s="7" t="s">
        <v>5557</v>
      </c>
      <c r="M961" s="5"/>
      <c r="N961" s="5"/>
      <c r="O961" s="5"/>
      <c r="P961" s="8"/>
      <c r="Q961" s="5"/>
      <c r="R961" s="5"/>
      <c r="S961" s="5"/>
      <c r="T961" s="5"/>
      <c r="U961" s="5"/>
      <c r="V961" s="5"/>
      <c r="W961" s="5"/>
      <c r="X961" s="5"/>
      <c r="Y961" s="5"/>
      <c r="Z961" s="5"/>
    </row>
    <row r="962">
      <c r="A962" s="6" t="s">
        <v>8010</v>
      </c>
      <c r="B962" s="4" t="s">
        <v>8011</v>
      </c>
      <c r="C962" s="4" t="s">
        <v>5560</v>
      </c>
      <c r="D962" s="4"/>
      <c r="E962" s="4" t="s">
        <v>1212</v>
      </c>
      <c r="F962" s="4" t="s">
        <v>8012</v>
      </c>
      <c r="G962" s="4" t="s">
        <v>5561</v>
      </c>
      <c r="H962" s="5"/>
      <c r="I962" s="7" t="s">
        <v>1204</v>
      </c>
      <c r="J962" s="4" t="s">
        <v>7913</v>
      </c>
      <c r="K962" s="7" t="s">
        <v>5562</v>
      </c>
      <c r="L962" s="7" t="s">
        <v>5563</v>
      </c>
      <c r="M962" s="5"/>
      <c r="N962" s="5"/>
      <c r="O962" s="5"/>
      <c r="P962" s="5"/>
      <c r="Q962" s="5"/>
      <c r="R962" s="5"/>
      <c r="S962" s="5"/>
      <c r="T962" s="5"/>
      <c r="U962" s="5"/>
      <c r="V962" s="5"/>
      <c r="W962" s="5"/>
      <c r="X962" s="5"/>
      <c r="Y962" s="5"/>
      <c r="Z962" s="5"/>
    </row>
    <row r="963">
      <c r="A963" s="6" t="s">
        <v>8013</v>
      </c>
      <c r="B963" s="4" t="s">
        <v>8014</v>
      </c>
      <c r="C963" s="4" t="s">
        <v>5566</v>
      </c>
      <c r="D963" s="4"/>
      <c r="E963" s="4" t="s">
        <v>1212</v>
      </c>
      <c r="F963" s="4" t="s">
        <v>8012</v>
      </c>
      <c r="G963" s="4" t="s">
        <v>5567</v>
      </c>
      <c r="H963" s="5"/>
      <c r="I963" s="7" t="s">
        <v>1212</v>
      </c>
      <c r="J963" s="4" t="s">
        <v>7915</v>
      </c>
      <c r="K963" s="7" t="s">
        <v>5568</v>
      </c>
      <c r="L963" s="7" t="s">
        <v>5569</v>
      </c>
      <c r="M963" s="5"/>
      <c r="N963" s="5"/>
      <c r="O963" s="5"/>
      <c r="P963" s="5"/>
      <c r="Q963" s="5"/>
      <c r="R963" s="5"/>
      <c r="S963" s="5"/>
      <c r="T963" s="5"/>
      <c r="U963" s="5"/>
      <c r="V963" s="5"/>
      <c r="W963" s="5"/>
      <c r="X963" s="5"/>
      <c r="Y963" s="5"/>
      <c r="Z963" s="5"/>
    </row>
    <row r="964">
      <c r="A964" s="6" t="s">
        <v>8015</v>
      </c>
      <c r="B964" s="4" t="s">
        <v>8016</v>
      </c>
      <c r="C964" s="4" t="s">
        <v>5572</v>
      </c>
      <c r="D964" s="4"/>
      <c r="E964" s="4" t="s">
        <v>1220</v>
      </c>
      <c r="F964" s="4" t="s">
        <v>8012</v>
      </c>
      <c r="G964" s="4" t="s">
        <v>5573</v>
      </c>
      <c r="H964" s="5"/>
      <c r="I964" s="7" t="s">
        <v>1220</v>
      </c>
      <c r="J964" s="4" t="s">
        <v>7918</v>
      </c>
      <c r="K964" s="7" t="s">
        <v>5574</v>
      </c>
      <c r="L964" s="7" t="s">
        <v>5575</v>
      </c>
      <c r="M964" s="5"/>
      <c r="N964" s="5"/>
      <c r="O964" s="5"/>
      <c r="P964" s="5"/>
      <c r="Q964" s="5"/>
      <c r="R964" s="5"/>
      <c r="S964" s="5"/>
      <c r="T964" s="5"/>
      <c r="U964" s="5"/>
      <c r="V964" s="5"/>
      <c r="W964" s="5"/>
      <c r="X964" s="5"/>
      <c r="Y964" s="5"/>
      <c r="Z964" s="5"/>
    </row>
    <row r="965">
      <c r="A965" s="6" t="s">
        <v>8017</v>
      </c>
      <c r="B965" s="4" t="s">
        <v>8018</v>
      </c>
      <c r="C965" s="4" t="s">
        <v>5578</v>
      </c>
      <c r="D965" s="4"/>
      <c r="E965" s="4" t="s">
        <v>1228</v>
      </c>
      <c r="F965" s="4" t="s">
        <v>8012</v>
      </c>
      <c r="G965" s="4" t="s">
        <v>5579</v>
      </c>
      <c r="H965" s="5"/>
      <c r="I965" s="7" t="s">
        <v>1228</v>
      </c>
      <c r="J965" s="4" t="s">
        <v>7920</v>
      </c>
      <c r="K965" s="7" t="s">
        <v>5580</v>
      </c>
      <c r="L965" s="7" t="s">
        <v>5581</v>
      </c>
      <c r="M965" s="5"/>
      <c r="N965" s="5"/>
      <c r="O965" s="5"/>
      <c r="P965" s="5"/>
      <c r="Q965" s="5"/>
      <c r="R965" s="5"/>
      <c r="S965" s="5"/>
      <c r="T965" s="5"/>
      <c r="U965" s="5"/>
      <c r="V965" s="5"/>
      <c r="W965" s="5"/>
      <c r="X965" s="5"/>
      <c r="Y965" s="5"/>
      <c r="Z965" s="5"/>
    </row>
    <row r="966">
      <c r="A966" s="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4"/>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4"/>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4"/>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4"/>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2" max="2" width="14.5"/>
    <col customWidth="1" min="3" max="3" width="18.75"/>
    <col customWidth="1" min="5" max="5" width="18.25"/>
  </cols>
  <sheetData>
    <row r="1">
      <c r="A1" s="14" t="s">
        <v>0</v>
      </c>
      <c r="B1" s="14" t="s">
        <v>1</v>
      </c>
      <c r="C1" s="14" t="s">
        <v>2</v>
      </c>
      <c r="D1" s="14" t="s">
        <v>8019</v>
      </c>
      <c r="E1" s="14" t="s">
        <v>5</v>
      </c>
      <c r="F1" s="14" t="s">
        <v>6</v>
      </c>
      <c r="G1" s="14" t="s">
        <v>12</v>
      </c>
      <c r="H1" s="14" t="s">
        <v>13</v>
      </c>
      <c r="I1" s="14" t="s">
        <v>14</v>
      </c>
      <c r="J1" s="14" t="s">
        <v>15</v>
      </c>
      <c r="K1" s="14" t="s">
        <v>16</v>
      </c>
    </row>
    <row r="2">
      <c r="A2" s="14" t="s">
        <v>17</v>
      </c>
      <c r="B2" s="14" t="s">
        <v>5588</v>
      </c>
      <c r="C2" s="14" t="s">
        <v>18</v>
      </c>
      <c r="D2" s="14" t="s">
        <v>19</v>
      </c>
      <c r="E2" s="14" t="s">
        <v>5589</v>
      </c>
      <c r="F2" s="14" t="s">
        <v>8020</v>
      </c>
      <c r="G2" s="15">
        <v>23.0</v>
      </c>
      <c r="H2" s="15" t="s">
        <v>23</v>
      </c>
      <c r="I2" s="15">
        <v>11.0</v>
      </c>
      <c r="J2" s="15" t="s">
        <v>24</v>
      </c>
      <c r="K2" s="15" t="s">
        <v>25</v>
      </c>
    </row>
    <row r="3">
      <c r="A3" s="14" t="s">
        <v>26</v>
      </c>
      <c r="B3" s="14" t="s">
        <v>5591</v>
      </c>
      <c r="C3" s="14" t="s">
        <v>27</v>
      </c>
      <c r="D3" s="14" t="s">
        <v>28</v>
      </c>
      <c r="E3" s="14" t="s">
        <v>5592</v>
      </c>
      <c r="F3" s="14" t="s">
        <v>29</v>
      </c>
      <c r="G3" s="15">
        <v>24.0</v>
      </c>
      <c r="H3" s="15" t="s">
        <v>23</v>
      </c>
      <c r="I3" s="15">
        <v>12.0</v>
      </c>
      <c r="J3" s="15" t="s">
        <v>32</v>
      </c>
      <c r="K3" s="15" t="s">
        <v>33</v>
      </c>
    </row>
    <row r="4">
      <c r="A4" s="14" t="s">
        <v>34</v>
      </c>
      <c r="B4" s="14" t="s">
        <v>5594</v>
      </c>
      <c r="C4" s="14" t="s">
        <v>35</v>
      </c>
      <c r="D4" s="14" t="s">
        <v>36</v>
      </c>
      <c r="E4" s="14" t="s">
        <v>5595</v>
      </c>
      <c r="F4" s="14" t="s">
        <v>37</v>
      </c>
      <c r="G4" s="15">
        <v>25.0</v>
      </c>
      <c r="H4" s="15" t="s">
        <v>23</v>
      </c>
      <c r="I4" s="15">
        <v>13.0</v>
      </c>
      <c r="J4" s="15" t="s">
        <v>40</v>
      </c>
      <c r="K4" s="15" t="s">
        <v>41</v>
      </c>
    </row>
    <row r="5">
      <c r="A5" s="14" t="s">
        <v>42</v>
      </c>
      <c r="B5" s="14" t="s">
        <v>5597</v>
      </c>
      <c r="C5" s="14" t="s">
        <v>43</v>
      </c>
      <c r="D5" s="14" t="s">
        <v>44</v>
      </c>
      <c r="E5" s="14" t="s">
        <v>5595</v>
      </c>
      <c r="F5" s="14" t="s">
        <v>45</v>
      </c>
      <c r="G5" s="15">
        <v>26.0</v>
      </c>
      <c r="H5" s="15" t="s">
        <v>23</v>
      </c>
      <c r="I5" s="15">
        <v>14.0</v>
      </c>
      <c r="J5" s="15" t="s">
        <v>49</v>
      </c>
      <c r="K5" s="15" t="s">
        <v>50</v>
      </c>
    </row>
    <row r="6">
      <c r="A6" s="14" t="s">
        <v>51</v>
      </c>
      <c r="B6" s="14" t="s">
        <v>52</v>
      </c>
      <c r="C6" s="14" t="s">
        <v>43</v>
      </c>
      <c r="D6" s="14" t="s">
        <v>44</v>
      </c>
      <c r="E6" s="14" t="s">
        <v>5595</v>
      </c>
      <c r="F6" s="14" t="s">
        <v>45</v>
      </c>
      <c r="G6" s="15"/>
      <c r="H6" s="15"/>
      <c r="I6" s="15"/>
      <c r="J6" s="15"/>
      <c r="K6" s="15"/>
    </row>
    <row r="7">
      <c r="A7" s="14" t="s">
        <v>53</v>
      </c>
      <c r="B7" s="14" t="s">
        <v>5600</v>
      </c>
      <c r="C7" s="14" t="s">
        <v>54</v>
      </c>
      <c r="D7" s="14" t="s">
        <v>55</v>
      </c>
      <c r="E7" s="14" t="s">
        <v>5601</v>
      </c>
      <c r="F7" s="14" t="s">
        <v>56</v>
      </c>
      <c r="G7" s="15">
        <v>27.0</v>
      </c>
      <c r="H7" s="15" t="s">
        <v>23</v>
      </c>
      <c r="I7" s="15">
        <v>15.0</v>
      </c>
      <c r="J7" s="15" t="s">
        <v>59</v>
      </c>
      <c r="K7" s="15" t="s">
        <v>60</v>
      </c>
    </row>
    <row r="8">
      <c r="A8" s="14" t="s">
        <v>61</v>
      </c>
      <c r="B8" s="14" t="s">
        <v>5603</v>
      </c>
      <c r="C8" s="14" t="s">
        <v>62</v>
      </c>
      <c r="D8" s="14" t="s">
        <v>63</v>
      </c>
      <c r="E8" s="14" t="s">
        <v>5604</v>
      </c>
      <c r="F8" s="14" t="s">
        <v>64</v>
      </c>
      <c r="G8" s="15">
        <v>28.0</v>
      </c>
      <c r="H8" s="15" t="s">
        <v>23</v>
      </c>
      <c r="I8" s="15">
        <v>16.0</v>
      </c>
      <c r="J8" s="15" t="s">
        <v>67</v>
      </c>
      <c r="K8" s="15" t="s">
        <v>68</v>
      </c>
    </row>
    <row r="9">
      <c r="A9" s="14" t="s">
        <v>69</v>
      </c>
      <c r="B9" s="14" t="s">
        <v>5606</v>
      </c>
      <c r="C9" s="14" t="s">
        <v>70</v>
      </c>
      <c r="D9" s="14" t="s">
        <v>71</v>
      </c>
      <c r="E9" s="14" t="s">
        <v>5607</v>
      </c>
      <c r="F9" s="14" t="s">
        <v>72</v>
      </c>
      <c r="G9" s="15">
        <v>29.0</v>
      </c>
      <c r="H9" s="15" t="s">
        <v>23</v>
      </c>
      <c r="I9" s="15">
        <v>17.0</v>
      </c>
      <c r="J9" s="15" t="s">
        <v>75</v>
      </c>
      <c r="K9" s="15" t="s">
        <v>76</v>
      </c>
    </row>
    <row r="10">
      <c r="A10" s="14" t="s">
        <v>77</v>
      </c>
      <c r="B10" s="14" t="s">
        <v>5609</v>
      </c>
      <c r="C10" s="14" t="s">
        <v>78</v>
      </c>
      <c r="D10" s="14" t="s">
        <v>79</v>
      </c>
      <c r="E10" s="14" t="s">
        <v>5610</v>
      </c>
      <c r="F10" s="14" t="s">
        <v>80</v>
      </c>
      <c r="G10" s="15">
        <v>30.0</v>
      </c>
      <c r="H10" s="15" t="s">
        <v>23</v>
      </c>
      <c r="I10" s="15">
        <v>18.0</v>
      </c>
      <c r="J10" s="15" t="s">
        <v>83</v>
      </c>
      <c r="K10" s="15" t="s">
        <v>84</v>
      </c>
    </row>
    <row r="11">
      <c r="A11" s="14" t="s">
        <v>85</v>
      </c>
      <c r="B11" s="14" t="s">
        <v>5612</v>
      </c>
      <c r="C11" s="14" t="s">
        <v>86</v>
      </c>
      <c r="D11" s="14" t="s">
        <v>87</v>
      </c>
      <c r="E11" s="14" t="s">
        <v>5613</v>
      </c>
      <c r="F11" s="14" t="s">
        <v>88</v>
      </c>
      <c r="G11" s="15">
        <v>30.0</v>
      </c>
      <c r="H11" s="15" t="s">
        <v>23</v>
      </c>
      <c r="I11" s="15">
        <v>18.0</v>
      </c>
      <c r="J11" s="15" t="s">
        <v>91</v>
      </c>
      <c r="K11" s="15" t="s">
        <v>92</v>
      </c>
    </row>
    <row r="12">
      <c r="A12" s="14" t="s">
        <v>93</v>
      </c>
      <c r="B12" s="14" t="s">
        <v>5615</v>
      </c>
      <c r="C12" s="14" t="s">
        <v>94</v>
      </c>
      <c r="D12" s="14" t="s">
        <v>95</v>
      </c>
      <c r="E12" s="14" t="s">
        <v>5616</v>
      </c>
      <c r="F12" s="14" t="s">
        <v>96</v>
      </c>
      <c r="G12" s="15">
        <v>31.0</v>
      </c>
      <c r="H12" s="15" t="s">
        <v>23</v>
      </c>
      <c r="I12" s="15">
        <v>19.0</v>
      </c>
      <c r="J12" s="15" t="s">
        <v>99</v>
      </c>
      <c r="K12" s="15" t="s">
        <v>100</v>
      </c>
    </row>
    <row r="13">
      <c r="A13" s="14" t="s">
        <v>101</v>
      </c>
      <c r="B13" s="14" t="s">
        <v>5618</v>
      </c>
      <c r="C13" s="14" t="s">
        <v>102</v>
      </c>
      <c r="D13" s="14" t="s">
        <v>103</v>
      </c>
      <c r="E13" s="14" t="s">
        <v>5619</v>
      </c>
      <c r="F13" s="14" t="s">
        <v>104</v>
      </c>
      <c r="G13" s="15">
        <v>32.0</v>
      </c>
      <c r="H13" s="15" t="s">
        <v>23</v>
      </c>
      <c r="I13" s="15">
        <v>20.0</v>
      </c>
      <c r="J13" s="15" t="s">
        <v>107</v>
      </c>
      <c r="K13" s="15" t="s">
        <v>108</v>
      </c>
    </row>
    <row r="14">
      <c r="A14" s="14" t="s">
        <v>109</v>
      </c>
      <c r="B14" s="14" t="s">
        <v>5621</v>
      </c>
      <c r="C14" s="14" t="s">
        <v>110</v>
      </c>
      <c r="D14" s="14" t="s">
        <v>111</v>
      </c>
      <c r="E14" s="14" t="s">
        <v>5622</v>
      </c>
      <c r="F14" s="14" t="s">
        <v>112</v>
      </c>
      <c r="G14" s="15">
        <v>33.0</v>
      </c>
      <c r="H14" s="15" t="s">
        <v>23</v>
      </c>
      <c r="I14" s="15">
        <v>21.0</v>
      </c>
      <c r="J14" s="15" t="s">
        <v>115</v>
      </c>
      <c r="K14" s="15" t="s">
        <v>116</v>
      </c>
    </row>
    <row r="15">
      <c r="A15" s="14" t="s">
        <v>117</v>
      </c>
      <c r="B15" s="14" t="s">
        <v>5624</v>
      </c>
      <c r="C15" s="14" t="s">
        <v>118</v>
      </c>
      <c r="D15" s="14" t="s">
        <v>119</v>
      </c>
      <c r="E15" s="14" t="s">
        <v>5622</v>
      </c>
      <c r="F15" s="14" t="s">
        <v>120</v>
      </c>
      <c r="G15" s="15">
        <v>34.0</v>
      </c>
      <c r="H15" s="15" t="s">
        <v>23</v>
      </c>
      <c r="I15" s="15">
        <v>22.0</v>
      </c>
      <c r="J15" s="15" t="s">
        <v>123</v>
      </c>
      <c r="K15" s="15" t="s">
        <v>124</v>
      </c>
    </row>
    <row r="16">
      <c r="A16" s="14" t="s">
        <v>125</v>
      </c>
      <c r="B16" s="14" t="s">
        <v>5626</v>
      </c>
      <c r="C16" s="14" t="s">
        <v>126</v>
      </c>
      <c r="D16" s="14" t="s">
        <v>127</v>
      </c>
      <c r="E16" s="14" t="s">
        <v>5627</v>
      </c>
      <c r="F16" s="14" t="s">
        <v>128</v>
      </c>
      <c r="G16" s="15">
        <v>35.0</v>
      </c>
      <c r="H16" s="15" t="s">
        <v>23</v>
      </c>
      <c r="I16" s="15">
        <v>23.0</v>
      </c>
      <c r="J16" s="15" t="s">
        <v>132</v>
      </c>
      <c r="K16" s="15" t="s">
        <v>133</v>
      </c>
    </row>
    <row r="17">
      <c r="A17" s="14" t="s">
        <v>134</v>
      </c>
      <c r="B17" s="14" t="s">
        <v>5629</v>
      </c>
      <c r="C17" s="14" t="s">
        <v>135</v>
      </c>
      <c r="D17" s="14" t="s">
        <v>136</v>
      </c>
      <c r="E17" s="14" t="s">
        <v>5630</v>
      </c>
      <c r="F17" s="14" t="s">
        <v>137</v>
      </c>
      <c r="G17" s="15">
        <v>36.0</v>
      </c>
      <c r="H17" s="15" t="s">
        <v>23</v>
      </c>
      <c r="I17" s="15">
        <v>24.0</v>
      </c>
      <c r="J17" s="15" t="s">
        <v>141</v>
      </c>
      <c r="K17" s="15" t="s">
        <v>142</v>
      </c>
    </row>
    <row r="18">
      <c r="A18" s="14" t="s">
        <v>143</v>
      </c>
      <c r="B18" s="14" t="s">
        <v>5632</v>
      </c>
      <c r="C18" s="14" t="s">
        <v>144</v>
      </c>
      <c r="D18" s="14" t="s">
        <v>145</v>
      </c>
      <c r="E18" s="14" t="s">
        <v>5633</v>
      </c>
      <c r="F18" s="14" t="s">
        <v>146</v>
      </c>
      <c r="G18" s="15">
        <v>36.0</v>
      </c>
      <c r="H18" s="15" t="s">
        <v>23</v>
      </c>
      <c r="I18" s="15">
        <v>24.0</v>
      </c>
      <c r="J18" s="15" t="s">
        <v>149</v>
      </c>
      <c r="K18" s="15" t="s">
        <v>150</v>
      </c>
    </row>
    <row r="19">
      <c r="A19" s="14" t="s">
        <v>151</v>
      </c>
      <c r="B19" s="14" t="s">
        <v>5635</v>
      </c>
      <c r="C19" s="14" t="s">
        <v>152</v>
      </c>
      <c r="D19" s="14" t="s">
        <v>153</v>
      </c>
      <c r="E19" s="14" t="s">
        <v>5636</v>
      </c>
      <c r="F19" s="14" t="s">
        <v>154</v>
      </c>
      <c r="G19" s="15">
        <v>37.0</v>
      </c>
      <c r="H19" s="15" t="s">
        <v>23</v>
      </c>
      <c r="I19" s="15">
        <v>25.0</v>
      </c>
      <c r="J19" s="15" t="s">
        <v>157</v>
      </c>
      <c r="K19" s="15" t="s">
        <v>158</v>
      </c>
    </row>
    <row r="20">
      <c r="A20" s="14" t="s">
        <v>159</v>
      </c>
      <c r="B20" s="14" t="s">
        <v>5638</v>
      </c>
      <c r="C20" s="14" t="s">
        <v>160</v>
      </c>
      <c r="D20" s="14" t="s">
        <v>161</v>
      </c>
      <c r="E20" s="14" t="s">
        <v>5639</v>
      </c>
      <c r="F20" s="14" t="s">
        <v>162</v>
      </c>
      <c r="G20" s="15">
        <v>38.0</v>
      </c>
      <c r="H20" s="15" t="s">
        <v>23</v>
      </c>
      <c r="I20" s="15">
        <v>26.0</v>
      </c>
      <c r="J20" s="15" t="s">
        <v>165</v>
      </c>
      <c r="K20" s="15" t="s">
        <v>166</v>
      </c>
    </row>
    <row r="21">
      <c r="A21" s="14" t="s">
        <v>167</v>
      </c>
      <c r="B21" s="14" t="s">
        <v>5641</v>
      </c>
      <c r="C21" s="14" t="s">
        <v>168</v>
      </c>
      <c r="D21" s="14" t="s">
        <v>169</v>
      </c>
      <c r="E21" s="14" t="s">
        <v>5642</v>
      </c>
      <c r="F21" s="14" t="s">
        <v>170</v>
      </c>
      <c r="G21" s="15">
        <v>40.0</v>
      </c>
      <c r="H21" s="15" t="s">
        <v>23</v>
      </c>
      <c r="I21" s="15">
        <v>28.0</v>
      </c>
      <c r="J21" s="15" t="s">
        <v>173</v>
      </c>
      <c r="K21" s="15" t="s">
        <v>174</v>
      </c>
    </row>
    <row r="22">
      <c r="A22" s="14" t="s">
        <v>175</v>
      </c>
      <c r="B22" s="14" t="s">
        <v>5644</v>
      </c>
      <c r="C22" s="14" t="s">
        <v>176</v>
      </c>
      <c r="D22" s="14" t="s">
        <v>177</v>
      </c>
      <c r="E22" s="14" t="s">
        <v>5642</v>
      </c>
      <c r="F22" s="14" t="s">
        <v>178</v>
      </c>
      <c r="G22" s="15">
        <v>40.0</v>
      </c>
      <c r="H22" s="15" t="s">
        <v>23</v>
      </c>
      <c r="I22" s="15">
        <v>28.0</v>
      </c>
      <c r="J22" s="15" t="s">
        <v>181</v>
      </c>
      <c r="K22" s="15" t="s">
        <v>182</v>
      </c>
    </row>
    <row r="23">
      <c r="A23" s="14" t="s">
        <v>183</v>
      </c>
      <c r="B23" s="14" t="s">
        <v>5646</v>
      </c>
      <c r="C23" s="14" t="s">
        <v>184</v>
      </c>
      <c r="D23" s="14" t="s">
        <v>185</v>
      </c>
      <c r="E23" s="14" t="s">
        <v>5647</v>
      </c>
      <c r="F23" s="14" t="s">
        <v>186</v>
      </c>
      <c r="G23" s="15">
        <v>42.0</v>
      </c>
      <c r="H23" s="15" t="s">
        <v>23</v>
      </c>
      <c r="I23" s="15">
        <v>30.0</v>
      </c>
      <c r="J23" s="15" t="s">
        <v>189</v>
      </c>
      <c r="K23" s="15" t="s">
        <v>190</v>
      </c>
    </row>
    <row r="24">
      <c r="A24" s="14" t="s">
        <v>191</v>
      </c>
      <c r="B24" s="14" t="s">
        <v>5649</v>
      </c>
      <c r="C24" s="14" t="s">
        <v>192</v>
      </c>
      <c r="D24" s="14" t="s">
        <v>193</v>
      </c>
      <c r="E24" s="14" t="s">
        <v>5650</v>
      </c>
      <c r="F24" s="14" t="s">
        <v>194</v>
      </c>
      <c r="G24" s="15">
        <v>42.0</v>
      </c>
      <c r="H24" s="15" t="s">
        <v>23</v>
      </c>
      <c r="I24" s="15">
        <v>30.0</v>
      </c>
      <c r="J24" s="15" t="s">
        <v>197</v>
      </c>
      <c r="K24" s="15" t="s">
        <v>198</v>
      </c>
    </row>
    <row r="25">
      <c r="A25" s="14" t="s">
        <v>199</v>
      </c>
      <c r="B25" s="14" t="s">
        <v>5652</v>
      </c>
      <c r="C25" s="14" t="s">
        <v>200</v>
      </c>
      <c r="D25" s="14" t="s">
        <v>201</v>
      </c>
      <c r="E25" s="14" t="s">
        <v>5650</v>
      </c>
      <c r="F25" s="14" t="s">
        <v>202</v>
      </c>
      <c r="G25" s="15">
        <v>42.0</v>
      </c>
      <c r="H25" s="15" t="s">
        <v>23</v>
      </c>
      <c r="I25" s="15">
        <v>30.0</v>
      </c>
      <c r="J25" s="15" t="s">
        <v>205</v>
      </c>
      <c r="K25" s="15" t="s">
        <v>206</v>
      </c>
    </row>
    <row r="26">
      <c r="A26" s="14" t="s">
        <v>207</v>
      </c>
      <c r="B26" s="14" t="s">
        <v>5654</v>
      </c>
      <c r="C26" s="14" t="s">
        <v>208</v>
      </c>
      <c r="D26" s="14" t="s">
        <v>209</v>
      </c>
      <c r="E26" s="14" t="s">
        <v>5655</v>
      </c>
      <c r="F26" s="14" t="s">
        <v>210</v>
      </c>
      <c r="G26" s="15">
        <v>43.0</v>
      </c>
      <c r="H26" s="15" t="s">
        <v>23</v>
      </c>
      <c r="I26" s="15">
        <v>31.0</v>
      </c>
      <c r="J26" s="15" t="s">
        <v>214</v>
      </c>
      <c r="K26" s="15" t="s">
        <v>215</v>
      </c>
    </row>
    <row r="27">
      <c r="A27" s="14" t="s">
        <v>216</v>
      </c>
      <c r="B27" s="14" t="s">
        <v>5657</v>
      </c>
      <c r="C27" s="14" t="s">
        <v>217</v>
      </c>
      <c r="D27" s="14" t="s">
        <v>218</v>
      </c>
      <c r="E27" s="14" t="s">
        <v>5655</v>
      </c>
      <c r="F27" s="14" t="s">
        <v>219</v>
      </c>
      <c r="G27" s="15">
        <v>43.0</v>
      </c>
      <c r="H27" s="15" t="s">
        <v>23</v>
      </c>
      <c r="I27" s="15">
        <v>31.0</v>
      </c>
      <c r="J27" s="15" t="s">
        <v>222</v>
      </c>
      <c r="K27" s="15" t="s">
        <v>223</v>
      </c>
    </row>
    <row r="28">
      <c r="A28" s="14" t="s">
        <v>224</v>
      </c>
      <c r="B28" s="14" t="s">
        <v>5659</v>
      </c>
      <c r="C28" s="14" t="s">
        <v>225</v>
      </c>
      <c r="D28" s="14" t="s">
        <v>226</v>
      </c>
      <c r="E28" s="14" t="s">
        <v>5655</v>
      </c>
      <c r="F28" s="14" t="s">
        <v>227</v>
      </c>
      <c r="G28" s="15">
        <v>44.0</v>
      </c>
      <c r="H28" s="15" t="s">
        <v>23</v>
      </c>
      <c r="I28" s="15">
        <v>32.0</v>
      </c>
      <c r="J28" s="15" t="s">
        <v>230</v>
      </c>
      <c r="K28" s="15" t="s">
        <v>231</v>
      </c>
    </row>
    <row r="29">
      <c r="A29" s="14" t="s">
        <v>232</v>
      </c>
      <c r="B29" s="14" t="s">
        <v>5661</v>
      </c>
      <c r="C29" s="14" t="s">
        <v>233</v>
      </c>
      <c r="D29" s="14" t="s">
        <v>234</v>
      </c>
      <c r="E29" s="14" t="s">
        <v>5662</v>
      </c>
      <c r="F29" s="14" t="s">
        <v>235</v>
      </c>
      <c r="G29" s="15">
        <v>44.0</v>
      </c>
      <c r="H29" s="15" t="s">
        <v>23</v>
      </c>
      <c r="I29" s="15">
        <v>32.0</v>
      </c>
      <c r="J29" s="15" t="s">
        <v>238</v>
      </c>
      <c r="K29" s="15" t="s">
        <v>239</v>
      </c>
    </row>
    <row r="30">
      <c r="A30" s="14" t="s">
        <v>240</v>
      </c>
      <c r="B30" s="14" t="s">
        <v>5664</v>
      </c>
      <c r="C30" s="14" t="s">
        <v>241</v>
      </c>
      <c r="D30" s="14" t="s">
        <v>234</v>
      </c>
      <c r="E30" s="14" t="s">
        <v>5662</v>
      </c>
      <c r="F30" s="14" t="s">
        <v>235</v>
      </c>
    </row>
    <row r="31">
      <c r="A31" s="14" t="s">
        <v>242</v>
      </c>
      <c r="B31" s="14" t="s">
        <v>5666</v>
      </c>
      <c r="C31" s="14" t="s">
        <v>243</v>
      </c>
      <c r="D31" s="14" t="s">
        <v>244</v>
      </c>
      <c r="E31" s="14" t="s">
        <v>5667</v>
      </c>
      <c r="F31" s="14" t="s">
        <v>245</v>
      </c>
      <c r="G31" s="15">
        <v>45.0</v>
      </c>
      <c r="H31" s="15" t="s">
        <v>23</v>
      </c>
      <c r="I31" s="15">
        <v>33.0</v>
      </c>
      <c r="J31" s="15" t="s">
        <v>248</v>
      </c>
      <c r="K31" s="15" t="s">
        <v>249</v>
      </c>
    </row>
    <row r="32">
      <c r="A32" s="14" t="s">
        <v>250</v>
      </c>
      <c r="B32" s="14" t="s">
        <v>5669</v>
      </c>
      <c r="C32" s="14" t="s">
        <v>251</v>
      </c>
      <c r="D32" s="14" t="s">
        <v>244</v>
      </c>
      <c r="E32" s="14" t="s">
        <v>5667</v>
      </c>
      <c r="F32" s="14" t="s">
        <v>245</v>
      </c>
      <c r="G32" s="15"/>
      <c r="H32" s="15"/>
      <c r="I32" s="15"/>
      <c r="J32" s="15"/>
      <c r="K32" s="15"/>
    </row>
    <row r="33">
      <c r="A33" s="14" t="s">
        <v>252</v>
      </c>
      <c r="B33" s="14" t="s">
        <v>5671</v>
      </c>
      <c r="C33" s="14" t="s">
        <v>253</v>
      </c>
      <c r="D33" s="14" t="s">
        <v>254</v>
      </c>
      <c r="E33" s="14" t="s">
        <v>5672</v>
      </c>
      <c r="F33" s="14" t="s">
        <v>255</v>
      </c>
      <c r="G33" s="15"/>
      <c r="H33" s="15"/>
      <c r="I33" s="15"/>
      <c r="J33" s="15"/>
      <c r="K33" s="15"/>
    </row>
    <row r="34">
      <c r="A34" s="14" t="s">
        <v>258</v>
      </c>
      <c r="B34" s="14" t="s">
        <v>5674</v>
      </c>
      <c r="C34" s="14" t="s">
        <v>259</v>
      </c>
      <c r="D34" s="14" t="s">
        <v>254</v>
      </c>
      <c r="E34" s="14" t="s">
        <v>5672</v>
      </c>
      <c r="F34" s="14" t="s">
        <v>255</v>
      </c>
      <c r="G34" s="15"/>
      <c r="H34" s="15"/>
      <c r="I34" s="15"/>
      <c r="J34" s="15"/>
      <c r="K34" s="15"/>
    </row>
    <row r="35">
      <c r="A35" s="14" t="s">
        <v>260</v>
      </c>
      <c r="B35" s="14" t="s">
        <v>5676</v>
      </c>
      <c r="C35" s="14" t="s">
        <v>261</v>
      </c>
      <c r="D35" s="14" t="s">
        <v>262</v>
      </c>
      <c r="E35" s="14" t="s">
        <v>5672</v>
      </c>
      <c r="F35" s="14" t="s">
        <v>263</v>
      </c>
      <c r="G35" s="15"/>
      <c r="H35" s="15"/>
      <c r="I35" s="15"/>
      <c r="J35" s="15"/>
      <c r="K35" s="15"/>
    </row>
    <row r="36">
      <c r="A36" s="14" t="s">
        <v>266</v>
      </c>
      <c r="B36" s="14" t="s">
        <v>5678</v>
      </c>
      <c r="C36" s="14" t="s">
        <v>267</v>
      </c>
      <c r="D36" s="14" t="s">
        <v>268</v>
      </c>
      <c r="E36" s="14" t="s">
        <v>5672</v>
      </c>
      <c r="F36" s="14" t="s">
        <v>269</v>
      </c>
      <c r="G36" s="15"/>
      <c r="H36" s="15"/>
      <c r="I36" s="15"/>
      <c r="J36" s="15"/>
      <c r="K36" s="15"/>
    </row>
    <row r="37">
      <c r="A37" s="14" t="s">
        <v>272</v>
      </c>
      <c r="B37" s="14" t="s">
        <v>5680</v>
      </c>
      <c r="C37" s="14" t="s">
        <v>273</v>
      </c>
      <c r="D37" s="14" t="s">
        <v>268</v>
      </c>
      <c r="E37" s="14" t="s">
        <v>5672</v>
      </c>
      <c r="F37" s="14" t="s">
        <v>269</v>
      </c>
      <c r="G37" s="15"/>
      <c r="H37" s="15"/>
      <c r="I37" s="15"/>
      <c r="J37" s="15"/>
      <c r="K37" s="15"/>
    </row>
    <row r="38">
      <c r="A38" s="14" t="s">
        <v>274</v>
      </c>
      <c r="B38" s="14" t="s">
        <v>5682</v>
      </c>
      <c r="C38" s="14" t="s">
        <v>275</v>
      </c>
      <c r="D38" s="14" t="s">
        <v>268</v>
      </c>
      <c r="E38" s="14" t="s">
        <v>5672</v>
      </c>
      <c r="F38" s="14" t="s">
        <v>269</v>
      </c>
      <c r="G38" s="15"/>
      <c r="H38" s="15"/>
      <c r="I38" s="15"/>
      <c r="J38" s="15"/>
      <c r="K38" s="15"/>
    </row>
    <row r="39">
      <c r="A39" s="14" t="s">
        <v>276</v>
      </c>
      <c r="B39" s="14" t="s">
        <v>5684</v>
      </c>
      <c r="C39" s="14" t="s">
        <v>277</v>
      </c>
      <c r="D39" s="14" t="s">
        <v>278</v>
      </c>
      <c r="E39" s="14" t="s">
        <v>5685</v>
      </c>
      <c r="F39" s="14" t="s">
        <v>279</v>
      </c>
      <c r="G39" s="15">
        <v>47.0</v>
      </c>
      <c r="H39" s="15" t="s">
        <v>23</v>
      </c>
      <c r="I39" s="15">
        <v>35.0</v>
      </c>
      <c r="J39" s="15" t="s">
        <v>282</v>
      </c>
      <c r="K39" s="15" t="s">
        <v>283</v>
      </c>
    </row>
    <row r="40">
      <c r="A40" s="14" t="s">
        <v>284</v>
      </c>
      <c r="B40" s="14" t="s">
        <v>5687</v>
      </c>
      <c r="C40" s="14" t="s">
        <v>285</v>
      </c>
      <c r="D40" s="14" t="s">
        <v>286</v>
      </c>
      <c r="E40" s="14" t="s">
        <v>5685</v>
      </c>
      <c r="F40" s="14" t="s">
        <v>287</v>
      </c>
      <c r="G40" s="15">
        <v>47.0</v>
      </c>
      <c r="H40" s="15" t="s">
        <v>23</v>
      </c>
      <c r="I40" s="15">
        <v>35.0</v>
      </c>
      <c r="J40" s="15" t="s">
        <v>290</v>
      </c>
      <c r="K40" s="15" t="s">
        <v>291</v>
      </c>
    </row>
    <row r="41">
      <c r="A41" s="14" t="s">
        <v>292</v>
      </c>
      <c r="B41" s="14" t="s">
        <v>5689</v>
      </c>
      <c r="C41" s="14" t="s">
        <v>293</v>
      </c>
      <c r="D41" s="14" t="s">
        <v>294</v>
      </c>
      <c r="E41" s="14" t="s">
        <v>5690</v>
      </c>
      <c r="F41" s="14" t="s">
        <v>295</v>
      </c>
      <c r="G41" s="15">
        <v>48.0</v>
      </c>
      <c r="H41" s="15" t="s">
        <v>23</v>
      </c>
      <c r="I41" s="15">
        <v>36.0</v>
      </c>
      <c r="J41" s="15" t="s">
        <v>299</v>
      </c>
      <c r="K41" s="15" t="s">
        <v>300</v>
      </c>
    </row>
    <row r="42">
      <c r="A42" s="14" t="s">
        <v>301</v>
      </c>
      <c r="B42" s="14" t="s">
        <v>5692</v>
      </c>
      <c r="C42" s="14" t="s">
        <v>302</v>
      </c>
      <c r="D42" s="14" t="s">
        <v>303</v>
      </c>
      <c r="E42" s="14" t="s">
        <v>5690</v>
      </c>
      <c r="F42" s="14" t="s">
        <v>304</v>
      </c>
      <c r="G42" s="15">
        <v>48.0</v>
      </c>
      <c r="H42" s="15" t="s">
        <v>23</v>
      </c>
      <c r="I42" s="15">
        <v>36.0</v>
      </c>
      <c r="J42" s="15" t="s">
        <v>307</v>
      </c>
      <c r="K42" s="15" t="s">
        <v>308</v>
      </c>
    </row>
    <row r="43">
      <c r="A43" s="14" t="s">
        <v>309</v>
      </c>
      <c r="B43" s="14" t="s">
        <v>5694</v>
      </c>
      <c r="C43" s="14" t="s">
        <v>310</v>
      </c>
      <c r="D43" s="14" t="s">
        <v>303</v>
      </c>
      <c r="E43" s="14" t="s">
        <v>5690</v>
      </c>
      <c r="F43" s="14" t="s">
        <v>304</v>
      </c>
      <c r="G43" s="15"/>
      <c r="H43" s="15"/>
      <c r="I43" s="15"/>
      <c r="J43" s="15"/>
      <c r="K43" s="15"/>
    </row>
    <row r="44">
      <c r="A44" s="14" t="s">
        <v>311</v>
      </c>
      <c r="B44" s="14" t="s">
        <v>5696</v>
      </c>
      <c r="C44" s="14" t="s">
        <v>312</v>
      </c>
      <c r="D44" s="14" t="s">
        <v>313</v>
      </c>
      <c r="E44" s="14" t="s">
        <v>5697</v>
      </c>
      <c r="F44" s="14" t="s">
        <v>8021</v>
      </c>
      <c r="G44" s="15">
        <v>49.0</v>
      </c>
      <c r="H44" s="15" t="s">
        <v>23</v>
      </c>
      <c r="I44" s="15">
        <v>37.0</v>
      </c>
      <c r="J44" s="15" t="s">
        <v>317</v>
      </c>
      <c r="K44" s="15" t="s">
        <v>318</v>
      </c>
    </row>
    <row r="45">
      <c r="A45" s="14" t="s">
        <v>319</v>
      </c>
      <c r="B45" s="14" t="s">
        <v>5699</v>
      </c>
      <c r="C45" s="14" t="s">
        <v>320</v>
      </c>
      <c r="D45" s="14" t="s">
        <v>313</v>
      </c>
      <c r="E45" s="14" t="s">
        <v>5697</v>
      </c>
      <c r="F45" s="14" t="s">
        <v>8021</v>
      </c>
      <c r="G45" s="15"/>
      <c r="H45" s="15"/>
      <c r="I45" s="15"/>
      <c r="J45" s="15"/>
      <c r="K45" s="15"/>
    </row>
    <row r="46">
      <c r="A46" s="14" t="s">
        <v>322</v>
      </c>
      <c r="B46" s="14" t="s">
        <v>5701</v>
      </c>
      <c r="C46" s="14" t="s">
        <v>323</v>
      </c>
      <c r="D46" s="14" t="s">
        <v>313</v>
      </c>
      <c r="E46" s="14" t="s">
        <v>5697</v>
      </c>
      <c r="F46" s="14" t="s">
        <v>8021</v>
      </c>
      <c r="G46" s="15"/>
      <c r="H46" s="15"/>
      <c r="I46" s="15"/>
      <c r="J46" s="15"/>
      <c r="K46" s="15"/>
    </row>
    <row r="47">
      <c r="A47" s="14" t="s">
        <v>325</v>
      </c>
      <c r="B47" s="14" t="s">
        <v>5703</v>
      </c>
      <c r="C47" s="14" t="s">
        <v>326</v>
      </c>
      <c r="D47" s="14" t="s">
        <v>313</v>
      </c>
      <c r="E47" s="14" t="s">
        <v>5697</v>
      </c>
      <c r="F47" s="14" t="s">
        <v>8021</v>
      </c>
      <c r="G47" s="15"/>
      <c r="H47" s="15"/>
      <c r="I47" s="15"/>
      <c r="J47" s="15"/>
      <c r="K47" s="15"/>
    </row>
    <row r="48">
      <c r="A48" s="14" t="s">
        <v>328</v>
      </c>
      <c r="B48" s="14" t="s">
        <v>5705</v>
      </c>
      <c r="C48" s="14" t="s">
        <v>329</v>
      </c>
      <c r="D48" s="14" t="s">
        <v>313</v>
      </c>
      <c r="E48" s="14" t="s">
        <v>5697</v>
      </c>
      <c r="F48" s="14" t="s">
        <v>8021</v>
      </c>
      <c r="G48" s="15"/>
      <c r="H48" s="15"/>
      <c r="I48" s="15"/>
      <c r="J48" s="15"/>
      <c r="K48" s="15"/>
    </row>
    <row r="49">
      <c r="A49" s="14" t="s">
        <v>331</v>
      </c>
      <c r="B49" s="14" t="s">
        <v>5707</v>
      </c>
      <c r="C49" s="14" t="s">
        <v>332</v>
      </c>
      <c r="D49" s="14" t="s">
        <v>313</v>
      </c>
      <c r="E49" s="14" t="s">
        <v>5697</v>
      </c>
      <c r="F49" s="14" t="s">
        <v>8021</v>
      </c>
      <c r="G49" s="15"/>
      <c r="H49" s="15"/>
      <c r="I49" s="15"/>
      <c r="J49" s="15"/>
      <c r="K49" s="15"/>
    </row>
    <row r="50">
      <c r="A50" s="14" t="s">
        <v>334</v>
      </c>
      <c r="B50" s="14" t="s">
        <v>5709</v>
      </c>
      <c r="C50" s="14" t="s">
        <v>335</v>
      </c>
      <c r="D50" s="14" t="s">
        <v>336</v>
      </c>
      <c r="E50" s="14" t="s">
        <v>5697</v>
      </c>
      <c r="F50" s="14" t="s">
        <v>337</v>
      </c>
      <c r="G50" s="15">
        <v>49.0</v>
      </c>
      <c r="H50" s="15" t="s">
        <v>23</v>
      </c>
      <c r="I50" s="15">
        <v>37.0</v>
      </c>
      <c r="J50" s="15" t="s">
        <v>340</v>
      </c>
      <c r="K50" s="15" t="s">
        <v>341</v>
      </c>
    </row>
    <row r="51">
      <c r="A51" s="14" t="s">
        <v>342</v>
      </c>
      <c r="B51" s="14" t="s">
        <v>5711</v>
      </c>
      <c r="C51" s="14" t="s">
        <v>343</v>
      </c>
      <c r="D51" s="14" t="s">
        <v>344</v>
      </c>
      <c r="E51" s="14" t="s">
        <v>5712</v>
      </c>
      <c r="F51" s="14" t="s">
        <v>345</v>
      </c>
      <c r="G51" s="15">
        <v>50.0</v>
      </c>
      <c r="H51" s="15" t="s">
        <v>23</v>
      </c>
      <c r="I51" s="15">
        <v>38.0</v>
      </c>
      <c r="J51" s="15" t="s">
        <v>348</v>
      </c>
      <c r="K51" s="15" t="s">
        <v>349</v>
      </c>
    </row>
    <row r="52">
      <c r="A52" s="14" t="s">
        <v>350</v>
      </c>
      <c r="B52" s="14" t="s">
        <v>5714</v>
      </c>
      <c r="C52" s="14" t="s">
        <v>351</v>
      </c>
      <c r="D52" s="14" t="s">
        <v>352</v>
      </c>
      <c r="E52" s="14" t="s">
        <v>5712</v>
      </c>
      <c r="F52" s="14" t="s">
        <v>353</v>
      </c>
      <c r="G52" s="15">
        <v>50.0</v>
      </c>
      <c r="H52" s="15" t="s">
        <v>23</v>
      </c>
      <c r="I52" s="15">
        <v>38.0</v>
      </c>
      <c r="J52" s="15" t="s">
        <v>356</v>
      </c>
      <c r="K52" s="15" t="s">
        <v>357</v>
      </c>
    </row>
    <row r="53">
      <c r="A53" s="14" t="s">
        <v>358</v>
      </c>
      <c r="B53" s="14" t="s">
        <v>5716</v>
      </c>
      <c r="C53" s="16"/>
      <c r="D53" s="14" t="s">
        <v>359</v>
      </c>
      <c r="E53" s="14" t="s">
        <v>5712</v>
      </c>
      <c r="F53" s="14" t="s">
        <v>360</v>
      </c>
      <c r="G53" s="15">
        <v>50.0</v>
      </c>
      <c r="H53" s="15" t="s">
        <v>23</v>
      </c>
      <c r="I53" s="15">
        <v>38.0</v>
      </c>
      <c r="J53" s="15" t="s">
        <v>363</v>
      </c>
      <c r="K53" s="15" t="s">
        <v>364</v>
      </c>
    </row>
    <row r="54">
      <c r="A54" s="14" t="s">
        <v>365</v>
      </c>
      <c r="B54" s="14" t="s">
        <v>5719</v>
      </c>
      <c r="C54" s="14" t="s">
        <v>366</v>
      </c>
      <c r="D54" s="14" t="s">
        <v>367</v>
      </c>
      <c r="E54" s="14" t="s">
        <v>5720</v>
      </c>
      <c r="F54" s="14" t="s">
        <v>368</v>
      </c>
      <c r="G54" s="15">
        <v>50.0</v>
      </c>
      <c r="H54" s="15" t="s">
        <v>23</v>
      </c>
      <c r="I54" s="15">
        <v>38.0</v>
      </c>
      <c r="J54" s="15" t="s">
        <v>371</v>
      </c>
      <c r="K54" s="15" t="s">
        <v>372</v>
      </c>
    </row>
    <row r="55">
      <c r="A55" s="14" t="s">
        <v>373</v>
      </c>
      <c r="B55" s="14" t="s">
        <v>5722</v>
      </c>
      <c r="C55" s="14" t="s">
        <v>374</v>
      </c>
      <c r="D55" s="14" t="s">
        <v>375</v>
      </c>
      <c r="E55" s="14" t="s">
        <v>5720</v>
      </c>
      <c r="F55" s="14" t="s">
        <v>376</v>
      </c>
      <c r="G55" s="15">
        <v>50.0</v>
      </c>
      <c r="H55" s="15" t="s">
        <v>23</v>
      </c>
      <c r="I55" s="15">
        <v>38.0</v>
      </c>
      <c r="J55" s="15" t="s">
        <v>379</v>
      </c>
      <c r="K55" s="15" t="s">
        <v>380</v>
      </c>
    </row>
    <row r="56">
      <c r="A56" s="14" t="s">
        <v>381</v>
      </c>
      <c r="B56" s="14" t="s">
        <v>5724</v>
      </c>
      <c r="C56" s="14" t="s">
        <v>382</v>
      </c>
      <c r="D56" s="14" t="s">
        <v>383</v>
      </c>
      <c r="E56" s="14" t="s">
        <v>5720</v>
      </c>
      <c r="F56" s="14" t="s">
        <v>384</v>
      </c>
      <c r="G56" s="15">
        <v>51.0</v>
      </c>
      <c r="H56" s="15" t="s">
        <v>23</v>
      </c>
      <c r="I56" s="15">
        <v>39.0</v>
      </c>
      <c r="J56" s="15" t="s">
        <v>387</v>
      </c>
      <c r="K56" s="15" t="s">
        <v>388</v>
      </c>
    </row>
    <row r="57">
      <c r="A57" s="14" t="s">
        <v>389</v>
      </c>
      <c r="B57" s="14" t="s">
        <v>5726</v>
      </c>
      <c r="C57" s="14" t="s">
        <v>390</v>
      </c>
      <c r="D57" s="14" t="s">
        <v>391</v>
      </c>
      <c r="E57" s="14" t="s">
        <v>5727</v>
      </c>
      <c r="F57" s="14" t="s">
        <v>392</v>
      </c>
      <c r="G57" s="15">
        <v>51.0</v>
      </c>
      <c r="H57" s="15" t="s">
        <v>23</v>
      </c>
      <c r="I57" s="15">
        <v>39.0</v>
      </c>
      <c r="J57" s="15" t="s">
        <v>396</v>
      </c>
      <c r="K57" s="15" t="s">
        <v>397</v>
      </c>
    </row>
    <row r="58">
      <c r="A58" s="14" t="s">
        <v>398</v>
      </c>
      <c r="B58" s="14" t="s">
        <v>5729</v>
      </c>
      <c r="C58" s="14" t="s">
        <v>399</v>
      </c>
      <c r="D58" s="14" t="s">
        <v>400</v>
      </c>
      <c r="E58" s="14" t="s">
        <v>5727</v>
      </c>
      <c r="F58" s="14" t="s">
        <v>401</v>
      </c>
      <c r="G58" s="15">
        <v>52.0</v>
      </c>
      <c r="H58" s="15" t="s">
        <v>23</v>
      </c>
      <c r="I58" s="15">
        <v>40.0</v>
      </c>
      <c r="J58" s="15" t="s">
        <v>404</v>
      </c>
      <c r="K58" s="15" t="s">
        <v>405</v>
      </c>
    </row>
    <row r="59">
      <c r="A59" s="14" t="s">
        <v>406</v>
      </c>
      <c r="B59" s="14" t="s">
        <v>5731</v>
      </c>
      <c r="C59" s="14" t="s">
        <v>407</v>
      </c>
      <c r="D59" s="14" t="s">
        <v>408</v>
      </c>
      <c r="E59" s="14" t="s">
        <v>5727</v>
      </c>
      <c r="F59" s="14" t="s">
        <v>409</v>
      </c>
      <c r="G59" s="15">
        <v>52.0</v>
      </c>
      <c r="H59" s="15" t="s">
        <v>23</v>
      </c>
      <c r="I59" s="15">
        <v>40.0</v>
      </c>
      <c r="J59" s="15" t="s">
        <v>412</v>
      </c>
      <c r="K59" s="15" t="s">
        <v>413</v>
      </c>
    </row>
    <row r="60">
      <c r="A60" s="14" t="s">
        <v>414</v>
      </c>
      <c r="B60" s="14" t="s">
        <v>5733</v>
      </c>
      <c r="C60" s="14" t="s">
        <v>415</v>
      </c>
      <c r="D60" s="14" t="s">
        <v>416</v>
      </c>
      <c r="E60" s="14" t="s">
        <v>5727</v>
      </c>
      <c r="F60" s="14" t="s">
        <v>417</v>
      </c>
      <c r="G60" s="15">
        <v>52.0</v>
      </c>
      <c r="H60" s="15" t="s">
        <v>23</v>
      </c>
      <c r="I60" s="15">
        <v>40.0</v>
      </c>
      <c r="J60" s="15" t="s">
        <v>420</v>
      </c>
      <c r="K60" s="15" t="s">
        <v>421</v>
      </c>
    </row>
    <row r="61">
      <c r="A61" s="14" t="s">
        <v>422</v>
      </c>
      <c r="B61" s="14" t="s">
        <v>5735</v>
      </c>
      <c r="C61" s="14" t="s">
        <v>423</v>
      </c>
      <c r="D61" s="14" t="s">
        <v>424</v>
      </c>
      <c r="E61" s="14" t="s">
        <v>5736</v>
      </c>
      <c r="F61" s="14" t="s">
        <v>425</v>
      </c>
      <c r="G61" s="15">
        <v>53.0</v>
      </c>
      <c r="H61" s="15" t="s">
        <v>23</v>
      </c>
      <c r="I61" s="15">
        <v>41.0</v>
      </c>
      <c r="J61" s="15" t="s">
        <v>428</v>
      </c>
      <c r="K61" s="15" t="s">
        <v>429</v>
      </c>
    </row>
    <row r="62">
      <c r="A62" s="14" t="s">
        <v>430</v>
      </c>
      <c r="B62" s="14" t="s">
        <v>5738</v>
      </c>
      <c r="C62" s="14" t="s">
        <v>431</v>
      </c>
      <c r="D62" s="14" t="s">
        <v>432</v>
      </c>
      <c r="E62" s="14" t="s">
        <v>5736</v>
      </c>
      <c r="F62" s="14" t="s">
        <v>433</v>
      </c>
      <c r="G62" s="15">
        <v>53.0</v>
      </c>
      <c r="H62" s="15" t="s">
        <v>23</v>
      </c>
      <c r="I62" s="15">
        <v>41.0</v>
      </c>
      <c r="J62" s="15" t="s">
        <v>436</v>
      </c>
      <c r="K62" s="15" t="s">
        <v>437</v>
      </c>
    </row>
    <row r="63">
      <c r="A63" s="14" t="s">
        <v>438</v>
      </c>
      <c r="B63" s="14" t="s">
        <v>5740</v>
      </c>
      <c r="C63" s="14" t="s">
        <v>439</v>
      </c>
      <c r="D63" s="14" t="s">
        <v>440</v>
      </c>
      <c r="E63" s="14" t="s">
        <v>5736</v>
      </c>
      <c r="F63" s="14" t="s">
        <v>441</v>
      </c>
      <c r="G63" s="15">
        <v>53.0</v>
      </c>
      <c r="H63" s="15" t="s">
        <v>23</v>
      </c>
      <c r="I63" s="15">
        <v>41.0</v>
      </c>
      <c r="J63" s="15" t="s">
        <v>444</v>
      </c>
      <c r="K63" s="15" t="s">
        <v>445</v>
      </c>
    </row>
    <row r="64">
      <c r="A64" s="14" t="s">
        <v>446</v>
      </c>
      <c r="B64" s="14" t="s">
        <v>5742</v>
      </c>
      <c r="C64" s="14" t="s">
        <v>447</v>
      </c>
      <c r="D64" s="14" t="s">
        <v>448</v>
      </c>
      <c r="E64" s="14" t="s">
        <v>5736</v>
      </c>
      <c r="F64" s="14" t="s">
        <v>449</v>
      </c>
      <c r="G64" s="15">
        <v>53.0</v>
      </c>
      <c r="H64" s="15" t="s">
        <v>23</v>
      </c>
      <c r="I64" s="15">
        <v>41.0</v>
      </c>
      <c r="J64" s="15" t="s">
        <v>452</v>
      </c>
      <c r="K64" s="15" t="s">
        <v>453</v>
      </c>
    </row>
    <row r="65">
      <c r="A65" s="14" t="s">
        <v>454</v>
      </c>
      <c r="B65" s="14" t="s">
        <v>5744</v>
      </c>
      <c r="C65" s="14" t="s">
        <v>455</v>
      </c>
      <c r="D65" s="14" t="s">
        <v>456</v>
      </c>
      <c r="E65" s="14" t="s">
        <v>5736</v>
      </c>
      <c r="F65" s="14" t="s">
        <v>457</v>
      </c>
      <c r="G65" s="15">
        <v>54.0</v>
      </c>
      <c r="H65" s="15" t="s">
        <v>23</v>
      </c>
      <c r="I65" s="15">
        <v>42.0</v>
      </c>
      <c r="J65" s="15" t="s">
        <v>460</v>
      </c>
      <c r="K65" s="15" t="s">
        <v>461</v>
      </c>
    </row>
    <row r="66">
      <c r="A66" s="14" t="s">
        <v>462</v>
      </c>
      <c r="B66" s="14" t="s">
        <v>5746</v>
      </c>
      <c r="C66" s="14" t="s">
        <v>463</v>
      </c>
      <c r="D66" s="14" t="s">
        <v>464</v>
      </c>
      <c r="E66" s="14" t="s">
        <v>5747</v>
      </c>
      <c r="F66" s="14" t="s">
        <v>465</v>
      </c>
      <c r="G66" s="15">
        <v>54.0</v>
      </c>
      <c r="H66" s="15" t="s">
        <v>23</v>
      </c>
      <c r="I66" s="15">
        <v>42.0</v>
      </c>
      <c r="J66" s="15" t="s">
        <v>468</v>
      </c>
      <c r="K66" s="15" t="s">
        <v>469</v>
      </c>
    </row>
    <row r="67">
      <c r="A67" s="14" t="s">
        <v>470</v>
      </c>
      <c r="B67" s="14" t="s">
        <v>5749</v>
      </c>
      <c r="C67" s="14" t="s">
        <v>471</v>
      </c>
      <c r="D67" s="14" t="s">
        <v>472</v>
      </c>
      <c r="E67" s="14" t="s">
        <v>5747</v>
      </c>
      <c r="F67" s="14" t="s">
        <v>473</v>
      </c>
      <c r="G67" s="15">
        <v>55.0</v>
      </c>
      <c r="H67" s="15" t="s">
        <v>23</v>
      </c>
      <c r="I67" s="15">
        <v>43.0</v>
      </c>
      <c r="J67" s="15" t="s">
        <v>477</v>
      </c>
      <c r="K67" s="15" t="s">
        <v>478</v>
      </c>
    </row>
    <row r="68">
      <c r="A68" s="14" t="s">
        <v>479</v>
      </c>
      <c r="B68" s="14" t="s">
        <v>5751</v>
      </c>
      <c r="C68" s="14" t="s">
        <v>480</v>
      </c>
      <c r="D68" s="14" t="s">
        <v>481</v>
      </c>
      <c r="E68" s="14" t="s">
        <v>5747</v>
      </c>
      <c r="F68" s="14" t="s">
        <v>482</v>
      </c>
      <c r="G68" s="15">
        <v>55.0</v>
      </c>
      <c r="H68" s="15" t="s">
        <v>23</v>
      </c>
      <c r="I68" s="15">
        <v>43.0</v>
      </c>
      <c r="J68" s="15" t="s">
        <v>485</v>
      </c>
      <c r="K68" s="15" t="s">
        <v>486</v>
      </c>
    </row>
    <row r="69">
      <c r="A69" s="14" t="s">
        <v>487</v>
      </c>
      <c r="B69" s="14" t="s">
        <v>5753</v>
      </c>
      <c r="C69" s="14" t="s">
        <v>488</v>
      </c>
      <c r="D69" s="14" t="s">
        <v>489</v>
      </c>
      <c r="E69" s="14" t="s">
        <v>5747</v>
      </c>
      <c r="F69" s="14" t="s">
        <v>490</v>
      </c>
      <c r="G69" s="15">
        <v>56.0</v>
      </c>
      <c r="H69" s="15" t="s">
        <v>23</v>
      </c>
      <c r="I69" s="15">
        <v>44.0</v>
      </c>
      <c r="J69" s="15" t="s">
        <v>493</v>
      </c>
      <c r="K69" s="15" t="s">
        <v>494</v>
      </c>
    </row>
    <row r="70">
      <c r="A70" s="14" t="s">
        <v>495</v>
      </c>
      <c r="B70" s="14" t="s">
        <v>5755</v>
      </c>
      <c r="C70" s="14" t="s">
        <v>496</v>
      </c>
      <c r="D70" s="14" t="s">
        <v>497</v>
      </c>
      <c r="E70" s="14" t="s">
        <v>5756</v>
      </c>
      <c r="F70" s="14" t="s">
        <v>498</v>
      </c>
      <c r="G70" s="15">
        <v>56.0</v>
      </c>
      <c r="H70" s="15" t="s">
        <v>23</v>
      </c>
      <c r="I70" s="15">
        <v>44.0</v>
      </c>
      <c r="J70" s="15" t="s">
        <v>501</v>
      </c>
      <c r="K70" s="15" t="s">
        <v>502</v>
      </c>
    </row>
    <row r="71">
      <c r="A71" s="14" t="s">
        <v>503</v>
      </c>
      <c r="B71" s="14" t="s">
        <v>5758</v>
      </c>
      <c r="C71" s="14" t="s">
        <v>504</v>
      </c>
      <c r="D71" s="14" t="s">
        <v>505</v>
      </c>
      <c r="E71" s="14" t="s">
        <v>5756</v>
      </c>
      <c r="F71" s="14" t="s">
        <v>506</v>
      </c>
      <c r="G71" s="15">
        <v>56.0</v>
      </c>
      <c r="H71" s="15" t="s">
        <v>23</v>
      </c>
      <c r="I71" s="15">
        <v>44.0</v>
      </c>
      <c r="J71" s="15" t="s">
        <v>509</v>
      </c>
      <c r="K71" s="15" t="s">
        <v>510</v>
      </c>
    </row>
    <row r="72">
      <c r="A72" s="14" t="s">
        <v>511</v>
      </c>
      <c r="B72" s="14" t="s">
        <v>5760</v>
      </c>
      <c r="C72" s="14" t="s">
        <v>512</v>
      </c>
      <c r="D72" s="14" t="s">
        <v>513</v>
      </c>
      <c r="E72" s="14" t="s">
        <v>5756</v>
      </c>
      <c r="F72" s="14" t="s">
        <v>514</v>
      </c>
      <c r="G72" s="15">
        <v>57.0</v>
      </c>
      <c r="H72" s="15" t="s">
        <v>23</v>
      </c>
      <c r="I72" s="15">
        <v>45.0</v>
      </c>
      <c r="J72" s="15" t="s">
        <v>509</v>
      </c>
      <c r="K72" s="15" t="s">
        <v>517</v>
      </c>
    </row>
    <row r="73">
      <c r="A73" s="14" t="s">
        <v>518</v>
      </c>
      <c r="B73" s="14" t="s">
        <v>5762</v>
      </c>
      <c r="C73" s="14" t="s">
        <v>519</v>
      </c>
      <c r="D73" s="14" t="s">
        <v>520</v>
      </c>
      <c r="E73" s="14" t="s">
        <v>5756</v>
      </c>
      <c r="F73" s="14" t="s">
        <v>521</v>
      </c>
      <c r="G73" s="15">
        <v>57.0</v>
      </c>
      <c r="H73" s="15" t="s">
        <v>23</v>
      </c>
      <c r="I73" s="15">
        <v>45.0</v>
      </c>
      <c r="J73" s="15" t="s">
        <v>524</v>
      </c>
      <c r="K73" s="15" t="s">
        <v>525</v>
      </c>
    </row>
    <row r="74">
      <c r="A74" s="14" t="s">
        <v>526</v>
      </c>
      <c r="B74" s="14" t="s">
        <v>5765</v>
      </c>
      <c r="C74" s="14" t="s">
        <v>527</v>
      </c>
      <c r="D74" s="14" t="s">
        <v>528</v>
      </c>
      <c r="E74" s="14" t="s">
        <v>5756</v>
      </c>
      <c r="F74" s="14" t="s">
        <v>529</v>
      </c>
      <c r="G74" s="15">
        <v>57.0</v>
      </c>
      <c r="H74" s="15" t="s">
        <v>23</v>
      </c>
      <c r="I74" s="15">
        <v>45.0</v>
      </c>
      <c r="J74" s="15" t="s">
        <v>531</v>
      </c>
      <c r="K74" s="15" t="s">
        <v>532</v>
      </c>
    </row>
    <row r="75">
      <c r="A75" s="14" t="s">
        <v>533</v>
      </c>
      <c r="B75" s="14" t="s">
        <v>5767</v>
      </c>
      <c r="C75" s="14" t="s">
        <v>534</v>
      </c>
      <c r="D75" s="14" t="s">
        <v>535</v>
      </c>
      <c r="E75" s="14" t="s">
        <v>5756</v>
      </c>
      <c r="F75" s="14" t="s">
        <v>536</v>
      </c>
      <c r="G75" s="15">
        <v>57.0</v>
      </c>
      <c r="H75" s="15" t="s">
        <v>23</v>
      </c>
      <c r="I75" s="15">
        <v>45.0</v>
      </c>
      <c r="J75" s="15" t="s">
        <v>539</v>
      </c>
      <c r="K75" s="15" t="s">
        <v>540</v>
      </c>
    </row>
    <row r="76">
      <c r="A76" s="14" t="s">
        <v>541</v>
      </c>
      <c r="B76" s="14" t="s">
        <v>5769</v>
      </c>
      <c r="C76" s="14" t="s">
        <v>542</v>
      </c>
      <c r="D76" s="14" t="s">
        <v>543</v>
      </c>
      <c r="E76" s="14" t="s">
        <v>5770</v>
      </c>
      <c r="F76" s="14" t="s">
        <v>544</v>
      </c>
      <c r="G76" s="15">
        <v>58.0</v>
      </c>
      <c r="H76" s="15" t="s">
        <v>23</v>
      </c>
      <c r="I76" s="15">
        <v>46.0</v>
      </c>
      <c r="J76" s="15" t="s">
        <v>547</v>
      </c>
      <c r="K76" s="15" t="s">
        <v>548</v>
      </c>
    </row>
    <row r="77">
      <c r="A77" s="14" t="s">
        <v>549</v>
      </c>
      <c r="B77" s="14" t="s">
        <v>5772</v>
      </c>
      <c r="C77" s="14" t="s">
        <v>550</v>
      </c>
      <c r="D77" s="14" t="s">
        <v>551</v>
      </c>
      <c r="E77" s="14" t="s">
        <v>5770</v>
      </c>
      <c r="F77" s="14" t="s">
        <v>552</v>
      </c>
      <c r="G77" s="15">
        <v>58.0</v>
      </c>
      <c r="H77" s="15" t="s">
        <v>23</v>
      </c>
      <c r="I77" s="15">
        <v>46.0</v>
      </c>
      <c r="J77" s="15" t="s">
        <v>556</v>
      </c>
      <c r="K77" s="15" t="s">
        <v>557</v>
      </c>
    </row>
    <row r="78">
      <c r="A78" s="14" t="s">
        <v>558</v>
      </c>
      <c r="B78" s="14" t="s">
        <v>5774</v>
      </c>
      <c r="C78" s="14" t="s">
        <v>559</v>
      </c>
      <c r="D78" s="14" t="s">
        <v>481</v>
      </c>
      <c r="E78" s="14" t="s">
        <v>5770</v>
      </c>
      <c r="F78" s="14" t="s">
        <v>560</v>
      </c>
      <c r="G78" s="15">
        <v>58.0</v>
      </c>
      <c r="H78" s="15" t="s">
        <v>23</v>
      </c>
      <c r="I78" s="15">
        <v>46.0</v>
      </c>
      <c r="J78" s="15" t="s">
        <v>564</v>
      </c>
      <c r="K78" s="15" t="s">
        <v>565</v>
      </c>
    </row>
    <row r="79">
      <c r="A79" s="14" t="s">
        <v>566</v>
      </c>
      <c r="B79" s="14" t="s">
        <v>567</v>
      </c>
      <c r="C79" s="14" t="s">
        <v>568</v>
      </c>
      <c r="D79" s="14" t="s">
        <v>569</v>
      </c>
      <c r="E79" s="14" t="s">
        <v>5770</v>
      </c>
      <c r="F79" s="14" t="s">
        <v>570</v>
      </c>
      <c r="G79" s="15">
        <v>58.0</v>
      </c>
      <c r="H79" s="15" t="s">
        <v>23</v>
      </c>
      <c r="I79" s="15">
        <v>46.0</v>
      </c>
      <c r="J79" s="15" t="s">
        <v>573</v>
      </c>
      <c r="K79" s="15" t="s">
        <v>574</v>
      </c>
    </row>
    <row r="80">
      <c r="A80" s="14" t="s">
        <v>575</v>
      </c>
      <c r="B80" s="14" t="s">
        <v>5777</v>
      </c>
      <c r="C80" s="14" t="s">
        <v>576</v>
      </c>
      <c r="D80" s="14" t="s">
        <v>577</v>
      </c>
      <c r="E80" s="14" t="s">
        <v>5778</v>
      </c>
      <c r="F80" s="14" t="s">
        <v>578</v>
      </c>
      <c r="G80" s="15">
        <v>59.0</v>
      </c>
      <c r="H80" s="15" t="s">
        <v>23</v>
      </c>
      <c r="I80" s="15">
        <v>47.0</v>
      </c>
      <c r="J80" s="15" t="s">
        <v>581</v>
      </c>
      <c r="K80" s="15" t="s">
        <v>582</v>
      </c>
    </row>
    <row r="81">
      <c r="A81" s="14" t="s">
        <v>583</v>
      </c>
      <c r="B81" s="14" t="s">
        <v>5780</v>
      </c>
      <c r="C81" s="14" t="s">
        <v>584</v>
      </c>
      <c r="D81" s="14" t="s">
        <v>577</v>
      </c>
      <c r="E81" s="14" t="s">
        <v>5778</v>
      </c>
      <c r="F81" s="14" t="s">
        <v>578</v>
      </c>
      <c r="G81" s="15"/>
      <c r="H81" s="15"/>
      <c r="I81" s="15"/>
      <c r="J81" s="15"/>
      <c r="K81" s="15"/>
    </row>
    <row r="82">
      <c r="A82" s="14" t="s">
        <v>585</v>
      </c>
      <c r="B82" s="14" t="s">
        <v>5782</v>
      </c>
      <c r="C82" s="14" t="s">
        <v>586</v>
      </c>
      <c r="D82" s="14" t="s">
        <v>587</v>
      </c>
      <c r="E82" s="14" t="s">
        <v>5783</v>
      </c>
      <c r="F82" s="14" t="s">
        <v>588</v>
      </c>
      <c r="G82" s="15">
        <v>60.0</v>
      </c>
      <c r="H82" s="15" t="s">
        <v>23</v>
      </c>
      <c r="I82" s="15">
        <v>48.0</v>
      </c>
      <c r="J82" s="15" t="s">
        <v>591</v>
      </c>
      <c r="K82" s="15" t="s">
        <v>592</v>
      </c>
    </row>
    <row r="83">
      <c r="A83" s="14" t="s">
        <v>593</v>
      </c>
      <c r="B83" s="14" t="s">
        <v>5785</v>
      </c>
      <c r="C83" s="14" t="s">
        <v>594</v>
      </c>
      <c r="D83" s="14" t="s">
        <v>595</v>
      </c>
      <c r="E83" s="14" t="s">
        <v>5786</v>
      </c>
      <c r="F83" s="14" t="s">
        <v>596</v>
      </c>
      <c r="G83" s="15">
        <v>61.0</v>
      </c>
      <c r="H83" s="15" t="s">
        <v>23</v>
      </c>
      <c r="I83" s="15">
        <v>49.0</v>
      </c>
      <c r="J83" s="15" t="s">
        <v>599</v>
      </c>
      <c r="K83" s="15" t="s">
        <v>600</v>
      </c>
    </row>
    <row r="84">
      <c r="A84" s="14" t="s">
        <v>601</v>
      </c>
      <c r="B84" s="14" t="s">
        <v>5788</v>
      </c>
      <c r="C84" s="14" t="s">
        <v>602</v>
      </c>
      <c r="D84" s="14" t="s">
        <v>603</v>
      </c>
      <c r="E84" s="14" t="s">
        <v>5789</v>
      </c>
      <c r="F84" s="14" t="s">
        <v>604</v>
      </c>
      <c r="G84" s="15">
        <v>61.0</v>
      </c>
      <c r="H84" s="15" t="s">
        <v>23</v>
      </c>
      <c r="I84" s="15">
        <v>49.0</v>
      </c>
      <c r="J84" s="15" t="s">
        <v>607</v>
      </c>
      <c r="K84" s="15" t="s">
        <v>608</v>
      </c>
    </row>
    <row r="85">
      <c r="A85" s="14" t="s">
        <v>609</v>
      </c>
      <c r="B85" s="14" t="s">
        <v>5791</v>
      </c>
      <c r="C85" s="14" t="s">
        <v>610</v>
      </c>
      <c r="D85" s="14" t="s">
        <v>611</v>
      </c>
      <c r="E85" s="14" t="s">
        <v>5789</v>
      </c>
      <c r="F85" s="14" t="s">
        <v>612</v>
      </c>
      <c r="G85" s="15">
        <v>62.0</v>
      </c>
      <c r="H85" s="15" t="s">
        <v>23</v>
      </c>
      <c r="I85" s="15">
        <v>50.0</v>
      </c>
      <c r="J85" s="15" t="s">
        <v>615</v>
      </c>
      <c r="K85" s="15" t="s">
        <v>616</v>
      </c>
    </row>
    <row r="86">
      <c r="A86" s="14" t="s">
        <v>617</v>
      </c>
      <c r="B86" s="14" t="s">
        <v>5793</v>
      </c>
      <c r="C86" s="14" t="s">
        <v>618</v>
      </c>
      <c r="D86" s="14" t="s">
        <v>619</v>
      </c>
      <c r="E86" s="14" t="s">
        <v>5789</v>
      </c>
      <c r="F86" s="14" t="s">
        <v>620</v>
      </c>
      <c r="G86" s="15">
        <v>62.0</v>
      </c>
      <c r="H86" s="15" t="s">
        <v>23</v>
      </c>
      <c r="I86" s="15">
        <v>50.0</v>
      </c>
      <c r="J86" s="15" t="s">
        <v>623</v>
      </c>
      <c r="K86" s="15" t="s">
        <v>624</v>
      </c>
    </row>
    <row r="87">
      <c r="A87" s="14" t="s">
        <v>625</v>
      </c>
      <c r="B87" s="14" t="s">
        <v>5795</v>
      </c>
      <c r="C87" s="14" t="s">
        <v>626</v>
      </c>
      <c r="D87" s="14" t="s">
        <v>627</v>
      </c>
      <c r="E87" s="14" t="s">
        <v>5789</v>
      </c>
      <c r="F87" s="14" t="s">
        <v>628</v>
      </c>
      <c r="G87" s="15">
        <v>62.0</v>
      </c>
      <c r="H87" s="15" t="s">
        <v>23</v>
      </c>
      <c r="I87" s="15">
        <v>50.0</v>
      </c>
      <c r="J87" s="15" t="s">
        <v>631</v>
      </c>
      <c r="K87" s="15" t="s">
        <v>632</v>
      </c>
    </row>
    <row r="88">
      <c r="A88" s="14" t="s">
        <v>633</v>
      </c>
      <c r="B88" s="14" t="s">
        <v>5797</v>
      </c>
      <c r="C88" s="14" t="s">
        <v>634</v>
      </c>
      <c r="D88" s="14" t="s">
        <v>627</v>
      </c>
      <c r="E88" s="14" t="s">
        <v>5798</v>
      </c>
      <c r="F88" s="14" t="s">
        <v>628</v>
      </c>
      <c r="G88" s="15">
        <v>63.0</v>
      </c>
      <c r="H88" s="15" t="s">
        <v>23</v>
      </c>
      <c r="I88" s="15">
        <v>51.0</v>
      </c>
      <c r="J88" s="15" t="s">
        <v>635</v>
      </c>
      <c r="K88" s="15" t="s">
        <v>636</v>
      </c>
    </row>
    <row r="89">
      <c r="A89" s="14" t="s">
        <v>637</v>
      </c>
      <c r="B89" s="14" t="s">
        <v>5800</v>
      </c>
      <c r="C89" s="14" t="s">
        <v>638</v>
      </c>
      <c r="D89" s="14" t="s">
        <v>639</v>
      </c>
      <c r="E89" s="14" t="s">
        <v>5801</v>
      </c>
      <c r="F89" s="14" t="s">
        <v>640</v>
      </c>
      <c r="G89" s="15"/>
      <c r="H89" s="15"/>
      <c r="I89" s="15"/>
      <c r="J89" s="15"/>
      <c r="K89" s="15"/>
    </row>
    <row r="90">
      <c r="A90" s="14" t="s">
        <v>644</v>
      </c>
      <c r="B90" s="14" t="s">
        <v>5803</v>
      </c>
      <c r="C90" s="14" t="s">
        <v>645</v>
      </c>
      <c r="D90" s="14" t="s">
        <v>639</v>
      </c>
      <c r="E90" s="16"/>
      <c r="F90" s="14" t="s">
        <v>640</v>
      </c>
      <c r="G90" s="15"/>
      <c r="H90" s="15"/>
      <c r="I90" s="15"/>
      <c r="J90" s="15"/>
      <c r="K90" s="15"/>
    </row>
    <row r="91">
      <c r="A91" s="14" t="s">
        <v>646</v>
      </c>
      <c r="B91" s="14" t="s">
        <v>5805</v>
      </c>
      <c r="C91" s="14" t="s">
        <v>647</v>
      </c>
      <c r="D91" s="14" t="s">
        <v>639</v>
      </c>
      <c r="E91" s="16"/>
      <c r="F91" s="14" t="s">
        <v>640</v>
      </c>
      <c r="G91" s="15"/>
      <c r="H91" s="15"/>
      <c r="I91" s="15"/>
      <c r="J91" s="15"/>
      <c r="K91" s="15"/>
    </row>
    <row r="92">
      <c r="A92" s="14" t="s">
        <v>648</v>
      </c>
      <c r="B92" s="14" t="s">
        <v>5807</v>
      </c>
      <c r="C92" s="14" t="s">
        <v>649</v>
      </c>
      <c r="D92" s="14" t="s">
        <v>650</v>
      </c>
      <c r="E92" s="14" t="s">
        <v>5808</v>
      </c>
      <c r="F92" s="14" t="s">
        <v>651</v>
      </c>
      <c r="G92" s="15">
        <v>66.0</v>
      </c>
      <c r="H92" s="15" t="s">
        <v>23</v>
      </c>
      <c r="I92" s="15">
        <v>54.0</v>
      </c>
      <c r="J92" s="15" t="s">
        <v>654</v>
      </c>
      <c r="K92" s="15" t="s">
        <v>655</v>
      </c>
    </row>
    <row r="93">
      <c r="A93" s="14" t="s">
        <v>656</v>
      </c>
      <c r="B93" s="14" t="s">
        <v>5810</v>
      </c>
      <c r="C93" s="14" t="s">
        <v>657</v>
      </c>
      <c r="D93" s="14" t="s">
        <v>650</v>
      </c>
      <c r="E93" s="16"/>
      <c r="F93" s="14" t="s">
        <v>651</v>
      </c>
      <c r="G93" s="15"/>
      <c r="H93" s="15"/>
      <c r="I93" s="15"/>
      <c r="J93" s="15"/>
      <c r="K93" s="15"/>
    </row>
    <row r="94">
      <c r="A94" s="14" t="s">
        <v>658</v>
      </c>
      <c r="B94" s="14" t="s">
        <v>5812</v>
      </c>
      <c r="C94" s="14" t="s">
        <v>659</v>
      </c>
      <c r="D94" s="14" t="s">
        <v>660</v>
      </c>
      <c r="E94" s="14" t="s">
        <v>5813</v>
      </c>
      <c r="F94" s="14" t="s">
        <v>661</v>
      </c>
      <c r="G94" s="15">
        <v>68.0</v>
      </c>
      <c r="H94" s="15" t="s">
        <v>23</v>
      </c>
      <c r="I94" s="15">
        <v>56.0</v>
      </c>
      <c r="J94" s="15" t="s">
        <v>664</v>
      </c>
      <c r="K94" s="15" t="s">
        <v>665</v>
      </c>
    </row>
    <row r="95">
      <c r="A95" s="14" t="s">
        <v>666</v>
      </c>
      <c r="B95" s="14" t="s">
        <v>5815</v>
      </c>
      <c r="C95" s="14" t="s">
        <v>667</v>
      </c>
      <c r="D95" s="14" t="s">
        <v>668</v>
      </c>
      <c r="E95" s="14" t="s">
        <v>5813</v>
      </c>
      <c r="F95" s="14" t="s">
        <v>669</v>
      </c>
      <c r="G95" s="15">
        <v>68.0</v>
      </c>
      <c r="H95" s="15" t="s">
        <v>23</v>
      </c>
      <c r="I95" s="15">
        <v>56.0</v>
      </c>
      <c r="J95" s="15" t="s">
        <v>672</v>
      </c>
      <c r="K95" s="15" t="s">
        <v>673</v>
      </c>
    </row>
    <row r="96">
      <c r="A96" s="14" t="s">
        <v>674</v>
      </c>
      <c r="B96" s="14" t="s">
        <v>5817</v>
      </c>
      <c r="C96" s="14" t="s">
        <v>675</v>
      </c>
      <c r="D96" s="14" t="s">
        <v>668</v>
      </c>
      <c r="E96" s="16"/>
      <c r="F96" s="14" t="s">
        <v>669</v>
      </c>
      <c r="G96" s="15"/>
      <c r="H96" s="15"/>
      <c r="I96" s="15"/>
      <c r="J96" s="15"/>
      <c r="K96" s="15"/>
    </row>
    <row r="97">
      <c r="A97" s="14" t="s">
        <v>676</v>
      </c>
      <c r="B97" s="14" t="s">
        <v>5819</v>
      </c>
      <c r="C97" s="14" t="s">
        <v>677</v>
      </c>
      <c r="D97" s="14" t="s">
        <v>678</v>
      </c>
      <c r="E97" s="14" t="s">
        <v>5820</v>
      </c>
      <c r="F97" s="14" t="s">
        <v>679</v>
      </c>
      <c r="G97" s="15">
        <v>69.0</v>
      </c>
      <c r="H97" s="15" t="s">
        <v>23</v>
      </c>
      <c r="I97" s="15">
        <v>57.0</v>
      </c>
      <c r="J97" s="15" t="s">
        <v>682</v>
      </c>
      <c r="K97" s="15" t="s">
        <v>683</v>
      </c>
    </row>
    <row r="98">
      <c r="A98" s="14" t="s">
        <v>684</v>
      </c>
      <c r="B98" s="14" t="s">
        <v>5822</v>
      </c>
      <c r="C98" s="14" t="s">
        <v>685</v>
      </c>
      <c r="D98" s="14" t="s">
        <v>686</v>
      </c>
      <c r="E98" s="14" t="s">
        <v>5820</v>
      </c>
      <c r="F98" s="14" t="s">
        <v>687</v>
      </c>
      <c r="G98" s="15">
        <v>70.0</v>
      </c>
      <c r="H98" s="15" t="s">
        <v>23</v>
      </c>
      <c r="I98" s="15">
        <v>58.0</v>
      </c>
      <c r="J98" s="15" t="s">
        <v>690</v>
      </c>
      <c r="K98" s="15" t="s">
        <v>691</v>
      </c>
    </row>
    <row r="99">
      <c r="A99" s="14" t="s">
        <v>692</v>
      </c>
      <c r="B99" s="14" t="s">
        <v>5824</v>
      </c>
      <c r="C99" s="14" t="s">
        <v>693</v>
      </c>
      <c r="D99" s="14" t="s">
        <v>694</v>
      </c>
      <c r="E99" s="14" t="s">
        <v>5820</v>
      </c>
      <c r="F99" s="14" t="s">
        <v>695</v>
      </c>
      <c r="G99" s="15">
        <v>70.0</v>
      </c>
      <c r="H99" s="15" t="s">
        <v>23</v>
      </c>
      <c r="I99" s="15">
        <v>58.0</v>
      </c>
      <c r="J99" s="15" t="s">
        <v>698</v>
      </c>
      <c r="K99" s="15" t="s">
        <v>699</v>
      </c>
    </row>
    <row r="100">
      <c r="A100" s="14" t="s">
        <v>700</v>
      </c>
      <c r="B100" s="14" t="s">
        <v>5826</v>
      </c>
      <c r="C100" s="14" t="s">
        <v>701</v>
      </c>
      <c r="D100" s="14" t="s">
        <v>702</v>
      </c>
      <c r="E100" s="14" t="s">
        <v>5820</v>
      </c>
      <c r="F100" s="14" t="s">
        <v>703</v>
      </c>
      <c r="G100" s="15">
        <v>70.0</v>
      </c>
      <c r="H100" s="15" t="s">
        <v>23</v>
      </c>
      <c r="I100" s="15">
        <v>58.0</v>
      </c>
      <c r="J100" s="15" t="s">
        <v>706</v>
      </c>
      <c r="K100" s="15" t="s">
        <v>707</v>
      </c>
    </row>
    <row r="101">
      <c r="A101" s="14" t="s">
        <v>708</v>
      </c>
      <c r="B101" s="14" t="s">
        <v>5828</v>
      </c>
      <c r="C101" s="14" t="s">
        <v>709</v>
      </c>
      <c r="D101" s="14" t="s">
        <v>710</v>
      </c>
      <c r="E101" s="14" t="s">
        <v>5820</v>
      </c>
      <c r="F101" s="14" t="s">
        <v>711</v>
      </c>
      <c r="G101" s="15">
        <v>70.0</v>
      </c>
      <c r="H101" s="15" t="s">
        <v>23</v>
      </c>
      <c r="I101" s="15">
        <v>58.0</v>
      </c>
      <c r="J101" s="15" t="s">
        <v>714</v>
      </c>
      <c r="K101" s="15" t="s">
        <v>715</v>
      </c>
    </row>
    <row r="102">
      <c r="A102" s="14" t="s">
        <v>716</v>
      </c>
      <c r="B102" s="14" t="s">
        <v>5830</v>
      </c>
      <c r="C102" s="14" t="s">
        <v>717</v>
      </c>
      <c r="D102" s="14" t="s">
        <v>718</v>
      </c>
      <c r="E102" s="14" t="s">
        <v>5831</v>
      </c>
      <c r="F102" s="14" t="s">
        <v>719</v>
      </c>
      <c r="G102" s="15">
        <v>71.0</v>
      </c>
      <c r="H102" s="15" t="s">
        <v>23</v>
      </c>
      <c r="I102" s="15">
        <v>61.0</v>
      </c>
      <c r="J102" s="15" t="s">
        <v>722</v>
      </c>
      <c r="K102" s="15" t="s">
        <v>723</v>
      </c>
    </row>
    <row r="103">
      <c r="A103" s="14" t="s">
        <v>724</v>
      </c>
      <c r="B103" s="14" t="s">
        <v>5833</v>
      </c>
      <c r="C103" s="14" t="s">
        <v>725</v>
      </c>
      <c r="D103" s="14" t="s">
        <v>726</v>
      </c>
      <c r="E103" s="14" t="s">
        <v>5831</v>
      </c>
      <c r="F103" s="14" t="s">
        <v>727</v>
      </c>
      <c r="G103" s="15">
        <v>71.0</v>
      </c>
      <c r="H103" s="15" t="s">
        <v>23</v>
      </c>
      <c r="I103" s="15">
        <v>61.0</v>
      </c>
      <c r="J103" s="15" t="s">
        <v>731</v>
      </c>
      <c r="K103" s="15" t="s">
        <v>732</v>
      </c>
    </row>
    <row r="104">
      <c r="A104" s="14" t="s">
        <v>733</v>
      </c>
      <c r="B104" s="14" t="s">
        <v>5835</v>
      </c>
      <c r="C104" s="14" t="s">
        <v>734</v>
      </c>
      <c r="D104" s="14" t="s">
        <v>735</v>
      </c>
      <c r="E104" s="14" t="s">
        <v>5831</v>
      </c>
      <c r="F104" s="14" t="s">
        <v>736</v>
      </c>
      <c r="G104" s="15">
        <v>71.0</v>
      </c>
      <c r="H104" s="15" t="s">
        <v>23</v>
      </c>
      <c r="I104" s="15">
        <v>61.0</v>
      </c>
      <c r="J104" s="15" t="s">
        <v>739</v>
      </c>
      <c r="K104" s="15" t="s">
        <v>740</v>
      </c>
    </row>
    <row r="105">
      <c r="A105" s="14" t="s">
        <v>741</v>
      </c>
      <c r="B105" s="14" t="s">
        <v>5837</v>
      </c>
      <c r="C105" s="14" t="s">
        <v>742</v>
      </c>
      <c r="D105" s="14" t="s">
        <v>743</v>
      </c>
      <c r="E105" s="14" t="s">
        <v>5838</v>
      </c>
      <c r="F105" s="14" t="s">
        <v>744</v>
      </c>
      <c r="G105" s="15">
        <v>73.0</v>
      </c>
      <c r="H105" s="15" t="s">
        <v>23</v>
      </c>
      <c r="I105" s="15">
        <v>61.0</v>
      </c>
      <c r="J105" s="15" t="s">
        <v>747</v>
      </c>
      <c r="K105" s="15" t="s">
        <v>748</v>
      </c>
    </row>
    <row r="106">
      <c r="A106" s="14" t="s">
        <v>749</v>
      </c>
      <c r="B106" s="14" t="s">
        <v>5840</v>
      </c>
      <c r="C106" s="14" t="s">
        <v>750</v>
      </c>
      <c r="D106" s="14" t="s">
        <v>751</v>
      </c>
      <c r="E106" s="14" t="s">
        <v>5841</v>
      </c>
      <c r="F106" s="14" t="s">
        <v>752</v>
      </c>
      <c r="G106" s="15">
        <v>74.0</v>
      </c>
      <c r="H106" s="15" t="s">
        <v>23</v>
      </c>
      <c r="I106" s="15">
        <v>62.0</v>
      </c>
      <c r="J106" s="15" t="s">
        <v>755</v>
      </c>
      <c r="K106" s="15" t="s">
        <v>756</v>
      </c>
    </row>
    <row r="107">
      <c r="A107" s="14" t="s">
        <v>757</v>
      </c>
      <c r="B107" s="14" t="s">
        <v>5843</v>
      </c>
      <c r="C107" s="14" t="s">
        <v>758</v>
      </c>
      <c r="D107" s="14" t="s">
        <v>759</v>
      </c>
      <c r="E107" s="14" t="s">
        <v>5844</v>
      </c>
      <c r="F107" s="14" t="s">
        <v>760</v>
      </c>
      <c r="G107" s="15">
        <v>74.0</v>
      </c>
      <c r="H107" s="15" t="s">
        <v>23</v>
      </c>
      <c r="I107" s="15">
        <v>62.0</v>
      </c>
      <c r="J107" s="15" t="s">
        <v>763</v>
      </c>
      <c r="K107" s="15" t="s">
        <v>764</v>
      </c>
    </row>
    <row r="108">
      <c r="A108" s="14" t="s">
        <v>765</v>
      </c>
      <c r="B108" s="14" t="s">
        <v>5846</v>
      </c>
      <c r="C108" s="14" t="s">
        <v>766</v>
      </c>
      <c r="D108" s="14" t="s">
        <v>767</v>
      </c>
      <c r="E108" s="14" t="s">
        <v>5847</v>
      </c>
      <c r="F108" s="14" t="s">
        <v>768</v>
      </c>
      <c r="G108" s="15">
        <v>75.0</v>
      </c>
      <c r="H108" s="15" t="s">
        <v>23</v>
      </c>
      <c r="I108" s="15">
        <v>63.0</v>
      </c>
      <c r="J108" s="15" t="s">
        <v>771</v>
      </c>
      <c r="K108" s="15" t="s">
        <v>772</v>
      </c>
    </row>
    <row r="109">
      <c r="A109" s="14" t="s">
        <v>773</v>
      </c>
      <c r="B109" s="14" t="s">
        <v>5849</v>
      </c>
      <c r="C109" s="14" t="s">
        <v>774</v>
      </c>
      <c r="D109" s="14" t="s">
        <v>775</v>
      </c>
      <c r="E109" s="14" t="s">
        <v>5850</v>
      </c>
      <c r="F109" s="14" t="s">
        <v>776</v>
      </c>
      <c r="G109" s="15">
        <v>76.0</v>
      </c>
      <c r="H109" s="15" t="s">
        <v>23</v>
      </c>
      <c r="I109" s="15">
        <v>64.0</v>
      </c>
      <c r="J109" s="15" t="s">
        <v>779</v>
      </c>
      <c r="K109" s="15" t="s">
        <v>780</v>
      </c>
    </row>
    <row r="110">
      <c r="A110" s="14" t="s">
        <v>781</v>
      </c>
      <c r="B110" s="14" t="s">
        <v>5852</v>
      </c>
      <c r="C110" s="14" t="s">
        <v>782</v>
      </c>
      <c r="D110" s="14" t="s">
        <v>783</v>
      </c>
      <c r="E110" s="14" t="s">
        <v>5853</v>
      </c>
      <c r="F110" s="14" t="s">
        <v>784</v>
      </c>
      <c r="G110" s="15">
        <v>77.0</v>
      </c>
      <c r="H110" s="15" t="s">
        <v>23</v>
      </c>
      <c r="I110" s="15">
        <v>65.0</v>
      </c>
      <c r="J110" s="15" t="s">
        <v>787</v>
      </c>
      <c r="K110" s="15" t="s">
        <v>788</v>
      </c>
    </row>
    <row r="111">
      <c r="A111" s="14" t="s">
        <v>789</v>
      </c>
      <c r="B111" s="14" t="s">
        <v>5855</v>
      </c>
      <c r="C111" s="14" t="s">
        <v>790</v>
      </c>
      <c r="D111" s="14" t="s">
        <v>791</v>
      </c>
      <c r="E111" s="14" t="s">
        <v>5856</v>
      </c>
      <c r="F111" s="14" t="s">
        <v>792</v>
      </c>
      <c r="G111" s="15">
        <v>78.0</v>
      </c>
      <c r="H111" s="15" t="s">
        <v>23</v>
      </c>
      <c r="I111" s="15">
        <v>66.0</v>
      </c>
      <c r="J111" s="15" t="s">
        <v>795</v>
      </c>
      <c r="K111" s="15" t="s">
        <v>796</v>
      </c>
    </row>
    <row r="112">
      <c r="A112" s="14" t="s">
        <v>797</v>
      </c>
      <c r="B112" s="14" t="s">
        <v>5858</v>
      </c>
      <c r="C112" s="14" t="s">
        <v>798</v>
      </c>
      <c r="D112" s="14" t="s">
        <v>799</v>
      </c>
      <c r="E112" s="14" t="s">
        <v>5859</v>
      </c>
      <c r="F112" s="14" t="s">
        <v>800</v>
      </c>
      <c r="G112" s="15">
        <v>79.0</v>
      </c>
      <c r="H112" s="15" t="s">
        <v>23</v>
      </c>
      <c r="I112" s="15">
        <v>67.0</v>
      </c>
      <c r="J112" s="15" t="s">
        <v>803</v>
      </c>
      <c r="K112" s="15" t="s">
        <v>804</v>
      </c>
    </row>
    <row r="113">
      <c r="A113" s="14" t="s">
        <v>805</v>
      </c>
      <c r="B113" s="14" t="s">
        <v>5861</v>
      </c>
      <c r="C113" s="14" t="s">
        <v>806</v>
      </c>
      <c r="D113" s="14" t="s">
        <v>799</v>
      </c>
      <c r="E113" s="16"/>
      <c r="F113" s="14" t="s">
        <v>800</v>
      </c>
      <c r="G113" s="15">
        <v>79.0</v>
      </c>
      <c r="H113" s="15" t="s">
        <v>23</v>
      </c>
      <c r="I113" s="15">
        <v>67.0</v>
      </c>
      <c r="J113" s="15" t="s">
        <v>807</v>
      </c>
      <c r="K113" s="15" t="s">
        <v>808</v>
      </c>
    </row>
    <row r="114">
      <c r="A114" s="14" t="s">
        <v>809</v>
      </c>
      <c r="B114" s="14" t="s">
        <v>5863</v>
      </c>
      <c r="C114" s="14" t="s">
        <v>810</v>
      </c>
      <c r="D114" s="14" t="s">
        <v>811</v>
      </c>
      <c r="E114" s="14" t="s">
        <v>5864</v>
      </c>
      <c r="F114" s="14" t="s">
        <v>812</v>
      </c>
      <c r="G114" s="15">
        <v>81.0</v>
      </c>
      <c r="H114" s="15" t="s">
        <v>23</v>
      </c>
      <c r="I114" s="15">
        <v>69.0</v>
      </c>
      <c r="J114" s="15" t="s">
        <v>816</v>
      </c>
      <c r="K114" s="15" t="s">
        <v>817</v>
      </c>
    </row>
    <row r="115">
      <c r="A115" s="14" t="s">
        <v>818</v>
      </c>
      <c r="B115" s="14" t="s">
        <v>5866</v>
      </c>
      <c r="C115" s="14" t="s">
        <v>819</v>
      </c>
      <c r="D115" s="14" t="s">
        <v>820</v>
      </c>
      <c r="E115" s="14" t="s">
        <v>5867</v>
      </c>
      <c r="F115" s="14" t="s">
        <v>821</v>
      </c>
      <c r="G115" s="15">
        <v>81.0</v>
      </c>
      <c r="H115" s="15" t="s">
        <v>23</v>
      </c>
      <c r="I115" s="15">
        <v>69.0</v>
      </c>
      <c r="J115" s="15" t="s">
        <v>824</v>
      </c>
      <c r="K115" s="15" t="s">
        <v>825</v>
      </c>
    </row>
    <row r="116">
      <c r="A116" s="14" t="s">
        <v>826</v>
      </c>
      <c r="B116" s="14" t="s">
        <v>5869</v>
      </c>
      <c r="C116" s="14" t="s">
        <v>827</v>
      </c>
      <c r="D116" s="14" t="s">
        <v>828</v>
      </c>
      <c r="E116" s="14" t="s">
        <v>5870</v>
      </c>
      <c r="F116" s="14" t="s">
        <v>829</v>
      </c>
      <c r="G116" s="15">
        <v>81.0</v>
      </c>
      <c r="H116" s="15" t="s">
        <v>23</v>
      </c>
      <c r="I116" s="15">
        <v>69.0</v>
      </c>
      <c r="J116" s="15" t="s">
        <v>832</v>
      </c>
      <c r="K116" s="15" t="s">
        <v>833</v>
      </c>
    </row>
    <row r="117">
      <c r="A117" s="14" t="s">
        <v>834</v>
      </c>
      <c r="B117" s="14" t="s">
        <v>5872</v>
      </c>
      <c r="C117" s="14" t="s">
        <v>835</v>
      </c>
      <c r="D117" s="14" t="s">
        <v>836</v>
      </c>
      <c r="E117" s="14" t="s">
        <v>5873</v>
      </c>
      <c r="F117" s="14" t="s">
        <v>837</v>
      </c>
      <c r="G117" s="15">
        <v>82.0</v>
      </c>
      <c r="H117" s="15" t="s">
        <v>23</v>
      </c>
      <c r="I117" s="15">
        <v>70.0</v>
      </c>
      <c r="J117" s="15" t="s">
        <v>840</v>
      </c>
      <c r="K117" s="15" t="s">
        <v>841</v>
      </c>
    </row>
    <row r="118">
      <c r="A118" s="14" t="s">
        <v>842</v>
      </c>
      <c r="B118" s="14" t="s">
        <v>5875</v>
      </c>
      <c r="C118" s="14" t="s">
        <v>843</v>
      </c>
      <c r="D118" s="14" t="s">
        <v>844</v>
      </c>
      <c r="E118" s="14" t="s">
        <v>5876</v>
      </c>
      <c r="F118" s="14" t="s">
        <v>845</v>
      </c>
      <c r="G118" s="15">
        <v>83.0</v>
      </c>
      <c r="H118" s="15" t="s">
        <v>23</v>
      </c>
      <c r="I118" s="15">
        <v>71.0</v>
      </c>
      <c r="J118" s="15" t="s">
        <v>848</v>
      </c>
      <c r="K118" s="15" t="s">
        <v>849</v>
      </c>
    </row>
    <row r="119">
      <c r="A119" s="14" t="s">
        <v>850</v>
      </c>
      <c r="B119" s="14" t="s">
        <v>5878</v>
      </c>
      <c r="C119" s="14" t="s">
        <v>851</v>
      </c>
      <c r="D119" s="14" t="s">
        <v>852</v>
      </c>
      <c r="E119" s="14" t="s">
        <v>5876</v>
      </c>
      <c r="F119" s="14" t="s">
        <v>853</v>
      </c>
      <c r="G119" s="15">
        <v>83.0</v>
      </c>
      <c r="H119" s="15" t="s">
        <v>23</v>
      </c>
      <c r="I119" s="15">
        <v>71.0</v>
      </c>
      <c r="J119" s="15" t="s">
        <v>856</v>
      </c>
      <c r="K119" s="15" t="s">
        <v>857</v>
      </c>
    </row>
    <row r="120">
      <c r="A120" s="14" t="s">
        <v>858</v>
      </c>
      <c r="B120" s="14" t="s">
        <v>5880</v>
      </c>
      <c r="C120" s="14" t="s">
        <v>859</v>
      </c>
      <c r="D120" s="14" t="s">
        <v>860</v>
      </c>
      <c r="E120" s="14" t="s">
        <v>5881</v>
      </c>
      <c r="F120" s="14" t="s">
        <v>861</v>
      </c>
      <c r="G120" s="15">
        <v>84.0</v>
      </c>
      <c r="H120" s="15" t="s">
        <v>23</v>
      </c>
      <c r="I120" s="15">
        <v>72.0</v>
      </c>
      <c r="J120" s="15" t="s">
        <v>864</v>
      </c>
      <c r="K120" s="15" t="s">
        <v>865</v>
      </c>
    </row>
    <row r="121">
      <c r="A121" s="14" t="s">
        <v>866</v>
      </c>
      <c r="B121" s="14" t="s">
        <v>5883</v>
      </c>
      <c r="C121" s="14" t="s">
        <v>867</v>
      </c>
      <c r="D121" s="14" t="s">
        <v>868</v>
      </c>
      <c r="E121" s="14" t="s">
        <v>5884</v>
      </c>
      <c r="F121" s="14" t="s">
        <v>869</v>
      </c>
      <c r="G121" s="15">
        <v>85.0</v>
      </c>
      <c r="H121" s="15" t="s">
        <v>23</v>
      </c>
      <c r="I121" s="15">
        <v>73.0</v>
      </c>
      <c r="J121" s="15" t="s">
        <v>872</v>
      </c>
      <c r="K121" s="15" t="s">
        <v>873</v>
      </c>
    </row>
    <row r="122">
      <c r="A122" s="14" t="s">
        <v>874</v>
      </c>
      <c r="B122" s="14" t="s">
        <v>5886</v>
      </c>
      <c r="C122" s="14" t="s">
        <v>875</v>
      </c>
      <c r="D122" s="14" t="s">
        <v>876</v>
      </c>
      <c r="E122" s="14" t="s">
        <v>5887</v>
      </c>
      <c r="F122" s="14" t="s">
        <v>877</v>
      </c>
      <c r="G122" s="15">
        <v>84.0</v>
      </c>
      <c r="H122" s="15" t="s">
        <v>23</v>
      </c>
      <c r="I122" s="15">
        <v>72.0</v>
      </c>
      <c r="J122" s="15" t="s">
        <v>880</v>
      </c>
      <c r="K122" s="15" t="s">
        <v>881</v>
      </c>
    </row>
    <row r="123">
      <c r="A123" s="14" t="s">
        <v>882</v>
      </c>
      <c r="B123" s="14" t="s">
        <v>5889</v>
      </c>
      <c r="C123" s="14" t="s">
        <v>883</v>
      </c>
      <c r="D123" s="14" t="s">
        <v>884</v>
      </c>
      <c r="E123" s="14" t="s">
        <v>5890</v>
      </c>
      <c r="F123" s="14" t="s">
        <v>885</v>
      </c>
      <c r="G123" s="15">
        <v>85.0</v>
      </c>
      <c r="H123" s="15" t="s">
        <v>23</v>
      </c>
      <c r="I123" s="15">
        <v>73.0</v>
      </c>
      <c r="J123" s="15" t="s">
        <v>888</v>
      </c>
      <c r="K123" s="15" t="s">
        <v>889</v>
      </c>
    </row>
    <row r="124">
      <c r="A124" s="14" t="s">
        <v>890</v>
      </c>
      <c r="B124" s="14" t="s">
        <v>5892</v>
      </c>
      <c r="C124" s="14" t="s">
        <v>891</v>
      </c>
      <c r="D124" s="14" t="s">
        <v>892</v>
      </c>
      <c r="E124" s="14" t="s">
        <v>5893</v>
      </c>
      <c r="F124" s="14" t="s">
        <v>893</v>
      </c>
      <c r="G124" s="15">
        <v>86.0</v>
      </c>
      <c r="H124" s="15" t="s">
        <v>23</v>
      </c>
      <c r="I124" s="15">
        <v>74.0</v>
      </c>
      <c r="J124" s="15" t="s">
        <v>897</v>
      </c>
      <c r="K124" s="15" t="s">
        <v>898</v>
      </c>
    </row>
    <row r="125">
      <c r="A125" s="14" t="s">
        <v>899</v>
      </c>
      <c r="B125" s="14" t="s">
        <v>5895</v>
      </c>
      <c r="C125" s="14" t="s">
        <v>900</v>
      </c>
      <c r="D125" s="14" t="s">
        <v>901</v>
      </c>
      <c r="E125" s="14" t="s">
        <v>5896</v>
      </c>
      <c r="F125" s="14" t="s">
        <v>902</v>
      </c>
      <c r="G125" s="15">
        <v>87.0</v>
      </c>
      <c r="H125" s="15" t="s">
        <v>23</v>
      </c>
      <c r="I125" s="15">
        <v>75.0</v>
      </c>
      <c r="J125" s="15" t="s">
        <v>905</v>
      </c>
      <c r="K125" s="15" t="s">
        <v>906</v>
      </c>
    </row>
    <row r="126">
      <c r="A126" s="14" t="s">
        <v>907</v>
      </c>
      <c r="B126" s="14" t="s">
        <v>5898</v>
      </c>
      <c r="C126" s="14" t="s">
        <v>908</v>
      </c>
      <c r="D126" s="14" t="s">
        <v>909</v>
      </c>
      <c r="E126" s="14" t="s">
        <v>5899</v>
      </c>
      <c r="F126" s="14" t="s">
        <v>910</v>
      </c>
      <c r="G126" s="15">
        <v>88.0</v>
      </c>
      <c r="H126" s="15" t="s">
        <v>23</v>
      </c>
      <c r="I126" s="15">
        <v>76.0</v>
      </c>
      <c r="J126" s="15" t="s">
        <v>913</v>
      </c>
      <c r="K126" s="15" t="s">
        <v>914</v>
      </c>
    </row>
    <row r="127">
      <c r="A127" s="14" t="s">
        <v>915</v>
      </c>
      <c r="B127" s="14" t="s">
        <v>5901</v>
      </c>
      <c r="C127" s="14" t="s">
        <v>916</v>
      </c>
      <c r="D127" s="14" t="s">
        <v>917</v>
      </c>
      <c r="E127" s="14" t="s">
        <v>5899</v>
      </c>
      <c r="F127" s="14" t="s">
        <v>918</v>
      </c>
      <c r="G127" s="15">
        <v>89.0</v>
      </c>
      <c r="H127" s="15" t="s">
        <v>23</v>
      </c>
      <c r="I127" s="15">
        <v>77.0</v>
      </c>
      <c r="J127" s="15" t="s">
        <v>921</v>
      </c>
      <c r="K127" s="15" t="s">
        <v>922</v>
      </c>
    </row>
    <row r="128">
      <c r="A128" s="14" t="s">
        <v>923</v>
      </c>
      <c r="B128" s="14" t="s">
        <v>5903</v>
      </c>
      <c r="C128" s="14" t="s">
        <v>924</v>
      </c>
      <c r="D128" s="14" t="s">
        <v>925</v>
      </c>
      <c r="E128" s="14" t="s">
        <v>5904</v>
      </c>
      <c r="F128" s="14" t="s">
        <v>926</v>
      </c>
      <c r="G128" s="15">
        <v>89.0</v>
      </c>
      <c r="H128" s="15" t="s">
        <v>23</v>
      </c>
      <c r="I128" s="15">
        <v>77.0</v>
      </c>
      <c r="J128" s="15" t="s">
        <v>929</v>
      </c>
      <c r="K128" s="15" t="s">
        <v>930</v>
      </c>
    </row>
    <row r="129">
      <c r="A129" s="14" t="s">
        <v>931</v>
      </c>
      <c r="B129" s="14" t="s">
        <v>5906</v>
      </c>
      <c r="C129" s="14" t="s">
        <v>932</v>
      </c>
      <c r="D129" s="14" t="s">
        <v>933</v>
      </c>
      <c r="E129" s="14" t="s">
        <v>5907</v>
      </c>
      <c r="F129" s="14" t="s">
        <v>934</v>
      </c>
      <c r="G129" s="15">
        <v>90.0</v>
      </c>
      <c r="H129" s="15" t="s">
        <v>23</v>
      </c>
      <c r="I129" s="15">
        <v>78.0</v>
      </c>
      <c r="J129" s="15" t="s">
        <v>937</v>
      </c>
      <c r="K129" s="15" t="s">
        <v>938</v>
      </c>
    </row>
    <row r="130">
      <c r="A130" s="14" t="s">
        <v>939</v>
      </c>
      <c r="B130" s="14" t="s">
        <v>5909</v>
      </c>
      <c r="C130" s="14" t="s">
        <v>940</v>
      </c>
      <c r="D130" s="14" t="s">
        <v>933</v>
      </c>
      <c r="E130" s="14" t="s">
        <v>5910</v>
      </c>
      <c r="F130" s="14" t="s">
        <v>934</v>
      </c>
      <c r="G130" s="15">
        <v>91.0</v>
      </c>
      <c r="H130" s="15" t="s">
        <v>23</v>
      </c>
      <c r="I130" s="15">
        <v>79.0</v>
      </c>
      <c r="J130" s="15" t="s">
        <v>941</v>
      </c>
      <c r="K130" s="15" t="s">
        <v>942</v>
      </c>
    </row>
    <row r="131">
      <c r="A131" s="14" t="s">
        <v>943</v>
      </c>
      <c r="B131" s="14" t="s">
        <v>5912</v>
      </c>
      <c r="C131" s="14" t="s">
        <v>944</v>
      </c>
      <c r="D131" s="14" t="s">
        <v>945</v>
      </c>
      <c r="E131" s="14" t="s">
        <v>5913</v>
      </c>
      <c r="F131" s="14" t="s">
        <v>946</v>
      </c>
      <c r="G131" s="15">
        <v>92.0</v>
      </c>
      <c r="H131" s="15" t="s">
        <v>23</v>
      </c>
      <c r="I131" s="15">
        <v>80.0</v>
      </c>
      <c r="J131" s="15" t="s">
        <v>949</v>
      </c>
      <c r="K131" s="15" t="s">
        <v>950</v>
      </c>
    </row>
    <row r="132">
      <c r="A132" s="14" t="s">
        <v>951</v>
      </c>
      <c r="B132" s="14" t="s">
        <v>5915</v>
      </c>
      <c r="C132" s="14" t="s">
        <v>952</v>
      </c>
      <c r="D132" s="14" t="s">
        <v>953</v>
      </c>
      <c r="E132" s="14" t="s">
        <v>5916</v>
      </c>
      <c r="F132" s="14" t="s">
        <v>954</v>
      </c>
      <c r="G132" s="15">
        <v>93.0</v>
      </c>
      <c r="H132" s="15" t="s">
        <v>23</v>
      </c>
      <c r="I132" s="15">
        <v>81.0</v>
      </c>
      <c r="J132" s="15" t="s">
        <v>957</v>
      </c>
      <c r="K132" s="15" t="s">
        <v>958</v>
      </c>
    </row>
    <row r="133">
      <c r="A133" s="14" t="s">
        <v>959</v>
      </c>
      <c r="B133" s="14" t="s">
        <v>5918</v>
      </c>
      <c r="C133" s="14" t="s">
        <v>960</v>
      </c>
      <c r="D133" s="14" t="s">
        <v>961</v>
      </c>
      <c r="E133" s="14" t="s">
        <v>5919</v>
      </c>
      <c r="F133" s="14" t="s">
        <v>962</v>
      </c>
      <c r="G133" s="15">
        <v>95.0</v>
      </c>
      <c r="H133" s="15" t="s">
        <v>23</v>
      </c>
      <c r="I133" s="15">
        <v>83.0</v>
      </c>
      <c r="J133" s="15" t="s">
        <v>965</v>
      </c>
      <c r="K133" s="15" t="s">
        <v>966</v>
      </c>
    </row>
    <row r="134">
      <c r="A134" s="14" t="s">
        <v>967</v>
      </c>
      <c r="B134" s="14" t="s">
        <v>5921</v>
      </c>
      <c r="C134" s="14" t="s">
        <v>968</v>
      </c>
      <c r="D134" s="14" t="s">
        <v>969</v>
      </c>
      <c r="E134" s="14" t="s">
        <v>5919</v>
      </c>
      <c r="F134" s="14" t="s">
        <v>970</v>
      </c>
      <c r="G134" s="15">
        <v>96.0</v>
      </c>
      <c r="H134" s="15" t="s">
        <v>23</v>
      </c>
      <c r="I134" s="15">
        <v>84.0</v>
      </c>
      <c r="J134" s="15" t="s">
        <v>973</v>
      </c>
      <c r="K134" s="15" t="s">
        <v>974</v>
      </c>
    </row>
    <row r="135">
      <c r="A135" s="14" t="s">
        <v>975</v>
      </c>
      <c r="B135" s="14" t="s">
        <v>5923</v>
      </c>
      <c r="C135" s="14" t="s">
        <v>976</v>
      </c>
      <c r="D135" s="14" t="s">
        <v>977</v>
      </c>
      <c r="E135" s="14" t="s">
        <v>5924</v>
      </c>
      <c r="F135" s="14" t="s">
        <v>978</v>
      </c>
      <c r="G135" s="15">
        <v>97.0</v>
      </c>
      <c r="H135" s="15" t="s">
        <v>23</v>
      </c>
      <c r="I135" s="15">
        <v>85.0</v>
      </c>
      <c r="J135" s="15" t="s">
        <v>982</v>
      </c>
      <c r="K135" s="15" t="s">
        <v>983</v>
      </c>
    </row>
    <row r="136">
      <c r="A136" s="14" t="s">
        <v>984</v>
      </c>
      <c r="B136" s="14" t="s">
        <v>5926</v>
      </c>
      <c r="C136" s="14" t="s">
        <v>985</v>
      </c>
      <c r="D136" s="14" t="s">
        <v>986</v>
      </c>
      <c r="E136" s="14" t="s">
        <v>5927</v>
      </c>
      <c r="F136" s="14" t="s">
        <v>987</v>
      </c>
      <c r="G136" s="15">
        <v>98.0</v>
      </c>
      <c r="H136" s="15" t="s">
        <v>23</v>
      </c>
      <c r="I136" s="15">
        <v>86.0</v>
      </c>
      <c r="J136" s="15" t="s">
        <v>990</v>
      </c>
      <c r="K136" s="15" t="s">
        <v>991</v>
      </c>
    </row>
    <row r="137">
      <c r="A137" s="14" t="s">
        <v>992</v>
      </c>
      <c r="B137" s="14" t="s">
        <v>5929</v>
      </c>
      <c r="C137" s="14" t="s">
        <v>993</v>
      </c>
      <c r="D137" s="14" t="s">
        <v>994</v>
      </c>
      <c r="E137" s="14" t="s">
        <v>5930</v>
      </c>
      <c r="F137" s="14" t="s">
        <v>995</v>
      </c>
      <c r="G137" s="15">
        <v>100.0</v>
      </c>
      <c r="H137" s="15" t="s">
        <v>23</v>
      </c>
      <c r="I137" s="15">
        <v>88.0</v>
      </c>
      <c r="J137" s="15" t="s">
        <v>998</v>
      </c>
      <c r="K137" s="15" t="s">
        <v>999</v>
      </c>
    </row>
    <row r="138">
      <c r="A138" s="14" t="s">
        <v>1000</v>
      </c>
      <c r="B138" s="14" t="s">
        <v>5932</v>
      </c>
      <c r="C138" s="14" t="s">
        <v>1001</v>
      </c>
      <c r="D138" s="14" t="s">
        <v>1002</v>
      </c>
      <c r="E138" s="14" t="s">
        <v>5933</v>
      </c>
      <c r="F138" s="14" t="s">
        <v>1003</v>
      </c>
      <c r="G138" s="15">
        <v>101.0</v>
      </c>
      <c r="H138" s="15" t="s">
        <v>23</v>
      </c>
      <c r="I138" s="15">
        <v>89.0</v>
      </c>
      <c r="J138" s="15" t="s">
        <v>1006</v>
      </c>
      <c r="K138" s="15" t="s">
        <v>1007</v>
      </c>
    </row>
    <row r="139">
      <c r="A139" s="14" t="s">
        <v>1008</v>
      </c>
      <c r="B139" s="14" t="s">
        <v>5935</v>
      </c>
      <c r="C139" s="14" t="s">
        <v>1009</v>
      </c>
      <c r="D139" s="14" t="s">
        <v>1010</v>
      </c>
      <c r="E139" s="14" t="s">
        <v>5933</v>
      </c>
      <c r="F139" s="14" t="s">
        <v>1011</v>
      </c>
      <c r="G139" s="15">
        <v>101.0</v>
      </c>
      <c r="H139" s="15" t="s">
        <v>23</v>
      </c>
      <c r="I139" s="15">
        <v>89.0</v>
      </c>
      <c r="J139" s="15" t="s">
        <v>1014</v>
      </c>
      <c r="K139" s="15" t="s">
        <v>1015</v>
      </c>
    </row>
    <row r="140">
      <c r="A140" s="14" t="s">
        <v>1016</v>
      </c>
      <c r="B140" s="14" t="s">
        <v>5937</v>
      </c>
      <c r="C140" s="14" t="s">
        <v>1017</v>
      </c>
      <c r="D140" s="14" t="s">
        <v>1010</v>
      </c>
      <c r="E140" s="14" t="s">
        <v>5933</v>
      </c>
      <c r="F140" s="14" t="s">
        <v>1011</v>
      </c>
      <c r="G140" s="15"/>
      <c r="H140" s="15"/>
      <c r="I140" s="15"/>
      <c r="J140" s="15"/>
      <c r="K140" s="15"/>
    </row>
    <row r="141">
      <c r="A141" s="14" t="s">
        <v>1018</v>
      </c>
      <c r="B141" s="14" t="s">
        <v>5939</v>
      </c>
      <c r="C141" s="14" t="s">
        <v>1019</v>
      </c>
      <c r="D141" s="14" t="s">
        <v>1010</v>
      </c>
      <c r="E141" s="14" t="s">
        <v>5933</v>
      </c>
      <c r="F141" s="14" t="s">
        <v>1011</v>
      </c>
      <c r="G141" s="15">
        <v>102.0</v>
      </c>
      <c r="H141" s="15" t="s">
        <v>23</v>
      </c>
      <c r="I141" s="15">
        <v>90.0</v>
      </c>
      <c r="J141" s="15" t="s">
        <v>1020</v>
      </c>
      <c r="K141" s="15" t="s">
        <v>1021</v>
      </c>
    </row>
    <row r="142">
      <c r="A142" s="14" t="s">
        <v>1022</v>
      </c>
      <c r="B142" s="14" t="s">
        <v>5941</v>
      </c>
      <c r="C142" s="14" t="s">
        <v>1023</v>
      </c>
      <c r="D142" s="14" t="s">
        <v>1010</v>
      </c>
      <c r="E142" s="14" t="s">
        <v>5933</v>
      </c>
      <c r="F142" s="14" t="s">
        <v>1011</v>
      </c>
      <c r="G142" s="15">
        <v>103.0</v>
      </c>
      <c r="H142" s="15" t="s">
        <v>23</v>
      </c>
      <c r="I142" s="15">
        <v>91.0</v>
      </c>
      <c r="J142" s="15" t="s">
        <v>1024</v>
      </c>
      <c r="K142" s="15" t="s">
        <v>1025</v>
      </c>
    </row>
    <row r="143">
      <c r="A143" s="14" t="s">
        <v>1026</v>
      </c>
      <c r="B143" s="14" t="s">
        <v>5943</v>
      </c>
      <c r="C143" s="14" t="s">
        <v>1027</v>
      </c>
      <c r="D143" s="14" t="s">
        <v>1028</v>
      </c>
      <c r="E143" s="14" t="s">
        <v>5944</v>
      </c>
      <c r="F143" s="14" t="s">
        <v>1029</v>
      </c>
      <c r="G143" s="15">
        <v>103.0</v>
      </c>
      <c r="H143" s="15" t="s">
        <v>23</v>
      </c>
      <c r="I143" s="15">
        <v>91.0</v>
      </c>
      <c r="J143" s="15" t="s">
        <v>1032</v>
      </c>
      <c r="K143" s="15" t="s">
        <v>1033</v>
      </c>
    </row>
    <row r="144">
      <c r="A144" s="14" t="s">
        <v>1034</v>
      </c>
      <c r="B144" s="14" t="s">
        <v>5946</v>
      </c>
      <c r="C144" s="14" t="s">
        <v>1035</v>
      </c>
      <c r="D144" s="14" t="s">
        <v>1036</v>
      </c>
      <c r="E144" s="14" t="s">
        <v>5944</v>
      </c>
      <c r="F144" s="14" t="s">
        <v>1037</v>
      </c>
      <c r="G144" s="15">
        <v>103.0</v>
      </c>
      <c r="H144" s="15" t="s">
        <v>23</v>
      </c>
      <c r="I144" s="15">
        <v>91.0</v>
      </c>
      <c r="J144" s="15" t="s">
        <v>1040</v>
      </c>
      <c r="K144" s="15" t="s">
        <v>1041</v>
      </c>
    </row>
    <row r="145">
      <c r="A145" s="14" t="s">
        <v>1042</v>
      </c>
      <c r="B145" s="14" t="s">
        <v>5948</v>
      </c>
      <c r="C145" s="14" t="s">
        <v>1043</v>
      </c>
      <c r="D145" s="14" t="s">
        <v>1044</v>
      </c>
      <c r="E145" s="14" t="s">
        <v>5949</v>
      </c>
      <c r="F145" s="14" t="s">
        <v>1045</v>
      </c>
      <c r="G145" s="15">
        <v>103.0</v>
      </c>
      <c r="H145" s="15" t="s">
        <v>23</v>
      </c>
      <c r="I145" s="15">
        <v>91.0</v>
      </c>
      <c r="J145" s="15" t="s">
        <v>1048</v>
      </c>
      <c r="K145" s="15" t="s">
        <v>1049</v>
      </c>
    </row>
    <row r="146">
      <c r="A146" s="14" t="s">
        <v>1050</v>
      </c>
      <c r="B146" s="14" t="s">
        <v>5951</v>
      </c>
      <c r="C146" s="14" t="s">
        <v>1051</v>
      </c>
      <c r="D146" s="14" t="s">
        <v>1044</v>
      </c>
      <c r="E146" s="16"/>
      <c r="F146" s="14" t="s">
        <v>1045</v>
      </c>
      <c r="G146" s="15"/>
      <c r="H146" s="15"/>
      <c r="I146" s="15"/>
      <c r="J146" s="15"/>
      <c r="K146" s="15"/>
    </row>
    <row r="147">
      <c r="A147" s="14" t="s">
        <v>1053</v>
      </c>
      <c r="B147" s="14" t="s">
        <v>5953</v>
      </c>
      <c r="C147" s="14" t="s">
        <v>1054</v>
      </c>
      <c r="D147" s="14" t="s">
        <v>1044</v>
      </c>
      <c r="E147" s="16"/>
      <c r="F147" s="14" t="s">
        <v>1045</v>
      </c>
      <c r="G147" s="15"/>
      <c r="H147" s="15"/>
      <c r="I147" s="15"/>
      <c r="J147" s="15"/>
      <c r="K147" s="15"/>
    </row>
    <row r="148">
      <c r="A148" s="14" t="s">
        <v>1055</v>
      </c>
      <c r="B148" s="14" t="s">
        <v>5955</v>
      </c>
      <c r="C148" s="14" t="s">
        <v>1056</v>
      </c>
      <c r="D148" s="14" t="s">
        <v>1057</v>
      </c>
      <c r="E148" s="14" t="s">
        <v>5956</v>
      </c>
      <c r="F148" s="14" t="s">
        <v>1058</v>
      </c>
      <c r="G148" s="15">
        <v>105.0</v>
      </c>
      <c r="H148" s="15" t="s">
        <v>23</v>
      </c>
      <c r="I148" s="15">
        <v>93.0</v>
      </c>
      <c r="J148" s="15" t="s">
        <v>1061</v>
      </c>
      <c r="K148" s="15" t="s">
        <v>1062</v>
      </c>
    </row>
    <row r="149">
      <c r="A149" s="14" t="s">
        <v>1063</v>
      </c>
      <c r="B149" s="14" t="s">
        <v>5958</v>
      </c>
      <c r="C149" s="14" t="s">
        <v>1064</v>
      </c>
      <c r="D149" s="14" t="s">
        <v>1065</v>
      </c>
      <c r="E149" s="14" t="s">
        <v>5959</v>
      </c>
      <c r="F149" s="14" t="s">
        <v>1066</v>
      </c>
      <c r="G149" s="15">
        <v>106.0</v>
      </c>
      <c r="H149" s="15" t="s">
        <v>23</v>
      </c>
      <c r="I149" s="15">
        <v>94.0</v>
      </c>
      <c r="J149" s="15" t="s">
        <v>1069</v>
      </c>
      <c r="K149" s="15" t="s">
        <v>1070</v>
      </c>
    </row>
    <row r="150">
      <c r="A150" s="14" t="s">
        <v>1071</v>
      </c>
      <c r="B150" s="14" t="s">
        <v>5961</v>
      </c>
      <c r="C150" s="14" t="s">
        <v>1072</v>
      </c>
      <c r="D150" s="14" t="s">
        <v>1073</v>
      </c>
      <c r="E150" s="14" t="s">
        <v>5962</v>
      </c>
      <c r="F150" s="14" t="s">
        <v>1074</v>
      </c>
      <c r="G150" s="15">
        <v>107.0</v>
      </c>
      <c r="H150" s="15" t="s">
        <v>23</v>
      </c>
      <c r="I150" s="15">
        <v>95.0</v>
      </c>
      <c r="J150" s="15" t="s">
        <v>1078</v>
      </c>
      <c r="K150" s="15" t="s">
        <v>1079</v>
      </c>
    </row>
    <row r="151">
      <c r="A151" s="14" t="s">
        <v>1080</v>
      </c>
      <c r="B151" s="14" t="s">
        <v>5964</v>
      </c>
      <c r="C151" s="14" t="s">
        <v>1081</v>
      </c>
      <c r="D151" s="14" t="s">
        <v>1082</v>
      </c>
      <c r="E151" s="14" t="s">
        <v>5630</v>
      </c>
      <c r="F151" s="14" t="s">
        <v>1083</v>
      </c>
      <c r="G151" s="15">
        <v>108.0</v>
      </c>
      <c r="H151" s="15" t="s">
        <v>23</v>
      </c>
      <c r="I151" s="15">
        <v>96.0</v>
      </c>
      <c r="J151" s="15" t="s">
        <v>1086</v>
      </c>
      <c r="K151" s="15" t="s">
        <v>1087</v>
      </c>
    </row>
    <row r="152">
      <c r="A152" s="14" t="s">
        <v>1088</v>
      </c>
      <c r="B152" s="14" t="s">
        <v>5966</v>
      </c>
      <c r="C152" s="14" t="s">
        <v>1089</v>
      </c>
      <c r="D152" s="14" t="s">
        <v>1082</v>
      </c>
      <c r="E152" s="16"/>
      <c r="F152" s="14" t="s">
        <v>1083</v>
      </c>
    </row>
    <row r="153">
      <c r="A153" s="14" t="s">
        <v>1090</v>
      </c>
      <c r="B153" s="14" t="s">
        <v>5968</v>
      </c>
      <c r="C153" s="14" t="s">
        <v>1091</v>
      </c>
      <c r="D153" s="14" t="s">
        <v>136</v>
      </c>
      <c r="E153" s="14" t="s">
        <v>5630</v>
      </c>
      <c r="F153" s="14" t="s">
        <v>1092</v>
      </c>
      <c r="G153" s="15">
        <v>108.0</v>
      </c>
      <c r="H153" s="15" t="s">
        <v>23</v>
      </c>
      <c r="I153" s="15">
        <v>96.0</v>
      </c>
      <c r="J153" s="15" t="s">
        <v>1095</v>
      </c>
      <c r="K153" s="15" t="s">
        <v>1096</v>
      </c>
    </row>
    <row r="154">
      <c r="A154" s="14" t="s">
        <v>1097</v>
      </c>
      <c r="B154" s="14" t="s">
        <v>5970</v>
      </c>
      <c r="C154" s="14" t="s">
        <v>1098</v>
      </c>
      <c r="D154" s="14" t="s">
        <v>1099</v>
      </c>
      <c r="E154" s="14" t="s">
        <v>5971</v>
      </c>
      <c r="F154" s="14" t="s">
        <v>1100</v>
      </c>
      <c r="G154" s="15">
        <v>109.0</v>
      </c>
      <c r="H154" s="15" t="s">
        <v>23</v>
      </c>
      <c r="I154" s="15">
        <v>97.0</v>
      </c>
      <c r="J154" s="15" t="s">
        <v>1103</v>
      </c>
      <c r="K154" s="15" t="s">
        <v>1104</v>
      </c>
    </row>
    <row r="155">
      <c r="A155" s="14" t="s">
        <v>1105</v>
      </c>
      <c r="B155" s="14" t="s">
        <v>5973</v>
      </c>
      <c r="C155" s="14" t="s">
        <v>1106</v>
      </c>
      <c r="D155" s="14" t="s">
        <v>1099</v>
      </c>
      <c r="E155" s="14" t="s">
        <v>5971</v>
      </c>
      <c r="F155" s="14" t="s">
        <v>1100</v>
      </c>
      <c r="G155" s="15"/>
      <c r="H155" s="15"/>
      <c r="I155" s="15"/>
      <c r="J155" s="15"/>
      <c r="K155" s="15"/>
    </row>
    <row r="156">
      <c r="A156" s="14" t="s">
        <v>1107</v>
      </c>
      <c r="B156" s="14" t="s">
        <v>5975</v>
      </c>
      <c r="C156" s="14" t="s">
        <v>1108</v>
      </c>
      <c r="D156" s="14" t="s">
        <v>1099</v>
      </c>
      <c r="E156" s="14" t="s">
        <v>5971</v>
      </c>
      <c r="F156" s="14" t="s">
        <v>1100</v>
      </c>
      <c r="G156" s="15"/>
      <c r="H156" s="15"/>
      <c r="I156" s="15"/>
      <c r="J156" s="15"/>
      <c r="K156" s="15"/>
    </row>
    <row r="157">
      <c r="A157" s="14" t="s">
        <v>1109</v>
      </c>
      <c r="B157" s="14" t="s">
        <v>5977</v>
      </c>
      <c r="C157" s="14" t="s">
        <v>1110</v>
      </c>
      <c r="D157" s="14" t="s">
        <v>1099</v>
      </c>
      <c r="E157" s="14" t="s">
        <v>5971</v>
      </c>
      <c r="F157" s="14" t="s">
        <v>1100</v>
      </c>
      <c r="G157" s="15"/>
      <c r="H157" s="15"/>
      <c r="I157" s="15"/>
      <c r="J157" s="15"/>
      <c r="K157" s="15"/>
    </row>
    <row r="158">
      <c r="A158" s="14" t="s">
        <v>1111</v>
      </c>
      <c r="B158" s="14" t="s">
        <v>5979</v>
      </c>
      <c r="C158" s="14" t="s">
        <v>1112</v>
      </c>
      <c r="D158" s="14" t="s">
        <v>1113</v>
      </c>
      <c r="E158" s="14" t="s">
        <v>5980</v>
      </c>
      <c r="F158" s="14" t="s">
        <v>1114</v>
      </c>
      <c r="G158" s="15">
        <v>111.0</v>
      </c>
      <c r="H158" s="15" t="s">
        <v>23</v>
      </c>
      <c r="I158" s="15">
        <v>99.0</v>
      </c>
      <c r="J158" s="15" t="s">
        <v>1117</v>
      </c>
      <c r="K158" s="15" t="s">
        <v>1118</v>
      </c>
    </row>
    <row r="159">
      <c r="A159" s="14" t="s">
        <v>1119</v>
      </c>
      <c r="B159" s="14" t="s">
        <v>5982</v>
      </c>
      <c r="C159" s="14" t="s">
        <v>1120</v>
      </c>
      <c r="D159" s="14" t="s">
        <v>1113</v>
      </c>
      <c r="E159" s="16"/>
      <c r="F159" s="14" t="s">
        <v>1114</v>
      </c>
      <c r="G159" s="15"/>
      <c r="H159" s="15"/>
      <c r="I159" s="15"/>
      <c r="J159" s="15"/>
      <c r="K159" s="15"/>
    </row>
    <row r="160">
      <c r="A160" s="14" t="s">
        <v>1121</v>
      </c>
      <c r="B160" s="14" t="s">
        <v>5984</v>
      </c>
      <c r="C160" s="14" t="s">
        <v>1122</v>
      </c>
      <c r="D160" s="14" t="s">
        <v>1123</v>
      </c>
      <c r="E160" s="14" t="s">
        <v>5985</v>
      </c>
      <c r="F160" s="14" t="s">
        <v>1124</v>
      </c>
      <c r="G160" s="15">
        <v>112.0</v>
      </c>
      <c r="H160" s="15" t="s">
        <v>23</v>
      </c>
      <c r="I160" s="15">
        <v>100.0</v>
      </c>
      <c r="J160" s="15" t="s">
        <v>1127</v>
      </c>
      <c r="K160" s="15" t="s">
        <v>1128</v>
      </c>
    </row>
    <row r="161">
      <c r="A161" s="14" t="s">
        <v>1129</v>
      </c>
      <c r="B161" s="14" t="s">
        <v>5987</v>
      </c>
      <c r="C161" s="14" t="s">
        <v>1130</v>
      </c>
      <c r="D161" s="14" t="s">
        <v>1131</v>
      </c>
      <c r="E161" s="14" t="s">
        <v>5988</v>
      </c>
      <c r="F161" s="14" t="s">
        <v>1132</v>
      </c>
      <c r="G161" s="15">
        <v>113.0</v>
      </c>
      <c r="H161" s="15" t="s">
        <v>23</v>
      </c>
      <c r="I161" s="15">
        <v>101.0</v>
      </c>
      <c r="J161" s="15" t="s">
        <v>1135</v>
      </c>
      <c r="K161" s="15" t="s">
        <v>1136</v>
      </c>
    </row>
    <row r="162">
      <c r="A162" s="14" t="s">
        <v>1137</v>
      </c>
      <c r="B162" s="14" t="s">
        <v>5990</v>
      </c>
      <c r="C162" s="14" t="s">
        <v>1138</v>
      </c>
      <c r="D162" s="14" t="s">
        <v>1139</v>
      </c>
      <c r="E162" s="14" t="s">
        <v>5991</v>
      </c>
      <c r="F162" s="14" t="s">
        <v>1140</v>
      </c>
      <c r="G162" s="15">
        <v>113.0</v>
      </c>
      <c r="H162" s="15" t="s">
        <v>23</v>
      </c>
      <c r="I162" s="15">
        <v>101.0</v>
      </c>
      <c r="J162" s="15" t="s">
        <v>1143</v>
      </c>
      <c r="K162" s="15" t="s">
        <v>1144</v>
      </c>
    </row>
    <row r="163">
      <c r="A163" s="14" t="s">
        <v>1145</v>
      </c>
      <c r="B163" s="14" t="s">
        <v>5993</v>
      </c>
      <c r="C163" s="14" t="s">
        <v>1146</v>
      </c>
      <c r="D163" s="14" t="s">
        <v>1139</v>
      </c>
      <c r="E163" s="14" t="s">
        <v>5991</v>
      </c>
      <c r="F163" s="14" t="s">
        <v>1140</v>
      </c>
    </row>
    <row r="164">
      <c r="A164" s="14" t="s">
        <v>1147</v>
      </c>
      <c r="B164" s="14" t="s">
        <v>5995</v>
      </c>
      <c r="C164" s="14" t="s">
        <v>1148</v>
      </c>
      <c r="D164" s="14" t="s">
        <v>1139</v>
      </c>
      <c r="E164" s="14" t="s">
        <v>5991</v>
      </c>
      <c r="F164" s="14" t="s">
        <v>1140</v>
      </c>
    </row>
    <row r="165">
      <c r="A165" s="14" t="s">
        <v>1149</v>
      </c>
      <c r="B165" s="14" t="s">
        <v>5997</v>
      </c>
      <c r="C165" s="14" t="s">
        <v>1150</v>
      </c>
      <c r="D165" s="14" t="s">
        <v>1139</v>
      </c>
      <c r="E165" s="14" t="s">
        <v>5991</v>
      </c>
      <c r="F165" s="14" t="s">
        <v>1140</v>
      </c>
    </row>
    <row r="166">
      <c r="A166" s="14" t="s">
        <v>1151</v>
      </c>
      <c r="B166" s="14" t="s">
        <v>5999</v>
      </c>
      <c r="C166" s="14" t="s">
        <v>1152</v>
      </c>
      <c r="D166" s="14" t="s">
        <v>1139</v>
      </c>
      <c r="E166" s="14" t="s">
        <v>5991</v>
      </c>
      <c r="F166" s="14" t="s">
        <v>1140</v>
      </c>
    </row>
    <row r="167">
      <c r="A167" s="14" t="s">
        <v>1153</v>
      </c>
      <c r="B167" s="14" t="s">
        <v>6001</v>
      </c>
      <c r="C167" s="14" t="s">
        <v>1154</v>
      </c>
      <c r="D167" s="14" t="s">
        <v>1139</v>
      </c>
      <c r="E167" s="14" t="s">
        <v>5991</v>
      </c>
      <c r="F167" s="14" t="s">
        <v>1140</v>
      </c>
    </row>
    <row r="168">
      <c r="A168" s="14" t="s">
        <v>1155</v>
      </c>
      <c r="B168" s="14" t="s">
        <v>6003</v>
      </c>
      <c r="C168" s="14" t="s">
        <v>1156</v>
      </c>
      <c r="D168" s="14" t="s">
        <v>1139</v>
      </c>
      <c r="E168" s="14" t="s">
        <v>5991</v>
      </c>
      <c r="F168" s="14" t="s">
        <v>1140</v>
      </c>
    </row>
    <row r="169">
      <c r="A169" s="14" t="s">
        <v>1157</v>
      </c>
      <c r="B169" s="14" t="s">
        <v>6005</v>
      </c>
      <c r="C169" s="14" t="s">
        <v>1158</v>
      </c>
      <c r="D169" s="14" t="s">
        <v>1139</v>
      </c>
      <c r="E169" s="14" t="s">
        <v>5991</v>
      </c>
      <c r="F169" s="14" t="s">
        <v>1140</v>
      </c>
    </row>
    <row r="170">
      <c r="A170" s="14" t="s">
        <v>1159</v>
      </c>
      <c r="B170" s="14" t="s">
        <v>6007</v>
      </c>
      <c r="C170" s="14" t="s">
        <v>1160</v>
      </c>
      <c r="D170" s="14" t="s">
        <v>1161</v>
      </c>
      <c r="E170" s="14" t="s">
        <v>6008</v>
      </c>
      <c r="F170" s="14" t="s">
        <v>1162</v>
      </c>
      <c r="G170" s="15">
        <v>119.0</v>
      </c>
      <c r="H170" s="15" t="s">
        <v>23</v>
      </c>
      <c r="I170" s="15">
        <v>107.0</v>
      </c>
      <c r="J170" s="15" t="s">
        <v>1165</v>
      </c>
      <c r="K170" s="15" t="s">
        <v>1166</v>
      </c>
    </row>
    <row r="171">
      <c r="A171" s="14" t="s">
        <v>1167</v>
      </c>
      <c r="B171" s="14" t="s">
        <v>6010</v>
      </c>
      <c r="C171" s="14" t="s">
        <v>1168</v>
      </c>
      <c r="D171" s="14" t="s">
        <v>1161</v>
      </c>
      <c r="E171" s="14" t="s">
        <v>6008</v>
      </c>
      <c r="F171" s="14" t="s">
        <v>1162</v>
      </c>
    </row>
    <row r="172">
      <c r="A172" s="14" t="s">
        <v>1169</v>
      </c>
      <c r="B172" s="14" t="s">
        <v>6012</v>
      </c>
      <c r="C172" s="14" t="s">
        <v>1170</v>
      </c>
      <c r="D172" s="14" t="s">
        <v>1171</v>
      </c>
      <c r="E172" s="14" t="s">
        <v>6008</v>
      </c>
      <c r="F172" s="14" t="s">
        <v>1172</v>
      </c>
      <c r="G172" s="15">
        <v>119.0</v>
      </c>
      <c r="H172" s="15" t="s">
        <v>23</v>
      </c>
      <c r="I172" s="15">
        <v>107.0</v>
      </c>
      <c r="J172" s="15" t="s">
        <v>1175</v>
      </c>
      <c r="K172" s="15" t="s">
        <v>1176</v>
      </c>
    </row>
    <row r="173">
      <c r="A173" s="14" t="s">
        <v>1177</v>
      </c>
      <c r="B173" s="14" t="s">
        <v>6014</v>
      </c>
      <c r="C173" s="14" t="s">
        <v>1178</v>
      </c>
      <c r="D173" s="14" t="s">
        <v>1171</v>
      </c>
      <c r="E173" s="14" t="s">
        <v>6008</v>
      </c>
      <c r="F173" s="14" t="s">
        <v>1172</v>
      </c>
    </row>
    <row r="174">
      <c r="A174" s="14" t="s">
        <v>1179</v>
      </c>
      <c r="B174" s="14" t="s">
        <v>6016</v>
      </c>
      <c r="C174" s="14" t="s">
        <v>1180</v>
      </c>
      <c r="D174" s="14" t="s">
        <v>1181</v>
      </c>
      <c r="E174" s="14" t="s">
        <v>6017</v>
      </c>
      <c r="F174" s="14" t="s">
        <v>1182</v>
      </c>
      <c r="G174" s="15">
        <v>120.0</v>
      </c>
      <c r="H174" s="15" t="s">
        <v>23</v>
      </c>
      <c r="I174" s="15">
        <v>108.0</v>
      </c>
      <c r="J174" s="15" t="s">
        <v>1186</v>
      </c>
      <c r="K174" s="15" t="s">
        <v>1187</v>
      </c>
    </row>
    <row r="175">
      <c r="A175" s="14" t="s">
        <v>1188</v>
      </c>
      <c r="B175" s="14" t="s">
        <v>6019</v>
      </c>
      <c r="C175" s="14" t="s">
        <v>1189</v>
      </c>
      <c r="D175" s="14" t="s">
        <v>1190</v>
      </c>
      <c r="E175" s="14" t="s">
        <v>6020</v>
      </c>
      <c r="F175" s="14" t="s">
        <v>1191</v>
      </c>
      <c r="G175" s="15">
        <v>121.0</v>
      </c>
      <c r="H175" s="15" t="s">
        <v>23</v>
      </c>
      <c r="I175" s="15">
        <v>109.0</v>
      </c>
      <c r="J175" s="15" t="s">
        <v>1194</v>
      </c>
      <c r="K175" s="15" t="s">
        <v>1195</v>
      </c>
    </row>
    <row r="176">
      <c r="A176" s="14" t="s">
        <v>1196</v>
      </c>
      <c r="B176" s="14" t="s">
        <v>6022</v>
      </c>
      <c r="C176" s="14" t="s">
        <v>1197</v>
      </c>
      <c r="D176" s="14" t="s">
        <v>1198</v>
      </c>
      <c r="E176" s="14" t="s">
        <v>6023</v>
      </c>
      <c r="F176" s="14" t="s">
        <v>1199</v>
      </c>
    </row>
    <row r="177">
      <c r="A177" s="14" t="s">
        <v>1202</v>
      </c>
      <c r="B177" s="14" t="s">
        <v>6025</v>
      </c>
      <c r="C177" s="14" t="s">
        <v>1203</v>
      </c>
      <c r="D177" s="14" t="s">
        <v>1204</v>
      </c>
      <c r="E177" s="14" t="s">
        <v>6026</v>
      </c>
      <c r="F177" s="14" t="s">
        <v>1205</v>
      </c>
      <c r="G177" s="15">
        <v>122.0</v>
      </c>
      <c r="H177" s="15" t="s">
        <v>23</v>
      </c>
      <c r="I177" s="15">
        <v>110.0</v>
      </c>
      <c r="J177" s="15" t="s">
        <v>1208</v>
      </c>
      <c r="K177" s="15" t="s">
        <v>1209</v>
      </c>
    </row>
    <row r="178">
      <c r="A178" s="14" t="s">
        <v>1210</v>
      </c>
      <c r="B178" s="14" t="s">
        <v>6028</v>
      </c>
      <c r="C178" s="14" t="s">
        <v>1211</v>
      </c>
      <c r="D178" s="14" t="s">
        <v>1212</v>
      </c>
      <c r="E178" s="14" t="s">
        <v>6029</v>
      </c>
      <c r="F178" s="14" t="s">
        <v>1213</v>
      </c>
      <c r="G178" s="15">
        <v>123.0</v>
      </c>
      <c r="H178" s="15" t="s">
        <v>23</v>
      </c>
      <c r="I178" s="15">
        <v>111.0</v>
      </c>
      <c r="J178" s="15" t="s">
        <v>1216</v>
      </c>
      <c r="K178" s="15" t="s">
        <v>1217</v>
      </c>
    </row>
    <row r="179">
      <c r="A179" s="14" t="s">
        <v>1218</v>
      </c>
      <c r="B179" s="14" t="s">
        <v>6031</v>
      </c>
      <c r="C179" s="14" t="s">
        <v>1219</v>
      </c>
      <c r="D179" s="14" t="s">
        <v>1220</v>
      </c>
      <c r="E179" s="14" t="s">
        <v>6032</v>
      </c>
      <c r="F179" s="14" t="s">
        <v>1221</v>
      </c>
      <c r="G179" s="15">
        <v>124.0</v>
      </c>
      <c r="H179" s="15" t="s">
        <v>23</v>
      </c>
      <c r="I179" s="15">
        <v>112.0</v>
      </c>
      <c r="J179" s="15" t="s">
        <v>1224</v>
      </c>
      <c r="K179" s="15" t="s">
        <v>1225</v>
      </c>
    </row>
    <row r="180">
      <c r="A180" s="14" t="s">
        <v>1226</v>
      </c>
      <c r="B180" s="14" t="s">
        <v>6034</v>
      </c>
      <c r="C180" s="14" t="s">
        <v>1227</v>
      </c>
      <c r="D180" s="14" t="s">
        <v>1228</v>
      </c>
      <c r="E180" s="14" t="s">
        <v>6035</v>
      </c>
      <c r="F180" s="14" t="s">
        <v>1229</v>
      </c>
      <c r="G180" s="15">
        <v>125.0</v>
      </c>
      <c r="H180" s="15" t="s">
        <v>23</v>
      </c>
      <c r="I180" s="15">
        <v>113.0</v>
      </c>
      <c r="J180" s="15" t="s">
        <v>1232</v>
      </c>
      <c r="K180" s="15" t="s">
        <v>1233</v>
      </c>
    </row>
    <row r="181">
      <c r="A181" s="14" t="s">
        <v>1234</v>
      </c>
      <c r="B181" s="14" t="s">
        <v>6037</v>
      </c>
      <c r="C181" s="14" t="s">
        <v>1235</v>
      </c>
      <c r="D181" s="14" t="s">
        <v>1236</v>
      </c>
      <c r="E181" s="14" t="s">
        <v>6038</v>
      </c>
      <c r="F181" s="14" t="s">
        <v>1237</v>
      </c>
      <c r="G181" s="15">
        <v>125.0</v>
      </c>
      <c r="H181" s="15" t="s">
        <v>23</v>
      </c>
      <c r="I181" s="15">
        <v>113.0</v>
      </c>
      <c r="J181" s="15" t="s">
        <v>1240</v>
      </c>
      <c r="K181" s="15" t="s">
        <v>1241</v>
      </c>
    </row>
    <row r="182">
      <c r="A182" s="14" t="s">
        <v>1242</v>
      </c>
      <c r="B182" s="14" t="s">
        <v>6040</v>
      </c>
      <c r="C182" s="14" t="s">
        <v>1243</v>
      </c>
      <c r="D182" s="14" t="s">
        <v>1244</v>
      </c>
      <c r="E182" s="14" t="s">
        <v>6041</v>
      </c>
      <c r="F182" s="14" t="s">
        <v>1245</v>
      </c>
      <c r="G182" s="15">
        <v>127.0</v>
      </c>
      <c r="H182" s="15" t="s">
        <v>23</v>
      </c>
      <c r="I182" s="15">
        <v>115.0</v>
      </c>
      <c r="J182" s="15" t="s">
        <v>1248</v>
      </c>
      <c r="K182" s="15" t="s">
        <v>1249</v>
      </c>
    </row>
    <row r="183">
      <c r="A183" s="14" t="s">
        <v>1250</v>
      </c>
      <c r="B183" s="14" t="s">
        <v>6043</v>
      </c>
      <c r="C183" s="14" t="s">
        <v>1251</v>
      </c>
      <c r="D183" s="14" t="s">
        <v>1252</v>
      </c>
      <c r="E183" s="14" t="s">
        <v>6044</v>
      </c>
      <c r="F183" s="14" t="s">
        <v>1253</v>
      </c>
      <c r="G183" s="15">
        <v>128.0</v>
      </c>
      <c r="H183" s="15" t="s">
        <v>23</v>
      </c>
      <c r="I183" s="15">
        <v>116.0</v>
      </c>
      <c r="J183" s="15" t="s">
        <v>1256</v>
      </c>
      <c r="K183" s="15" t="s">
        <v>1257</v>
      </c>
    </row>
    <row r="184">
      <c r="A184" s="14" t="s">
        <v>1258</v>
      </c>
      <c r="B184" s="14" t="s">
        <v>6046</v>
      </c>
      <c r="C184" s="14" t="s">
        <v>1259</v>
      </c>
      <c r="D184" s="14" t="s">
        <v>1260</v>
      </c>
      <c r="E184" s="14" t="s">
        <v>6047</v>
      </c>
      <c r="F184" s="14" t="s">
        <v>1261</v>
      </c>
      <c r="G184" s="15">
        <v>129.0</v>
      </c>
      <c r="H184" s="15" t="s">
        <v>23</v>
      </c>
      <c r="I184" s="15">
        <v>117.0</v>
      </c>
      <c r="J184" s="15" t="s">
        <v>1265</v>
      </c>
      <c r="K184" s="15" t="s">
        <v>1266</v>
      </c>
    </row>
    <row r="185">
      <c r="A185" s="14" t="s">
        <v>1267</v>
      </c>
      <c r="B185" s="14" t="s">
        <v>6049</v>
      </c>
      <c r="C185" s="14" t="s">
        <v>1268</v>
      </c>
      <c r="D185" s="14" t="s">
        <v>1269</v>
      </c>
      <c r="E185" s="14" t="s">
        <v>6050</v>
      </c>
      <c r="F185" s="14" t="s">
        <v>1270</v>
      </c>
    </row>
    <row r="186">
      <c r="A186" s="14" t="s">
        <v>1271</v>
      </c>
      <c r="B186" s="14" t="s">
        <v>6052</v>
      </c>
      <c r="C186" s="14" t="s">
        <v>1272</v>
      </c>
      <c r="D186" s="14" t="s">
        <v>1269</v>
      </c>
      <c r="E186" s="14" t="s">
        <v>6050</v>
      </c>
      <c r="F186" s="14" t="s">
        <v>1270</v>
      </c>
      <c r="G186" s="15"/>
      <c r="H186" s="15"/>
      <c r="I186" s="15"/>
      <c r="J186" s="15"/>
      <c r="K186" s="15"/>
    </row>
    <row r="187">
      <c r="A187" s="14" t="s">
        <v>1275</v>
      </c>
      <c r="B187" s="14" t="s">
        <v>6054</v>
      </c>
      <c r="C187" s="14" t="s">
        <v>1276</v>
      </c>
      <c r="D187" s="14" t="s">
        <v>1269</v>
      </c>
      <c r="E187" s="14" t="s">
        <v>6050</v>
      </c>
      <c r="F187" s="14" t="s">
        <v>1270</v>
      </c>
      <c r="G187" s="15"/>
      <c r="H187" s="15"/>
      <c r="I187" s="15"/>
      <c r="J187" s="15"/>
      <c r="K187" s="15"/>
    </row>
    <row r="188">
      <c r="A188" s="14" t="s">
        <v>1277</v>
      </c>
      <c r="B188" s="14" t="s">
        <v>6056</v>
      </c>
      <c r="C188" s="14" t="s">
        <v>1278</v>
      </c>
      <c r="D188" s="14" t="s">
        <v>1269</v>
      </c>
      <c r="E188" s="14" t="s">
        <v>6050</v>
      </c>
      <c r="F188" s="14" t="s">
        <v>1270</v>
      </c>
      <c r="G188" s="15">
        <v>130.0</v>
      </c>
      <c r="H188" s="15" t="s">
        <v>23</v>
      </c>
      <c r="I188" s="15">
        <v>118.0</v>
      </c>
      <c r="J188" s="15" t="s">
        <v>1279</v>
      </c>
      <c r="K188" s="15" t="s">
        <v>1280</v>
      </c>
    </row>
    <row r="189">
      <c r="A189" s="14" t="s">
        <v>1281</v>
      </c>
      <c r="B189" s="14" t="s">
        <v>6058</v>
      </c>
      <c r="C189" s="14" t="s">
        <v>1282</v>
      </c>
      <c r="D189" s="14" t="s">
        <v>1269</v>
      </c>
      <c r="E189" s="14" t="s">
        <v>6050</v>
      </c>
      <c r="F189" s="14" t="s">
        <v>1270</v>
      </c>
      <c r="G189" s="15"/>
      <c r="H189" s="15"/>
      <c r="I189" s="15"/>
      <c r="J189" s="15"/>
      <c r="K189" s="15"/>
    </row>
    <row r="190">
      <c r="A190" s="14" t="s">
        <v>1283</v>
      </c>
      <c r="B190" s="14" t="s">
        <v>6060</v>
      </c>
      <c r="C190" s="14" t="s">
        <v>1284</v>
      </c>
      <c r="D190" s="14" t="s">
        <v>1285</v>
      </c>
      <c r="E190" s="14" t="s">
        <v>6061</v>
      </c>
      <c r="F190" s="14" t="s">
        <v>1286</v>
      </c>
      <c r="G190" s="15">
        <v>133.0</v>
      </c>
      <c r="H190" s="15" t="s">
        <v>23</v>
      </c>
      <c r="I190" s="15">
        <v>121.0</v>
      </c>
      <c r="J190" s="15" t="s">
        <v>1289</v>
      </c>
      <c r="K190" s="15" t="s">
        <v>1290</v>
      </c>
    </row>
    <row r="191">
      <c r="A191" s="14"/>
      <c r="B191" s="14"/>
      <c r="C191" s="14"/>
      <c r="D191" s="14"/>
      <c r="E191" s="14"/>
      <c r="F191" s="14"/>
      <c r="G191" s="15">
        <v>133.0</v>
      </c>
      <c r="H191" s="15" t="s">
        <v>23</v>
      </c>
      <c r="I191" s="15">
        <v>121.0</v>
      </c>
      <c r="J191" s="15" t="s">
        <v>1294</v>
      </c>
      <c r="K191" s="15" t="s">
        <v>1295</v>
      </c>
    </row>
    <row r="192">
      <c r="A192" s="14" t="s">
        <v>1296</v>
      </c>
      <c r="B192" s="14" t="s">
        <v>6064</v>
      </c>
      <c r="C192" s="14" t="s">
        <v>1297</v>
      </c>
      <c r="D192" s="14" t="s">
        <v>79</v>
      </c>
      <c r="E192" s="14" t="s">
        <v>6065</v>
      </c>
      <c r="F192" s="14" t="s">
        <v>1298</v>
      </c>
      <c r="G192" s="15">
        <v>135.0</v>
      </c>
      <c r="H192" s="15" t="s">
        <v>1301</v>
      </c>
      <c r="I192" s="15">
        <v>123.0</v>
      </c>
      <c r="J192" s="15" t="s">
        <v>24</v>
      </c>
      <c r="K192" s="15" t="s">
        <v>1302</v>
      </c>
    </row>
    <row r="193">
      <c r="A193" s="14" t="s">
        <v>1303</v>
      </c>
      <c r="B193" s="14" t="s">
        <v>6067</v>
      </c>
      <c r="C193" s="14" t="s">
        <v>1304</v>
      </c>
      <c r="D193" s="14" t="s">
        <v>28</v>
      </c>
      <c r="E193" s="14" t="s">
        <v>6068</v>
      </c>
      <c r="F193" s="14" t="s">
        <v>1305</v>
      </c>
      <c r="G193" s="15">
        <v>135.0</v>
      </c>
      <c r="H193" s="15" t="s">
        <v>1301</v>
      </c>
      <c r="I193" s="15">
        <v>123.0</v>
      </c>
      <c r="J193" s="15" t="s">
        <v>32</v>
      </c>
      <c r="K193" s="15" t="s">
        <v>1308</v>
      </c>
    </row>
    <row r="194">
      <c r="A194" s="14" t="s">
        <v>1309</v>
      </c>
      <c r="B194" s="14" t="s">
        <v>6070</v>
      </c>
      <c r="C194" s="14" t="s">
        <v>1310</v>
      </c>
      <c r="D194" s="14" t="s">
        <v>36</v>
      </c>
      <c r="E194" s="14" t="s">
        <v>6071</v>
      </c>
      <c r="F194" s="14" t="s">
        <v>1311</v>
      </c>
      <c r="G194" s="15">
        <v>136.0</v>
      </c>
      <c r="H194" s="15" t="s">
        <v>1301</v>
      </c>
      <c r="I194" s="15">
        <v>124.0</v>
      </c>
      <c r="J194" s="15" t="s">
        <v>40</v>
      </c>
      <c r="K194" s="15" t="s">
        <v>1314</v>
      </c>
    </row>
    <row r="195">
      <c r="A195" s="14" t="s">
        <v>1315</v>
      </c>
      <c r="B195" s="14" t="s">
        <v>6073</v>
      </c>
      <c r="C195" s="14" t="s">
        <v>1316</v>
      </c>
      <c r="D195" s="14" t="s">
        <v>44</v>
      </c>
      <c r="E195" s="14" t="s">
        <v>6074</v>
      </c>
      <c r="F195" s="14" t="s">
        <v>1317</v>
      </c>
      <c r="G195" s="15">
        <v>137.0</v>
      </c>
      <c r="H195" s="15" t="s">
        <v>1301</v>
      </c>
      <c r="I195" s="15">
        <v>125.0</v>
      </c>
      <c r="J195" s="15" t="s">
        <v>49</v>
      </c>
      <c r="K195" s="15" t="s">
        <v>1320</v>
      </c>
    </row>
    <row r="196">
      <c r="A196" s="14" t="s">
        <v>1321</v>
      </c>
      <c r="B196" s="14" t="s">
        <v>6076</v>
      </c>
      <c r="C196" s="14" t="s">
        <v>1322</v>
      </c>
      <c r="D196" s="14" t="s">
        <v>44</v>
      </c>
      <c r="E196" s="14" t="s">
        <v>6074</v>
      </c>
      <c r="F196" s="14" t="s">
        <v>1317</v>
      </c>
      <c r="G196" s="15"/>
      <c r="H196" s="15"/>
      <c r="I196" s="15"/>
      <c r="J196" s="15"/>
      <c r="K196" s="15"/>
    </row>
    <row r="197">
      <c r="A197" s="14" t="s">
        <v>1323</v>
      </c>
      <c r="B197" s="14" t="s">
        <v>6078</v>
      </c>
      <c r="C197" s="14" t="s">
        <v>1324</v>
      </c>
      <c r="D197" s="14" t="s">
        <v>44</v>
      </c>
      <c r="E197" s="14" t="s">
        <v>6074</v>
      </c>
      <c r="F197" s="14" t="s">
        <v>1317</v>
      </c>
      <c r="G197" s="15"/>
      <c r="H197" s="15"/>
      <c r="I197" s="15"/>
      <c r="J197" s="15"/>
      <c r="K197" s="15"/>
    </row>
    <row r="198">
      <c r="A198" s="14" t="s">
        <v>1325</v>
      </c>
      <c r="B198" s="14" t="s">
        <v>6080</v>
      </c>
      <c r="C198" s="14" t="s">
        <v>1326</v>
      </c>
      <c r="D198" s="14" t="s">
        <v>55</v>
      </c>
      <c r="E198" s="14" t="s">
        <v>6081</v>
      </c>
      <c r="F198" s="14" t="s">
        <v>1327</v>
      </c>
      <c r="G198" s="15">
        <v>138.0</v>
      </c>
      <c r="H198" s="15" t="s">
        <v>1301</v>
      </c>
      <c r="I198" s="15">
        <v>126.0</v>
      </c>
      <c r="J198" s="15" t="s">
        <v>59</v>
      </c>
      <c r="K198" s="15" t="s">
        <v>1330</v>
      </c>
    </row>
    <row r="199">
      <c r="A199" s="14" t="s">
        <v>1331</v>
      </c>
      <c r="B199" s="14" t="s">
        <v>6083</v>
      </c>
      <c r="C199" s="14" t="s">
        <v>1332</v>
      </c>
      <c r="D199" s="14" t="s">
        <v>63</v>
      </c>
      <c r="E199" s="14" t="s">
        <v>6084</v>
      </c>
      <c r="F199" s="14" t="s">
        <v>1333</v>
      </c>
      <c r="G199" s="15">
        <v>138.0</v>
      </c>
      <c r="H199" s="15" t="s">
        <v>1301</v>
      </c>
      <c r="I199" s="15">
        <v>126.0</v>
      </c>
      <c r="J199" s="15" t="s">
        <v>67</v>
      </c>
      <c r="K199" s="15" t="s">
        <v>1336</v>
      </c>
    </row>
    <row r="200">
      <c r="A200" s="14" t="s">
        <v>1337</v>
      </c>
      <c r="B200" s="14" t="s">
        <v>6086</v>
      </c>
      <c r="C200" s="14" t="s">
        <v>1338</v>
      </c>
      <c r="D200" s="14" t="s">
        <v>71</v>
      </c>
      <c r="E200" s="14" t="s">
        <v>6084</v>
      </c>
      <c r="F200" s="14" t="s">
        <v>1339</v>
      </c>
      <c r="G200" s="15">
        <v>138.0</v>
      </c>
      <c r="H200" s="15" t="s">
        <v>1301</v>
      </c>
      <c r="I200" s="15">
        <v>126.0</v>
      </c>
      <c r="J200" s="15" t="s">
        <v>75</v>
      </c>
      <c r="K200" s="15" t="s">
        <v>1342</v>
      </c>
    </row>
    <row r="201">
      <c r="A201" s="14" t="s">
        <v>1343</v>
      </c>
      <c r="B201" s="14" t="s">
        <v>6088</v>
      </c>
      <c r="C201" s="14" t="s">
        <v>1344</v>
      </c>
      <c r="D201" s="14" t="s">
        <v>79</v>
      </c>
      <c r="E201" s="14" t="s">
        <v>6065</v>
      </c>
      <c r="F201" s="14" t="s">
        <v>1345</v>
      </c>
      <c r="G201" s="15">
        <v>139.0</v>
      </c>
      <c r="H201" s="15" t="s">
        <v>1301</v>
      </c>
      <c r="I201" s="15">
        <v>127.0</v>
      </c>
      <c r="J201" s="15" t="s">
        <v>83</v>
      </c>
      <c r="K201" s="15" t="s">
        <v>1348</v>
      </c>
    </row>
    <row r="202">
      <c r="A202" s="14" t="s">
        <v>1349</v>
      </c>
      <c r="B202" s="14" t="s">
        <v>6090</v>
      </c>
      <c r="C202" s="14" t="s">
        <v>1350</v>
      </c>
      <c r="D202" s="14" t="s">
        <v>87</v>
      </c>
      <c r="E202" s="14" t="s">
        <v>6091</v>
      </c>
      <c r="F202" s="14" t="s">
        <v>1351</v>
      </c>
      <c r="G202" s="15">
        <v>139.0</v>
      </c>
      <c r="H202" s="15" t="s">
        <v>1301</v>
      </c>
      <c r="I202" s="15">
        <v>127.0</v>
      </c>
      <c r="J202" s="15" t="s">
        <v>91</v>
      </c>
      <c r="K202" s="15" t="s">
        <v>1354</v>
      </c>
    </row>
    <row r="203">
      <c r="A203" s="14" t="s">
        <v>1355</v>
      </c>
      <c r="B203" s="14" t="s">
        <v>6093</v>
      </c>
      <c r="C203" s="14" t="s">
        <v>1356</v>
      </c>
      <c r="D203" s="14" t="s">
        <v>95</v>
      </c>
      <c r="E203" s="14" t="s">
        <v>6094</v>
      </c>
      <c r="F203" s="14" t="s">
        <v>1357</v>
      </c>
      <c r="G203" s="15">
        <v>141.0</v>
      </c>
      <c r="H203" s="15" t="s">
        <v>1301</v>
      </c>
      <c r="I203" s="15">
        <v>129.0</v>
      </c>
      <c r="J203" s="15" t="s">
        <v>99</v>
      </c>
      <c r="K203" s="15" t="s">
        <v>1360</v>
      </c>
    </row>
    <row r="204">
      <c r="A204" s="14" t="s">
        <v>1361</v>
      </c>
      <c r="B204" s="14" t="s">
        <v>6096</v>
      </c>
      <c r="C204" s="14" t="s">
        <v>1362</v>
      </c>
      <c r="D204" s="14" t="s">
        <v>103</v>
      </c>
      <c r="E204" s="14" t="s">
        <v>6097</v>
      </c>
      <c r="F204" s="14" t="s">
        <v>1363</v>
      </c>
      <c r="G204" s="15">
        <v>141.0</v>
      </c>
      <c r="H204" s="15" t="s">
        <v>1301</v>
      </c>
      <c r="I204" s="15">
        <v>129.0</v>
      </c>
      <c r="J204" s="15" t="s">
        <v>107</v>
      </c>
      <c r="K204" s="15" t="s">
        <v>1366</v>
      </c>
    </row>
    <row r="205">
      <c r="A205" s="14" t="s">
        <v>1367</v>
      </c>
      <c r="B205" s="14" t="s">
        <v>6099</v>
      </c>
      <c r="C205" s="14" t="s">
        <v>1368</v>
      </c>
      <c r="D205" s="14" t="s">
        <v>111</v>
      </c>
      <c r="E205" s="14" t="s">
        <v>6100</v>
      </c>
      <c r="F205" s="14" t="s">
        <v>1369</v>
      </c>
      <c r="G205" s="15">
        <v>143.0</v>
      </c>
      <c r="H205" s="15" t="s">
        <v>1301</v>
      </c>
      <c r="I205" s="15">
        <v>131.0</v>
      </c>
      <c r="J205" s="15" t="s">
        <v>115</v>
      </c>
      <c r="K205" s="15" t="s">
        <v>1372</v>
      </c>
    </row>
    <row r="206">
      <c r="A206" s="14" t="s">
        <v>1373</v>
      </c>
      <c r="B206" s="14" t="s">
        <v>6102</v>
      </c>
      <c r="C206" s="14" t="s">
        <v>1374</v>
      </c>
      <c r="D206" s="14" t="s">
        <v>119</v>
      </c>
      <c r="E206" s="14" t="s">
        <v>6103</v>
      </c>
      <c r="F206" s="14" t="s">
        <v>1375</v>
      </c>
      <c r="G206" s="15">
        <v>143.0</v>
      </c>
      <c r="H206" s="15" t="s">
        <v>1301</v>
      </c>
      <c r="I206" s="15">
        <v>131.0</v>
      </c>
      <c r="J206" s="15" t="s">
        <v>123</v>
      </c>
      <c r="K206" s="15" t="s">
        <v>1378</v>
      </c>
    </row>
    <row r="207">
      <c r="A207" s="14" t="s">
        <v>1379</v>
      </c>
      <c r="B207" s="14" t="s">
        <v>6105</v>
      </c>
      <c r="C207" s="14" t="s">
        <v>1380</v>
      </c>
      <c r="D207" s="14" t="s">
        <v>127</v>
      </c>
      <c r="E207" s="14" t="s">
        <v>6106</v>
      </c>
      <c r="F207" s="14" t="s">
        <v>1381</v>
      </c>
      <c r="G207" s="15">
        <v>143.0</v>
      </c>
      <c r="H207" s="15" t="s">
        <v>1301</v>
      </c>
      <c r="I207" s="15">
        <v>131.0</v>
      </c>
      <c r="J207" s="15" t="s">
        <v>132</v>
      </c>
      <c r="K207" s="15" t="s">
        <v>1384</v>
      </c>
    </row>
    <row r="208">
      <c r="A208" s="14" t="s">
        <v>1385</v>
      </c>
      <c r="B208" s="14" t="s">
        <v>6108</v>
      </c>
      <c r="C208" s="14" t="s">
        <v>1386</v>
      </c>
      <c r="D208" s="14" t="s">
        <v>138</v>
      </c>
      <c r="E208" s="14" t="s">
        <v>6109</v>
      </c>
      <c r="F208" s="14" t="s">
        <v>1387</v>
      </c>
      <c r="G208" s="15">
        <v>144.0</v>
      </c>
      <c r="H208" s="15" t="s">
        <v>1301</v>
      </c>
      <c r="I208" s="15">
        <v>132.0</v>
      </c>
      <c r="J208" s="15" t="s">
        <v>141</v>
      </c>
      <c r="K208" s="15" t="s">
        <v>1390</v>
      </c>
    </row>
    <row r="209">
      <c r="A209" s="14" t="s">
        <v>1391</v>
      </c>
      <c r="B209" s="14" t="s">
        <v>6111</v>
      </c>
      <c r="C209" s="14" t="s">
        <v>1392</v>
      </c>
      <c r="D209" s="14" t="s">
        <v>145</v>
      </c>
      <c r="E209" s="14" t="s">
        <v>6112</v>
      </c>
      <c r="F209" s="14" t="s">
        <v>1393</v>
      </c>
      <c r="G209" s="15">
        <v>144.0</v>
      </c>
      <c r="H209" s="15" t="s">
        <v>1301</v>
      </c>
      <c r="I209" s="15">
        <v>132.0</v>
      </c>
      <c r="J209" s="15" t="s">
        <v>149</v>
      </c>
      <c r="K209" s="15" t="s">
        <v>1396</v>
      </c>
    </row>
    <row r="210">
      <c r="A210" s="14" t="s">
        <v>1397</v>
      </c>
      <c r="B210" s="14" t="s">
        <v>6114</v>
      </c>
      <c r="C210" s="14" t="s">
        <v>1398</v>
      </c>
      <c r="D210" s="14" t="s">
        <v>153</v>
      </c>
      <c r="E210" s="14" t="s">
        <v>6115</v>
      </c>
      <c r="F210" s="14" t="s">
        <v>1399</v>
      </c>
      <c r="G210" s="15">
        <v>146.0</v>
      </c>
      <c r="H210" s="15" t="s">
        <v>1301</v>
      </c>
      <c r="I210" s="15">
        <v>134.0</v>
      </c>
      <c r="J210" s="15" t="s">
        <v>157</v>
      </c>
      <c r="K210" s="15" t="s">
        <v>1402</v>
      </c>
    </row>
    <row r="211">
      <c r="A211" s="14" t="s">
        <v>1403</v>
      </c>
      <c r="B211" s="14" t="s">
        <v>6117</v>
      </c>
      <c r="C211" s="14" t="s">
        <v>1404</v>
      </c>
      <c r="D211" s="14" t="s">
        <v>161</v>
      </c>
      <c r="E211" s="14" t="s">
        <v>6118</v>
      </c>
      <c r="F211" s="14" t="s">
        <v>1405</v>
      </c>
      <c r="G211" s="15">
        <v>146.0</v>
      </c>
      <c r="H211" s="15" t="s">
        <v>1301</v>
      </c>
      <c r="I211" s="15">
        <v>134.0</v>
      </c>
      <c r="J211" s="15" t="s">
        <v>165</v>
      </c>
      <c r="K211" s="15" t="s">
        <v>1408</v>
      </c>
    </row>
    <row r="212">
      <c r="A212" s="14" t="s">
        <v>1409</v>
      </c>
      <c r="B212" s="14" t="s">
        <v>6120</v>
      </c>
      <c r="C212" s="14" t="s">
        <v>1410</v>
      </c>
      <c r="D212" s="14" t="s">
        <v>161</v>
      </c>
      <c r="E212" s="14" t="s">
        <v>6118</v>
      </c>
      <c r="F212" s="14" t="s">
        <v>1411</v>
      </c>
      <c r="G212" s="15"/>
      <c r="H212" s="15"/>
      <c r="I212" s="15"/>
      <c r="J212" s="15"/>
      <c r="K212" s="15"/>
    </row>
    <row r="213">
      <c r="A213" s="14" t="s">
        <v>1412</v>
      </c>
      <c r="B213" s="14" t="s">
        <v>6122</v>
      </c>
      <c r="C213" s="14" t="s">
        <v>1413</v>
      </c>
      <c r="D213" s="14" t="s">
        <v>169</v>
      </c>
      <c r="E213" s="14" t="s">
        <v>6123</v>
      </c>
      <c r="F213" s="14" t="s">
        <v>1414</v>
      </c>
      <c r="G213" s="15">
        <v>147.0</v>
      </c>
      <c r="H213" s="15" t="s">
        <v>1301</v>
      </c>
      <c r="I213" s="15">
        <v>135.0</v>
      </c>
      <c r="J213" s="15" t="s">
        <v>173</v>
      </c>
      <c r="K213" s="15" t="s">
        <v>1417</v>
      </c>
    </row>
    <row r="214">
      <c r="A214" s="14" t="s">
        <v>1418</v>
      </c>
      <c r="B214" s="14" t="s">
        <v>6125</v>
      </c>
      <c r="C214" s="14" t="s">
        <v>1419</v>
      </c>
      <c r="D214" s="14" t="s">
        <v>177</v>
      </c>
      <c r="E214" s="14" t="s">
        <v>6123</v>
      </c>
      <c r="F214" s="14" t="s">
        <v>1420</v>
      </c>
      <c r="G214" s="15">
        <v>148.0</v>
      </c>
      <c r="H214" s="15" t="s">
        <v>1301</v>
      </c>
      <c r="I214" s="15">
        <v>136.0</v>
      </c>
      <c r="J214" s="15" t="s">
        <v>181</v>
      </c>
      <c r="K214" s="15" t="s">
        <v>1423</v>
      </c>
    </row>
    <row r="215">
      <c r="A215" s="14" t="s">
        <v>1424</v>
      </c>
      <c r="B215" s="14" t="s">
        <v>6127</v>
      </c>
      <c r="C215" s="14" t="s">
        <v>1425</v>
      </c>
      <c r="D215" s="14" t="s">
        <v>185</v>
      </c>
      <c r="E215" s="14" t="s">
        <v>6128</v>
      </c>
      <c r="F215" s="14" t="s">
        <v>1426</v>
      </c>
      <c r="G215" s="15">
        <v>148.0</v>
      </c>
      <c r="H215" s="15" t="s">
        <v>1301</v>
      </c>
      <c r="I215" s="15">
        <v>136.0</v>
      </c>
      <c r="J215" s="15" t="s">
        <v>189</v>
      </c>
      <c r="K215" s="15" t="s">
        <v>1429</v>
      </c>
    </row>
    <row r="216">
      <c r="A216" s="14" t="s">
        <v>1430</v>
      </c>
      <c r="B216" s="14" t="s">
        <v>6130</v>
      </c>
      <c r="C216" s="14" t="s">
        <v>1431</v>
      </c>
      <c r="D216" s="14" t="s">
        <v>193</v>
      </c>
      <c r="E216" s="14" t="s">
        <v>6131</v>
      </c>
      <c r="F216" s="14" t="s">
        <v>1432</v>
      </c>
      <c r="G216" s="15">
        <v>149.0</v>
      </c>
      <c r="H216" s="15" t="s">
        <v>1301</v>
      </c>
      <c r="I216" s="15">
        <v>137.0</v>
      </c>
      <c r="J216" s="15" t="s">
        <v>197</v>
      </c>
      <c r="K216" s="15" t="s">
        <v>1435</v>
      </c>
    </row>
    <row r="217">
      <c r="A217" s="14" t="s">
        <v>1436</v>
      </c>
      <c r="B217" s="14" t="s">
        <v>6133</v>
      </c>
      <c r="C217" s="14" t="s">
        <v>1437</v>
      </c>
      <c r="D217" s="14" t="s">
        <v>201</v>
      </c>
      <c r="E217" s="14" t="s">
        <v>6134</v>
      </c>
      <c r="F217" s="14" t="s">
        <v>1438</v>
      </c>
      <c r="G217" s="15">
        <v>149.0</v>
      </c>
      <c r="H217" s="15" t="s">
        <v>1301</v>
      </c>
      <c r="I217" s="15">
        <v>137.0</v>
      </c>
      <c r="J217" s="15" t="s">
        <v>205</v>
      </c>
      <c r="K217" s="15" t="s">
        <v>1441</v>
      </c>
    </row>
    <row r="218">
      <c r="A218" s="14" t="s">
        <v>1442</v>
      </c>
      <c r="B218" s="14" t="s">
        <v>6136</v>
      </c>
      <c r="C218" s="14" t="s">
        <v>1443</v>
      </c>
      <c r="D218" s="14" t="s">
        <v>209</v>
      </c>
      <c r="E218" s="14" t="s">
        <v>6137</v>
      </c>
      <c r="F218" s="14" t="s">
        <v>1444</v>
      </c>
      <c r="G218" s="15">
        <v>150.0</v>
      </c>
      <c r="H218" s="15" t="s">
        <v>1301</v>
      </c>
      <c r="I218" s="15">
        <v>138.0</v>
      </c>
      <c r="J218" s="15" t="s">
        <v>214</v>
      </c>
      <c r="K218" s="15" t="s">
        <v>1447</v>
      </c>
    </row>
    <row r="219">
      <c r="A219" s="14" t="s">
        <v>1448</v>
      </c>
      <c r="B219" s="14" t="s">
        <v>6139</v>
      </c>
      <c r="C219" s="14" t="s">
        <v>1449</v>
      </c>
      <c r="D219" s="14" t="s">
        <v>218</v>
      </c>
      <c r="E219" s="14" t="s">
        <v>6140</v>
      </c>
      <c r="F219" s="14" t="s">
        <v>1450</v>
      </c>
      <c r="G219" s="15">
        <v>151.0</v>
      </c>
      <c r="H219" s="15" t="s">
        <v>1301</v>
      </c>
      <c r="I219" s="15">
        <v>139.0</v>
      </c>
      <c r="J219" s="15" t="s">
        <v>222</v>
      </c>
      <c r="K219" s="15" t="s">
        <v>1453</v>
      </c>
    </row>
    <row r="220">
      <c r="A220" s="14" t="s">
        <v>1454</v>
      </c>
      <c r="B220" s="14" t="s">
        <v>6142</v>
      </c>
      <c r="C220" s="14" t="s">
        <v>1455</v>
      </c>
      <c r="D220" s="14" t="s">
        <v>226</v>
      </c>
      <c r="E220" s="14" t="s">
        <v>6143</v>
      </c>
      <c r="F220" s="14" t="s">
        <v>1456</v>
      </c>
      <c r="G220" s="15">
        <v>152.0</v>
      </c>
      <c r="H220" s="15" t="s">
        <v>1301</v>
      </c>
      <c r="I220" s="15">
        <v>140.0</v>
      </c>
      <c r="J220" s="15" t="s">
        <v>230</v>
      </c>
      <c r="K220" s="15" t="s">
        <v>1459</v>
      </c>
    </row>
    <row r="221">
      <c r="A221" s="14" t="s">
        <v>1460</v>
      </c>
      <c r="B221" s="14" t="s">
        <v>6145</v>
      </c>
      <c r="C221" s="14" t="s">
        <v>1461</v>
      </c>
      <c r="D221" s="14" t="s">
        <v>234</v>
      </c>
      <c r="E221" s="14" t="s">
        <v>6143</v>
      </c>
      <c r="F221" s="14" t="s">
        <v>1462</v>
      </c>
      <c r="G221" s="15"/>
      <c r="H221" s="15"/>
      <c r="I221" s="15"/>
      <c r="J221" s="15"/>
      <c r="K221" s="15"/>
    </row>
    <row r="222">
      <c r="A222" s="14" t="s">
        <v>1465</v>
      </c>
      <c r="B222" s="14" t="s">
        <v>6147</v>
      </c>
      <c r="C222" s="14" t="s">
        <v>1466</v>
      </c>
      <c r="D222" s="14" t="s">
        <v>244</v>
      </c>
      <c r="E222" s="14" t="s">
        <v>6148</v>
      </c>
      <c r="F222" s="14" t="s">
        <v>1467</v>
      </c>
      <c r="G222" s="15">
        <v>153.0</v>
      </c>
      <c r="H222" s="15" t="s">
        <v>1301</v>
      </c>
      <c r="I222" s="15">
        <v>141.0</v>
      </c>
      <c r="J222" s="15" t="s">
        <v>238</v>
      </c>
      <c r="K222" s="15" t="s">
        <v>1470</v>
      </c>
    </row>
    <row r="223">
      <c r="A223" s="14" t="s">
        <v>1471</v>
      </c>
      <c r="B223" s="14" t="s">
        <v>6150</v>
      </c>
      <c r="C223" s="14" t="s">
        <v>1472</v>
      </c>
      <c r="D223" s="14" t="s">
        <v>254</v>
      </c>
      <c r="E223" s="14" t="s">
        <v>6148</v>
      </c>
      <c r="F223" s="14" t="s">
        <v>1473</v>
      </c>
      <c r="G223" s="15">
        <v>153.0</v>
      </c>
      <c r="H223" s="15" t="s">
        <v>1301</v>
      </c>
      <c r="I223" s="15">
        <v>141.0</v>
      </c>
      <c r="J223" s="15" t="s">
        <v>1476</v>
      </c>
      <c r="K223" s="15" t="s">
        <v>1477</v>
      </c>
    </row>
    <row r="224">
      <c r="A224" s="14" t="s">
        <v>1478</v>
      </c>
      <c r="B224" s="14" t="s">
        <v>6152</v>
      </c>
      <c r="C224" s="14" t="s">
        <v>1479</v>
      </c>
      <c r="D224" s="14" t="s">
        <v>262</v>
      </c>
      <c r="E224" s="14" t="s">
        <v>6153</v>
      </c>
      <c r="F224" s="14" t="s">
        <v>1480</v>
      </c>
      <c r="G224" s="15">
        <v>154.0</v>
      </c>
      <c r="H224" s="15" t="s">
        <v>1301</v>
      </c>
      <c r="I224" s="15">
        <v>142.0</v>
      </c>
      <c r="J224" s="15" t="s">
        <v>282</v>
      </c>
      <c r="K224" s="15" t="s">
        <v>1483</v>
      </c>
    </row>
    <row r="225">
      <c r="A225" s="14" t="s">
        <v>1484</v>
      </c>
      <c r="B225" s="14" t="s">
        <v>6155</v>
      </c>
      <c r="C225" s="14" t="s">
        <v>1485</v>
      </c>
      <c r="D225" s="14" t="s">
        <v>268</v>
      </c>
      <c r="E225" s="14" t="s">
        <v>6156</v>
      </c>
      <c r="F225" s="14" t="s">
        <v>1486</v>
      </c>
      <c r="G225" s="15">
        <v>154.0</v>
      </c>
      <c r="H225" s="15" t="s">
        <v>1301</v>
      </c>
      <c r="I225" s="15">
        <v>142.0</v>
      </c>
      <c r="J225" s="15" t="s">
        <v>1489</v>
      </c>
      <c r="K225" s="15" t="s">
        <v>1490</v>
      </c>
    </row>
    <row r="226">
      <c r="A226" s="14" t="s">
        <v>1491</v>
      </c>
      <c r="B226" s="14" t="s">
        <v>6158</v>
      </c>
      <c r="C226" s="14" t="s">
        <v>1492</v>
      </c>
      <c r="D226" s="14" t="s">
        <v>278</v>
      </c>
      <c r="E226" s="14" t="s">
        <v>6156</v>
      </c>
      <c r="F226" s="14" t="s">
        <v>1493</v>
      </c>
      <c r="G226" s="15">
        <v>154.0</v>
      </c>
      <c r="H226" s="15" t="s">
        <v>1301</v>
      </c>
      <c r="I226" s="15">
        <v>142.0</v>
      </c>
      <c r="J226" s="15" t="s">
        <v>299</v>
      </c>
      <c r="K226" s="15" t="s">
        <v>1496</v>
      </c>
    </row>
    <row r="227">
      <c r="A227" s="14" t="s">
        <v>1497</v>
      </c>
      <c r="B227" s="14" t="s">
        <v>6160</v>
      </c>
      <c r="C227" s="14" t="s">
        <v>1498</v>
      </c>
      <c r="D227" s="14" t="s">
        <v>286</v>
      </c>
      <c r="E227" s="14" t="s">
        <v>6156</v>
      </c>
      <c r="F227" s="14" t="s">
        <v>1499</v>
      </c>
      <c r="G227" s="15">
        <v>155.0</v>
      </c>
      <c r="H227" s="15" t="s">
        <v>1301</v>
      </c>
      <c r="I227" s="15">
        <v>143.0</v>
      </c>
      <c r="J227" s="15" t="s">
        <v>340</v>
      </c>
      <c r="K227" s="15" t="s">
        <v>1502</v>
      </c>
    </row>
    <row r="228">
      <c r="A228" s="14" t="s">
        <v>1503</v>
      </c>
      <c r="B228" s="14" t="s">
        <v>6162</v>
      </c>
      <c r="C228" s="14" t="s">
        <v>1504</v>
      </c>
      <c r="D228" s="14" t="s">
        <v>294</v>
      </c>
      <c r="E228" s="14" t="s">
        <v>6156</v>
      </c>
      <c r="F228" s="14" t="s">
        <v>1505</v>
      </c>
    </row>
    <row r="229">
      <c r="A229" s="14" t="s">
        <v>1508</v>
      </c>
      <c r="B229" s="14" t="s">
        <v>6164</v>
      </c>
      <c r="C229" s="14" t="s">
        <v>1509</v>
      </c>
      <c r="D229" s="14" t="s">
        <v>303</v>
      </c>
      <c r="E229" s="14" t="s">
        <v>6165</v>
      </c>
      <c r="F229" s="14" t="s">
        <v>1510</v>
      </c>
    </row>
    <row r="230">
      <c r="A230" s="14" t="s">
        <v>1513</v>
      </c>
      <c r="B230" s="14" t="s">
        <v>6167</v>
      </c>
      <c r="C230" s="14" t="s">
        <v>1514</v>
      </c>
      <c r="D230" s="14" t="s">
        <v>313</v>
      </c>
      <c r="E230" s="14" t="s">
        <v>6165</v>
      </c>
      <c r="F230" s="14" t="s">
        <v>1515</v>
      </c>
    </row>
    <row r="231">
      <c r="A231" s="14" t="s">
        <v>1518</v>
      </c>
      <c r="B231" s="14" t="s">
        <v>6169</v>
      </c>
      <c r="C231" s="14" t="s">
        <v>1519</v>
      </c>
      <c r="D231" s="14" t="s">
        <v>336</v>
      </c>
      <c r="E231" s="14" t="s">
        <v>6165</v>
      </c>
      <c r="F231" s="14" t="s">
        <v>1520</v>
      </c>
      <c r="G231" s="15">
        <v>156.0</v>
      </c>
      <c r="H231" s="15" t="s">
        <v>1301</v>
      </c>
      <c r="I231" s="15">
        <v>144.0</v>
      </c>
      <c r="J231" s="15" t="s">
        <v>363</v>
      </c>
      <c r="K231" s="15" t="s">
        <v>1523</v>
      </c>
    </row>
    <row r="232">
      <c r="A232" s="14" t="s">
        <v>1524</v>
      </c>
      <c r="B232" s="14" t="s">
        <v>6171</v>
      </c>
      <c r="C232" s="14" t="s">
        <v>1525</v>
      </c>
      <c r="D232" s="14" t="s">
        <v>336</v>
      </c>
      <c r="E232" s="14" t="s">
        <v>6165</v>
      </c>
      <c r="F232" s="14" t="s">
        <v>1520</v>
      </c>
      <c r="G232" s="15">
        <v>156.0</v>
      </c>
      <c r="H232" s="15" t="s">
        <v>1301</v>
      </c>
      <c r="I232" s="15">
        <v>144.0</v>
      </c>
      <c r="J232" s="15" t="s">
        <v>363</v>
      </c>
      <c r="K232" s="15" t="s">
        <v>1523</v>
      </c>
    </row>
    <row r="233">
      <c r="A233" s="14" t="s">
        <v>1526</v>
      </c>
      <c r="B233" s="14" t="s">
        <v>6173</v>
      </c>
      <c r="C233" s="14" t="s">
        <v>1527</v>
      </c>
      <c r="D233" s="14" t="s">
        <v>344</v>
      </c>
      <c r="E233" s="14" t="s">
        <v>6174</v>
      </c>
      <c r="F233" s="14" t="s">
        <v>1528</v>
      </c>
      <c r="G233" s="15">
        <v>157.0</v>
      </c>
      <c r="H233" s="15" t="s">
        <v>1301</v>
      </c>
      <c r="I233" s="15">
        <v>145.0</v>
      </c>
      <c r="J233" s="15" t="s">
        <v>371</v>
      </c>
      <c r="K233" s="15" t="s">
        <v>1531</v>
      </c>
    </row>
    <row r="234">
      <c r="A234" s="14" t="s">
        <v>1532</v>
      </c>
      <c r="B234" s="14" t="s">
        <v>6176</v>
      </c>
      <c r="C234" s="14" t="s">
        <v>1533</v>
      </c>
      <c r="D234" s="14" t="s">
        <v>352</v>
      </c>
      <c r="E234" s="14" t="s">
        <v>6177</v>
      </c>
      <c r="F234" s="14" t="s">
        <v>1534</v>
      </c>
      <c r="G234" s="15">
        <v>157.0</v>
      </c>
      <c r="H234" s="15" t="s">
        <v>1301</v>
      </c>
      <c r="I234" s="15">
        <v>145.0</v>
      </c>
      <c r="J234" s="15" t="s">
        <v>379</v>
      </c>
      <c r="K234" s="15" t="s">
        <v>1537</v>
      </c>
    </row>
    <row r="235">
      <c r="A235" s="14" t="s">
        <v>1538</v>
      </c>
      <c r="B235" s="14" t="s">
        <v>6179</v>
      </c>
      <c r="C235" s="14" t="s">
        <v>1539</v>
      </c>
      <c r="D235" s="14" t="s">
        <v>359</v>
      </c>
      <c r="E235" s="14" t="s">
        <v>6177</v>
      </c>
      <c r="F235" s="14" t="s">
        <v>1540</v>
      </c>
      <c r="G235" s="15">
        <v>157.0</v>
      </c>
      <c r="H235" s="15" t="s">
        <v>1301</v>
      </c>
      <c r="I235" s="15">
        <v>145.0</v>
      </c>
      <c r="J235" s="15" t="s">
        <v>387</v>
      </c>
      <c r="K235" s="15" t="s">
        <v>1543</v>
      </c>
    </row>
    <row r="236">
      <c r="A236" s="14" t="s">
        <v>1544</v>
      </c>
      <c r="B236" s="14" t="s">
        <v>6181</v>
      </c>
      <c r="C236" s="14" t="s">
        <v>1545</v>
      </c>
      <c r="D236" s="14" t="s">
        <v>367</v>
      </c>
      <c r="E236" s="14" t="s">
        <v>6177</v>
      </c>
      <c r="F236" s="14" t="s">
        <v>1546</v>
      </c>
      <c r="G236" s="15">
        <v>158.0</v>
      </c>
      <c r="H236" s="15" t="s">
        <v>1301</v>
      </c>
      <c r="I236" s="15">
        <v>146.0</v>
      </c>
      <c r="J236" s="15" t="s">
        <v>396</v>
      </c>
      <c r="K236" s="15" t="s">
        <v>1549</v>
      </c>
    </row>
    <row r="237">
      <c r="A237" s="14" t="s">
        <v>1550</v>
      </c>
      <c r="B237" s="14" t="s">
        <v>6183</v>
      </c>
      <c r="C237" s="14" t="s">
        <v>1551</v>
      </c>
      <c r="D237" s="14" t="s">
        <v>359</v>
      </c>
      <c r="E237" s="14" t="s">
        <v>6177</v>
      </c>
      <c r="F237" s="14" t="s">
        <v>1540</v>
      </c>
      <c r="G237" s="15">
        <v>157.0</v>
      </c>
      <c r="H237" s="15" t="s">
        <v>1301</v>
      </c>
      <c r="I237" s="15">
        <v>145.0</v>
      </c>
      <c r="J237" s="15" t="s">
        <v>387</v>
      </c>
      <c r="K237" s="15" t="s">
        <v>1543</v>
      </c>
    </row>
    <row r="238">
      <c r="A238" s="14" t="s">
        <v>1552</v>
      </c>
      <c r="B238" s="14" t="s">
        <v>6185</v>
      </c>
      <c r="C238" s="14" t="s">
        <v>1553</v>
      </c>
      <c r="D238" s="14" t="s">
        <v>344</v>
      </c>
      <c r="E238" s="14" t="s">
        <v>6174</v>
      </c>
      <c r="F238" s="14" t="s">
        <v>1528</v>
      </c>
      <c r="G238" s="15">
        <v>157.0</v>
      </c>
      <c r="H238" s="15" t="s">
        <v>1301</v>
      </c>
      <c r="I238" s="15">
        <v>145.0</v>
      </c>
      <c r="J238" s="15" t="s">
        <v>371</v>
      </c>
      <c r="K238" s="15" t="s">
        <v>1531</v>
      </c>
    </row>
    <row r="239">
      <c r="A239" s="14" t="s">
        <v>1554</v>
      </c>
      <c r="B239" s="14" t="s">
        <v>6187</v>
      </c>
      <c r="C239" s="14" t="s">
        <v>1555</v>
      </c>
      <c r="D239" s="14" t="s">
        <v>344</v>
      </c>
      <c r="E239" s="14" t="s">
        <v>6174</v>
      </c>
      <c r="F239" s="14" t="s">
        <v>1528</v>
      </c>
      <c r="G239" s="15">
        <v>157.0</v>
      </c>
      <c r="H239" s="15" t="s">
        <v>1301</v>
      </c>
      <c r="I239" s="15">
        <v>145.0</v>
      </c>
      <c r="J239" s="15" t="s">
        <v>371</v>
      </c>
      <c r="K239" s="15" t="s">
        <v>1531</v>
      </c>
    </row>
    <row r="240">
      <c r="A240" s="14" t="s">
        <v>1556</v>
      </c>
      <c r="B240" s="14" t="s">
        <v>6189</v>
      </c>
      <c r="C240" s="14" t="s">
        <v>1557</v>
      </c>
      <c r="D240" s="14" t="s">
        <v>344</v>
      </c>
      <c r="E240" s="14" t="s">
        <v>6174</v>
      </c>
      <c r="F240" s="14" t="s">
        <v>1528</v>
      </c>
      <c r="G240" s="15">
        <v>157.0</v>
      </c>
      <c r="H240" s="15" t="s">
        <v>1301</v>
      </c>
      <c r="I240" s="15">
        <v>145.0</v>
      </c>
      <c r="J240" s="15" t="s">
        <v>371</v>
      </c>
      <c r="K240" s="15" t="s">
        <v>1531</v>
      </c>
    </row>
    <row r="241">
      <c r="A241" s="14" t="s">
        <v>1558</v>
      </c>
      <c r="B241" s="14" t="s">
        <v>6191</v>
      </c>
      <c r="C241" s="14" t="s">
        <v>1559</v>
      </c>
      <c r="D241" s="14" t="s">
        <v>344</v>
      </c>
      <c r="E241" s="14" t="s">
        <v>6174</v>
      </c>
      <c r="F241" s="14" t="s">
        <v>1528</v>
      </c>
      <c r="G241" s="15">
        <v>157.0</v>
      </c>
      <c r="H241" s="15" t="s">
        <v>1301</v>
      </c>
      <c r="I241" s="15">
        <v>145.0</v>
      </c>
      <c r="J241" s="15" t="s">
        <v>371</v>
      </c>
      <c r="K241" s="15" t="s">
        <v>1531</v>
      </c>
    </row>
    <row r="242">
      <c r="A242" s="14" t="s">
        <v>1560</v>
      </c>
      <c r="B242" s="14" t="s">
        <v>6193</v>
      </c>
      <c r="C242" s="14" t="s">
        <v>1561</v>
      </c>
      <c r="D242" s="14" t="s">
        <v>375</v>
      </c>
      <c r="E242" s="14" t="s">
        <v>6177</v>
      </c>
      <c r="F242" s="14" t="s">
        <v>1562</v>
      </c>
      <c r="G242" s="15">
        <v>159.0</v>
      </c>
      <c r="H242" s="15" t="s">
        <v>1301</v>
      </c>
      <c r="I242" s="15">
        <v>147.0</v>
      </c>
      <c r="J242" s="15" t="s">
        <v>404</v>
      </c>
      <c r="K242" s="15" t="s">
        <v>1565</v>
      </c>
    </row>
    <row r="243">
      <c r="A243" s="14" t="s">
        <v>1566</v>
      </c>
      <c r="B243" s="14" t="s">
        <v>6195</v>
      </c>
      <c r="C243" s="14" t="s">
        <v>1567</v>
      </c>
      <c r="D243" s="14" t="s">
        <v>383</v>
      </c>
      <c r="E243" s="14" t="s">
        <v>6196</v>
      </c>
      <c r="F243" s="14" t="s">
        <v>1568</v>
      </c>
      <c r="G243" s="15">
        <v>159.0</v>
      </c>
      <c r="H243" s="15" t="s">
        <v>1301</v>
      </c>
      <c r="I243" s="15">
        <v>147.0</v>
      </c>
      <c r="J243" s="15" t="s">
        <v>412</v>
      </c>
      <c r="K243" s="15" t="s">
        <v>1571</v>
      </c>
    </row>
    <row r="244">
      <c r="A244" s="14" t="s">
        <v>1572</v>
      </c>
      <c r="B244" s="14" t="s">
        <v>6198</v>
      </c>
      <c r="C244" s="14" t="s">
        <v>1573</v>
      </c>
      <c r="D244" s="14" t="s">
        <v>383</v>
      </c>
      <c r="E244" s="14" t="s">
        <v>6196</v>
      </c>
      <c r="F244" s="14" t="s">
        <v>1568</v>
      </c>
      <c r="G244" s="15"/>
      <c r="H244" s="15"/>
      <c r="I244" s="15"/>
      <c r="J244" s="15"/>
      <c r="K244" s="15"/>
    </row>
    <row r="245">
      <c r="A245" s="14" t="s">
        <v>1576</v>
      </c>
      <c r="B245" s="14" t="s">
        <v>6200</v>
      </c>
      <c r="C245" s="14" t="s">
        <v>1577</v>
      </c>
      <c r="D245" s="14" t="s">
        <v>391</v>
      </c>
      <c r="E245" s="14" t="s">
        <v>6196</v>
      </c>
      <c r="F245" s="14" t="s">
        <v>1578</v>
      </c>
      <c r="G245" s="15">
        <v>160.0</v>
      </c>
      <c r="H245" s="15" t="s">
        <v>1301</v>
      </c>
      <c r="I245" s="15">
        <v>148.0</v>
      </c>
      <c r="J245" s="15" t="s">
        <v>420</v>
      </c>
      <c r="K245" s="15" t="s">
        <v>1579</v>
      </c>
    </row>
    <row r="246">
      <c r="A246" s="14" t="s">
        <v>1580</v>
      </c>
      <c r="B246" s="14" t="s">
        <v>6202</v>
      </c>
      <c r="C246" s="14" t="s">
        <v>1581</v>
      </c>
      <c r="D246" s="14" t="s">
        <v>391</v>
      </c>
      <c r="E246" s="14" t="s">
        <v>6196</v>
      </c>
      <c r="F246" s="14" t="s">
        <v>1578</v>
      </c>
      <c r="G246" s="15"/>
      <c r="H246" s="15"/>
      <c r="I246" s="15"/>
      <c r="J246" s="15"/>
      <c r="K246" s="15"/>
    </row>
    <row r="247">
      <c r="A247" s="14" t="s">
        <v>1582</v>
      </c>
      <c r="B247" s="14" t="s">
        <v>6204</v>
      </c>
      <c r="C247" s="14" t="s">
        <v>1583</v>
      </c>
      <c r="D247" s="14" t="s">
        <v>400</v>
      </c>
      <c r="E247" s="14" t="s">
        <v>6205</v>
      </c>
      <c r="F247" s="14" t="s">
        <v>1584</v>
      </c>
      <c r="G247" s="15">
        <v>162.0</v>
      </c>
      <c r="H247" s="15" t="s">
        <v>1301</v>
      </c>
      <c r="I247" s="15">
        <v>150.0</v>
      </c>
      <c r="J247" s="15" t="s">
        <v>428</v>
      </c>
      <c r="K247" s="15" t="s">
        <v>1587</v>
      </c>
    </row>
    <row r="248">
      <c r="A248" s="14" t="s">
        <v>1588</v>
      </c>
      <c r="B248" s="14" t="s">
        <v>6207</v>
      </c>
      <c r="C248" s="14" t="s">
        <v>1589</v>
      </c>
      <c r="D248" s="14" t="s">
        <v>408</v>
      </c>
      <c r="E248" s="14" t="s">
        <v>6205</v>
      </c>
      <c r="F248" s="14" t="s">
        <v>1590</v>
      </c>
      <c r="G248" s="15">
        <v>162.0</v>
      </c>
      <c r="H248" s="15" t="s">
        <v>1301</v>
      </c>
      <c r="I248" s="15">
        <v>150.0</v>
      </c>
      <c r="J248" s="15" t="s">
        <v>436</v>
      </c>
      <c r="K248" s="15" t="s">
        <v>1593</v>
      </c>
    </row>
    <row r="249">
      <c r="A249" s="14" t="s">
        <v>1594</v>
      </c>
      <c r="B249" s="14" t="s">
        <v>6209</v>
      </c>
      <c r="C249" s="14" t="s">
        <v>1595</v>
      </c>
      <c r="D249" s="14" t="s">
        <v>416</v>
      </c>
      <c r="E249" s="14" t="s">
        <v>6210</v>
      </c>
      <c r="F249" s="14" t="s">
        <v>1596</v>
      </c>
      <c r="G249" s="15">
        <v>162.0</v>
      </c>
      <c r="H249" s="15" t="s">
        <v>1301</v>
      </c>
      <c r="I249" s="15">
        <v>150.0</v>
      </c>
      <c r="J249" s="15" t="s">
        <v>444</v>
      </c>
      <c r="K249" s="15" t="s">
        <v>1599</v>
      </c>
    </row>
    <row r="250">
      <c r="A250" s="14" t="s">
        <v>1600</v>
      </c>
      <c r="B250" s="14" t="s">
        <v>6212</v>
      </c>
      <c r="C250" s="14" t="s">
        <v>1601</v>
      </c>
      <c r="D250" s="14" t="s">
        <v>424</v>
      </c>
      <c r="E250" s="14" t="s">
        <v>6210</v>
      </c>
      <c r="F250" s="14" t="s">
        <v>1602</v>
      </c>
      <c r="G250" s="15">
        <v>163.0</v>
      </c>
      <c r="H250" s="15" t="s">
        <v>1301</v>
      </c>
      <c r="I250" s="15">
        <v>151.0</v>
      </c>
      <c r="J250" s="15" t="s">
        <v>452</v>
      </c>
      <c r="K250" s="15" t="s">
        <v>1605</v>
      </c>
    </row>
    <row r="251">
      <c r="A251" s="14" t="s">
        <v>1606</v>
      </c>
      <c r="B251" s="14" t="s">
        <v>6214</v>
      </c>
      <c r="C251" s="14" t="s">
        <v>1607</v>
      </c>
      <c r="D251" s="14" t="s">
        <v>432</v>
      </c>
      <c r="E251" s="14" t="s">
        <v>6215</v>
      </c>
      <c r="F251" s="14" t="s">
        <v>1608</v>
      </c>
      <c r="G251" s="15">
        <v>163.0</v>
      </c>
      <c r="H251" s="15" t="s">
        <v>1301</v>
      </c>
      <c r="I251" s="15">
        <v>151.0</v>
      </c>
      <c r="J251" s="15" t="s">
        <v>460</v>
      </c>
      <c r="K251" s="15" t="s">
        <v>1611</v>
      </c>
    </row>
    <row r="252">
      <c r="A252" s="14" t="s">
        <v>1612</v>
      </c>
      <c r="B252" s="14" t="s">
        <v>6217</v>
      </c>
      <c r="C252" s="14" t="s">
        <v>1613</v>
      </c>
      <c r="D252" s="14" t="s">
        <v>440</v>
      </c>
      <c r="E252" s="14" t="s">
        <v>6215</v>
      </c>
      <c r="F252" s="14" t="s">
        <v>1614</v>
      </c>
      <c r="G252" s="15">
        <v>164.0</v>
      </c>
      <c r="H252" s="15" t="s">
        <v>1301</v>
      </c>
      <c r="I252" s="15">
        <v>152.0</v>
      </c>
      <c r="J252" s="15" t="s">
        <v>468</v>
      </c>
      <c r="K252" s="15" t="s">
        <v>1617</v>
      </c>
    </row>
    <row r="253">
      <c r="A253" s="14" t="s">
        <v>1618</v>
      </c>
      <c r="B253" s="14" t="s">
        <v>6219</v>
      </c>
      <c r="C253" s="14" t="s">
        <v>1619</v>
      </c>
      <c r="D253" s="14" t="s">
        <v>448</v>
      </c>
      <c r="E253" s="14" t="s">
        <v>6220</v>
      </c>
      <c r="F253" s="14" t="s">
        <v>1620</v>
      </c>
      <c r="G253" s="15">
        <v>165.0</v>
      </c>
      <c r="H253" s="15" t="s">
        <v>1301</v>
      </c>
      <c r="I253" s="15">
        <v>153.0</v>
      </c>
      <c r="J253" s="15" t="s">
        <v>477</v>
      </c>
      <c r="K253" s="15" t="s">
        <v>1623</v>
      </c>
    </row>
    <row r="254">
      <c r="A254" s="14" t="s">
        <v>1624</v>
      </c>
      <c r="B254" s="14" t="s">
        <v>6222</v>
      </c>
      <c r="C254" s="14" t="s">
        <v>1625</v>
      </c>
      <c r="D254" s="14" t="s">
        <v>456</v>
      </c>
      <c r="E254" s="14" t="s">
        <v>6220</v>
      </c>
      <c r="F254" s="14" t="s">
        <v>1626</v>
      </c>
      <c r="G254" s="15">
        <v>166.0</v>
      </c>
      <c r="H254" s="15" t="s">
        <v>1301</v>
      </c>
      <c r="I254" s="15">
        <v>154.0</v>
      </c>
      <c r="J254" s="15" t="s">
        <v>485</v>
      </c>
      <c r="K254" s="15" t="s">
        <v>1629</v>
      </c>
    </row>
    <row r="255">
      <c r="A255" s="14" t="s">
        <v>1630</v>
      </c>
      <c r="B255" s="14" t="s">
        <v>6224</v>
      </c>
      <c r="C255" s="14" t="s">
        <v>1631</v>
      </c>
      <c r="D255" s="14" t="s">
        <v>464</v>
      </c>
      <c r="E255" s="14" t="s">
        <v>6225</v>
      </c>
      <c r="F255" s="14" t="s">
        <v>1632</v>
      </c>
      <c r="G255" s="15">
        <v>166.0</v>
      </c>
      <c r="H255" s="15" t="s">
        <v>1301</v>
      </c>
      <c r="I255" s="15">
        <v>154.0</v>
      </c>
      <c r="J255" s="15" t="s">
        <v>493</v>
      </c>
      <c r="K255" s="15" t="s">
        <v>1635</v>
      </c>
    </row>
    <row r="256">
      <c r="A256" s="14" t="s">
        <v>1636</v>
      </c>
      <c r="B256" s="14" t="s">
        <v>6227</v>
      </c>
      <c r="C256" s="14" t="s">
        <v>1637</v>
      </c>
      <c r="D256" s="14" t="s">
        <v>472</v>
      </c>
      <c r="E256" s="14" t="s">
        <v>6228</v>
      </c>
      <c r="F256" s="14" t="s">
        <v>1638</v>
      </c>
      <c r="G256" s="15">
        <v>167.0</v>
      </c>
      <c r="H256" s="15" t="s">
        <v>1301</v>
      </c>
      <c r="I256" s="15">
        <v>155.0</v>
      </c>
      <c r="J256" s="15" t="s">
        <v>501</v>
      </c>
      <c r="K256" s="15" t="s">
        <v>1641</v>
      </c>
    </row>
    <row r="257">
      <c r="A257" s="14" t="s">
        <v>1642</v>
      </c>
      <c r="B257" s="14" t="s">
        <v>6230</v>
      </c>
      <c r="C257" s="14" t="s">
        <v>1643</v>
      </c>
      <c r="D257" s="14" t="s">
        <v>481</v>
      </c>
      <c r="E257" s="14" t="s">
        <v>6228</v>
      </c>
      <c r="F257" s="14" t="s">
        <v>1644</v>
      </c>
      <c r="G257" s="15"/>
      <c r="H257" s="15"/>
      <c r="I257" s="15"/>
      <c r="J257" s="15"/>
      <c r="K257" s="15"/>
    </row>
    <row r="258">
      <c r="A258" s="14" t="s">
        <v>1647</v>
      </c>
      <c r="B258" s="14" t="s">
        <v>6232</v>
      </c>
      <c r="C258" s="14" t="s">
        <v>1648</v>
      </c>
      <c r="D258" s="14" t="s">
        <v>489</v>
      </c>
      <c r="E258" s="14" t="s">
        <v>6233</v>
      </c>
      <c r="F258" s="14" t="s">
        <v>1649</v>
      </c>
      <c r="G258" s="15">
        <v>168.0</v>
      </c>
      <c r="H258" s="15" t="s">
        <v>1301</v>
      </c>
      <c r="I258" s="15">
        <v>156.0</v>
      </c>
      <c r="J258" s="15" t="s">
        <v>509</v>
      </c>
      <c r="K258" s="15" t="s">
        <v>1652</v>
      </c>
    </row>
    <row r="259">
      <c r="A259" s="14" t="s">
        <v>1653</v>
      </c>
      <c r="B259" s="14" t="s">
        <v>6235</v>
      </c>
      <c r="C259" s="14" t="s">
        <v>1654</v>
      </c>
      <c r="D259" s="14" t="s">
        <v>497</v>
      </c>
      <c r="E259" s="14" t="s">
        <v>6236</v>
      </c>
      <c r="F259" s="14" t="s">
        <v>1655</v>
      </c>
      <c r="G259" s="15">
        <v>168.0</v>
      </c>
      <c r="H259" s="15" t="s">
        <v>1301</v>
      </c>
      <c r="I259" s="15">
        <v>156.0</v>
      </c>
      <c r="J259" s="15" t="s">
        <v>524</v>
      </c>
      <c r="K259" s="15" t="s">
        <v>1658</v>
      </c>
    </row>
    <row r="260">
      <c r="A260" s="14" t="s">
        <v>1659</v>
      </c>
      <c r="B260" s="14" t="s">
        <v>6238</v>
      </c>
      <c r="C260" s="14" t="s">
        <v>1660</v>
      </c>
      <c r="D260" s="14" t="s">
        <v>505</v>
      </c>
      <c r="E260" s="14" t="s">
        <v>6239</v>
      </c>
      <c r="F260" s="14" t="s">
        <v>1661</v>
      </c>
      <c r="G260" s="15">
        <v>169.0</v>
      </c>
      <c r="H260" s="15" t="s">
        <v>1301</v>
      </c>
      <c r="I260" s="15">
        <v>157.0</v>
      </c>
      <c r="J260" s="15" t="s">
        <v>531</v>
      </c>
      <c r="K260" s="15" t="s">
        <v>1664</v>
      </c>
    </row>
    <row r="261">
      <c r="A261" s="14" t="s">
        <v>1665</v>
      </c>
      <c r="B261" s="14" t="s">
        <v>6241</v>
      </c>
      <c r="C261" s="14" t="s">
        <v>1666</v>
      </c>
      <c r="D261" s="14" t="s">
        <v>513</v>
      </c>
      <c r="E261" s="14" t="s">
        <v>6239</v>
      </c>
      <c r="F261" s="14" t="s">
        <v>1667</v>
      </c>
      <c r="G261" s="15">
        <v>170.0</v>
      </c>
      <c r="H261" s="15" t="s">
        <v>1301</v>
      </c>
      <c r="I261" s="15">
        <v>158.0</v>
      </c>
      <c r="J261" s="15" t="s">
        <v>539</v>
      </c>
      <c r="K261" s="15" t="s">
        <v>1670</v>
      </c>
    </row>
    <row r="262">
      <c r="A262" s="14" t="s">
        <v>1671</v>
      </c>
      <c r="B262" s="14" t="s">
        <v>6243</v>
      </c>
      <c r="C262" s="14" t="s">
        <v>1672</v>
      </c>
      <c r="D262" s="14" t="s">
        <v>520</v>
      </c>
      <c r="E262" s="14" t="s">
        <v>6244</v>
      </c>
      <c r="F262" s="14" t="s">
        <v>1673</v>
      </c>
      <c r="G262" s="15">
        <v>171.0</v>
      </c>
      <c r="H262" s="15" t="s">
        <v>1301</v>
      </c>
      <c r="I262" s="15">
        <v>159.0</v>
      </c>
      <c r="J262" s="15" t="s">
        <v>547</v>
      </c>
      <c r="K262" s="15" t="s">
        <v>1676</v>
      </c>
    </row>
    <row r="263">
      <c r="A263" s="14" t="s">
        <v>1677</v>
      </c>
      <c r="B263" s="14" t="s">
        <v>6246</v>
      </c>
      <c r="C263" s="14" t="s">
        <v>1678</v>
      </c>
      <c r="D263" s="14" t="s">
        <v>528</v>
      </c>
      <c r="E263" s="14" t="s">
        <v>6247</v>
      </c>
      <c r="F263" s="14" t="s">
        <v>1679</v>
      </c>
      <c r="G263" s="15">
        <v>172.0</v>
      </c>
      <c r="H263" s="15" t="s">
        <v>1301</v>
      </c>
      <c r="I263" s="15">
        <v>160.0</v>
      </c>
      <c r="J263" s="15" t="s">
        <v>556</v>
      </c>
      <c r="K263" s="15" t="s">
        <v>1682</v>
      </c>
    </row>
    <row r="264">
      <c r="A264" s="14" t="s">
        <v>1683</v>
      </c>
      <c r="B264" s="14" t="s">
        <v>6249</v>
      </c>
      <c r="C264" s="14" t="s">
        <v>1684</v>
      </c>
      <c r="D264" s="14" t="s">
        <v>535</v>
      </c>
      <c r="E264" s="14" t="s">
        <v>6247</v>
      </c>
      <c r="F264" s="14" t="s">
        <v>1685</v>
      </c>
      <c r="G264" s="15">
        <v>172.0</v>
      </c>
      <c r="H264" s="15" t="s">
        <v>1301</v>
      </c>
      <c r="I264" s="15">
        <v>160.0</v>
      </c>
      <c r="J264" s="15" t="s">
        <v>564</v>
      </c>
      <c r="K264" s="15" t="s">
        <v>1688</v>
      </c>
    </row>
    <row r="265">
      <c r="A265" s="14" t="s">
        <v>1689</v>
      </c>
      <c r="B265" s="14" t="s">
        <v>6251</v>
      </c>
      <c r="C265" s="14" t="s">
        <v>1690</v>
      </c>
      <c r="D265" s="14" t="s">
        <v>543</v>
      </c>
      <c r="E265" s="14" t="s">
        <v>6252</v>
      </c>
      <c r="F265" s="14" t="s">
        <v>1691</v>
      </c>
      <c r="G265" s="15">
        <v>173.0</v>
      </c>
      <c r="H265" s="15" t="s">
        <v>1301</v>
      </c>
      <c r="I265" s="15">
        <v>161.0</v>
      </c>
      <c r="J265" s="15" t="s">
        <v>573</v>
      </c>
      <c r="K265" s="15" t="s">
        <v>1694</v>
      </c>
    </row>
    <row r="266">
      <c r="A266" s="14" t="s">
        <v>1695</v>
      </c>
      <c r="B266" s="14" t="s">
        <v>6254</v>
      </c>
      <c r="C266" s="14" t="s">
        <v>1696</v>
      </c>
      <c r="D266" s="14" t="s">
        <v>551</v>
      </c>
      <c r="E266" s="14" t="s">
        <v>6255</v>
      </c>
      <c r="F266" s="14" t="s">
        <v>1697</v>
      </c>
      <c r="G266" s="15">
        <v>173.0</v>
      </c>
      <c r="H266" s="15" t="s">
        <v>1301</v>
      </c>
      <c r="I266" s="15">
        <v>161.0</v>
      </c>
      <c r="J266" s="15" t="s">
        <v>581</v>
      </c>
      <c r="K266" s="15" t="s">
        <v>1700</v>
      </c>
    </row>
    <row r="267">
      <c r="A267" s="14" t="s">
        <v>1701</v>
      </c>
      <c r="B267" s="14" t="s">
        <v>6257</v>
      </c>
      <c r="C267" s="14" t="s">
        <v>1702</v>
      </c>
      <c r="D267" s="14" t="s">
        <v>551</v>
      </c>
      <c r="E267" s="14" t="s">
        <v>6255</v>
      </c>
      <c r="F267" s="14" t="s">
        <v>1697</v>
      </c>
      <c r="G267" s="15"/>
      <c r="H267" s="15"/>
      <c r="I267" s="15"/>
      <c r="J267" s="15"/>
      <c r="K267" s="15"/>
    </row>
    <row r="268">
      <c r="A268" s="14" t="s">
        <v>1703</v>
      </c>
      <c r="B268" s="14" t="s">
        <v>6259</v>
      </c>
      <c r="C268" s="14" t="s">
        <v>1704</v>
      </c>
      <c r="D268" s="14" t="s">
        <v>551</v>
      </c>
      <c r="E268" s="14" t="s">
        <v>6255</v>
      </c>
      <c r="F268" s="14" t="s">
        <v>1697</v>
      </c>
      <c r="G268" s="15"/>
      <c r="H268" s="15"/>
      <c r="I268" s="15"/>
      <c r="J268" s="15"/>
      <c r="K268" s="15"/>
    </row>
    <row r="269">
      <c r="A269" s="14" t="s">
        <v>1705</v>
      </c>
      <c r="B269" s="14" t="s">
        <v>6261</v>
      </c>
      <c r="C269" s="14" t="s">
        <v>1706</v>
      </c>
      <c r="D269" s="14" t="s">
        <v>551</v>
      </c>
      <c r="E269" s="14" t="s">
        <v>6255</v>
      </c>
      <c r="F269" s="14" t="s">
        <v>1697</v>
      </c>
      <c r="G269" s="15"/>
      <c r="H269" s="15"/>
      <c r="I269" s="15"/>
      <c r="J269" s="15"/>
      <c r="K269" s="15"/>
    </row>
    <row r="270">
      <c r="A270" s="14" t="s">
        <v>1707</v>
      </c>
      <c r="B270" s="14" t="s">
        <v>6263</v>
      </c>
      <c r="C270" s="14" t="s">
        <v>1708</v>
      </c>
      <c r="D270" s="14" t="s">
        <v>561</v>
      </c>
      <c r="E270" s="14" t="s">
        <v>6255</v>
      </c>
      <c r="F270" s="14" t="s">
        <v>1709</v>
      </c>
      <c r="G270" s="15">
        <v>174.0</v>
      </c>
      <c r="H270" s="15" t="s">
        <v>1301</v>
      </c>
      <c r="I270" s="15">
        <v>162.0</v>
      </c>
      <c r="J270" s="15" t="s">
        <v>591</v>
      </c>
      <c r="K270" s="15" t="s">
        <v>1712</v>
      </c>
    </row>
    <row r="271">
      <c r="A271" s="14" t="s">
        <v>1713</v>
      </c>
      <c r="B271" s="14" t="s">
        <v>6265</v>
      </c>
      <c r="C271" s="14" t="s">
        <v>1714</v>
      </c>
      <c r="D271" s="14" t="s">
        <v>561</v>
      </c>
      <c r="E271" s="14" t="s">
        <v>6255</v>
      </c>
      <c r="F271" s="14" t="s">
        <v>1709</v>
      </c>
      <c r="G271" s="15"/>
      <c r="H271" s="15"/>
      <c r="I271" s="15"/>
      <c r="J271" s="15"/>
      <c r="K271" s="15"/>
    </row>
    <row r="272">
      <c r="A272" s="14" t="s">
        <v>1715</v>
      </c>
      <c r="B272" s="14" t="s">
        <v>6267</v>
      </c>
      <c r="C272" s="14" t="s">
        <v>1716</v>
      </c>
      <c r="D272" s="14" t="s">
        <v>569</v>
      </c>
      <c r="E272" s="14" t="s">
        <v>6255</v>
      </c>
      <c r="F272" s="14" t="s">
        <v>1717</v>
      </c>
      <c r="G272" s="15">
        <v>175.0</v>
      </c>
      <c r="H272" s="15" t="s">
        <v>1301</v>
      </c>
      <c r="I272" s="15">
        <v>163.0</v>
      </c>
      <c r="J272" s="15" t="s">
        <v>599</v>
      </c>
      <c r="K272" s="15" t="s">
        <v>1720</v>
      </c>
    </row>
    <row r="273">
      <c r="A273" s="14" t="s">
        <v>1721</v>
      </c>
      <c r="B273" s="14" t="s">
        <v>6269</v>
      </c>
      <c r="C273" s="14" t="s">
        <v>1722</v>
      </c>
      <c r="D273" s="14" t="s">
        <v>577</v>
      </c>
      <c r="E273" s="14" t="s">
        <v>6270</v>
      </c>
      <c r="F273" s="14" t="s">
        <v>1723</v>
      </c>
      <c r="G273" s="15">
        <v>177.0</v>
      </c>
      <c r="H273" s="15" t="s">
        <v>1301</v>
      </c>
      <c r="I273" s="15">
        <v>165.0</v>
      </c>
      <c r="J273" s="15" t="s">
        <v>607</v>
      </c>
      <c r="K273" s="15" t="s">
        <v>1726</v>
      </c>
    </row>
    <row r="274">
      <c r="A274" s="14" t="s">
        <v>1727</v>
      </c>
      <c r="B274" s="14" t="s">
        <v>6272</v>
      </c>
      <c r="C274" s="14" t="s">
        <v>1728</v>
      </c>
      <c r="D274" s="14" t="s">
        <v>577</v>
      </c>
      <c r="E274" s="14" t="s">
        <v>6270</v>
      </c>
      <c r="F274" s="14" t="s">
        <v>1723</v>
      </c>
      <c r="G274" s="15"/>
      <c r="H274" s="15"/>
      <c r="I274" s="15"/>
      <c r="J274" s="15"/>
      <c r="K274" s="15"/>
    </row>
    <row r="275">
      <c r="A275" s="14" t="s">
        <v>1729</v>
      </c>
      <c r="B275" s="14" t="s">
        <v>6274</v>
      </c>
      <c r="C275" s="14" t="s">
        <v>1730</v>
      </c>
      <c r="D275" s="14" t="s">
        <v>577</v>
      </c>
      <c r="E275" s="14" t="s">
        <v>6270</v>
      </c>
      <c r="F275" s="14" t="s">
        <v>1723</v>
      </c>
      <c r="G275" s="15"/>
      <c r="H275" s="15"/>
      <c r="I275" s="15"/>
      <c r="J275" s="15"/>
      <c r="K275" s="15"/>
    </row>
    <row r="276">
      <c r="A276" s="14" t="s">
        <v>1731</v>
      </c>
      <c r="B276" s="14" t="s">
        <v>6276</v>
      </c>
      <c r="C276" s="14" t="s">
        <v>1732</v>
      </c>
      <c r="D276" s="14" t="s">
        <v>587</v>
      </c>
      <c r="E276" s="14" t="s">
        <v>6277</v>
      </c>
      <c r="F276" s="14" t="s">
        <v>1733</v>
      </c>
      <c r="G276" s="15">
        <v>179.0</v>
      </c>
      <c r="H276" s="15" t="s">
        <v>1301</v>
      </c>
      <c r="I276" s="15">
        <v>167.0</v>
      </c>
      <c r="J276" s="15" t="s">
        <v>615</v>
      </c>
      <c r="K276" s="15" t="s">
        <v>1736</v>
      </c>
    </row>
    <row r="277">
      <c r="A277" s="14" t="s">
        <v>1737</v>
      </c>
      <c r="B277" s="14" t="s">
        <v>6279</v>
      </c>
      <c r="C277" s="14" t="s">
        <v>1738</v>
      </c>
      <c r="D277" s="14" t="s">
        <v>595</v>
      </c>
      <c r="E277" s="14" t="s">
        <v>6277</v>
      </c>
      <c r="F277" s="14" t="s">
        <v>1739</v>
      </c>
      <c r="G277" s="15">
        <v>179.0</v>
      </c>
      <c r="H277" s="15" t="s">
        <v>1301</v>
      </c>
      <c r="I277" s="15">
        <v>167.0</v>
      </c>
      <c r="J277" s="15" t="s">
        <v>623</v>
      </c>
      <c r="K277" s="15" t="s">
        <v>1742</v>
      </c>
    </row>
    <row r="278">
      <c r="A278" s="14" t="s">
        <v>1743</v>
      </c>
      <c r="B278" s="14" t="s">
        <v>6281</v>
      </c>
      <c r="C278" s="14" t="s">
        <v>1744</v>
      </c>
      <c r="D278" s="14" t="s">
        <v>595</v>
      </c>
      <c r="E278" s="14" t="s">
        <v>6277</v>
      </c>
      <c r="F278" s="14" t="s">
        <v>1739</v>
      </c>
      <c r="G278" s="15"/>
      <c r="H278" s="15"/>
      <c r="I278" s="15"/>
      <c r="J278" s="15"/>
      <c r="K278" s="15"/>
    </row>
    <row r="279">
      <c r="A279" s="14" t="s">
        <v>1745</v>
      </c>
      <c r="B279" s="14" t="s">
        <v>6283</v>
      </c>
      <c r="C279" s="14" t="s">
        <v>1746</v>
      </c>
      <c r="D279" s="14" t="s">
        <v>595</v>
      </c>
      <c r="E279" s="14" t="s">
        <v>6277</v>
      </c>
      <c r="F279" s="14" t="s">
        <v>1739</v>
      </c>
      <c r="G279" s="15"/>
      <c r="H279" s="15"/>
      <c r="I279" s="15"/>
      <c r="J279" s="15"/>
      <c r="K279" s="15"/>
    </row>
    <row r="280">
      <c r="A280" s="14" t="s">
        <v>1747</v>
      </c>
      <c r="B280" s="14" t="s">
        <v>6285</v>
      </c>
      <c r="C280" s="14" t="s">
        <v>1748</v>
      </c>
      <c r="D280" s="14" t="s">
        <v>595</v>
      </c>
      <c r="E280" s="14" t="s">
        <v>6277</v>
      </c>
      <c r="F280" s="14" t="s">
        <v>1739</v>
      </c>
      <c r="G280" s="15"/>
      <c r="H280" s="15"/>
      <c r="I280" s="15"/>
      <c r="J280" s="15"/>
      <c r="K280" s="15"/>
    </row>
    <row r="281">
      <c r="A281" s="14" t="s">
        <v>1749</v>
      </c>
      <c r="B281" s="14" t="s">
        <v>6287</v>
      </c>
      <c r="C281" s="14" t="s">
        <v>1750</v>
      </c>
      <c r="D281" s="14" t="s">
        <v>595</v>
      </c>
      <c r="E281" s="14" t="s">
        <v>6277</v>
      </c>
      <c r="F281" s="14" t="s">
        <v>1739</v>
      </c>
      <c r="G281" s="15"/>
      <c r="H281" s="15"/>
      <c r="I281" s="15"/>
      <c r="J281" s="15"/>
      <c r="K281" s="15"/>
    </row>
    <row r="282">
      <c r="A282" s="14" t="s">
        <v>1751</v>
      </c>
      <c r="B282" s="14" t="s">
        <v>6289</v>
      </c>
      <c r="C282" s="14" t="s">
        <v>1752</v>
      </c>
      <c r="D282" s="14" t="s">
        <v>595</v>
      </c>
      <c r="E282" s="14" t="s">
        <v>6277</v>
      </c>
      <c r="F282" s="14" t="s">
        <v>1739</v>
      </c>
      <c r="G282" s="15"/>
      <c r="H282" s="15"/>
      <c r="I282" s="15"/>
      <c r="J282" s="15"/>
      <c r="K282" s="15"/>
    </row>
    <row r="283">
      <c r="A283" s="14" t="s">
        <v>1753</v>
      </c>
      <c r="B283" s="14" t="s">
        <v>6291</v>
      </c>
      <c r="C283" s="14" t="s">
        <v>1754</v>
      </c>
      <c r="D283" s="14" t="s">
        <v>595</v>
      </c>
      <c r="E283" s="14" t="s">
        <v>6277</v>
      </c>
      <c r="F283" s="14" t="s">
        <v>1739</v>
      </c>
      <c r="G283" s="15"/>
      <c r="H283" s="15"/>
      <c r="I283" s="15"/>
      <c r="J283" s="15"/>
      <c r="K283" s="15"/>
    </row>
    <row r="284">
      <c r="A284" s="14" t="s">
        <v>1755</v>
      </c>
      <c r="B284" s="14" t="s">
        <v>6293</v>
      </c>
      <c r="C284" s="14" t="s">
        <v>1756</v>
      </c>
      <c r="D284" s="14" t="s">
        <v>595</v>
      </c>
      <c r="E284" s="14" t="s">
        <v>6277</v>
      </c>
      <c r="F284" s="14" t="s">
        <v>1739</v>
      </c>
      <c r="G284" s="15"/>
      <c r="H284" s="15"/>
      <c r="I284" s="15"/>
      <c r="J284" s="15"/>
      <c r="K284" s="15"/>
    </row>
    <row r="285">
      <c r="A285" s="14" t="s">
        <v>1757</v>
      </c>
      <c r="B285" s="14" t="s">
        <v>6295</v>
      </c>
      <c r="C285" s="14" t="s">
        <v>1758</v>
      </c>
      <c r="D285" s="14" t="s">
        <v>595</v>
      </c>
      <c r="E285" s="14" t="s">
        <v>6277</v>
      </c>
      <c r="F285" s="14" t="s">
        <v>1739</v>
      </c>
      <c r="G285" s="15"/>
      <c r="H285" s="15"/>
      <c r="I285" s="15"/>
      <c r="J285" s="15"/>
      <c r="K285" s="15"/>
    </row>
    <row r="286">
      <c r="A286" s="14" t="s">
        <v>1759</v>
      </c>
      <c r="B286" s="14" t="s">
        <v>6297</v>
      </c>
      <c r="C286" s="14" t="s">
        <v>1760</v>
      </c>
      <c r="D286" s="14" t="s">
        <v>603</v>
      </c>
      <c r="E286" s="14" t="s">
        <v>6298</v>
      </c>
      <c r="F286" s="14" t="s">
        <v>1761</v>
      </c>
      <c r="G286" s="15">
        <v>183.0</v>
      </c>
      <c r="H286" s="15" t="s">
        <v>1301</v>
      </c>
      <c r="I286" s="15">
        <v>171.0</v>
      </c>
      <c r="J286" s="15" t="s">
        <v>631</v>
      </c>
      <c r="K286" s="15" t="s">
        <v>1764</v>
      </c>
    </row>
    <row r="287">
      <c r="A287" s="14" t="s">
        <v>1765</v>
      </c>
      <c r="B287" s="14" t="s">
        <v>6300</v>
      </c>
      <c r="C287" s="14" t="s">
        <v>1766</v>
      </c>
      <c r="D287" s="14" t="s">
        <v>611</v>
      </c>
      <c r="E287" s="14" t="s">
        <v>6298</v>
      </c>
      <c r="F287" s="14" t="s">
        <v>1767</v>
      </c>
      <c r="G287" s="15">
        <v>183.0</v>
      </c>
      <c r="H287" s="15" t="s">
        <v>1301</v>
      </c>
      <c r="I287" s="15">
        <v>171.0</v>
      </c>
      <c r="J287" s="15" t="s">
        <v>635</v>
      </c>
      <c r="K287" s="15" t="s">
        <v>1770</v>
      </c>
    </row>
    <row r="288">
      <c r="A288" s="14" t="s">
        <v>1771</v>
      </c>
      <c r="B288" s="14" t="s">
        <v>6302</v>
      </c>
      <c r="C288" s="14" t="s">
        <v>1772</v>
      </c>
      <c r="D288" s="14" t="s">
        <v>619</v>
      </c>
      <c r="E288" s="14" t="s">
        <v>6303</v>
      </c>
      <c r="F288" s="14" t="s">
        <v>1773</v>
      </c>
      <c r="G288" s="15">
        <v>184.0</v>
      </c>
      <c r="H288" s="15" t="s">
        <v>1301</v>
      </c>
      <c r="I288" s="15">
        <v>172.0</v>
      </c>
      <c r="J288" s="15" t="s">
        <v>654</v>
      </c>
      <c r="K288" s="15" t="s">
        <v>1776</v>
      </c>
    </row>
    <row r="289">
      <c r="A289" s="14" t="s">
        <v>1777</v>
      </c>
      <c r="B289" s="14" t="s">
        <v>6305</v>
      </c>
      <c r="C289" s="14" t="s">
        <v>1778</v>
      </c>
      <c r="D289" s="14" t="s">
        <v>627</v>
      </c>
      <c r="E289" s="14" t="s">
        <v>6306</v>
      </c>
      <c r="F289" s="14" t="s">
        <v>1779</v>
      </c>
      <c r="G289" s="15">
        <v>185.0</v>
      </c>
      <c r="H289" s="15" t="s">
        <v>1301</v>
      </c>
      <c r="I289" s="15">
        <v>173.0</v>
      </c>
      <c r="J289" s="15" t="s">
        <v>664</v>
      </c>
      <c r="K289" s="15" t="s">
        <v>1782</v>
      </c>
    </row>
    <row r="290">
      <c r="A290" s="14" t="s">
        <v>1783</v>
      </c>
      <c r="B290" s="14" t="s">
        <v>6308</v>
      </c>
      <c r="C290" s="14" t="s">
        <v>1784</v>
      </c>
      <c r="D290" s="14" t="s">
        <v>639</v>
      </c>
      <c r="E290" s="14" t="s">
        <v>6309</v>
      </c>
      <c r="F290" s="14" t="s">
        <v>1785</v>
      </c>
      <c r="G290" s="15">
        <v>186.0</v>
      </c>
      <c r="H290" s="15" t="s">
        <v>1301</v>
      </c>
      <c r="I290" s="15">
        <v>174.0</v>
      </c>
      <c r="J290" s="15" t="s">
        <v>672</v>
      </c>
      <c r="K290" s="15" t="s">
        <v>1788</v>
      </c>
    </row>
    <row r="291">
      <c r="A291" s="14" t="s">
        <v>1789</v>
      </c>
      <c r="B291" s="14" t="s">
        <v>6311</v>
      </c>
      <c r="C291" s="14" t="s">
        <v>1790</v>
      </c>
      <c r="D291" s="14" t="s">
        <v>639</v>
      </c>
      <c r="E291" s="14" t="s">
        <v>6309</v>
      </c>
      <c r="F291" s="14" t="s">
        <v>1785</v>
      </c>
      <c r="G291" s="15"/>
      <c r="H291" s="15"/>
      <c r="I291" s="15"/>
      <c r="J291" s="15"/>
      <c r="K291" s="15"/>
    </row>
    <row r="292">
      <c r="A292" s="14" t="s">
        <v>1791</v>
      </c>
      <c r="B292" s="14" t="s">
        <v>6313</v>
      </c>
      <c r="C292" s="14" t="s">
        <v>1792</v>
      </c>
      <c r="D292" s="14" t="s">
        <v>650</v>
      </c>
      <c r="E292" s="14" t="s">
        <v>6314</v>
      </c>
      <c r="F292" s="14" t="s">
        <v>1793</v>
      </c>
      <c r="G292" s="15">
        <v>187.0</v>
      </c>
      <c r="H292" s="15" t="s">
        <v>1301</v>
      </c>
      <c r="I292" s="15">
        <v>175.0</v>
      </c>
      <c r="J292" s="15" t="s">
        <v>682</v>
      </c>
      <c r="K292" s="15" t="s">
        <v>1796</v>
      </c>
    </row>
    <row r="293">
      <c r="A293" s="14" t="s">
        <v>1797</v>
      </c>
      <c r="B293" s="14" t="s">
        <v>6316</v>
      </c>
      <c r="C293" s="14" t="s">
        <v>1798</v>
      </c>
      <c r="D293" s="14" t="s">
        <v>650</v>
      </c>
      <c r="E293" s="14" t="s">
        <v>6314</v>
      </c>
      <c r="F293" s="14" t="s">
        <v>1793</v>
      </c>
      <c r="G293" s="15"/>
      <c r="H293" s="15"/>
      <c r="I293" s="15"/>
      <c r="J293" s="15"/>
      <c r="K293" s="15"/>
    </row>
    <row r="294">
      <c r="A294" s="14" t="s">
        <v>1799</v>
      </c>
      <c r="B294" s="14" t="s">
        <v>6318</v>
      </c>
      <c r="C294" s="14" t="s">
        <v>1800</v>
      </c>
      <c r="D294" s="14" t="s">
        <v>650</v>
      </c>
      <c r="E294" s="14" t="s">
        <v>6314</v>
      </c>
      <c r="F294" s="14" t="s">
        <v>1793</v>
      </c>
      <c r="G294" s="15"/>
      <c r="H294" s="15"/>
      <c r="I294" s="15"/>
      <c r="J294" s="15"/>
      <c r="K294" s="15"/>
    </row>
    <row r="295">
      <c r="A295" s="14" t="s">
        <v>1801</v>
      </c>
      <c r="B295" s="14" t="s">
        <v>6320</v>
      </c>
      <c r="C295" s="14" t="s">
        <v>1802</v>
      </c>
      <c r="D295" s="14" t="s">
        <v>650</v>
      </c>
      <c r="E295" s="14" t="s">
        <v>6314</v>
      </c>
      <c r="F295" s="14" t="s">
        <v>1793</v>
      </c>
      <c r="G295" s="15"/>
      <c r="H295" s="15"/>
      <c r="I295" s="15"/>
      <c r="J295" s="15"/>
      <c r="K295" s="15"/>
    </row>
    <row r="296">
      <c r="A296" s="14" t="s">
        <v>1803</v>
      </c>
      <c r="B296" s="14" t="s">
        <v>6322</v>
      </c>
      <c r="C296" s="14" t="s">
        <v>1804</v>
      </c>
      <c r="D296" s="14" t="s">
        <v>660</v>
      </c>
      <c r="E296" s="14" t="s">
        <v>6323</v>
      </c>
      <c r="F296" s="14" t="s">
        <v>1805</v>
      </c>
      <c r="G296" s="15">
        <v>190.0</v>
      </c>
      <c r="H296" s="15" t="s">
        <v>1301</v>
      </c>
      <c r="I296" s="15">
        <v>178.0</v>
      </c>
      <c r="J296" s="15" t="s">
        <v>690</v>
      </c>
      <c r="K296" s="15" t="s">
        <v>1808</v>
      </c>
    </row>
    <row r="297">
      <c r="A297" s="14" t="s">
        <v>1809</v>
      </c>
      <c r="B297" s="14" t="s">
        <v>6325</v>
      </c>
      <c r="C297" s="14" t="s">
        <v>1810</v>
      </c>
      <c r="D297" s="14" t="s">
        <v>668</v>
      </c>
      <c r="E297" s="14" t="s">
        <v>6323</v>
      </c>
      <c r="F297" s="14" t="s">
        <v>1811</v>
      </c>
      <c r="G297" s="15">
        <v>190.0</v>
      </c>
      <c r="H297" s="15" t="s">
        <v>1301</v>
      </c>
      <c r="I297" s="15">
        <v>178.0</v>
      </c>
      <c r="J297" s="15" t="s">
        <v>698</v>
      </c>
      <c r="K297" s="15" t="s">
        <v>1814</v>
      </c>
    </row>
    <row r="298">
      <c r="A298" s="14" t="s">
        <v>1815</v>
      </c>
      <c r="B298" s="14" t="s">
        <v>6327</v>
      </c>
      <c r="C298" s="14" t="s">
        <v>1816</v>
      </c>
      <c r="D298" s="14" t="s">
        <v>678</v>
      </c>
      <c r="E298" s="14" t="s">
        <v>6328</v>
      </c>
      <c r="F298" s="14" t="s">
        <v>1817</v>
      </c>
      <c r="G298" s="15">
        <v>192.0</v>
      </c>
      <c r="H298" s="15" t="s">
        <v>1301</v>
      </c>
      <c r="I298" s="15">
        <v>180.0</v>
      </c>
      <c r="J298" s="15" t="s">
        <v>706</v>
      </c>
      <c r="K298" s="15" t="s">
        <v>1820</v>
      </c>
    </row>
    <row r="299">
      <c r="A299" s="14" t="s">
        <v>1821</v>
      </c>
      <c r="B299" s="14" t="s">
        <v>6330</v>
      </c>
      <c r="C299" s="14" t="s">
        <v>1822</v>
      </c>
      <c r="D299" s="14" t="s">
        <v>686</v>
      </c>
      <c r="E299" s="14" t="s">
        <v>6331</v>
      </c>
      <c r="F299" s="14" t="s">
        <v>1823</v>
      </c>
      <c r="G299" s="15">
        <v>193.0</v>
      </c>
      <c r="H299" s="15" t="s">
        <v>1301</v>
      </c>
      <c r="I299" s="15">
        <v>181.0</v>
      </c>
      <c r="J299" s="15" t="s">
        <v>714</v>
      </c>
      <c r="K299" s="15" t="s">
        <v>1826</v>
      </c>
    </row>
    <row r="300">
      <c r="A300" s="14" t="s">
        <v>1827</v>
      </c>
      <c r="B300" s="14" t="s">
        <v>6333</v>
      </c>
      <c r="C300" s="14" t="s">
        <v>1828</v>
      </c>
      <c r="D300" s="14" t="s">
        <v>694</v>
      </c>
      <c r="E300" s="14" t="s">
        <v>6334</v>
      </c>
      <c r="F300" s="14" t="s">
        <v>1829</v>
      </c>
      <c r="G300" s="15">
        <v>194.0</v>
      </c>
      <c r="H300" s="15" t="s">
        <v>1301</v>
      </c>
      <c r="I300" s="15">
        <v>182.0</v>
      </c>
      <c r="J300" s="15" t="s">
        <v>722</v>
      </c>
      <c r="K300" s="15" t="s">
        <v>1832</v>
      </c>
    </row>
    <row r="301">
      <c r="A301" s="14" t="s">
        <v>1833</v>
      </c>
      <c r="B301" s="14" t="s">
        <v>6336</v>
      </c>
      <c r="C301" s="14" t="s">
        <v>1834</v>
      </c>
      <c r="D301" s="14" t="s">
        <v>702</v>
      </c>
      <c r="E301" s="14" t="s">
        <v>6334</v>
      </c>
      <c r="F301" s="14" t="s">
        <v>1835</v>
      </c>
      <c r="G301" s="15"/>
      <c r="H301" s="15"/>
      <c r="I301" s="15"/>
      <c r="J301" s="15"/>
      <c r="K301" s="15"/>
    </row>
    <row r="302">
      <c r="A302" s="14" t="s">
        <v>1838</v>
      </c>
      <c r="B302" s="14" t="s">
        <v>6338</v>
      </c>
      <c r="C302" s="14" t="s">
        <v>1839</v>
      </c>
      <c r="D302" s="14" t="s">
        <v>710</v>
      </c>
      <c r="E302" s="14" t="s">
        <v>6334</v>
      </c>
      <c r="F302" s="14" t="s">
        <v>1840</v>
      </c>
      <c r="G302" s="15">
        <v>195.0</v>
      </c>
      <c r="H302" s="15" t="s">
        <v>1301</v>
      </c>
      <c r="I302" s="15">
        <v>183.0</v>
      </c>
      <c r="J302" s="15" t="s">
        <v>731</v>
      </c>
      <c r="K302" s="15" t="s">
        <v>1843</v>
      </c>
    </row>
    <row r="303">
      <c r="A303" s="14" t="s">
        <v>1844</v>
      </c>
      <c r="B303" s="14" t="s">
        <v>6340</v>
      </c>
      <c r="C303" s="14" t="s">
        <v>1845</v>
      </c>
      <c r="D303" s="14" t="s">
        <v>718</v>
      </c>
      <c r="E303" s="14" t="s">
        <v>6341</v>
      </c>
      <c r="F303" s="14" t="s">
        <v>1846</v>
      </c>
      <c r="G303" s="15">
        <v>196.0</v>
      </c>
      <c r="H303" s="15" t="s">
        <v>1301</v>
      </c>
      <c r="I303" s="15">
        <v>184.0</v>
      </c>
      <c r="J303" s="15" t="s">
        <v>739</v>
      </c>
      <c r="K303" s="15" t="s">
        <v>1849</v>
      </c>
    </row>
    <row r="304">
      <c r="A304" s="14" t="s">
        <v>1850</v>
      </c>
      <c r="B304" s="14" t="s">
        <v>6343</v>
      </c>
      <c r="C304" s="14" t="s">
        <v>1851</v>
      </c>
      <c r="D304" s="14" t="s">
        <v>718</v>
      </c>
      <c r="E304" s="14" t="s">
        <v>6341</v>
      </c>
      <c r="F304" s="14" t="s">
        <v>1852</v>
      </c>
      <c r="G304" s="15">
        <v>196.0</v>
      </c>
      <c r="H304" s="15" t="s">
        <v>1301</v>
      </c>
      <c r="I304" s="15">
        <v>184.0</v>
      </c>
      <c r="J304" s="15" t="s">
        <v>747</v>
      </c>
      <c r="K304" s="15" t="s">
        <v>1855</v>
      </c>
    </row>
    <row r="305">
      <c r="A305" s="14" t="s">
        <v>1856</v>
      </c>
      <c r="B305" s="14" t="s">
        <v>6345</v>
      </c>
      <c r="C305" s="14" t="s">
        <v>1857</v>
      </c>
      <c r="D305" s="14" t="s">
        <v>735</v>
      </c>
      <c r="E305" s="14" t="s">
        <v>6346</v>
      </c>
      <c r="F305" s="14" t="s">
        <v>1858</v>
      </c>
      <c r="G305" s="15">
        <v>196.0</v>
      </c>
      <c r="H305" s="15" t="s">
        <v>1301</v>
      </c>
      <c r="I305" s="15">
        <v>184.0</v>
      </c>
      <c r="J305" s="15" t="s">
        <v>755</v>
      </c>
      <c r="K305" s="15" t="s">
        <v>1861</v>
      </c>
    </row>
    <row r="306">
      <c r="A306" s="14" t="s">
        <v>1862</v>
      </c>
      <c r="B306" s="14" t="s">
        <v>6348</v>
      </c>
      <c r="C306" s="14" t="s">
        <v>1863</v>
      </c>
      <c r="D306" s="14" t="s">
        <v>743</v>
      </c>
      <c r="E306" s="14" t="s">
        <v>6346</v>
      </c>
      <c r="F306" s="14" t="s">
        <v>1864</v>
      </c>
      <c r="G306" s="15">
        <v>196.0</v>
      </c>
      <c r="H306" s="15" t="s">
        <v>1301</v>
      </c>
      <c r="I306" s="15">
        <v>184.0</v>
      </c>
      <c r="J306" s="15" t="s">
        <v>763</v>
      </c>
      <c r="K306" s="15" t="s">
        <v>1867</v>
      </c>
    </row>
    <row r="307">
      <c r="A307" s="14" t="s">
        <v>1868</v>
      </c>
      <c r="B307" s="14" t="s">
        <v>6350</v>
      </c>
      <c r="C307" s="14" t="s">
        <v>1869</v>
      </c>
      <c r="D307" s="14" t="s">
        <v>751</v>
      </c>
      <c r="E307" s="14" t="s">
        <v>6346</v>
      </c>
      <c r="F307" s="14" t="s">
        <v>1870</v>
      </c>
      <c r="G307" s="15">
        <v>196.0</v>
      </c>
      <c r="H307" s="15" t="s">
        <v>1301</v>
      </c>
      <c r="I307" s="15">
        <v>184.0</v>
      </c>
      <c r="J307" s="15" t="s">
        <v>771</v>
      </c>
      <c r="K307" s="15" t="s">
        <v>1873</v>
      </c>
    </row>
    <row r="308">
      <c r="A308" s="14" t="s">
        <v>1874</v>
      </c>
      <c r="B308" s="14" t="s">
        <v>6352</v>
      </c>
      <c r="C308" s="14" t="s">
        <v>1875</v>
      </c>
      <c r="D308" s="14" t="s">
        <v>759</v>
      </c>
      <c r="E308" s="14" t="s">
        <v>6353</v>
      </c>
      <c r="F308" s="14" t="s">
        <v>1876</v>
      </c>
      <c r="G308" s="15">
        <v>197.0</v>
      </c>
      <c r="H308" s="15" t="s">
        <v>1301</v>
      </c>
      <c r="I308" s="15">
        <v>185.0</v>
      </c>
      <c r="J308" s="15" t="s">
        <v>779</v>
      </c>
      <c r="K308" s="15" t="s">
        <v>1879</v>
      </c>
    </row>
    <row r="309">
      <c r="A309" s="14" t="s">
        <v>1880</v>
      </c>
      <c r="B309" s="14" t="s">
        <v>6355</v>
      </c>
      <c r="C309" s="14" t="s">
        <v>1881</v>
      </c>
      <c r="D309" s="14" t="s">
        <v>767</v>
      </c>
      <c r="E309" s="14" t="s">
        <v>6356</v>
      </c>
      <c r="F309" s="14" t="s">
        <v>1882</v>
      </c>
      <c r="G309" s="15">
        <v>197.0</v>
      </c>
      <c r="H309" s="15" t="s">
        <v>1301</v>
      </c>
      <c r="I309" s="15">
        <v>185.0</v>
      </c>
      <c r="J309" s="15" t="s">
        <v>787</v>
      </c>
      <c r="K309" s="15" t="s">
        <v>1885</v>
      </c>
    </row>
    <row r="310">
      <c r="A310" s="14" t="s">
        <v>1886</v>
      </c>
      <c r="B310" s="14" t="s">
        <v>6358</v>
      </c>
      <c r="C310" s="14" t="s">
        <v>1887</v>
      </c>
      <c r="D310" s="14" t="s">
        <v>775</v>
      </c>
      <c r="E310" s="14" t="s">
        <v>6356</v>
      </c>
      <c r="F310" s="14" t="s">
        <v>1888</v>
      </c>
      <c r="G310" s="15">
        <v>198.0</v>
      </c>
      <c r="H310" s="15" t="s">
        <v>1301</v>
      </c>
      <c r="I310" s="15">
        <v>186.0</v>
      </c>
      <c r="J310" s="15" t="s">
        <v>795</v>
      </c>
      <c r="K310" s="15" t="s">
        <v>1891</v>
      </c>
    </row>
    <row r="311">
      <c r="A311" s="14" t="s">
        <v>1892</v>
      </c>
      <c r="B311" s="14" t="s">
        <v>6360</v>
      </c>
      <c r="C311" s="14" t="s">
        <v>1893</v>
      </c>
      <c r="D311" s="14" t="s">
        <v>783</v>
      </c>
      <c r="E311" s="14" t="s">
        <v>6361</v>
      </c>
      <c r="F311" s="14" t="s">
        <v>1894</v>
      </c>
      <c r="G311" s="15">
        <v>198.0</v>
      </c>
      <c r="H311" s="15" t="s">
        <v>1301</v>
      </c>
      <c r="I311" s="15">
        <v>186.0</v>
      </c>
      <c r="J311" s="15" t="s">
        <v>803</v>
      </c>
      <c r="K311" s="15" t="s">
        <v>1897</v>
      </c>
    </row>
    <row r="312">
      <c r="A312" s="14" t="s">
        <v>1898</v>
      </c>
      <c r="B312" s="14" t="s">
        <v>6363</v>
      </c>
      <c r="C312" s="14" t="s">
        <v>1899</v>
      </c>
      <c r="D312" s="14" t="s">
        <v>791</v>
      </c>
      <c r="E312" s="14" t="s">
        <v>6364</v>
      </c>
      <c r="F312" s="14" t="s">
        <v>1900</v>
      </c>
      <c r="G312" s="15">
        <v>199.0</v>
      </c>
      <c r="H312" s="15" t="s">
        <v>1301</v>
      </c>
      <c r="I312" s="15">
        <v>187.0</v>
      </c>
      <c r="J312" s="15" t="s">
        <v>807</v>
      </c>
      <c r="K312" s="15" t="s">
        <v>1903</v>
      </c>
    </row>
    <row r="313">
      <c r="A313" s="14" t="s">
        <v>1904</v>
      </c>
      <c r="B313" s="14" t="s">
        <v>6366</v>
      </c>
      <c r="C313" s="14" t="s">
        <v>1905</v>
      </c>
      <c r="D313" s="14" t="s">
        <v>799</v>
      </c>
      <c r="E313" s="14" t="s">
        <v>6367</v>
      </c>
      <c r="F313" s="14" t="s">
        <v>1906</v>
      </c>
      <c r="G313" s="15">
        <v>199.0</v>
      </c>
      <c r="H313" s="15" t="s">
        <v>1301</v>
      </c>
      <c r="I313" s="15">
        <v>187.0</v>
      </c>
      <c r="J313" s="15" t="s">
        <v>816</v>
      </c>
      <c r="K313" s="15" t="s">
        <v>1909</v>
      </c>
    </row>
    <row r="314">
      <c r="A314" s="14" t="s">
        <v>1910</v>
      </c>
      <c r="B314" s="14" t="s">
        <v>6369</v>
      </c>
      <c r="C314" s="14" t="s">
        <v>1911</v>
      </c>
      <c r="D314" s="14" t="s">
        <v>811</v>
      </c>
      <c r="E314" s="14" t="s">
        <v>6370</v>
      </c>
      <c r="F314" s="14" t="s">
        <v>1912</v>
      </c>
      <c r="G314" s="15">
        <v>200.0</v>
      </c>
      <c r="H314" s="15" t="s">
        <v>1301</v>
      </c>
      <c r="I314" s="15">
        <v>188.0</v>
      </c>
      <c r="J314" s="15" t="s">
        <v>1915</v>
      </c>
      <c r="K314" s="15" t="s">
        <v>1916</v>
      </c>
    </row>
    <row r="315">
      <c r="A315" s="14" t="s">
        <v>1917</v>
      </c>
      <c r="B315" s="14" t="s">
        <v>6372</v>
      </c>
      <c r="C315" s="14" t="s">
        <v>1918</v>
      </c>
      <c r="D315" s="14" t="s">
        <v>820</v>
      </c>
      <c r="E315" s="14" t="s">
        <v>6370</v>
      </c>
      <c r="F315" s="14" t="s">
        <v>1919</v>
      </c>
      <c r="G315" s="15">
        <v>200.0</v>
      </c>
      <c r="H315" s="15" t="s">
        <v>1301</v>
      </c>
      <c r="I315" s="15">
        <v>188.0</v>
      </c>
      <c r="J315" s="15" t="s">
        <v>832</v>
      </c>
      <c r="K315" s="15" t="s">
        <v>1922</v>
      </c>
    </row>
    <row r="316">
      <c r="A316" s="14" t="s">
        <v>1923</v>
      </c>
      <c r="B316" s="14" t="s">
        <v>6374</v>
      </c>
      <c r="C316" s="14" t="s">
        <v>1924</v>
      </c>
      <c r="D316" s="14" t="s">
        <v>828</v>
      </c>
      <c r="E316" s="14" t="s">
        <v>6375</v>
      </c>
      <c r="F316" s="14" t="s">
        <v>1925</v>
      </c>
      <c r="G316" s="15">
        <v>201.0</v>
      </c>
      <c r="H316" s="15" t="s">
        <v>1301</v>
      </c>
      <c r="I316" s="15">
        <v>189.0</v>
      </c>
      <c r="J316" s="15" t="s">
        <v>840</v>
      </c>
      <c r="K316" s="15" t="s">
        <v>1928</v>
      </c>
    </row>
    <row r="317">
      <c r="A317" s="14" t="s">
        <v>1929</v>
      </c>
      <c r="B317" s="14" t="s">
        <v>6377</v>
      </c>
      <c r="C317" s="14" t="s">
        <v>1930</v>
      </c>
      <c r="D317" s="14" t="s">
        <v>836</v>
      </c>
      <c r="E317" s="14" t="s">
        <v>6378</v>
      </c>
      <c r="F317" s="14" t="s">
        <v>1931</v>
      </c>
      <c r="G317" s="15">
        <v>202.0</v>
      </c>
      <c r="H317" s="15" t="s">
        <v>1301</v>
      </c>
      <c r="I317" s="15">
        <v>190.0</v>
      </c>
      <c r="J317" s="15" t="s">
        <v>848</v>
      </c>
      <c r="K317" s="15" t="s">
        <v>1934</v>
      </c>
    </row>
    <row r="318">
      <c r="A318" s="14" t="s">
        <v>1935</v>
      </c>
      <c r="B318" s="14" t="s">
        <v>6380</v>
      </c>
      <c r="C318" s="14" t="s">
        <v>1936</v>
      </c>
      <c r="D318" s="14" t="s">
        <v>844</v>
      </c>
      <c r="E318" s="14" t="s">
        <v>6381</v>
      </c>
      <c r="F318" s="14" t="s">
        <v>1937</v>
      </c>
      <c r="G318" s="15">
        <v>203.0</v>
      </c>
      <c r="H318" s="15" t="s">
        <v>1301</v>
      </c>
      <c r="I318" s="15">
        <v>191.0</v>
      </c>
      <c r="J318" s="15" t="s">
        <v>856</v>
      </c>
      <c r="K318" s="15" t="s">
        <v>1940</v>
      </c>
    </row>
    <row r="319">
      <c r="A319" s="14" t="s">
        <v>1941</v>
      </c>
      <c r="B319" s="14" t="s">
        <v>6383</v>
      </c>
      <c r="C319" s="14" t="s">
        <v>1942</v>
      </c>
      <c r="D319" s="14" t="s">
        <v>852</v>
      </c>
      <c r="E319" s="14" t="s">
        <v>6384</v>
      </c>
      <c r="F319" s="14" t="s">
        <v>1943</v>
      </c>
      <c r="G319" s="15">
        <v>203.0</v>
      </c>
      <c r="H319" s="15" t="s">
        <v>1301</v>
      </c>
      <c r="I319" s="15">
        <v>191.0</v>
      </c>
      <c r="J319" s="15" t="s">
        <v>864</v>
      </c>
      <c r="K319" s="15" t="s">
        <v>1946</v>
      </c>
    </row>
    <row r="320">
      <c r="A320" s="14" t="s">
        <v>1947</v>
      </c>
      <c r="B320" s="14" t="s">
        <v>6386</v>
      </c>
      <c r="C320" s="14" t="s">
        <v>1948</v>
      </c>
      <c r="D320" s="14" t="s">
        <v>860</v>
      </c>
      <c r="E320" s="14" t="s">
        <v>6387</v>
      </c>
      <c r="F320" s="14" t="s">
        <v>1949</v>
      </c>
      <c r="G320" s="15">
        <v>204.0</v>
      </c>
      <c r="H320" s="15" t="s">
        <v>1301</v>
      </c>
      <c r="I320" s="15">
        <v>192.0</v>
      </c>
      <c r="J320" s="15" t="s">
        <v>880</v>
      </c>
      <c r="K320" s="15" t="s">
        <v>1952</v>
      </c>
    </row>
    <row r="321">
      <c r="A321" s="14" t="s">
        <v>1953</v>
      </c>
      <c r="B321" s="14" t="s">
        <v>6389</v>
      </c>
      <c r="C321" s="14" t="s">
        <v>1954</v>
      </c>
      <c r="D321" s="14" t="s">
        <v>868</v>
      </c>
      <c r="E321" s="14" t="s">
        <v>6390</v>
      </c>
      <c r="F321" s="14" t="s">
        <v>1955</v>
      </c>
      <c r="G321" s="15">
        <v>205.0</v>
      </c>
      <c r="H321" s="15" t="s">
        <v>1301</v>
      </c>
      <c r="I321" s="15">
        <v>193.0</v>
      </c>
      <c r="J321" s="15" t="s">
        <v>1958</v>
      </c>
      <c r="K321" s="15" t="s">
        <v>1959</v>
      </c>
    </row>
    <row r="322">
      <c r="A322" s="14" t="s">
        <v>1960</v>
      </c>
      <c r="B322" s="14" t="s">
        <v>6392</v>
      </c>
      <c r="C322" s="14" t="s">
        <v>1961</v>
      </c>
      <c r="D322" s="14" t="s">
        <v>876</v>
      </c>
      <c r="E322" s="14" t="s">
        <v>6393</v>
      </c>
      <c r="F322" s="14" t="s">
        <v>1962</v>
      </c>
      <c r="G322" s="15">
        <v>206.0</v>
      </c>
      <c r="H322" s="15" t="s">
        <v>1301</v>
      </c>
      <c r="I322" s="15">
        <v>194.0</v>
      </c>
      <c r="J322" s="15" t="s">
        <v>888</v>
      </c>
      <c r="K322" s="15" t="s">
        <v>1965</v>
      </c>
    </row>
    <row r="323">
      <c r="A323" s="14" t="s">
        <v>1966</v>
      </c>
      <c r="B323" s="14" t="s">
        <v>6395</v>
      </c>
      <c r="C323" s="14" t="s">
        <v>1967</v>
      </c>
      <c r="D323" s="14" t="s">
        <v>884</v>
      </c>
      <c r="E323" s="14" t="s">
        <v>6396</v>
      </c>
      <c r="F323" s="14" t="s">
        <v>1968</v>
      </c>
      <c r="G323" s="15">
        <v>207.0</v>
      </c>
      <c r="H323" s="15" t="s">
        <v>1301</v>
      </c>
      <c r="I323" s="15">
        <v>159.0</v>
      </c>
      <c r="J323" s="15" t="s">
        <v>897</v>
      </c>
      <c r="K323" s="15" t="s">
        <v>1971</v>
      </c>
    </row>
    <row r="324">
      <c r="A324" s="14" t="s">
        <v>1972</v>
      </c>
      <c r="B324" s="14" t="s">
        <v>6398</v>
      </c>
      <c r="C324" s="14" t="s">
        <v>1973</v>
      </c>
      <c r="D324" s="16"/>
      <c r="E324" s="16"/>
      <c r="F324" s="16"/>
      <c r="G324" s="15"/>
      <c r="H324" s="15"/>
      <c r="I324" s="15"/>
      <c r="J324" s="15"/>
      <c r="K324" s="15"/>
    </row>
    <row r="325">
      <c r="A325" s="14" t="s">
        <v>1974</v>
      </c>
      <c r="B325" s="14" t="s">
        <v>6400</v>
      </c>
      <c r="C325" s="14" t="s">
        <v>1975</v>
      </c>
      <c r="D325" s="14" t="s">
        <v>892</v>
      </c>
      <c r="E325" s="14" t="s">
        <v>6401</v>
      </c>
      <c r="F325" s="14" t="s">
        <v>1976</v>
      </c>
      <c r="G325" s="15">
        <v>208.0</v>
      </c>
      <c r="H325" s="15" t="s">
        <v>1301</v>
      </c>
      <c r="I325" s="15">
        <v>196.0</v>
      </c>
      <c r="J325" s="15" t="s">
        <v>905</v>
      </c>
      <c r="K325" s="15" t="s">
        <v>1979</v>
      </c>
    </row>
    <row r="326">
      <c r="A326" s="14" t="s">
        <v>1980</v>
      </c>
      <c r="B326" s="14" t="s">
        <v>6403</v>
      </c>
      <c r="C326" s="14" t="s">
        <v>1981</v>
      </c>
      <c r="D326" s="16"/>
      <c r="E326" s="16"/>
      <c r="F326" s="16"/>
      <c r="G326" s="15"/>
      <c r="H326" s="15"/>
      <c r="I326" s="15"/>
      <c r="J326" s="15"/>
      <c r="K326" s="15"/>
    </row>
    <row r="327">
      <c r="A327" s="14" t="s">
        <v>1982</v>
      </c>
      <c r="B327" s="14" t="s">
        <v>6405</v>
      </c>
      <c r="C327" s="14" t="s">
        <v>1983</v>
      </c>
      <c r="D327" s="14" t="s">
        <v>901</v>
      </c>
      <c r="E327" s="14" t="s">
        <v>6406</v>
      </c>
      <c r="F327" s="14" t="s">
        <v>1984</v>
      </c>
      <c r="G327" s="15">
        <v>209.0</v>
      </c>
      <c r="H327" s="15" t="s">
        <v>1301</v>
      </c>
      <c r="I327" s="15">
        <v>197.0</v>
      </c>
      <c r="J327" s="15" t="s">
        <v>913</v>
      </c>
      <c r="K327" s="15" t="s">
        <v>1987</v>
      </c>
    </row>
    <row r="328">
      <c r="A328" s="14" t="s">
        <v>1988</v>
      </c>
      <c r="B328" s="14" t="s">
        <v>6408</v>
      </c>
      <c r="C328" s="14" t="s">
        <v>1989</v>
      </c>
      <c r="D328" s="14" t="s">
        <v>909</v>
      </c>
      <c r="E328" s="14" t="s">
        <v>6409</v>
      </c>
      <c r="F328" s="14" t="s">
        <v>1990</v>
      </c>
      <c r="G328" s="15"/>
      <c r="H328" s="15"/>
      <c r="I328" s="15"/>
      <c r="J328" s="15"/>
      <c r="K328" s="15"/>
    </row>
    <row r="329">
      <c r="A329" s="14" t="s">
        <v>1993</v>
      </c>
      <c r="B329" s="14" t="s">
        <v>6411</v>
      </c>
      <c r="C329" s="14" t="s">
        <v>1994</v>
      </c>
      <c r="D329" s="16"/>
      <c r="E329" s="16"/>
      <c r="F329" s="16"/>
      <c r="G329" s="15"/>
      <c r="H329" s="15"/>
      <c r="I329" s="15"/>
      <c r="J329" s="15"/>
      <c r="K329" s="15"/>
    </row>
    <row r="330">
      <c r="A330" s="14" t="s">
        <v>1995</v>
      </c>
      <c r="B330" s="14" t="s">
        <v>6413</v>
      </c>
      <c r="C330" s="14" t="s">
        <v>1996</v>
      </c>
      <c r="D330" s="14" t="s">
        <v>917</v>
      </c>
      <c r="E330" s="14" t="s">
        <v>6414</v>
      </c>
      <c r="F330" s="14" t="s">
        <v>1997</v>
      </c>
      <c r="G330" s="15">
        <v>211.0</v>
      </c>
      <c r="H330" s="15" t="s">
        <v>1301</v>
      </c>
      <c r="I330" s="15">
        <v>199.0</v>
      </c>
      <c r="J330" s="15" t="s">
        <v>929</v>
      </c>
      <c r="K330" s="15" t="s">
        <v>2000</v>
      </c>
    </row>
    <row r="331">
      <c r="A331" s="14" t="s">
        <v>2001</v>
      </c>
      <c r="B331" s="14" t="s">
        <v>6416</v>
      </c>
      <c r="C331" s="14" t="s">
        <v>2002</v>
      </c>
      <c r="D331" s="14" t="s">
        <v>925</v>
      </c>
      <c r="E331" s="14" t="s">
        <v>6417</v>
      </c>
      <c r="F331" s="14" t="s">
        <v>2003</v>
      </c>
      <c r="G331" s="15">
        <v>211.0</v>
      </c>
      <c r="H331" s="15" t="s">
        <v>1301</v>
      </c>
      <c r="I331" s="15">
        <v>199.0</v>
      </c>
      <c r="J331" s="15" t="s">
        <v>937</v>
      </c>
      <c r="K331" s="15" t="s">
        <v>2006</v>
      </c>
    </row>
    <row r="332">
      <c r="A332" s="14" t="s">
        <v>2007</v>
      </c>
      <c r="B332" s="14" t="s">
        <v>6419</v>
      </c>
      <c r="C332" s="14" t="s">
        <v>2008</v>
      </c>
      <c r="D332" s="16"/>
      <c r="E332" s="16"/>
      <c r="F332" s="16"/>
      <c r="G332" s="15"/>
      <c r="H332" s="15"/>
      <c r="I332" s="15"/>
      <c r="J332" s="15"/>
      <c r="K332" s="15"/>
    </row>
    <row r="333">
      <c r="A333" s="14" t="s">
        <v>2009</v>
      </c>
      <c r="B333" s="14" t="s">
        <v>6421</v>
      </c>
      <c r="C333" s="14" t="s">
        <v>2010</v>
      </c>
      <c r="D333" s="14" t="s">
        <v>933</v>
      </c>
      <c r="E333" s="14" t="s">
        <v>6422</v>
      </c>
      <c r="F333" s="14" t="s">
        <v>2011</v>
      </c>
      <c r="G333" s="15">
        <v>213.0</v>
      </c>
      <c r="H333" s="15" t="s">
        <v>1301</v>
      </c>
      <c r="I333" s="15">
        <v>201.0</v>
      </c>
      <c r="J333" s="15" t="s">
        <v>941</v>
      </c>
      <c r="K333" s="15" t="s">
        <v>2014</v>
      </c>
    </row>
    <row r="334">
      <c r="A334" s="14" t="s">
        <v>2015</v>
      </c>
      <c r="B334" s="14" t="s">
        <v>6424</v>
      </c>
      <c r="C334" s="14" t="s">
        <v>2016</v>
      </c>
      <c r="D334" s="14" t="s">
        <v>945</v>
      </c>
      <c r="E334" s="14" t="s">
        <v>6422</v>
      </c>
      <c r="F334" s="14" t="s">
        <v>2017</v>
      </c>
      <c r="G334" s="15">
        <v>213.0</v>
      </c>
      <c r="H334" s="15" t="s">
        <v>1301</v>
      </c>
      <c r="I334" s="15">
        <v>201.0</v>
      </c>
      <c r="J334" s="15" t="s">
        <v>949</v>
      </c>
      <c r="K334" s="15" t="s">
        <v>2020</v>
      </c>
    </row>
    <row r="335">
      <c r="A335" s="14" t="s">
        <v>2021</v>
      </c>
      <c r="B335" s="14" t="s">
        <v>6426</v>
      </c>
      <c r="C335" s="14" t="s">
        <v>2022</v>
      </c>
      <c r="D335" s="14" t="s">
        <v>953</v>
      </c>
      <c r="E335" s="14" t="s">
        <v>6427</v>
      </c>
      <c r="F335" s="14" t="s">
        <v>2023</v>
      </c>
      <c r="G335" s="15">
        <v>213.0</v>
      </c>
      <c r="H335" s="15" t="s">
        <v>1301</v>
      </c>
      <c r="I335" s="15">
        <v>201.0</v>
      </c>
      <c r="J335" s="15" t="s">
        <v>957</v>
      </c>
      <c r="K335" s="15" t="s">
        <v>2026</v>
      </c>
    </row>
    <row r="336">
      <c r="A336" s="14" t="s">
        <v>2027</v>
      </c>
      <c r="B336" s="14" t="s">
        <v>6429</v>
      </c>
      <c r="C336" s="14" t="s">
        <v>2028</v>
      </c>
      <c r="D336" s="14" t="s">
        <v>961</v>
      </c>
      <c r="E336" s="14" t="s">
        <v>6430</v>
      </c>
      <c r="F336" s="14" t="s">
        <v>2029</v>
      </c>
      <c r="G336" s="15">
        <v>215.0</v>
      </c>
      <c r="H336" s="15" t="s">
        <v>1301</v>
      </c>
      <c r="I336" s="15">
        <v>203.0</v>
      </c>
      <c r="J336" s="15" t="s">
        <v>965</v>
      </c>
      <c r="K336" s="15" t="s">
        <v>2032</v>
      </c>
    </row>
    <row r="337">
      <c r="A337" s="14" t="s">
        <v>2033</v>
      </c>
      <c r="B337" s="14" t="s">
        <v>6432</v>
      </c>
      <c r="C337" s="14" t="s">
        <v>2034</v>
      </c>
      <c r="D337" s="14" t="s">
        <v>969</v>
      </c>
      <c r="E337" s="14" t="s">
        <v>6433</v>
      </c>
      <c r="F337" s="14" t="s">
        <v>2035</v>
      </c>
      <c r="G337" s="15">
        <v>215.0</v>
      </c>
      <c r="H337" s="15" t="s">
        <v>1301</v>
      </c>
      <c r="I337" s="15">
        <v>203.0</v>
      </c>
      <c r="J337" s="15" t="s">
        <v>973</v>
      </c>
      <c r="K337" s="15" t="s">
        <v>2038</v>
      </c>
    </row>
    <row r="338">
      <c r="A338" s="14" t="s">
        <v>2039</v>
      </c>
      <c r="B338" s="14" t="s">
        <v>6435</v>
      </c>
      <c r="C338" s="14" t="s">
        <v>2040</v>
      </c>
      <c r="D338" s="14" t="s">
        <v>977</v>
      </c>
      <c r="E338" s="14" t="s">
        <v>6436</v>
      </c>
      <c r="F338" s="14" t="s">
        <v>2041</v>
      </c>
    </row>
    <row r="339">
      <c r="A339" s="14" t="s">
        <v>2044</v>
      </c>
      <c r="B339" s="14" t="s">
        <v>6438</v>
      </c>
      <c r="C339" s="14" t="s">
        <v>2045</v>
      </c>
      <c r="D339" s="14" t="s">
        <v>986</v>
      </c>
      <c r="E339" s="14" t="s">
        <v>6436</v>
      </c>
      <c r="F339" s="14" t="s">
        <v>2046</v>
      </c>
    </row>
    <row r="340">
      <c r="A340" s="14" t="s">
        <v>2049</v>
      </c>
      <c r="B340" s="14" t="s">
        <v>6440</v>
      </c>
      <c r="C340" s="14" t="s">
        <v>2050</v>
      </c>
      <c r="D340" s="14" t="s">
        <v>994</v>
      </c>
      <c r="E340" s="14" t="s">
        <v>6441</v>
      </c>
      <c r="F340" s="14" t="s">
        <v>2051</v>
      </c>
      <c r="G340" s="15">
        <v>217.0</v>
      </c>
      <c r="H340" s="15" t="s">
        <v>1301</v>
      </c>
      <c r="I340" s="15">
        <v>205.0</v>
      </c>
      <c r="J340" s="15" t="s">
        <v>982</v>
      </c>
      <c r="K340" s="15" t="s">
        <v>2054</v>
      </c>
    </row>
    <row r="341">
      <c r="A341" s="14" t="s">
        <v>2055</v>
      </c>
      <c r="B341" s="14" t="s">
        <v>6443</v>
      </c>
      <c r="C341" s="14" t="s">
        <v>2056</v>
      </c>
      <c r="D341" s="14" t="s">
        <v>1002</v>
      </c>
      <c r="E341" s="14" t="s">
        <v>6444</v>
      </c>
      <c r="F341" s="14" t="s">
        <v>2057</v>
      </c>
      <c r="G341" s="15">
        <v>218.0</v>
      </c>
      <c r="H341" s="15" t="s">
        <v>1301</v>
      </c>
      <c r="I341" s="15">
        <v>206.0</v>
      </c>
      <c r="J341" s="15" t="s">
        <v>990</v>
      </c>
      <c r="K341" s="15" t="s">
        <v>2060</v>
      </c>
    </row>
    <row r="342">
      <c r="A342" s="14" t="s">
        <v>2061</v>
      </c>
      <c r="B342" s="14" t="s">
        <v>6446</v>
      </c>
      <c r="C342" s="14" t="s">
        <v>2062</v>
      </c>
      <c r="D342" s="14" t="s">
        <v>1010</v>
      </c>
      <c r="E342" s="14" t="s">
        <v>6444</v>
      </c>
      <c r="F342" s="14" t="s">
        <v>2063</v>
      </c>
      <c r="G342" s="15">
        <v>219.0</v>
      </c>
      <c r="H342" s="15" t="s">
        <v>1301</v>
      </c>
      <c r="I342" s="15">
        <v>207.0</v>
      </c>
      <c r="J342" s="15" t="s">
        <v>998</v>
      </c>
      <c r="K342" s="15" t="s">
        <v>2066</v>
      </c>
    </row>
    <row r="343">
      <c r="A343" s="14" t="s">
        <v>2067</v>
      </c>
      <c r="B343" s="14" t="s">
        <v>6448</v>
      </c>
      <c r="C343" s="14" t="s">
        <v>2068</v>
      </c>
      <c r="D343" s="14" t="s">
        <v>1036</v>
      </c>
      <c r="E343" s="14" t="s">
        <v>6449</v>
      </c>
      <c r="F343" s="14" t="s">
        <v>2069</v>
      </c>
      <c r="G343" s="15">
        <v>220.0</v>
      </c>
      <c r="H343" s="15" t="s">
        <v>1301</v>
      </c>
      <c r="I343" s="15">
        <v>208.0</v>
      </c>
      <c r="J343" s="15" t="s">
        <v>1006</v>
      </c>
      <c r="K343" s="15" t="s">
        <v>2072</v>
      </c>
    </row>
    <row r="344">
      <c r="A344" s="14" t="s">
        <v>2073</v>
      </c>
      <c r="B344" s="14" t="s">
        <v>6451</v>
      </c>
      <c r="C344" s="14" t="s">
        <v>2074</v>
      </c>
      <c r="D344" s="14" t="s">
        <v>1028</v>
      </c>
      <c r="E344" s="14" t="s">
        <v>6452</v>
      </c>
      <c r="F344" s="14" t="s">
        <v>2075</v>
      </c>
      <c r="G344" s="15">
        <v>222.0</v>
      </c>
      <c r="H344" s="15" t="s">
        <v>1301</v>
      </c>
      <c r="I344" s="15">
        <v>210.0</v>
      </c>
      <c r="J344" s="15" t="s">
        <v>1014</v>
      </c>
      <c r="K344" s="15" t="s">
        <v>2078</v>
      </c>
    </row>
    <row r="345">
      <c r="A345" s="14" t="s">
        <v>2079</v>
      </c>
      <c r="B345" s="14" t="s">
        <v>6454</v>
      </c>
      <c r="C345" s="14" t="s">
        <v>2080</v>
      </c>
      <c r="D345" s="14" t="s">
        <v>1044</v>
      </c>
      <c r="E345" s="14" t="s">
        <v>6455</v>
      </c>
      <c r="F345" s="14" t="s">
        <v>2081</v>
      </c>
      <c r="G345" s="15">
        <v>222.0</v>
      </c>
      <c r="H345" s="15" t="s">
        <v>1301</v>
      </c>
      <c r="I345" s="15">
        <v>210.0</v>
      </c>
      <c r="J345" s="15" t="s">
        <v>1020</v>
      </c>
      <c r="K345" s="15" t="s">
        <v>2084</v>
      </c>
    </row>
    <row r="346">
      <c r="A346" s="14" t="s">
        <v>2085</v>
      </c>
      <c r="B346" s="14" t="s">
        <v>6457</v>
      </c>
      <c r="C346" s="14" t="s">
        <v>2086</v>
      </c>
      <c r="D346" s="14" t="s">
        <v>1044</v>
      </c>
      <c r="E346" s="14" t="s">
        <v>6455</v>
      </c>
      <c r="F346" s="14" t="s">
        <v>2081</v>
      </c>
      <c r="G346" s="15"/>
      <c r="H346" s="15"/>
      <c r="I346" s="15"/>
      <c r="J346" s="15"/>
      <c r="K346" s="15"/>
    </row>
    <row r="347">
      <c r="A347" s="14" t="s">
        <v>2087</v>
      </c>
      <c r="B347" s="14" t="s">
        <v>6459</v>
      </c>
      <c r="C347" s="14" t="s">
        <v>2088</v>
      </c>
      <c r="D347" s="14" t="s">
        <v>1057</v>
      </c>
      <c r="E347" s="14" t="s">
        <v>6460</v>
      </c>
      <c r="F347" s="14" t="s">
        <v>2089</v>
      </c>
      <c r="G347" s="15">
        <v>224.0</v>
      </c>
      <c r="H347" s="15" t="s">
        <v>1301</v>
      </c>
      <c r="I347" s="15">
        <v>212.0</v>
      </c>
      <c r="J347" s="15" t="s">
        <v>1024</v>
      </c>
      <c r="K347" s="15" t="s">
        <v>2092</v>
      </c>
    </row>
    <row r="348">
      <c r="A348" s="14" t="s">
        <v>2093</v>
      </c>
      <c r="B348" s="14" t="s">
        <v>6462</v>
      </c>
      <c r="C348" s="14" t="s">
        <v>2094</v>
      </c>
      <c r="D348" s="14" t="s">
        <v>1065</v>
      </c>
      <c r="E348" s="14" t="s">
        <v>6463</v>
      </c>
      <c r="F348" s="14" t="s">
        <v>2095</v>
      </c>
      <c r="G348" s="15">
        <v>224.0</v>
      </c>
      <c r="H348" s="15" t="s">
        <v>1301</v>
      </c>
      <c r="I348" s="15">
        <v>212.0</v>
      </c>
      <c r="J348" s="15" t="s">
        <v>1032</v>
      </c>
      <c r="K348" s="15" t="s">
        <v>2098</v>
      </c>
    </row>
    <row r="349">
      <c r="A349" s="14" t="s">
        <v>2099</v>
      </c>
      <c r="B349" s="14" t="s">
        <v>6465</v>
      </c>
      <c r="C349" s="14" t="s">
        <v>2100</v>
      </c>
      <c r="D349" s="14" t="s">
        <v>1073</v>
      </c>
      <c r="E349" s="14" t="s">
        <v>6466</v>
      </c>
      <c r="F349" s="14" t="s">
        <v>2101</v>
      </c>
      <c r="G349" s="15">
        <v>225.0</v>
      </c>
      <c r="H349" s="15" t="s">
        <v>1301</v>
      </c>
      <c r="I349" s="15">
        <v>213.0</v>
      </c>
      <c r="J349" s="15" t="s">
        <v>1040</v>
      </c>
      <c r="K349" s="15" t="s">
        <v>2104</v>
      </c>
    </row>
    <row r="350">
      <c r="A350" s="14" t="s">
        <v>2105</v>
      </c>
      <c r="B350" s="14" t="s">
        <v>6468</v>
      </c>
      <c r="C350" s="14" t="s">
        <v>2106</v>
      </c>
      <c r="D350" s="14" t="s">
        <v>1082</v>
      </c>
      <c r="E350" s="14" t="s">
        <v>6469</v>
      </c>
      <c r="F350" s="14" t="s">
        <v>2107</v>
      </c>
      <c r="G350" s="15">
        <v>226.0</v>
      </c>
      <c r="H350" s="15" t="s">
        <v>1301</v>
      </c>
      <c r="I350" s="15">
        <v>214.0</v>
      </c>
      <c r="J350" s="15" t="s">
        <v>1048</v>
      </c>
      <c r="K350" s="15" t="s">
        <v>2110</v>
      </c>
    </row>
    <row r="351">
      <c r="A351" s="14" t="s">
        <v>2111</v>
      </c>
      <c r="B351" s="14" t="s">
        <v>6471</v>
      </c>
      <c r="C351" s="14" t="s">
        <v>2112</v>
      </c>
      <c r="D351" s="14" t="s">
        <v>136</v>
      </c>
      <c r="E351" s="14" t="s">
        <v>6472</v>
      </c>
      <c r="F351" s="14" t="s">
        <v>2113</v>
      </c>
      <c r="G351" s="15">
        <v>228.0</v>
      </c>
      <c r="H351" s="15" t="s">
        <v>1301</v>
      </c>
      <c r="I351" s="15">
        <v>216.0</v>
      </c>
      <c r="J351" s="15" t="s">
        <v>1061</v>
      </c>
      <c r="K351" s="15" t="s">
        <v>2116</v>
      </c>
    </row>
    <row r="352">
      <c r="A352" s="14" t="s">
        <v>2117</v>
      </c>
      <c r="B352" s="14" t="s">
        <v>6474</v>
      </c>
      <c r="C352" s="14" t="s">
        <v>2118</v>
      </c>
      <c r="D352" s="14" t="s">
        <v>1099</v>
      </c>
      <c r="E352" s="14" t="s">
        <v>6475</v>
      </c>
      <c r="F352" s="14" t="s">
        <v>2119</v>
      </c>
      <c r="G352" s="15">
        <v>229.0</v>
      </c>
      <c r="H352" s="15" t="s">
        <v>1301</v>
      </c>
      <c r="I352" s="15">
        <v>217.0</v>
      </c>
      <c r="J352" s="15" t="s">
        <v>1069</v>
      </c>
      <c r="K352" s="15" t="s">
        <v>2122</v>
      </c>
    </row>
    <row r="353">
      <c r="A353" s="14" t="s">
        <v>2123</v>
      </c>
      <c r="B353" s="14" t="s">
        <v>6477</v>
      </c>
      <c r="C353" s="14" t="s">
        <v>2124</v>
      </c>
      <c r="D353" s="14" t="s">
        <v>1113</v>
      </c>
      <c r="E353" s="14" t="s">
        <v>6478</v>
      </c>
      <c r="F353" s="14" t="s">
        <v>2125</v>
      </c>
      <c r="G353" s="15">
        <v>229.0</v>
      </c>
      <c r="H353" s="15" t="s">
        <v>1301</v>
      </c>
      <c r="I353" s="15">
        <v>217.0</v>
      </c>
      <c r="J353" s="15" t="s">
        <v>1078</v>
      </c>
      <c r="K353" s="15" t="s">
        <v>2128</v>
      </c>
    </row>
    <row r="354">
      <c r="A354" s="14" t="s">
        <v>2129</v>
      </c>
      <c r="B354" s="14" t="s">
        <v>6480</v>
      </c>
      <c r="C354" s="14" t="s">
        <v>2130</v>
      </c>
      <c r="D354" s="16"/>
      <c r="E354" s="16"/>
      <c r="F354" s="16"/>
      <c r="G354" s="15"/>
      <c r="H354" s="15"/>
      <c r="I354" s="15"/>
      <c r="J354" s="15"/>
      <c r="K354" s="15"/>
    </row>
    <row r="355">
      <c r="A355" s="14" t="s">
        <v>2131</v>
      </c>
      <c r="B355" s="14" t="s">
        <v>6482</v>
      </c>
      <c r="C355" s="14" t="s">
        <v>2132</v>
      </c>
      <c r="D355" s="14" t="s">
        <v>1123</v>
      </c>
      <c r="E355" s="14" t="s">
        <v>6483</v>
      </c>
      <c r="F355" s="14" t="s">
        <v>2133</v>
      </c>
      <c r="G355" s="15">
        <v>232.0</v>
      </c>
      <c r="H355" s="15" t="s">
        <v>1301</v>
      </c>
      <c r="I355" s="15">
        <v>220.0</v>
      </c>
      <c r="J355" s="15" t="s">
        <v>1086</v>
      </c>
      <c r="K355" s="15" t="s">
        <v>2136</v>
      </c>
    </row>
    <row r="356">
      <c r="A356" s="14" t="s">
        <v>2137</v>
      </c>
      <c r="B356" s="14" t="s">
        <v>6485</v>
      </c>
      <c r="C356" s="14" t="s">
        <v>2138</v>
      </c>
      <c r="D356" s="14" t="s">
        <v>1131</v>
      </c>
      <c r="E356" s="14" t="s">
        <v>6483</v>
      </c>
      <c r="F356" s="14" t="s">
        <v>2139</v>
      </c>
      <c r="G356" s="15"/>
      <c r="H356" s="15"/>
      <c r="I356" s="15"/>
      <c r="J356" s="15"/>
      <c r="K356" s="15"/>
    </row>
    <row r="357">
      <c r="A357" s="14" t="s">
        <v>2142</v>
      </c>
      <c r="B357" s="14" t="s">
        <v>6487</v>
      </c>
      <c r="C357" s="14" t="s">
        <v>2143</v>
      </c>
      <c r="D357" s="14" t="s">
        <v>1139</v>
      </c>
      <c r="E357" s="14" t="s">
        <v>6488</v>
      </c>
      <c r="F357" s="14" t="s">
        <v>2144</v>
      </c>
      <c r="G357" s="15">
        <v>234.0</v>
      </c>
      <c r="H357" s="15" t="s">
        <v>1301</v>
      </c>
      <c r="I357" s="15">
        <v>222.0</v>
      </c>
      <c r="J357" s="15" t="s">
        <v>1095</v>
      </c>
      <c r="K357" s="15" t="s">
        <v>2147</v>
      </c>
    </row>
    <row r="358">
      <c r="A358" s="14" t="s">
        <v>2148</v>
      </c>
      <c r="B358" s="14" t="s">
        <v>6490</v>
      </c>
      <c r="C358" s="14" t="s">
        <v>2149</v>
      </c>
      <c r="D358" s="14" t="s">
        <v>1161</v>
      </c>
      <c r="E358" s="14" t="s">
        <v>6491</v>
      </c>
      <c r="F358" s="14" t="s">
        <v>2150</v>
      </c>
      <c r="G358" s="15">
        <v>234.0</v>
      </c>
      <c r="H358" s="15" t="s">
        <v>1301</v>
      </c>
      <c r="I358" s="15">
        <v>222.0</v>
      </c>
      <c r="J358" s="15" t="s">
        <v>1103</v>
      </c>
      <c r="K358" s="15" t="s">
        <v>2153</v>
      </c>
    </row>
    <row r="359">
      <c r="A359" s="14" t="s">
        <v>2154</v>
      </c>
      <c r="B359" s="14" t="s">
        <v>6493</v>
      </c>
      <c r="C359" s="14" t="s">
        <v>2155</v>
      </c>
      <c r="D359" s="14" t="s">
        <v>1171</v>
      </c>
      <c r="E359" s="14" t="s">
        <v>6494</v>
      </c>
      <c r="F359" s="14" t="s">
        <v>2156</v>
      </c>
      <c r="G359" s="15">
        <v>235.0</v>
      </c>
      <c r="H359" s="15" t="s">
        <v>1301</v>
      </c>
      <c r="I359" s="15">
        <v>223.0</v>
      </c>
      <c r="J359" s="15" t="s">
        <v>1117</v>
      </c>
      <c r="K359" s="15" t="s">
        <v>2159</v>
      </c>
    </row>
    <row r="360">
      <c r="A360" s="14" t="s">
        <v>2160</v>
      </c>
      <c r="B360" s="14" t="s">
        <v>6496</v>
      </c>
      <c r="C360" s="14" t="s">
        <v>2161</v>
      </c>
      <c r="D360" s="14" t="s">
        <v>1181</v>
      </c>
      <c r="E360" s="14" t="s">
        <v>6494</v>
      </c>
      <c r="F360" s="14" t="s">
        <v>2162</v>
      </c>
      <c r="G360" s="15">
        <v>235.0</v>
      </c>
      <c r="H360" s="15" t="s">
        <v>1301</v>
      </c>
      <c r="I360" s="15">
        <v>223.0</v>
      </c>
      <c r="J360" s="15" t="s">
        <v>1127</v>
      </c>
      <c r="K360" s="15" t="s">
        <v>2165</v>
      </c>
    </row>
    <row r="361">
      <c r="A361" s="14" t="s">
        <v>2166</v>
      </c>
      <c r="B361" s="14" t="s">
        <v>6498</v>
      </c>
      <c r="C361" s="14" t="s">
        <v>2167</v>
      </c>
      <c r="D361" s="14" t="s">
        <v>1190</v>
      </c>
      <c r="E361" s="14" t="s">
        <v>6499</v>
      </c>
      <c r="F361" s="14" t="s">
        <v>2168</v>
      </c>
      <c r="G361" s="15">
        <v>236.0</v>
      </c>
      <c r="H361" s="15" t="s">
        <v>1301</v>
      </c>
      <c r="I361" s="15">
        <v>224.0</v>
      </c>
      <c r="J361" s="15" t="s">
        <v>1135</v>
      </c>
      <c r="K361" s="15" t="s">
        <v>2171</v>
      </c>
    </row>
    <row r="362">
      <c r="A362" s="14" t="s">
        <v>2172</v>
      </c>
      <c r="B362" s="14" t="s">
        <v>6501</v>
      </c>
      <c r="C362" s="14" t="s">
        <v>2173</v>
      </c>
      <c r="D362" s="14" t="s">
        <v>1198</v>
      </c>
      <c r="E362" s="14" t="s">
        <v>6502</v>
      </c>
      <c r="F362" s="14" t="s">
        <v>2174</v>
      </c>
      <c r="G362" s="15">
        <v>237.0</v>
      </c>
      <c r="H362" s="15" t="s">
        <v>1301</v>
      </c>
      <c r="I362" s="15">
        <v>225.0</v>
      </c>
      <c r="J362" s="15" t="s">
        <v>1143</v>
      </c>
      <c r="K362" s="15" t="s">
        <v>2177</v>
      </c>
    </row>
    <row r="363">
      <c r="A363" s="14" t="s">
        <v>2178</v>
      </c>
      <c r="B363" s="14" t="s">
        <v>6504</v>
      </c>
      <c r="C363" s="14" t="s">
        <v>2179</v>
      </c>
      <c r="D363" s="14" t="s">
        <v>1204</v>
      </c>
      <c r="E363" s="14" t="s">
        <v>6502</v>
      </c>
      <c r="F363" s="14" t="s">
        <v>2180</v>
      </c>
      <c r="G363" s="15">
        <v>238.0</v>
      </c>
      <c r="H363" s="15" t="s">
        <v>1301</v>
      </c>
      <c r="I363" s="15">
        <v>226.0</v>
      </c>
      <c r="J363" s="15" t="s">
        <v>1165</v>
      </c>
      <c r="K363" s="15" t="s">
        <v>2183</v>
      </c>
    </row>
    <row r="364">
      <c r="A364" s="14" t="s">
        <v>2184</v>
      </c>
      <c r="B364" s="14" t="s">
        <v>6506</v>
      </c>
      <c r="C364" s="14" t="s">
        <v>2185</v>
      </c>
      <c r="D364" s="14" t="s">
        <v>1212</v>
      </c>
      <c r="E364" s="14" t="s">
        <v>6507</v>
      </c>
      <c r="F364" s="14" t="s">
        <v>2186</v>
      </c>
      <c r="G364" s="15">
        <v>238.0</v>
      </c>
      <c r="H364" s="15" t="s">
        <v>1301</v>
      </c>
      <c r="I364" s="15">
        <v>226.0</v>
      </c>
      <c r="J364" s="15" t="s">
        <v>1175</v>
      </c>
      <c r="K364" s="15" t="s">
        <v>2189</v>
      </c>
    </row>
    <row r="365">
      <c r="A365" s="14" t="s">
        <v>2190</v>
      </c>
      <c r="B365" s="14" t="s">
        <v>6509</v>
      </c>
      <c r="C365" s="14" t="s">
        <v>2191</v>
      </c>
      <c r="D365" s="14" t="s">
        <v>1220</v>
      </c>
      <c r="E365" s="14" t="s">
        <v>6510</v>
      </c>
      <c r="F365" s="14" t="s">
        <v>2192</v>
      </c>
      <c r="G365" s="15">
        <v>239.0</v>
      </c>
      <c r="H365" s="15" t="s">
        <v>1301</v>
      </c>
      <c r="I365" s="15">
        <v>227.0</v>
      </c>
      <c r="J365" s="15" t="s">
        <v>1186</v>
      </c>
      <c r="K365" s="15" t="s">
        <v>2195</v>
      </c>
    </row>
    <row r="366">
      <c r="A366" s="14" t="s">
        <v>2196</v>
      </c>
      <c r="B366" s="14" t="s">
        <v>6512</v>
      </c>
      <c r="C366" s="14" t="s">
        <v>2197</v>
      </c>
      <c r="D366" s="14" t="s">
        <v>1228</v>
      </c>
      <c r="E366" s="14" t="s">
        <v>6510</v>
      </c>
      <c r="F366" s="14" t="s">
        <v>2198</v>
      </c>
      <c r="G366" s="15">
        <v>239.0</v>
      </c>
      <c r="H366" s="15" t="s">
        <v>1301</v>
      </c>
      <c r="I366" s="15">
        <v>227.0</v>
      </c>
      <c r="J366" s="15" t="s">
        <v>1194</v>
      </c>
      <c r="K366" s="15" t="s">
        <v>2201</v>
      </c>
    </row>
    <row r="367">
      <c r="A367" s="14" t="s">
        <v>2202</v>
      </c>
      <c r="B367" s="14" t="s">
        <v>6514</v>
      </c>
      <c r="C367" s="14" t="s">
        <v>2203</v>
      </c>
      <c r="D367" s="14" t="s">
        <v>1236</v>
      </c>
      <c r="E367" s="14" t="s">
        <v>6515</v>
      </c>
      <c r="F367" s="14" t="s">
        <v>2204</v>
      </c>
      <c r="G367" s="15">
        <v>240.0</v>
      </c>
      <c r="H367" s="15" t="s">
        <v>1301</v>
      </c>
      <c r="I367" s="15">
        <v>228.0</v>
      </c>
      <c r="J367" s="15" t="s">
        <v>2207</v>
      </c>
      <c r="K367" s="15" t="s">
        <v>2208</v>
      </c>
    </row>
    <row r="368">
      <c r="A368" s="14" t="s">
        <v>2209</v>
      </c>
      <c r="B368" s="14" t="s">
        <v>6517</v>
      </c>
      <c r="C368" s="14" t="s">
        <v>2210</v>
      </c>
      <c r="D368" s="14" t="s">
        <v>1244</v>
      </c>
      <c r="E368" s="14" t="s">
        <v>6518</v>
      </c>
      <c r="F368" s="14" t="s">
        <v>2211</v>
      </c>
      <c r="G368" s="15">
        <v>241.0</v>
      </c>
      <c r="H368" s="15" t="s">
        <v>1301</v>
      </c>
      <c r="I368" s="15">
        <v>229.0</v>
      </c>
      <c r="J368" s="15" t="s">
        <v>1208</v>
      </c>
      <c r="K368" s="15" t="s">
        <v>2214</v>
      </c>
    </row>
    <row r="369">
      <c r="A369" s="14" t="s">
        <v>2215</v>
      </c>
      <c r="B369" s="14" t="s">
        <v>6520</v>
      </c>
      <c r="C369" s="14" t="s">
        <v>2216</v>
      </c>
      <c r="D369" s="14" t="s">
        <v>1252</v>
      </c>
      <c r="E369" s="14" t="s">
        <v>6518</v>
      </c>
      <c r="F369" s="14" t="s">
        <v>2217</v>
      </c>
      <c r="G369" s="15">
        <v>241.0</v>
      </c>
      <c r="H369" s="15" t="s">
        <v>1301</v>
      </c>
      <c r="I369" s="15">
        <v>229.0</v>
      </c>
      <c r="J369" s="15" t="s">
        <v>1216</v>
      </c>
      <c r="K369" s="15" t="s">
        <v>2220</v>
      </c>
    </row>
    <row r="370">
      <c r="A370" s="14" t="s">
        <v>2221</v>
      </c>
      <c r="B370" s="14" t="s">
        <v>6522</v>
      </c>
      <c r="C370" s="14" t="s">
        <v>2222</v>
      </c>
      <c r="D370" s="14" t="s">
        <v>1260</v>
      </c>
      <c r="E370" s="14" t="s">
        <v>6523</v>
      </c>
      <c r="F370" s="14" t="s">
        <v>2223</v>
      </c>
      <c r="G370" s="15">
        <v>242.0</v>
      </c>
      <c r="H370" s="15" t="s">
        <v>1301</v>
      </c>
      <c r="I370" s="15">
        <v>230.0</v>
      </c>
      <c r="J370" s="15" t="s">
        <v>1224</v>
      </c>
      <c r="K370" s="15" t="s">
        <v>2226</v>
      </c>
    </row>
    <row r="371">
      <c r="A371" s="14" t="s">
        <v>2227</v>
      </c>
      <c r="B371" s="14" t="s">
        <v>6525</v>
      </c>
      <c r="C371" s="14" t="s">
        <v>2228</v>
      </c>
      <c r="D371" s="14" t="s">
        <v>1269</v>
      </c>
      <c r="E371" s="14" t="s">
        <v>6523</v>
      </c>
      <c r="F371" s="14" t="s">
        <v>2229</v>
      </c>
      <c r="G371" s="15">
        <v>242.0</v>
      </c>
      <c r="H371" s="15" t="s">
        <v>1301</v>
      </c>
      <c r="I371" s="15">
        <v>230.0</v>
      </c>
      <c r="J371" s="15" t="s">
        <v>1232</v>
      </c>
      <c r="K371" s="15" t="s">
        <v>2232</v>
      </c>
    </row>
    <row r="372">
      <c r="A372" s="14" t="s">
        <v>2233</v>
      </c>
      <c r="B372" s="14" t="s">
        <v>6527</v>
      </c>
      <c r="C372" s="14" t="s">
        <v>2234</v>
      </c>
      <c r="D372" s="14" t="s">
        <v>1285</v>
      </c>
      <c r="E372" s="14" t="s">
        <v>6528</v>
      </c>
      <c r="F372" s="14" t="s">
        <v>2235</v>
      </c>
      <c r="G372" s="15">
        <v>243.0</v>
      </c>
      <c r="H372" s="15" t="s">
        <v>1301</v>
      </c>
      <c r="I372" s="15">
        <v>231.0</v>
      </c>
      <c r="J372" s="15" t="s">
        <v>1240</v>
      </c>
      <c r="K372" s="15" t="s">
        <v>2238</v>
      </c>
    </row>
    <row r="373">
      <c r="A373" s="14" t="s">
        <v>2239</v>
      </c>
      <c r="B373" s="14" t="s">
        <v>6530</v>
      </c>
      <c r="C373" s="14" t="s">
        <v>2240</v>
      </c>
      <c r="D373" s="14" t="s">
        <v>1291</v>
      </c>
      <c r="E373" s="14" t="s">
        <v>6531</v>
      </c>
      <c r="F373" s="14" t="s">
        <v>2241</v>
      </c>
      <c r="G373" s="15">
        <v>245.0</v>
      </c>
      <c r="H373" s="15" t="s">
        <v>1301</v>
      </c>
      <c r="I373" s="15">
        <v>233.0</v>
      </c>
      <c r="J373" s="15" t="s">
        <v>1248</v>
      </c>
      <c r="K373" s="15" t="s">
        <v>2244</v>
      </c>
    </row>
    <row r="374">
      <c r="A374" s="14" t="s">
        <v>2245</v>
      </c>
      <c r="B374" s="14" t="s">
        <v>6533</v>
      </c>
      <c r="C374" s="14" t="s">
        <v>2246</v>
      </c>
      <c r="D374" s="14" t="s">
        <v>2247</v>
      </c>
      <c r="E374" s="14" t="s">
        <v>6534</v>
      </c>
      <c r="F374" s="14" t="s">
        <v>2248</v>
      </c>
      <c r="G374" s="15">
        <v>245.0</v>
      </c>
      <c r="H374" s="15" t="s">
        <v>1301</v>
      </c>
      <c r="I374" s="15">
        <v>233.0</v>
      </c>
      <c r="J374" s="15" t="s">
        <v>1256</v>
      </c>
      <c r="K374" s="15" t="s">
        <v>2251</v>
      </c>
    </row>
    <row r="375">
      <c r="A375" s="14" t="s">
        <v>2252</v>
      </c>
      <c r="B375" s="14" t="s">
        <v>6536</v>
      </c>
      <c r="C375" s="14" t="s">
        <v>2253</v>
      </c>
      <c r="D375" s="14" t="s">
        <v>2254</v>
      </c>
      <c r="E375" s="14" t="s">
        <v>6537</v>
      </c>
      <c r="F375" s="14" t="s">
        <v>2255</v>
      </c>
      <c r="G375" s="15">
        <v>246.0</v>
      </c>
      <c r="H375" s="15" t="s">
        <v>1301</v>
      </c>
      <c r="I375" s="15">
        <v>234.0</v>
      </c>
      <c r="J375" s="15" t="s">
        <v>1265</v>
      </c>
      <c r="K375" s="15" t="s">
        <v>2258</v>
      </c>
    </row>
    <row r="376">
      <c r="A376" s="14" t="s">
        <v>2259</v>
      </c>
      <c r="B376" s="14" t="s">
        <v>6539</v>
      </c>
      <c r="C376" s="14" t="s">
        <v>2260</v>
      </c>
      <c r="D376" s="14" t="s">
        <v>2261</v>
      </c>
      <c r="E376" s="14" t="s">
        <v>6537</v>
      </c>
      <c r="F376" s="14" t="s">
        <v>2262</v>
      </c>
      <c r="G376" s="15">
        <v>247.0</v>
      </c>
      <c r="H376" s="15" t="s">
        <v>1301</v>
      </c>
      <c r="I376" s="15">
        <v>235.0</v>
      </c>
      <c r="J376" s="15" t="s">
        <v>1279</v>
      </c>
      <c r="K376" s="15" t="s">
        <v>2265</v>
      </c>
    </row>
    <row r="377">
      <c r="A377" s="14" t="s">
        <v>2266</v>
      </c>
      <c r="B377" s="14" t="s">
        <v>6541</v>
      </c>
      <c r="C377" s="14" t="s">
        <v>2267</v>
      </c>
      <c r="D377" s="14" t="s">
        <v>2268</v>
      </c>
      <c r="E377" s="14" t="s">
        <v>6542</v>
      </c>
      <c r="F377" s="14" t="s">
        <v>2269</v>
      </c>
      <c r="G377" s="15"/>
      <c r="H377" s="15"/>
      <c r="I377" s="15"/>
      <c r="J377" s="15"/>
      <c r="K377" s="15"/>
    </row>
    <row r="378">
      <c r="A378" s="14" t="s">
        <v>2272</v>
      </c>
      <c r="B378" s="14" t="s">
        <v>6544</v>
      </c>
      <c r="C378" s="14" t="s">
        <v>2273</v>
      </c>
      <c r="D378" s="14" t="s">
        <v>2274</v>
      </c>
      <c r="E378" s="14" t="s">
        <v>6545</v>
      </c>
      <c r="F378" s="14" t="s">
        <v>2275</v>
      </c>
      <c r="G378" s="15">
        <v>248.0</v>
      </c>
      <c r="H378" s="15" t="s">
        <v>1301</v>
      </c>
      <c r="I378" s="15">
        <v>236.0</v>
      </c>
      <c r="J378" s="15" t="s">
        <v>1294</v>
      </c>
      <c r="K378" s="15" t="s">
        <v>2278</v>
      </c>
    </row>
    <row r="379">
      <c r="A379" s="14" t="s">
        <v>2279</v>
      </c>
      <c r="B379" s="14" t="s">
        <v>6547</v>
      </c>
      <c r="C379" s="14" t="s">
        <v>2280</v>
      </c>
      <c r="D379" s="14" t="s">
        <v>2281</v>
      </c>
      <c r="E379" s="14" t="s">
        <v>6548</v>
      </c>
      <c r="F379" s="14" t="s">
        <v>2282</v>
      </c>
      <c r="G379" s="15">
        <v>249.0</v>
      </c>
      <c r="H379" s="15" t="s">
        <v>1301</v>
      </c>
      <c r="I379" s="15">
        <v>237.0</v>
      </c>
      <c r="J379" s="15" t="s">
        <v>1256</v>
      </c>
      <c r="K379" s="15" t="s">
        <v>2285</v>
      </c>
    </row>
    <row r="380">
      <c r="A380" s="14" t="s">
        <v>2286</v>
      </c>
      <c r="B380" s="14" t="s">
        <v>6550</v>
      </c>
      <c r="C380" s="14" t="s">
        <v>2287</v>
      </c>
      <c r="D380" s="14" t="s">
        <v>2288</v>
      </c>
      <c r="E380" s="14" t="s">
        <v>6551</v>
      </c>
      <c r="F380" s="14" t="s">
        <v>2289</v>
      </c>
      <c r="G380" s="15">
        <v>250.0</v>
      </c>
      <c r="H380" s="15" t="s">
        <v>1301</v>
      </c>
      <c r="I380" s="15">
        <v>238.0</v>
      </c>
      <c r="J380" s="15" t="s">
        <v>2293</v>
      </c>
      <c r="K380" s="15" t="s">
        <v>2294</v>
      </c>
    </row>
    <row r="381">
      <c r="A381" s="14" t="s">
        <v>2295</v>
      </c>
      <c r="B381" s="14" t="s">
        <v>6553</v>
      </c>
      <c r="C381" s="14" t="s">
        <v>2296</v>
      </c>
      <c r="D381" s="14" t="s">
        <v>2297</v>
      </c>
      <c r="E381" s="14" t="s">
        <v>6554</v>
      </c>
      <c r="F381" s="14" t="s">
        <v>2298</v>
      </c>
      <c r="G381" s="15">
        <v>251.0</v>
      </c>
      <c r="H381" s="15" t="s">
        <v>1301</v>
      </c>
      <c r="I381" s="15">
        <v>239.0</v>
      </c>
      <c r="J381" s="15" t="s">
        <v>2301</v>
      </c>
      <c r="K381" s="15" t="s">
        <v>2302</v>
      </c>
    </row>
    <row r="382">
      <c r="A382" s="14" t="s">
        <v>2303</v>
      </c>
      <c r="B382" s="14" t="s">
        <v>6556</v>
      </c>
      <c r="C382" s="14" t="s">
        <v>2304</v>
      </c>
      <c r="D382" s="14" t="s">
        <v>2305</v>
      </c>
      <c r="E382" s="14" t="s">
        <v>6557</v>
      </c>
      <c r="F382" s="14" t="s">
        <v>2306</v>
      </c>
      <c r="G382" s="15">
        <v>251.0</v>
      </c>
      <c r="H382" s="15" t="s">
        <v>1301</v>
      </c>
      <c r="I382" s="15">
        <v>239.0</v>
      </c>
      <c r="J382" s="15" t="s">
        <v>2309</v>
      </c>
      <c r="K382" s="15" t="s">
        <v>2310</v>
      </c>
    </row>
    <row r="383">
      <c r="A383" s="14" t="s">
        <v>2311</v>
      </c>
      <c r="B383" s="14" t="s">
        <v>6559</v>
      </c>
      <c r="C383" s="14" t="s">
        <v>2312</v>
      </c>
      <c r="D383" s="14" t="s">
        <v>2313</v>
      </c>
      <c r="E383" s="14" t="s">
        <v>6560</v>
      </c>
      <c r="F383" s="14" t="s">
        <v>2314</v>
      </c>
      <c r="G383" s="15">
        <v>252.0</v>
      </c>
      <c r="H383" s="15" t="s">
        <v>1301</v>
      </c>
      <c r="I383" s="15">
        <v>240.0</v>
      </c>
      <c r="J383" s="15" t="s">
        <v>2317</v>
      </c>
      <c r="K383" s="15" t="s">
        <v>2318</v>
      </c>
    </row>
    <row r="384">
      <c r="A384" s="14" t="s">
        <v>2319</v>
      </c>
      <c r="B384" s="14" t="s">
        <v>6562</v>
      </c>
      <c r="C384" s="14" t="s">
        <v>2320</v>
      </c>
      <c r="D384" s="14" t="s">
        <v>2321</v>
      </c>
      <c r="E384" s="14" t="s">
        <v>6560</v>
      </c>
      <c r="F384" s="14" t="s">
        <v>2322</v>
      </c>
      <c r="G384" s="15">
        <v>252.0</v>
      </c>
      <c r="H384" s="15" t="s">
        <v>1301</v>
      </c>
      <c r="I384" s="15">
        <v>240.0</v>
      </c>
      <c r="J384" s="15" t="s">
        <v>2325</v>
      </c>
      <c r="K384" s="15" t="s">
        <v>2326</v>
      </c>
    </row>
    <row r="385">
      <c r="A385" s="14" t="s">
        <v>2327</v>
      </c>
      <c r="B385" s="14" t="s">
        <v>6564</v>
      </c>
      <c r="C385" s="14" t="s">
        <v>2328</v>
      </c>
      <c r="D385" s="14" t="s">
        <v>2329</v>
      </c>
      <c r="E385" s="14" t="s">
        <v>6565</v>
      </c>
      <c r="F385" s="14" t="s">
        <v>2330</v>
      </c>
      <c r="G385" s="15">
        <v>253.0</v>
      </c>
      <c r="H385" s="15" t="s">
        <v>1301</v>
      </c>
      <c r="I385" s="15">
        <v>241.0</v>
      </c>
      <c r="J385" s="15" t="s">
        <v>2333</v>
      </c>
      <c r="K385" s="15" t="s">
        <v>2334</v>
      </c>
    </row>
    <row r="386">
      <c r="A386" s="14" t="s">
        <v>2335</v>
      </c>
      <c r="B386" s="14" t="s">
        <v>6567</v>
      </c>
      <c r="C386" s="14" t="s">
        <v>2336</v>
      </c>
      <c r="D386" s="14" t="s">
        <v>2337</v>
      </c>
      <c r="E386" s="14" t="s">
        <v>6568</v>
      </c>
      <c r="F386" s="14" t="s">
        <v>2338</v>
      </c>
      <c r="G386" s="15">
        <v>254.0</v>
      </c>
      <c r="H386" s="15" t="s">
        <v>1301</v>
      </c>
      <c r="I386" s="15">
        <v>242.0</v>
      </c>
      <c r="J386" s="15" t="s">
        <v>2341</v>
      </c>
      <c r="K386" s="15" t="s">
        <v>2342</v>
      </c>
    </row>
    <row r="387">
      <c r="A387" s="14" t="s">
        <v>2343</v>
      </c>
      <c r="B387" s="14" t="s">
        <v>6570</v>
      </c>
      <c r="C387" s="14" t="s">
        <v>2344</v>
      </c>
      <c r="D387" s="14" t="s">
        <v>2345</v>
      </c>
      <c r="E387" s="14" t="s">
        <v>6568</v>
      </c>
      <c r="F387" s="14" t="s">
        <v>2346</v>
      </c>
      <c r="G387" s="15">
        <v>255.0</v>
      </c>
      <c r="H387" s="15" t="s">
        <v>1301</v>
      </c>
      <c r="I387" s="15">
        <v>243.0</v>
      </c>
      <c r="J387" s="15" t="s">
        <v>2349</v>
      </c>
      <c r="K387" s="15" t="s">
        <v>2350</v>
      </c>
    </row>
    <row r="388">
      <c r="A388" s="14" t="s">
        <v>2351</v>
      </c>
      <c r="B388" s="14" t="s">
        <v>6572</v>
      </c>
      <c r="C388" s="14" t="s">
        <v>2352</v>
      </c>
      <c r="D388" s="14" t="s">
        <v>2353</v>
      </c>
      <c r="E388" s="14" t="s">
        <v>6573</v>
      </c>
      <c r="F388" s="14" t="s">
        <v>2354</v>
      </c>
      <c r="G388" s="15">
        <v>255.0</v>
      </c>
      <c r="H388" s="15" t="s">
        <v>1301</v>
      </c>
      <c r="I388" s="15">
        <v>243.0</v>
      </c>
      <c r="J388" s="15" t="s">
        <v>2357</v>
      </c>
      <c r="K388" s="15" t="s">
        <v>2358</v>
      </c>
    </row>
    <row r="389">
      <c r="A389" s="14" t="s">
        <v>2359</v>
      </c>
      <c r="B389" s="14" t="s">
        <v>6575</v>
      </c>
      <c r="C389" s="14" t="s">
        <v>2360</v>
      </c>
      <c r="D389" s="14" t="s">
        <v>2361</v>
      </c>
      <c r="E389" s="14" t="s">
        <v>6576</v>
      </c>
      <c r="F389" s="14" t="s">
        <v>2362</v>
      </c>
      <c r="G389" s="15">
        <v>256.0</v>
      </c>
      <c r="H389" s="15" t="s">
        <v>1301</v>
      </c>
      <c r="I389" s="15">
        <v>244.0</v>
      </c>
      <c r="J389" s="15" t="s">
        <v>2365</v>
      </c>
      <c r="K389" s="15" t="s">
        <v>2366</v>
      </c>
    </row>
    <row r="390">
      <c r="A390" s="14" t="s">
        <v>2367</v>
      </c>
      <c r="B390" s="14" t="s">
        <v>6578</v>
      </c>
      <c r="C390" s="14" t="s">
        <v>2368</v>
      </c>
      <c r="D390" s="14" t="s">
        <v>2369</v>
      </c>
      <c r="E390" s="14" t="s">
        <v>6579</v>
      </c>
      <c r="F390" s="14" t="s">
        <v>2370</v>
      </c>
      <c r="G390" s="15">
        <v>256.0</v>
      </c>
      <c r="H390" s="15" t="s">
        <v>1301</v>
      </c>
      <c r="I390" s="15">
        <v>244.0</v>
      </c>
      <c r="J390" s="15" t="s">
        <v>2374</v>
      </c>
      <c r="K390" s="15" t="s">
        <v>2375</v>
      </c>
    </row>
    <row r="391">
      <c r="A391" s="14" t="s">
        <v>2376</v>
      </c>
      <c r="B391" s="14" t="s">
        <v>6581</v>
      </c>
      <c r="C391" s="14" t="s">
        <v>2377</v>
      </c>
      <c r="D391" s="14" t="s">
        <v>2378</v>
      </c>
      <c r="E391" s="14" t="s">
        <v>6579</v>
      </c>
      <c r="F391" s="14" t="s">
        <v>2379</v>
      </c>
      <c r="G391" s="15">
        <v>258.0</v>
      </c>
      <c r="H391" s="15" t="s">
        <v>1301</v>
      </c>
      <c r="I391" s="15">
        <v>246.0</v>
      </c>
      <c r="J391" s="15" t="s">
        <v>2382</v>
      </c>
      <c r="K391" s="15" t="s">
        <v>2383</v>
      </c>
    </row>
    <row r="392">
      <c r="A392" s="14" t="s">
        <v>2384</v>
      </c>
      <c r="B392" s="14" t="s">
        <v>6583</v>
      </c>
      <c r="C392" s="14" t="s">
        <v>2385</v>
      </c>
      <c r="D392" s="14" t="s">
        <v>2386</v>
      </c>
      <c r="E392" s="14" t="s">
        <v>6584</v>
      </c>
      <c r="F392" s="14" t="s">
        <v>2387</v>
      </c>
      <c r="G392" s="15">
        <v>258.0</v>
      </c>
      <c r="H392" s="15" t="s">
        <v>1301</v>
      </c>
      <c r="I392" s="15">
        <v>246.0</v>
      </c>
      <c r="J392" s="15" t="s">
        <v>2390</v>
      </c>
      <c r="K392" s="15" t="s">
        <v>2391</v>
      </c>
    </row>
    <row r="393">
      <c r="A393" s="14" t="s">
        <v>2392</v>
      </c>
      <c r="B393" s="14" t="s">
        <v>6586</v>
      </c>
      <c r="C393" s="14" t="s">
        <v>2393</v>
      </c>
      <c r="D393" s="14" t="s">
        <v>2394</v>
      </c>
      <c r="E393" s="14" t="s">
        <v>6584</v>
      </c>
      <c r="F393" s="14" t="s">
        <v>2395</v>
      </c>
      <c r="G393" s="15">
        <v>259.0</v>
      </c>
      <c r="H393" s="15" t="s">
        <v>1301</v>
      </c>
      <c r="I393" s="15">
        <v>247.0</v>
      </c>
      <c r="J393" s="15" t="s">
        <v>2398</v>
      </c>
      <c r="K393" s="15" t="s">
        <v>2399</v>
      </c>
    </row>
    <row r="394">
      <c r="A394" s="14" t="s">
        <v>2400</v>
      </c>
      <c r="B394" s="14" t="s">
        <v>6588</v>
      </c>
      <c r="C394" s="14" t="s">
        <v>2401</v>
      </c>
      <c r="D394" s="14" t="s">
        <v>2402</v>
      </c>
      <c r="E394" s="14" t="s">
        <v>6589</v>
      </c>
      <c r="F394" s="14" t="s">
        <v>2403</v>
      </c>
      <c r="G394" s="15">
        <v>259.0</v>
      </c>
      <c r="H394" s="15" t="s">
        <v>1301</v>
      </c>
      <c r="I394" s="15">
        <v>247.0</v>
      </c>
      <c r="J394" s="15" t="s">
        <v>2406</v>
      </c>
      <c r="K394" s="15" t="s">
        <v>2407</v>
      </c>
    </row>
    <row r="395">
      <c r="A395" s="14" t="s">
        <v>2408</v>
      </c>
      <c r="B395" s="14" t="s">
        <v>6591</v>
      </c>
      <c r="C395" s="14" t="s">
        <v>2409</v>
      </c>
      <c r="D395" s="14" t="s">
        <v>2410</v>
      </c>
      <c r="E395" s="14" t="s">
        <v>6589</v>
      </c>
      <c r="F395" s="14" t="s">
        <v>2411</v>
      </c>
      <c r="G395" s="15">
        <v>260.0</v>
      </c>
      <c r="H395" s="15" t="s">
        <v>1301</v>
      </c>
      <c r="I395" s="15">
        <v>248.0</v>
      </c>
      <c r="J395" s="15" t="s">
        <v>2414</v>
      </c>
      <c r="K395" s="15" t="s">
        <v>2415</v>
      </c>
    </row>
    <row r="396">
      <c r="A396" s="14" t="s">
        <v>2416</v>
      </c>
      <c r="B396" s="14" t="s">
        <v>6593</v>
      </c>
      <c r="C396" s="14" t="s">
        <v>2417</v>
      </c>
      <c r="D396" s="14" t="s">
        <v>2418</v>
      </c>
      <c r="E396" s="14" t="s">
        <v>6594</v>
      </c>
      <c r="F396" s="14" t="s">
        <v>2419</v>
      </c>
      <c r="G396" s="15">
        <v>262.0</v>
      </c>
      <c r="H396" s="15" t="s">
        <v>1301</v>
      </c>
      <c r="I396" s="15">
        <v>250.0</v>
      </c>
      <c r="J396" s="15" t="s">
        <v>2422</v>
      </c>
      <c r="K396" s="15" t="s">
        <v>2423</v>
      </c>
    </row>
    <row r="397">
      <c r="A397" s="14" t="s">
        <v>2424</v>
      </c>
      <c r="B397" s="16"/>
      <c r="C397" s="16"/>
      <c r="D397" s="16"/>
      <c r="E397" s="16"/>
      <c r="F397" s="16"/>
      <c r="G397" s="15"/>
      <c r="H397" s="15"/>
      <c r="I397" s="15"/>
      <c r="J397" s="15"/>
      <c r="K397" s="15"/>
    </row>
    <row r="398">
      <c r="A398" s="14" t="s">
        <v>2425</v>
      </c>
      <c r="B398" s="14" t="s">
        <v>6596</v>
      </c>
      <c r="C398" s="14" t="s">
        <v>2426</v>
      </c>
      <c r="D398" s="14" t="s">
        <v>2427</v>
      </c>
      <c r="E398" s="14" t="s">
        <v>6594</v>
      </c>
      <c r="F398" s="14" t="s">
        <v>2428</v>
      </c>
      <c r="G398" s="15">
        <v>262.0</v>
      </c>
      <c r="H398" s="15" t="s">
        <v>1301</v>
      </c>
      <c r="I398" s="15">
        <v>250.0</v>
      </c>
      <c r="J398" s="15" t="s">
        <v>2431</v>
      </c>
      <c r="K398" s="15" t="s">
        <v>2432</v>
      </c>
    </row>
    <row r="399">
      <c r="A399" s="14" t="s">
        <v>2433</v>
      </c>
      <c r="B399" s="14" t="s">
        <v>6598</v>
      </c>
      <c r="C399" s="14" t="s">
        <v>2434</v>
      </c>
      <c r="D399" s="14" t="s">
        <v>2435</v>
      </c>
      <c r="E399" s="14" t="s">
        <v>6599</v>
      </c>
      <c r="F399" s="14" t="s">
        <v>2436</v>
      </c>
      <c r="G399" s="15">
        <v>264.0</v>
      </c>
      <c r="H399" s="15" t="s">
        <v>1301</v>
      </c>
      <c r="I399" s="15">
        <v>252.0</v>
      </c>
      <c r="J399" s="15" t="s">
        <v>2357</v>
      </c>
      <c r="K399" s="15" t="s">
        <v>2439</v>
      </c>
    </row>
    <row r="400">
      <c r="A400" s="14" t="s">
        <v>2440</v>
      </c>
      <c r="B400" s="14" t="s">
        <v>6601</v>
      </c>
      <c r="C400" s="14" t="s">
        <v>2441</v>
      </c>
      <c r="D400" s="14" t="s">
        <v>2442</v>
      </c>
      <c r="E400" s="14" t="s">
        <v>6602</v>
      </c>
      <c r="F400" s="14" t="s">
        <v>2443</v>
      </c>
      <c r="G400" s="15">
        <v>265.0</v>
      </c>
      <c r="H400" s="15" t="s">
        <v>1301</v>
      </c>
      <c r="I400" s="15">
        <v>253.0</v>
      </c>
      <c r="J400" s="15" t="s">
        <v>2446</v>
      </c>
      <c r="K400" s="15" t="s">
        <v>2447</v>
      </c>
    </row>
    <row r="401">
      <c r="A401" s="14" t="s">
        <v>2448</v>
      </c>
      <c r="B401" s="14" t="s">
        <v>6604</v>
      </c>
      <c r="C401" s="14" t="s">
        <v>2449</v>
      </c>
      <c r="D401" s="14" t="s">
        <v>2450</v>
      </c>
      <c r="E401" s="14" t="s">
        <v>6602</v>
      </c>
      <c r="F401" s="14" t="s">
        <v>2451</v>
      </c>
      <c r="G401" s="15">
        <v>265.0</v>
      </c>
      <c r="H401" s="15" t="s">
        <v>1301</v>
      </c>
      <c r="I401" s="15">
        <v>253.0</v>
      </c>
      <c r="J401" s="15" t="s">
        <v>2455</v>
      </c>
      <c r="K401" s="15" t="s">
        <v>2456</v>
      </c>
    </row>
    <row r="402">
      <c r="A402" s="14" t="s">
        <v>2457</v>
      </c>
      <c r="B402" s="14" t="s">
        <v>6606</v>
      </c>
      <c r="C402" s="14" t="s">
        <v>2458</v>
      </c>
      <c r="D402" s="14" t="s">
        <v>2459</v>
      </c>
      <c r="E402" s="14" t="s">
        <v>6607</v>
      </c>
      <c r="F402" s="14" t="s">
        <v>2460</v>
      </c>
      <c r="G402" s="15">
        <v>267.0</v>
      </c>
      <c r="H402" s="15" t="s">
        <v>1301</v>
      </c>
      <c r="I402" s="15">
        <v>255.0</v>
      </c>
      <c r="J402" s="15" t="s">
        <v>2463</v>
      </c>
      <c r="K402" s="15" t="s">
        <v>2464</v>
      </c>
    </row>
    <row r="403">
      <c r="A403" s="14" t="s">
        <v>2465</v>
      </c>
      <c r="B403" s="14" t="s">
        <v>6609</v>
      </c>
      <c r="C403" s="14" t="s">
        <v>2466</v>
      </c>
      <c r="D403" s="14" t="s">
        <v>2467</v>
      </c>
      <c r="E403" s="14" t="s">
        <v>6610</v>
      </c>
      <c r="F403" s="14" t="s">
        <v>2468</v>
      </c>
      <c r="G403" s="15">
        <v>268.0</v>
      </c>
      <c r="H403" s="15" t="s">
        <v>1301</v>
      </c>
      <c r="I403" s="15">
        <v>256.0</v>
      </c>
      <c r="J403" s="15" t="s">
        <v>2471</v>
      </c>
      <c r="K403" s="15" t="s">
        <v>2472</v>
      </c>
    </row>
    <row r="404">
      <c r="A404" s="14" t="s">
        <v>2473</v>
      </c>
      <c r="B404" s="14" t="s">
        <v>6612</v>
      </c>
      <c r="C404" s="14" t="s">
        <v>2474</v>
      </c>
      <c r="D404" s="14" t="s">
        <v>2475</v>
      </c>
      <c r="E404" s="14" t="s">
        <v>6613</v>
      </c>
      <c r="F404" s="14" t="s">
        <v>2476</v>
      </c>
      <c r="G404" s="15">
        <v>269.0</v>
      </c>
      <c r="H404" s="15" t="s">
        <v>1301</v>
      </c>
      <c r="I404" s="15">
        <v>257.0</v>
      </c>
      <c r="J404" s="15" t="s">
        <v>2479</v>
      </c>
      <c r="K404" s="15" t="s">
        <v>2480</v>
      </c>
    </row>
    <row r="405">
      <c r="A405" s="14" t="s">
        <v>2481</v>
      </c>
      <c r="B405" s="14" t="s">
        <v>6615</v>
      </c>
      <c r="C405" s="14" t="s">
        <v>2482</v>
      </c>
      <c r="D405" s="14" t="s">
        <v>2483</v>
      </c>
      <c r="E405" s="14" t="s">
        <v>6613</v>
      </c>
      <c r="F405" s="14" t="s">
        <v>2484</v>
      </c>
      <c r="G405" s="15">
        <v>269.0</v>
      </c>
      <c r="H405" s="15" t="s">
        <v>1301</v>
      </c>
      <c r="I405" s="15">
        <v>257.0</v>
      </c>
      <c r="J405" s="15" t="s">
        <v>2487</v>
      </c>
      <c r="K405" s="15" t="s">
        <v>2488</v>
      </c>
    </row>
    <row r="406">
      <c r="A406" s="14" t="s">
        <v>2489</v>
      </c>
      <c r="B406" s="14" t="s">
        <v>6617</v>
      </c>
      <c r="C406" s="14" t="s">
        <v>2490</v>
      </c>
      <c r="D406" s="14" t="s">
        <v>2491</v>
      </c>
      <c r="E406" s="14" t="s">
        <v>6618</v>
      </c>
      <c r="F406" s="14" t="s">
        <v>2492</v>
      </c>
      <c r="G406" s="15">
        <v>270.0</v>
      </c>
      <c r="H406" s="15" t="s">
        <v>1301</v>
      </c>
      <c r="I406" s="15">
        <v>258.0</v>
      </c>
      <c r="J406" s="15" t="s">
        <v>2495</v>
      </c>
      <c r="K406" s="15" t="s">
        <v>2496</v>
      </c>
    </row>
    <row r="407">
      <c r="A407" s="14" t="s">
        <v>2497</v>
      </c>
      <c r="B407" s="14" t="s">
        <v>6620</v>
      </c>
      <c r="C407" s="16"/>
      <c r="D407" s="16"/>
      <c r="E407" s="16"/>
      <c r="F407" s="16"/>
      <c r="G407" s="15">
        <v>271.0</v>
      </c>
      <c r="H407" s="15" t="s">
        <v>1301</v>
      </c>
      <c r="I407" s="15">
        <v>259.0</v>
      </c>
      <c r="J407" s="15" t="s">
        <v>2498</v>
      </c>
      <c r="K407" s="15" t="s">
        <v>2499</v>
      </c>
    </row>
    <row r="408">
      <c r="A408" s="14" t="s">
        <v>2500</v>
      </c>
      <c r="B408" s="14" t="s">
        <v>6623</v>
      </c>
      <c r="C408" s="14" t="s">
        <v>2501</v>
      </c>
      <c r="D408" s="14" t="s">
        <v>2502</v>
      </c>
      <c r="E408" s="14" t="s">
        <v>6621</v>
      </c>
      <c r="F408" s="14" t="s">
        <v>2503</v>
      </c>
      <c r="G408" s="15">
        <v>271.0</v>
      </c>
      <c r="H408" s="15" t="s">
        <v>1301</v>
      </c>
      <c r="I408" s="15">
        <v>259.0</v>
      </c>
      <c r="J408" s="15" t="s">
        <v>2506</v>
      </c>
      <c r="K408" s="15" t="s">
        <v>2507</v>
      </c>
    </row>
    <row r="409">
      <c r="A409" s="14" t="s">
        <v>2508</v>
      </c>
      <c r="B409" s="14" t="s">
        <v>6625</v>
      </c>
      <c r="C409" s="14" t="s">
        <v>2509</v>
      </c>
      <c r="D409" s="14" t="s">
        <v>2510</v>
      </c>
      <c r="E409" s="14" t="s">
        <v>6626</v>
      </c>
      <c r="F409" s="14" t="s">
        <v>2511</v>
      </c>
      <c r="G409" s="15">
        <v>272.0</v>
      </c>
      <c r="H409" s="15" t="s">
        <v>1301</v>
      </c>
      <c r="I409" s="15">
        <v>260.0</v>
      </c>
      <c r="J409" s="15" t="s">
        <v>2514</v>
      </c>
      <c r="K409" s="15" t="s">
        <v>2515</v>
      </c>
    </row>
    <row r="410">
      <c r="A410" s="14" t="s">
        <v>2516</v>
      </c>
      <c r="B410" s="14" t="s">
        <v>6628</v>
      </c>
      <c r="C410" s="14" t="s">
        <v>2517</v>
      </c>
      <c r="D410" s="14" t="s">
        <v>19</v>
      </c>
      <c r="E410" s="14" t="s">
        <v>6629</v>
      </c>
      <c r="F410" s="14" t="s">
        <v>2518</v>
      </c>
      <c r="G410" s="15">
        <v>273.0</v>
      </c>
      <c r="H410" s="15" t="s">
        <v>2521</v>
      </c>
      <c r="I410" s="15">
        <v>261.0</v>
      </c>
      <c r="J410" s="15" t="s">
        <v>24</v>
      </c>
      <c r="K410" s="15" t="s">
        <v>2522</v>
      </c>
    </row>
    <row r="411">
      <c r="A411" s="14" t="s">
        <v>2523</v>
      </c>
      <c r="B411" s="14" t="s">
        <v>6631</v>
      </c>
      <c r="C411" s="14" t="s">
        <v>2524</v>
      </c>
      <c r="D411" s="14" t="s">
        <v>28</v>
      </c>
      <c r="E411" s="14" t="s">
        <v>6632</v>
      </c>
      <c r="F411" s="14" t="s">
        <v>2525</v>
      </c>
      <c r="G411" s="15">
        <v>274.0</v>
      </c>
      <c r="H411" s="15" t="s">
        <v>2521</v>
      </c>
      <c r="I411" s="15">
        <v>262.0</v>
      </c>
      <c r="J411" s="15" t="s">
        <v>32</v>
      </c>
      <c r="K411" s="15" t="s">
        <v>2528</v>
      </c>
    </row>
    <row r="412">
      <c r="A412" s="14" t="s">
        <v>2529</v>
      </c>
      <c r="B412" s="14" t="s">
        <v>6634</v>
      </c>
      <c r="C412" s="14" t="s">
        <v>2530</v>
      </c>
      <c r="D412" s="14" t="s">
        <v>36</v>
      </c>
      <c r="E412" s="14" t="s">
        <v>6635</v>
      </c>
      <c r="F412" s="14" t="s">
        <v>2531</v>
      </c>
      <c r="G412" s="15">
        <v>276.0</v>
      </c>
      <c r="H412" s="15" t="s">
        <v>2521</v>
      </c>
      <c r="I412" s="15">
        <v>264.0</v>
      </c>
      <c r="J412" s="15" t="s">
        <v>40</v>
      </c>
      <c r="K412" s="15" t="s">
        <v>2534</v>
      </c>
    </row>
    <row r="413">
      <c r="A413" s="14" t="s">
        <v>2535</v>
      </c>
      <c r="B413" s="14" t="s">
        <v>6637</v>
      </c>
      <c r="C413" s="14" t="s">
        <v>2536</v>
      </c>
      <c r="D413" s="14" t="s">
        <v>44</v>
      </c>
      <c r="E413" s="14" t="s">
        <v>6638</v>
      </c>
      <c r="F413" s="14" t="s">
        <v>2537</v>
      </c>
      <c r="G413" s="15">
        <v>277.0</v>
      </c>
      <c r="H413" s="15" t="s">
        <v>2521</v>
      </c>
      <c r="I413" s="15">
        <v>265.0</v>
      </c>
      <c r="J413" s="15" t="s">
        <v>49</v>
      </c>
      <c r="K413" s="15" t="s">
        <v>2540</v>
      </c>
    </row>
    <row r="414">
      <c r="A414" s="14" t="s">
        <v>2541</v>
      </c>
      <c r="B414" s="14" t="s">
        <v>6640</v>
      </c>
      <c r="C414" s="14" t="s">
        <v>2542</v>
      </c>
      <c r="D414" s="14" t="s">
        <v>55</v>
      </c>
      <c r="E414" s="14" t="s">
        <v>6641</v>
      </c>
      <c r="F414" s="14" t="s">
        <v>2543</v>
      </c>
      <c r="G414" s="15">
        <v>278.0</v>
      </c>
      <c r="H414" s="15" t="s">
        <v>2521</v>
      </c>
      <c r="I414" s="15">
        <v>266.0</v>
      </c>
      <c r="J414" s="15" t="s">
        <v>59</v>
      </c>
      <c r="K414" s="15" t="s">
        <v>2546</v>
      </c>
    </row>
    <row r="415">
      <c r="A415" s="14" t="s">
        <v>2547</v>
      </c>
      <c r="B415" s="14" t="s">
        <v>6643</v>
      </c>
      <c r="C415" s="14" t="s">
        <v>2548</v>
      </c>
      <c r="D415" s="14" t="s">
        <v>63</v>
      </c>
      <c r="E415" s="14" t="s">
        <v>6644</v>
      </c>
      <c r="F415" s="14" t="s">
        <v>2549</v>
      </c>
      <c r="G415" s="15">
        <v>280.0</v>
      </c>
      <c r="H415" s="15" t="s">
        <v>2521</v>
      </c>
      <c r="I415" s="15">
        <v>268.0</v>
      </c>
      <c r="J415" s="15" t="s">
        <v>67</v>
      </c>
      <c r="K415" s="15" t="s">
        <v>2552</v>
      </c>
    </row>
    <row r="416">
      <c r="A416" s="14" t="s">
        <v>2553</v>
      </c>
      <c r="B416" s="14" t="s">
        <v>6646</v>
      </c>
      <c r="C416" s="14" t="s">
        <v>2554</v>
      </c>
      <c r="D416" s="14" t="s">
        <v>71</v>
      </c>
      <c r="E416" s="14" t="s">
        <v>6647</v>
      </c>
      <c r="F416" s="14" t="s">
        <v>2555</v>
      </c>
      <c r="G416" s="15">
        <v>280.0</v>
      </c>
      <c r="H416" s="15" t="s">
        <v>2521</v>
      </c>
      <c r="I416" s="15">
        <v>268.0</v>
      </c>
      <c r="J416" s="15" t="s">
        <v>75</v>
      </c>
      <c r="K416" s="15" t="s">
        <v>2558</v>
      </c>
    </row>
    <row r="417">
      <c r="A417" s="14" t="s">
        <v>2559</v>
      </c>
      <c r="B417" s="14" t="s">
        <v>6649</v>
      </c>
      <c r="C417" s="14" t="s">
        <v>2560</v>
      </c>
      <c r="D417" s="14" t="s">
        <v>79</v>
      </c>
      <c r="E417" s="14" t="s">
        <v>6650</v>
      </c>
      <c r="F417" s="14" t="s">
        <v>2561</v>
      </c>
      <c r="G417" s="15">
        <v>281.0</v>
      </c>
      <c r="H417" s="15" t="s">
        <v>2521</v>
      </c>
      <c r="I417" s="15">
        <v>269.0</v>
      </c>
      <c r="J417" s="15" t="s">
        <v>83</v>
      </c>
      <c r="K417" s="15" t="s">
        <v>2564</v>
      </c>
    </row>
    <row r="418">
      <c r="A418" s="14" t="s">
        <v>2565</v>
      </c>
      <c r="B418" s="14" t="s">
        <v>6652</v>
      </c>
      <c r="C418" s="14" t="s">
        <v>2566</v>
      </c>
      <c r="D418" s="14" t="s">
        <v>718</v>
      </c>
      <c r="E418" s="14" t="s">
        <v>6653</v>
      </c>
      <c r="F418" s="14" t="s">
        <v>2567</v>
      </c>
      <c r="G418" s="15">
        <v>282.0</v>
      </c>
      <c r="H418" s="15" t="s">
        <v>2521</v>
      </c>
      <c r="I418" s="15">
        <v>270.0</v>
      </c>
      <c r="J418" s="15" t="s">
        <v>91</v>
      </c>
      <c r="K418" s="15" t="s">
        <v>2570</v>
      </c>
    </row>
    <row r="419">
      <c r="A419" s="14" t="s">
        <v>2571</v>
      </c>
      <c r="B419" s="14" t="s">
        <v>6655</v>
      </c>
      <c r="C419" s="14" t="s">
        <v>2572</v>
      </c>
      <c r="D419" s="14" t="s">
        <v>799</v>
      </c>
      <c r="E419" s="14" t="s">
        <v>6656</v>
      </c>
      <c r="F419" s="14" t="s">
        <v>2573</v>
      </c>
      <c r="G419" s="15">
        <v>283.0</v>
      </c>
      <c r="H419" s="15" t="s">
        <v>2521</v>
      </c>
      <c r="I419" s="15">
        <v>271.0</v>
      </c>
      <c r="J419" s="15" t="s">
        <v>99</v>
      </c>
      <c r="K419" s="15" t="s">
        <v>2576</v>
      </c>
    </row>
    <row r="420">
      <c r="A420" s="14" t="s">
        <v>2577</v>
      </c>
      <c r="B420" s="14" t="s">
        <v>6658</v>
      </c>
      <c r="C420" s="14" t="s">
        <v>2578</v>
      </c>
      <c r="D420" s="14" t="s">
        <v>103</v>
      </c>
      <c r="E420" s="14" t="s">
        <v>6659</v>
      </c>
      <c r="F420" s="14" t="s">
        <v>2579</v>
      </c>
      <c r="G420" s="15">
        <v>284.0</v>
      </c>
      <c r="H420" s="15" t="s">
        <v>2521</v>
      </c>
      <c r="I420" s="15">
        <v>272.0</v>
      </c>
      <c r="J420" s="15" t="s">
        <v>107</v>
      </c>
      <c r="K420" s="15" t="s">
        <v>2582</v>
      </c>
    </row>
    <row r="421">
      <c r="A421" s="14" t="s">
        <v>2583</v>
      </c>
      <c r="B421" s="14" t="s">
        <v>6661</v>
      </c>
      <c r="C421" s="14" t="s">
        <v>2584</v>
      </c>
      <c r="D421" s="14" t="s">
        <v>969</v>
      </c>
      <c r="E421" s="14" t="s">
        <v>6662</v>
      </c>
      <c r="F421" s="14" t="s">
        <v>2585</v>
      </c>
      <c r="G421" s="15">
        <v>284.0</v>
      </c>
      <c r="H421" s="15" t="s">
        <v>2521</v>
      </c>
      <c r="I421" s="15">
        <v>272.0</v>
      </c>
      <c r="J421" s="15" t="s">
        <v>115</v>
      </c>
      <c r="K421" s="15" t="s">
        <v>2588</v>
      </c>
    </row>
    <row r="422">
      <c r="A422" s="14" t="s">
        <v>2589</v>
      </c>
      <c r="B422" s="14" t="s">
        <v>6664</v>
      </c>
      <c r="C422" s="14" t="s">
        <v>2590</v>
      </c>
      <c r="D422" s="14" t="s">
        <v>119</v>
      </c>
      <c r="E422" s="14" t="s">
        <v>6665</v>
      </c>
      <c r="F422" s="14" t="s">
        <v>2591</v>
      </c>
      <c r="G422" s="15">
        <v>285.0</v>
      </c>
      <c r="H422" s="15" t="s">
        <v>2521</v>
      </c>
      <c r="I422" s="15">
        <v>273.0</v>
      </c>
      <c r="J422" s="15" t="s">
        <v>123</v>
      </c>
      <c r="K422" s="15" t="s">
        <v>2594</v>
      </c>
    </row>
    <row r="423">
      <c r="A423" s="14" t="s">
        <v>2595</v>
      </c>
      <c r="B423" s="14" t="s">
        <v>6667</v>
      </c>
      <c r="C423" s="14" t="s">
        <v>2596</v>
      </c>
      <c r="D423" s="14" t="s">
        <v>127</v>
      </c>
      <c r="E423" s="14" t="s">
        <v>6665</v>
      </c>
      <c r="F423" s="14" t="s">
        <v>2597</v>
      </c>
      <c r="G423" s="15">
        <v>285.0</v>
      </c>
      <c r="H423" s="15" t="s">
        <v>2521</v>
      </c>
      <c r="I423" s="15">
        <v>273.0</v>
      </c>
      <c r="J423" s="15" t="s">
        <v>132</v>
      </c>
      <c r="K423" s="15" t="s">
        <v>2600</v>
      </c>
    </row>
    <row r="424">
      <c r="A424" s="14" t="s">
        <v>2601</v>
      </c>
      <c r="B424" s="14" t="s">
        <v>6669</v>
      </c>
      <c r="C424" s="14" t="s">
        <v>2602</v>
      </c>
      <c r="D424" s="14" t="s">
        <v>138</v>
      </c>
      <c r="E424" s="14" t="s">
        <v>6670</v>
      </c>
      <c r="F424" s="14" t="s">
        <v>2603</v>
      </c>
      <c r="G424" s="15">
        <v>287.0</v>
      </c>
      <c r="H424" s="15" t="s">
        <v>2521</v>
      </c>
      <c r="I424" s="15">
        <v>275.0</v>
      </c>
      <c r="J424" s="15" t="s">
        <v>141</v>
      </c>
      <c r="K424" s="15" t="s">
        <v>2606</v>
      </c>
    </row>
    <row r="425">
      <c r="A425" s="14" t="s">
        <v>2607</v>
      </c>
      <c r="B425" s="14" t="s">
        <v>6672</v>
      </c>
      <c r="C425" s="14" t="s">
        <v>2608</v>
      </c>
      <c r="D425" s="14" t="s">
        <v>145</v>
      </c>
      <c r="E425" s="14" t="s">
        <v>6673</v>
      </c>
      <c r="F425" s="14" t="s">
        <v>2609</v>
      </c>
      <c r="G425" s="15">
        <v>287.0</v>
      </c>
      <c r="H425" s="15" t="s">
        <v>2521</v>
      </c>
      <c r="I425" s="15">
        <v>275.0</v>
      </c>
      <c r="J425" s="15" t="s">
        <v>149</v>
      </c>
      <c r="K425" s="15" t="s">
        <v>2612</v>
      </c>
    </row>
    <row r="426">
      <c r="A426" s="14" t="s">
        <v>2613</v>
      </c>
      <c r="B426" s="14" t="s">
        <v>6675</v>
      </c>
      <c r="C426" s="14" t="s">
        <v>2614</v>
      </c>
      <c r="D426" s="14" t="s">
        <v>153</v>
      </c>
      <c r="E426" s="14" t="s">
        <v>6673</v>
      </c>
      <c r="F426" s="14" t="s">
        <v>2615</v>
      </c>
      <c r="G426" s="15">
        <v>288.0</v>
      </c>
      <c r="H426" s="15" t="s">
        <v>2521</v>
      </c>
      <c r="I426" s="15">
        <v>276.0</v>
      </c>
      <c r="J426" s="15" t="s">
        <v>157</v>
      </c>
      <c r="K426" s="15" t="s">
        <v>2618</v>
      </c>
    </row>
    <row r="427">
      <c r="A427" s="14"/>
      <c r="B427" s="14"/>
      <c r="C427" s="14"/>
      <c r="D427" s="14"/>
      <c r="E427" s="14"/>
      <c r="F427" s="14"/>
      <c r="G427" s="15">
        <v>288.0</v>
      </c>
      <c r="H427" s="15" t="s">
        <v>2521</v>
      </c>
      <c r="I427" s="15">
        <v>276.0</v>
      </c>
      <c r="J427" s="15" t="s">
        <v>165</v>
      </c>
      <c r="K427" s="15" t="s">
        <v>2624</v>
      </c>
    </row>
    <row r="428">
      <c r="A428" s="14" t="s">
        <v>2619</v>
      </c>
      <c r="B428" s="14" t="s">
        <v>6677</v>
      </c>
      <c r="C428" s="14" t="s">
        <v>2620</v>
      </c>
      <c r="D428" s="14" t="s">
        <v>161</v>
      </c>
      <c r="E428" s="14" t="s">
        <v>6678</v>
      </c>
      <c r="F428" s="14" t="s">
        <v>2621</v>
      </c>
      <c r="G428" s="15">
        <v>288.0</v>
      </c>
      <c r="H428" s="15" t="s">
        <v>2521</v>
      </c>
      <c r="I428" s="15">
        <v>276.0</v>
      </c>
      <c r="J428" s="15" t="s">
        <v>2630</v>
      </c>
      <c r="K428" s="15" t="s">
        <v>2631</v>
      </c>
    </row>
    <row r="429">
      <c r="A429" s="14" t="s">
        <v>2625</v>
      </c>
      <c r="B429" s="14" t="s">
        <v>6680</v>
      </c>
      <c r="C429" s="14" t="s">
        <v>2626</v>
      </c>
      <c r="D429" s="14" t="s">
        <v>169</v>
      </c>
      <c r="E429" s="14" t="s">
        <v>6681</v>
      </c>
      <c r="F429" s="14" t="s">
        <v>2627</v>
      </c>
      <c r="G429" s="15">
        <v>289.0</v>
      </c>
      <c r="H429" s="15" t="s">
        <v>2521</v>
      </c>
      <c r="I429" s="15">
        <v>277.0</v>
      </c>
      <c r="J429" s="15" t="s">
        <v>181</v>
      </c>
      <c r="K429" s="15" t="s">
        <v>2637</v>
      </c>
    </row>
    <row r="430">
      <c r="A430" s="14" t="s">
        <v>2632</v>
      </c>
      <c r="B430" s="14" t="s">
        <v>6683</v>
      </c>
      <c r="C430" s="14" t="s">
        <v>2633</v>
      </c>
      <c r="D430" s="14" t="s">
        <v>177</v>
      </c>
      <c r="E430" s="14" t="s">
        <v>6684</v>
      </c>
      <c r="F430" s="14" t="s">
        <v>2634</v>
      </c>
      <c r="G430" s="15">
        <v>290.0</v>
      </c>
      <c r="H430" s="15" t="s">
        <v>2521</v>
      </c>
      <c r="I430" s="15">
        <v>278.0</v>
      </c>
      <c r="J430" s="15" t="s">
        <v>189</v>
      </c>
      <c r="K430" s="15" t="s">
        <v>2643</v>
      </c>
    </row>
    <row r="431">
      <c r="A431" s="14" t="s">
        <v>2638</v>
      </c>
      <c r="B431" s="14" t="s">
        <v>6686</v>
      </c>
      <c r="C431" s="14" t="s">
        <v>2639</v>
      </c>
      <c r="D431" s="14" t="s">
        <v>185</v>
      </c>
      <c r="E431" s="14" t="s">
        <v>6687</v>
      </c>
      <c r="F431" s="14" t="s">
        <v>2640</v>
      </c>
      <c r="G431" s="15">
        <v>290.0</v>
      </c>
      <c r="H431" s="15" t="s">
        <v>2521</v>
      </c>
      <c r="I431" s="15">
        <v>278.0</v>
      </c>
      <c r="J431" s="15" t="s">
        <v>197</v>
      </c>
      <c r="K431" s="15" t="s">
        <v>2649</v>
      </c>
    </row>
    <row r="432">
      <c r="A432" s="14" t="s">
        <v>2644</v>
      </c>
      <c r="B432" s="14" t="s">
        <v>6689</v>
      </c>
      <c r="C432" s="14" t="s">
        <v>2645</v>
      </c>
      <c r="D432" s="14" t="s">
        <v>193</v>
      </c>
      <c r="E432" s="14" t="s">
        <v>6690</v>
      </c>
      <c r="F432" s="14" t="s">
        <v>2646</v>
      </c>
      <c r="G432" s="15">
        <v>291.0</v>
      </c>
      <c r="H432" s="15" t="s">
        <v>2521</v>
      </c>
      <c r="I432" s="15">
        <v>279.0</v>
      </c>
      <c r="J432" s="15" t="s">
        <v>205</v>
      </c>
      <c r="K432" s="15" t="s">
        <v>2655</v>
      </c>
    </row>
    <row r="433">
      <c r="A433" s="14" t="s">
        <v>2650</v>
      </c>
      <c r="B433" s="14" t="s">
        <v>6692</v>
      </c>
      <c r="C433" s="14" t="s">
        <v>2651</v>
      </c>
      <c r="D433" s="14" t="s">
        <v>201</v>
      </c>
      <c r="E433" s="14" t="s">
        <v>6693</v>
      </c>
      <c r="F433" s="14" t="s">
        <v>2652</v>
      </c>
      <c r="G433" s="15">
        <v>292.0</v>
      </c>
      <c r="H433" s="15" t="s">
        <v>2521</v>
      </c>
      <c r="I433" s="15">
        <v>280.0</v>
      </c>
      <c r="J433" s="15" t="s">
        <v>214</v>
      </c>
      <c r="K433" s="15" t="s">
        <v>2661</v>
      </c>
    </row>
    <row r="434">
      <c r="A434" s="14" t="s">
        <v>2656</v>
      </c>
      <c r="B434" s="14" t="s">
        <v>6695</v>
      </c>
      <c r="C434" s="14" t="s">
        <v>2657</v>
      </c>
      <c r="D434" s="14" t="s">
        <v>209</v>
      </c>
      <c r="E434" s="14" t="s">
        <v>6693</v>
      </c>
      <c r="F434" s="14" t="s">
        <v>2658</v>
      </c>
      <c r="G434" s="15">
        <v>293.0</v>
      </c>
      <c r="H434" s="15" t="s">
        <v>2521</v>
      </c>
      <c r="I434" s="15">
        <v>281.0</v>
      </c>
      <c r="J434" s="15" t="s">
        <v>222</v>
      </c>
      <c r="K434" s="15" t="s">
        <v>2664</v>
      </c>
    </row>
    <row r="435">
      <c r="A435" s="14" t="s">
        <v>2662</v>
      </c>
      <c r="B435" s="14" t="s">
        <v>6697</v>
      </c>
      <c r="C435" s="14" t="s">
        <v>2663</v>
      </c>
      <c r="D435" s="16"/>
      <c r="E435" s="16"/>
      <c r="F435" s="16"/>
      <c r="G435" s="15">
        <v>294.0</v>
      </c>
      <c r="H435" s="15" t="s">
        <v>2521</v>
      </c>
      <c r="I435" s="15">
        <v>282.0</v>
      </c>
      <c r="J435" s="15" t="s">
        <v>230</v>
      </c>
      <c r="K435" s="15" t="s">
        <v>2670</v>
      </c>
    </row>
    <row r="436">
      <c r="A436" s="14" t="s">
        <v>2665</v>
      </c>
      <c r="B436" s="14" t="s">
        <v>6699</v>
      </c>
      <c r="C436" s="14" t="s">
        <v>2666</v>
      </c>
      <c r="D436" s="14" t="s">
        <v>218</v>
      </c>
      <c r="E436" s="14" t="s">
        <v>6700</v>
      </c>
      <c r="F436" s="14" t="s">
        <v>2667</v>
      </c>
      <c r="G436" s="15">
        <v>294.0</v>
      </c>
      <c r="H436" s="15" t="s">
        <v>2521</v>
      </c>
      <c r="I436" s="15">
        <v>282.0</v>
      </c>
      <c r="J436" s="15" t="s">
        <v>238</v>
      </c>
      <c r="K436" s="15" t="s">
        <v>2676</v>
      </c>
    </row>
    <row r="437">
      <c r="A437" s="14" t="s">
        <v>2671</v>
      </c>
      <c r="B437" s="14" t="s">
        <v>6702</v>
      </c>
      <c r="C437" s="14" t="s">
        <v>2672</v>
      </c>
      <c r="D437" s="14" t="s">
        <v>226</v>
      </c>
      <c r="E437" s="14" t="s">
        <v>6703</v>
      </c>
      <c r="F437" s="14" t="s">
        <v>2673</v>
      </c>
      <c r="G437" s="15">
        <v>295.0</v>
      </c>
      <c r="H437" s="15" t="s">
        <v>2521</v>
      </c>
      <c r="I437" s="15">
        <v>283.0</v>
      </c>
      <c r="J437" s="15" t="s">
        <v>248</v>
      </c>
      <c r="K437" s="15" t="s">
        <v>2682</v>
      </c>
    </row>
    <row r="438">
      <c r="A438" s="14" t="s">
        <v>2677</v>
      </c>
      <c r="B438" s="14" t="s">
        <v>6705</v>
      </c>
      <c r="C438" s="14" t="s">
        <v>2678</v>
      </c>
      <c r="D438" s="14" t="s">
        <v>234</v>
      </c>
      <c r="E438" s="14" t="s">
        <v>6706</v>
      </c>
      <c r="F438" s="14" t="s">
        <v>2679</v>
      </c>
      <c r="G438" s="15">
        <v>296.0</v>
      </c>
      <c r="H438" s="15" t="s">
        <v>2521</v>
      </c>
      <c r="I438" s="15">
        <v>284.0</v>
      </c>
      <c r="J438" s="15" t="s">
        <v>282</v>
      </c>
      <c r="K438" s="15" t="s">
        <v>2687</v>
      </c>
    </row>
    <row r="439">
      <c r="A439" s="14" t="s">
        <v>2683</v>
      </c>
      <c r="B439" s="14" t="s">
        <v>2684</v>
      </c>
      <c r="C439" s="16"/>
      <c r="D439" s="16"/>
      <c r="E439" s="16"/>
      <c r="F439" s="16"/>
    </row>
    <row r="440">
      <c r="A440" s="14" t="s">
        <v>2688</v>
      </c>
      <c r="B440" s="14" t="s">
        <v>2684</v>
      </c>
      <c r="C440" s="16"/>
      <c r="D440" s="16"/>
      <c r="E440" s="16"/>
      <c r="F440" s="16"/>
      <c r="G440" s="15"/>
      <c r="H440" s="15"/>
      <c r="I440" s="15"/>
      <c r="J440" s="15"/>
      <c r="K440" s="15"/>
    </row>
    <row r="441">
      <c r="A441" s="14" t="s">
        <v>2689</v>
      </c>
      <c r="B441" s="14" t="s">
        <v>6714</v>
      </c>
      <c r="C441" s="14" t="s">
        <v>2690</v>
      </c>
      <c r="D441" s="14" t="s">
        <v>244</v>
      </c>
      <c r="E441" s="14" t="s">
        <v>6715</v>
      </c>
      <c r="F441" s="14" t="s">
        <v>2691</v>
      </c>
      <c r="G441" s="15">
        <v>297.0</v>
      </c>
      <c r="H441" s="15" t="s">
        <v>2521</v>
      </c>
      <c r="I441" s="15">
        <v>285.0</v>
      </c>
      <c r="J441" s="15" t="s">
        <v>290</v>
      </c>
      <c r="K441" s="15" t="s">
        <v>2697</v>
      </c>
    </row>
    <row r="442">
      <c r="A442" s="14" t="s">
        <v>2692</v>
      </c>
      <c r="B442" s="14" t="s">
        <v>6717</v>
      </c>
      <c r="C442" s="14" t="s">
        <v>2693</v>
      </c>
      <c r="D442" s="14" t="s">
        <v>254</v>
      </c>
      <c r="E442" s="14" t="s">
        <v>6715</v>
      </c>
      <c r="F442" s="14" t="s">
        <v>2694</v>
      </c>
      <c r="G442" s="15">
        <v>298.0</v>
      </c>
      <c r="H442" s="15" t="s">
        <v>2521</v>
      </c>
      <c r="I442" s="15">
        <v>286.0</v>
      </c>
      <c r="J442" s="15" t="s">
        <v>299</v>
      </c>
      <c r="K442" s="15" t="s">
        <v>2703</v>
      </c>
    </row>
    <row r="443">
      <c r="A443" s="14" t="s">
        <v>2698</v>
      </c>
      <c r="B443" s="14" t="s">
        <v>6719</v>
      </c>
      <c r="C443" s="14" t="s">
        <v>2699</v>
      </c>
      <c r="D443" s="14" t="s">
        <v>262</v>
      </c>
      <c r="E443" s="14" t="s">
        <v>6720</v>
      </c>
      <c r="F443" s="14" t="s">
        <v>2700</v>
      </c>
      <c r="G443" s="15">
        <v>299.0</v>
      </c>
      <c r="H443" s="15" t="s">
        <v>2521</v>
      </c>
      <c r="I443" s="15">
        <v>287.0</v>
      </c>
      <c r="J443" s="15" t="s">
        <v>307</v>
      </c>
      <c r="K443" s="15" t="s">
        <v>2709</v>
      </c>
    </row>
    <row r="444">
      <c r="A444" s="14" t="s">
        <v>2704</v>
      </c>
      <c r="B444" s="14" t="s">
        <v>6722</v>
      </c>
      <c r="C444" s="14" t="s">
        <v>2705</v>
      </c>
      <c r="D444" s="14" t="s">
        <v>268</v>
      </c>
      <c r="E444" s="14" t="s">
        <v>6723</v>
      </c>
      <c r="F444" s="14" t="s">
        <v>2706</v>
      </c>
      <c r="G444" s="15">
        <v>299.0</v>
      </c>
      <c r="H444" s="15" t="s">
        <v>2521</v>
      </c>
      <c r="I444" s="15">
        <v>287.0</v>
      </c>
      <c r="J444" s="15" t="s">
        <v>317</v>
      </c>
      <c r="K444" s="15" t="s">
        <v>2712</v>
      </c>
    </row>
    <row r="445">
      <c r="A445" s="14"/>
      <c r="B445" s="14"/>
      <c r="C445" s="14"/>
      <c r="D445" s="14"/>
      <c r="E445" s="14"/>
      <c r="F445" s="14"/>
      <c r="G445" s="15">
        <v>300.0</v>
      </c>
      <c r="H445" s="15" t="s">
        <v>2521</v>
      </c>
      <c r="I445" s="15">
        <v>288.0</v>
      </c>
      <c r="J445" s="15" t="s">
        <v>340</v>
      </c>
      <c r="K445" s="15" t="s">
        <v>2715</v>
      </c>
    </row>
    <row r="446">
      <c r="A446" s="14"/>
      <c r="B446" s="14"/>
      <c r="C446" s="14"/>
      <c r="D446" s="14"/>
      <c r="E446" s="14"/>
      <c r="F446" s="14"/>
      <c r="G446" s="15">
        <v>300.0</v>
      </c>
      <c r="H446" s="15" t="s">
        <v>2521</v>
      </c>
      <c r="I446" s="15">
        <v>288.0</v>
      </c>
      <c r="J446" s="15" t="s">
        <v>348</v>
      </c>
      <c r="K446" s="15" t="s">
        <v>2721</v>
      </c>
    </row>
    <row r="447">
      <c r="A447" s="14" t="s">
        <v>2716</v>
      </c>
      <c r="B447" s="14" t="s">
        <v>6727</v>
      </c>
      <c r="C447" s="14" t="s">
        <v>2717</v>
      </c>
      <c r="D447" s="14" t="s">
        <v>294</v>
      </c>
      <c r="E447" s="14" t="s">
        <v>6728</v>
      </c>
      <c r="F447" s="14" t="s">
        <v>2718</v>
      </c>
      <c r="G447" s="15">
        <v>301.0</v>
      </c>
      <c r="H447" s="15" t="s">
        <v>2521</v>
      </c>
      <c r="I447" s="15">
        <v>289.0</v>
      </c>
      <c r="J447" s="15" t="s">
        <v>356</v>
      </c>
      <c r="K447" s="15" t="s">
        <v>2727</v>
      </c>
    </row>
    <row r="448">
      <c r="A448" s="14"/>
      <c r="B448" s="14"/>
      <c r="C448" s="14"/>
      <c r="D448" s="14"/>
      <c r="E448" s="14"/>
      <c r="F448" s="14"/>
      <c r="G448" s="15">
        <v>302.0</v>
      </c>
      <c r="H448" s="15" t="s">
        <v>2521</v>
      </c>
      <c r="I448" s="15">
        <v>290.0</v>
      </c>
      <c r="J448" s="15" t="s">
        <v>363</v>
      </c>
      <c r="K448" s="15" t="s">
        <v>2733</v>
      </c>
    </row>
    <row r="449">
      <c r="A449" s="14" t="s">
        <v>2722</v>
      </c>
      <c r="B449" s="14" t="s">
        <v>6730</v>
      </c>
      <c r="C449" s="14" t="s">
        <v>2723</v>
      </c>
      <c r="D449" s="14" t="s">
        <v>303</v>
      </c>
      <c r="E449" s="14" t="s">
        <v>6731</v>
      </c>
      <c r="F449" s="14" t="s">
        <v>2724</v>
      </c>
      <c r="G449" s="15">
        <v>302.0</v>
      </c>
      <c r="H449" s="15" t="s">
        <v>2521</v>
      </c>
      <c r="I449" s="15">
        <v>290.0</v>
      </c>
      <c r="J449" s="15" t="s">
        <v>371</v>
      </c>
      <c r="K449" s="15" t="s">
        <v>2739</v>
      </c>
    </row>
    <row r="450">
      <c r="A450" s="14" t="s">
        <v>2728</v>
      </c>
      <c r="B450" s="14" t="s">
        <v>6733</v>
      </c>
      <c r="C450" s="14" t="s">
        <v>2729</v>
      </c>
      <c r="D450" s="14" t="s">
        <v>313</v>
      </c>
      <c r="E450" s="14" t="s">
        <v>6734</v>
      </c>
      <c r="F450" s="14" t="s">
        <v>2730</v>
      </c>
      <c r="G450" s="15">
        <v>303.0</v>
      </c>
      <c r="H450" s="15" t="s">
        <v>2521</v>
      </c>
      <c r="I450" s="15">
        <v>291.0</v>
      </c>
      <c r="J450" s="15" t="s">
        <v>379</v>
      </c>
      <c r="K450" s="15" t="s">
        <v>2745</v>
      </c>
    </row>
    <row r="451">
      <c r="A451" s="14" t="s">
        <v>2734</v>
      </c>
      <c r="B451" s="14" t="s">
        <v>6736</v>
      </c>
      <c r="C451" s="14" t="s">
        <v>2735</v>
      </c>
      <c r="D451" s="14" t="s">
        <v>336</v>
      </c>
      <c r="E451" s="14" t="s">
        <v>6737</v>
      </c>
      <c r="F451" s="14" t="s">
        <v>2736</v>
      </c>
      <c r="G451" s="15">
        <v>304.0</v>
      </c>
      <c r="H451" s="15" t="s">
        <v>2521</v>
      </c>
      <c r="I451" s="15">
        <v>292.0</v>
      </c>
      <c r="J451" s="15" t="s">
        <v>387</v>
      </c>
      <c r="K451" s="15" t="s">
        <v>2751</v>
      </c>
    </row>
    <row r="452">
      <c r="A452" s="14" t="s">
        <v>2740</v>
      </c>
      <c r="B452" s="14" t="s">
        <v>6739</v>
      </c>
      <c r="C452" s="14" t="s">
        <v>2741</v>
      </c>
      <c r="D452" s="14" t="s">
        <v>344</v>
      </c>
      <c r="E452" s="14" t="s">
        <v>6737</v>
      </c>
      <c r="F452" s="14" t="s">
        <v>2742</v>
      </c>
      <c r="G452" s="15">
        <v>305.0</v>
      </c>
      <c r="H452" s="15" t="s">
        <v>2521</v>
      </c>
      <c r="I452" s="15">
        <v>293.0</v>
      </c>
      <c r="J452" s="15" t="s">
        <v>396</v>
      </c>
      <c r="K452" s="15" t="s">
        <v>8022</v>
      </c>
    </row>
    <row r="453">
      <c r="A453" s="14" t="s">
        <v>2746</v>
      </c>
      <c r="B453" s="14" t="s">
        <v>6741</v>
      </c>
      <c r="C453" s="14" t="s">
        <v>2747</v>
      </c>
      <c r="D453" s="14" t="s">
        <v>352</v>
      </c>
      <c r="E453" s="14" t="s">
        <v>6742</v>
      </c>
      <c r="F453" s="14" t="s">
        <v>2748</v>
      </c>
      <c r="G453" s="15">
        <v>306.0</v>
      </c>
      <c r="H453" s="15" t="s">
        <v>2521</v>
      </c>
      <c r="I453" s="15">
        <v>294.0</v>
      </c>
      <c r="J453" s="15" t="s">
        <v>404</v>
      </c>
      <c r="K453" s="15" t="s">
        <v>2765</v>
      </c>
    </row>
    <row r="454">
      <c r="A454" s="14" t="s">
        <v>2752</v>
      </c>
      <c r="B454" s="14" t="s">
        <v>2753</v>
      </c>
      <c r="C454" s="14" t="s">
        <v>2754</v>
      </c>
      <c r="D454" s="14" t="s">
        <v>359</v>
      </c>
      <c r="E454" s="14" t="s">
        <v>6744</v>
      </c>
      <c r="F454" s="14" t="s">
        <v>2755</v>
      </c>
      <c r="G454" s="15">
        <v>307.0</v>
      </c>
      <c r="H454" s="15" t="s">
        <v>2521</v>
      </c>
      <c r="I454" s="15">
        <v>295.0</v>
      </c>
      <c r="J454" s="15" t="s">
        <v>412</v>
      </c>
      <c r="K454" s="15" t="s">
        <v>2771</v>
      </c>
    </row>
    <row r="455">
      <c r="A455" s="14" t="s">
        <v>2759</v>
      </c>
      <c r="B455" s="14" t="s">
        <v>2760</v>
      </c>
      <c r="C455" s="14" t="s">
        <v>2761</v>
      </c>
      <c r="D455" s="14" t="s">
        <v>367</v>
      </c>
      <c r="E455" s="14" t="s">
        <v>6746</v>
      </c>
      <c r="F455" s="14" t="s">
        <v>2762</v>
      </c>
      <c r="G455" s="15">
        <v>307.0</v>
      </c>
      <c r="H455" s="15" t="s">
        <v>2521</v>
      </c>
      <c r="I455" s="15">
        <v>295.0</v>
      </c>
      <c r="J455" s="15" t="s">
        <v>420</v>
      </c>
      <c r="K455" s="15" t="s">
        <v>2777</v>
      </c>
    </row>
    <row r="456">
      <c r="A456" s="14" t="s">
        <v>2766</v>
      </c>
      <c r="B456" s="14" t="s">
        <v>6749</v>
      </c>
      <c r="C456" s="14" t="s">
        <v>2767</v>
      </c>
      <c r="D456" s="14" t="s">
        <v>375</v>
      </c>
      <c r="E456" s="14" t="s">
        <v>6746</v>
      </c>
      <c r="F456" s="14" t="s">
        <v>2768</v>
      </c>
      <c r="G456" s="15">
        <v>308.0</v>
      </c>
      <c r="H456" s="15" t="s">
        <v>2521</v>
      </c>
      <c r="I456" s="15">
        <v>296.0</v>
      </c>
      <c r="J456" s="15" t="s">
        <v>428</v>
      </c>
      <c r="K456" s="15" t="s">
        <v>2783</v>
      </c>
    </row>
    <row r="457">
      <c r="A457" s="14" t="s">
        <v>2772</v>
      </c>
      <c r="B457" s="14" t="s">
        <v>6751</v>
      </c>
      <c r="C457" s="14" t="s">
        <v>2773</v>
      </c>
      <c r="D457" s="14" t="s">
        <v>383</v>
      </c>
      <c r="E457" s="14" t="s">
        <v>6752</v>
      </c>
      <c r="F457" s="14" t="s">
        <v>2774</v>
      </c>
      <c r="G457" s="15">
        <v>308.0</v>
      </c>
      <c r="H457" s="15" t="s">
        <v>2521</v>
      </c>
      <c r="I457" s="15">
        <v>296.0</v>
      </c>
      <c r="J457" s="15" t="s">
        <v>436</v>
      </c>
      <c r="K457" s="15" t="s">
        <v>2789</v>
      </c>
    </row>
    <row r="458">
      <c r="A458" s="14" t="s">
        <v>2778</v>
      </c>
      <c r="B458" s="14" t="s">
        <v>6754</v>
      </c>
      <c r="C458" s="14" t="s">
        <v>2779</v>
      </c>
      <c r="D458" s="14" t="s">
        <v>391</v>
      </c>
      <c r="E458" s="14" t="s">
        <v>6752</v>
      </c>
      <c r="F458" s="14" t="s">
        <v>2780</v>
      </c>
      <c r="G458" s="15">
        <v>309.0</v>
      </c>
      <c r="H458" s="15" t="s">
        <v>2521</v>
      </c>
      <c r="I458" s="15">
        <v>297.0</v>
      </c>
      <c r="J458" s="15" t="s">
        <v>444</v>
      </c>
      <c r="K458" s="15" t="s">
        <v>2795</v>
      </c>
    </row>
    <row r="459">
      <c r="A459" s="14" t="s">
        <v>2784</v>
      </c>
      <c r="B459" s="14" t="s">
        <v>6756</v>
      </c>
      <c r="C459" s="14" t="s">
        <v>2785</v>
      </c>
      <c r="D459" s="14" t="s">
        <v>400</v>
      </c>
      <c r="E459" s="14" t="s">
        <v>6757</v>
      </c>
      <c r="F459" s="14" t="s">
        <v>2786</v>
      </c>
      <c r="G459" s="15">
        <v>310.0</v>
      </c>
      <c r="H459" s="15" t="s">
        <v>2521</v>
      </c>
      <c r="I459" s="15">
        <v>298.0</v>
      </c>
      <c r="J459" s="15" t="s">
        <v>452</v>
      </c>
      <c r="K459" s="15" t="s">
        <v>2801</v>
      </c>
    </row>
    <row r="460">
      <c r="A460" s="14" t="s">
        <v>2790</v>
      </c>
      <c r="B460" s="14" t="s">
        <v>6759</v>
      </c>
      <c r="C460" s="14" t="s">
        <v>2791</v>
      </c>
      <c r="D460" s="14" t="s">
        <v>408</v>
      </c>
      <c r="E460" s="14" t="s">
        <v>6760</v>
      </c>
      <c r="F460" s="14" t="s">
        <v>2792</v>
      </c>
      <c r="G460" s="15">
        <v>311.0</v>
      </c>
      <c r="H460" s="15" t="s">
        <v>2521</v>
      </c>
      <c r="I460" s="15">
        <v>299.0</v>
      </c>
      <c r="J460" s="15" t="s">
        <v>460</v>
      </c>
      <c r="K460" s="15" t="s">
        <v>2807</v>
      </c>
    </row>
    <row r="461">
      <c r="A461" s="14" t="s">
        <v>2796</v>
      </c>
      <c r="B461" s="14" t="s">
        <v>6762</v>
      </c>
      <c r="C461" s="14" t="s">
        <v>2797</v>
      </c>
      <c r="D461" s="14" t="s">
        <v>416</v>
      </c>
      <c r="E461" s="14" t="s">
        <v>6763</v>
      </c>
      <c r="F461" s="14" t="s">
        <v>2798</v>
      </c>
      <c r="G461" s="15">
        <v>312.0</v>
      </c>
      <c r="H461" s="15" t="s">
        <v>2521</v>
      </c>
      <c r="I461" s="15">
        <v>300.0</v>
      </c>
      <c r="J461" s="15" t="s">
        <v>468</v>
      </c>
      <c r="K461" s="15" t="s">
        <v>2813</v>
      </c>
    </row>
    <row r="462">
      <c r="A462" s="14" t="s">
        <v>2802</v>
      </c>
      <c r="B462" s="14" t="s">
        <v>6765</v>
      </c>
      <c r="C462" s="14" t="s">
        <v>2803</v>
      </c>
      <c r="D462" s="14" t="s">
        <v>424</v>
      </c>
      <c r="E462" s="14" t="s">
        <v>6766</v>
      </c>
      <c r="F462" s="14" t="s">
        <v>2804</v>
      </c>
      <c r="G462" s="15">
        <v>312.0</v>
      </c>
      <c r="H462" s="15" t="s">
        <v>2521</v>
      </c>
      <c r="I462" s="15">
        <v>300.0</v>
      </c>
      <c r="J462" s="15" t="s">
        <v>477</v>
      </c>
      <c r="K462" s="15" t="s">
        <v>2819</v>
      </c>
    </row>
    <row r="463">
      <c r="A463" s="14" t="s">
        <v>2808</v>
      </c>
      <c r="B463" s="14" t="s">
        <v>6768</v>
      </c>
      <c r="C463" s="14" t="s">
        <v>2809</v>
      </c>
      <c r="D463" s="14" t="s">
        <v>432</v>
      </c>
      <c r="E463" s="14" t="s">
        <v>6766</v>
      </c>
      <c r="F463" s="14" t="s">
        <v>2810</v>
      </c>
      <c r="G463" s="15">
        <v>313.0</v>
      </c>
      <c r="H463" s="15" t="s">
        <v>2521</v>
      </c>
      <c r="I463" s="15">
        <v>301.0</v>
      </c>
      <c r="J463" s="15" t="s">
        <v>485</v>
      </c>
      <c r="K463" s="15" t="s">
        <v>2825</v>
      </c>
    </row>
    <row r="464">
      <c r="A464" s="14" t="s">
        <v>2814</v>
      </c>
      <c r="B464" s="14" t="s">
        <v>6770</v>
      </c>
      <c r="C464" s="14" t="s">
        <v>2815</v>
      </c>
      <c r="D464" s="14" t="s">
        <v>440</v>
      </c>
      <c r="E464" s="14" t="s">
        <v>6766</v>
      </c>
      <c r="F464" s="14" t="s">
        <v>2816</v>
      </c>
      <c r="G464" s="15">
        <v>313.0</v>
      </c>
      <c r="H464" s="15" t="s">
        <v>2521</v>
      </c>
      <c r="I464" s="15">
        <v>301.0</v>
      </c>
      <c r="J464" s="15" t="s">
        <v>2831</v>
      </c>
      <c r="K464" s="15" t="s">
        <v>2832</v>
      </c>
    </row>
    <row r="465">
      <c r="A465" s="14" t="s">
        <v>2820</v>
      </c>
      <c r="B465" s="14" t="s">
        <v>6772</v>
      </c>
      <c r="C465" s="14" t="s">
        <v>2821</v>
      </c>
      <c r="D465" s="14" t="s">
        <v>448</v>
      </c>
      <c r="E465" s="14" t="s">
        <v>6773</v>
      </c>
      <c r="F465" s="14" t="s">
        <v>2822</v>
      </c>
      <c r="G465" s="15">
        <v>314.0</v>
      </c>
      <c r="H465" s="15" t="s">
        <v>2521</v>
      </c>
      <c r="I465" s="15">
        <v>302.0</v>
      </c>
      <c r="J465" s="15" t="s">
        <v>501</v>
      </c>
      <c r="K465" s="15" t="s">
        <v>2838</v>
      </c>
    </row>
    <row r="466">
      <c r="A466" s="14" t="s">
        <v>2826</v>
      </c>
      <c r="B466" s="14" t="s">
        <v>6775</v>
      </c>
      <c r="C466" s="14" t="s">
        <v>2827</v>
      </c>
      <c r="D466" s="14" t="s">
        <v>456</v>
      </c>
      <c r="E466" s="14" t="s">
        <v>6776</v>
      </c>
      <c r="F466" s="14" t="s">
        <v>2828</v>
      </c>
      <c r="G466" s="15">
        <v>314.0</v>
      </c>
      <c r="H466" s="15" t="s">
        <v>2521</v>
      </c>
      <c r="I466" s="15">
        <v>302.0</v>
      </c>
      <c r="J466" s="15" t="s">
        <v>509</v>
      </c>
      <c r="K466" s="15" t="s">
        <v>2841</v>
      </c>
    </row>
    <row r="467">
      <c r="A467" s="14" t="s">
        <v>2833</v>
      </c>
      <c r="B467" s="14" t="s">
        <v>6778</v>
      </c>
      <c r="C467" s="14" t="s">
        <v>2834</v>
      </c>
      <c r="D467" s="14" t="s">
        <v>464</v>
      </c>
      <c r="E467" s="14" t="s">
        <v>6779</v>
      </c>
      <c r="F467" s="14" t="s">
        <v>2835</v>
      </c>
      <c r="G467" s="15">
        <v>316.0</v>
      </c>
      <c r="H467" s="15" t="s">
        <v>2521</v>
      </c>
      <c r="I467" s="15">
        <v>304.0</v>
      </c>
      <c r="J467" s="15" t="s">
        <v>524</v>
      </c>
      <c r="K467" s="15" t="s">
        <v>2844</v>
      </c>
    </row>
    <row r="468">
      <c r="A468" s="14" t="s">
        <v>2839</v>
      </c>
      <c r="B468" s="14" t="s">
        <v>6781</v>
      </c>
      <c r="C468" s="14" t="s">
        <v>2840</v>
      </c>
      <c r="D468" s="14" t="s">
        <v>464</v>
      </c>
      <c r="E468" s="14" t="s">
        <v>6779</v>
      </c>
      <c r="F468" s="14" t="s">
        <v>2835</v>
      </c>
      <c r="G468" s="15">
        <v>316.0</v>
      </c>
      <c r="H468" s="15" t="s">
        <v>2521</v>
      </c>
      <c r="I468" s="15">
        <v>304.0</v>
      </c>
      <c r="J468" s="15" t="s">
        <v>531</v>
      </c>
      <c r="K468" s="15" t="s">
        <v>2850</v>
      </c>
    </row>
    <row r="469">
      <c r="A469" s="14" t="s">
        <v>2842</v>
      </c>
      <c r="B469" s="14" t="s">
        <v>6783</v>
      </c>
      <c r="C469" s="14" t="s">
        <v>2843</v>
      </c>
      <c r="D469" s="14" t="s">
        <v>464</v>
      </c>
      <c r="E469" s="14" t="s">
        <v>6779</v>
      </c>
      <c r="F469" s="14" t="s">
        <v>2835</v>
      </c>
      <c r="G469" s="15">
        <v>317.0</v>
      </c>
      <c r="H469" s="15" t="s">
        <v>2521</v>
      </c>
      <c r="I469" s="15">
        <v>305.0</v>
      </c>
      <c r="J469" s="15" t="s">
        <v>539</v>
      </c>
      <c r="K469" s="15" t="s">
        <v>2856</v>
      </c>
    </row>
    <row r="470">
      <c r="A470" s="14" t="s">
        <v>2845</v>
      </c>
      <c r="B470" s="14" t="s">
        <v>6785</v>
      </c>
      <c r="C470" s="14" t="s">
        <v>2846</v>
      </c>
      <c r="D470" s="14" t="s">
        <v>472</v>
      </c>
      <c r="E470" s="14" t="s">
        <v>6779</v>
      </c>
      <c r="F470" s="14" t="s">
        <v>2847</v>
      </c>
      <c r="G470" s="15">
        <v>317.0</v>
      </c>
      <c r="H470" s="15" t="s">
        <v>2521</v>
      </c>
      <c r="I470" s="15">
        <v>305.0</v>
      </c>
      <c r="J470" s="15" t="s">
        <v>547</v>
      </c>
      <c r="K470" s="15" t="s">
        <v>2862</v>
      </c>
    </row>
    <row r="471">
      <c r="A471" s="14" t="s">
        <v>2851</v>
      </c>
      <c r="B471" s="14" t="s">
        <v>6787</v>
      </c>
      <c r="C471" s="14" t="s">
        <v>2852</v>
      </c>
      <c r="D471" s="14" t="s">
        <v>481</v>
      </c>
      <c r="E471" s="14" t="s">
        <v>6788</v>
      </c>
      <c r="F471" s="14" t="s">
        <v>2853</v>
      </c>
      <c r="G471" s="15">
        <v>317.0</v>
      </c>
      <c r="H471" s="15" t="s">
        <v>2521</v>
      </c>
      <c r="I471" s="15">
        <v>305.0</v>
      </c>
      <c r="J471" s="15" t="s">
        <v>556</v>
      </c>
      <c r="K471" s="15" t="s">
        <v>2868</v>
      </c>
    </row>
    <row r="472">
      <c r="A472" s="14" t="s">
        <v>2857</v>
      </c>
      <c r="B472" s="14" t="s">
        <v>6790</v>
      </c>
      <c r="C472" s="14" t="s">
        <v>2858</v>
      </c>
      <c r="D472" s="14" t="s">
        <v>489</v>
      </c>
      <c r="E472" s="14" t="s">
        <v>6788</v>
      </c>
      <c r="F472" s="14" t="s">
        <v>2859</v>
      </c>
      <c r="G472" s="15">
        <v>317.0</v>
      </c>
      <c r="H472" s="15" t="s">
        <v>2521</v>
      </c>
      <c r="I472" s="15">
        <v>305.0</v>
      </c>
      <c r="J472" s="15" t="s">
        <v>564</v>
      </c>
      <c r="K472" s="15" t="s">
        <v>2874</v>
      </c>
    </row>
    <row r="473">
      <c r="A473" s="14" t="s">
        <v>2863</v>
      </c>
      <c r="B473" s="14" t="s">
        <v>6792</v>
      </c>
      <c r="C473" s="14" t="s">
        <v>2864</v>
      </c>
      <c r="D473" s="14" t="s">
        <v>497</v>
      </c>
      <c r="E473" s="14" t="s">
        <v>6793</v>
      </c>
      <c r="F473" s="14" t="s">
        <v>2865</v>
      </c>
      <c r="G473" s="15">
        <v>318.0</v>
      </c>
      <c r="H473" s="15" t="s">
        <v>2521</v>
      </c>
      <c r="I473" s="15">
        <v>306.0</v>
      </c>
      <c r="J473" s="15" t="s">
        <v>573</v>
      </c>
      <c r="K473" s="15" t="s">
        <v>2880</v>
      </c>
    </row>
    <row r="474">
      <c r="A474" s="14" t="s">
        <v>2869</v>
      </c>
      <c r="B474" s="14" t="s">
        <v>6795</v>
      </c>
      <c r="C474" s="14" t="s">
        <v>2870</v>
      </c>
      <c r="D474" s="14" t="s">
        <v>505</v>
      </c>
      <c r="E474" s="14" t="s">
        <v>6793</v>
      </c>
      <c r="F474" s="14" t="s">
        <v>2871</v>
      </c>
      <c r="G474" s="15">
        <v>319.0</v>
      </c>
      <c r="H474" s="15" t="s">
        <v>2521</v>
      </c>
      <c r="I474" s="15">
        <v>307.0</v>
      </c>
      <c r="J474" s="15" t="s">
        <v>581</v>
      </c>
      <c r="K474" s="15" t="s">
        <v>2886</v>
      </c>
    </row>
    <row r="475">
      <c r="A475" s="14" t="s">
        <v>2875</v>
      </c>
      <c r="B475" s="14" t="s">
        <v>6797</v>
      </c>
      <c r="C475" s="14" t="s">
        <v>2876</v>
      </c>
      <c r="D475" s="14" t="s">
        <v>513</v>
      </c>
      <c r="E475" s="14" t="s">
        <v>6798</v>
      </c>
      <c r="F475" s="14" t="s">
        <v>2877</v>
      </c>
      <c r="G475" s="15">
        <v>319.0</v>
      </c>
      <c r="H475" s="15" t="s">
        <v>2521</v>
      </c>
      <c r="I475" s="15">
        <v>307.0</v>
      </c>
      <c r="J475" s="15" t="s">
        <v>581</v>
      </c>
      <c r="K475" s="15" t="s">
        <v>2892</v>
      </c>
    </row>
    <row r="476">
      <c r="A476" s="14" t="s">
        <v>2881</v>
      </c>
      <c r="B476" s="14" t="s">
        <v>6800</v>
      </c>
      <c r="C476" s="14" t="s">
        <v>2882</v>
      </c>
      <c r="D476" s="14" t="s">
        <v>520</v>
      </c>
      <c r="E476" s="14" t="s">
        <v>6798</v>
      </c>
      <c r="F476" s="14" t="s">
        <v>2883</v>
      </c>
      <c r="G476" s="15">
        <v>320.0</v>
      </c>
      <c r="H476" s="15" t="s">
        <v>2521</v>
      </c>
      <c r="I476" s="15">
        <v>308.0</v>
      </c>
      <c r="J476" s="15" t="s">
        <v>599</v>
      </c>
      <c r="K476" s="15" t="s">
        <v>2898</v>
      </c>
    </row>
    <row r="477">
      <c r="A477" s="14" t="s">
        <v>2887</v>
      </c>
      <c r="B477" s="14" t="s">
        <v>6802</v>
      </c>
      <c r="C477" s="14" t="s">
        <v>2888</v>
      </c>
      <c r="D477" s="14" t="s">
        <v>528</v>
      </c>
      <c r="E477" s="14" t="s">
        <v>6803</v>
      </c>
      <c r="F477" s="14" t="s">
        <v>2889</v>
      </c>
      <c r="G477" s="15">
        <v>321.0</v>
      </c>
      <c r="H477" s="15" t="s">
        <v>2521</v>
      </c>
      <c r="I477" s="15">
        <v>309.0</v>
      </c>
      <c r="J477" s="15" t="s">
        <v>607</v>
      </c>
      <c r="K477" s="15" t="s">
        <v>2904</v>
      </c>
    </row>
    <row r="478">
      <c r="A478" s="14" t="s">
        <v>2893</v>
      </c>
      <c r="B478" s="14" t="s">
        <v>6805</v>
      </c>
      <c r="C478" s="14" t="s">
        <v>2894</v>
      </c>
      <c r="D478" s="14" t="s">
        <v>535</v>
      </c>
      <c r="E478" s="14" t="s">
        <v>6806</v>
      </c>
      <c r="F478" s="14" t="s">
        <v>2895</v>
      </c>
      <c r="G478" s="15">
        <v>321.0</v>
      </c>
      <c r="H478" s="15" t="s">
        <v>2521</v>
      </c>
      <c r="I478" s="15">
        <v>309.0</v>
      </c>
      <c r="J478" s="15" t="s">
        <v>615</v>
      </c>
      <c r="K478" s="15" t="s">
        <v>2907</v>
      </c>
    </row>
    <row r="479">
      <c r="A479" s="14" t="s">
        <v>2899</v>
      </c>
      <c r="B479" s="14" t="s">
        <v>6808</v>
      </c>
      <c r="C479" s="14" t="s">
        <v>2900</v>
      </c>
      <c r="D479" s="14" t="s">
        <v>543</v>
      </c>
      <c r="E479" s="14" t="s">
        <v>6809</v>
      </c>
      <c r="F479" s="14" t="s">
        <v>2901</v>
      </c>
      <c r="G479" s="15">
        <v>322.0</v>
      </c>
      <c r="H479" s="15" t="s">
        <v>2521</v>
      </c>
      <c r="I479" s="15">
        <v>310.0</v>
      </c>
      <c r="J479" s="15" t="s">
        <v>623</v>
      </c>
      <c r="K479" s="15" t="s">
        <v>2913</v>
      </c>
    </row>
    <row r="480">
      <c r="A480" s="14" t="s">
        <v>2905</v>
      </c>
      <c r="B480" s="14" t="s">
        <v>6811</v>
      </c>
      <c r="C480" s="14" t="s">
        <v>2906</v>
      </c>
      <c r="D480" s="14" t="s">
        <v>543</v>
      </c>
      <c r="E480" s="14" t="s">
        <v>6809</v>
      </c>
      <c r="F480" s="14" t="s">
        <v>2901</v>
      </c>
      <c r="G480" s="15">
        <v>322.0</v>
      </c>
      <c r="H480" s="15" t="s">
        <v>2521</v>
      </c>
      <c r="I480" s="15">
        <v>310.0</v>
      </c>
      <c r="J480" s="15" t="s">
        <v>631</v>
      </c>
      <c r="K480" s="15" t="s">
        <v>2916</v>
      </c>
    </row>
    <row r="481">
      <c r="A481" s="14" t="s">
        <v>2908</v>
      </c>
      <c r="B481" s="14" t="s">
        <v>6813</v>
      </c>
      <c r="C481" s="14" t="s">
        <v>2909</v>
      </c>
      <c r="D481" s="14" t="s">
        <v>551</v>
      </c>
      <c r="E481" s="14" t="s">
        <v>6814</v>
      </c>
      <c r="F481" s="14" t="s">
        <v>2910</v>
      </c>
      <c r="G481" s="15">
        <v>323.0</v>
      </c>
      <c r="H481" s="15" t="s">
        <v>2521</v>
      </c>
      <c r="I481" s="15">
        <v>311.0</v>
      </c>
      <c r="J481" s="15" t="s">
        <v>635</v>
      </c>
      <c r="K481" s="15" t="s">
        <v>2919</v>
      </c>
    </row>
    <row r="482">
      <c r="A482" s="14" t="s">
        <v>2914</v>
      </c>
      <c r="B482" s="14" t="s">
        <v>6816</v>
      </c>
      <c r="C482" s="14" t="s">
        <v>2915</v>
      </c>
      <c r="D482" s="14" t="s">
        <v>551</v>
      </c>
      <c r="E482" s="14" t="s">
        <v>6814</v>
      </c>
      <c r="F482" s="14" t="s">
        <v>2910</v>
      </c>
      <c r="G482" s="15">
        <v>323.0</v>
      </c>
      <c r="H482" s="15" t="s">
        <v>2521</v>
      </c>
      <c r="I482" s="15">
        <v>311.0</v>
      </c>
      <c r="J482" s="15" t="s">
        <v>654</v>
      </c>
      <c r="K482" s="15" t="s">
        <v>2921</v>
      </c>
    </row>
    <row r="483">
      <c r="A483" s="14" t="s">
        <v>2917</v>
      </c>
      <c r="B483" s="14" t="s">
        <v>6818</v>
      </c>
      <c r="C483" s="14" t="s">
        <v>2918</v>
      </c>
      <c r="D483" s="14" t="s">
        <v>551</v>
      </c>
      <c r="E483" s="14" t="s">
        <v>6814</v>
      </c>
      <c r="F483" s="14" t="s">
        <v>2910</v>
      </c>
      <c r="G483" s="15">
        <v>323.0</v>
      </c>
      <c r="H483" s="15" t="s">
        <v>2521</v>
      </c>
      <c r="I483" s="15">
        <v>311.0</v>
      </c>
      <c r="J483" s="15" t="s">
        <v>664</v>
      </c>
      <c r="K483" s="15" t="s">
        <v>2924</v>
      </c>
    </row>
    <row r="484">
      <c r="A484" s="14" t="s">
        <v>2920</v>
      </c>
      <c r="B484" s="14" t="s">
        <v>6820</v>
      </c>
      <c r="C484" s="16"/>
      <c r="D484" s="16"/>
      <c r="E484" s="16"/>
      <c r="F484" s="16"/>
      <c r="G484" s="15"/>
      <c r="H484" s="15"/>
      <c r="I484" s="15"/>
      <c r="J484" s="15"/>
      <c r="K484" s="15"/>
    </row>
    <row r="485">
      <c r="A485" s="14" t="s">
        <v>2922</v>
      </c>
      <c r="B485" s="14" t="s">
        <v>6822</v>
      </c>
      <c r="C485" s="14" t="s">
        <v>2923</v>
      </c>
      <c r="D485" s="14" t="s">
        <v>551</v>
      </c>
      <c r="E485" s="14" t="s">
        <v>6814</v>
      </c>
      <c r="F485" s="14" t="s">
        <v>2910</v>
      </c>
      <c r="G485" s="15">
        <v>324.0</v>
      </c>
      <c r="H485" s="15" t="s">
        <v>2521</v>
      </c>
      <c r="I485" s="15">
        <v>312.0</v>
      </c>
      <c r="J485" s="15" t="s">
        <v>672</v>
      </c>
      <c r="K485" s="15" t="s">
        <v>2935</v>
      </c>
    </row>
    <row r="486">
      <c r="A486" s="14"/>
      <c r="B486" s="14"/>
      <c r="C486" s="14"/>
      <c r="D486" s="14"/>
      <c r="E486" s="14"/>
      <c r="F486" s="14"/>
      <c r="G486" s="15">
        <v>324.0</v>
      </c>
      <c r="H486" s="15" t="s">
        <v>2521</v>
      </c>
      <c r="I486" s="15">
        <v>312.0</v>
      </c>
      <c r="J486" s="15" t="s">
        <v>682</v>
      </c>
      <c r="K486" s="15" t="s">
        <v>2941</v>
      </c>
    </row>
    <row r="487">
      <c r="A487" s="14" t="s">
        <v>2925</v>
      </c>
      <c r="B487" s="14" t="s">
        <v>6825</v>
      </c>
      <c r="C487" s="14" t="s">
        <v>2926</v>
      </c>
      <c r="D487" s="14" t="s">
        <v>561</v>
      </c>
      <c r="E487" s="14" t="s">
        <v>6826</v>
      </c>
      <c r="F487" s="14" t="s">
        <v>2927</v>
      </c>
      <c r="G487" s="15">
        <v>325.0</v>
      </c>
      <c r="H487" s="15" t="s">
        <v>2521</v>
      </c>
      <c r="I487" s="15">
        <v>313.0</v>
      </c>
      <c r="J487" s="15" t="s">
        <v>690</v>
      </c>
      <c r="K487" s="15" t="s">
        <v>2947</v>
      </c>
    </row>
    <row r="488">
      <c r="A488" s="14" t="s">
        <v>2930</v>
      </c>
      <c r="B488" s="14" t="s">
        <v>6828</v>
      </c>
      <c r="C488" s="14" t="s">
        <v>2931</v>
      </c>
      <c r="D488" s="14" t="s">
        <v>569</v>
      </c>
      <c r="E488" s="14" t="s">
        <v>6829</v>
      </c>
      <c r="F488" s="14" t="s">
        <v>2932</v>
      </c>
      <c r="G488" s="15">
        <v>327.0</v>
      </c>
      <c r="H488" s="15" t="s">
        <v>2521</v>
      </c>
      <c r="I488" s="15">
        <v>315.0</v>
      </c>
      <c r="J488" s="15" t="s">
        <v>698</v>
      </c>
      <c r="K488" s="15" t="s">
        <v>2953</v>
      </c>
    </row>
    <row r="489">
      <c r="A489" s="14" t="s">
        <v>2936</v>
      </c>
      <c r="B489" s="14" t="s">
        <v>6831</v>
      </c>
      <c r="C489" s="14" t="s">
        <v>2937</v>
      </c>
      <c r="D489" s="14" t="s">
        <v>577</v>
      </c>
      <c r="E489" s="14" t="s">
        <v>6832</v>
      </c>
      <c r="F489" s="14" t="s">
        <v>2938</v>
      </c>
      <c r="G489" s="15">
        <v>328.0</v>
      </c>
      <c r="H489" s="15" t="s">
        <v>2521</v>
      </c>
      <c r="I489" s="15">
        <v>316.0</v>
      </c>
      <c r="J489" s="15" t="s">
        <v>706</v>
      </c>
      <c r="K489" s="15" t="s">
        <v>2958</v>
      </c>
    </row>
    <row r="490">
      <c r="A490" s="14" t="s">
        <v>2942</v>
      </c>
      <c r="B490" s="14" t="s">
        <v>6834</v>
      </c>
      <c r="C490" s="14" t="s">
        <v>2943</v>
      </c>
      <c r="D490" s="14" t="s">
        <v>587</v>
      </c>
      <c r="E490" s="14" t="s">
        <v>6832</v>
      </c>
      <c r="F490" s="14" t="s">
        <v>2944</v>
      </c>
      <c r="G490" s="15"/>
      <c r="H490" s="15"/>
      <c r="I490" s="15"/>
      <c r="J490" s="15"/>
      <c r="K490" s="15"/>
    </row>
    <row r="491">
      <c r="A491" s="14" t="s">
        <v>2948</v>
      </c>
      <c r="B491" s="14" t="s">
        <v>6836</v>
      </c>
      <c r="C491" s="14" t="s">
        <v>2949</v>
      </c>
      <c r="D491" s="14" t="s">
        <v>595</v>
      </c>
      <c r="E491" s="14" t="s">
        <v>6832</v>
      </c>
      <c r="F491" s="14" t="s">
        <v>2950</v>
      </c>
      <c r="G491" s="15">
        <v>329.0</v>
      </c>
      <c r="H491" s="15" t="s">
        <v>2521</v>
      </c>
      <c r="I491" s="15">
        <v>317.0</v>
      </c>
      <c r="J491" s="15" t="s">
        <v>714</v>
      </c>
      <c r="K491" s="15" t="s">
        <v>2966</v>
      </c>
    </row>
    <row r="492">
      <c r="A492" s="17" t="s">
        <v>2954</v>
      </c>
      <c r="B492" s="17" t="s">
        <v>6838</v>
      </c>
      <c r="C492" s="17" t="s">
        <v>2955</v>
      </c>
      <c r="D492" s="18"/>
      <c r="E492" s="18"/>
      <c r="F492" s="18"/>
      <c r="G492" s="15"/>
      <c r="H492" s="15"/>
      <c r="I492" s="15"/>
      <c r="J492" s="15"/>
      <c r="K492" s="15"/>
    </row>
    <row r="493">
      <c r="A493" s="14" t="s">
        <v>2959</v>
      </c>
      <c r="B493" s="14" t="s">
        <v>6838</v>
      </c>
      <c r="C493" s="14" t="s">
        <v>2955</v>
      </c>
      <c r="D493" s="14" t="s">
        <v>603</v>
      </c>
      <c r="E493" s="14" t="s">
        <v>6839</v>
      </c>
      <c r="F493" s="14" t="s">
        <v>2960</v>
      </c>
      <c r="G493" s="15">
        <v>330.0</v>
      </c>
      <c r="H493" s="15" t="s">
        <v>2521</v>
      </c>
      <c r="I493" s="15">
        <v>318.0</v>
      </c>
      <c r="J493" s="15" t="s">
        <v>722</v>
      </c>
      <c r="K493" s="15" t="s">
        <v>2976</v>
      </c>
    </row>
    <row r="494">
      <c r="A494" s="14" t="s">
        <v>2961</v>
      </c>
      <c r="B494" s="14" t="s">
        <v>6841</v>
      </c>
      <c r="C494" s="14" t="s">
        <v>2962</v>
      </c>
      <c r="D494" s="14" t="s">
        <v>611</v>
      </c>
      <c r="E494" s="14" t="s">
        <v>6842</v>
      </c>
      <c r="F494" s="14" t="s">
        <v>2963</v>
      </c>
      <c r="G494" s="15">
        <v>331.0</v>
      </c>
      <c r="H494" s="15" t="s">
        <v>2521</v>
      </c>
      <c r="I494" s="15">
        <v>319.0</v>
      </c>
      <c r="J494" s="15" t="s">
        <v>731</v>
      </c>
      <c r="K494" s="15" t="s">
        <v>2982</v>
      </c>
    </row>
    <row r="495">
      <c r="A495" s="14" t="s">
        <v>2967</v>
      </c>
      <c r="B495" s="14" t="s">
        <v>6844</v>
      </c>
      <c r="C495" s="14" t="s">
        <v>2968</v>
      </c>
      <c r="D495" s="14" t="s">
        <v>619</v>
      </c>
      <c r="E495" s="14" t="s">
        <v>6845</v>
      </c>
      <c r="F495" s="14" t="s">
        <v>2969</v>
      </c>
      <c r="G495" s="15">
        <v>332.0</v>
      </c>
      <c r="H495" s="15" t="s">
        <v>2521</v>
      </c>
      <c r="I495" s="15">
        <v>320.0</v>
      </c>
      <c r="J495" s="15" t="s">
        <v>739</v>
      </c>
      <c r="K495" s="15" t="s">
        <v>2988</v>
      </c>
    </row>
    <row r="496">
      <c r="A496" s="14" t="s">
        <v>2972</v>
      </c>
      <c r="B496" s="14" t="s">
        <v>6844</v>
      </c>
      <c r="C496" s="14" t="s">
        <v>2968</v>
      </c>
      <c r="D496" s="14" t="s">
        <v>627</v>
      </c>
      <c r="E496" s="14" t="s">
        <v>6845</v>
      </c>
      <c r="F496" s="14" t="s">
        <v>2973</v>
      </c>
      <c r="G496" s="15">
        <v>333.0</v>
      </c>
      <c r="H496" s="15" t="s">
        <v>2521</v>
      </c>
      <c r="I496" s="15">
        <v>321.0</v>
      </c>
      <c r="J496" s="15" t="s">
        <v>747</v>
      </c>
      <c r="K496" s="15" t="s">
        <v>2994</v>
      </c>
    </row>
    <row r="497">
      <c r="A497" s="14"/>
      <c r="B497" s="14"/>
      <c r="C497" s="14"/>
      <c r="D497" s="14"/>
      <c r="E497" s="14"/>
      <c r="F497" s="14"/>
      <c r="G497" s="15">
        <v>333.0</v>
      </c>
      <c r="H497" s="15" t="s">
        <v>2521</v>
      </c>
      <c r="I497" s="15">
        <v>321.0</v>
      </c>
      <c r="J497" s="15" t="s">
        <v>755</v>
      </c>
      <c r="K497" s="15" t="s">
        <v>3000</v>
      </c>
    </row>
    <row r="498">
      <c r="A498" s="14" t="s">
        <v>2977</v>
      </c>
      <c r="B498" s="14" t="s">
        <v>6848</v>
      </c>
      <c r="C498" s="14" t="s">
        <v>2978</v>
      </c>
      <c r="D498" s="14" t="s">
        <v>639</v>
      </c>
      <c r="E498" s="14" t="s">
        <v>6849</v>
      </c>
      <c r="F498" s="14" t="s">
        <v>2979</v>
      </c>
      <c r="G498" s="15">
        <v>333.0</v>
      </c>
      <c r="H498" s="15" t="s">
        <v>2521</v>
      </c>
      <c r="I498" s="15">
        <v>321.0</v>
      </c>
      <c r="J498" s="15" t="s">
        <v>763</v>
      </c>
      <c r="K498" s="15" t="s">
        <v>3006</v>
      </c>
    </row>
    <row r="499">
      <c r="A499" s="14" t="s">
        <v>2983</v>
      </c>
      <c r="B499" s="14" t="s">
        <v>6851</v>
      </c>
      <c r="C499" s="14" t="s">
        <v>2984</v>
      </c>
      <c r="D499" s="14" t="s">
        <v>650</v>
      </c>
      <c r="E499" s="14" t="s">
        <v>6852</v>
      </c>
      <c r="F499" s="14" t="s">
        <v>2985</v>
      </c>
      <c r="G499" s="15">
        <v>334.0</v>
      </c>
      <c r="H499" s="15" t="s">
        <v>2521</v>
      </c>
      <c r="I499" s="15">
        <v>322.0</v>
      </c>
      <c r="J499" s="15" t="s">
        <v>771</v>
      </c>
      <c r="K499" s="15" t="s">
        <v>3012</v>
      </c>
    </row>
    <row r="500">
      <c r="A500" s="14" t="s">
        <v>2989</v>
      </c>
      <c r="B500" s="14" t="s">
        <v>6854</v>
      </c>
      <c r="C500" s="14" t="s">
        <v>2990</v>
      </c>
      <c r="D500" s="14" t="s">
        <v>660</v>
      </c>
      <c r="E500" s="14" t="s">
        <v>6855</v>
      </c>
      <c r="F500" s="14" t="s">
        <v>2991</v>
      </c>
      <c r="G500" s="15">
        <v>335.0</v>
      </c>
      <c r="H500" s="15" t="s">
        <v>2521</v>
      </c>
      <c r="I500" s="15">
        <v>323.0</v>
      </c>
      <c r="J500" s="15" t="s">
        <v>779</v>
      </c>
      <c r="K500" s="15" t="s">
        <v>3018</v>
      </c>
    </row>
    <row r="501">
      <c r="A501" s="14" t="s">
        <v>2995</v>
      </c>
      <c r="B501" s="14" t="s">
        <v>6857</v>
      </c>
      <c r="C501" s="14" t="s">
        <v>2996</v>
      </c>
      <c r="D501" s="14" t="s">
        <v>668</v>
      </c>
      <c r="E501" s="14" t="s">
        <v>6858</v>
      </c>
      <c r="F501" s="14" t="s">
        <v>2997</v>
      </c>
      <c r="G501" s="15">
        <v>336.0</v>
      </c>
      <c r="H501" s="15" t="s">
        <v>2521</v>
      </c>
      <c r="I501" s="15">
        <v>324.0</v>
      </c>
      <c r="J501" s="15" t="s">
        <v>787</v>
      </c>
      <c r="K501" s="15" t="s">
        <v>3024</v>
      </c>
    </row>
    <row r="502">
      <c r="A502" s="14" t="s">
        <v>3001</v>
      </c>
      <c r="B502" s="14" t="s">
        <v>6860</v>
      </c>
      <c r="C502" s="14" t="s">
        <v>3002</v>
      </c>
      <c r="D502" s="14" t="s">
        <v>678</v>
      </c>
      <c r="E502" s="14" t="s">
        <v>6861</v>
      </c>
      <c r="F502" s="14" t="s">
        <v>3003</v>
      </c>
      <c r="G502" s="15">
        <v>337.0</v>
      </c>
      <c r="H502" s="15" t="s">
        <v>2521</v>
      </c>
      <c r="I502" s="15">
        <v>325.0</v>
      </c>
      <c r="J502" s="15" t="s">
        <v>795</v>
      </c>
      <c r="K502" s="15" t="s">
        <v>3030</v>
      </c>
    </row>
    <row r="503">
      <c r="A503" s="14" t="s">
        <v>3007</v>
      </c>
      <c r="B503" s="14" t="s">
        <v>6863</v>
      </c>
      <c r="C503" s="14" t="s">
        <v>3008</v>
      </c>
      <c r="D503" s="14" t="s">
        <v>686</v>
      </c>
      <c r="E503" s="14" t="s">
        <v>6864</v>
      </c>
      <c r="F503" s="14" t="s">
        <v>3009</v>
      </c>
      <c r="G503" s="15">
        <v>339.0</v>
      </c>
      <c r="H503" s="15" t="s">
        <v>2521</v>
      </c>
      <c r="I503" s="15">
        <v>327.0</v>
      </c>
      <c r="J503" s="15" t="s">
        <v>803</v>
      </c>
      <c r="K503" s="15" t="s">
        <v>3035</v>
      </c>
    </row>
    <row r="504">
      <c r="A504" s="14" t="s">
        <v>3013</v>
      </c>
      <c r="B504" s="14" t="s">
        <v>6866</v>
      </c>
      <c r="C504" s="14" t="s">
        <v>3014</v>
      </c>
      <c r="D504" s="14" t="s">
        <v>694</v>
      </c>
      <c r="E504" s="14" t="s">
        <v>6867</v>
      </c>
      <c r="F504" s="14" t="s">
        <v>3015</v>
      </c>
      <c r="G504" s="15">
        <v>339.0</v>
      </c>
      <c r="H504" s="15" t="s">
        <v>2521</v>
      </c>
      <c r="I504" s="15">
        <v>327.0</v>
      </c>
      <c r="J504" s="15" t="s">
        <v>807</v>
      </c>
      <c r="K504" s="15" t="s">
        <v>3041</v>
      </c>
    </row>
    <row r="505">
      <c r="A505" s="14" t="s">
        <v>3019</v>
      </c>
      <c r="B505" s="14" t="s">
        <v>6869</v>
      </c>
      <c r="C505" s="14" t="s">
        <v>3020</v>
      </c>
      <c r="D505" s="14" t="s">
        <v>702</v>
      </c>
      <c r="E505" s="14" t="s">
        <v>6870</v>
      </c>
      <c r="F505" s="14" t="s">
        <v>3021</v>
      </c>
      <c r="G505" s="15">
        <v>340.0</v>
      </c>
      <c r="H505" s="15" t="s">
        <v>2521</v>
      </c>
      <c r="I505" s="15">
        <v>328.0</v>
      </c>
      <c r="J505" s="15" t="s">
        <v>816</v>
      </c>
      <c r="K505" s="15" t="s">
        <v>3047</v>
      </c>
    </row>
    <row r="506">
      <c r="A506" s="14" t="s">
        <v>3025</v>
      </c>
      <c r="B506" s="14" t="s">
        <v>6872</v>
      </c>
      <c r="C506" s="14" t="s">
        <v>3026</v>
      </c>
      <c r="D506" s="14" t="s">
        <v>710</v>
      </c>
      <c r="E506" s="14" t="s">
        <v>6870</v>
      </c>
      <c r="F506" s="14" t="s">
        <v>3027</v>
      </c>
      <c r="G506" s="15">
        <v>341.0</v>
      </c>
      <c r="H506" s="15" t="s">
        <v>2521</v>
      </c>
      <c r="I506" s="15">
        <v>329.0</v>
      </c>
      <c r="J506" s="15" t="s">
        <v>1915</v>
      </c>
      <c r="K506" s="15" t="s">
        <v>3053</v>
      </c>
    </row>
    <row r="507">
      <c r="A507" s="14" t="s">
        <v>3031</v>
      </c>
      <c r="B507" s="14" t="s">
        <v>6874</v>
      </c>
      <c r="C507" s="14" t="s">
        <v>3032</v>
      </c>
      <c r="D507" s="14" t="s">
        <v>627</v>
      </c>
      <c r="E507" s="14" t="s">
        <v>6653</v>
      </c>
      <c r="F507" s="14" t="s">
        <v>2567</v>
      </c>
      <c r="G507" s="15">
        <v>341.0</v>
      </c>
      <c r="H507" s="15" t="s">
        <v>2521</v>
      </c>
      <c r="I507" s="15">
        <v>329.0</v>
      </c>
      <c r="J507" s="15" t="s">
        <v>832</v>
      </c>
      <c r="K507" s="15" t="s">
        <v>3059</v>
      </c>
    </row>
    <row r="508">
      <c r="A508" s="14" t="s">
        <v>3036</v>
      </c>
      <c r="B508" s="14" t="s">
        <v>6876</v>
      </c>
      <c r="C508" s="14" t="s">
        <v>3037</v>
      </c>
      <c r="D508" s="14" t="s">
        <v>726</v>
      </c>
      <c r="E508" s="14" t="s">
        <v>6653</v>
      </c>
      <c r="F508" s="14" t="s">
        <v>3038</v>
      </c>
      <c r="G508" s="15">
        <v>341.0</v>
      </c>
      <c r="H508" s="15" t="s">
        <v>2521</v>
      </c>
      <c r="I508" s="15">
        <v>329.0</v>
      </c>
      <c r="J508" s="15" t="s">
        <v>840</v>
      </c>
      <c r="K508" s="15" t="s">
        <v>3065</v>
      </c>
    </row>
    <row r="509">
      <c r="A509" s="14" t="s">
        <v>3042</v>
      </c>
      <c r="B509" s="14" t="s">
        <v>6878</v>
      </c>
      <c r="C509" s="14" t="s">
        <v>3043</v>
      </c>
      <c r="D509" s="14" t="s">
        <v>735</v>
      </c>
      <c r="E509" s="14" t="s">
        <v>6653</v>
      </c>
      <c r="F509" s="14" t="s">
        <v>3044</v>
      </c>
      <c r="G509" s="15">
        <v>342.0</v>
      </c>
      <c r="H509" s="15" t="s">
        <v>2521</v>
      </c>
      <c r="I509" s="15">
        <v>330.0</v>
      </c>
      <c r="J509" s="15" t="s">
        <v>848</v>
      </c>
      <c r="K509" s="15" t="s">
        <v>3071</v>
      </c>
    </row>
    <row r="510">
      <c r="A510" s="14" t="s">
        <v>3048</v>
      </c>
      <c r="B510" s="14" t="s">
        <v>6880</v>
      </c>
      <c r="C510" s="14" t="s">
        <v>3049</v>
      </c>
      <c r="D510" s="14" t="s">
        <v>743</v>
      </c>
      <c r="E510" s="14" t="s">
        <v>6881</v>
      </c>
      <c r="F510" s="14" t="s">
        <v>3050</v>
      </c>
      <c r="G510" s="15">
        <v>342.0</v>
      </c>
      <c r="H510" s="15" t="s">
        <v>2521</v>
      </c>
      <c r="I510" s="15">
        <v>330.0</v>
      </c>
      <c r="J510" s="15" t="s">
        <v>856</v>
      </c>
      <c r="K510" s="15" t="s">
        <v>3077</v>
      </c>
    </row>
    <row r="511">
      <c r="A511" s="14" t="s">
        <v>3054</v>
      </c>
      <c r="B511" s="14" t="s">
        <v>6883</v>
      </c>
      <c r="C511" s="14" t="s">
        <v>3055</v>
      </c>
      <c r="D511" s="14" t="s">
        <v>751</v>
      </c>
      <c r="E511" s="14" t="s">
        <v>6881</v>
      </c>
      <c r="F511" s="14" t="s">
        <v>3056</v>
      </c>
      <c r="G511" s="15">
        <v>342.0</v>
      </c>
      <c r="H511" s="15" t="s">
        <v>2521</v>
      </c>
      <c r="I511" s="15">
        <v>330.0</v>
      </c>
      <c r="J511" s="15" t="s">
        <v>864</v>
      </c>
      <c r="K511" s="15" t="s">
        <v>3083</v>
      </c>
    </row>
    <row r="512">
      <c r="A512" s="14" t="s">
        <v>3060</v>
      </c>
      <c r="B512" s="14" t="s">
        <v>6885</v>
      </c>
      <c r="C512" s="14" t="s">
        <v>3061</v>
      </c>
      <c r="D512" s="14" t="s">
        <v>759</v>
      </c>
      <c r="E512" s="14" t="s">
        <v>6886</v>
      </c>
      <c r="F512" s="14" t="s">
        <v>3062</v>
      </c>
      <c r="G512" s="15">
        <v>343.0</v>
      </c>
      <c r="H512" s="15" t="s">
        <v>2521</v>
      </c>
      <c r="I512" s="15">
        <v>331.0</v>
      </c>
      <c r="J512" s="15" t="s">
        <v>880</v>
      </c>
      <c r="K512" s="15" t="s">
        <v>3089</v>
      </c>
    </row>
    <row r="513">
      <c r="A513" s="14" t="s">
        <v>3066</v>
      </c>
      <c r="B513" s="14" t="s">
        <v>6888</v>
      </c>
      <c r="C513" s="14" t="s">
        <v>3067</v>
      </c>
      <c r="D513" s="14" t="s">
        <v>767</v>
      </c>
      <c r="E513" s="14" t="s">
        <v>6886</v>
      </c>
      <c r="F513" s="14" t="s">
        <v>3068</v>
      </c>
      <c r="G513" s="15">
        <v>344.0</v>
      </c>
      <c r="H513" s="15" t="s">
        <v>2521</v>
      </c>
      <c r="I513" s="15">
        <v>332.0</v>
      </c>
      <c r="J513" s="15" t="s">
        <v>1958</v>
      </c>
      <c r="K513" s="15" t="s">
        <v>3095</v>
      </c>
    </row>
    <row r="514">
      <c r="A514" s="14" t="s">
        <v>3072</v>
      </c>
      <c r="B514" s="14" t="s">
        <v>6890</v>
      </c>
      <c r="C514" s="14" t="s">
        <v>3073</v>
      </c>
      <c r="D514" s="14" t="s">
        <v>775</v>
      </c>
      <c r="E514" s="14" t="s">
        <v>6891</v>
      </c>
      <c r="F514" s="14" t="s">
        <v>3074</v>
      </c>
      <c r="G514" s="15">
        <v>344.0</v>
      </c>
      <c r="H514" s="15" t="s">
        <v>2521</v>
      </c>
      <c r="I514" s="15">
        <v>332.0</v>
      </c>
      <c r="J514" s="15" t="s">
        <v>888</v>
      </c>
      <c r="K514" s="15" t="s">
        <v>3101</v>
      </c>
    </row>
    <row r="515">
      <c r="A515" s="14" t="s">
        <v>3078</v>
      </c>
      <c r="B515" s="14" t="s">
        <v>6893</v>
      </c>
      <c r="C515" s="14" t="s">
        <v>3079</v>
      </c>
      <c r="D515" s="14" t="s">
        <v>783</v>
      </c>
      <c r="E515" s="14" t="s">
        <v>6894</v>
      </c>
      <c r="F515" s="14" t="s">
        <v>3080</v>
      </c>
      <c r="G515" s="15">
        <v>345.0</v>
      </c>
      <c r="H515" s="15" t="s">
        <v>2521</v>
      </c>
      <c r="I515" s="15">
        <v>333.0</v>
      </c>
      <c r="J515" s="15" t="s">
        <v>897</v>
      </c>
      <c r="K515" s="15" t="s">
        <v>3107</v>
      </c>
    </row>
    <row r="516">
      <c r="A516" s="14" t="s">
        <v>3084</v>
      </c>
      <c r="B516" s="14" t="s">
        <v>6896</v>
      </c>
      <c r="C516" s="14" t="s">
        <v>3085</v>
      </c>
      <c r="D516" s="14" t="s">
        <v>791</v>
      </c>
      <c r="E516" s="14" t="s">
        <v>6656</v>
      </c>
      <c r="F516" s="14" t="s">
        <v>3086</v>
      </c>
      <c r="G516" s="15">
        <v>346.0</v>
      </c>
      <c r="H516" s="15" t="s">
        <v>2521</v>
      </c>
      <c r="I516" s="15">
        <v>334.0</v>
      </c>
      <c r="J516" s="15" t="s">
        <v>905</v>
      </c>
      <c r="K516" s="15" t="s">
        <v>3113</v>
      </c>
    </row>
    <row r="517">
      <c r="A517" s="14" t="s">
        <v>3090</v>
      </c>
      <c r="B517" s="14" t="s">
        <v>6898</v>
      </c>
      <c r="C517" s="14" t="s">
        <v>3091</v>
      </c>
      <c r="D517" s="14" t="s">
        <v>799</v>
      </c>
      <c r="E517" s="14" t="s">
        <v>6656</v>
      </c>
      <c r="F517" s="14" t="s">
        <v>3092</v>
      </c>
      <c r="G517" s="15">
        <v>346.0</v>
      </c>
      <c r="H517" s="15" t="s">
        <v>2521</v>
      </c>
      <c r="I517" s="15">
        <v>334.0</v>
      </c>
      <c r="J517" s="15" t="s">
        <v>913</v>
      </c>
      <c r="K517" s="15" t="s">
        <v>3119</v>
      </c>
    </row>
    <row r="518">
      <c r="A518" s="14" t="s">
        <v>3096</v>
      </c>
      <c r="B518" s="14" t="s">
        <v>6900</v>
      </c>
      <c r="C518" s="14" t="s">
        <v>3097</v>
      </c>
      <c r="D518" s="14" t="s">
        <v>811</v>
      </c>
      <c r="E518" s="14" t="s">
        <v>6901</v>
      </c>
      <c r="F518" s="14" t="s">
        <v>3098</v>
      </c>
      <c r="G518" s="15">
        <v>346.0</v>
      </c>
      <c r="H518" s="15" t="s">
        <v>2521</v>
      </c>
      <c r="I518" s="15">
        <v>334.0</v>
      </c>
      <c r="J518" s="15" t="s">
        <v>921</v>
      </c>
      <c r="K518" s="15" t="s">
        <v>3125</v>
      </c>
    </row>
    <row r="519">
      <c r="A519" s="14" t="s">
        <v>3102</v>
      </c>
      <c r="B519" s="14" t="s">
        <v>6903</v>
      </c>
      <c r="C519" s="14" t="s">
        <v>3103</v>
      </c>
      <c r="D519" s="14" t="s">
        <v>820</v>
      </c>
      <c r="E519" s="14" t="s">
        <v>6901</v>
      </c>
      <c r="F519" s="14" t="s">
        <v>3104</v>
      </c>
      <c r="G519" s="15">
        <v>347.0</v>
      </c>
      <c r="H519" s="15" t="s">
        <v>2521</v>
      </c>
      <c r="I519" s="15">
        <v>335.0</v>
      </c>
      <c r="J519" s="15" t="s">
        <v>1006</v>
      </c>
      <c r="K519" s="15" t="s">
        <v>3128</v>
      </c>
    </row>
    <row r="520">
      <c r="A520" s="14" t="s">
        <v>3108</v>
      </c>
      <c r="B520" s="14" t="s">
        <v>6905</v>
      </c>
      <c r="C520" s="14" t="s">
        <v>3109</v>
      </c>
      <c r="D520" s="14" t="s">
        <v>828</v>
      </c>
      <c r="E520" s="14" t="s">
        <v>6906</v>
      </c>
      <c r="F520" s="14" t="s">
        <v>3110</v>
      </c>
      <c r="G520" s="15">
        <v>347.0</v>
      </c>
      <c r="H520" s="15" t="s">
        <v>2521</v>
      </c>
      <c r="I520" s="15">
        <v>335.0</v>
      </c>
      <c r="J520" s="15" t="s">
        <v>937</v>
      </c>
      <c r="K520" s="15" t="s">
        <v>3134</v>
      </c>
    </row>
    <row r="521">
      <c r="A521" s="14" t="s">
        <v>3114</v>
      </c>
      <c r="B521" s="14" t="s">
        <v>6908</v>
      </c>
      <c r="C521" s="14" t="s">
        <v>3115</v>
      </c>
      <c r="D521" s="14" t="s">
        <v>836</v>
      </c>
      <c r="E521" s="14" t="s">
        <v>6909</v>
      </c>
      <c r="F521" s="14" t="s">
        <v>3116</v>
      </c>
      <c r="G521" s="15">
        <v>348.0</v>
      </c>
      <c r="H521" s="15" t="s">
        <v>2521</v>
      </c>
      <c r="I521" s="15">
        <v>336.0</v>
      </c>
      <c r="J521" s="15" t="s">
        <v>941</v>
      </c>
      <c r="K521" s="15" t="s">
        <v>3140</v>
      </c>
    </row>
    <row r="522">
      <c r="A522" s="14" t="s">
        <v>3120</v>
      </c>
      <c r="B522" s="14" t="s">
        <v>6911</v>
      </c>
      <c r="C522" s="14" t="s">
        <v>3121</v>
      </c>
      <c r="D522" s="14" t="s">
        <v>844</v>
      </c>
      <c r="E522" s="14" t="s">
        <v>6909</v>
      </c>
      <c r="F522" s="14" t="s">
        <v>3122</v>
      </c>
      <c r="G522" s="15">
        <v>348.0</v>
      </c>
      <c r="H522" s="15" t="s">
        <v>2521</v>
      </c>
      <c r="I522" s="15">
        <v>336.0</v>
      </c>
      <c r="J522" s="15" t="s">
        <v>949</v>
      </c>
      <c r="K522" s="15" t="s">
        <v>3146</v>
      </c>
    </row>
    <row r="523">
      <c r="A523" s="14" t="s">
        <v>3126</v>
      </c>
      <c r="B523" s="14" t="s">
        <v>6913</v>
      </c>
      <c r="C523" s="14" t="s">
        <v>3127</v>
      </c>
      <c r="F523" s="14"/>
      <c r="G523" s="15">
        <v>348.0</v>
      </c>
      <c r="H523" s="15" t="s">
        <v>2521</v>
      </c>
      <c r="I523" s="15">
        <v>336.0</v>
      </c>
      <c r="J523" s="15" t="s">
        <v>957</v>
      </c>
      <c r="K523" s="15" t="s">
        <v>3152</v>
      </c>
    </row>
    <row r="524">
      <c r="A524" s="14" t="s">
        <v>3129</v>
      </c>
      <c r="B524" s="14" t="s">
        <v>6915</v>
      </c>
      <c r="C524" s="14" t="s">
        <v>3130</v>
      </c>
      <c r="D524" s="14" t="s">
        <v>852</v>
      </c>
      <c r="E524" s="14" t="s">
        <v>6916</v>
      </c>
      <c r="F524" s="14" t="s">
        <v>3131</v>
      </c>
      <c r="G524" s="15">
        <v>349.0</v>
      </c>
      <c r="H524" s="15" t="s">
        <v>2521</v>
      </c>
      <c r="I524" s="15">
        <v>337.0</v>
      </c>
      <c r="J524" s="15" t="s">
        <v>965</v>
      </c>
      <c r="K524" s="15" t="s">
        <v>3158</v>
      </c>
    </row>
    <row r="525">
      <c r="A525" s="14" t="s">
        <v>3135</v>
      </c>
      <c r="B525" s="14" t="s">
        <v>6918</v>
      </c>
      <c r="C525" s="14" t="s">
        <v>3136</v>
      </c>
      <c r="D525" s="14" t="s">
        <v>860</v>
      </c>
      <c r="E525" s="14" t="s">
        <v>6919</v>
      </c>
      <c r="F525" s="14" t="s">
        <v>3137</v>
      </c>
      <c r="G525" s="15">
        <v>349.0</v>
      </c>
      <c r="H525" s="15" t="s">
        <v>2521</v>
      </c>
      <c r="I525" s="15">
        <v>337.0</v>
      </c>
      <c r="J525" s="15" t="s">
        <v>973</v>
      </c>
      <c r="K525" s="15" t="s">
        <v>3164</v>
      </c>
    </row>
    <row r="526">
      <c r="A526" s="14" t="s">
        <v>3141</v>
      </c>
      <c r="B526" s="14" t="s">
        <v>6921</v>
      </c>
      <c r="C526" s="14" t="s">
        <v>3142</v>
      </c>
      <c r="D526" s="14" t="s">
        <v>868</v>
      </c>
      <c r="E526" s="14" t="s">
        <v>6922</v>
      </c>
      <c r="F526" s="14" t="s">
        <v>3143</v>
      </c>
      <c r="G526" s="15">
        <v>350.0</v>
      </c>
      <c r="H526" s="15" t="s">
        <v>2521</v>
      </c>
      <c r="I526" s="15">
        <v>338.0</v>
      </c>
      <c r="J526" s="15" t="s">
        <v>982</v>
      </c>
      <c r="K526" s="15" t="s">
        <v>3170</v>
      </c>
    </row>
    <row r="527">
      <c r="A527" s="14" t="s">
        <v>3147</v>
      </c>
      <c r="B527" s="14" t="s">
        <v>6924</v>
      </c>
      <c r="C527" s="14" t="s">
        <v>3148</v>
      </c>
      <c r="D527" s="14" t="s">
        <v>876</v>
      </c>
      <c r="E527" s="14" t="s">
        <v>6925</v>
      </c>
      <c r="F527" s="14" t="s">
        <v>3149</v>
      </c>
      <c r="G527" s="15">
        <v>351.0</v>
      </c>
      <c r="H527" s="15" t="s">
        <v>2521</v>
      </c>
      <c r="I527" s="15">
        <v>339.0</v>
      </c>
      <c r="J527" s="15" t="s">
        <v>990</v>
      </c>
      <c r="K527" s="15" t="s">
        <v>3176</v>
      </c>
    </row>
    <row r="528">
      <c r="A528" s="14" t="s">
        <v>3153</v>
      </c>
      <c r="B528" s="14" t="s">
        <v>6927</v>
      </c>
      <c r="C528" s="14" t="s">
        <v>3154</v>
      </c>
      <c r="D528" s="14" t="s">
        <v>884</v>
      </c>
      <c r="E528" s="14" t="s">
        <v>6928</v>
      </c>
      <c r="F528" s="14" t="s">
        <v>3155</v>
      </c>
      <c r="G528" s="15">
        <v>351.0</v>
      </c>
      <c r="H528" s="15" t="s">
        <v>2521</v>
      </c>
      <c r="I528" s="15">
        <v>339.0</v>
      </c>
      <c r="J528" s="15" t="s">
        <v>998</v>
      </c>
      <c r="K528" s="15" t="s">
        <v>3182</v>
      </c>
    </row>
    <row r="529">
      <c r="A529" s="14" t="s">
        <v>3159</v>
      </c>
      <c r="B529" s="14" t="s">
        <v>6930</v>
      </c>
      <c r="C529" s="14" t="s">
        <v>3160</v>
      </c>
      <c r="D529" s="14" t="s">
        <v>892</v>
      </c>
      <c r="E529" s="14" t="s">
        <v>6931</v>
      </c>
      <c r="F529" s="14" t="s">
        <v>3161</v>
      </c>
      <c r="G529" s="15">
        <v>352.0</v>
      </c>
      <c r="H529" s="15" t="s">
        <v>2521</v>
      </c>
      <c r="I529" s="15">
        <v>340.0</v>
      </c>
      <c r="J529" s="15" t="s">
        <v>1006</v>
      </c>
      <c r="K529" s="15" t="s">
        <v>3188</v>
      </c>
    </row>
    <row r="530">
      <c r="A530" s="14" t="s">
        <v>3165</v>
      </c>
      <c r="B530" s="14" t="s">
        <v>6933</v>
      </c>
      <c r="C530" s="14" t="s">
        <v>3166</v>
      </c>
      <c r="D530" s="14" t="s">
        <v>901</v>
      </c>
      <c r="E530" s="14" t="s">
        <v>6931</v>
      </c>
      <c r="F530" s="14" t="s">
        <v>3167</v>
      </c>
      <c r="G530" s="15">
        <v>353.0</v>
      </c>
      <c r="H530" s="15" t="s">
        <v>2521</v>
      </c>
      <c r="I530" s="15">
        <v>341.0</v>
      </c>
      <c r="J530" s="15" t="s">
        <v>1014</v>
      </c>
      <c r="K530" s="15" t="s">
        <v>3194</v>
      </c>
    </row>
    <row r="531">
      <c r="A531" s="14" t="s">
        <v>3171</v>
      </c>
      <c r="B531" s="14" t="s">
        <v>6935</v>
      </c>
      <c r="C531" s="14" t="s">
        <v>3172</v>
      </c>
      <c r="D531" s="14" t="s">
        <v>909</v>
      </c>
      <c r="E531" s="14" t="s">
        <v>6936</v>
      </c>
      <c r="F531" s="14" t="s">
        <v>3173</v>
      </c>
      <c r="G531" s="15">
        <v>353.0</v>
      </c>
      <c r="H531" s="15" t="s">
        <v>2521</v>
      </c>
      <c r="I531" s="15">
        <v>341.0</v>
      </c>
      <c r="J531" s="15" t="s">
        <v>1020</v>
      </c>
      <c r="K531" s="15" t="s">
        <v>3200</v>
      </c>
    </row>
    <row r="532">
      <c r="A532" s="14" t="s">
        <v>3177</v>
      </c>
      <c r="B532" s="14" t="s">
        <v>6938</v>
      </c>
      <c r="C532" s="14" t="s">
        <v>3178</v>
      </c>
      <c r="D532" s="14" t="s">
        <v>917</v>
      </c>
      <c r="E532" s="14" t="s">
        <v>6939</v>
      </c>
      <c r="F532" s="14" t="s">
        <v>3179</v>
      </c>
      <c r="G532" s="15">
        <v>355.0</v>
      </c>
      <c r="H532" s="15" t="s">
        <v>2521</v>
      </c>
      <c r="I532" s="15">
        <v>343.0</v>
      </c>
      <c r="J532" s="15" t="s">
        <v>1024</v>
      </c>
      <c r="K532" s="15" t="s">
        <v>3206</v>
      </c>
    </row>
    <row r="533">
      <c r="A533" s="14" t="s">
        <v>3183</v>
      </c>
      <c r="B533" s="14" t="s">
        <v>6941</v>
      </c>
      <c r="C533" s="14" t="s">
        <v>3184</v>
      </c>
      <c r="D533" s="14" t="s">
        <v>925</v>
      </c>
      <c r="E533" s="14" t="s">
        <v>6942</v>
      </c>
      <c r="F533" s="14" t="s">
        <v>3185</v>
      </c>
      <c r="G533" s="15">
        <v>355.0</v>
      </c>
      <c r="H533" s="15" t="s">
        <v>2521</v>
      </c>
      <c r="I533" s="15">
        <v>343.0</v>
      </c>
      <c r="J533" s="15" t="s">
        <v>1032</v>
      </c>
      <c r="K533" s="15" t="s">
        <v>3212</v>
      </c>
    </row>
    <row r="534">
      <c r="A534" s="14" t="s">
        <v>3189</v>
      </c>
      <c r="B534" s="14" t="s">
        <v>6944</v>
      </c>
      <c r="C534" s="14" t="s">
        <v>3190</v>
      </c>
      <c r="D534" s="14" t="s">
        <v>933</v>
      </c>
      <c r="E534" s="14" t="s">
        <v>6945</v>
      </c>
      <c r="F534" s="14" t="s">
        <v>3191</v>
      </c>
      <c r="G534" s="15">
        <v>356.0</v>
      </c>
      <c r="H534" s="15" t="s">
        <v>2521</v>
      </c>
      <c r="I534" s="15">
        <v>344.0</v>
      </c>
      <c r="J534" s="15" t="s">
        <v>1040</v>
      </c>
      <c r="K534" s="15" t="s">
        <v>3217</v>
      </c>
    </row>
    <row r="535">
      <c r="A535" s="14" t="s">
        <v>3195</v>
      </c>
      <c r="B535" s="14" t="s">
        <v>6947</v>
      </c>
      <c r="C535" s="14" t="s">
        <v>3196</v>
      </c>
      <c r="D535" s="14" t="s">
        <v>945</v>
      </c>
      <c r="E535" s="14" t="s">
        <v>6948</v>
      </c>
      <c r="F535" s="14" t="s">
        <v>3197</v>
      </c>
      <c r="G535" s="15">
        <v>357.0</v>
      </c>
      <c r="H535" s="15" t="s">
        <v>2521</v>
      </c>
      <c r="I535" s="15">
        <v>345.0</v>
      </c>
      <c r="J535" s="15" t="s">
        <v>1061</v>
      </c>
      <c r="K535" s="15" t="s">
        <v>3223</v>
      </c>
    </row>
    <row r="536">
      <c r="A536" s="14" t="s">
        <v>3201</v>
      </c>
      <c r="B536" s="14" t="s">
        <v>6950</v>
      </c>
      <c r="C536" s="14" t="s">
        <v>3202</v>
      </c>
      <c r="D536" s="14" t="s">
        <v>953</v>
      </c>
      <c r="E536" s="14" t="s">
        <v>6948</v>
      </c>
      <c r="F536" s="14" t="s">
        <v>3203</v>
      </c>
      <c r="G536" s="15">
        <v>357.0</v>
      </c>
      <c r="H536" s="15" t="s">
        <v>2521</v>
      </c>
      <c r="I536" s="15">
        <v>345.0</v>
      </c>
      <c r="J536" s="15" t="s">
        <v>1061</v>
      </c>
      <c r="K536" s="15" t="s">
        <v>3229</v>
      </c>
    </row>
    <row r="537">
      <c r="A537" s="14" t="s">
        <v>3207</v>
      </c>
      <c r="B537" s="14" t="s">
        <v>6952</v>
      </c>
      <c r="C537" s="14" t="s">
        <v>3208</v>
      </c>
      <c r="D537" s="14" t="s">
        <v>961</v>
      </c>
      <c r="E537" s="14" t="s">
        <v>6953</v>
      </c>
      <c r="F537" s="14" t="s">
        <v>3209</v>
      </c>
      <c r="G537" s="15">
        <v>358.0</v>
      </c>
      <c r="H537" s="15" t="s">
        <v>2521</v>
      </c>
      <c r="I537" s="15">
        <v>346.0</v>
      </c>
      <c r="J537" s="15" t="s">
        <v>1069</v>
      </c>
      <c r="K537" s="15" t="s">
        <v>3235</v>
      </c>
    </row>
    <row r="538">
      <c r="A538" s="14" t="s">
        <v>3213</v>
      </c>
      <c r="B538" s="14" t="s">
        <v>6955</v>
      </c>
      <c r="C538" s="14" t="s">
        <v>3214</v>
      </c>
      <c r="D538" s="15" t="s">
        <v>969</v>
      </c>
      <c r="E538" s="14" t="s">
        <v>6662</v>
      </c>
      <c r="F538" s="14" t="s">
        <v>2585</v>
      </c>
      <c r="G538" s="15">
        <v>359.0</v>
      </c>
      <c r="H538" s="15" t="s">
        <v>2521</v>
      </c>
      <c r="I538" s="15">
        <v>347.0</v>
      </c>
      <c r="J538" s="15" t="s">
        <v>1078</v>
      </c>
      <c r="K538" s="15" t="s">
        <v>3241</v>
      </c>
    </row>
    <row r="539">
      <c r="A539" s="14" t="s">
        <v>3218</v>
      </c>
      <c r="B539" s="14" t="s">
        <v>6957</v>
      </c>
      <c r="C539" s="14" t="s">
        <v>3219</v>
      </c>
      <c r="D539" s="14" t="s">
        <v>977</v>
      </c>
      <c r="E539" s="14" t="s">
        <v>6662</v>
      </c>
      <c r="F539" s="14" t="s">
        <v>3220</v>
      </c>
      <c r="G539" s="15">
        <v>359.0</v>
      </c>
      <c r="H539" s="15" t="s">
        <v>2521</v>
      </c>
      <c r="I539" s="15">
        <v>347.0</v>
      </c>
      <c r="J539" s="15" t="s">
        <v>1086</v>
      </c>
      <c r="K539" s="15" t="s">
        <v>3247</v>
      </c>
    </row>
    <row r="540">
      <c r="A540" s="14" t="s">
        <v>3224</v>
      </c>
      <c r="B540" s="14" t="s">
        <v>6959</v>
      </c>
      <c r="C540" s="14" t="s">
        <v>3225</v>
      </c>
      <c r="D540" s="14" t="s">
        <v>986</v>
      </c>
      <c r="E540" s="14" t="s">
        <v>6960</v>
      </c>
      <c r="F540" s="14" t="s">
        <v>3226</v>
      </c>
      <c r="G540" s="15">
        <v>360.0</v>
      </c>
      <c r="H540" s="15" t="s">
        <v>2521</v>
      </c>
      <c r="I540" s="15">
        <v>348.0</v>
      </c>
      <c r="J540" s="15" t="s">
        <v>1095</v>
      </c>
      <c r="K540" s="15" t="s">
        <v>3253</v>
      </c>
    </row>
    <row r="541">
      <c r="A541" s="14" t="s">
        <v>3230</v>
      </c>
      <c r="B541" s="14" t="s">
        <v>6962</v>
      </c>
      <c r="C541" s="14" t="s">
        <v>3231</v>
      </c>
      <c r="D541" s="14" t="s">
        <v>994</v>
      </c>
      <c r="E541" s="14" t="s">
        <v>6963</v>
      </c>
      <c r="F541" s="14" t="s">
        <v>3232</v>
      </c>
      <c r="G541" s="15">
        <v>360.0</v>
      </c>
      <c r="H541" s="15" t="s">
        <v>2521</v>
      </c>
      <c r="I541" s="15">
        <v>348.0</v>
      </c>
      <c r="J541" s="15" t="s">
        <v>1103</v>
      </c>
      <c r="K541" s="15" t="s">
        <v>3259</v>
      </c>
    </row>
    <row r="542">
      <c r="A542" s="14" t="s">
        <v>3236</v>
      </c>
      <c r="B542" s="14" t="s">
        <v>6965</v>
      </c>
      <c r="C542" s="14" t="s">
        <v>3237</v>
      </c>
      <c r="D542" s="14" t="s">
        <v>1002</v>
      </c>
      <c r="E542" s="14" t="s">
        <v>6963</v>
      </c>
      <c r="F542" s="14" t="s">
        <v>3238</v>
      </c>
      <c r="G542" s="15">
        <v>361.0</v>
      </c>
      <c r="H542" s="15" t="s">
        <v>2521</v>
      </c>
      <c r="I542" s="15">
        <v>349.0</v>
      </c>
      <c r="J542" s="15" t="s">
        <v>1117</v>
      </c>
      <c r="K542" s="15" t="s">
        <v>3265</v>
      </c>
    </row>
    <row r="543">
      <c r="A543" s="14" t="s">
        <v>3242</v>
      </c>
      <c r="B543" s="14" t="s">
        <v>6967</v>
      </c>
      <c r="C543" s="14" t="s">
        <v>3243</v>
      </c>
      <c r="D543" s="14" t="s">
        <v>1010</v>
      </c>
      <c r="E543" s="14" t="s">
        <v>6968</v>
      </c>
      <c r="F543" s="14" t="s">
        <v>3244</v>
      </c>
      <c r="G543" s="15">
        <v>361.0</v>
      </c>
      <c r="H543" s="15" t="s">
        <v>2521</v>
      </c>
      <c r="I543" s="15">
        <v>349.0</v>
      </c>
      <c r="J543" s="15" t="s">
        <v>1127</v>
      </c>
      <c r="K543" s="15" t="s">
        <v>3271</v>
      </c>
    </row>
    <row r="544">
      <c r="A544" s="14" t="s">
        <v>3248</v>
      </c>
      <c r="B544" s="14" t="s">
        <v>6970</v>
      </c>
      <c r="C544" s="14" t="s">
        <v>3249</v>
      </c>
      <c r="D544" s="14" t="s">
        <v>1036</v>
      </c>
      <c r="E544" s="14" t="s">
        <v>6971</v>
      </c>
      <c r="F544" s="14" t="s">
        <v>3250</v>
      </c>
      <c r="G544" s="15">
        <v>362.0</v>
      </c>
      <c r="H544" s="15" t="s">
        <v>2521</v>
      </c>
      <c r="I544" s="15">
        <v>350.0</v>
      </c>
      <c r="J544" s="15" t="s">
        <v>1135</v>
      </c>
      <c r="K544" s="15" t="s">
        <v>3277</v>
      </c>
    </row>
    <row r="545">
      <c r="A545" s="14" t="s">
        <v>3254</v>
      </c>
      <c r="B545" s="14" t="s">
        <v>6973</v>
      </c>
      <c r="C545" s="14" t="s">
        <v>3255</v>
      </c>
      <c r="D545" s="14" t="s">
        <v>1028</v>
      </c>
      <c r="E545" s="14" t="s">
        <v>6974</v>
      </c>
      <c r="F545" s="14" t="s">
        <v>3256</v>
      </c>
      <c r="G545" s="15">
        <v>363.0</v>
      </c>
      <c r="H545" s="15" t="s">
        <v>2521</v>
      </c>
      <c r="I545" s="15">
        <v>351.0</v>
      </c>
      <c r="J545" s="15" t="s">
        <v>1143</v>
      </c>
      <c r="K545" s="15" t="s">
        <v>3283</v>
      </c>
    </row>
    <row r="546">
      <c r="A546" s="14" t="s">
        <v>3260</v>
      </c>
      <c r="B546" s="14" t="s">
        <v>6976</v>
      </c>
      <c r="C546" s="14" t="s">
        <v>3261</v>
      </c>
      <c r="D546" s="14" t="s">
        <v>1044</v>
      </c>
      <c r="E546" s="14" t="s">
        <v>6977</v>
      </c>
      <c r="F546" s="14" t="s">
        <v>3262</v>
      </c>
      <c r="G546" s="15">
        <v>364.0</v>
      </c>
      <c r="H546" s="15" t="s">
        <v>2521</v>
      </c>
      <c r="I546" s="15">
        <v>352.0</v>
      </c>
      <c r="J546" s="15" t="s">
        <v>1165</v>
      </c>
      <c r="K546" s="15" t="s">
        <v>3289</v>
      </c>
    </row>
    <row r="547">
      <c r="A547" s="14" t="s">
        <v>3266</v>
      </c>
      <c r="B547" s="14" t="s">
        <v>6979</v>
      </c>
      <c r="C547" s="14" t="s">
        <v>3267</v>
      </c>
      <c r="D547" s="14" t="s">
        <v>1057</v>
      </c>
      <c r="E547" s="14" t="s">
        <v>6980</v>
      </c>
      <c r="F547" s="14" t="s">
        <v>3268</v>
      </c>
      <c r="G547" s="15">
        <v>365.0</v>
      </c>
      <c r="H547" s="15" t="s">
        <v>2521</v>
      </c>
      <c r="I547" s="15">
        <v>353.0</v>
      </c>
      <c r="J547" s="15" t="s">
        <v>1175</v>
      </c>
      <c r="K547" s="15" t="s">
        <v>3295</v>
      </c>
    </row>
    <row r="548">
      <c r="A548" s="14" t="s">
        <v>3272</v>
      </c>
      <c r="B548" s="14" t="s">
        <v>6982</v>
      </c>
      <c r="C548" s="14" t="s">
        <v>3273</v>
      </c>
      <c r="D548" s="14" t="s">
        <v>1065</v>
      </c>
      <c r="E548" s="14" t="s">
        <v>6983</v>
      </c>
      <c r="F548" s="14" t="s">
        <v>3274</v>
      </c>
      <c r="G548" s="15">
        <v>365.0</v>
      </c>
      <c r="H548" s="15" t="s">
        <v>2521</v>
      </c>
      <c r="I548" s="15">
        <v>353.0</v>
      </c>
      <c r="J548" s="15" t="s">
        <v>1186</v>
      </c>
      <c r="K548" s="15" t="s">
        <v>3301</v>
      </c>
    </row>
    <row r="549">
      <c r="A549" s="14" t="s">
        <v>3278</v>
      </c>
      <c r="B549" s="14" t="s">
        <v>6985</v>
      </c>
      <c r="C549" s="14" t="s">
        <v>3279</v>
      </c>
      <c r="D549" s="14" t="s">
        <v>1073</v>
      </c>
      <c r="E549" s="14" t="s">
        <v>6983</v>
      </c>
      <c r="F549" s="14" t="s">
        <v>3280</v>
      </c>
      <c r="G549" s="15">
        <v>365.0</v>
      </c>
      <c r="H549" s="15" t="s">
        <v>2521</v>
      </c>
      <c r="I549" s="15">
        <v>353.0</v>
      </c>
      <c r="J549" s="15" t="s">
        <v>1194</v>
      </c>
      <c r="K549" s="15" t="s">
        <v>3307</v>
      </c>
    </row>
    <row r="550">
      <c r="A550" s="14" t="s">
        <v>3284</v>
      </c>
      <c r="B550" s="14" t="s">
        <v>6987</v>
      </c>
      <c r="C550" s="14" t="s">
        <v>3285</v>
      </c>
      <c r="D550" s="14" t="s">
        <v>1082</v>
      </c>
      <c r="E550" s="14" t="s">
        <v>6983</v>
      </c>
      <c r="F550" s="14" t="s">
        <v>3286</v>
      </c>
      <c r="G550" s="15">
        <v>366.0</v>
      </c>
      <c r="H550" s="15" t="s">
        <v>2521</v>
      </c>
      <c r="I550" s="15">
        <v>354.0</v>
      </c>
      <c r="J550" s="15" t="s">
        <v>2207</v>
      </c>
      <c r="K550" s="15" t="s">
        <v>3313</v>
      </c>
    </row>
    <row r="551">
      <c r="A551" s="14" t="s">
        <v>3290</v>
      </c>
      <c r="B551" s="14" t="s">
        <v>6989</v>
      </c>
      <c r="C551" s="14" t="s">
        <v>3291</v>
      </c>
      <c r="D551" s="14" t="s">
        <v>136</v>
      </c>
      <c r="E551" s="14" t="s">
        <v>6983</v>
      </c>
      <c r="F551" s="14" t="s">
        <v>3292</v>
      </c>
      <c r="G551" s="15">
        <v>366.0</v>
      </c>
      <c r="H551" s="15" t="s">
        <v>2521</v>
      </c>
      <c r="I551" s="15">
        <v>354.0</v>
      </c>
      <c r="J551" s="15" t="s">
        <v>1208</v>
      </c>
      <c r="K551" s="15" t="s">
        <v>3319</v>
      </c>
    </row>
    <row r="552">
      <c r="A552" s="14" t="s">
        <v>3296</v>
      </c>
      <c r="B552" s="14" t="s">
        <v>6991</v>
      </c>
      <c r="C552" s="14" t="s">
        <v>3297</v>
      </c>
      <c r="D552" s="14" t="s">
        <v>1099</v>
      </c>
      <c r="E552" s="14" t="s">
        <v>6992</v>
      </c>
      <c r="F552" s="14" t="s">
        <v>3298</v>
      </c>
      <c r="G552" s="15">
        <v>367.0</v>
      </c>
      <c r="H552" s="15" t="s">
        <v>2521</v>
      </c>
      <c r="I552" s="15">
        <v>355.0</v>
      </c>
      <c r="J552" s="15" t="s">
        <v>1208</v>
      </c>
      <c r="K552" s="15" t="s">
        <v>3325</v>
      </c>
    </row>
    <row r="553">
      <c r="A553" s="14" t="s">
        <v>3302</v>
      </c>
      <c r="B553" s="14" t="s">
        <v>6994</v>
      </c>
      <c r="C553" s="14" t="s">
        <v>3303</v>
      </c>
      <c r="D553" s="14" t="s">
        <v>1113</v>
      </c>
      <c r="E553" s="14" t="s">
        <v>6995</v>
      </c>
      <c r="F553" s="14" t="s">
        <v>3304</v>
      </c>
      <c r="G553" s="15">
        <v>368.0</v>
      </c>
      <c r="H553" s="15" t="s">
        <v>2521</v>
      </c>
      <c r="I553" s="15">
        <v>356.0</v>
      </c>
      <c r="J553" s="15" t="s">
        <v>1216</v>
      </c>
      <c r="K553" s="15" t="s">
        <v>3331</v>
      </c>
    </row>
    <row r="554">
      <c r="A554" s="14" t="s">
        <v>3308</v>
      </c>
      <c r="B554" s="14" t="s">
        <v>6997</v>
      </c>
      <c r="C554" s="14" t="s">
        <v>3309</v>
      </c>
      <c r="D554" s="14" t="s">
        <v>1123</v>
      </c>
      <c r="E554" s="14" t="s">
        <v>6998</v>
      </c>
      <c r="F554" s="14" t="s">
        <v>3310</v>
      </c>
      <c r="G554" s="15">
        <v>368.0</v>
      </c>
      <c r="H554" s="15" t="s">
        <v>2521</v>
      </c>
      <c r="I554" s="15">
        <v>356.0</v>
      </c>
      <c r="J554" s="15" t="s">
        <v>1224</v>
      </c>
      <c r="K554" s="15" t="s">
        <v>3337</v>
      </c>
    </row>
    <row r="555">
      <c r="A555" s="14" t="s">
        <v>3314</v>
      </c>
      <c r="B555" s="14" t="s">
        <v>7000</v>
      </c>
      <c r="C555" s="14" t="s">
        <v>3315</v>
      </c>
      <c r="D555" s="14" t="s">
        <v>1131</v>
      </c>
      <c r="E555" s="14" t="s">
        <v>7001</v>
      </c>
      <c r="F555" s="14" t="s">
        <v>3316</v>
      </c>
      <c r="G555" s="15">
        <v>369.0</v>
      </c>
      <c r="H555" s="15" t="s">
        <v>2521</v>
      </c>
      <c r="I555" s="15">
        <v>357.0</v>
      </c>
      <c r="J555" s="15" t="s">
        <v>3343</v>
      </c>
      <c r="K555" s="15" t="s">
        <v>3344</v>
      </c>
    </row>
    <row r="556">
      <c r="A556" s="14" t="s">
        <v>3320</v>
      </c>
      <c r="B556" s="14" t="s">
        <v>7003</v>
      </c>
      <c r="C556" s="14" t="s">
        <v>3321</v>
      </c>
      <c r="D556" s="14" t="s">
        <v>1139</v>
      </c>
      <c r="E556" s="14" t="s">
        <v>7004</v>
      </c>
      <c r="F556" s="14" t="s">
        <v>3322</v>
      </c>
      <c r="G556" s="15">
        <v>369.0</v>
      </c>
      <c r="H556" s="15" t="s">
        <v>2521</v>
      </c>
      <c r="I556" s="15">
        <v>357.0</v>
      </c>
      <c r="J556" s="15" t="s">
        <v>1248</v>
      </c>
      <c r="K556" s="15" t="s">
        <v>3350</v>
      </c>
    </row>
    <row r="557">
      <c r="A557" s="14" t="s">
        <v>3326</v>
      </c>
      <c r="B557" s="14" t="s">
        <v>7006</v>
      </c>
      <c r="C557" s="14" t="s">
        <v>3327</v>
      </c>
      <c r="D557" s="14" t="s">
        <v>1161</v>
      </c>
      <c r="E557" s="14" t="s">
        <v>7004</v>
      </c>
      <c r="F557" s="14" t="s">
        <v>3328</v>
      </c>
      <c r="G557" s="15">
        <v>370.0</v>
      </c>
      <c r="H557" s="15" t="s">
        <v>2521</v>
      </c>
      <c r="I557" s="15">
        <v>358.0</v>
      </c>
      <c r="J557" s="15" t="s">
        <v>1256</v>
      </c>
      <c r="K557" s="15" t="s">
        <v>3356</v>
      </c>
    </row>
    <row r="558">
      <c r="A558" s="14" t="s">
        <v>3332</v>
      </c>
      <c r="B558" s="14" t="s">
        <v>7008</v>
      </c>
      <c r="C558" s="14" t="s">
        <v>3333</v>
      </c>
      <c r="D558" s="14" t="s">
        <v>1171</v>
      </c>
      <c r="E558" s="14" t="s">
        <v>7009</v>
      </c>
      <c r="F558" s="14" t="s">
        <v>3334</v>
      </c>
      <c r="G558" s="15">
        <v>370.0</v>
      </c>
      <c r="H558" s="15" t="s">
        <v>2521</v>
      </c>
      <c r="I558" s="15">
        <v>358.0</v>
      </c>
      <c r="J558" s="15" t="s">
        <v>1265</v>
      </c>
      <c r="K558" s="15" t="s">
        <v>3362</v>
      </c>
    </row>
    <row r="559">
      <c r="A559" s="14" t="s">
        <v>3338</v>
      </c>
      <c r="B559" s="14" t="s">
        <v>7011</v>
      </c>
      <c r="C559" s="14" t="s">
        <v>3339</v>
      </c>
      <c r="D559" s="14" t="s">
        <v>1181</v>
      </c>
      <c r="E559" s="14" t="s">
        <v>7012</v>
      </c>
      <c r="F559" s="14" t="s">
        <v>3340</v>
      </c>
      <c r="G559" s="15">
        <v>370.0</v>
      </c>
      <c r="H559" s="15" t="s">
        <v>2521</v>
      </c>
      <c r="I559" s="15">
        <v>358.0</v>
      </c>
      <c r="J559" s="15" t="s">
        <v>1279</v>
      </c>
      <c r="K559" s="15" t="s">
        <v>3368</v>
      </c>
    </row>
    <row r="560">
      <c r="A560" s="14" t="s">
        <v>3345</v>
      </c>
      <c r="B560" s="14" t="s">
        <v>7014</v>
      </c>
      <c r="C560" s="14" t="s">
        <v>3346</v>
      </c>
      <c r="D560" s="14" t="s">
        <v>1190</v>
      </c>
      <c r="E560" s="14" t="s">
        <v>7015</v>
      </c>
      <c r="F560" s="14" t="s">
        <v>3347</v>
      </c>
      <c r="G560" s="15">
        <v>371.0</v>
      </c>
      <c r="H560" s="15" t="s">
        <v>2521</v>
      </c>
      <c r="I560" s="15">
        <v>359.0</v>
      </c>
      <c r="J560" s="15" t="s">
        <v>1289</v>
      </c>
      <c r="K560" s="15" t="s">
        <v>3374</v>
      </c>
    </row>
    <row r="561">
      <c r="A561" s="14" t="s">
        <v>3351</v>
      </c>
      <c r="B561" s="14" t="s">
        <v>7017</v>
      </c>
      <c r="C561" s="14" t="s">
        <v>3352</v>
      </c>
      <c r="D561" s="14" t="s">
        <v>1198</v>
      </c>
      <c r="E561" s="14" t="s">
        <v>7018</v>
      </c>
      <c r="F561" s="14" t="s">
        <v>3353</v>
      </c>
      <c r="G561" s="15">
        <v>372.0</v>
      </c>
      <c r="H561" s="15" t="s">
        <v>2521</v>
      </c>
      <c r="I561" s="15">
        <v>360.0</v>
      </c>
      <c r="J561" s="15" t="s">
        <v>1294</v>
      </c>
      <c r="K561" s="15" t="s">
        <v>3380</v>
      </c>
    </row>
    <row r="562">
      <c r="A562" s="14" t="s">
        <v>3357</v>
      </c>
      <c r="B562" s="14" t="s">
        <v>7020</v>
      </c>
      <c r="C562" s="14" t="s">
        <v>3358</v>
      </c>
      <c r="D562" s="14" t="s">
        <v>1204</v>
      </c>
      <c r="E562" s="14" t="s">
        <v>7021</v>
      </c>
      <c r="F562" s="14" t="s">
        <v>3359</v>
      </c>
      <c r="G562" s="15">
        <v>372.0</v>
      </c>
      <c r="H562" s="15" t="s">
        <v>2521</v>
      </c>
      <c r="I562" s="15">
        <v>360.0</v>
      </c>
      <c r="J562" s="15" t="s">
        <v>3386</v>
      </c>
      <c r="K562" s="15" t="s">
        <v>3387</v>
      </c>
    </row>
    <row r="563">
      <c r="A563" s="14" t="s">
        <v>3363</v>
      </c>
      <c r="B563" s="14" t="s">
        <v>7023</v>
      </c>
      <c r="C563" s="14" t="s">
        <v>3364</v>
      </c>
      <c r="D563" s="14" t="s">
        <v>1212</v>
      </c>
      <c r="E563" s="14" t="s">
        <v>7024</v>
      </c>
      <c r="F563" s="14" t="s">
        <v>3365</v>
      </c>
      <c r="G563" s="15">
        <v>374.0</v>
      </c>
      <c r="H563" s="15" t="s">
        <v>2521</v>
      </c>
      <c r="I563" s="15">
        <v>362.0</v>
      </c>
      <c r="J563" s="15" t="s">
        <v>2293</v>
      </c>
      <c r="K563" s="15" t="s">
        <v>3393</v>
      </c>
    </row>
    <row r="564">
      <c r="A564" s="14" t="s">
        <v>3369</v>
      </c>
      <c r="B564" s="14" t="s">
        <v>7026</v>
      </c>
      <c r="C564" s="14" t="s">
        <v>3370</v>
      </c>
      <c r="D564" s="14" t="s">
        <v>1220</v>
      </c>
      <c r="E564" s="14" t="s">
        <v>7027</v>
      </c>
      <c r="F564" s="14" t="s">
        <v>3371</v>
      </c>
      <c r="G564" s="15">
        <v>375.0</v>
      </c>
      <c r="H564" s="15" t="s">
        <v>2521</v>
      </c>
      <c r="I564" s="15">
        <v>363.0</v>
      </c>
      <c r="J564" s="15" t="s">
        <v>2301</v>
      </c>
      <c r="K564" s="15" t="s">
        <v>3399</v>
      </c>
    </row>
    <row r="565">
      <c r="A565" s="14" t="s">
        <v>3375</v>
      </c>
      <c r="B565" s="14" t="s">
        <v>7029</v>
      </c>
      <c r="C565" s="14" t="s">
        <v>3376</v>
      </c>
      <c r="D565" s="14" t="s">
        <v>1228</v>
      </c>
      <c r="E565" s="14" t="s">
        <v>7030</v>
      </c>
      <c r="F565" s="14" t="s">
        <v>3377</v>
      </c>
      <c r="G565" s="15">
        <v>376.0</v>
      </c>
      <c r="H565" s="15" t="s">
        <v>2521</v>
      </c>
      <c r="I565" s="15">
        <v>364.0</v>
      </c>
      <c r="J565" s="15" t="s">
        <v>2309</v>
      </c>
      <c r="K565" s="15" t="s">
        <v>3405</v>
      </c>
    </row>
    <row r="566">
      <c r="A566" s="14" t="s">
        <v>3381</v>
      </c>
      <c r="B566" s="14" t="s">
        <v>7032</v>
      </c>
      <c r="C566" s="14" t="s">
        <v>3382</v>
      </c>
      <c r="D566" s="14" t="s">
        <v>1236</v>
      </c>
      <c r="E566" s="14" t="s">
        <v>7033</v>
      </c>
      <c r="F566" s="14" t="s">
        <v>3383</v>
      </c>
      <c r="G566" s="15">
        <v>377.0</v>
      </c>
      <c r="H566" s="15" t="s">
        <v>2521</v>
      </c>
      <c r="I566" s="15">
        <v>365.0</v>
      </c>
      <c r="J566" s="15" t="s">
        <v>2317</v>
      </c>
      <c r="K566" s="15" t="s">
        <v>3411</v>
      </c>
    </row>
    <row r="567">
      <c r="A567" s="14" t="s">
        <v>3388</v>
      </c>
      <c r="B567" s="14" t="s">
        <v>7035</v>
      </c>
      <c r="C567" s="14" t="s">
        <v>3389</v>
      </c>
      <c r="D567" s="14" t="s">
        <v>1244</v>
      </c>
      <c r="E567" s="14" t="s">
        <v>7036</v>
      </c>
      <c r="F567" s="14" t="s">
        <v>3390</v>
      </c>
      <c r="G567" s="15">
        <v>378.0</v>
      </c>
      <c r="H567" s="15" t="s">
        <v>2521</v>
      </c>
      <c r="I567" s="15">
        <v>366.0</v>
      </c>
      <c r="J567" s="15" t="s">
        <v>2325</v>
      </c>
      <c r="K567" s="15" t="s">
        <v>3417</v>
      </c>
    </row>
    <row r="568">
      <c r="A568" s="14" t="s">
        <v>3394</v>
      </c>
      <c r="B568" s="14" t="s">
        <v>7038</v>
      </c>
      <c r="C568" s="14" t="s">
        <v>3395</v>
      </c>
      <c r="D568" s="14" t="s">
        <v>1252</v>
      </c>
      <c r="E568" s="14" t="s">
        <v>7036</v>
      </c>
      <c r="F568" s="14" t="s">
        <v>3396</v>
      </c>
      <c r="G568" s="15">
        <v>378.0</v>
      </c>
      <c r="H568" s="15" t="s">
        <v>2521</v>
      </c>
      <c r="I568" s="15">
        <v>366.0</v>
      </c>
      <c r="J568" s="15" t="s">
        <v>2333</v>
      </c>
      <c r="K568" s="15" t="s">
        <v>3423</v>
      </c>
    </row>
    <row r="569">
      <c r="A569" s="14" t="s">
        <v>3400</v>
      </c>
      <c r="B569" s="14" t="s">
        <v>7040</v>
      </c>
      <c r="C569" s="14" t="s">
        <v>3401</v>
      </c>
      <c r="D569" s="14" t="s">
        <v>1260</v>
      </c>
      <c r="E569" s="14" t="s">
        <v>7041</v>
      </c>
      <c r="F569" s="14" t="s">
        <v>3402</v>
      </c>
      <c r="G569" s="15">
        <v>379.0</v>
      </c>
      <c r="H569" s="15" t="s">
        <v>2521</v>
      </c>
      <c r="I569" s="15">
        <v>367.0</v>
      </c>
      <c r="J569" s="15" t="s">
        <v>2341</v>
      </c>
      <c r="K569" s="15" t="s">
        <v>3429</v>
      </c>
    </row>
    <row r="570">
      <c r="A570" s="14" t="s">
        <v>3406</v>
      </c>
      <c r="B570" s="14" t="s">
        <v>7043</v>
      </c>
      <c r="C570" s="14" t="s">
        <v>3407</v>
      </c>
      <c r="D570" s="14" t="s">
        <v>1269</v>
      </c>
      <c r="E570" s="14" t="s">
        <v>7041</v>
      </c>
      <c r="F570" s="14" t="s">
        <v>3408</v>
      </c>
      <c r="G570" s="15">
        <v>379.0</v>
      </c>
      <c r="H570" s="15" t="s">
        <v>2521</v>
      </c>
      <c r="I570" s="15">
        <v>367.0</v>
      </c>
      <c r="J570" s="15" t="s">
        <v>2349</v>
      </c>
      <c r="K570" s="15" t="s">
        <v>3432</v>
      </c>
    </row>
    <row r="571">
      <c r="A571" s="14" t="s">
        <v>3412</v>
      </c>
      <c r="B571" s="14" t="s">
        <v>7045</v>
      </c>
      <c r="C571" s="14" t="s">
        <v>3413</v>
      </c>
      <c r="D571" s="14" t="s">
        <v>1285</v>
      </c>
      <c r="E571" s="14" t="s">
        <v>7046</v>
      </c>
      <c r="F571" s="14" t="s">
        <v>3414</v>
      </c>
      <c r="G571" s="15">
        <v>379.0</v>
      </c>
      <c r="H571" s="15" t="s">
        <v>2521</v>
      </c>
      <c r="I571" s="15">
        <v>367.0</v>
      </c>
      <c r="J571" s="15" t="s">
        <v>2357</v>
      </c>
      <c r="K571" s="15" t="s">
        <v>3438</v>
      </c>
    </row>
    <row r="572">
      <c r="A572" s="14" t="s">
        <v>3418</v>
      </c>
      <c r="B572" s="14" t="s">
        <v>7048</v>
      </c>
      <c r="C572" s="14" t="s">
        <v>3419</v>
      </c>
      <c r="D572" s="14" t="s">
        <v>1291</v>
      </c>
      <c r="E572" s="14" t="s">
        <v>7049</v>
      </c>
      <c r="F572" s="14" t="s">
        <v>3420</v>
      </c>
      <c r="G572" s="15">
        <v>380.0</v>
      </c>
      <c r="H572" s="15" t="s">
        <v>2521</v>
      </c>
      <c r="I572" s="15">
        <v>368.0</v>
      </c>
      <c r="J572" s="15" t="s">
        <v>2365</v>
      </c>
      <c r="K572" s="15" t="s">
        <v>3444</v>
      </c>
    </row>
    <row r="573">
      <c r="A573" s="14" t="s">
        <v>3424</v>
      </c>
      <c r="B573" s="14" t="s">
        <v>7051</v>
      </c>
      <c r="C573" s="14" t="s">
        <v>3425</v>
      </c>
      <c r="D573" s="14" t="s">
        <v>2247</v>
      </c>
      <c r="E573" s="14" t="s">
        <v>7052</v>
      </c>
      <c r="F573" s="14" t="s">
        <v>3426</v>
      </c>
      <c r="G573" s="15">
        <v>381.0</v>
      </c>
      <c r="H573" s="15" t="s">
        <v>2521</v>
      </c>
      <c r="I573" s="15">
        <v>369.0</v>
      </c>
      <c r="J573" s="15" t="s">
        <v>2374</v>
      </c>
      <c r="K573" s="15" t="s">
        <v>3450</v>
      </c>
    </row>
    <row r="574">
      <c r="A574" s="14" t="s">
        <v>3430</v>
      </c>
      <c r="B574" s="14" t="s">
        <v>7054</v>
      </c>
      <c r="C574" s="14" t="s">
        <v>3431</v>
      </c>
      <c r="D574" s="14" t="s">
        <v>2247</v>
      </c>
      <c r="E574" s="14" t="s">
        <v>7052</v>
      </c>
      <c r="F574" s="14" t="s">
        <v>3426</v>
      </c>
      <c r="G574" s="15">
        <v>381.0</v>
      </c>
      <c r="H574" s="15" t="s">
        <v>2521</v>
      </c>
      <c r="I574" s="15">
        <v>369.0</v>
      </c>
      <c r="J574" s="15" t="s">
        <v>2382</v>
      </c>
      <c r="K574" s="15" t="s">
        <v>3456</v>
      </c>
    </row>
    <row r="575">
      <c r="A575" s="14" t="s">
        <v>3433</v>
      </c>
      <c r="B575" s="14" t="s">
        <v>7056</v>
      </c>
      <c r="C575" s="14" t="s">
        <v>3434</v>
      </c>
      <c r="D575" s="14" t="s">
        <v>2254</v>
      </c>
      <c r="E575" s="14" t="s">
        <v>7057</v>
      </c>
      <c r="F575" s="14" t="s">
        <v>3435</v>
      </c>
      <c r="G575" s="15">
        <v>381.0</v>
      </c>
      <c r="H575" s="15" t="s">
        <v>2521</v>
      </c>
      <c r="I575" s="15">
        <v>369.0</v>
      </c>
      <c r="J575" s="15" t="s">
        <v>3462</v>
      </c>
      <c r="K575" s="15" t="s">
        <v>3463</v>
      </c>
    </row>
    <row r="576">
      <c r="A576" s="14" t="s">
        <v>3439</v>
      </c>
      <c r="B576" s="14" t="s">
        <v>7059</v>
      </c>
      <c r="C576" s="14" t="s">
        <v>3440</v>
      </c>
      <c r="D576" s="14" t="s">
        <v>2261</v>
      </c>
      <c r="E576" s="14" t="s">
        <v>7060</v>
      </c>
      <c r="F576" s="14" t="s">
        <v>3441</v>
      </c>
      <c r="G576" s="15">
        <v>382.0</v>
      </c>
      <c r="H576" s="15" t="s">
        <v>2521</v>
      </c>
      <c r="I576" s="15">
        <v>370.0</v>
      </c>
      <c r="J576" s="15" t="s">
        <v>2398</v>
      </c>
      <c r="K576" s="15" t="s">
        <v>3469</v>
      </c>
    </row>
    <row r="577">
      <c r="A577" s="14" t="s">
        <v>3445</v>
      </c>
      <c r="B577" s="14" t="s">
        <v>7062</v>
      </c>
      <c r="C577" s="14" t="s">
        <v>3446</v>
      </c>
      <c r="D577" s="14" t="s">
        <v>2268</v>
      </c>
      <c r="E577" s="14" t="s">
        <v>7060</v>
      </c>
      <c r="F577" s="14" t="s">
        <v>3447</v>
      </c>
      <c r="G577" s="15">
        <v>382.0</v>
      </c>
      <c r="H577" s="15" t="s">
        <v>2521</v>
      </c>
      <c r="I577" s="15">
        <v>370.0</v>
      </c>
      <c r="J577" s="15" t="s">
        <v>2406</v>
      </c>
      <c r="K577" s="15" t="s">
        <v>3475</v>
      </c>
    </row>
    <row r="578">
      <c r="A578" s="14" t="s">
        <v>3451</v>
      </c>
      <c r="B578" s="14" t="s">
        <v>7064</v>
      </c>
      <c r="C578" s="14" t="s">
        <v>3452</v>
      </c>
      <c r="D578" s="14" t="s">
        <v>2274</v>
      </c>
      <c r="E578" s="14" t="s">
        <v>7065</v>
      </c>
      <c r="F578" s="14" t="s">
        <v>3453</v>
      </c>
      <c r="G578" s="15">
        <v>383.0</v>
      </c>
      <c r="H578" s="15" t="s">
        <v>2521</v>
      </c>
      <c r="I578" s="15">
        <v>371.0</v>
      </c>
      <c r="J578" s="15" t="s">
        <v>2414</v>
      </c>
      <c r="K578" s="15" t="s">
        <v>3481</v>
      </c>
    </row>
    <row r="579">
      <c r="A579" s="14" t="s">
        <v>3457</v>
      </c>
      <c r="B579" s="14" t="s">
        <v>7067</v>
      </c>
      <c r="C579" s="14" t="s">
        <v>3458</v>
      </c>
      <c r="D579" s="14" t="s">
        <v>2281</v>
      </c>
      <c r="E579" s="14" t="s">
        <v>7065</v>
      </c>
      <c r="F579" s="14" t="s">
        <v>3459</v>
      </c>
      <c r="G579" s="15">
        <v>383.0</v>
      </c>
      <c r="H579" s="15" t="s">
        <v>2521</v>
      </c>
      <c r="I579" s="15">
        <v>371.0</v>
      </c>
      <c r="J579" s="15" t="s">
        <v>2422</v>
      </c>
      <c r="K579" s="15" t="s">
        <v>3487</v>
      </c>
    </row>
    <row r="580">
      <c r="A580" s="14" t="s">
        <v>3464</v>
      </c>
      <c r="B580" s="14" t="s">
        <v>7069</v>
      </c>
      <c r="C580" s="14" t="s">
        <v>3465</v>
      </c>
      <c r="D580" s="14" t="s">
        <v>2288</v>
      </c>
      <c r="E580" s="14" t="s">
        <v>7065</v>
      </c>
      <c r="F580" s="14" t="s">
        <v>3466</v>
      </c>
      <c r="G580" s="15">
        <v>384.0</v>
      </c>
      <c r="H580" s="15" t="s">
        <v>2521</v>
      </c>
      <c r="I580" s="15">
        <v>372.0</v>
      </c>
      <c r="J580" s="15" t="s">
        <v>2431</v>
      </c>
      <c r="K580" s="15" t="s">
        <v>3490</v>
      </c>
    </row>
    <row r="581">
      <c r="A581" s="14" t="s">
        <v>3470</v>
      </c>
      <c r="B581" s="14" t="s">
        <v>7071</v>
      </c>
      <c r="C581" s="14" t="s">
        <v>3471</v>
      </c>
      <c r="D581" s="14" t="s">
        <v>2297</v>
      </c>
      <c r="E581" s="14" t="s">
        <v>7065</v>
      </c>
      <c r="F581" s="14" t="s">
        <v>3472</v>
      </c>
      <c r="G581" s="15">
        <v>384.0</v>
      </c>
      <c r="H581" s="15" t="s">
        <v>2521</v>
      </c>
      <c r="I581" s="15">
        <v>372.0</v>
      </c>
      <c r="J581" s="15" t="s">
        <v>3496</v>
      </c>
      <c r="K581" s="15" t="s">
        <v>3497</v>
      </c>
    </row>
    <row r="582">
      <c r="A582" s="14" t="s">
        <v>3476</v>
      </c>
      <c r="B582" s="14" t="s">
        <v>7073</v>
      </c>
      <c r="C582" s="14" t="s">
        <v>3477</v>
      </c>
      <c r="D582" s="14" t="s">
        <v>2305</v>
      </c>
      <c r="E582" s="14" t="s">
        <v>7065</v>
      </c>
      <c r="F582" s="14" t="s">
        <v>3478</v>
      </c>
      <c r="G582" s="15">
        <v>384.0</v>
      </c>
      <c r="H582" s="15" t="s">
        <v>2521</v>
      </c>
      <c r="I582" s="15">
        <v>372.0</v>
      </c>
      <c r="J582" s="15" t="s">
        <v>2446</v>
      </c>
      <c r="K582" s="15" t="s">
        <v>3503</v>
      </c>
    </row>
    <row r="583">
      <c r="A583" s="14" t="s">
        <v>3482</v>
      </c>
      <c r="B583" s="14" t="s">
        <v>7075</v>
      </c>
      <c r="C583" s="14" t="s">
        <v>3483</v>
      </c>
      <c r="D583" s="14" t="s">
        <v>2313</v>
      </c>
      <c r="E583" s="14" t="s">
        <v>7076</v>
      </c>
      <c r="F583" s="14" t="s">
        <v>3484</v>
      </c>
      <c r="G583" s="15">
        <v>385.0</v>
      </c>
      <c r="H583" s="15" t="s">
        <v>2521</v>
      </c>
      <c r="I583" s="15">
        <v>373.0</v>
      </c>
      <c r="J583" s="15" t="s">
        <v>2455</v>
      </c>
      <c r="K583" s="15" t="s">
        <v>3509</v>
      </c>
    </row>
    <row r="584">
      <c r="A584" s="14" t="s">
        <v>3488</v>
      </c>
      <c r="B584" s="14" t="s">
        <v>7078</v>
      </c>
      <c r="C584" s="14" t="s">
        <v>3489</v>
      </c>
      <c r="D584" s="14" t="s">
        <v>2313</v>
      </c>
      <c r="E584" s="14" t="s">
        <v>7076</v>
      </c>
      <c r="F584" s="14" t="s">
        <v>3484</v>
      </c>
      <c r="G584" s="15">
        <v>386.0</v>
      </c>
      <c r="H584" s="15" t="s">
        <v>2521</v>
      </c>
      <c r="I584" s="15">
        <v>374.0</v>
      </c>
      <c r="J584" s="15" t="s">
        <v>2463</v>
      </c>
      <c r="K584" s="15" t="s">
        <v>3515</v>
      </c>
    </row>
    <row r="585">
      <c r="A585" s="14" t="s">
        <v>3491</v>
      </c>
      <c r="B585" s="14" t="s">
        <v>7080</v>
      </c>
      <c r="C585" s="14" t="s">
        <v>3492</v>
      </c>
      <c r="D585" s="14" t="s">
        <v>19</v>
      </c>
      <c r="E585" s="14" t="s">
        <v>7081</v>
      </c>
      <c r="F585" s="14" t="s">
        <v>3493</v>
      </c>
      <c r="G585" s="15">
        <v>387.0</v>
      </c>
      <c r="H585" s="15" t="s">
        <v>3521</v>
      </c>
      <c r="I585" s="15">
        <v>375.0</v>
      </c>
      <c r="J585" s="15" t="s">
        <v>24</v>
      </c>
      <c r="K585" s="15" t="s">
        <v>3522</v>
      </c>
    </row>
    <row r="586">
      <c r="A586" s="14" t="s">
        <v>3498</v>
      </c>
      <c r="B586" s="14" t="s">
        <v>7083</v>
      </c>
      <c r="C586" s="14" t="s">
        <v>3499</v>
      </c>
      <c r="D586" s="14" t="s">
        <v>28</v>
      </c>
      <c r="E586" s="14" t="s">
        <v>7084</v>
      </c>
      <c r="F586" s="14" t="s">
        <v>3500</v>
      </c>
      <c r="G586" s="15">
        <v>388.0</v>
      </c>
      <c r="H586" s="15" t="s">
        <v>3521</v>
      </c>
      <c r="I586" s="15">
        <v>376.0</v>
      </c>
      <c r="J586" s="15" t="s">
        <v>32</v>
      </c>
      <c r="K586" s="15" t="s">
        <v>3524</v>
      </c>
    </row>
    <row r="587">
      <c r="A587" s="14" t="s">
        <v>3504</v>
      </c>
      <c r="B587" s="14" t="s">
        <v>7086</v>
      </c>
      <c r="C587" s="14" t="s">
        <v>3505</v>
      </c>
      <c r="D587" s="14" t="s">
        <v>36</v>
      </c>
      <c r="E587" s="14" t="s">
        <v>7087</v>
      </c>
      <c r="F587" s="14" t="s">
        <v>3506</v>
      </c>
      <c r="G587" s="15">
        <v>389.0</v>
      </c>
      <c r="H587" s="15" t="s">
        <v>3521</v>
      </c>
      <c r="I587" s="15">
        <v>377.0</v>
      </c>
      <c r="J587" s="15" t="s">
        <v>40</v>
      </c>
      <c r="K587" s="15" t="s">
        <v>3530</v>
      </c>
    </row>
    <row r="588">
      <c r="A588" s="14" t="s">
        <v>3510</v>
      </c>
      <c r="B588" s="14" t="s">
        <v>7089</v>
      </c>
      <c r="C588" s="14" t="s">
        <v>3511</v>
      </c>
      <c r="D588" s="14" t="s">
        <v>44</v>
      </c>
      <c r="E588" s="14" t="s">
        <v>7090</v>
      </c>
      <c r="F588" s="14" t="s">
        <v>3512</v>
      </c>
      <c r="G588" s="15">
        <v>390.0</v>
      </c>
      <c r="H588" s="15" t="s">
        <v>3521</v>
      </c>
      <c r="I588" s="15">
        <v>378.0</v>
      </c>
      <c r="J588" s="15" t="s">
        <v>49</v>
      </c>
      <c r="K588" s="15" t="s">
        <v>3535</v>
      </c>
    </row>
    <row r="589">
      <c r="A589" s="14" t="s">
        <v>3516</v>
      </c>
      <c r="B589" s="14" t="s">
        <v>7092</v>
      </c>
      <c r="C589" s="14" t="s">
        <v>3517</v>
      </c>
      <c r="D589" s="14" t="s">
        <v>55</v>
      </c>
      <c r="E589" s="14" t="s">
        <v>7093</v>
      </c>
      <c r="F589" s="14" t="s">
        <v>3518</v>
      </c>
      <c r="G589" s="15">
        <v>391.0</v>
      </c>
      <c r="H589" s="15" t="s">
        <v>3521</v>
      </c>
      <c r="I589" s="15">
        <v>379.0</v>
      </c>
      <c r="J589" s="15" t="s">
        <v>59</v>
      </c>
      <c r="K589" s="15" t="s">
        <v>3541</v>
      </c>
    </row>
    <row r="590">
      <c r="A590" s="14" t="s">
        <v>3523</v>
      </c>
      <c r="B590" s="14" t="s">
        <v>7095</v>
      </c>
      <c r="C590" s="16"/>
      <c r="D590" s="16"/>
      <c r="E590" s="16"/>
      <c r="F590" s="16"/>
      <c r="G590" s="15">
        <v>391.0</v>
      </c>
      <c r="H590" s="15" t="s">
        <v>3521</v>
      </c>
      <c r="I590" s="15">
        <v>379.0</v>
      </c>
      <c r="J590" s="15" t="s">
        <v>67</v>
      </c>
      <c r="K590" s="15" t="s">
        <v>3547</v>
      </c>
    </row>
    <row r="591">
      <c r="A591" s="14" t="s">
        <v>3525</v>
      </c>
      <c r="B591" s="14" t="s">
        <v>7098</v>
      </c>
      <c r="C591" s="14" t="s">
        <v>3526</v>
      </c>
      <c r="D591" s="14" t="s">
        <v>63</v>
      </c>
      <c r="E591" s="14" t="s">
        <v>7099</v>
      </c>
      <c r="F591" s="14" t="s">
        <v>3527</v>
      </c>
      <c r="G591" s="15">
        <v>391.0</v>
      </c>
      <c r="H591" s="15" t="s">
        <v>3521</v>
      </c>
      <c r="I591" s="15">
        <v>379.0</v>
      </c>
      <c r="J591" s="15" t="s">
        <v>75</v>
      </c>
      <c r="K591" s="15" t="s">
        <v>3550</v>
      </c>
    </row>
    <row r="592">
      <c r="A592" s="14" t="s">
        <v>3531</v>
      </c>
      <c r="B592" s="14" t="s">
        <v>7098</v>
      </c>
      <c r="C592" s="14" t="s">
        <v>3526</v>
      </c>
      <c r="D592" s="14" t="s">
        <v>71</v>
      </c>
      <c r="E592" s="14" t="s">
        <v>7099</v>
      </c>
      <c r="F592" s="14" t="s">
        <v>3532</v>
      </c>
      <c r="G592" s="15">
        <v>392.0</v>
      </c>
      <c r="H592" s="15" t="s">
        <v>3521</v>
      </c>
      <c r="I592" s="15">
        <v>380.0</v>
      </c>
      <c r="J592" s="15" t="s">
        <v>83</v>
      </c>
      <c r="K592" s="15" t="s">
        <v>3556</v>
      </c>
    </row>
    <row r="593">
      <c r="A593" s="14" t="s">
        <v>3536</v>
      </c>
      <c r="B593" s="14" t="s">
        <v>7102</v>
      </c>
      <c r="C593" s="14" t="s">
        <v>3537</v>
      </c>
      <c r="D593" s="14" t="s">
        <v>79</v>
      </c>
      <c r="E593" s="14" t="s">
        <v>7103</v>
      </c>
      <c r="F593" s="14" t="s">
        <v>3538</v>
      </c>
      <c r="G593" s="15">
        <v>393.0</v>
      </c>
      <c r="H593" s="15" t="s">
        <v>3521</v>
      </c>
      <c r="I593" s="15">
        <v>381.0</v>
      </c>
      <c r="J593" s="15" t="s">
        <v>91</v>
      </c>
      <c r="K593" s="15" t="s">
        <v>3562</v>
      </c>
    </row>
    <row r="594">
      <c r="A594" s="14" t="s">
        <v>3542</v>
      </c>
      <c r="B594" s="14" t="s">
        <v>7105</v>
      </c>
      <c r="C594" s="14" t="s">
        <v>3543</v>
      </c>
      <c r="D594" s="14" t="s">
        <v>87</v>
      </c>
      <c r="E594" s="14" t="s">
        <v>7106</v>
      </c>
      <c r="F594" s="14" t="s">
        <v>3544</v>
      </c>
      <c r="G594" s="15">
        <v>393.0</v>
      </c>
      <c r="H594" s="15" t="s">
        <v>3521</v>
      </c>
      <c r="I594" s="15">
        <v>381.0</v>
      </c>
      <c r="J594" s="15" t="s">
        <v>99</v>
      </c>
      <c r="K594" s="15" t="s">
        <v>3568</v>
      </c>
    </row>
    <row r="595">
      <c r="A595" s="14" t="s">
        <v>3548</v>
      </c>
      <c r="B595" s="14" t="s">
        <v>7108</v>
      </c>
      <c r="C595" s="14" t="s">
        <v>3549</v>
      </c>
      <c r="D595" s="14"/>
      <c r="E595" s="14"/>
      <c r="G595" s="15">
        <v>394.0</v>
      </c>
      <c r="H595" s="15" t="s">
        <v>3521</v>
      </c>
      <c r="I595" s="15">
        <v>382.0</v>
      </c>
      <c r="J595" s="15" t="s">
        <v>107</v>
      </c>
      <c r="K595" s="15" t="s">
        <v>3574</v>
      </c>
    </row>
    <row r="596">
      <c r="A596" s="14" t="s">
        <v>3551</v>
      </c>
      <c r="B596" s="14" t="s">
        <v>7110</v>
      </c>
      <c r="C596" s="14" t="s">
        <v>3552</v>
      </c>
      <c r="D596" s="14" t="s">
        <v>95</v>
      </c>
      <c r="E596" s="14" t="s">
        <v>7111</v>
      </c>
      <c r="F596" s="14" t="s">
        <v>3553</v>
      </c>
      <c r="G596" s="15">
        <v>395.0</v>
      </c>
      <c r="H596" s="15" t="s">
        <v>3521</v>
      </c>
      <c r="I596" s="15">
        <v>383.0</v>
      </c>
      <c r="J596" s="15" t="s">
        <v>115</v>
      </c>
      <c r="K596" s="15" t="s">
        <v>3580</v>
      </c>
    </row>
    <row r="597">
      <c r="A597" s="14" t="s">
        <v>3557</v>
      </c>
      <c r="B597" s="14" t="s">
        <v>7113</v>
      </c>
      <c r="C597" s="14" t="s">
        <v>3558</v>
      </c>
      <c r="D597" s="14" t="s">
        <v>103</v>
      </c>
      <c r="E597" s="14" t="s">
        <v>7114</v>
      </c>
      <c r="F597" s="14" t="s">
        <v>3559</v>
      </c>
      <c r="G597" s="15">
        <v>395.0</v>
      </c>
      <c r="H597" s="15" t="s">
        <v>3521</v>
      </c>
      <c r="I597" s="15">
        <v>383.0</v>
      </c>
      <c r="J597" s="15" t="s">
        <v>123</v>
      </c>
      <c r="K597" s="15" t="s">
        <v>3586</v>
      </c>
    </row>
    <row r="598">
      <c r="A598" s="14" t="s">
        <v>3563</v>
      </c>
      <c r="B598" s="14" t="s">
        <v>7116</v>
      </c>
      <c r="C598" s="14" t="s">
        <v>3564</v>
      </c>
      <c r="D598" s="14" t="s">
        <v>111</v>
      </c>
      <c r="E598" s="14" t="s">
        <v>7117</v>
      </c>
      <c r="F598" s="14" t="s">
        <v>3565</v>
      </c>
      <c r="G598" s="15">
        <v>396.0</v>
      </c>
      <c r="H598" s="15" t="s">
        <v>3521</v>
      </c>
      <c r="I598" s="15">
        <v>384.0</v>
      </c>
      <c r="J598" s="15" t="s">
        <v>132</v>
      </c>
      <c r="K598" s="15" t="s">
        <v>3592</v>
      </c>
    </row>
    <row r="599">
      <c r="A599" s="14" t="s">
        <v>3569</v>
      </c>
      <c r="B599" s="14" t="s">
        <v>7119</v>
      </c>
      <c r="C599" s="14" t="s">
        <v>3570</v>
      </c>
      <c r="D599" s="14" t="s">
        <v>119</v>
      </c>
      <c r="E599" s="14" t="s">
        <v>7117</v>
      </c>
      <c r="F599" s="14" t="s">
        <v>3571</v>
      </c>
      <c r="G599" s="15">
        <v>396.0</v>
      </c>
      <c r="H599" s="15" t="s">
        <v>3521</v>
      </c>
      <c r="I599" s="15">
        <v>384.0</v>
      </c>
      <c r="J599" s="15" t="s">
        <v>141</v>
      </c>
      <c r="K599" s="15" t="s">
        <v>3598</v>
      </c>
    </row>
    <row r="600">
      <c r="A600" s="14" t="s">
        <v>3575</v>
      </c>
      <c r="B600" s="14" t="s">
        <v>7121</v>
      </c>
      <c r="C600" s="14" t="s">
        <v>3576</v>
      </c>
      <c r="D600" s="14" t="s">
        <v>127</v>
      </c>
      <c r="E600" s="14" t="s">
        <v>7122</v>
      </c>
      <c r="F600" s="14" t="s">
        <v>3577</v>
      </c>
      <c r="G600" s="15">
        <v>397.0</v>
      </c>
      <c r="H600" s="15" t="s">
        <v>3521</v>
      </c>
      <c r="I600" s="15">
        <v>385.0</v>
      </c>
      <c r="J600" s="15" t="s">
        <v>149</v>
      </c>
      <c r="K600" s="15" t="s">
        <v>3604</v>
      </c>
    </row>
    <row r="601">
      <c r="A601" s="14" t="s">
        <v>3587</v>
      </c>
      <c r="B601" s="14" t="s">
        <v>7126</v>
      </c>
      <c r="C601" s="14" t="s">
        <v>3588</v>
      </c>
      <c r="D601" s="14" t="s">
        <v>145</v>
      </c>
      <c r="E601" s="14" t="s">
        <v>7127</v>
      </c>
      <c r="F601" s="14" t="s">
        <v>3589</v>
      </c>
      <c r="G601" s="15">
        <v>398.0</v>
      </c>
      <c r="H601" s="15" t="s">
        <v>3521</v>
      </c>
      <c r="I601" s="15">
        <v>386.0</v>
      </c>
      <c r="J601" s="15" t="s">
        <v>157</v>
      </c>
      <c r="K601" s="15" t="s">
        <v>3610</v>
      </c>
    </row>
    <row r="602">
      <c r="A602" s="19" t="s">
        <v>3581</v>
      </c>
      <c r="B602" s="19" t="s">
        <v>3581</v>
      </c>
      <c r="C602" s="19" t="s">
        <v>3582</v>
      </c>
      <c r="D602" s="19" t="s">
        <v>138</v>
      </c>
      <c r="E602" s="19" t="s">
        <v>7124</v>
      </c>
      <c r="F602" s="19" t="s">
        <v>3583</v>
      </c>
      <c r="G602" s="15">
        <v>398.0</v>
      </c>
      <c r="H602" s="15" t="s">
        <v>3521</v>
      </c>
      <c r="I602" s="15">
        <v>386.0</v>
      </c>
      <c r="J602" s="15" t="s">
        <v>3616</v>
      </c>
      <c r="K602" s="15" t="s">
        <v>3617</v>
      </c>
    </row>
    <row r="603">
      <c r="A603" s="14" t="s">
        <v>3593</v>
      </c>
      <c r="B603" s="14" t="s">
        <v>7129</v>
      </c>
      <c r="C603" s="14" t="s">
        <v>3594</v>
      </c>
      <c r="D603" s="14" t="s">
        <v>153</v>
      </c>
      <c r="E603" s="14" t="s">
        <v>7130</v>
      </c>
      <c r="F603" s="14" t="s">
        <v>3595</v>
      </c>
      <c r="G603" s="15">
        <v>399.0</v>
      </c>
      <c r="H603" s="15" t="s">
        <v>3521</v>
      </c>
      <c r="I603" s="15">
        <v>387.0</v>
      </c>
      <c r="J603" s="15" t="s">
        <v>173</v>
      </c>
      <c r="K603" s="15" t="s">
        <v>3623</v>
      </c>
    </row>
    <row r="604">
      <c r="A604" s="14" t="s">
        <v>3599</v>
      </c>
      <c r="B604" s="14" t="s">
        <v>7132</v>
      </c>
      <c r="C604" s="14" t="s">
        <v>3600</v>
      </c>
      <c r="D604" s="14" t="s">
        <v>161</v>
      </c>
      <c r="E604" s="14" t="s">
        <v>7133</v>
      </c>
      <c r="F604" s="14" t="s">
        <v>3601</v>
      </c>
      <c r="G604" s="15">
        <v>399.0</v>
      </c>
      <c r="H604" s="15" t="s">
        <v>3521</v>
      </c>
      <c r="I604" s="15">
        <v>387.0</v>
      </c>
      <c r="J604" s="15" t="s">
        <v>181</v>
      </c>
      <c r="K604" s="15" t="s">
        <v>3629</v>
      </c>
    </row>
    <row r="605">
      <c r="A605" s="14" t="s">
        <v>3605</v>
      </c>
      <c r="B605" s="14" t="s">
        <v>7135</v>
      </c>
      <c r="C605" s="14" t="s">
        <v>3606</v>
      </c>
      <c r="D605" s="14" t="s">
        <v>169</v>
      </c>
      <c r="E605" s="14" t="s">
        <v>7133</v>
      </c>
      <c r="F605" s="14" t="s">
        <v>3607</v>
      </c>
      <c r="G605" s="15">
        <v>399.0</v>
      </c>
      <c r="H605" s="15" t="s">
        <v>3521</v>
      </c>
      <c r="I605" s="15">
        <v>387.0</v>
      </c>
      <c r="J605" s="15" t="s">
        <v>189</v>
      </c>
      <c r="K605" s="15" t="s">
        <v>3635</v>
      </c>
    </row>
    <row r="606">
      <c r="A606" s="14" t="s">
        <v>3611</v>
      </c>
      <c r="B606" s="14" t="s">
        <v>7137</v>
      </c>
      <c r="C606" s="14" t="s">
        <v>3612</v>
      </c>
      <c r="D606" s="14" t="s">
        <v>177</v>
      </c>
      <c r="E606" s="14" t="s">
        <v>7138</v>
      </c>
      <c r="F606" s="14" t="s">
        <v>3613</v>
      </c>
      <c r="G606" s="15">
        <v>400.0</v>
      </c>
      <c r="H606" s="15" t="s">
        <v>3521</v>
      </c>
      <c r="I606" s="15">
        <v>388.0</v>
      </c>
      <c r="J606" s="15" t="s">
        <v>3638</v>
      </c>
      <c r="K606" s="15" t="s">
        <v>3639</v>
      </c>
    </row>
    <row r="607">
      <c r="A607" s="14" t="s">
        <v>3618</v>
      </c>
      <c r="B607" s="14" t="s">
        <v>7140</v>
      </c>
      <c r="C607" s="14" t="s">
        <v>3619</v>
      </c>
      <c r="D607" s="14" t="s">
        <v>185</v>
      </c>
      <c r="E607" s="14" t="s">
        <v>7138</v>
      </c>
      <c r="F607" s="14" t="s">
        <v>3620</v>
      </c>
      <c r="G607" s="15">
        <v>400.0</v>
      </c>
      <c r="H607" s="15" t="s">
        <v>3521</v>
      </c>
      <c r="I607" s="15">
        <v>388.0</v>
      </c>
      <c r="J607" s="15" t="s">
        <v>205</v>
      </c>
      <c r="K607" s="15" t="s">
        <v>3642</v>
      </c>
    </row>
    <row r="608">
      <c r="A608" s="14" t="s">
        <v>3624</v>
      </c>
      <c r="B608" s="14" t="s">
        <v>7142</v>
      </c>
      <c r="C608" s="14" t="s">
        <v>3625</v>
      </c>
      <c r="D608" s="14" t="s">
        <v>193</v>
      </c>
      <c r="E608" s="14" t="s">
        <v>7143</v>
      </c>
      <c r="F608" s="14" t="s">
        <v>3626</v>
      </c>
      <c r="G608" s="15">
        <v>401.0</v>
      </c>
      <c r="H608" s="15" t="s">
        <v>3521</v>
      </c>
      <c r="I608" s="15">
        <v>389.0</v>
      </c>
      <c r="J608" s="15" t="s">
        <v>214</v>
      </c>
      <c r="K608" s="15" t="s">
        <v>3648</v>
      </c>
    </row>
    <row r="609">
      <c r="A609" s="14" t="s">
        <v>3630</v>
      </c>
      <c r="B609" s="14" t="s">
        <v>7145</v>
      </c>
      <c r="C609" s="14" t="s">
        <v>3631</v>
      </c>
      <c r="D609" s="14" t="s">
        <v>201</v>
      </c>
      <c r="E609" s="14" t="s">
        <v>7143</v>
      </c>
      <c r="F609" s="14" t="s">
        <v>3632</v>
      </c>
      <c r="G609" s="15">
        <v>401.0</v>
      </c>
      <c r="H609" s="15" t="s">
        <v>3521</v>
      </c>
      <c r="I609" s="15">
        <v>389.0</v>
      </c>
      <c r="J609" s="15" t="s">
        <v>222</v>
      </c>
      <c r="K609" s="15" t="s">
        <v>3654</v>
      </c>
    </row>
    <row r="610">
      <c r="A610" s="14" t="s">
        <v>3636</v>
      </c>
      <c r="B610" s="14" t="s">
        <v>7147</v>
      </c>
      <c r="C610" s="14" t="s">
        <v>3637</v>
      </c>
      <c r="D610" s="14" t="s">
        <v>201</v>
      </c>
      <c r="E610" s="14" t="s">
        <v>7143</v>
      </c>
      <c r="F610" s="14" t="s">
        <v>3632</v>
      </c>
      <c r="G610" s="15">
        <v>402.0</v>
      </c>
      <c r="H610" s="15" t="s">
        <v>3521</v>
      </c>
      <c r="I610" s="15">
        <v>390.0</v>
      </c>
      <c r="J610" s="15" t="s">
        <v>230</v>
      </c>
      <c r="K610" s="15" t="s">
        <v>3660</v>
      </c>
    </row>
    <row r="611">
      <c r="A611" s="14" t="s">
        <v>3640</v>
      </c>
      <c r="B611" s="14" t="s">
        <v>7149</v>
      </c>
      <c r="C611" s="14" t="s">
        <v>3641</v>
      </c>
      <c r="D611" s="14" t="s">
        <v>201</v>
      </c>
      <c r="E611" s="14" t="s">
        <v>7143</v>
      </c>
      <c r="F611" s="14" t="s">
        <v>3632</v>
      </c>
      <c r="G611" s="15">
        <v>402.0</v>
      </c>
      <c r="H611" s="15" t="s">
        <v>3521</v>
      </c>
      <c r="I611" s="15">
        <v>390.0</v>
      </c>
      <c r="J611" s="15" t="s">
        <v>238</v>
      </c>
      <c r="K611" s="15" t="s">
        <v>3666</v>
      </c>
    </row>
    <row r="612">
      <c r="A612" s="14" t="s">
        <v>3643</v>
      </c>
      <c r="B612" s="14" t="s">
        <v>7151</v>
      </c>
      <c r="C612" s="14" t="s">
        <v>3644</v>
      </c>
      <c r="D612" s="14" t="s">
        <v>209</v>
      </c>
      <c r="E612" s="14" t="s">
        <v>7152</v>
      </c>
      <c r="F612" s="14" t="s">
        <v>3645</v>
      </c>
      <c r="G612" s="15">
        <v>403.0</v>
      </c>
      <c r="H612" s="15" t="s">
        <v>3521</v>
      </c>
      <c r="I612" s="15">
        <v>391.0</v>
      </c>
      <c r="J612" s="15" t="s">
        <v>248</v>
      </c>
      <c r="K612" s="15" t="s">
        <v>3672</v>
      </c>
    </row>
    <row r="613">
      <c r="A613" s="14" t="s">
        <v>3649</v>
      </c>
      <c r="B613" s="14" t="s">
        <v>7154</v>
      </c>
      <c r="C613" s="14" t="s">
        <v>3650</v>
      </c>
      <c r="D613" s="14" t="s">
        <v>218</v>
      </c>
      <c r="E613" s="14" t="s">
        <v>7155</v>
      </c>
      <c r="F613" s="14" t="s">
        <v>3651</v>
      </c>
      <c r="G613" s="15">
        <v>404.0</v>
      </c>
      <c r="H613" s="15" t="s">
        <v>3521</v>
      </c>
      <c r="I613" s="15">
        <v>392.0</v>
      </c>
      <c r="J613" s="15" t="s">
        <v>3675</v>
      </c>
      <c r="K613" s="15" t="s">
        <v>3676</v>
      </c>
    </row>
    <row r="614">
      <c r="A614" s="14" t="s">
        <v>3655</v>
      </c>
      <c r="B614" s="14" t="s">
        <v>7157</v>
      </c>
      <c r="C614" s="14" t="s">
        <v>3656</v>
      </c>
      <c r="D614" s="14" t="s">
        <v>226</v>
      </c>
      <c r="E614" s="14" t="s">
        <v>7155</v>
      </c>
      <c r="F614" s="14" t="s">
        <v>3657</v>
      </c>
      <c r="G614" s="15">
        <v>404.0</v>
      </c>
      <c r="H614" s="15" t="s">
        <v>3521</v>
      </c>
      <c r="I614" s="15">
        <v>392.0</v>
      </c>
      <c r="J614" s="15" t="s">
        <v>290</v>
      </c>
      <c r="K614" s="15" t="s">
        <v>3679</v>
      </c>
    </row>
    <row r="615">
      <c r="A615" s="14" t="s">
        <v>3661</v>
      </c>
      <c r="B615" s="14" t="s">
        <v>7159</v>
      </c>
      <c r="C615" s="14" t="s">
        <v>3662</v>
      </c>
      <c r="D615" s="14" t="s">
        <v>234</v>
      </c>
      <c r="E615" s="14" t="s">
        <v>7160</v>
      </c>
      <c r="F615" s="14" t="s">
        <v>3663</v>
      </c>
      <c r="G615" s="15">
        <v>405.0</v>
      </c>
      <c r="H615" s="15" t="s">
        <v>3521</v>
      </c>
      <c r="I615" s="15">
        <v>393.0</v>
      </c>
      <c r="J615" s="15" t="s">
        <v>299</v>
      </c>
      <c r="K615" s="15" t="s">
        <v>3685</v>
      </c>
    </row>
    <row r="616">
      <c r="A616" s="14" t="s">
        <v>3667</v>
      </c>
      <c r="B616" s="14" t="s">
        <v>7162</v>
      </c>
      <c r="C616" s="14" t="s">
        <v>3668</v>
      </c>
      <c r="D616" s="14" t="s">
        <v>244</v>
      </c>
      <c r="E616" s="14" t="s">
        <v>7160</v>
      </c>
      <c r="F616" s="14" t="s">
        <v>3669</v>
      </c>
      <c r="G616" s="15">
        <v>405.0</v>
      </c>
      <c r="H616" s="15" t="s">
        <v>3521</v>
      </c>
      <c r="I616" s="15">
        <v>393.0</v>
      </c>
      <c r="J616" s="15" t="s">
        <v>307</v>
      </c>
      <c r="K616" s="15" t="s">
        <v>3691</v>
      </c>
    </row>
    <row r="617">
      <c r="A617" s="14" t="s">
        <v>3673</v>
      </c>
      <c r="B617" s="14" t="s">
        <v>7164</v>
      </c>
      <c r="C617" s="14" t="s">
        <v>3674</v>
      </c>
      <c r="D617" s="14" t="s">
        <v>244</v>
      </c>
      <c r="E617" s="14" t="s">
        <v>7160</v>
      </c>
      <c r="F617" s="14" t="s">
        <v>3669</v>
      </c>
      <c r="G617" s="15">
        <v>406.0</v>
      </c>
      <c r="H617" s="15" t="s">
        <v>3521</v>
      </c>
      <c r="I617" s="15">
        <v>394.0</v>
      </c>
      <c r="J617" s="15" t="s">
        <v>317</v>
      </c>
      <c r="K617" s="15" t="s">
        <v>3696</v>
      </c>
    </row>
    <row r="618">
      <c r="A618" s="14" t="s">
        <v>3677</v>
      </c>
      <c r="B618" s="14" t="s">
        <v>7166</v>
      </c>
      <c r="C618" s="14" t="s">
        <v>3678</v>
      </c>
      <c r="D618" s="14" t="s">
        <v>244</v>
      </c>
      <c r="E618" s="14" t="s">
        <v>7160</v>
      </c>
      <c r="F618" s="14" t="s">
        <v>3669</v>
      </c>
      <c r="G618" s="15">
        <v>406.0</v>
      </c>
      <c r="H618" s="15" t="s">
        <v>3521</v>
      </c>
      <c r="I618" s="15">
        <v>394.0</v>
      </c>
      <c r="J618" s="15" t="s">
        <v>340</v>
      </c>
      <c r="K618" s="15" t="s">
        <v>3702</v>
      </c>
    </row>
    <row r="619">
      <c r="A619" s="14" t="s">
        <v>3680</v>
      </c>
      <c r="B619" s="14" t="s">
        <v>7168</v>
      </c>
      <c r="C619" s="14" t="s">
        <v>3681</v>
      </c>
      <c r="D619" s="14" t="s">
        <v>254</v>
      </c>
      <c r="E619" s="14" t="s">
        <v>7169</v>
      </c>
      <c r="F619" s="14" t="s">
        <v>3682</v>
      </c>
      <c r="G619" s="15">
        <v>407.0</v>
      </c>
      <c r="H619" s="15" t="s">
        <v>3521</v>
      </c>
      <c r="I619" s="15">
        <v>395.0</v>
      </c>
      <c r="J619" s="15" t="s">
        <v>348</v>
      </c>
      <c r="K619" s="15" t="s">
        <v>3708</v>
      </c>
    </row>
    <row r="620">
      <c r="A620" s="14" t="s">
        <v>3686</v>
      </c>
      <c r="B620" s="14" t="s">
        <v>7171</v>
      </c>
      <c r="C620" s="14" t="s">
        <v>3687</v>
      </c>
      <c r="D620" s="14" t="s">
        <v>262</v>
      </c>
      <c r="E620" s="14" t="s">
        <v>7169</v>
      </c>
      <c r="F620" s="14" t="s">
        <v>3688</v>
      </c>
      <c r="G620" s="15">
        <v>407.0</v>
      </c>
      <c r="H620" s="15" t="s">
        <v>3521</v>
      </c>
      <c r="I620" s="15">
        <v>395.0</v>
      </c>
      <c r="J620" s="15" t="s">
        <v>348</v>
      </c>
      <c r="K620" s="15" t="s">
        <v>3714</v>
      </c>
    </row>
    <row r="621">
      <c r="A621" s="14" t="s">
        <v>3692</v>
      </c>
      <c r="B621" s="14" t="s">
        <v>7173</v>
      </c>
      <c r="C621" s="14" t="s">
        <v>3687</v>
      </c>
      <c r="D621" s="14" t="s">
        <v>268</v>
      </c>
      <c r="E621" s="14" t="s">
        <v>7169</v>
      </c>
      <c r="F621" s="14" t="s">
        <v>3693</v>
      </c>
      <c r="G621" s="15">
        <v>407.0</v>
      </c>
      <c r="H621" s="15" t="s">
        <v>3521</v>
      </c>
      <c r="I621" s="15">
        <v>395.0</v>
      </c>
      <c r="J621" s="15" t="s">
        <v>356</v>
      </c>
      <c r="K621" s="15" t="s">
        <v>3720</v>
      </c>
    </row>
    <row r="622">
      <c r="A622" s="14" t="s">
        <v>3697</v>
      </c>
      <c r="B622" s="14" t="s">
        <v>7175</v>
      </c>
      <c r="C622" s="14" t="s">
        <v>3698</v>
      </c>
      <c r="D622" s="14" t="s">
        <v>278</v>
      </c>
      <c r="E622" s="14" t="s">
        <v>7176</v>
      </c>
      <c r="F622" s="14" t="s">
        <v>3699</v>
      </c>
      <c r="G622" s="15">
        <v>408.0</v>
      </c>
      <c r="H622" s="15" t="s">
        <v>3521</v>
      </c>
      <c r="I622" s="15">
        <v>396.0</v>
      </c>
      <c r="J622" s="15" t="s">
        <v>363</v>
      </c>
      <c r="K622" s="15" t="s">
        <v>3726</v>
      </c>
    </row>
    <row r="623">
      <c r="A623" s="14" t="s">
        <v>3703</v>
      </c>
      <c r="B623" s="14" t="s">
        <v>7178</v>
      </c>
      <c r="C623" s="14" t="s">
        <v>3704</v>
      </c>
      <c r="D623" s="14" t="s">
        <v>286</v>
      </c>
      <c r="E623" s="14" t="s">
        <v>7179</v>
      </c>
      <c r="F623" s="14" t="s">
        <v>3705</v>
      </c>
      <c r="G623" s="15">
        <v>409.0</v>
      </c>
      <c r="H623" s="15" t="s">
        <v>3521</v>
      </c>
      <c r="I623" s="15">
        <v>397.0</v>
      </c>
      <c r="J623" s="15" t="s">
        <v>371</v>
      </c>
      <c r="K623" s="15" t="s">
        <v>3732</v>
      </c>
    </row>
    <row r="624">
      <c r="A624" s="14" t="s">
        <v>3709</v>
      </c>
      <c r="B624" s="14" t="s">
        <v>7181</v>
      </c>
      <c r="C624" s="14" t="s">
        <v>3710</v>
      </c>
      <c r="D624" s="14" t="s">
        <v>294</v>
      </c>
      <c r="E624" s="14" t="s">
        <v>7179</v>
      </c>
      <c r="F624" s="14" t="s">
        <v>3711</v>
      </c>
      <c r="G624" s="15">
        <v>409.0</v>
      </c>
      <c r="H624" s="15" t="s">
        <v>3521</v>
      </c>
      <c r="I624" s="15">
        <v>397.0</v>
      </c>
      <c r="J624" s="15" t="s">
        <v>379</v>
      </c>
      <c r="K624" s="15" t="s">
        <v>3738</v>
      </c>
    </row>
    <row r="625">
      <c r="A625" s="14" t="s">
        <v>3715</v>
      </c>
      <c r="B625" s="14" t="s">
        <v>7183</v>
      </c>
      <c r="C625" s="14" t="s">
        <v>3716</v>
      </c>
      <c r="D625" s="14" t="s">
        <v>303</v>
      </c>
      <c r="E625" s="14" t="s">
        <v>7184</v>
      </c>
      <c r="F625" s="14" t="s">
        <v>3717</v>
      </c>
      <c r="G625" s="15">
        <v>410.0</v>
      </c>
      <c r="H625" s="15" t="s">
        <v>3521</v>
      </c>
      <c r="I625" s="15">
        <v>398.0</v>
      </c>
      <c r="J625" s="15" t="s">
        <v>387</v>
      </c>
      <c r="K625" s="15" t="s">
        <v>3742</v>
      </c>
    </row>
    <row r="626">
      <c r="A626" s="14" t="s">
        <v>3721</v>
      </c>
      <c r="B626" s="14" t="s">
        <v>7186</v>
      </c>
      <c r="C626" s="14" t="s">
        <v>3722</v>
      </c>
      <c r="D626" s="14" t="s">
        <v>313</v>
      </c>
      <c r="E626" s="14" t="s">
        <v>7184</v>
      </c>
      <c r="F626" s="14" t="s">
        <v>3723</v>
      </c>
      <c r="G626" s="15">
        <v>410.0</v>
      </c>
      <c r="H626" s="15" t="s">
        <v>3521</v>
      </c>
      <c r="I626" s="15">
        <v>398.0</v>
      </c>
      <c r="J626" s="15" t="s">
        <v>396</v>
      </c>
      <c r="K626" s="15" t="s">
        <v>3748</v>
      </c>
    </row>
    <row r="627">
      <c r="A627" s="14" t="s">
        <v>3727</v>
      </c>
      <c r="B627" s="14" t="s">
        <v>7188</v>
      </c>
      <c r="C627" s="14" t="s">
        <v>3728</v>
      </c>
      <c r="D627" s="14" t="s">
        <v>336</v>
      </c>
      <c r="E627" s="14" t="s">
        <v>7189</v>
      </c>
      <c r="F627" s="14" t="s">
        <v>3729</v>
      </c>
      <c r="G627" s="15">
        <v>411.0</v>
      </c>
      <c r="H627" s="15" t="s">
        <v>3521</v>
      </c>
      <c r="I627" s="15">
        <v>399.0</v>
      </c>
      <c r="J627" s="15" t="s">
        <v>404</v>
      </c>
      <c r="K627" s="15" t="s">
        <v>3754</v>
      </c>
    </row>
    <row r="628">
      <c r="A628" s="14" t="s">
        <v>3733</v>
      </c>
      <c r="B628" s="14" t="s">
        <v>7191</v>
      </c>
      <c r="C628" s="14" t="s">
        <v>3734</v>
      </c>
      <c r="D628" s="14" t="s">
        <v>344</v>
      </c>
      <c r="E628" s="14" t="s">
        <v>7192</v>
      </c>
      <c r="F628" s="14" t="s">
        <v>3735</v>
      </c>
      <c r="G628" s="15">
        <v>412.0</v>
      </c>
      <c r="H628" s="15" t="s">
        <v>3521</v>
      </c>
      <c r="I628" s="15">
        <v>400.0</v>
      </c>
      <c r="J628" s="15" t="s">
        <v>412</v>
      </c>
      <c r="K628" s="15" t="s">
        <v>3760</v>
      </c>
    </row>
    <row r="629">
      <c r="A629" s="14" t="s">
        <v>3739</v>
      </c>
      <c r="B629" s="14" t="s">
        <v>7194</v>
      </c>
      <c r="C629" s="14" t="s">
        <v>1081</v>
      </c>
      <c r="D629" s="14" t="s">
        <v>352</v>
      </c>
      <c r="E629" s="14" t="s">
        <v>7195</v>
      </c>
      <c r="F629" s="14" t="s">
        <v>3740</v>
      </c>
      <c r="G629" s="15">
        <v>413.0</v>
      </c>
      <c r="H629" s="15" t="s">
        <v>3521</v>
      </c>
      <c r="I629" s="15">
        <v>401.0</v>
      </c>
      <c r="J629" s="15" t="s">
        <v>420</v>
      </c>
      <c r="K629" s="15" t="s">
        <v>3763</v>
      </c>
    </row>
    <row r="630">
      <c r="A630" s="14" t="s">
        <v>3743</v>
      </c>
      <c r="B630" s="14" t="s">
        <v>7197</v>
      </c>
      <c r="C630" s="14" t="s">
        <v>3744</v>
      </c>
      <c r="D630" s="14" t="s">
        <v>359</v>
      </c>
      <c r="E630" s="14" t="s">
        <v>7195</v>
      </c>
      <c r="F630" s="14" t="s">
        <v>3745</v>
      </c>
      <c r="G630" s="15">
        <v>414.0</v>
      </c>
      <c r="H630" s="15" t="s">
        <v>3521</v>
      </c>
      <c r="I630" s="15">
        <v>402.0</v>
      </c>
      <c r="J630" s="15" t="s">
        <v>428</v>
      </c>
      <c r="K630" s="15" t="s">
        <v>3769</v>
      </c>
    </row>
    <row r="631">
      <c r="A631" s="14" t="s">
        <v>3749</v>
      </c>
      <c r="B631" s="14" t="s">
        <v>7199</v>
      </c>
      <c r="C631" s="14" t="s">
        <v>3750</v>
      </c>
      <c r="D631" s="14" t="s">
        <v>367</v>
      </c>
      <c r="E631" s="14" t="s">
        <v>7195</v>
      </c>
      <c r="F631" s="14" t="s">
        <v>3751</v>
      </c>
      <c r="G631" s="15">
        <v>414.0</v>
      </c>
      <c r="H631" s="15" t="s">
        <v>3521</v>
      </c>
      <c r="I631" s="15">
        <v>402.0</v>
      </c>
      <c r="J631" s="15" t="s">
        <v>436</v>
      </c>
      <c r="K631" s="15" t="s">
        <v>3775</v>
      </c>
    </row>
    <row r="632">
      <c r="A632" s="14" t="s">
        <v>3755</v>
      </c>
      <c r="B632" s="14" t="s">
        <v>7201</v>
      </c>
      <c r="C632" s="14" t="s">
        <v>3756</v>
      </c>
      <c r="D632" s="14" t="s">
        <v>375</v>
      </c>
      <c r="E632" s="14" t="s">
        <v>7202</v>
      </c>
      <c r="F632" s="14" t="s">
        <v>3757</v>
      </c>
      <c r="G632" s="15">
        <v>414.0</v>
      </c>
      <c r="H632" s="15" t="s">
        <v>3521</v>
      </c>
      <c r="I632" s="15">
        <v>402.0</v>
      </c>
      <c r="J632" s="15" t="s">
        <v>444</v>
      </c>
      <c r="K632" s="15" t="s">
        <v>3781</v>
      </c>
    </row>
    <row r="633">
      <c r="A633" s="14" t="s">
        <v>3761</v>
      </c>
      <c r="B633" s="14" t="s">
        <v>7204</v>
      </c>
      <c r="C633" s="14" t="s">
        <v>3762</v>
      </c>
      <c r="D633" s="14" t="s">
        <v>375</v>
      </c>
      <c r="E633" s="14" t="s">
        <v>7202</v>
      </c>
      <c r="F633" s="14" t="s">
        <v>3757</v>
      </c>
      <c r="G633" s="15">
        <v>415.0</v>
      </c>
      <c r="H633" s="15" t="s">
        <v>3521</v>
      </c>
      <c r="I633" s="15">
        <v>403.0</v>
      </c>
      <c r="J633" s="15" t="s">
        <v>452</v>
      </c>
      <c r="K633" s="15" t="s">
        <v>3785</v>
      </c>
    </row>
    <row r="634">
      <c r="A634" s="14" t="s">
        <v>3764</v>
      </c>
      <c r="B634" s="14" t="s">
        <v>7206</v>
      </c>
      <c r="C634" s="14" t="s">
        <v>3765</v>
      </c>
      <c r="D634" s="14" t="s">
        <v>383</v>
      </c>
      <c r="E634" s="14" t="s">
        <v>7207</v>
      </c>
      <c r="F634" s="14" t="s">
        <v>3766</v>
      </c>
      <c r="G634" s="15">
        <v>415.0</v>
      </c>
      <c r="H634" s="15" t="s">
        <v>3521</v>
      </c>
      <c r="I634" s="15">
        <v>403.0</v>
      </c>
      <c r="J634" s="15" t="s">
        <v>460</v>
      </c>
      <c r="K634" s="15" t="s">
        <v>3791</v>
      </c>
    </row>
    <row r="635">
      <c r="A635" s="14" t="s">
        <v>3770</v>
      </c>
      <c r="B635" s="14" t="s">
        <v>7209</v>
      </c>
      <c r="C635" s="14" t="s">
        <v>3771</v>
      </c>
      <c r="D635" s="14" t="s">
        <v>391</v>
      </c>
      <c r="E635" s="14" t="s">
        <v>7210</v>
      </c>
      <c r="F635" s="14" t="s">
        <v>3772</v>
      </c>
      <c r="G635" s="15">
        <v>417.0</v>
      </c>
      <c r="H635" s="15" t="s">
        <v>3521</v>
      </c>
      <c r="I635" s="15">
        <v>405.0</v>
      </c>
      <c r="J635" s="15" t="s">
        <v>468</v>
      </c>
      <c r="K635" s="15" t="s">
        <v>3797</v>
      </c>
    </row>
    <row r="636">
      <c r="A636" s="14" t="s">
        <v>3776</v>
      </c>
      <c r="B636" s="14" t="s">
        <v>7212</v>
      </c>
      <c r="C636" s="14" t="s">
        <v>3777</v>
      </c>
      <c r="D636" s="14" t="s">
        <v>400</v>
      </c>
      <c r="E636" s="14" t="s">
        <v>7210</v>
      </c>
      <c r="F636" s="14" t="s">
        <v>3778</v>
      </c>
      <c r="G636" s="15">
        <v>417.0</v>
      </c>
      <c r="H636" s="15" t="s">
        <v>3521</v>
      </c>
      <c r="I636" s="15">
        <v>405.0</v>
      </c>
      <c r="J636" s="15" t="s">
        <v>477</v>
      </c>
      <c r="K636" s="15" t="s">
        <v>3803</v>
      </c>
    </row>
    <row r="637">
      <c r="A637" s="14" t="s">
        <v>3782</v>
      </c>
      <c r="B637" s="14" t="s">
        <v>7214</v>
      </c>
      <c r="C637" s="14" t="s">
        <v>1863</v>
      </c>
      <c r="D637" s="14" t="s">
        <v>408</v>
      </c>
      <c r="E637" s="14" t="s">
        <v>7215</v>
      </c>
      <c r="F637" s="14" t="s">
        <v>3783</v>
      </c>
      <c r="G637" s="15">
        <v>417.0</v>
      </c>
      <c r="H637" s="15" t="s">
        <v>3521</v>
      </c>
      <c r="I637" s="15">
        <v>405.0</v>
      </c>
      <c r="J637" s="15" t="s">
        <v>485</v>
      </c>
      <c r="K637" s="15" t="s">
        <v>3809</v>
      </c>
    </row>
    <row r="638">
      <c r="A638" s="14" t="s">
        <v>3786</v>
      </c>
      <c r="B638" s="14" t="s">
        <v>7217</v>
      </c>
      <c r="C638" s="14" t="s">
        <v>3787</v>
      </c>
      <c r="D638" s="14" t="s">
        <v>416</v>
      </c>
      <c r="E638" s="14" t="s">
        <v>7215</v>
      </c>
      <c r="F638" s="14" t="s">
        <v>3788</v>
      </c>
      <c r="G638" s="15">
        <v>418.0</v>
      </c>
      <c r="H638" s="15" t="s">
        <v>3521</v>
      </c>
      <c r="I638" s="15">
        <v>406.0</v>
      </c>
      <c r="J638" s="15" t="s">
        <v>493</v>
      </c>
      <c r="K638" s="15" t="s">
        <v>3815</v>
      </c>
    </row>
    <row r="639">
      <c r="A639" s="14" t="s">
        <v>3792</v>
      </c>
      <c r="B639" s="14" t="s">
        <v>7219</v>
      </c>
      <c r="C639" s="14" t="s">
        <v>3793</v>
      </c>
      <c r="D639" s="14" t="s">
        <v>424</v>
      </c>
      <c r="E639" s="14" t="s">
        <v>7220</v>
      </c>
      <c r="F639" s="14" t="s">
        <v>3794</v>
      </c>
      <c r="G639" s="15">
        <v>419.0</v>
      </c>
      <c r="H639" s="15" t="s">
        <v>3521</v>
      </c>
      <c r="I639" s="15">
        <v>407.0</v>
      </c>
      <c r="J639" s="15" t="s">
        <v>501</v>
      </c>
      <c r="K639" s="15" t="s">
        <v>3821</v>
      </c>
    </row>
    <row r="640">
      <c r="A640" s="14" t="s">
        <v>3798</v>
      </c>
      <c r="B640" s="14" t="s">
        <v>7222</v>
      </c>
      <c r="C640" s="14" t="s">
        <v>3799</v>
      </c>
      <c r="D640" s="14" t="s">
        <v>432</v>
      </c>
      <c r="E640" s="14" t="s">
        <v>7223</v>
      </c>
      <c r="F640" s="14" t="s">
        <v>3800</v>
      </c>
      <c r="G640" s="15">
        <v>419.0</v>
      </c>
      <c r="H640" s="15" t="s">
        <v>3521</v>
      </c>
      <c r="I640" s="15">
        <v>407.0</v>
      </c>
      <c r="J640" s="15" t="s">
        <v>509</v>
      </c>
      <c r="K640" s="15" t="s">
        <v>3827</v>
      </c>
    </row>
    <row r="641">
      <c r="A641" s="14" t="s">
        <v>3804</v>
      </c>
      <c r="B641" s="14" t="s">
        <v>7225</v>
      </c>
      <c r="C641" s="14" t="s">
        <v>3805</v>
      </c>
      <c r="D641" s="14" t="s">
        <v>440</v>
      </c>
      <c r="E641" s="14" t="s">
        <v>7226</v>
      </c>
      <c r="F641" s="14" t="s">
        <v>3806</v>
      </c>
      <c r="G641" s="15">
        <v>420.0</v>
      </c>
      <c r="H641" s="15" t="s">
        <v>3521</v>
      </c>
      <c r="I641" s="15">
        <v>408.0</v>
      </c>
      <c r="J641" s="15" t="s">
        <v>524</v>
      </c>
      <c r="K641" s="15" t="s">
        <v>3833</v>
      </c>
    </row>
    <row r="642">
      <c r="A642" s="14" t="s">
        <v>3810</v>
      </c>
      <c r="B642" s="14" t="s">
        <v>7228</v>
      </c>
      <c r="C642" s="14" t="s">
        <v>3811</v>
      </c>
      <c r="D642" s="14" t="s">
        <v>448</v>
      </c>
      <c r="E642" s="14" t="s">
        <v>7226</v>
      </c>
      <c r="F642" s="14" t="s">
        <v>3812</v>
      </c>
      <c r="G642" s="15">
        <v>420.0</v>
      </c>
      <c r="H642" s="15" t="s">
        <v>3521</v>
      </c>
      <c r="I642" s="15">
        <v>408.0</v>
      </c>
      <c r="J642" s="15" t="s">
        <v>531</v>
      </c>
      <c r="K642" s="15" t="s">
        <v>3839</v>
      </c>
    </row>
    <row r="643">
      <c r="A643" s="14" t="s">
        <v>3816</v>
      </c>
      <c r="B643" s="14" t="s">
        <v>7230</v>
      </c>
      <c r="C643" s="14" t="s">
        <v>3817</v>
      </c>
      <c r="D643" s="14" t="s">
        <v>456</v>
      </c>
      <c r="E643" s="14" t="s">
        <v>7226</v>
      </c>
      <c r="F643" s="14" t="s">
        <v>3818</v>
      </c>
      <c r="G643" s="15">
        <v>420.0</v>
      </c>
      <c r="H643" s="15" t="s">
        <v>3521</v>
      </c>
      <c r="I643" s="15">
        <v>408.0</v>
      </c>
      <c r="J643" s="15" t="s">
        <v>539</v>
      </c>
      <c r="K643" s="15" t="s">
        <v>3845</v>
      </c>
    </row>
    <row r="644">
      <c r="A644" s="14" t="s">
        <v>3822</v>
      </c>
      <c r="B644" s="14" t="s">
        <v>7232</v>
      </c>
      <c r="C644" s="14" t="s">
        <v>3823</v>
      </c>
      <c r="D644" s="14" t="s">
        <v>464</v>
      </c>
      <c r="E644" s="14" t="s">
        <v>7233</v>
      </c>
      <c r="F644" s="14" t="s">
        <v>3824</v>
      </c>
      <c r="G644" s="15">
        <v>421.0</v>
      </c>
      <c r="H644" s="15" t="s">
        <v>3521</v>
      </c>
      <c r="I644" s="15">
        <v>409.0</v>
      </c>
      <c r="J644" s="15" t="s">
        <v>547</v>
      </c>
      <c r="K644" s="15" t="s">
        <v>3851</v>
      </c>
    </row>
    <row r="645">
      <c r="A645" s="14" t="s">
        <v>3828</v>
      </c>
      <c r="B645" s="14" t="s">
        <v>7235</v>
      </c>
      <c r="C645" s="14" t="s">
        <v>3829</v>
      </c>
      <c r="D645" s="14" t="s">
        <v>472</v>
      </c>
      <c r="E645" s="14" t="s">
        <v>7236</v>
      </c>
      <c r="F645" s="14" t="s">
        <v>3830</v>
      </c>
      <c r="G645" s="15">
        <v>421.0</v>
      </c>
      <c r="H645" s="15" t="s">
        <v>3521</v>
      </c>
      <c r="I645" s="15">
        <v>409.0</v>
      </c>
      <c r="J645" s="15" t="s">
        <v>556</v>
      </c>
      <c r="K645" s="15" t="s">
        <v>3857</v>
      </c>
    </row>
    <row r="646">
      <c r="A646" s="14" t="s">
        <v>3834</v>
      </c>
      <c r="B646" s="14" t="s">
        <v>7238</v>
      </c>
      <c r="C646" s="14" t="s">
        <v>3835</v>
      </c>
      <c r="D646" s="14" t="s">
        <v>481</v>
      </c>
      <c r="E646" s="14" t="s">
        <v>7239</v>
      </c>
      <c r="F646" s="14" t="s">
        <v>3836</v>
      </c>
      <c r="G646" s="15">
        <v>422.0</v>
      </c>
      <c r="H646" s="15" t="s">
        <v>3521</v>
      </c>
      <c r="I646" s="15">
        <v>410.0</v>
      </c>
      <c r="J646" s="15" t="s">
        <v>564</v>
      </c>
      <c r="K646" s="15" t="s">
        <v>3863</v>
      </c>
    </row>
    <row r="647">
      <c r="A647" s="14" t="s">
        <v>3840</v>
      </c>
      <c r="B647" s="14" t="s">
        <v>7241</v>
      </c>
      <c r="C647" s="14" t="s">
        <v>3841</v>
      </c>
      <c r="D647" s="14" t="s">
        <v>489</v>
      </c>
      <c r="E647" s="14" t="s">
        <v>7242</v>
      </c>
      <c r="F647" s="14" t="s">
        <v>3842</v>
      </c>
      <c r="G647" s="15">
        <v>422.0</v>
      </c>
      <c r="H647" s="15" t="s">
        <v>3521</v>
      </c>
      <c r="I647" s="15">
        <v>410.0</v>
      </c>
      <c r="J647" s="15" t="s">
        <v>573</v>
      </c>
      <c r="K647" s="15" t="s">
        <v>3869</v>
      </c>
    </row>
    <row r="648">
      <c r="A648" s="14" t="s">
        <v>3846</v>
      </c>
      <c r="B648" s="14" t="s">
        <v>7244</v>
      </c>
      <c r="C648" s="14" t="s">
        <v>3847</v>
      </c>
      <c r="D648" s="14" t="s">
        <v>497</v>
      </c>
      <c r="E648" s="14" t="s">
        <v>7245</v>
      </c>
      <c r="F648" s="14" t="s">
        <v>3848</v>
      </c>
      <c r="G648" s="15">
        <v>423.0</v>
      </c>
      <c r="H648" s="15" t="s">
        <v>3521</v>
      </c>
      <c r="I648" s="15">
        <v>411.0</v>
      </c>
      <c r="J648" s="15" t="s">
        <v>581</v>
      </c>
      <c r="K648" s="15" t="s">
        <v>3875</v>
      </c>
    </row>
    <row r="649">
      <c r="A649" s="14" t="s">
        <v>3852</v>
      </c>
      <c r="B649" s="14" t="s">
        <v>7247</v>
      </c>
      <c r="C649" s="14" t="s">
        <v>3853</v>
      </c>
      <c r="D649" s="14" t="s">
        <v>505</v>
      </c>
      <c r="E649" s="14" t="s">
        <v>7245</v>
      </c>
      <c r="F649" s="14" t="s">
        <v>3854</v>
      </c>
      <c r="G649" s="15">
        <v>423.0</v>
      </c>
      <c r="H649" s="15" t="s">
        <v>3521</v>
      </c>
      <c r="I649" s="15">
        <v>411.0</v>
      </c>
      <c r="J649" s="15" t="s">
        <v>591</v>
      </c>
      <c r="K649" s="15" t="s">
        <v>3881</v>
      </c>
    </row>
    <row r="650">
      <c r="A650" s="14" t="s">
        <v>3858</v>
      </c>
      <c r="B650" s="14" t="s">
        <v>7249</v>
      </c>
      <c r="C650" s="14" t="s">
        <v>3859</v>
      </c>
      <c r="D650" s="14" t="s">
        <v>513</v>
      </c>
      <c r="E650" s="14" t="s">
        <v>7250</v>
      </c>
      <c r="F650" s="14" t="s">
        <v>3860</v>
      </c>
      <c r="G650" s="15">
        <v>424.0</v>
      </c>
      <c r="H650" s="15" t="s">
        <v>3521</v>
      </c>
      <c r="I650" s="15">
        <v>412.0</v>
      </c>
      <c r="J650" s="15" t="s">
        <v>599</v>
      </c>
      <c r="K650" s="15" t="s">
        <v>3887</v>
      </c>
    </row>
    <row r="651">
      <c r="A651" s="14" t="s">
        <v>3864</v>
      </c>
      <c r="B651" s="14" t="s">
        <v>7252</v>
      </c>
      <c r="C651" s="14" t="s">
        <v>3865</v>
      </c>
      <c r="D651" s="14" t="s">
        <v>520</v>
      </c>
      <c r="E651" s="14" t="s">
        <v>7250</v>
      </c>
      <c r="F651" s="14" t="s">
        <v>3866</v>
      </c>
      <c r="G651" s="15">
        <v>425.0</v>
      </c>
      <c r="H651" s="15" t="s">
        <v>3521</v>
      </c>
      <c r="I651" s="15">
        <v>413.0</v>
      </c>
      <c r="J651" s="15" t="s">
        <v>607</v>
      </c>
      <c r="K651" s="15" t="s">
        <v>3893</v>
      </c>
    </row>
    <row r="652">
      <c r="A652" s="14" t="s">
        <v>3870</v>
      </c>
      <c r="B652" s="14" t="s">
        <v>7254</v>
      </c>
      <c r="C652" s="14" t="s">
        <v>3871</v>
      </c>
      <c r="D652" s="14" t="s">
        <v>528</v>
      </c>
      <c r="E652" s="14" t="s">
        <v>7255</v>
      </c>
      <c r="F652" s="14" t="s">
        <v>3872</v>
      </c>
      <c r="G652" s="15">
        <v>427.0</v>
      </c>
      <c r="H652" s="15" t="s">
        <v>3521</v>
      </c>
      <c r="I652" s="15">
        <v>415.0</v>
      </c>
      <c r="J652" s="15" t="s">
        <v>615</v>
      </c>
      <c r="K652" s="15" t="s">
        <v>3899</v>
      </c>
    </row>
    <row r="653">
      <c r="A653" s="14" t="s">
        <v>3876</v>
      </c>
      <c r="B653" s="14" t="s">
        <v>7257</v>
      </c>
      <c r="C653" s="14" t="s">
        <v>3877</v>
      </c>
      <c r="D653" s="14" t="s">
        <v>535</v>
      </c>
      <c r="E653" s="14" t="s">
        <v>7255</v>
      </c>
      <c r="F653" s="14" t="s">
        <v>3878</v>
      </c>
      <c r="G653" s="15">
        <v>428.0</v>
      </c>
      <c r="H653" s="15" t="s">
        <v>3521</v>
      </c>
      <c r="I653" s="15">
        <v>416.0</v>
      </c>
      <c r="J653" s="15" t="s">
        <v>623</v>
      </c>
      <c r="K653" s="15" t="s">
        <v>3905</v>
      </c>
    </row>
    <row r="654">
      <c r="A654" s="14" t="s">
        <v>3882</v>
      </c>
      <c r="B654" s="14" t="s">
        <v>7259</v>
      </c>
      <c r="C654" s="14" t="s">
        <v>3883</v>
      </c>
      <c r="D654" s="14" t="s">
        <v>543</v>
      </c>
      <c r="E654" s="14" t="s">
        <v>7260</v>
      </c>
      <c r="F654" s="14" t="s">
        <v>3884</v>
      </c>
      <c r="G654" s="15">
        <v>428.0</v>
      </c>
      <c r="H654" s="15" t="s">
        <v>3521</v>
      </c>
      <c r="I654" s="15">
        <v>416.0</v>
      </c>
      <c r="J654" s="15" t="s">
        <v>631</v>
      </c>
      <c r="K654" s="15" t="s">
        <v>3911</v>
      </c>
    </row>
    <row r="655">
      <c r="A655" s="14" t="s">
        <v>3888</v>
      </c>
      <c r="B655" s="14" t="s">
        <v>7262</v>
      </c>
      <c r="C655" s="14" t="s">
        <v>3889</v>
      </c>
      <c r="D655" s="14" t="s">
        <v>551</v>
      </c>
      <c r="E655" s="14" t="s">
        <v>7260</v>
      </c>
      <c r="F655" s="14" t="s">
        <v>3890</v>
      </c>
      <c r="G655" s="15">
        <v>428.0</v>
      </c>
      <c r="H655" s="15" t="s">
        <v>3521</v>
      </c>
      <c r="I655" s="15">
        <v>416.0</v>
      </c>
      <c r="J655" s="15" t="s">
        <v>635</v>
      </c>
      <c r="K655" s="15" t="s">
        <v>3917</v>
      </c>
    </row>
    <row r="656">
      <c r="A656" s="14" t="s">
        <v>3894</v>
      </c>
      <c r="B656" s="14" t="s">
        <v>7264</v>
      </c>
      <c r="C656" s="14" t="s">
        <v>3895</v>
      </c>
      <c r="D656" s="14" t="s">
        <v>561</v>
      </c>
      <c r="E656" s="14" t="s">
        <v>7265</v>
      </c>
      <c r="F656" s="14" t="s">
        <v>3896</v>
      </c>
      <c r="G656" s="15">
        <v>430.0</v>
      </c>
      <c r="H656" s="15" t="s">
        <v>3521</v>
      </c>
      <c r="I656" s="15">
        <v>418.0</v>
      </c>
      <c r="J656" s="15" t="s">
        <v>654</v>
      </c>
      <c r="K656" s="15" t="s">
        <v>3923</v>
      </c>
    </row>
    <row r="657">
      <c r="A657" s="14" t="s">
        <v>3900</v>
      </c>
      <c r="B657" s="14" t="s">
        <v>7267</v>
      </c>
      <c r="C657" s="14" t="s">
        <v>3901</v>
      </c>
      <c r="D657" s="14" t="s">
        <v>569</v>
      </c>
      <c r="E657" s="14" t="s">
        <v>7268</v>
      </c>
      <c r="F657" s="14" t="s">
        <v>3902</v>
      </c>
      <c r="G657" s="15">
        <v>431.0</v>
      </c>
      <c r="H657" s="15" t="s">
        <v>3521</v>
      </c>
      <c r="I657" s="15">
        <v>419.0</v>
      </c>
      <c r="J657" s="15" t="s">
        <v>664</v>
      </c>
      <c r="K657" s="15" t="s">
        <v>3929</v>
      </c>
    </row>
    <row r="658">
      <c r="A658" s="14" t="s">
        <v>3906</v>
      </c>
      <c r="B658" s="14" t="s">
        <v>7270</v>
      </c>
      <c r="C658" s="14" t="s">
        <v>3907</v>
      </c>
      <c r="D658" s="14" t="s">
        <v>577</v>
      </c>
      <c r="E658" s="14" t="s">
        <v>7271</v>
      </c>
      <c r="F658" s="14" t="s">
        <v>3908</v>
      </c>
      <c r="G658" s="15">
        <v>431.0</v>
      </c>
      <c r="H658" s="15" t="s">
        <v>3521</v>
      </c>
      <c r="I658" s="15">
        <v>419.0</v>
      </c>
      <c r="J658" s="15" t="s">
        <v>672</v>
      </c>
      <c r="K658" s="15" t="s">
        <v>3935</v>
      </c>
    </row>
    <row r="659">
      <c r="A659" s="14" t="s">
        <v>3912</v>
      </c>
      <c r="B659" s="14" t="s">
        <v>7273</v>
      </c>
      <c r="C659" s="14" t="s">
        <v>3913</v>
      </c>
      <c r="D659" s="14" t="s">
        <v>587</v>
      </c>
      <c r="E659" s="14" t="s">
        <v>7271</v>
      </c>
      <c r="F659" s="14" t="s">
        <v>3914</v>
      </c>
      <c r="G659" s="15">
        <v>432.0</v>
      </c>
      <c r="H659" s="15" t="s">
        <v>3521</v>
      </c>
      <c r="I659" s="15">
        <v>420.0</v>
      </c>
      <c r="J659" s="15" t="s">
        <v>682</v>
      </c>
      <c r="K659" s="15" t="s">
        <v>3941</v>
      </c>
    </row>
    <row r="660">
      <c r="A660" s="14" t="s">
        <v>3918</v>
      </c>
      <c r="B660" s="14" t="s">
        <v>7275</v>
      </c>
      <c r="C660" s="14" t="s">
        <v>3919</v>
      </c>
      <c r="D660" s="14" t="s">
        <v>595</v>
      </c>
      <c r="E660" s="14" t="s">
        <v>7271</v>
      </c>
      <c r="F660" s="14" t="s">
        <v>3920</v>
      </c>
      <c r="G660" s="15">
        <v>432.0</v>
      </c>
      <c r="H660" s="15" t="s">
        <v>3521</v>
      </c>
      <c r="I660" s="15">
        <v>420.0</v>
      </c>
      <c r="J660" s="15" t="s">
        <v>690</v>
      </c>
      <c r="K660" s="15" t="s">
        <v>3947</v>
      </c>
    </row>
    <row r="661">
      <c r="A661" s="14" t="s">
        <v>3924</v>
      </c>
      <c r="B661" s="14" t="s">
        <v>7277</v>
      </c>
      <c r="C661" s="14" t="s">
        <v>3925</v>
      </c>
      <c r="D661" s="14" t="s">
        <v>603</v>
      </c>
      <c r="E661" s="14" t="s">
        <v>7278</v>
      </c>
      <c r="F661" s="14" t="s">
        <v>3926</v>
      </c>
      <c r="G661" s="15">
        <v>434.0</v>
      </c>
      <c r="H661" s="15" t="s">
        <v>3521</v>
      </c>
      <c r="I661" s="15">
        <v>422.0</v>
      </c>
      <c r="J661" s="15" t="s">
        <v>698</v>
      </c>
      <c r="K661" s="15" t="s">
        <v>3953</v>
      </c>
    </row>
    <row r="662">
      <c r="A662" s="14" t="s">
        <v>3930</v>
      </c>
      <c r="B662" s="14" t="s">
        <v>7280</v>
      </c>
      <c r="C662" s="14" t="s">
        <v>3931</v>
      </c>
      <c r="D662" s="14" t="s">
        <v>611</v>
      </c>
      <c r="E662" s="14" t="s">
        <v>7278</v>
      </c>
      <c r="F662" s="14" t="s">
        <v>3932</v>
      </c>
      <c r="G662" s="15">
        <v>434.0</v>
      </c>
      <c r="H662" s="15" t="s">
        <v>3521</v>
      </c>
      <c r="I662" s="15">
        <v>422.0</v>
      </c>
      <c r="J662" s="15" t="s">
        <v>706</v>
      </c>
      <c r="K662" s="15" t="s">
        <v>3958</v>
      </c>
    </row>
    <row r="663">
      <c r="A663" s="14" t="s">
        <v>3936</v>
      </c>
      <c r="B663" s="14" t="s">
        <v>7282</v>
      </c>
      <c r="C663" s="14" t="s">
        <v>3937</v>
      </c>
      <c r="D663" s="14" t="s">
        <v>619</v>
      </c>
      <c r="E663" s="14" t="s">
        <v>7283</v>
      </c>
      <c r="F663" s="14" t="s">
        <v>3938</v>
      </c>
      <c r="G663" s="15">
        <v>437.0</v>
      </c>
      <c r="H663" s="15" t="s">
        <v>3521</v>
      </c>
      <c r="I663" s="15">
        <v>425.0</v>
      </c>
      <c r="J663" s="15" t="s">
        <v>714</v>
      </c>
      <c r="K663" s="15" t="s">
        <v>3964</v>
      </c>
    </row>
    <row r="664">
      <c r="A664" s="14" t="s">
        <v>3942</v>
      </c>
      <c r="B664" s="14" t="s">
        <v>7285</v>
      </c>
      <c r="C664" s="14" t="s">
        <v>3943</v>
      </c>
      <c r="D664" s="14" t="s">
        <v>627</v>
      </c>
      <c r="E664" s="14" t="s">
        <v>7283</v>
      </c>
      <c r="F664" s="14" t="s">
        <v>3944</v>
      </c>
      <c r="G664" s="15">
        <v>437.0</v>
      </c>
      <c r="H664" s="15" t="s">
        <v>3521</v>
      </c>
      <c r="I664" s="15">
        <v>425.0</v>
      </c>
      <c r="J664" s="15" t="s">
        <v>722</v>
      </c>
      <c r="K664" s="15" t="s">
        <v>3970</v>
      </c>
    </row>
    <row r="665">
      <c r="A665" s="14" t="s">
        <v>3948</v>
      </c>
      <c r="B665" s="14" t="s">
        <v>7287</v>
      </c>
      <c r="C665" s="14" t="s">
        <v>3949</v>
      </c>
      <c r="D665" s="14" t="s">
        <v>639</v>
      </c>
      <c r="E665" s="14" t="s">
        <v>7288</v>
      </c>
      <c r="F665" s="14" t="s">
        <v>3950</v>
      </c>
      <c r="G665" s="15">
        <v>439.0</v>
      </c>
      <c r="H665" s="15" t="s">
        <v>3521</v>
      </c>
      <c r="I665" s="15">
        <v>427.0</v>
      </c>
      <c r="J665" s="15" t="s">
        <v>731</v>
      </c>
      <c r="K665" s="15" t="s">
        <v>3976</v>
      </c>
    </row>
    <row r="666">
      <c r="A666" s="14" t="s">
        <v>3954</v>
      </c>
      <c r="B666" s="14" t="s">
        <v>7290</v>
      </c>
      <c r="C666" s="14" t="s">
        <v>2197</v>
      </c>
      <c r="D666" s="14" t="s">
        <v>650</v>
      </c>
      <c r="E666" s="14" t="s">
        <v>7291</v>
      </c>
      <c r="F666" s="14" t="s">
        <v>3955</v>
      </c>
      <c r="G666" s="15">
        <v>439.0</v>
      </c>
      <c r="H666" s="15" t="s">
        <v>3521</v>
      </c>
      <c r="I666" s="15">
        <v>427.0</v>
      </c>
      <c r="J666" s="15" t="s">
        <v>739</v>
      </c>
      <c r="K666" s="15" t="s">
        <v>3982</v>
      </c>
    </row>
    <row r="667">
      <c r="A667" s="14" t="s">
        <v>3959</v>
      </c>
      <c r="B667" s="14" t="s">
        <v>7293</v>
      </c>
      <c r="C667" s="14" t="s">
        <v>3960</v>
      </c>
      <c r="D667" s="14" t="s">
        <v>660</v>
      </c>
      <c r="E667" s="14" t="s">
        <v>7291</v>
      </c>
      <c r="F667" s="14" t="s">
        <v>3961</v>
      </c>
      <c r="G667" s="15">
        <v>440.0</v>
      </c>
      <c r="H667" s="15" t="s">
        <v>3521</v>
      </c>
      <c r="I667" s="15">
        <v>428.0</v>
      </c>
      <c r="J667" s="15" t="s">
        <v>747</v>
      </c>
      <c r="K667" s="15" t="s">
        <v>3988</v>
      </c>
    </row>
    <row r="668">
      <c r="A668" s="14" t="s">
        <v>3965</v>
      </c>
      <c r="B668" s="14" t="s">
        <v>7295</v>
      </c>
      <c r="C668" s="14" t="s">
        <v>3966</v>
      </c>
      <c r="D668" s="14" t="s">
        <v>668</v>
      </c>
      <c r="E668" s="14" t="s">
        <v>7296</v>
      </c>
      <c r="F668" s="14" t="s">
        <v>3967</v>
      </c>
      <c r="G668" s="15">
        <v>441.0</v>
      </c>
      <c r="H668" s="15" t="s">
        <v>3521</v>
      </c>
      <c r="I668" s="15">
        <v>429.0</v>
      </c>
      <c r="J668" s="15" t="s">
        <v>755</v>
      </c>
      <c r="K668" s="15" t="s">
        <v>3992</v>
      </c>
    </row>
    <row r="669">
      <c r="A669" s="14" t="s">
        <v>3971</v>
      </c>
      <c r="B669" s="14" t="s">
        <v>7298</v>
      </c>
      <c r="C669" s="14" t="s">
        <v>3972</v>
      </c>
      <c r="D669" s="14" t="s">
        <v>678</v>
      </c>
      <c r="E669" s="14" t="s">
        <v>7299</v>
      </c>
      <c r="F669" s="14" t="s">
        <v>3973</v>
      </c>
      <c r="G669" s="15">
        <v>441.0</v>
      </c>
      <c r="H669" s="15" t="s">
        <v>3521</v>
      </c>
      <c r="I669" s="15">
        <v>429.0</v>
      </c>
      <c r="J669" s="15" t="s">
        <v>763</v>
      </c>
      <c r="K669" s="15" t="s">
        <v>3998</v>
      </c>
    </row>
    <row r="670">
      <c r="A670" s="14" t="s">
        <v>3977</v>
      </c>
      <c r="B670" s="14" t="s">
        <v>7301</v>
      </c>
      <c r="C670" s="14" t="s">
        <v>3978</v>
      </c>
      <c r="D670" s="14" t="s">
        <v>686</v>
      </c>
      <c r="E670" s="14" t="s">
        <v>7302</v>
      </c>
      <c r="F670" s="14" t="s">
        <v>3979</v>
      </c>
      <c r="G670" s="15">
        <v>442.0</v>
      </c>
      <c r="H670" s="15" t="s">
        <v>3521</v>
      </c>
      <c r="I670" s="15">
        <v>430.0</v>
      </c>
      <c r="J670" s="15" t="s">
        <v>771</v>
      </c>
      <c r="K670" s="15" t="s">
        <v>4004</v>
      </c>
    </row>
    <row r="671">
      <c r="A671" s="14" t="s">
        <v>3983</v>
      </c>
      <c r="B671" s="14" t="s">
        <v>7304</v>
      </c>
      <c r="C671" s="14" t="s">
        <v>3984</v>
      </c>
      <c r="D671" s="14" t="s">
        <v>694</v>
      </c>
      <c r="E671" s="14" t="s">
        <v>7305</v>
      </c>
      <c r="F671" s="14" t="s">
        <v>3985</v>
      </c>
      <c r="G671" s="15">
        <v>443.0</v>
      </c>
      <c r="H671" s="15" t="s">
        <v>3521</v>
      </c>
      <c r="I671" s="15">
        <v>431.0</v>
      </c>
      <c r="J671" s="15" t="s">
        <v>779</v>
      </c>
      <c r="K671" s="15" t="s">
        <v>4010</v>
      </c>
    </row>
    <row r="672">
      <c r="A672" s="14" t="s">
        <v>3989</v>
      </c>
      <c r="B672" s="14" t="s">
        <v>7307</v>
      </c>
      <c r="C672" s="14" t="s">
        <v>3716</v>
      </c>
      <c r="D672" s="14" t="s">
        <v>702</v>
      </c>
      <c r="E672" s="14" t="s">
        <v>7308</v>
      </c>
      <c r="F672" s="14" t="s">
        <v>3990</v>
      </c>
      <c r="G672" s="15">
        <v>443.0</v>
      </c>
      <c r="H672" s="15" t="s">
        <v>3521</v>
      </c>
      <c r="I672" s="15">
        <v>431.0</v>
      </c>
      <c r="J672" s="15" t="s">
        <v>787</v>
      </c>
      <c r="K672" s="15" t="s">
        <v>4016</v>
      </c>
    </row>
    <row r="673">
      <c r="A673" s="20" t="s">
        <v>3993</v>
      </c>
      <c r="B673" s="20" t="s">
        <v>3993</v>
      </c>
      <c r="C673" s="20" t="s">
        <v>3994</v>
      </c>
      <c r="D673" s="20" t="s">
        <v>710</v>
      </c>
      <c r="E673" s="20" t="s">
        <v>7310</v>
      </c>
      <c r="F673" s="20" t="s">
        <v>3995</v>
      </c>
      <c r="G673" s="15">
        <v>444.0</v>
      </c>
      <c r="H673" s="15" t="s">
        <v>3521</v>
      </c>
      <c r="I673" s="15">
        <v>432.0</v>
      </c>
      <c r="J673" s="15" t="s">
        <v>795</v>
      </c>
      <c r="K673" s="15" t="s">
        <v>4020</v>
      </c>
    </row>
    <row r="674">
      <c r="A674" s="14" t="s">
        <v>3999</v>
      </c>
      <c r="B674" s="14" t="s">
        <v>7312</v>
      </c>
      <c r="C674" s="14" t="s">
        <v>4000</v>
      </c>
      <c r="D674" s="14" t="s">
        <v>718</v>
      </c>
      <c r="E674" s="14" t="s">
        <v>7310</v>
      </c>
      <c r="F674" s="14" t="s">
        <v>4001</v>
      </c>
      <c r="G674" s="15">
        <v>445.0</v>
      </c>
      <c r="H674" s="15" t="s">
        <v>3521</v>
      </c>
      <c r="I674" s="15">
        <v>433.0</v>
      </c>
      <c r="J674" s="15" t="s">
        <v>803</v>
      </c>
      <c r="K674" s="15" t="s">
        <v>4026</v>
      </c>
    </row>
    <row r="675">
      <c r="A675" s="14" t="s">
        <v>4005</v>
      </c>
      <c r="B675" s="14" t="s">
        <v>7314</v>
      </c>
      <c r="C675" s="14" t="s">
        <v>4006</v>
      </c>
      <c r="D675" s="14" t="s">
        <v>726</v>
      </c>
      <c r="E675" s="14" t="s">
        <v>7315</v>
      </c>
      <c r="F675" s="14" t="s">
        <v>4007</v>
      </c>
      <c r="G675" s="15">
        <v>445.0</v>
      </c>
      <c r="H675" s="15" t="s">
        <v>3521</v>
      </c>
      <c r="I675" s="15">
        <v>433.0</v>
      </c>
      <c r="J675" s="15" t="s">
        <v>807</v>
      </c>
      <c r="K675" s="15" t="s">
        <v>4032</v>
      </c>
    </row>
    <row r="676">
      <c r="A676" s="20" t="s">
        <v>4011</v>
      </c>
      <c r="B676" s="20" t="s">
        <v>7317</v>
      </c>
      <c r="C676" s="20" t="s">
        <v>4012</v>
      </c>
      <c r="D676" s="14" t="s">
        <v>735</v>
      </c>
      <c r="E676" s="14" t="s">
        <v>7315</v>
      </c>
      <c r="F676" s="14" t="s">
        <v>4013</v>
      </c>
      <c r="G676" s="15">
        <v>446.0</v>
      </c>
      <c r="H676" s="15" t="s">
        <v>3521</v>
      </c>
      <c r="I676" s="15">
        <v>434.0</v>
      </c>
      <c r="J676" s="15" t="s">
        <v>816</v>
      </c>
      <c r="K676" s="15" t="s">
        <v>4038</v>
      </c>
    </row>
    <row r="677">
      <c r="A677" s="20" t="s">
        <v>4017</v>
      </c>
      <c r="B677" s="20" t="s">
        <v>7317</v>
      </c>
      <c r="C677" s="20" t="s">
        <v>4012</v>
      </c>
      <c r="G677" s="15">
        <v>446.0</v>
      </c>
      <c r="H677" s="15" t="s">
        <v>3521</v>
      </c>
      <c r="I677" s="15">
        <v>434.0</v>
      </c>
      <c r="J677" s="15" t="s">
        <v>1915</v>
      </c>
      <c r="K677" s="15" t="s">
        <v>4044</v>
      </c>
    </row>
    <row r="678">
      <c r="A678" s="14" t="s">
        <v>4021</v>
      </c>
      <c r="B678" s="14" t="s">
        <v>7320</v>
      </c>
      <c r="C678" s="14" t="s">
        <v>4022</v>
      </c>
      <c r="D678" s="14" t="s">
        <v>751</v>
      </c>
      <c r="E678" s="14" t="s">
        <v>7321</v>
      </c>
      <c r="F678" s="14" t="s">
        <v>4023</v>
      </c>
      <c r="G678" s="15">
        <v>447.0</v>
      </c>
      <c r="H678" s="15" t="s">
        <v>3521</v>
      </c>
      <c r="I678" s="15">
        <v>435.0</v>
      </c>
      <c r="J678" s="15" t="s">
        <v>832</v>
      </c>
      <c r="K678" s="15" t="s">
        <v>4050</v>
      </c>
    </row>
    <row r="679">
      <c r="A679" s="14" t="s">
        <v>4027</v>
      </c>
      <c r="B679" s="14" t="s">
        <v>7323</v>
      </c>
      <c r="C679" s="14" t="s">
        <v>4028</v>
      </c>
      <c r="D679" s="14" t="s">
        <v>759</v>
      </c>
      <c r="E679" s="14" t="s">
        <v>7321</v>
      </c>
      <c r="F679" s="14" t="s">
        <v>4029</v>
      </c>
      <c r="G679" s="15">
        <v>448.0</v>
      </c>
      <c r="H679" s="15" t="s">
        <v>3521</v>
      </c>
      <c r="I679" s="15">
        <v>436.0</v>
      </c>
      <c r="J679" s="15" t="s">
        <v>840</v>
      </c>
      <c r="K679" s="15" t="s">
        <v>4056</v>
      </c>
    </row>
    <row r="680">
      <c r="A680" s="14" t="s">
        <v>4033</v>
      </c>
      <c r="B680" s="14" t="s">
        <v>7325</v>
      </c>
      <c r="C680" s="14" t="s">
        <v>4034</v>
      </c>
      <c r="D680" s="14" t="s">
        <v>767</v>
      </c>
      <c r="E680" s="14" t="s">
        <v>7326</v>
      </c>
      <c r="F680" s="14" t="s">
        <v>4035</v>
      </c>
      <c r="G680" s="15">
        <v>448.0</v>
      </c>
      <c r="H680" s="15" t="s">
        <v>3521</v>
      </c>
      <c r="I680" s="15">
        <v>436.0</v>
      </c>
      <c r="J680" s="15" t="s">
        <v>848</v>
      </c>
      <c r="K680" s="15" t="s">
        <v>4062</v>
      </c>
    </row>
    <row r="681">
      <c r="A681" s="14" t="s">
        <v>4039</v>
      </c>
      <c r="B681" s="14" t="s">
        <v>7328</v>
      </c>
      <c r="C681" s="14" t="s">
        <v>4040</v>
      </c>
      <c r="D681" s="14" t="s">
        <v>775</v>
      </c>
      <c r="E681" s="14" t="s">
        <v>7329</v>
      </c>
      <c r="F681" s="14" t="s">
        <v>4041</v>
      </c>
      <c r="G681" s="15">
        <v>449.0</v>
      </c>
      <c r="H681" s="15" t="s">
        <v>3521</v>
      </c>
      <c r="I681" s="15">
        <v>437.0</v>
      </c>
      <c r="J681" s="15" t="s">
        <v>856</v>
      </c>
      <c r="K681" s="15" t="s">
        <v>4068</v>
      </c>
    </row>
    <row r="682">
      <c r="A682" s="14" t="s">
        <v>4045</v>
      </c>
      <c r="B682" s="14" t="s">
        <v>7331</v>
      </c>
      <c r="C682" s="14" t="s">
        <v>4046</v>
      </c>
      <c r="D682" s="14" t="s">
        <v>783</v>
      </c>
      <c r="E682" s="14" t="s">
        <v>7332</v>
      </c>
      <c r="F682" s="14" t="s">
        <v>4047</v>
      </c>
      <c r="G682" s="15">
        <v>450.0</v>
      </c>
      <c r="H682" s="15" t="s">
        <v>3521</v>
      </c>
      <c r="I682" s="15">
        <v>438.0</v>
      </c>
      <c r="J682" s="15" t="s">
        <v>864</v>
      </c>
      <c r="K682" s="15" t="s">
        <v>4074</v>
      </c>
    </row>
    <row r="683">
      <c r="A683" s="14" t="s">
        <v>4051</v>
      </c>
      <c r="B683" s="14" t="s">
        <v>7334</v>
      </c>
      <c r="C683" s="14" t="s">
        <v>4052</v>
      </c>
      <c r="D683" s="14" t="s">
        <v>791</v>
      </c>
      <c r="E683" s="14" t="s">
        <v>7335</v>
      </c>
      <c r="F683" s="14" t="s">
        <v>4053</v>
      </c>
      <c r="G683" s="15">
        <v>451.0</v>
      </c>
      <c r="H683" s="15" t="s">
        <v>3521</v>
      </c>
      <c r="I683" s="15">
        <v>439.0</v>
      </c>
      <c r="J683" s="15" t="s">
        <v>880</v>
      </c>
      <c r="K683" s="15" t="s">
        <v>4080</v>
      </c>
    </row>
    <row r="684">
      <c r="A684" s="14" t="s">
        <v>4057</v>
      </c>
      <c r="B684" s="14" t="s">
        <v>7337</v>
      </c>
      <c r="C684" s="14" t="s">
        <v>4058</v>
      </c>
      <c r="D684" s="14" t="s">
        <v>799</v>
      </c>
      <c r="E684" s="14" t="s">
        <v>7335</v>
      </c>
      <c r="F684" s="14" t="s">
        <v>4059</v>
      </c>
      <c r="G684" s="15">
        <v>451.0</v>
      </c>
      <c r="H684" s="15" t="s">
        <v>3521</v>
      </c>
      <c r="I684" s="15">
        <v>439.0</v>
      </c>
      <c r="J684" s="15" t="s">
        <v>1958</v>
      </c>
      <c r="K684" s="15" t="s">
        <v>4086</v>
      </c>
    </row>
    <row r="685">
      <c r="A685" s="14" t="s">
        <v>4063</v>
      </c>
      <c r="B685" s="14" t="s">
        <v>7339</v>
      </c>
      <c r="C685" s="14" t="s">
        <v>4064</v>
      </c>
      <c r="D685" s="14" t="s">
        <v>811</v>
      </c>
      <c r="E685" s="14" t="s">
        <v>7340</v>
      </c>
      <c r="F685" s="14" t="s">
        <v>4065</v>
      </c>
      <c r="G685" s="15">
        <v>452.0</v>
      </c>
      <c r="H685" s="15" t="s">
        <v>3521</v>
      </c>
      <c r="I685" s="15">
        <v>440.0</v>
      </c>
      <c r="J685" s="15" t="s">
        <v>888</v>
      </c>
      <c r="K685" s="15" t="s">
        <v>4092</v>
      </c>
    </row>
    <row r="686">
      <c r="A686" s="14" t="s">
        <v>4069</v>
      </c>
      <c r="B686" s="14" t="s">
        <v>7342</v>
      </c>
      <c r="C686" s="14" t="s">
        <v>4070</v>
      </c>
      <c r="D686" s="14" t="s">
        <v>820</v>
      </c>
      <c r="E686" s="14" t="s">
        <v>7340</v>
      </c>
      <c r="F686" s="14" t="s">
        <v>4071</v>
      </c>
      <c r="G686" s="15">
        <v>452.0</v>
      </c>
      <c r="H686" s="15" t="s">
        <v>3521</v>
      </c>
      <c r="I686" s="15">
        <v>440.0</v>
      </c>
      <c r="J686" s="15" t="s">
        <v>897</v>
      </c>
      <c r="K686" s="15" t="s">
        <v>4098</v>
      </c>
    </row>
    <row r="687">
      <c r="A687" s="14" t="s">
        <v>4075</v>
      </c>
      <c r="B687" s="14" t="s">
        <v>7344</v>
      </c>
      <c r="C687" s="14" t="s">
        <v>4076</v>
      </c>
      <c r="D687" s="14" t="s">
        <v>828</v>
      </c>
      <c r="E687" s="14" t="s">
        <v>7345</v>
      </c>
      <c r="F687" s="14" t="s">
        <v>4077</v>
      </c>
      <c r="G687" s="15">
        <v>452.0</v>
      </c>
      <c r="H687" s="15" t="s">
        <v>3521</v>
      </c>
      <c r="I687" s="15">
        <v>440.0</v>
      </c>
      <c r="J687" s="15" t="s">
        <v>905</v>
      </c>
      <c r="K687" s="15" t="s">
        <v>4104</v>
      </c>
    </row>
    <row r="688">
      <c r="A688" s="14" t="s">
        <v>4081</v>
      </c>
      <c r="B688" s="14" t="s">
        <v>7347</v>
      </c>
      <c r="C688" s="14" t="s">
        <v>4082</v>
      </c>
      <c r="D688" s="14" t="s">
        <v>836</v>
      </c>
      <c r="E688" s="14" t="s">
        <v>7348</v>
      </c>
      <c r="F688" s="14" t="s">
        <v>4083</v>
      </c>
      <c r="G688" s="15">
        <v>453.0</v>
      </c>
      <c r="H688" s="15" t="s">
        <v>3521</v>
      </c>
      <c r="I688" s="15">
        <v>441.0</v>
      </c>
      <c r="J688" s="15" t="s">
        <v>913</v>
      </c>
      <c r="K688" s="15" t="s">
        <v>4110</v>
      </c>
    </row>
    <row r="689">
      <c r="A689" s="14" t="s">
        <v>4087</v>
      </c>
      <c r="B689" s="14" t="s">
        <v>7350</v>
      </c>
      <c r="C689" s="14" t="s">
        <v>4088</v>
      </c>
      <c r="D689" s="14" t="s">
        <v>844</v>
      </c>
      <c r="E689" s="14" t="s">
        <v>7348</v>
      </c>
      <c r="F689" s="14" t="s">
        <v>4089</v>
      </c>
      <c r="G689" s="15">
        <v>453.0</v>
      </c>
      <c r="H689" s="15" t="s">
        <v>3521</v>
      </c>
      <c r="I689" s="15">
        <v>441.0</v>
      </c>
      <c r="J689" s="15" t="s">
        <v>921</v>
      </c>
      <c r="K689" s="15" t="s">
        <v>4116</v>
      </c>
    </row>
    <row r="690">
      <c r="A690" s="14" t="s">
        <v>4093</v>
      </c>
      <c r="B690" s="14" t="s">
        <v>7352</v>
      </c>
      <c r="C690" s="14" t="s">
        <v>4094</v>
      </c>
      <c r="D690" s="14" t="s">
        <v>852</v>
      </c>
      <c r="E690" s="14" t="s">
        <v>7353</v>
      </c>
      <c r="F690" s="14" t="s">
        <v>4095</v>
      </c>
      <c r="G690" s="15">
        <v>453.0</v>
      </c>
      <c r="H690" s="15" t="s">
        <v>3521</v>
      </c>
      <c r="I690" s="15">
        <v>441.0</v>
      </c>
      <c r="J690" s="15" t="s">
        <v>929</v>
      </c>
      <c r="K690" s="15" t="s">
        <v>4122</v>
      </c>
    </row>
    <row r="691">
      <c r="A691" s="14" t="s">
        <v>4099</v>
      </c>
      <c r="B691" s="14" t="s">
        <v>7355</v>
      </c>
      <c r="C691" s="14" t="s">
        <v>4100</v>
      </c>
      <c r="D691" s="14" t="s">
        <v>860</v>
      </c>
      <c r="E691" s="14" t="s">
        <v>7356</v>
      </c>
      <c r="F691" s="14" t="s">
        <v>4101</v>
      </c>
      <c r="G691" s="15">
        <v>455.0</v>
      </c>
      <c r="H691" s="15" t="s">
        <v>3521</v>
      </c>
      <c r="I691" s="15">
        <v>443.0</v>
      </c>
      <c r="J691" s="15" t="s">
        <v>937</v>
      </c>
      <c r="K691" s="15" t="s">
        <v>4128</v>
      </c>
    </row>
    <row r="692">
      <c r="A692" s="14" t="s">
        <v>4105</v>
      </c>
      <c r="B692" s="14" t="s">
        <v>7358</v>
      </c>
      <c r="C692" s="14" t="s">
        <v>4106</v>
      </c>
      <c r="D692" s="14" t="s">
        <v>868</v>
      </c>
      <c r="E692" s="14" t="s">
        <v>7359</v>
      </c>
      <c r="F692" s="14" t="s">
        <v>4107</v>
      </c>
      <c r="G692" s="15">
        <v>456.0</v>
      </c>
      <c r="H692" s="15" t="s">
        <v>3521</v>
      </c>
      <c r="I692" s="15">
        <v>444.0</v>
      </c>
      <c r="J692" s="15" t="s">
        <v>941</v>
      </c>
      <c r="K692" s="15" t="s">
        <v>4134</v>
      </c>
    </row>
    <row r="693">
      <c r="A693" s="14" t="s">
        <v>4111</v>
      </c>
      <c r="B693" s="14" t="s">
        <v>7361</v>
      </c>
      <c r="C693" s="14" t="s">
        <v>4112</v>
      </c>
      <c r="D693" s="14" t="s">
        <v>876</v>
      </c>
      <c r="E693" s="14" t="s">
        <v>7359</v>
      </c>
      <c r="F693" s="14" t="s">
        <v>4113</v>
      </c>
      <c r="G693" s="15">
        <v>456.0</v>
      </c>
      <c r="H693" s="15" t="s">
        <v>3521</v>
      </c>
      <c r="I693" s="15">
        <v>444.0</v>
      </c>
      <c r="J693" s="15" t="s">
        <v>949</v>
      </c>
      <c r="K693" s="15" t="s">
        <v>4140</v>
      </c>
    </row>
    <row r="694">
      <c r="A694" s="14" t="s">
        <v>4117</v>
      </c>
      <c r="B694" s="14" t="s">
        <v>7363</v>
      </c>
      <c r="C694" s="14" t="s">
        <v>4118</v>
      </c>
      <c r="D694" s="14" t="s">
        <v>884</v>
      </c>
      <c r="E694" s="14" t="s">
        <v>7364</v>
      </c>
      <c r="F694" s="14" t="s">
        <v>4119</v>
      </c>
      <c r="G694" s="15">
        <v>457.0</v>
      </c>
      <c r="H694" s="15" t="s">
        <v>3521</v>
      </c>
      <c r="I694" s="15">
        <v>445.0</v>
      </c>
      <c r="J694" s="15" t="s">
        <v>957</v>
      </c>
      <c r="K694" s="15" t="s">
        <v>4146</v>
      </c>
    </row>
    <row r="695">
      <c r="A695" s="14" t="s">
        <v>4123</v>
      </c>
      <c r="B695" s="14" t="s">
        <v>7366</v>
      </c>
      <c r="C695" s="14" t="s">
        <v>4124</v>
      </c>
      <c r="D695" s="14" t="s">
        <v>892</v>
      </c>
      <c r="E695" s="14" t="s">
        <v>7364</v>
      </c>
      <c r="F695" s="14" t="s">
        <v>4125</v>
      </c>
      <c r="G695" s="15">
        <v>458.0</v>
      </c>
      <c r="H695" s="15" t="s">
        <v>3521</v>
      </c>
      <c r="I695" s="15">
        <v>446.0</v>
      </c>
      <c r="J695" s="15" t="s">
        <v>965</v>
      </c>
      <c r="K695" s="15" t="s">
        <v>4152</v>
      </c>
    </row>
    <row r="696">
      <c r="A696" s="14" t="s">
        <v>4129</v>
      </c>
      <c r="B696" s="14" t="s">
        <v>7368</v>
      </c>
      <c r="C696" s="14" t="s">
        <v>4130</v>
      </c>
      <c r="D696" s="14" t="s">
        <v>901</v>
      </c>
      <c r="E696" s="14" t="s">
        <v>7369</v>
      </c>
      <c r="F696" s="14" t="s">
        <v>4131</v>
      </c>
      <c r="G696" s="15">
        <v>458.0</v>
      </c>
      <c r="H696" s="15" t="s">
        <v>3521</v>
      </c>
      <c r="I696" s="15">
        <v>446.0</v>
      </c>
      <c r="J696" s="15" t="s">
        <v>973</v>
      </c>
      <c r="K696" s="15" t="s">
        <v>4158</v>
      </c>
    </row>
    <row r="697">
      <c r="A697" s="14" t="s">
        <v>4135</v>
      </c>
      <c r="B697" s="14" t="s">
        <v>7371</v>
      </c>
      <c r="C697" s="14" t="s">
        <v>4136</v>
      </c>
      <c r="D697" s="14" t="s">
        <v>909</v>
      </c>
      <c r="E697" s="14" t="s">
        <v>7372</v>
      </c>
      <c r="F697" s="14" t="s">
        <v>4137</v>
      </c>
      <c r="G697" s="15">
        <v>459.0</v>
      </c>
      <c r="H697" s="15" t="s">
        <v>3521</v>
      </c>
      <c r="I697" s="15">
        <v>447.0</v>
      </c>
      <c r="J697" s="15" t="s">
        <v>982</v>
      </c>
      <c r="K697" s="15" t="s">
        <v>4164</v>
      </c>
    </row>
    <row r="698">
      <c r="A698" s="14" t="s">
        <v>4141</v>
      </c>
      <c r="B698" s="14" t="s">
        <v>7374</v>
      </c>
      <c r="C698" s="14" t="s">
        <v>4142</v>
      </c>
      <c r="D698" s="14" t="s">
        <v>917</v>
      </c>
      <c r="E698" s="14" t="s">
        <v>7372</v>
      </c>
      <c r="F698" s="14" t="s">
        <v>4143</v>
      </c>
      <c r="G698" s="15">
        <v>459.0</v>
      </c>
      <c r="H698" s="15" t="s">
        <v>3521</v>
      </c>
      <c r="I698" s="15">
        <v>447.0</v>
      </c>
      <c r="J698" s="15" t="s">
        <v>990</v>
      </c>
      <c r="K698" s="15" t="s">
        <v>4170</v>
      </c>
    </row>
    <row r="699">
      <c r="A699" s="14" t="s">
        <v>4147</v>
      </c>
      <c r="B699" s="14" t="s">
        <v>7376</v>
      </c>
      <c r="C699" s="14" t="s">
        <v>4148</v>
      </c>
      <c r="D699" s="14" t="s">
        <v>925</v>
      </c>
      <c r="E699" s="14" t="s">
        <v>7377</v>
      </c>
      <c r="F699" s="14" t="s">
        <v>4149</v>
      </c>
      <c r="G699" s="15">
        <v>460.0</v>
      </c>
      <c r="H699" s="15" t="s">
        <v>3521</v>
      </c>
      <c r="I699" s="15">
        <v>448.0</v>
      </c>
      <c r="J699" s="15" t="s">
        <v>998</v>
      </c>
      <c r="K699" s="15" t="s">
        <v>4176</v>
      </c>
    </row>
    <row r="700">
      <c r="A700" s="14" t="s">
        <v>4153</v>
      </c>
      <c r="B700" s="14" t="s">
        <v>7379</v>
      </c>
      <c r="C700" s="14" t="s">
        <v>4154</v>
      </c>
      <c r="D700" s="14" t="s">
        <v>933</v>
      </c>
      <c r="E700" s="14" t="s">
        <v>7380</v>
      </c>
      <c r="F700" s="14" t="s">
        <v>4155</v>
      </c>
      <c r="G700" s="15">
        <v>460.0</v>
      </c>
      <c r="H700" s="15" t="s">
        <v>3521</v>
      </c>
      <c r="I700" s="15">
        <v>448.0</v>
      </c>
      <c r="J700" s="15" t="s">
        <v>1006</v>
      </c>
      <c r="K700" s="15" t="s">
        <v>4182</v>
      </c>
    </row>
    <row r="701">
      <c r="A701" s="14" t="s">
        <v>4159</v>
      </c>
      <c r="B701" s="14" t="s">
        <v>7382</v>
      </c>
      <c r="C701" s="14" t="s">
        <v>4160</v>
      </c>
      <c r="D701" s="14" t="s">
        <v>945</v>
      </c>
      <c r="E701" s="14" t="s">
        <v>7383</v>
      </c>
      <c r="F701" s="14" t="s">
        <v>4161</v>
      </c>
      <c r="G701" s="15">
        <v>460.0</v>
      </c>
      <c r="H701" s="15" t="s">
        <v>3521</v>
      </c>
      <c r="I701" s="15">
        <v>448.0</v>
      </c>
      <c r="J701" s="15" t="s">
        <v>1014</v>
      </c>
      <c r="K701" s="15" t="s">
        <v>4188</v>
      </c>
    </row>
    <row r="702">
      <c r="A702" s="14" t="s">
        <v>4165</v>
      </c>
      <c r="B702" s="14" t="s">
        <v>7385</v>
      </c>
      <c r="C702" s="14" t="s">
        <v>4166</v>
      </c>
      <c r="D702" s="14" t="s">
        <v>953</v>
      </c>
      <c r="E702" s="14" t="s">
        <v>7386</v>
      </c>
      <c r="F702" s="14" t="s">
        <v>4167</v>
      </c>
      <c r="G702" s="15">
        <v>461.0</v>
      </c>
      <c r="H702" s="15" t="s">
        <v>3521</v>
      </c>
      <c r="I702" s="15">
        <v>449.0</v>
      </c>
      <c r="J702" s="15" t="s">
        <v>1020</v>
      </c>
      <c r="K702" s="15" t="s">
        <v>4194</v>
      </c>
    </row>
    <row r="703">
      <c r="A703" s="14" t="s">
        <v>4171</v>
      </c>
      <c r="B703" s="14" t="s">
        <v>7388</v>
      </c>
      <c r="C703" s="14" t="s">
        <v>4172</v>
      </c>
      <c r="D703" s="14" t="s">
        <v>961</v>
      </c>
      <c r="E703" s="14" t="s">
        <v>7389</v>
      </c>
      <c r="F703" s="14" t="s">
        <v>4173</v>
      </c>
      <c r="G703" s="15">
        <v>462.0</v>
      </c>
      <c r="H703" s="15" t="s">
        <v>3521</v>
      </c>
      <c r="I703" s="15">
        <v>450.0</v>
      </c>
      <c r="J703" s="15" t="s">
        <v>1024</v>
      </c>
      <c r="K703" s="15" t="s">
        <v>4200</v>
      </c>
    </row>
    <row r="704">
      <c r="A704" s="14" t="s">
        <v>4177</v>
      </c>
      <c r="B704" s="14" t="s">
        <v>7391</v>
      </c>
      <c r="C704" s="14" t="s">
        <v>4178</v>
      </c>
      <c r="D704" s="14" t="s">
        <v>969</v>
      </c>
      <c r="E704" s="14" t="s">
        <v>7389</v>
      </c>
      <c r="F704" s="14" t="s">
        <v>4179</v>
      </c>
      <c r="G704" s="15">
        <v>462.0</v>
      </c>
      <c r="H704" s="15" t="s">
        <v>3521</v>
      </c>
      <c r="I704" s="15">
        <v>450.0</v>
      </c>
      <c r="J704" s="15" t="s">
        <v>1032</v>
      </c>
      <c r="K704" s="15" t="s">
        <v>4206</v>
      </c>
    </row>
    <row r="705">
      <c r="A705" s="14" t="s">
        <v>4183</v>
      </c>
      <c r="B705" s="14" t="s">
        <v>7393</v>
      </c>
      <c r="C705" s="14" t="s">
        <v>4184</v>
      </c>
      <c r="D705" s="14" t="s">
        <v>977</v>
      </c>
      <c r="E705" s="14" t="s">
        <v>7394</v>
      </c>
      <c r="F705" s="14" t="s">
        <v>4185</v>
      </c>
      <c r="G705" s="15">
        <v>462.0</v>
      </c>
      <c r="H705" s="15" t="s">
        <v>3521</v>
      </c>
      <c r="I705" s="15">
        <v>450.0</v>
      </c>
      <c r="J705" s="15" t="s">
        <v>1040</v>
      </c>
      <c r="K705" s="15" t="s">
        <v>4212</v>
      </c>
    </row>
    <row r="706">
      <c r="A706" s="14" t="s">
        <v>4189</v>
      </c>
      <c r="B706" s="14" t="s">
        <v>7396</v>
      </c>
      <c r="C706" s="14" t="s">
        <v>4190</v>
      </c>
      <c r="D706" s="14" t="s">
        <v>986</v>
      </c>
      <c r="E706" s="14" t="s">
        <v>7394</v>
      </c>
      <c r="F706" s="14" t="s">
        <v>4191</v>
      </c>
      <c r="G706" s="15">
        <v>463.0</v>
      </c>
      <c r="H706" s="15" t="s">
        <v>3521</v>
      </c>
      <c r="I706" s="15">
        <v>451.0</v>
      </c>
      <c r="J706" s="15" t="s">
        <v>1048</v>
      </c>
      <c r="K706" s="15" t="s">
        <v>4218</v>
      </c>
    </row>
    <row r="707">
      <c r="A707" s="14" t="s">
        <v>4195</v>
      </c>
      <c r="B707" s="14" t="s">
        <v>7398</v>
      </c>
      <c r="C707" s="14" t="s">
        <v>4196</v>
      </c>
      <c r="D707" s="14" t="s">
        <v>994</v>
      </c>
      <c r="E707" s="14" t="s">
        <v>7399</v>
      </c>
      <c r="F707" s="14" t="s">
        <v>4197</v>
      </c>
      <c r="G707" s="15">
        <v>464.0</v>
      </c>
      <c r="H707" s="15" t="s">
        <v>3521</v>
      </c>
      <c r="I707" s="15">
        <v>452.0</v>
      </c>
      <c r="J707" s="15" t="s">
        <v>1061</v>
      </c>
      <c r="K707" s="15" t="s">
        <v>4224</v>
      </c>
    </row>
    <row r="708">
      <c r="A708" s="14" t="s">
        <v>4201</v>
      </c>
      <c r="B708" s="14" t="s">
        <v>7401</v>
      </c>
      <c r="C708" s="14" t="s">
        <v>4202</v>
      </c>
      <c r="D708" s="14" t="s">
        <v>1002</v>
      </c>
      <c r="E708" s="14" t="s">
        <v>7399</v>
      </c>
      <c r="F708" s="14" t="s">
        <v>4203</v>
      </c>
      <c r="G708" s="15">
        <v>465.0</v>
      </c>
      <c r="H708" s="15" t="s">
        <v>3521</v>
      </c>
      <c r="I708" s="15">
        <v>453.0</v>
      </c>
      <c r="J708" s="15" t="s">
        <v>1069</v>
      </c>
      <c r="K708" s="15" t="s">
        <v>4230</v>
      </c>
    </row>
    <row r="709">
      <c r="A709" s="14" t="s">
        <v>4207</v>
      </c>
      <c r="B709" s="14" t="s">
        <v>7403</v>
      </c>
      <c r="C709" s="14" t="s">
        <v>4208</v>
      </c>
      <c r="D709" s="14" t="s">
        <v>1010</v>
      </c>
      <c r="E709" s="14" t="s">
        <v>7404</v>
      </c>
      <c r="F709" s="14" t="s">
        <v>4209</v>
      </c>
      <c r="G709" s="15">
        <v>465.0</v>
      </c>
      <c r="H709" s="15" t="s">
        <v>3521</v>
      </c>
      <c r="I709" s="15">
        <v>453.0</v>
      </c>
      <c r="J709" s="15" t="s">
        <v>1078</v>
      </c>
      <c r="K709" s="15" t="s">
        <v>4236</v>
      </c>
    </row>
    <row r="710">
      <c r="A710" s="14" t="s">
        <v>4213</v>
      </c>
      <c r="B710" s="14" t="s">
        <v>7406</v>
      </c>
      <c r="C710" s="14" t="s">
        <v>4214</v>
      </c>
      <c r="D710" s="14" t="s">
        <v>1036</v>
      </c>
      <c r="E710" s="14" t="s">
        <v>7404</v>
      </c>
      <c r="F710" s="14" t="s">
        <v>4215</v>
      </c>
      <c r="G710" s="15">
        <v>466.0</v>
      </c>
      <c r="H710" s="15" t="s">
        <v>3521</v>
      </c>
      <c r="I710" s="15">
        <v>454.0</v>
      </c>
      <c r="J710" s="15" t="s">
        <v>1086</v>
      </c>
      <c r="K710" s="15" t="s">
        <v>4242</v>
      </c>
    </row>
    <row r="711">
      <c r="A711" s="14" t="s">
        <v>4219</v>
      </c>
      <c r="B711" s="14" t="s">
        <v>7408</v>
      </c>
      <c r="C711" s="14" t="s">
        <v>4220</v>
      </c>
      <c r="D711" s="14" t="s">
        <v>1028</v>
      </c>
      <c r="E711" s="14" t="s">
        <v>7404</v>
      </c>
      <c r="F711" s="14" t="s">
        <v>4221</v>
      </c>
      <c r="G711" s="15">
        <v>466.0</v>
      </c>
      <c r="H711" s="15" t="s">
        <v>3521</v>
      </c>
      <c r="I711" s="15">
        <v>454.0</v>
      </c>
      <c r="J711" s="15" t="s">
        <v>1095</v>
      </c>
      <c r="K711" s="15" t="s">
        <v>4248</v>
      </c>
    </row>
    <row r="712">
      <c r="A712" s="14" t="s">
        <v>4225</v>
      </c>
      <c r="B712" s="14" t="s">
        <v>7410</v>
      </c>
      <c r="C712" s="14" t="s">
        <v>4226</v>
      </c>
      <c r="D712" s="14" t="s">
        <v>1044</v>
      </c>
      <c r="E712" s="14" t="s">
        <v>7404</v>
      </c>
      <c r="F712" s="14" t="s">
        <v>4227</v>
      </c>
      <c r="G712" s="15">
        <v>466.0</v>
      </c>
      <c r="H712" s="15" t="s">
        <v>3521</v>
      </c>
      <c r="I712" s="15">
        <v>454.0</v>
      </c>
      <c r="J712" s="15" t="s">
        <v>1103</v>
      </c>
      <c r="K712" s="15" t="s">
        <v>4254</v>
      </c>
    </row>
    <row r="713">
      <c r="A713" s="14" t="s">
        <v>4231</v>
      </c>
      <c r="B713" s="14" t="s">
        <v>7412</v>
      </c>
      <c r="C713" s="14" t="s">
        <v>4232</v>
      </c>
      <c r="D713" s="14" t="s">
        <v>1057</v>
      </c>
      <c r="E713" s="14" t="s">
        <v>7413</v>
      </c>
      <c r="F713" s="14" t="s">
        <v>4233</v>
      </c>
      <c r="G713" s="15">
        <v>466.0</v>
      </c>
      <c r="H713" s="15" t="s">
        <v>3521</v>
      </c>
      <c r="I713" s="15">
        <v>454.0</v>
      </c>
      <c r="J713" s="15" t="s">
        <v>1117</v>
      </c>
      <c r="K713" s="15" t="s">
        <v>4260</v>
      </c>
    </row>
    <row r="714">
      <c r="A714" s="14" t="s">
        <v>4237</v>
      </c>
      <c r="B714" s="14" t="s">
        <v>7415</v>
      </c>
      <c r="C714" s="14" t="s">
        <v>4238</v>
      </c>
      <c r="D714" s="14" t="s">
        <v>1065</v>
      </c>
      <c r="E714" s="14" t="s">
        <v>7413</v>
      </c>
      <c r="F714" s="14" t="s">
        <v>4239</v>
      </c>
      <c r="G714" s="15">
        <v>467.0</v>
      </c>
      <c r="H714" s="15" t="s">
        <v>3521</v>
      </c>
      <c r="I714" s="15">
        <v>455.0</v>
      </c>
      <c r="J714" s="15" t="s">
        <v>1127</v>
      </c>
      <c r="K714" s="15" t="s">
        <v>4266</v>
      </c>
    </row>
    <row r="715">
      <c r="A715" s="14" t="s">
        <v>4243</v>
      </c>
      <c r="B715" s="14" t="s">
        <v>7417</v>
      </c>
      <c r="C715" s="14" t="s">
        <v>4244</v>
      </c>
      <c r="D715" s="14" t="s">
        <v>1073</v>
      </c>
      <c r="E715" s="14" t="s">
        <v>7418</v>
      </c>
      <c r="F715" s="14" t="s">
        <v>4245</v>
      </c>
      <c r="G715" s="15">
        <v>468.0</v>
      </c>
      <c r="H715" s="15" t="s">
        <v>3521</v>
      </c>
      <c r="I715" s="15">
        <v>456.0</v>
      </c>
      <c r="J715" s="15" t="s">
        <v>1135</v>
      </c>
      <c r="K715" s="15" t="s">
        <v>4272</v>
      </c>
    </row>
    <row r="716">
      <c r="A716" s="14" t="s">
        <v>4249</v>
      </c>
      <c r="B716" s="14" t="s">
        <v>7420</v>
      </c>
      <c r="C716" s="14" t="s">
        <v>4250</v>
      </c>
      <c r="D716" s="14" t="s">
        <v>1082</v>
      </c>
      <c r="E716" s="14" t="s">
        <v>7421</v>
      </c>
      <c r="F716" s="14" t="s">
        <v>4251</v>
      </c>
      <c r="G716" s="15">
        <v>468.0</v>
      </c>
      <c r="H716" s="15" t="s">
        <v>3521</v>
      </c>
      <c r="I716" s="15">
        <v>456.0</v>
      </c>
      <c r="J716" s="15" t="s">
        <v>1143</v>
      </c>
      <c r="K716" s="15" t="s">
        <v>4278</v>
      </c>
    </row>
    <row r="717">
      <c r="A717" s="14" t="s">
        <v>4255</v>
      </c>
      <c r="B717" s="14" t="s">
        <v>7423</v>
      </c>
      <c r="C717" s="14" t="s">
        <v>4256</v>
      </c>
      <c r="D717" s="14" t="s">
        <v>136</v>
      </c>
      <c r="E717" s="14" t="s">
        <v>7424</v>
      </c>
      <c r="F717" s="14" t="s">
        <v>4257</v>
      </c>
      <c r="G717" s="15">
        <v>468.0</v>
      </c>
      <c r="H717" s="15" t="s">
        <v>3521</v>
      </c>
      <c r="I717" s="15">
        <v>456.0</v>
      </c>
      <c r="J717" s="15" t="s">
        <v>1165</v>
      </c>
      <c r="K717" s="15" t="s">
        <v>4284</v>
      </c>
    </row>
    <row r="718">
      <c r="A718" s="14" t="s">
        <v>4261</v>
      </c>
      <c r="B718" s="14" t="s">
        <v>7426</v>
      </c>
      <c r="C718" s="14" t="s">
        <v>4262</v>
      </c>
      <c r="D718" s="14" t="s">
        <v>1099</v>
      </c>
      <c r="E718" s="14" t="s">
        <v>7424</v>
      </c>
      <c r="F718" s="14" t="s">
        <v>4263</v>
      </c>
      <c r="G718" s="15">
        <v>469.0</v>
      </c>
      <c r="H718" s="15" t="s">
        <v>3521</v>
      </c>
      <c r="I718" s="15">
        <v>457.0</v>
      </c>
      <c r="J718" s="15" t="s">
        <v>1175</v>
      </c>
      <c r="K718" s="15" t="s">
        <v>4290</v>
      </c>
    </row>
    <row r="719">
      <c r="A719" s="14" t="s">
        <v>4267</v>
      </c>
      <c r="B719" s="14" t="s">
        <v>7428</v>
      </c>
      <c r="C719" s="14" t="s">
        <v>4268</v>
      </c>
      <c r="D719" s="14" t="s">
        <v>1113</v>
      </c>
      <c r="E719" s="14" t="s">
        <v>7429</v>
      </c>
      <c r="F719" s="14" t="s">
        <v>4269</v>
      </c>
      <c r="G719" s="15">
        <v>469.0</v>
      </c>
      <c r="H719" s="15" t="s">
        <v>3521</v>
      </c>
      <c r="I719" s="15">
        <v>457.0</v>
      </c>
      <c r="J719" s="15" t="s">
        <v>1186</v>
      </c>
      <c r="K719" s="15" t="s">
        <v>4296</v>
      </c>
    </row>
    <row r="720">
      <c r="A720" s="14" t="s">
        <v>4273</v>
      </c>
      <c r="B720" s="14" t="s">
        <v>7431</v>
      </c>
      <c r="C720" s="14" t="s">
        <v>4274</v>
      </c>
      <c r="D720" s="14" t="s">
        <v>1123</v>
      </c>
      <c r="E720" s="14" t="s">
        <v>7432</v>
      </c>
      <c r="F720" s="14" t="s">
        <v>4275</v>
      </c>
      <c r="G720" s="15">
        <v>470.0</v>
      </c>
      <c r="H720" s="15" t="s">
        <v>3521</v>
      </c>
      <c r="I720" s="15">
        <v>458.0</v>
      </c>
      <c r="J720" s="15" t="s">
        <v>1194</v>
      </c>
      <c r="K720" s="15" t="s">
        <v>4302</v>
      </c>
    </row>
    <row r="721">
      <c r="A721" s="14" t="s">
        <v>4279</v>
      </c>
      <c r="B721" s="14" t="s">
        <v>7434</v>
      </c>
      <c r="C721" s="14" t="s">
        <v>4280</v>
      </c>
      <c r="D721" s="14" t="s">
        <v>1131</v>
      </c>
      <c r="E721" s="14" t="s">
        <v>7432</v>
      </c>
      <c r="F721" s="14" t="s">
        <v>4281</v>
      </c>
      <c r="G721" s="15">
        <v>470.0</v>
      </c>
      <c r="H721" s="15" t="s">
        <v>3521</v>
      </c>
      <c r="I721" s="15">
        <v>458.0</v>
      </c>
      <c r="J721" s="15" t="s">
        <v>2207</v>
      </c>
      <c r="K721" s="15" t="s">
        <v>4308</v>
      </c>
    </row>
    <row r="722">
      <c r="A722" s="14" t="s">
        <v>4285</v>
      </c>
      <c r="B722" s="14" t="s">
        <v>7436</v>
      </c>
      <c r="C722" s="14" t="s">
        <v>4286</v>
      </c>
      <c r="D722" s="14" t="s">
        <v>1139</v>
      </c>
      <c r="E722" s="14" t="s">
        <v>7437</v>
      </c>
      <c r="F722" s="14" t="s">
        <v>4287</v>
      </c>
      <c r="G722" s="15">
        <v>470.0</v>
      </c>
      <c r="H722" s="15" t="s">
        <v>3521</v>
      </c>
      <c r="I722" s="15">
        <v>458.0</v>
      </c>
      <c r="J722" s="15" t="s">
        <v>1208</v>
      </c>
      <c r="K722" s="15" t="s">
        <v>4312</v>
      </c>
    </row>
    <row r="723">
      <c r="A723" s="14" t="s">
        <v>4291</v>
      </c>
      <c r="B723" s="14" t="s">
        <v>7439</v>
      </c>
      <c r="C723" s="14" t="s">
        <v>4292</v>
      </c>
      <c r="D723" s="14" t="s">
        <v>1161</v>
      </c>
      <c r="E723" s="14" t="s">
        <v>7437</v>
      </c>
      <c r="F723" s="14" t="s">
        <v>4293</v>
      </c>
      <c r="G723" s="15">
        <v>471.0</v>
      </c>
      <c r="H723" s="15" t="s">
        <v>3521</v>
      </c>
      <c r="I723" s="15">
        <v>459.0</v>
      </c>
      <c r="J723" s="15" t="s">
        <v>1216</v>
      </c>
      <c r="K723" s="15" t="s">
        <v>4318</v>
      </c>
    </row>
    <row r="724">
      <c r="A724" s="14" t="s">
        <v>4297</v>
      </c>
      <c r="B724" s="14" t="s">
        <v>7441</v>
      </c>
      <c r="C724" s="14" t="s">
        <v>4298</v>
      </c>
      <c r="D724" s="14" t="s">
        <v>1171</v>
      </c>
      <c r="E724" s="14" t="s">
        <v>7442</v>
      </c>
      <c r="F724" s="14" t="s">
        <v>4299</v>
      </c>
      <c r="G724" s="15">
        <v>472.0</v>
      </c>
      <c r="H724" s="15" t="s">
        <v>3521</v>
      </c>
      <c r="I724" s="15">
        <v>460.0</v>
      </c>
      <c r="J724" s="15" t="s">
        <v>1224</v>
      </c>
      <c r="K724" s="15" t="s">
        <v>4324</v>
      </c>
    </row>
    <row r="725">
      <c r="A725" s="14" t="s">
        <v>4303</v>
      </c>
      <c r="B725" s="14" t="s">
        <v>7444</v>
      </c>
      <c r="C725" s="14" t="s">
        <v>4304</v>
      </c>
      <c r="D725" s="14" t="s">
        <v>1181</v>
      </c>
      <c r="E725" s="14" t="s">
        <v>7445</v>
      </c>
      <c r="F725" s="14" t="s">
        <v>4305</v>
      </c>
      <c r="G725" s="15">
        <v>472.0</v>
      </c>
      <c r="H725" s="15" t="s">
        <v>3521</v>
      </c>
      <c r="I725" s="15">
        <v>460.0</v>
      </c>
      <c r="J725" s="15" t="s">
        <v>1232</v>
      </c>
      <c r="K725" s="15" t="s">
        <v>4331</v>
      </c>
    </row>
    <row r="726">
      <c r="A726" s="14" t="s">
        <v>4309</v>
      </c>
      <c r="B726" s="14" t="s">
        <v>7447</v>
      </c>
      <c r="C726" s="14" t="s">
        <v>1869</v>
      </c>
      <c r="D726" s="14" t="s">
        <v>1190</v>
      </c>
      <c r="E726" s="14" t="s">
        <v>7448</v>
      </c>
      <c r="F726" s="14" t="s">
        <v>4310</v>
      </c>
      <c r="G726" s="15">
        <v>472.0</v>
      </c>
      <c r="H726" s="15" t="s">
        <v>3521</v>
      </c>
      <c r="I726" s="15">
        <v>460.0</v>
      </c>
      <c r="J726" s="15" t="s">
        <v>1240</v>
      </c>
      <c r="K726" s="15" t="s">
        <v>4337</v>
      </c>
    </row>
    <row r="727">
      <c r="A727" s="14" t="s">
        <v>4313</v>
      </c>
      <c r="B727" s="14" t="s">
        <v>7450</v>
      </c>
      <c r="C727" s="14" t="s">
        <v>4314</v>
      </c>
      <c r="D727" s="14" t="s">
        <v>1198</v>
      </c>
      <c r="E727" s="14" t="s">
        <v>7448</v>
      </c>
      <c r="F727" s="14" t="s">
        <v>4315</v>
      </c>
      <c r="G727" s="15">
        <v>473.0</v>
      </c>
      <c r="H727" s="15" t="s">
        <v>3521</v>
      </c>
      <c r="I727" s="15">
        <v>461.0</v>
      </c>
      <c r="J727" s="15" t="s">
        <v>1248</v>
      </c>
      <c r="K727" s="15" t="s">
        <v>4343</v>
      </c>
    </row>
    <row r="728">
      <c r="A728" s="14" t="s">
        <v>4319</v>
      </c>
      <c r="B728" s="14" t="s">
        <v>7452</v>
      </c>
      <c r="C728" s="14" t="s">
        <v>4320</v>
      </c>
      <c r="D728" s="14" t="s">
        <v>1204</v>
      </c>
      <c r="E728" s="14" t="s">
        <v>7453</v>
      </c>
      <c r="F728" s="14" t="s">
        <v>4321</v>
      </c>
      <c r="G728" s="15">
        <v>473.0</v>
      </c>
      <c r="H728" s="15" t="s">
        <v>3521</v>
      </c>
      <c r="I728" s="15">
        <v>461.0</v>
      </c>
      <c r="J728" s="15" t="s">
        <v>1256</v>
      </c>
      <c r="K728" s="15" t="s">
        <v>4349</v>
      </c>
    </row>
    <row r="729">
      <c r="A729" s="14" t="s">
        <v>4325</v>
      </c>
      <c r="B729" s="14" t="s">
        <v>7455</v>
      </c>
      <c r="C729" s="14" t="s">
        <v>4326</v>
      </c>
      <c r="D729" s="14" t="s">
        <v>4327</v>
      </c>
      <c r="E729" s="14" t="s">
        <v>7453</v>
      </c>
      <c r="F729" s="14" t="s">
        <v>4328</v>
      </c>
      <c r="G729" s="15">
        <v>473.0</v>
      </c>
      <c r="H729" s="15" t="s">
        <v>3521</v>
      </c>
      <c r="I729" s="15">
        <v>461.0</v>
      </c>
      <c r="J729" s="15" t="s">
        <v>1265</v>
      </c>
      <c r="K729" s="15" t="s">
        <v>4355</v>
      </c>
    </row>
    <row r="730">
      <c r="A730" s="14" t="s">
        <v>4332</v>
      </c>
      <c r="B730" s="14" t="s">
        <v>7457</v>
      </c>
      <c r="C730" s="14" t="s">
        <v>4333</v>
      </c>
      <c r="D730" s="14" t="s">
        <v>1220</v>
      </c>
      <c r="E730" s="14" t="s">
        <v>7453</v>
      </c>
      <c r="F730" s="14" t="s">
        <v>4334</v>
      </c>
      <c r="G730" s="15">
        <v>474.0</v>
      </c>
      <c r="H730" s="15" t="s">
        <v>3521</v>
      </c>
      <c r="I730" s="15">
        <v>462.0</v>
      </c>
      <c r="J730" s="15" t="s">
        <v>1279</v>
      </c>
      <c r="K730" s="15" t="s">
        <v>4361</v>
      </c>
    </row>
    <row r="731">
      <c r="A731" s="14" t="s">
        <v>4338</v>
      </c>
      <c r="B731" s="14" t="s">
        <v>7459</v>
      </c>
      <c r="C731" s="14" t="s">
        <v>4339</v>
      </c>
      <c r="D731" s="14" t="s">
        <v>1228</v>
      </c>
      <c r="E731" s="14" t="s">
        <v>7460</v>
      </c>
      <c r="F731" s="14" t="s">
        <v>4340</v>
      </c>
      <c r="G731" s="15">
        <v>474.0</v>
      </c>
      <c r="H731" s="15" t="s">
        <v>3521</v>
      </c>
      <c r="I731" s="15">
        <v>462.0</v>
      </c>
      <c r="J731" s="15" t="s">
        <v>1289</v>
      </c>
      <c r="K731" s="15" t="s">
        <v>4367</v>
      </c>
    </row>
    <row r="732">
      <c r="A732" s="14" t="s">
        <v>4344</v>
      </c>
      <c r="B732" s="14" t="s">
        <v>7462</v>
      </c>
      <c r="C732" s="14" t="s">
        <v>4345</v>
      </c>
      <c r="D732" s="14" t="s">
        <v>1236</v>
      </c>
      <c r="E732" s="14" t="s">
        <v>7463</v>
      </c>
      <c r="F732" s="14" t="s">
        <v>4346</v>
      </c>
      <c r="G732" s="15">
        <v>475.0</v>
      </c>
      <c r="H732" s="15" t="s">
        <v>3521</v>
      </c>
      <c r="I732" s="15">
        <v>463.0</v>
      </c>
      <c r="J732" s="15" t="s">
        <v>1294</v>
      </c>
      <c r="K732" s="15" t="s">
        <v>4373</v>
      </c>
    </row>
    <row r="733">
      <c r="A733" s="14" t="s">
        <v>4350</v>
      </c>
      <c r="B733" s="14" t="s">
        <v>7465</v>
      </c>
      <c r="C733" s="14" t="s">
        <v>4351</v>
      </c>
      <c r="D733" s="14" t="s">
        <v>1244</v>
      </c>
      <c r="E733" s="14" t="s">
        <v>7466</v>
      </c>
      <c r="F733" s="14" t="s">
        <v>4352</v>
      </c>
      <c r="G733" s="15">
        <v>476.0</v>
      </c>
      <c r="H733" s="15" t="s">
        <v>3521</v>
      </c>
      <c r="I733" s="15">
        <v>464.0</v>
      </c>
      <c r="J733" s="15" t="s">
        <v>3386</v>
      </c>
      <c r="K733" s="15" t="s">
        <v>4379</v>
      </c>
    </row>
    <row r="734">
      <c r="A734" s="14" t="s">
        <v>4356</v>
      </c>
      <c r="B734" s="14" t="s">
        <v>7468</v>
      </c>
      <c r="C734" s="14" t="s">
        <v>4357</v>
      </c>
      <c r="D734" s="14" t="s">
        <v>1252</v>
      </c>
      <c r="E734" s="14" t="s">
        <v>7469</v>
      </c>
      <c r="F734" s="14" t="s">
        <v>4358</v>
      </c>
      <c r="G734" s="15">
        <v>477.0</v>
      </c>
      <c r="H734" s="15" t="s">
        <v>3521</v>
      </c>
      <c r="I734" s="15">
        <v>465.0</v>
      </c>
      <c r="J734" s="15" t="s">
        <v>2293</v>
      </c>
      <c r="K734" s="15" t="s">
        <v>4385</v>
      </c>
    </row>
    <row r="735">
      <c r="A735" s="14" t="s">
        <v>4362</v>
      </c>
      <c r="B735" s="14" t="s">
        <v>7471</v>
      </c>
      <c r="C735" s="14" t="s">
        <v>4363</v>
      </c>
      <c r="D735" s="14" t="s">
        <v>1260</v>
      </c>
      <c r="E735" s="14" t="s">
        <v>7469</v>
      </c>
      <c r="F735" s="14" t="s">
        <v>4364</v>
      </c>
      <c r="G735" s="15">
        <v>477.0</v>
      </c>
      <c r="H735" s="15" t="s">
        <v>3521</v>
      </c>
      <c r="I735" s="15">
        <v>465.0</v>
      </c>
      <c r="J735" s="15" t="s">
        <v>2301</v>
      </c>
      <c r="K735" s="15" t="s">
        <v>4391</v>
      </c>
    </row>
    <row r="736">
      <c r="A736" s="14" t="s">
        <v>4368</v>
      </c>
      <c r="B736" s="14" t="s">
        <v>7473</v>
      </c>
      <c r="C736" s="14" t="s">
        <v>4369</v>
      </c>
      <c r="D736" s="14" t="s">
        <v>1269</v>
      </c>
      <c r="E736" s="14" t="s">
        <v>7474</v>
      </c>
      <c r="F736" s="14" t="s">
        <v>4370</v>
      </c>
      <c r="G736" s="15">
        <v>477.0</v>
      </c>
      <c r="H736" s="15" t="s">
        <v>3521</v>
      </c>
      <c r="I736" s="15">
        <v>465.0</v>
      </c>
      <c r="J736" s="15" t="s">
        <v>2309</v>
      </c>
      <c r="K736" s="15" t="s">
        <v>4396</v>
      </c>
    </row>
    <row r="737">
      <c r="A737" s="14" t="s">
        <v>4374</v>
      </c>
      <c r="B737" s="14" t="s">
        <v>7476</v>
      </c>
      <c r="C737" s="14" t="s">
        <v>4375</v>
      </c>
      <c r="D737" s="14" t="s">
        <v>1285</v>
      </c>
      <c r="E737" s="14" t="s">
        <v>7474</v>
      </c>
      <c r="F737" s="14" t="s">
        <v>4376</v>
      </c>
      <c r="G737" s="15">
        <v>478.0</v>
      </c>
      <c r="H737" s="15" t="s">
        <v>3521</v>
      </c>
      <c r="I737" s="15">
        <v>466.0</v>
      </c>
      <c r="J737" s="15" t="s">
        <v>2317</v>
      </c>
      <c r="K737" s="15" t="s">
        <v>4401</v>
      </c>
    </row>
    <row r="738">
      <c r="A738" s="14" t="s">
        <v>4380</v>
      </c>
      <c r="B738" s="14" t="s">
        <v>7478</v>
      </c>
      <c r="C738" s="14" t="s">
        <v>4381</v>
      </c>
      <c r="D738" s="14" t="s">
        <v>1291</v>
      </c>
      <c r="E738" s="14" t="s">
        <v>7479</v>
      </c>
      <c r="F738" s="14" t="s">
        <v>4382</v>
      </c>
      <c r="G738" s="15">
        <v>480.0</v>
      </c>
      <c r="H738" s="15" t="s">
        <v>3521</v>
      </c>
      <c r="I738" s="15">
        <v>468.0</v>
      </c>
      <c r="J738" s="15" t="s">
        <v>2325</v>
      </c>
      <c r="K738" s="15" t="s">
        <v>4405</v>
      </c>
    </row>
    <row r="739">
      <c r="A739" s="14" t="s">
        <v>4386</v>
      </c>
      <c r="B739" s="14" t="s">
        <v>7481</v>
      </c>
      <c r="C739" s="14" t="s">
        <v>4387</v>
      </c>
      <c r="D739" s="14" t="s">
        <v>2247</v>
      </c>
      <c r="E739" s="14" t="s">
        <v>7479</v>
      </c>
      <c r="F739" s="14" t="s">
        <v>4388</v>
      </c>
      <c r="G739" s="15">
        <v>480.0</v>
      </c>
      <c r="H739" s="15" t="s">
        <v>3521</v>
      </c>
      <c r="I739" s="15">
        <v>468.0</v>
      </c>
      <c r="J739" s="15" t="s">
        <v>2333</v>
      </c>
      <c r="K739" s="15" t="s">
        <v>4411</v>
      </c>
    </row>
    <row r="740">
      <c r="A740" s="14" t="s">
        <v>4392</v>
      </c>
      <c r="B740" s="14" t="s">
        <v>7483</v>
      </c>
      <c r="C740" s="14" t="s">
        <v>4393</v>
      </c>
      <c r="D740" s="16"/>
      <c r="E740" s="16"/>
      <c r="F740" s="16"/>
      <c r="G740" s="15">
        <v>480.0</v>
      </c>
      <c r="H740" s="15" t="s">
        <v>3521</v>
      </c>
      <c r="I740" s="15">
        <v>468.0</v>
      </c>
      <c r="J740" s="15" t="s">
        <v>2341</v>
      </c>
      <c r="K740" s="15" t="s">
        <v>4417</v>
      </c>
    </row>
    <row r="741">
      <c r="A741" s="14" t="s">
        <v>4397</v>
      </c>
      <c r="B741" s="14" t="s">
        <v>7483</v>
      </c>
      <c r="C741" s="14" t="s">
        <v>4393</v>
      </c>
      <c r="D741" s="14" t="s">
        <v>2254</v>
      </c>
      <c r="E741" s="14" t="s">
        <v>7479</v>
      </c>
      <c r="F741" s="14" t="s">
        <v>4398</v>
      </c>
      <c r="G741" s="15">
        <v>480.0</v>
      </c>
      <c r="H741" s="15" t="s">
        <v>3521</v>
      </c>
      <c r="I741" s="15">
        <v>468.0</v>
      </c>
      <c r="J741" s="15" t="s">
        <v>2349</v>
      </c>
      <c r="K741" s="15" t="s">
        <v>4423</v>
      </c>
    </row>
    <row r="742">
      <c r="A742" s="14" t="s">
        <v>4402</v>
      </c>
      <c r="B742" s="14" t="s">
        <v>7486</v>
      </c>
      <c r="C742" s="14" t="s">
        <v>4403</v>
      </c>
      <c r="D742" s="14" t="s">
        <v>2261</v>
      </c>
      <c r="E742" s="14" t="s">
        <v>7487</v>
      </c>
      <c r="F742" s="14" t="s">
        <v>4404</v>
      </c>
      <c r="G742" s="15">
        <v>483.0</v>
      </c>
      <c r="H742" s="15" t="s">
        <v>3521</v>
      </c>
      <c r="I742" s="15">
        <v>471.0</v>
      </c>
      <c r="J742" s="15" t="s">
        <v>2357</v>
      </c>
      <c r="K742" s="15" t="s">
        <v>4429</v>
      </c>
    </row>
    <row r="743">
      <c r="A743" s="14" t="s">
        <v>4406</v>
      </c>
      <c r="B743" s="14" t="s">
        <v>7489</v>
      </c>
      <c r="C743" s="14" t="s">
        <v>4407</v>
      </c>
      <c r="D743" s="14" t="s">
        <v>2268</v>
      </c>
      <c r="E743" s="14" t="s">
        <v>7490</v>
      </c>
      <c r="F743" s="14" t="s">
        <v>4408</v>
      </c>
      <c r="G743" s="15">
        <v>483.0</v>
      </c>
      <c r="H743" s="15" t="s">
        <v>3521</v>
      </c>
      <c r="I743" s="15">
        <v>471.0</v>
      </c>
      <c r="J743" s="15" t="s">
        <v>2365</v>
      </c>
      <c r="K743" s="15" t="s">
        <v>4431</v>
      </c>
    </row>
    <row r="744">
      <c r="A744" s="14" t="s">
        <v>4412</v>
      </c>
      <c r="B744" s="14" t="s">
        <v>7492</v>
      </c>
      <c r="C744" s="14" t="s">
        <v>4413</v>
      </c>
      <c r="D744" s="14" t="s">
        <v>2274</v>
      </c>
      <c r="E744" s="14" t="s">
        <v>7493</v>
      </c>
      <c r="F744" s="14" t="s">
        <v>4414</v>
      </c>
      <c r="G744" s="15">
        <v>485.0</v>
      </c>
      <c r="H744" s="15" t="s">
        <v>3521</v>
      </c>
      <c r="I744" s="15">
        <v>473.0</v>
      </c>
      <c r="J744" s="15" t="s">
        <v>2374</v>
      </c>
      <c r="K744" s="15" t="s">
        <v>4437</v>
      </c>
    </row>
    <row r="745">
      <c r="A745" s="14" t="s">
        <v>4418</v>
      </c>
      <c r="B745" s="14" t="s">
        <v>7495</v>
      </c>
      <c r="C745" s="14" t="s">
        <v>4419</v>
      </c>
      <c r="D745" s="14" t="s">
        <v>2281</v>
      </c>
      <c r="E745" s="14" t="s">
        <v>7496</v>
      </c>
      <c r="F745" s="14" t="s">
        <v>4420</v>
      </c>
      <c r="G745" s="15">
        <v>486.0</v>
      </c>
      <c r="H745" s="15" t="s">
        <v>3521</v>
      </c>
      <c r="I745" s="15">
        <v>474.0</v>
      </c>
      <c r="J745" s="15" t="s">
        <v>2382</v>
      </c>
      <c r="K745" s="15" t="s">
        <v>4443</v>
      </c>
    </row>
    <row r="746">
      <c r="A746" s="14" t="s">
        <v>4424</v>
      </c>
      <c r="B746" s="14" t="s">
        <v>7498</v>
      </c>
      <c r="C746" s="14" t="s">
        <v>4425</v>
      </c>
      <c r="D746" s="14" t="s">
        <v>2288</v>
      </c>
      <c r="E746" s="14" t="s">
        <v>7496</v>
      </c>
      <c r="F746" s="14" t="s">
        <v>4426</v>
      </c>
      <c r="G746" s="15">
        <v>486.0</v>
      </c>
      <c r="H746" s="15" t="s">
        <v>3521</v>
      </c>
      <c r="I746" s="15">
        <v>474.0</v>
      </c>
      <c r="J746" s="15" t="s">
        <v>2390</v>
      </c>
      <c r="K746" s="15" t="s">
        <v>4449</v>
      </c>
    </row>
    <row r="747">
      <c r="A747" s="14" t="s">
        <v>4430</v>
      </c>
      <c r="B747" s="14" t="s">
        <v>7498</v>
      </c>
      <c r="C747" s="14" t="s">
        <v>4425</v>
      </c>
    </row>
    <row r="748">
      <c r="A748" s="14" t="s">
        <v>4432</v>
      </c>
      <c r="B748" s="14" t="s">
        <v>7501</v>
      </c>
      <c r="C748" s="14" t="s">
        <v>4433</v>
      </c>
      <c r="D748" s="14" t="s">
        <v>2297</v>
      </c>
      <c r="E748" s="14" t="s">
        <v>7502</v>
      </c>
      <c r="F748" s="14" t="s">
        <v>4434</v>
      </c>
      <c r="G748" s="15">
        <v>487.0</v>
      </c>
      <c r="H748" s="15" t="s">
        <v>3521</v>
      </c>
      <c r="I748" s="15">
        <v>475.0</v>
      </c>
      <c r="J748" s="15" t="s">
        <v>2398</v>
      </c>
      <c r="K748" s="15" t="s">
        <v>4459</v>
      </c>
    </row>
    <row r="749">
      <c r="A749" s="14" t="s">
        <v>4438</v>
      </c>
      <c r="B749" s="14" t="s">
        <v>7504</v>
      </c>
      <c r="C749" s="14" t="s">
        <v>4439</v>
      </c>
      <c r="D749" s="14" t="s">
        <v>2305</v>
      </c>
      <c r="E749" s="14" t="s">
        <v>7505</v>
      </c>
      <c r="F749" s="14" t="s">
        <v>4440</v>
      </c>
      <c r="G749" s="15">
        <v>488.0</v>
      </c>
      <c r="H749" s="15" t="s">
        <v>3521</v>
      </c>
      <c r="I749" s="15">
        <v>476.0</v>
      </c>
      <c r="J749" s="15" t="s">
        <v>2406</v>
      </c>
      <c r="K749" s="15" t="s">
        <v>4461</v>
      </c>
    </row>
    <row r="750">
      <c r="A750" s="14" t="s">
        <v>4444</v>
      </c>
      <c r="B750" s="14" t="s">
        <v>7507</v>
      </c>
      <c r="C750" s="14" t="s">
        <v>4445</v>
      </c>
      <c r="D750" s="14" t="s">
        <v>2313</v>
      </c>
      <c r="E750" s="14" t="s">
        <v>7505</v>
      </c>
      <c r="F750" s="14" t="s">
        <v>4446</v>
      </c>
      <c r="G750" s="15">
        <v>488.0</v>
      </c>
      <c r="H750" s="15" t="s">
        <v>3521</v>
      </c>
      <c r="I750" s="15">
        <v>476.0</v>
      </c>
      <c r="J750" s="15" t="s">
        <v>2414</v>
      </c>
      <c r="K750" s="15" t="s">
        <v>4463</v>
      </c>
    </row>
    <row r="751">
      <c r="A751" s="14" t="s">
        <v>4450</v>
      </c>
      <c r="B751" s="14" t="s">
        <v>7509</v>
      </c>
      <c r="C751" s="14" t="s">
        <v>4451</v>
      </c>
      <c r="D751" s="14" t="s">
        <v>2321</v>
      </c>
      <c r="E751" s="14" t="s">
        <v>7510</v>
      </c>
      <c r="F751" s="14" t="s">
        <v>4452</v>
      </c>
      <c r="G751" s="15">
        <v>489.0</v>
      </c>
      <c r="H751" s="15" t="s">
        <v>3521</v>
      </c>
      <c r="I751" s="15">
        <v>477.0</v>
      </c>
      <c r="J751" s="15" t="s">
        <v>2422</v>
      </c>
      <c r="K751" s="15" t="s">
        <v>4465</v>
      </c>
    </row>
    <row r="752">
      <c r="A752" s="14" t="s">
        <v>4455</v>
      </c>
      <c r="B752" s="14" t="s">
        <v>7512</v>
      </c>
      <c r="C752" s="14" t="s">
        <v>4456</v>
      </c>
      <c r="D752" s="16"/>
      <c r="E752" s="16"/>
      <c r="F752" s="16"/>
      <c r="G752" s="15"/>
      <c r="H752" s="15"/>
      <c r="I752" s="15"/>
      <c r="J752" s="15"/>
      <c r="K752" s="15"/>
    </row>
    <row r="753">
      <c r="A753" s="14" t="s">
        <v>4460</v>
      </c>
      <c r="B753" s="14" t="s">
        <v>7512</v>
      </c>
      <c r="C753" s="14" t="s">
        <v>4456</v>
      </c>
      <c r="D753" s="16"/>
      <c r="E753" s="16"/>
      <c r="F753" s="16"/>
      <c r="G753" s="15"/>
      <c r="H753" s="15"/>
      <c r="I753" s="15"/>
      <c r="J753" s="15"/>
      <c r="K753" s="15"/>
    </row>
    <row r="754">
      <c r="A754" s="14" t="s">
        <v>4462</v>
      </c>
      <c r="B754" s="14" t="s">
        <v>7512</v>
      </c>
      <c r="C754" s="14" t="s">
        <v>4456</v>
      </c>
      <c r="D754" s="16"/>
      <c r="E754" s="16"/>
      <c r="F754" s="16"/>
      <c r="G754" s="15"/>
      <c r="H754" s="15"/>
      <c r="I754" s="15"/>
      <c r="J754" s="15"/>
      <c r="K754" s="15"/>
    </row>
    <row r="755">
      <c r="A755" s="14" t="s">
        <v>4464</v>
      </c>
      <c r="B755" s="14" t="s">
        <v>7512</v>
      </c>
      <c r="C755" s="14" t="s">
        <v>4456</v>
      </c>
      <c r="D755" s="16"/>
      <c r="E755" s="16"/>
      <c r="F755" s="16"/>
      <c r="G755" s="15"/>
      <c r="H755" s="15"/>
      <c r="I755" s="15"/>
      <c r="J755" s="15"/>
      <c r="K755" s="15"/>
    </row>
    <row r="756">
      <c r="A756" s="14" t="s">
        <v>4466</v>
      </c>
      <c r="B756" s="14" t="s">
        <v>7512</v>
      </c>
      <c r="C756" s="14" t="s">
        <v>4456</v>
      </c>
      <c r="D756" s="16"/>
      <c r="E756" s="16"/>
      <c r="F756" s="16"/>
      <c r="G756" s="15"/>
      <c r="H756" s="15"/>
      <c r="I756" s="15"/>
      <c r="J756" s="15"/>
      <c r="K756" s="15"/>
    </row>
    <row r="757">
      <c r="A757" s="14" t="s">
        <v>4467</v>
      </c>
      <c r="B757" s="14" t="s">
        <v>7512</v>
      </c>
      <c r="C757" s="14" t="s">
        <v>4456</v>
      </c>
      <c r="D757" s="16"/>
      <c r="E757" s="16"/>
      <c r="F757" s="16"/>
      <c r="G757" s="15"/>
      <c r="H757" s="15"/>
      <c r="I757" s="15"/>
      <c r="J757" s="15"/>
      <c r="K757" s="15"/>
    </row>
    <row r="758">
      <c r="A758" s="14" t="s">
        <v>4468</v>
      </c>
      <c r="B758" s="14" t="s">
        <v>7512</v>
      </c>
      <c r="C758" s="14" t="s">
        <v>4456</v>
      </c>
      <c r="D758" s="14" t="s">
        <v>2329</v>
      </c>
      <c r="E758" s="14" t="s">
        <v>7510</v>
      </c>
      <c r="F758" s="14" t="s">
        <v>4469</v>
      </c>
      <c r="G758" s="15">
        <v>489.0</v>
      </c>
      <c r="H758" s="15" t="s">
        <v>3521</v>
      </c>
      <c r="I758" s="15">
        <v>477.0</v>
      </c>
      <c r="J758" s="15" t="s">
        <v>2431</v>
      </c>
      <c r="K758" s="15" t="s">
        <v>4490</v>
      </c>
    </row>
    <row r="759">
      <c r="A759" s="14" t="s">
        <v>4470</v>
      </c>
      <c r="B759" s="14" t="s">
        <v>7520</v>
      </c>
      <c r="C759" s="14" t="s">
        <v>4471</v>
      </c>
      <c r="D759" s="14" t="s">
        <v>2337</v>
      </c>
      <c r="E759" s="14" t="s">
        <v>7521</v>
      </c>
      <c r="F759" s="14" t="s">
        <v>4472</v>
      </c>
      <c r="G759" s="15">
        <v>493.0</v>
      </c>
      <c r="H759" s="15" t="s">
        <v>3521</v>
      </c>
      <c r="I759" s="15">
        <v>481.0</v>
      </c>
      <c r="J759" s="15" t="s">
        <v>3496</v>
      </c>
      <c r="K759" s="15" t="s">
        <v>4496</v>
      </c>
    </row>
    <row r="760">
      <c r="A760" s="14" t="s">
        <v>4475</v>
      </c>
      <c r="B760" s="14" t="s">
        <v>7523</v>
      </c>
      <c r="C760" s="14" t="s">
        <v>4476</v>
      </c>
      <c r="D760" s="14" t="s">
        <v>2345</v>
      </c>
      <c r="E760" s="14" t="s">
        <v>7521</v>
      </c>
      <c r="F760" s="14" t="s">
        <v>4477</v>
      </c>
      <c r="G760" s="15">
        <v>494.0</v>
      </c>
      <c r="H760" s="15" t="s">
        <v>3521</v>
      </c>
      <c r="I760" s="15">
        <v>482.0</v>
      </c>
      <c r="J760" s="15" t="s">
        <v>2446</v>
      </c>
      <c r="K760" s="15" t="s">
        <v>4502</v>
      </c>
    </row>
    <row r="761">
      <c r="A761" s="14" t="s">
        <v>4480</v>
      </c>
      <c r="B761" s="14" t="s">
        <v>7525</v>
      </c>
      <c r="C761" s="14" t="s">
        <v>4481</v>
      </c>
      <c r="D761" s="14" t="s">
        <v>2353</v>
      </c>
      <c r="E761" s="14" t="s">
        <v>7526</v>
      </c>
      <c r="F761" s="14" t="s">
        <v>4482</v>
      </c>
      <c r="G761" s="15">
        <v>495.0</v>
      </c>
      <c r="H761" s="15" t="s">
        <v>3521</v>
      </c>
      <c r="I761" s="15">
        <v>483.0</v>
      </c>
      <c r="J761" s="15" t="s">
        <v>2455</v>
      </c>
      <c r="K761" s="15" t="s">
        <v>4508</v>
      </c>
    </row>
    <row r="762">
      <c r="A762" s="14" t="s">
        <v>4485</v>
      </c>
      <c r="B762" s="14" t="s">
        <v>7528</v>
      </c>
      <c r="C762" s="14" t="s">
        <v>4486</v>
      </c>
      <c r="D762" s="14" t="s">
        <v>2361</v>
      </c>
      <c r="E762" s="14" t="s">
        <v>7526</v>
      </c>
      <c r="F762" s="14" t="s">
        <v>4487</v>
      </c>
      <c r="G762" s="15">
        <v>495.0</v>
      </c>
      <c r="H762" s="15" t="s">
        <v>3521</v>
      </c>
      <c r="I762" s="15">
        <v>483.0</v>
      </c>
      <c r="J762" s="15" t="s">
        <v>2463</v>
      </c>
      <c r="K762" s="15" t="s">
        <v>4514</v>
      </c>
    </row>
    <row r="763">
      <c r="A763" s="14" t="s">
        <v>4491</v>
      </c>
      <c r="B763" s="14" t="s">
        <v>7530</v>
      </c>
      <c r="C763" s="14" t="s">
        <v>4492</v>
      </c>
      <c r="D763" s="14" t="s">
        <v>2369</v>
      </c>
      <c r="E763" s="14" t="s">
        <v>7531</v>
      </c>
      <c r="F763" s="14" t="s">
        <v>4493</v>
      </c>
      <c r="G763" s="15">
        <v>496.0</v>
      </c>
      <c r="H763" s="15" t="s">
        <v>3521</v>
      </c>
      <c r="I763" s="15">
        <v>484.0</v>
      </c>
      <c r="J763" s="15" t="s">
        <v>2471</v>
      </c>
      <c r="K763" s="15" t="s">
        <v>4520</v>
      </c>
    </row>
    <row r="764">
      <c r="A764" s="14" t="s">
        <v>4497</v>
      </c>
      <c r="B764" s="14" t="s">
        <v>7533</v>
      </c>
      <c r="C764" s="14" t="s">
        <v>4498</v>
      </c>
      <c r="D764" s="14" t="s">
        <v>2378</v>
      </c>
      <c r="E764" s="14" t="s">
        <v>7531</v>
      </c>
      <c r="F764" s="14" t="s">
        <v>4499</v>
      </c>
      <c r="G764" s="15">
        <v>496.0</v>
      </c>
      <c r="H764" s="15" t="s">
        <v>3521</v>
      </c>
      <c r="I764" s="15">
        <v>484.0</v>
      </c>
      <c r="J764" s="15" t="s">
        <v>2479</v>
      </c>
      <c r="K764" s="15" t="s">
        <v>4523</v>
      </c>
    </row>
    <row r="765">
      <c r="A765" s="14" t="s">
        <v>4503</v>
      </c>
      <c r="B765" s="14" t="s">
        <v>7535</v>
      </c>
      <c r="C765" s="14" t="s">
        <v>4504</v>
      </c>
      <c r="D765" s="14" t="s">
        <v>2386</v>
      </c>
      <c r="E765" s="14" t="s">
        <v>7536</v>
      </c>
      <c r="F765" s="14" t="s">
        <v>4505</v>
      </c>
      <c r="G765" s="15">
        <v>497.0</v>
      </c>
      <c r="H765" s="15" t="s">
        <v>3521</v>
      </c>
      <c r="I765" s="15">
        <v>485.0</v>
      </c>
      <c r="J765" s="15" t="s">
        <v>2487</v>
      </c>
      <c r="K765" s="15" t="s">
        <v>4529</v>
      </c>
    </row>
    <row r="766">
      <c r="A766" s="14" t="s">
        <v>4509</v>
      </c>
      <c r="B766" s="14" t="s">
        <v>7538</v>
      </c>
      <c r="C766" s="14" t="s">
        <v>4510</v>
      </c>
      <c r="D766" s="14" t="s">
        <v>2394</v>
      </c>
      <c r="E766" s="14" t="s">
        <v>7536</v>
      </c>
      <c r="F766" s="14" t="s">
        <v>4511</v>
      </c>
      <c r="G766" s="15">
        <v>498.0</v>
      </c>
      <c r="H766" s="15" t="s">
        <v>3521</v>
      </c>
      <c r="I766" s="15">
        <v>486.0</v>
      </c>
      <c r="J766" s="15" t="s">
        <v>2495</v>
      </c>
      <c r="K766" s="15" t="s">
        <v>4534</v>
      </c>
    </row>
    <row r="767">
      <c r="A767" s="14" t="s">
        <v>4515</v>
      </c>
      <c r="B767" s="14" t="s">
        <v>7540</v>
      </c>
      <c r="C767" s="14" t="s">
        <v>4516</v>
      </c>
      <c r="D767" s="14" t="s">
        <v>2402</v>
      </c>
      <c r="E767" s="14" t="s">
        <v>7541</v>
      </c>
      <c r="F767" s="14" t="s">
        <v>4517</v>
      </c>
      <c r="G767" s="15">
        <v>498.0</v>
      </c>
      <c r="H767" s="15" t="s">
        <v>3521</v>
      </c>
      <c r="I767" s="15">
        <v>486.0</v>
      </c>
      <c r="J767" s="15" t="s">
        <v>2498</v>
      </c>
      <c r="K767" s="15" t="s">
        <v>4540</v>
      </c>
    </row>
    <row r="768">
      <c r="A768" s="14" t="s">
        <v>4521</v>
      </c>
      <c r="B768" s="14" t="s">
        <v>7543</v>
      </c>
      <c r="C768" s="14" t="s">
        <v>4522</v>
      </c>
      <c r="D768" s="14" t="s">
        <v>2402</v>
      </c>
      <c r="E768" s="14" t="s">
        <v>7541</v>
      </c>
      <c r="F768" s="14" t="s">
        <v>4517</v>
      </c>
      <c r="G768" s="15"/>
      <c r="H768" s="15"/>
      <c r="I768" s="15"/>
      <c r="J768" s="15"/>
      <c r="K768" s="15"/>
    </row>
    <row r="769">
      <c r="A769" s="14" t="s">
        <v>4524</v>
      </c>
      <c r="B769" s="14" t="s">
        <v>7545</v>
      </c>
      <c r="C769" s="14" t="s">
        <v>4525</v>
      </c>
      <c r="D769" s="14" t="s">
        <v>2410</v>
      </c>
      <c r="E769" s="14" t="s">
        <v>7546</v>
      </c>
      <c r="F769" s="14" t="s">
        <v>4526</v>
      </c>
      <c r="G769" s="15">
        <v>500.0</v>
      </c>
      <c r="H769" s="15" t="s">
        <v>3521</v>
      </c>
      <c r="I769" s="15">
        <v>488.0</v>
      </c>
      <c r="J769" s="15" t="s">
        <v>2506</v>
      </c>
      <c r="K769" s="15" t="s">
        <v>4551</v>
      </c>
    </row>
    <row r="770">
      <c r="A770" s="14" t="s">
        <v>4530</v>
      </c>
      <c r="B770" s="14" t="s">
        <v>7548</v>
      </c>
      <c r="C770" s="14" t="s">
        <v>1160</v>
      </c>
      <c r="D770" s="14" t="s">
        <v>2418</v>
      </c>
      <c r="E770" s="14" t="s">
        <v>7546</v>
      </c>
      <c r="F770" s="14" t="s">
        <v>4531</v>
      </c>
      <c r="G770" s="15">
        <v>500.0</v>
      </c>
      <c r="H770" s="15" t="s">
        <v>3521</v>
      </c>
      <c r="I770" s="15">
        <v>488.0</v>
      </c>
      <c r="J770" s="15" t="s">
        <v>2514</v>
      </c>
      <c r="K770" s="15" t="s">
        <v>4557</v>
      </c>
    </row>
    <row r="771">
      <c r="A771" s="14" t="s">
        <v>4535</v>
      </c>
      <c r="B771" s="14" t="s">
        <v>7550</v>
      </c>
      <c r="C771" s="14" t="s">
        <v>4536</v>
      </c>
      <c r="D771" s="14" t="s">
        <v>2427</v>
      </c>
      <c r="E771" s="14" t="s">
        <v>7551</v>
      </c>
      <c r="F771" s="14" t="s">
        <v>4537</v>
      </c>
      <c r="G771" s="15">
        <v>501.0</v>
      </c>
      <c r="H771" s="15" t="s">
        <v>3521</v>
      </c>
      <c r="I771" s="15">
        <v>489.0</v>
      </c>
      <c r="J771" s="15" t="s">
        <v>4560</v>
      </c>
      <c r="K771" s="15" t="s">
        <v>4561</v>
      </c>
    </row>
    <row r="772">
      <c r="A772" s="14" t="s">
        <v>4541</v>
      </c>
      <c r="B772" s="14" t="s">
        <v>7553</v>
      </c>
      <c r="C772" s="14" t="s">
        <v>4542</v>
      </c>
      <c r="D772" s="14" t="s">
        <v>2435</v>
      </c>
      <c r="E772" s="14" t="s">
        <v>7551</v>
      </c>
      <c r="F772" s="14" t="s">
        <v>4543</v>
      </c>
      <c r="G772" s="15">
        <v>502.0</v>
      </c>
      <c r="H772" s="15" t="s">
        <v>3521</v>
      </c>
      <c r="I772" s="15">
        <v>490.0</v>
      </c>
      <c r="J772" s="15" t="s">
        <v>4567</v>
      </c>
      <c r="K772" s="15" t="s">
        <v>4568</v>
      </c>
    </row>
    <row r="773">
      <c r="A773" s="14" t="s">
        <v>4546</v>
      </c>
      <c r="B773" s="14" t="s">
        <v>7555</v>
      </c>
      <c r="C773" s="14" t="s">
        <v>4547</v>
      </c>
      <c r="D773" s="14" t="s">
        <v>2442</v>
      </c>
      <c r="E773" s="14" t="s">
        <v>7556</v>
      </c>
      <c r="F773" s="14" t="s">
        <v>4548</v>
      </c>
      <c r="G773" s="15">
        <v>503.0</v>
      </c>
      <c r="H773" s="15" t="s">
        <v>3521</v>
      </c>
      <c r="I773" s="15">
        <v>491.0</v>
      </c>
      <c r="J773" s="15" t="s">
        <v>4574</v>
      </c>
      <c r="K773" s="15" t="s">
        <v>4575</v>
      </c>
    </row>
    <row r="774">
      <c r="A774" s="14" t="s">
        <v>4552</v>
      </c>
      <c r="B774" s="14" t="s">
        <v>7558</v>
      </c>
      <c r="C774" s="14" t="s">
        <v>4553</v>
      </c>
      <c r="D774" s="14" t="s">
        <v>2450</v>
      </c>
      <c r="E774" s="14" t="s">
        <v>7556</v>
      </c>
      <c r="F774" s="14" t="s">
        <v>4554</v>
      </c>
      <c r="G774" s="15">
        <v>503.0</v>
      </c>
      <c r="H774" s="15" t="s">
        <v>3521</v>
      </c>
      <c r="I774" s="15">
        <v>491.0</v>
      </c>
      <c r="J774" s="15" t="s">
        <v>4581</v>
      </c>
      <c r="K774" s="15" t="s">
        <v>4582</v>
      </c>
    </row>
    <row r="775">
      <c r="A775" s="14" t="s">
        <v>4558</v>
      </c>
      <c r="B775" s="14" t="s">
        <v>7560</v>
      </c>
      <c r="C775" s="14" t="s">
        <v>4559</v>
      </c>
      <c r="D775" s="16"/>
      <c r="E775" s="16"/>
      <c r="F775" s="16"/>
      <c r="G775" s="15"/>
      <c r="H775" s="15"/>
      <c r="I775" s="15"/>
      <c r="J775" s="15"/>
      <c r="K775" s="15"/>
    </row>
    <row r="776">
      <c r="A776" s="14" t="s">
        <v>4562</v>
      </c>
      <c r="B776" s="14" t="s">
        <v>7562</v>
      </c>
      <c r="C776" s="14" t="s">
        <v>4563</v>
      </c>
      <c r="D776" s="14" t="s">
        <v>2459</v>
      </c>
      <c r="E776" s="14" t="s">
        <v>7563</v>
      </c>
      <c r="F776" s="14" t="s">
        <v>4564</v>
      </c>
      <c r="G776" s="15">
        <v>504.0</v>
      </c>
      <c r="H776" s="15" t="s">
        <v>3521</v>
      </c>
      <c r="I776" s="15">
        <v>492.0</v>
      </c>
      <c r="J776" s="15" t="s">
        <v>4593</v>
      </c>
      <c r="K776" s="15" t="s">
        <v>4594</v>
      </c>
    </row>
    <row r="777">
      <c r="A777" s="14" t="s">
        <v>4569</v>
      </c>
      <c r="B777" s="14" t="s">
        <v>7565</v>
      </c>
      <c r="C777" s="14" t="s">
        <v>4570</v>
      </c>
      <c r="D777" s="14" t="s">
        <v>2467</v>
      </c>
      <c r="E777" s="14" t="s">
        <v>7563</v>
      </c>
      <c r="F777" s="14" t="s">
        <v>4571</v>
      </c>
      <c r="G777" s="15">
        <v>505.0</v>
      </c>
      <c r="H777" s="15" t="s">
        <v>3521</v>
      </c>
      <c r="I777" s="15">
        <v>493.0</v>
      </c>
      <c r="J777" s="15" t="s">
        <v>4600</v>
      </c>
      <c r="K777" s="15" t="s">
        <v>4601</v>
      </c>
    </row>
    <row r="778">
      <c r="A778" s="14" t="s">
        <v>4576</v>
      </c>
      <c r="B778" s="14" t="s">
        <v>7567</v>
      </c>
      <c r="C778" s="14" t="s">
        <v>4577</v>
      </c>
      <c r="D778" s="14" t="s">
        <v>2475</v>
      </c>
      <c r="E778" s="14" t="s">
        <v>7568</v>
      </c>
      <c r="F778" s="14" t="s">
        <v>4578</v>
      </c>
      <c r="G778" s="15">
        <v>505.0</v>
      </c>
      <c r="H778" s="15" t="s">
        <v>3521</v>
      </c>
      <c r="I778" s="15">
        <v>493.0</v>
      </c>
      <c r="J778" s="15" t="s">
        <v>4607</v>
      </c>
      <c r="K778" s="15" t="s">
        <v>4608</v>
      </c>
    </row>
    <row r="779">
      <c r="A779" s="14" t="s">
        <v>4583</v>
      </c>
      <c r="B779" s="14" t="s">
        <v>7570</v>
      </c>
      <c r="C779" s="14" t="s">
        <v>4584</v>
      </c>
      <c r="D779" s="14" t="s">
        <v>2483</v>
      </c>
      <c r="E779" s="14" t="s">
        <v>7571</v>
      </c>
      <c r="F779" s="14" t="s">
        <v>4585</v>
      </c>
      <c r="G779" s="15">
        <v>506.0</v>
      </c>
      <c r="H779" s="15" t="s">
        <v>3521</v>
      </c>
      <c r="I779" s="15">
        <v>494.0</v>
      </c>
      <c r="J779" s="15" t="s">
        <v>4615</v>
      </c>
      <c r="K779" s="15" t="s">
        <v>4616</v>
      </c>
    </row>
    <row r="780">
      <c r="A780" s="14" t="s">
        <v>4588</v>
      </c>
      <c r="B780" s="14" t="s">
        <v>7573</v>
      </c>
      <c r="C780" s="14" t="s">
        <v>4589</v>
      </c>
      <c r="D780" s="14" t="s">
        <v>2491</v>
      </c>
      <c r="E780" s="14" t="s">
        <v>7571</v>
      </c>
      <c r="F780" s="14" t="s">
        <v>4590</v>
      </c>
      <c r="G780" s="15">
        <v>507.0</v>
      </c>
      <c r="H780" s="15" t="s">
        <v>3521</v>
      </c>
      <c r="I780" s="15">
        <v>495.0</v>
      </c>
      <c r="J780" s="15" t="s">
        <v>4623</v>
      </c>
      <c r="K780" s="15" t="s">
        <v>4624</v>
      </c>
    </row>
    <row r="781">
      <c r="A781" s="14" t="s">
        <v>4595</v>
      </c>
      <c r="B781" s="14" t="s">
        <v>7575</v>
      </c>
      <c r="C781" s="14" t="s">
        <v>4596</v>
      </c>
      <c r="D781" s="14" t="s">
        <v>2502</v>
      </c>
      <c r="E781" s="14" t="s">
        <v>7576</v>
      </c>
      <c r="F781" s="14" t="s">
        <v>4597</v>
      </c>
      <c r="G781" s="15">
        <v>507.0</v>
      </c>
      <c r="H781" s="15" t="s">
        <v>3521</v>
      </c>
      <c r="I781" s="15">
        <v>495.0</v>
      </c>
      <c r="J781" s="15" t="s">
        <v>4632</v>
      </c>
      <c r="K781" s="15" t="s">
        <v>4633</v>
      </c>
    </row>
    <row r="782">
      <c r="A782" s="14" t="s">
        <v>4602</v>
      </c>
      <c r="B782" s="14" t="s">
        <v>7578</v>
      </c>
      <c r="C782" s="14" t="s">
        <v>4603</v>
      </c>
      <c r="D782" s="14" t="s">
        <v>2510</v>
      </c>
      <c r="E782" s="14" t="s">
        <v>7579</v>
      </c>
      <c r="F782" s="14" t="s">
        <v>4604</v>
      </c>
      <c r="G782" s="15">
        <v>508.0</v>
      </c>
      <c r="H782" s="15" t="s">
        <v>3521</v>
      </c>
      <c r="I782" s="15">
        <v>496.0</v>
      </c>
      <c r="J782" s="15" t="s">
        <v>4640</v>
      </c>
      <c r="K782" s="15" t="s">
        <v>4641</v>
      </c>
    </row>
    <row r="783">
      <c r="A783" s="14" t="s">
        <v>4609</v>
      </c>
      <c r="B783" s="14" t="s">
        <v>7581</v>
      </c>
      <c r="C783" s="14" t="s">
        <v>4610</v>
      </c>
      <c r="D783" s="14" t="s">
        <v>4611</v>
      </c>
      <c r="E783" s="14" t="s">
        <v>7582</v>
      </c>
      <c r="F783" s="14" t="s">
        <v>4612</v>
      </c>
      <c r="G783" s="15">
        <v>509.0</v>
      </c>
      <c r="H783" s="15" t="s">
        <v>3521</v>
      </c>
      <c r="I783" s="15">
        <v>497.0</v>
      </c>
      <c r="J783" s="15" t="s">
        <v>4648</v>
      </c>
      <c r="K783" s="15" t="s">
        <v>4649</v>
      </c>
    </row>
    <row r="784">
      <c r="A784" s="14" t="s">
        <v>4617</v>
      </c>
      <c r="B784" s="14" t="s">
        <v>7584</v>
      </c>
      <c r="C784" s="14" t="s">
        <v>4618</v>
      </c>
      <c r="D784" s="14" t="s">
        <v>4619</v>
      </c>
      <c r="E784" s="14" t="s">
        <v>7582</v>
      </c>
      <c r="F784" s="14" t="s">
        <v>4620</v>
      </c>
      <c r="G784" s="15">
        <v>509.0</v>
      </c>
      <c r="H784" s="15" t="s">
        <v>3521</v>
      </c>
      <c r="I784" s="15">
        <v>497.0</v>
      </c>
      <c r="J784" s="15" t="s">
        <v>4657</v>
      </c>
      <c r="K784" s="15" t="s">
        <v>4658</v>
      </c>
    </row>
    <row r="785">
      <c r="A785" s="14" t="s">
        <v>4625</v>
      </c>
      <c r="B785" s="14" t="s">
        <v>7586</v>
      </c>
      <c r="C785" s="14" t="s">
        <v>4626</v>
      </c>
      <c r="D785" s="14" t="s">
        <v>4627</v>
      </c>
      <c r="E785" s="14" t="s">
        <v>7587</v>
      </c>
      <c r="F785" s="14" t="s">
        <v>4628</v>
      </c>
      <c r="G785" s="15">
        <v>511.0</v>
      </c>
      <c r="H785" s="15" t="s">
        <v>3521</v>
      </c>
      <c r="I785" s="15">
        <v>499.0</v>
      </c>
      <c r="J785" s="15" t="s">
        <v>4664</v>
      </c>
      <c r="K785" s="15" t="s">
        <v>4665</v>
      </c>
    </row>
    <row r="786">
      <c r="A786" s="14" t="s">
        <v>4634</v>
      </c>
      <c r="B786" s="14" t="s">
        <v>7589</v>
      </c>
      <c r="C786" s="14" t="s">
        <v>4635</v>
      </c>
      <c r="D786" s="14" t="s">
        <v>4636</v>
      </c>
      <c r="E786" s="14" t="s">
        <v>7590</v>
      </c>
      <c r="F786" s="14" t="s">
        <v>4637</v>
      </c>
      <c r="G786" s="15">
        <v>511.0</v>
      </c>
      <c r="H786" s="15" t="s">
        <v>3521</v>
      </c>
      <c r="I786" s="15">
        <v>499.0</v>
      </c>
      <c r="J786" s="15" t="s">
        <v>4668</v>
      </c>
      <c r="K786" s="15" t="s">
        <v>4669</v>
      </c>
    </row>
    <row r="787">
      <c r="A787" s="14" t="s">
        <v>4642</v>
      </c>
      <c r="B787" s="14" t="s">
        <v>7592</v>
      </c>
      <c r="C787" s="14" t="s">
        <v>4643</v>
      </c>
      <c r="D787" s="14" t="s">
        <v>4644</v>
      </c>
      <c r="E787" s="14" t="s">
        <v>7590</v>
      </c>
      <c r="F787" s="14" t="s">
        <v>4645</v>
      </c>
      <c r="G787" s="15">
        <v>512.0</v>
      </c>
      <c r="H787" s="15" t="s">
        <v>3521</v>
      </c>
      <c r="I787" s="15">
        <v>500.0</v>
      </c>
      <c r="J787" s="15" t="s">
        <v>4675</v>
      </c>
      <c r="K787" s="15" t="s">
        <v>4676</v>
      </c>
    </row>
    <row r="788">
      <c r="A788" s="14" t="s">
        <v>4650</v>
      </c>
      <c r="B788" s="14" t="s">
        <v>7594</v>
      </c>
      <c r="C788" s="14" t="s">
        <v>4651</v>
      </c>
      <c r="D788" s="14" t="s">
        <v>4652</v>
      </c>
      <c r="E788" s="14" t="s">
        <v>7595</v>
      </c>
      <c r="F788" s="14" t="s">
        <v>4653</v>
      </c>
      <c r="G788" s="15">
        <v>513.0</v>
      </c>
      <c r="H788" s="15" t="s">
        <v>3521</v>
      </c>
      <c r="I788" s="15">
        <v>501.0</v>
      </c>
      <c r="J788" s="15" t="s">
        <v>4682</v>
      </c>
      <c r="K788" s="15" t="s">
        <v>4683</v>
      </c>
    </row>
    <row r="789">
      <c r="A789" s="14" t="s">
        <v>4659</v>
      </c>
      <c r="B789" s="14" t="s">
        <v>7597</v>
      </c>
      <c r="C789" s="14" t="s">
        <v>4660</v>
      </c>
      <c r="D789" s="14" t="s">
        <v>19</v>
      </c>
      <c r="E789" s="14" t="s">
        <v>7598</v>
      </c>
      <c r="F789" s="14" t="s">
        <v>4661</v>
      </c>
      <c r="G789" s="15">
        <v>514.0</v>
      </c>
      <c r="H789" s="15" t="s">
        <v>4685</v>
      </c>
      <c r="I789" s="15">
        <v>502.0</v>
      </c>
      <c r="J789" s="15" t="s">
        <v>24</v>
      </c>
      <c r="K789" s="15" t="s">
        <v>4686</v>
      </c>
    </row>
    <row r="790">
      <c r="A790" s="14" t="s">
        <v>4666</v>
      </c>
      <c r="B790" s="14" t="s">
        <v>7600</v>
      </c>
      <c r="C790" s="14" t="s">
        <v>4563</v>
      </c>
      <c r="D790" s="14" t="s">
        <v>28</v>
      </c>
      <c r="E790" s="14" t="s">
        <v>7598</v>
      </c>
      <c r="F790" s="14" t="s">
        <v>4564</v>
      </c>
      <c r="G790" s="15">
        <v>517.0</v>
      </c>
      <c r="H790" s="15" t="s">
        <v>4685</v>
      </c>
      <c r="I790" s="15">
        <v>505.0</v>
      </c>
      <c r="J790" s="15" t="s">
        <v>32</v>
      </c>
      <c r="K790" s="15" t="s">
        <v>4692</v>
      </c>
    </row>
    <row r="791">
      <c r="A791" s="14" t="s">
        <v>4670</v>
      </c>
      <c r="B791" s="14" t="s">
        <v>7602</v>
      </c>
      <c r="C791" s="14" t="s">
        <v>4671</v>
      </c>
      <c r="D791" s="14" t="s">
        <v>36</v>
      </c>
      <c r="E791" s="14" t="s">
        <v>7598</v>
      </c>
      <c r="F791" s="14" t="s">
        <v>4672</v>
      </c>
      <c r="G791" s="15">
        <v>518.0</v>
      </c>
      <c r="H791" s="15" t="s">
        <v>4685</v>
      </c>
      <c r="I791" s="15">
        <v>506.0</v>
      </c>
      <c r="J791" s="15" t="s">
        <v>40</v>
      </c>
      <c r="K791" s="15" t="s">
        <v>4698</v>
      </c>
    </row>
    <row r="792">
      <c r="A792" s="14" t="s">
        <v>4677</v>
      </c>
      <c r="B792" s="14" t="s">
        <v>7604</v>
      </c>
      <c r="C792" s="14" t="s">
        <v>4678</v>
      </c>
      <c r="D792" s="14" t="s">
        <v>44</v>
      </c>
      <c r="E792" s="14" t="s">
        <v>7605</v>
      </c>
      <c r="F792" s="14" t="s">
        <v>4679</v>
      </c>
      <c r="G792" s="15">
        <v>518.0</v>
      </c>
      <c r="H792" s="15" t="s">
        <v>4685</v>
      </c>
      <c r="I792" s="15">
        <v>506.0</v>
      </c>
      <c r="J792" s="15" t="s">
        <v>49</v>
      </c>
      <c r="K792" s="15" t="s">
        <v>4701</v>
      </c>
    </row>
    <row r="793">
      <c r="A793" s="14" t="s">
        <v>4684</v>
      </c>
      <c r="B793" s="14" t="s">
        <v>7607</v>
      </c>
      <c r="C793" s="14" t="s">
        <v>3243</v>
      </c>
      <c r="D793" s="14" t="s">
        <v>55</v>
      </c>
      <c r="E793" s="14" t="s">
        <v>7608</v>
      </c>
      <c r="F793" s="14" t="s">
        <v>3244</v>
      </c>
      <c r="G793" s="15">
        <v>519.0</v>
      </c>
      <c r="H793" s="15" t="s">
        <v>4685</v>
      </c>
      <c r="I793" s="15">
        <v>507.0</v>
      </c>
      <c r="J793" s="15" t="s">
        <v>59</v>
      </c>
      <c r="K793" s="15" t="s">
        <v>3271</v>
      </c>
    </row>
    <row r="794">
      <c r="A794" s="14" t="s">
        <v>4687</v>
      </c>
      <c r="B794" s="14" t="s">
        <v>7610</v>
      </c>
      <c r="C794" s="14" t="s">
        <v>4688</v>
      </c>
      <c r="D794" s="14" t="s">
        <v>63</v>
      </c>
      <c r="E794" s="14" t="s">
        <v>7608</v>
      </c>
      <c r="F794" s="14" t="s">
        <v>4689</v>
      </c>
      <c r="G794" s="15">
        <v>519.0</v>
      </c>
      <c r="H794" s="15" t="s">
        <v>4685</v>
      </c>
      <c r="I794" s="15">
        <v>507.0</v>
      </c>
      <c r="J794" s="15" t="s">
        <v>67</v>
      </c>
      <c r="K794" s="15" t="s">
        <v>4705</v>
      </c>
    </row>
    <row r="795">
      <c r="A795" s="14" t="s">
        <v>4693</v>
      </c>
      <c r="B795" s="14" t="s">
        <v>7612</v>
      </c>
      <c r="C795" s="14" t="s">
        <v>4694</v>
      </c>
      <c r="D795" s="14" t="s">
        <v>71</v>
      </c>
      <c r="E795" s="14" t="s">
        <v>7613</v>
      </c>
      <c r="F795" s="14" t="s">
        <v>4695</v>
      </c>
      <c r="G795" s="15">
        <v>520.0</v>
      </c>
      <c r="H795" s="15" t="s">
        <v>4685</v>
      </c>
      <c r="I795" s="15">
        <v>508.0</v>
      </c>
      <c r="J795" s="15" t="s">
        <v>75</v>
      </c>
      <c r="K795" s="15" t="s">
        <v>4708</v>
      </c>
    </row>
    <row r="796">
      <c r="A796" s="14" t="s">
        <v>4699</v>
      </c>
      <c r="B796" s="14" t="s">
        <v>7615</v>
      </c>
      <c r="C796" s="14" t="s">
        <v>4700</v>
      </c>
      <c r="D796" s="14" t="s">
        <v>71</v>
      </c>
      <c r="E796" s="14" t="s">
        <v>7613</v>
      </c>
      <c r="F796" s="14" t="s">
        <v>4695</v>
      </c>
    </row>
    <row r="797">
      <c r="A797" s="14" t="s">
        <v>4702</v>
      </c>
      <c r="B797" s="14" t="s">
        <v>7617</v>
      </c>
      <c r="C797" s="14" t="s">
        <v>4703</v>
      </c>
      <c r="D797" s="14" t="s">
        <v>71</v>
      </c>
      <c r="E797" s="14" t="s">
        <v>7613</v>
      </c>
      <c r="F797" s="14" t="s">
        <v>4695</v>
      </c>
    </row>
    <row r="798">
      <c r="A798" s="14" t="s">
        <v>4704</v>
      </c>
      <c r="B798" s="16"/>
      <c r="C798" s="16"/>
      <c r="D798" s="16"/>
      <c r="E798" s="16"/>
      <c r="F798" s="16"/>
    </row>
    <row r="799">
      <c r="A799" s="14" t="s">
        <v>4706</v>
      </c>
      <c r="B799" s="14" t="s">
        <v>7622</v>
      </c>
      <c r="C799" s="14" t="s">
        <v>4707</v>
      </c>
      <c r="D799" s="14" t="s">
        <v>71</v>
      </c>
      <c r="E799" s="14" t="s">
        <v>7613</v>
      </c>
      <c r="F799" s="14" t="s">
        <v>4695</v>
      </c>
    </row>
    <row r="800">
      <c r="A800" s="14" t="s">
        <v>4709</v>
      </c>
      <c r="B800" s="14" t="s">
        <v>7624</v>
      </c>
      <c r="C800" s="14" t="s">
        <v>4710</v>
      </c>
      <c r="D800" s="14" t="s">
        <v>79</v>
      </c>
      <c r="E800" s="14" t="s">
        <v>7625</v>
      </c>
      <c r="F800" s="14" t="s">
        <v>4711</v>
      </c>
    </row>
    <row r="801">
      <c r="A801" s="14" t="s">
        <v>4714</v>
      </c>
      <c r="B801" s="14" t="s">
        <v>7627</v>
      </c>
      <c r="C801" s="14" t="s">
        <v>4715</v>
      </c>
      <c r="D801" s="14" t="s">
        <v>87</v>
      </c>
      <c r="E801" s="14" t="s">
        <v>7625</v>
      </c>
      <c r="F801" s="14" t="s">
        <v>4716</v>
      </c>
    </row>
    <row r="802">
      <c r="A802" s="14" t="s">
        <v>4719</v>
      </c>
      <c r="B802" s="14" t="s">
        <v>7629</v>
      </c>
      <c r="C802" s="14" t="s">
        <v>4720</v>
      </c>
      <c r="D802" s="14" t="s">
        <v>95</v>
      </c>
      <c r="E802" s="14" t="s">
        <v>7625</v>
      </c>
      <c r="F802" s="14" t="s">
        <v>4721</v>
      </c>
      <c r="G802" s="15"/>
      <c r="H802" s="15"/>
      <c r="I802" s="15"/>
      <c r="J802" s="15"/>
      <c r="K802" s="15"/>
    </row>
    <row r="803">
      <c r="A803" s="14" t="s">
        <v>4724</v>
      </c>
      <c r="B803" s="14" t="s">
        <v>7631</v>
      </c>
      <c r="C803" s="14" t="s">
        <v>4725</v>
      </c>
      <c r="D803" s="14" t="s">
        <v>103</v>
      </c>
      <c r="E803" s="14" t="s">
        <v>7632</v>
      </c>
      <c r="F803" s="14" t="s">
        <v>4726</v>
      </c>
      <c r="G803" s="15">
        <v>523.0</v>
      </c>
      <c r="H803" s="15" t="s">
        <v>4685</v>
      </c>
      <c r="I803" s="15">
        <v>511.0</v>
      </c>
      <c r="J803" s="15" t="s">
        <v>83</v>
      </c>
      <c r="K803" s="15" t="s">
        <v>4749</v>
      </c>
    </row>
    <row r="804">
      <c r="A804" s="14" t="s">
        <v>4729</v>
      </c>
      <c r="B804" s="14" t="s">
        <v>7634</v>
      </c>
      <c r="C804" s="14" t="s">
        <v>4730</v>
      </c>
      <c r="D804" s="14" t="s">
        <v>111</v>
      </c>
      <c r="E804" s="14" t="s">
        <v>7632</v>
      </c>
      <c r="F804" s="14" t="s">
        <v>4731</v>
      </c>
      <c r="G804" s="15">
        <v>523.0</v>
      </c>
      <c r="H804" s="15" t="s">
        <v>4685</v>
      </c>
      <c r="I804" s="15">
        <v>511.0</v>
      </c>
      <c r="J804" s="15" t="s">
        <v>91</v>
      </c>
      <c r="K804" s="15" t="s">
        <v>4755</v>
      </c>
    </row>
    <row r="805">
      <c r="A805" s="14" t="s">
        <v>4734</v>
      </c>
      <c r="B805" s="14" t="s">
        <v>7636</v>
      </c>
      <c r="C805" s="14" t="s">
        <v>4735</v>
      </c>
      <c r="D805" s="14" t="s">
        <v>119</v>
      </c>
      <c r="E805" s="14" t="s">
        <v>7632</v>
      </c>
      <c r="F805" s="14" t="s">
        <v>4736</v>
      </c>
      <c r="G805" s="15">
        <v>524.0</v>
      </c>
      <c r="H805" s="15" t="s">
        <v>4685</v>
      </c>
      <c r="I805" s="15">
        <v>512.0</v>
      </c>
      <c r="J805" s="15" t="s">
        <v>99</v>
      </c>
      <c r="K805" s="15" t="s">
        <v>4761</v>
      </c>
    </row>
    <row r="806">
      <c r="A806" s="14" t="s">
        <v>4739</v>
      </c>
      <c r="B806" s="14" t="s">
        <v>7638</v>
      </c>
      <c r="C806" s="14" t="s">
        <v>4740</v>
      </c>
      <c r="D806" s="14" t="s">
        <v>127</v>
      </c>
      <c r="E806" s="14" t="s">
        <v>7639</v>
      </c>
      <c r="F806" s="14" t="s">
        <v>4741</v>
      </c>
      <c r="G806" s="15">
        <v>524.0</v>
      </c>
      <c r="H806" s="15" t="s">
        <v>4685</v>
      </c>
      <c r="I806" s="15">
        <v>512.0</v>
      </c>
      <c r="J806" s="15" t="s">
        <v>107</v>
      </c>
      <c r="K806" s="15" t="s">
        <v>4767</v>
      </c>
    </row>
    <row r="807">
      <c r="A807" s="14" t="s">
        <v>4744</v>
      </c>
      <c r="B807" s="14" t="s">
        <v>7641</v>
      </c>
      <c r="C807" s="14" t="s">
        <v>4745</v>
      </c>
      <c r="D807" s="14" t="s">
        <v>138</v>
      </c>
      <c r="E807" s="14" t="s">
        <v>7642</v>
      </c>
      <c r="F807" s="14" t="s">
        <v>4746</v>
      </c>
      <c r="G807" s="15">
        <v>524.0</v>
      </c>
      <c r="H807" s="15" t="s">
        <v>4685</v>
      </c>
      <c r="I807" s="15">
        <v>512.0</v>
      </c>
      <c r="J807" s="15" t="s">
        <v>115</v>
      </c>
      <c r="K807" s="15" t="s">
        <v>4773</v>
      </c>
    </row>
    <row r="808">
      <c r="A808" s="14" t="s">
        <v>4750</v>
      </c>
      <c r="B808" s="14" t="s">
        <v>7644</v>
      </c>
      <c r="C808" s="14" t="s">
        <v>4751</v>
      </c>
      <c r="D808" s="14" t="s">
        <v>145</v>
      </c>
      <c r="E808" s="14" t="s">
        <v>7642</v>
      </c>
      <c r="F808" s="14" t="s">
        <v>4752</v>
      </c>
      <c r="G808" s="15">
        <v>526.0</v>
      </c>
      <c r="H808" s="15" t="s">
        <v>4685</v>
      </c>
      <c r="I808" s="15">
        <v>514.0</v>
      </c>
      <c r="J808" s="15" t="s">
        <v>123</v>
      </c>
      <c r="K808" s="15" t="s">
        <v>4779</v>
      </c>
    </row>
    <row r="809">
      <c r="A809" s="14" t="s">
        <v>4756</v>
      </c>
      <c r="B809" s="14" t="s">
        <v>7646</v>
      </c>
      <c r="C809" s="14" t="s">
        <v>4757</v>
      </c>
      <c r="D809" s="14" t="s">
        <v>153</v>
      </c>
      <c r="E809" s="14" t="s">
        <v>7642</v>
      </c>
      <c r="F809" s="14" t="s">
        <v>4758</v>
      </c>
      <c r="G809" s="15">
        <v>526.0</v>
      </c>
      <c r="H809" s="15" t="s">
        <v>4685</v>
      </c>
      <c r="I809" s="15">
        <v>514.0</v>
      </c>
      <c r="J809" s="15" t="s">
        <v>132</v>
      </c>
      <c r="K809" s="15" t="s">
        <v>4785</v>
      </c>
    </row>
    <row r="810">
      <c r="A810" s="14" t="s">
        <v>4762</v>
      </c>
      <c r="B810" s="14" t="s">
        <v>7648</v>
      </c>
      <c r="C810" s="14" t="s">
        <v>4763</v>
      </c>
      <c r="D810" s="14" t="s">
        <v>161</v>
      </c>
      <c r="E810" s="14" t="s">
        <v>7649</v>
      </c>
      <c r="F810" s="14" t="s">
        <v>4764</v>
      </c>
      <c r="G810" s="15">
        <v>528.0</v>
      </c>
      <c r="H810" s="15" t="s">
        <v>4685</v>
      </c>
      <c r="I810" s="15">
        <v>516.0</v>
      </c>
      <c r="J810" s="15" t="s">
        <v>141</v>
      </c>
      <c r="K810" s="15" t="s">
        <v>4791</v>
      </c>
    </row>
    <row r="811">
      <c r="A811" s="14" t="s">
        <v>4768</v>
      </c>
      <c r="B811" s="14" t="s">
        <v>7651</v>
      </c>
      <c r="C811" s="14" t="s">
        <v>4769</v>
      </c>
      <c r="D811" s="14" t="s">
        <v>169</v>
      </c>
      <c r="E811" s="14" t="s">
        <v>7649</v>
      </c>
      <c r="F811" s="14" t="s">
        <v>4770</v>
      </c>
      <c r="G811" s="15">
        <v>528.0</v>
      </c>
      <c r="H811" s="15" t="s">
        <v>4685</v>
      </c>
      <c r="I811" s="15">
        <v>516.0</v>
      </c>
      <c r="J811" s="15" t="s">
        <v>149</v>
      </c>
      <c r="K811" s="15" t="s">
        <v>4797</v>
      </c>
    </row>
    <row r="812">
      <c r="A812" s="14" t="s">
        <v>4774</v>
      </c>
      <c r="B812" s="14" t="s">
        <v>7653</v>
      </c>
      <c r="C812" s="14" t="s">
        <v>4775</v>
      </c>
      <c r="D812" s="14" t="s">
        <v>177</v>
      </c>
      <c r="E812" s="14" t="s">
        <v>7649</v>
      </c>
      <c r="F812" s="14" t="s">
        <v>4776</v>
      </c>
      <c r="G812" s="15">
        <v>528.0</v>
      </c>
      <c r="H812" s="15" t="s">
        <v>4685</v>
      </c>
      <c r="I812" s="15">
        <v>516.0</v>
      </c>
      <c r="J812" s="15" t="s">
        <v>157</v>
      </c>
      <c r="K812" s="15" t="s">
        <v>4803</v>
      </c>
    </row>
    <row r="813">
      <c r="A813" s="14" t="s">
        <v>4780</v>
      </c>
      <c r="B813" s="14" t="s">
        <v>7655</v>
      </c>
      <c r="C813" s="14" t="s">
        <v>4781</v>
      </c>
      <c r="D813" s="14" t="s">
        <v>185</v>
      </c>
      <c r="E813" s="14" t="s">
        <v>7649</v>
      </c>
      <c r="F813" s="14" t="s">
        <v>4782</v>
      </c>
      <c r="G813" s="15">
        <v>528.0</v>
      </c>
      <c r="H813" s="15" t="s">
        <v>4685</v>
      </c>
      <c r="I813" s="15">
        <v>516.0</v>
      </c>
      <c r="J813" s="15" t="s">
        <v>165</v>
      </c>
      <c r="K813" s="15" t="s">
        <v>4806</v>
      </c>
    </row>
    <row r="814">
      <c r="A814" s="14" t="s">
        <v>4786</v>
      </c>
      <c r="B814" s="14" t="s">
        <v>7657</v>
      </c>
      <c r="C814" s="14" t="s">
        <v>4787</v>
      </c>
      <c r="D814" s="14" t="s">
        <v>193</v>
      </c>
      <c r="E814" s="14" t="s">
        <v>7658</v>
      </c>
      <c r="F814" s="14" t="s">
        <v>4788</v>
      </c>
      <c r="G814" s="15">
        <v>528.0</v>
      </c>
      <c r="H814" s="15" t="s">
        <v>4685</v>
      </c>
      <c r="I814" s="15">
        <v>516.0</v>
      </c>
      <c r="J814" s="15" t="s">
        <v>173</v>
      </c>
      <c r="K814" s="15" t="s">
        <v>4812</v>
      </c>
    </row>
    <row r="815">
      <c r="A815" s="14" t="s">
        <v>4792</v>
      </c>
      <c r="B815" s="14" t="s">
        <v>7660</v>
      </c>
      <c r="C815" s="14" t="s">
        <v>4793</v>
      </c>
      <c r="D815" s="14" t="s">
        <v>201</v>
      </c>
      <c r="E815" s="14" t="s">
        <v>7658</v>
      </c>
      <c r="F815" s="14" t="s">
        <v>4794</v>
      </c>
      <c r="G815" s="15">
        <v>529.0</v>
      </c>
      <c r="H815" s="15" t="s">
        <v>4685</v>
      </c>
      <c r="I815" s="15">
        <v>517.0</v>
      </c>
      <c r="J815" s="15" t="s">
        <v>181</v>
      </c>
      <c r="K815" s="15" t="s">
        <v>4818</v>
      </c>
    </row>
    <row r="816">
      <c r="A816" s="14" t="s">
        <v>4798</v>
      </c>
      <c r="B816" s="14" t="s">
        <v>7662</v>
      </c>
      <c r="C816" s="14" t="s">
        <v>4799</v>
      </c>
      <c r="D816" s="14" t="s">
        <v>209</v>
      </c>
      <c r="E816" s="14" t="s">
        <v>7663</v>
      </c>
      <c r="F816" s="14" t="s">
        <v>4800</v>
      </c>
      <c r="G816" s="15">
        <v>529.0</v>
      </c>
      <c r="H816" s="15" t="s">
        <v>4685</v>
      </c>
      <c r="I816" s="15">
        <v>517.0</v>
      </c>
      <c r="J816" s="15" t="s">
        <v>189</v>
      </c>
      <c r="K816" s="15" t="s">
        <v>4824</v>
      </c>
    </row>
    <row r="817">
      <c r="A817" s="14" t="s">
        <v>4804</v>
      </c>
      <c r="B817" s="14" t="s">
        <v>7665</v>
      </c>
      <c r="C817" s="14" t="s">
        <v>4805</v>
      </c>
      <c r="D817" s="14" t="s">
        <v>209</v>
      </c>
      <c r="E817" s="14" t="s">
        <v>7663</v>
      </c>
      <c r="F817" s="14" t="s">
        <v>4800</v>
      </c>
      <c r="G817" s="15">
        <v>529.0</v>
      </c>
      <c r="H817" s="15" t="s">
        <v>4685</v>
      </c>
      <c r="I817" s="15">
        <v>517.0</v>
      </c>
      <c r="J817" s="15" t="s">
        <v>197</v>
      </c>
      <c r="K817" s="15" t="s">
        <v>4830</v>
      </c>
    </row>
    <row r="818">
      <c r="A818" s="14" t="s">
        <v>4807</v>
      </c>
      <c r="B818" s="14" t="s">
        <v>7667</v>
      </c>
      <c r="C818" s="14" t="s">
        <v>4808</v>
      </c>
      <c r="D818" s="14" t="s">
        <v>218</v>
      </c>
      <c r="E818" s="14" t="s">
        <v>7663</v>
      </c>
      <c r="F818" s="14" t="s">
        <v>4809</v>
      </c>
      <c r="G818" s="15">
        <v>529.0</v>
      </c>
      <c r="H818" s="15" t="s">
        <v>4685</v>
      </c>
      <c r="I818" s="15">
        <v>517.0</v>
      </c>
      <c r="J818" s="15" t="s">
        <v>205</v>
      </c>
      <c r="K818" s="15" t="s">
        <v>4836</v>
      </c>
    </row>
    <row r="819">
      <c r="A819" s="14" t="s">
        <v>4813</v>
      </c>
      <c r="B819" s="14" t="s">
        <v>7669</v>
      </c>
      <c r="C819" s="14" t="s">
        <v>4814</v>
      </c>
      <c r="D819" s="14" t="s">
        <v>226</v>
      </c>
      <c r="E819" s="14" t="s">
        <v>7663</v>
      </c>
      <c r="F819" s="14" t="s">
        <v>4815</v>
      </c>
      <c r="G819" s="15">
        <v>529.0</v>
      </c>
      <c r="H819" s="15" t="s">
        <v>4685</v>
      </c>
      <c r="I819" s="15">
        <v>517.0</v>
      </c>
      <c r="J819" s="15" t="s">
        <v>214</v>
      </c>
      <c r="K819" s="15" t="s">
        <v>4842</v>
      </c>
    </row>
    <row r="820">
      <c r="A820" s="14" t="s">
        <v>4819</v>
      </c>
      <c r="B820" s="14" t="s">
        <v>7671</v>
      </c>
      <c r="C820" s="14" t="s">
        <v>4820</v>
      </c>
      <c r="D820" s="14" t="s">
        <v>234</v>
      </c>
      <c r="E820" s="14" t="s">
        <v>7663</v>
      </c>
      <c r="F820" s="14" t="s">
        <v>4821</v>
      </c>
      <c r="G820" s="15">
        <v>530.0</v>
      </c>
      <c r="H820" s="15" t="s">
        <v>4685</v>
      </c>
      <c r="I820" s="15">
        <v>518.0</v>
      </c>
      <c r="J820" s="15" t="s">
        <v>222</v>
      </c>
      <c r="K820" s="15" t="s">
        <v>4848</v>
      </c>
    </row>
    <row r="821">
      <c r="A821" s="14" t="s">
        <v>4825</v>
      </c>
      <c r="B821" s="14" t="s">
        <v>7673</v>
      </c>
      <c r="C821" s="14" t="s">
        <v>4826</v>
      </c>
      <c r="D821" s="14" t="s">
        <v>244</v>
      </c>
      <c r="E821" s="14" t="s">
        <v>7663</v>
      </c>
      <c r="F821" s="14" t="s">
        <v>4827</v>
      </c>
      <c r="G821" s="15">
        <v>530.0</v>
      </c>
      <c r="H821" s="15" t="s">
        <v>4685</v>
      </c>
      <c r="I821" s="15">
        <v>518.0</v>
      </c>
      <c r="J821" s="15" t="s">
        <v>230</v>
      </c>
      <c r="K821" s="15" t="s">
        <v>4854</v>
      </c>
    </row>
    <row r="822">
      <c r="A822" s="14" t="s">
        <v>4831</v>
      </c>
      <c r="B822" s="14" t="s">
        <v>7675</v>
      </c>
      <c r="C822" s="14" t="s">
        <v>4832</v>
      </c>
      <c r="D822" s="14" t="s">
        <v>254</v>
      </c>
      <c r="E822" s="14" t="s">
        <v>7663</v>
      </c>
      <c r="F822" s="14" t="s">
        <v>4833</v>
      </c>
      <c r="G822" s="15">
        <v>530.0</v>
      </c>
      <c r="H822" s="15" t="s">
        <v>4685</v>
      </c>
      <c r="I822" s="15">
        <v>518.0</v>
      </c>
      <c r="J822" s="15" t="s">
        <v>238</v>
      </c>
      <c r="K822" s="15" t="s">
        <v>4860</v>
      </c>
    </row>
    <row r="823">
      <c r="A823" s="14" t="s">
        <v>4837</v>
      </c>
      <c r="B823" s="14" t="s">
        <v>7677</v>
      </c>
      <c r="C823" s="14" t="s">
        <v>4838</v>
      </c>
      <c r="D823" s="14" t="s">
        <v>262</v>
      </c>
      <c r="E823" s="14" t="s">
        <v>7663</v>
      </c>
      <c r="F823" s="14" t="s">
        <v>4839</v>
      </c>
      <c r="G823" s="15">
        <v>530.0</v>
      </c>
      <c r="H823" s="15" t="s">
        <v>4685</v>
      </c>
      <c r="I823" s="15">
        <v>518.0</v>
      </c>
      <c r="J823" s="15" t="s">
        <v>248</v>
      </c>
      <c r="K823" s="15" t="s">
        <v>4863</v>
      </c>
    </row>
    <row r="824">
      <c r="A824" s="14" t="s">
        <v>4843</v>
      </c>
      <c r="B824" s="14" t="s">
        <v>7679</v>
      </c>
      <c r="C824" s="14" t="s">
        <v>4844</v>
      </c>
      <c r="D824" s="14" t="s">
        <v>268</v>
      </c>
      <c r="E824" s="14" t="s">
        <v>7663</v>
      </c>
      <c r="F824" s="14" t="s">
        <v>4845</v>
      </c>
      <c r="G824" s="15">
        <v>530.0</v>
      </c>
      <c r="H824" s="15" t="s">
        <v>4685</v>
      </c>
      <c r="I824" s="15">
        <v>518.0</v>
      </c>
      <c r="J824" s="15" t="s">
        <v>282</v>
      </c>
      <c r="K824" s="15" t="s">
        <v>4869</v>
      </c>
    </row>
    <row r="825">
      <c r="A825" s="14" t="s">
        <v>4849</v>
      </c>
      <c r="B825" s="14" t="s">
        <v>7681</v>
      </c>
      <c r="C825" s="14" t="s">
        <v>4850</v>
      </c>
      <c r="D825" s="14" t="s">
        <v>278</v>
      </c>
      <c r="E825" s="14" t="s">
        <v>7682</v>
      </c>
      <c r="F825" s="14" t="s">
        <v>4851</v>
      </c>
      <c r="G825" s="15">
        <v>530.0</v>
      </c>
      <c r="H825" s="15" t="s">
        <v>4685</v>
      </c>
      <c r="I825" s="15">
        <v>518.0</v>
      </c>
      <c r="J825" s="15" t="s">
        <v>290</v>
      </c>
      <c r="K825" s="15" t="s">
        <v>4875</v>
      </c>
    </row>
    <row r="826">
      <c r="A826" s="14" t="s">
        <v>4855</v>
      </c>
      <c r="B826" s="14" t="s">
        <v>7684</v>
      </c>
      <c r="C826" s="14" t="s">
        <v>4856</v>
      </c>
      <c r="D826" s="14" t="s">
        <v>286</v>
      </c>
      <c r="E826" s="14" t="s">
        <v>7682</v>
      </c>
      <c r="F826" s="14" t="s">
        <v>4857</v>
      </c>
      <c r="G826" s="15">
        <v>530.0</v>
      </c>
      <c r="H826" s="15" t="s">
        <v>4685</v>
      </c>
      <c r="I826" s="15">
        <v>518.0</v>
      </c>
      <c r="J826" s="15" t="s">
        <v>299</v>
      </c>
      <c r="K826" s="15" t="s">
        <v>4878</v>
      </c>
    </row>
    <row r="827">
      <c r="A827" s="14" t="s">
        <v>4861</v>
      </c>
      <c r="B827" s="14" t="s">
        <v>7686</v>
      </c>
      <c r="C827" s="14" t="s">
        <v>4862</v>
      </c>
      <c r="D827" s="14" t="s">
        <v>286</v>
      </c>
      <c r="E827" s="14" t="s">
        <v>7682</v>
      </c>
      <c r="F827" s="14" t="s">
        <v>4857</v>
      </c>
      <c r="G827" s="15">
        <v>530.0</v>
      </c>
      <c r="H827" s="15" t="s">
        <v>4685</v>
      </c>
      <c r="I827" s="15">
        <v>518.0</v>
      </c>
      <c r="J827" s="15" t="s">
        <v>299</v>
      </c>
      <c r="K827" s="15" t="s">
        <v>4878</v>
      </c>
    </row>
    <row r="828">
      <c r="A828" s="14" t="s">
        <v>4864</v>
      </c>
      <c r="B828" s="14" t="s">
        <v>7688</v>
      </c>
      <c r="C828" s="14" t="s">
        <v>4865</v>
      </c>
      <c r="D828" s="14" t="s">
        <v>294</v>
      </c>
      <c r="E828" s="14" t="s">
        <v>7682</v>
      </c>
      <c r="F828" s="14" t="s">
        <v>4866</v>
      </c>
      <c r="G828" s="15">
        <v>530.0</v>
      </c>
      <c r="H828" s="15" t="s">
        <v>4685</v>
      </c>
      <c r="I828" s="15">
        <v>518.0</v>
      </c>
      <c r="J828" s="15" t="s">
        <v>307</v>
      </c>
      <c r="K828" s="15" t="s">
        <v>4889</v>
      </c>
    </row>
    <row r="829">
      <c r="A829" s="14" t="s">
        <v>4870</v>
      </c>
      <c r="B829" s="14" t="s">
        <v>7690</v>
      </c>
      <c r="C829" s="14" t="s">
        <v>4871</v>
      </c>
      <c r="D829" s="14" t="s">
        <v>303</v>
      </c>
      <c r="E829" s="14" t="s">
        <v>7682</v>
      </c>
      <c r="F829" s="14" t="s">
        <v>4872</v>
      </c>
      <c r="G829" s="15">
        <v>531.0</v>
      </c>
      <c r="H829" s="15" t="s">
        <v>4685</v>
      </c>
      <c r="I829" s="15">
        <v>519.0</v>
      </c>
      <c r="J829" s="15" t="s">
        <v>317</v>
      </c>
      <c r="K829" s="15" t="s">
        <v>4895</v>
      </c>
    </row>
    <row r="830">
      <c r="A830" s="14" t="s">
        <v>4876</v>
      </c>
      <c r="B830" s="14" t="s">
        <v>7692</v>
      </c>
      <c r="C830" s="14" t="s">
        <v>4877</v>
      </c>
      <c r="D830" s="14" t="s">
        <v>303</v>
      </c>
      <c r="E830" s="14" t="s">
        <v>7682</v>
      </c>
      <c r="F830" s="14" t="s">
        <v>4872</v>
      </c>
      <c r="G830" s="15"/>
      <c r="H830" s="15"/>
      <c r="I830" s="15"/>
      <c r="J830" s="15"/>
      <c r="K830" s="15"/>
    </row>
    <row r="831">
      <c r="A831" s="14" t="s">
        <v>4879</v>
      </c>
      <c r="B831" s="14" t="s">
        <v>7694</v>
      </c>
      <c r="C831" s="14" t="s">
        <v>4880</v>
      </c>
      <c r="D831" s="14" t="s">
        <v>313</v>
      </c>
      <c r="E831" s="14" t="s">
        <v>7682</v>
      </c>
      <c r="F831" s="14" t="s">
        <v>4881</v>
      </c>
      <c r="G831" s="15">
        <v>531.0</v>
      </c>
      <c r="H831" s="15" t="s">
        <v>4685</v>
      </c>
      <c r="I831" s="15">
        <v>519.0</v>
      </c>
      <c r="J831" s="15" t="s">
        <v>340</v>
      </c>
      <c r="K831" s="15" t="s">
        <v>4900</v>
      </c>
    </row>
    <row r="832">
      <c r="A832" s="14" t="s">
        <v>4884</v>
      </c>
      <c r="B832" s="14" t="s">
        <v>7696</v>
      </c>
      <c r="C832" s="14" t="s">
        <v>4885</v>
      </c>
      <c r="D832" s="14" t="s">
        <v>336</v>
      </c>
      <c r="E832" s="14" t="s">
        <v>7682</v>
      </c>
      <c r="F832" s="14" t="s">
        <v>4886</v>
      </c>
      <c r="G832" s="15">
        <v>531.0</v>
      </c>
      <c r="H832" s="15" t="s">
        <v>4685</v>
      </c>
      <c r="I832" s="15">
        <v>519.0</v>
      </c>
      <c r="J832" s="15" t="s">
        <v>348</v>
      </c>
      <c r="K832" s="15" t="s">
        <v>4906</v>
      </c>
    </row>
    <row r="833">
      <c r="A833" s="14" t="s">
        <v>4890</v>
      </c>
      <c r="B833" s="14" t="s">
        <v>7698</v>
      </c>
      <c r="C833" s="14" t="s">
        <v>4891</v>
      </c>
      <c r="D833" s="14" t="s">
        <v>344</v>
      </c>
      <c r="E833" s="14" t="s">
        <v>7682</v>
      </c>
      <c r="F833" s="14" t="s">
        <v>4892</v>
      </c>
      <c r="G833" s="15">
        <v>531.0</v>
      </c>
      <c r="H833" s="15" t="s">
        <v>4685</v>
      </c>
      <c r="I833" s="15">
        <v>519.0</v>
      </c>
      <c r="J833" s="15" t="s">
        <v>356</v>
      </c>
      <c r="K833" s="15" t="s">
        <v>4912</v>
      </c>
    </row>
    <row r="834">
      <c r="A834" s="14" t="s">
        <v>4896</v>
      </c>
      <c r="B834" s="14" t="s">
        <v>7700</v>
      </c>
      <c r="C834" s="14" t="s">
        <v>4897</v>
      </c>
      <c r="D834" s="14" t="s">
        <v>344</v>
      </c>
      <c r="E834" s="14" t="s">
        <v>7682</v>
      </c>
      <c r="F834" s="14" t="s">
        <v>4892</v>
      </c>
      <c r="G834" s="15">
        <v>531.0</v>
      </c>
      <c r="H834" s="15" t="s">
        <v>4685</v>
      </c>
      <c r="I834" s="15">
        <v>519.0</v>
      </c>
      <c r="J834" s="15" t="s">
        <v>356</v>
      </c>
      <c r="K834" s="15" t="s">
        <v>4912</v>
      </c>
    </row>
    <row r="835">
      <c r="A835" s="14" t="s">
        <v>4898</v>
      </c>
      <c r="B835" s="14" t="s">
        <v>7702</v>
      </c>
      <c r="C835" s="14" t="s">
        <v>4899</v>
      </c>
      <c r="D835" s="14" t="s">
        <v>344</v>
      </c>
      <c r="E835" s="14" t="s">
        <v>7682</v>
      </c>
      <c r="F835" s="14" t="s">
        <v>4892</v>
      </c>
      <c r="G835" s="15">
        <v>531.0</v>
      </c>
      <c r="H835" s="15" t="s">
        <v>4685</v>
      </c>
      <c r="I835" s="15">
        <v>519.0</v>
      </c>
      <c r="J835" s="15" t="s">
        <v>356</v>
      </c>
      <c r="K835" s="15" t="s">
        <v>4912</v>
      </c>
    </row>
    <row r="836">
      <c r="A836" s="14" t="s">
        <v>4901</v>
      </c>
      <c r="B836" s="14" t="s">
        <v>7704</v>
      </c>
      <c r="C836" s="14" t="s">
        <v>4902</v>
      </c>
      <c r="D836" s="14" t="s">
        <v>352</v>
      </c>
      <c r="E836" s="14" t="s">
        <v>7705</v>
      </c>
      <c r="F836" s="14" t="s">
        <v>4903</v>
      </c>
      <c r="G836" s="15">
        <v>532.0</v>
      </c>
      <c r="H836" s="15" t="s">
        <v>4685</v>
      </c>
      <c r="I836" s="15">
        <v>520.0</v>
      </c>
      <c r="J836" s="15" t="s">
        <v>363</v>
      </c>
      <c r="K836" s="15" t="s">
        <v>4925</v>
      </c>
    </row>
    <row r="837">
      <c r="A837" s="14" t="s">
        <v>4907</v>
      </c>
      <c r="B837" s="14" t="s">
        <v>7707</v>
      </c>
      <c r="C837" s="14" t="s">
        <v>4908</v>
      </c>
      <c r="D837" s="14" t="s">
        <v>359</v>
      </c>
      <c r="E837" s="14" t="s">
        <v>7705</v>
      </c>
      <c r="F837" s="14" t="s">
        <v>4909</v>
      </c>
      <c r="G837" s="15">
        <v>532.0</v>
      </c>
      <c r="H837" s="15" t="s">
        <v>4685</v>
      </c>
      <c r="I837" s="15">
        <v>520.0</v>
      </c>
      <c r="J837" s="15" t="s">
        <v>371</v>
      </c>
      <c r="K837" s="15" t="s">
        <v>4928</v>
      </c>
    </row>
    <row r="838">
      <c r="A838" s="14" t="s">
        <v>4913</v>
      </c>
      <c r="B838" s="14" t="s">
        <v>7709</v>
      </c>
      <c r="C838" s="14" t="s">
        <v>4914</v>
      </c>
      <c r="D838" s="14" t="s">
        <v>367</v>
      </c>
      <c r="E838" s="14" t="s">
        <v>7705</v>
      </c>
      <c r="F838" s="14" t="s">
        <v>4915</v>
      </c>
      <c r="G838" s="15">
        <v>532.0</v>
      </c>
      <c r="H838" s="15" t="s">
        <v>4685</v>
      </c>
      <c r="I838" s="15">
        <v>520.0</v>
      </c>
      <c r="J838" s="15" t="s">
        <v>379</v>
      </c>
      <c r="K838" s="15" t="s">
        <v>4931</v>
      </c>
    </row>
    <row r="839">
      <c r="A839" s="14" t="s">
        <v>4918</v>
      </c>
      <c r="B839" s="14" t="s">
        <v>7711</v>
      </c>
      <c r="C839" s="14" t="s">
        <v>4919</v>
      </c>
      <c r="D839" s="14" t="s">
        <v>375</v>
      </c>
      <c r="E839" s="14" t="s">
        <v>7705</v>
      </c>
      <c r="F839" s="14" t="s">
        <v>4920</v>
      </c>
      <c r="G839" s="15">
        <v>532.0</v>
      </c>
      <c r="H839" s="15" t="s">
        <v>4685</v>
      </c>
      <c r="I839" s="15">
        <v>520.0</v>
      </c>
      <c r="J839" s="15" t="s">
        <v>387</v>
      </c>
      <c r="K839" s="15" t="s">
        <v>4934</v>
      </c>
    </row>
    <row r="840">
      <c r="A840" s="14" t="s">
        <v>4923</v>
      </c>
      <c r="B840" s="14" t="s">
        <v>7713</v>
      </c>
      <c r="C840" s="14" t="s">
        <v>4924</v>
      </c>
      <c r="D840" s="14" t="s">
        <v>375</v>
      </c>
      <c r="E840" s="14" t="s">
        <v>7705</v>
      </c>
      <c r="F840" s="14" t="s">
        <v>4920</v>
      </c>
      <c r="G840" s="15"/>
      <c r="H840" s="15"/>
      <c r="I840" s="15"/>
      <c r="J840" s="15"/>
      <c r="K840" s="15"/>
    </row>
    <row r="841">
      <c r="A841" s="14" t="s">
        <v>4926</v>
      </c>
      <c r="B841" s="14" t="s">
        <v>7715</v>
      </c>
      <c r="C841" s="14" t="s">
        <v>4927</v>
      </c>
      <c r="D841" s="14" t="s">
        <v>375</v>
      </c>
      <c r="E841" s="14" t="s">
        <v>7705</v>
      </c>
      <c r="F841" s="14" t="s">
        <v>4920</v>
      </c>
      <c r="G841" s="15"/>
      <c r="H841" s="15"/>
      <c r="I841" s="15"/>
      <c r="J841" s="15"/>
      <c r="K841" s="15"/>
    </row>
    <row r="842">
      <c r="A842" s="14" t="s">
        <v>4929</v>
      </c>
      <c r="B842" s="14" t="s">
        <v>7717</v>
      </c>
      <c r="C842" s="14" t="s">
        <v>4930</v>
      </c>
      <c r="D842" s="14" t="s">
        <v>375</v>
      </c>
      <c r="E842" s="14" t="s">
        <v>7705</v>
      </c>
      <c r="F842" s="14" t="s">
        <v>4920</v>
      </c>
      <c r="G842" s="15"/>
      <c r="H842" s="15"/>
      <c r="I842" s="15"/>
      <c r="J842" s="15"/>
      <c r="K842" s="15"/>
    </row>
    <row r="843">
      <c r="A843" s="14" t="s">
        <v>4932</v>
      </c>
      <c r="B843" s="14" t="s">
        <v>7719</v>
      </c>
      <c r="C843" s="14" t="s">
        <v>4933</v>
      </c>
      <c r="D843" s="14" t="s">
        <v>375</v>
      </c>
      <c r="E843" s="14" t="s">
        <v>7705</v>
      </c>
      <c r="F843" s="14" t="s">
        <v>4920</v>
      </c>
      <c r="G843" s="15"/>
      <c r="H843" s="15"/>
      <c r="I843" s="15"/>
      <c r="J843" s="15"/>
      <c r="K843" s="15"/>
    </row>
    <row r="844">
      <c r="A844" s="14" t="s">
        <v>4935</v>
      </c>
      <c r="B844" s="14" t="s">
        <v>7721</v>
      </c>
      <c r="C844" s="14" t="s">
        <v>4936</v>
      </c>
      <c r="D844" s="14" t="s">
        <v>375</v>
      </c>
      <c r="E844" s="14" t="s">
        <v>7705</v>
      </c>
      <c r="F844" s="14" t="s">
        <v>4920</v>
      </c>
      <c r="G844" s="15"/>
      <c r="H844" s="15"/>
      <c r="I844" s="15"/>
      <c r="J844" s="15"/>
      <c r="K844" s="15"/>
    </row>
    <row r="845">
      <c r="A845" s="14" t="s">
        <v>4937</v>
      </c>
      <c r="B845" s="14" t="s">
        <v>7723</v>
      </c>
      <c r="C845" s="14" t="s">
        <v>4938</v>
      </c>
      <c r="D845" s="14" t="s">
        <v>375</v>
      </c>
      <c r="E845" s="14" t="s">
        <v>7705</v>
      </c>
      <c r="F845" s="14" t="s">
        <v>4920</v>
      </c>
      <c r="G845" s="15"/>
      <c r="H845" s="15"/>
      <c r="I845" s="15"/>
      <c r="J845" s="15"/>
      <c r="K845" s="15"/>
    </row>
    <row r="846">
      <c r="A846" s="14" t="s">
        <v>4939</v>
      </c>
      <c r="B846" s="14" t="s">
        <v>7725</v>
      </c>
      <c r="C846" s="14" t="s">
        <v>4940</v>
      </c>
      <c r="D846" s="14" t="s">
        <v>375</v>
      </c>
      <c r="E846" s="14" t="s">
        <v>7705</v>
      </c>
      <c r="F846" s="14" t="s">
        <v>4920</v>
      </c>
      <c r="G846" s="15"/>
      <c r="H846" s="15"/>
      <c r="I846" s="15"/>
      <c r="J846" s="15"/>
      <c r="K846" s="15"/>
    </row>
    <row r="847">
      <c r="A847" s="14" t="s">
        <v>4941</v>
      </c>
      <c r="B847" s="14" t="s">
        <v>7727</v>
      </c>
      <c r="C847" s="14" t="s">
        <v>4942</v>
      </c>
      <c r="D847" s="14" t="s">
        <v>375</v>
      </c>
      <c r="E847" s="14" t="s">
        <v>7705</v>
      </c>
      <c r="F847" s="14" t="s">
        <v>4920</v>
      </c>
      <c r="G847" s="15"/>
      <c r="H847" s="15"/>
      <c r="I847" s="15"/>
      <c r="J847" s="15"/>
      <c r="K847" s="15"/>
    </row>
    <row r="848">
      <c r="A848" s="14" t="s">
        <v>4943</v>
      </c>
      <c r="B848" s="14" t="s">
        <v>7729</v>
      </c>
      <c r="C848" s="14" t="s">
        <v>4944</v>
      </c>
      <c r="D848" s="14" t="s">
        <v>375</v>
      </c>
      <c r="E848" s="14" t="s">
        <v>7705</v>
      </c>
      <c r="F848" s="14" t="s">
        <v>4920</v>
      </c>
      <c r="G848" s="15"/>
      <c r="H848" s="15"/>
      <c r="I848" s="15"/>
      <c r="J848" s="15"/>
      <c r="K848" s="15"/>
    </row>
    <row r="849">
      <c r="A849" s="14" t="s">
        <v>4945</v>
      </c>
      <c r="B849" s="14" t="s">
        <v>7731</v>
      </c>
      <c r="C849" s="14" t="s">
        <v>4946</v>
      </c>
      <c r="D849" s="16"/>
      <c r="E849" s="16"/>
      <c r="F849" s="16"/>
      <c r="G849" s="15"/>
      <c r="H849" s="15"/>
      <c r="I849" s="15"/>
      <c r="J849" s="15"/>
      <c r="K849" s="15"/>
    </row>
    <row r="850">
      <c r="A850" s="14" t="s">
        <v>4947</v>
      </c>
      <c r="B850" s="14" t="s">
        <v>7731</v>
      </c>
      <c r="C850" s="14" t="s">
        <v>4946</v>
      </c>
      <c r="D850" s="14" t="s">
        <v>375</v>
      </c>
      <c r="E850" s="14" t="s">
        <v>7705</v>
      </c>
      <c r="F850" s="14" t="s">
        <v>4920</v>
      </c>
      <c r="G850" s="15"/>
      <c r="H850" s="15"/>
      <c r="I850" s="15"/>
      <c r="J850" s="15"/>
      <c r="K850" s="15"/>
    </row>
    <row r="851">
      <c r="A851" s="14" t="s">
        <v>4948</v>
      </c>
      <c r="B851" s="14" t="s">
        <v>7734</v>
      </c>
      <c r="C851" s="14" t="s">
        <v>4949</v>
      </c>
      <c r="D851" s="14" t="s">
        <v>375</v>
      </c>
      <c r="E851" s="14" t="s">
        <v>7705</v>
      </c>
      <c r="F851" s="14" t="s">
        <v>4920</v>
      </c>
      <c r="G851" s="15"/>
      <c r="H851" s="15"/>
      <c r="I851" s="15"/>
      <c r="J851" s="15"/>
      <c r="K851" s="15"/>
    </row>
    <row r="852">
      <c r="A852" s="14" t="s">
        <v>4950</v>
      </c>
      <c r="B852" s="14" t="s">
        <v>7736</v>
      </c>
      <c r="C852" s="14" t="s">
        <v>4951</v>
      </c>
      <c r="D852" s="14" t="s">
        <v>375</v>
      </c>
      <c r="E852" s="14" t="s">
        <v>7705</v>
      </c>
      <c r="F852" s="14" t="s">
        <v>4920</v>
      </c>
      <c r="G852" s="15"/>
      <c r="H852" s="15"/>
      <c r="I852" s="15"/>
      <c r="J852" s="15"/>
      <c r="K852" s="15"/>
    </row>
    <row r="853">
      <c r="A853" s="14" t="s">
        <v>4952</v>
      </c>
      <c r="B853" s="14" t="s">
        <v>7738</v>
      </c>
      <c r="C853" s="14" t="s">
        <v>4953</v>
      </c>
      <c r="D853" s="14" t="s">
        <v>383</v>
      </c>
      <c r="E853" s="14" t="s">
        <v>7705</v>
      </c>
      <c r="F853" s="14" t="s">
        <v>4954</v>
      </c>
      <c r="G853" s="15">
        <v>533.0</v>
      </c>
      <c r="H853" s="15" t="s">
        <v>4685</v>
      </c>
      <c r="I853" s="15">
        <v>521.0</v>
      </c>
      <c r="J853" s="15" t="s">
        <v>396</v>
      </c>
      <c r="K853" s="15" t="s">
        <v>4967</v>
      </c>
    </row>
    <row r="854">
      <c r="A854" s="14" t="s">
        <v>4957</v>
      </c>
      <c r="B854" s="14" t="s">
        <v>7740</v>
      </c>
      <c r="C854" s="14" t="s">
        <v>4958</v>
      </c>
      <c r="D854" s="14" t="s">
        <v>391</v>
      </c>
      <c r="E854" s="14" t="s">
        <v>7741</v>
      </c>
      <c r="F854" s="14" t="s">
        <v>4959</v>
      </c>
      <c r="G854" s="15">
        <v>533.0</v>
      </c>
      <c r="H854" s="15" t="s">
        <v>4685</v>
      </c>
      <c r="I854" s="15">
        <v>521.0</v>
      </c>
      <c r="J854" s="15" t="s">
        <v>404</v>
      </c>
      <c r="K854" s="15" t="s">
        <v>4970</v>
      </c>
    </row>
    <row r="855">
      <c r="A855" s="14" t="s">
        <v>4962</v>
      </c>
      <c r="B855" s="14" t="s">
        <v>7743</v>
      </c>
      <c r="C855" s="14" t="s">
        <v>4963</v>
      </c>
      <c r="D855" s="14" t="s">
        <v>391</v>
      </c>
      <c r="E855" s="14" t="s">
        <v>7741</v>
      </c>
      <c r="F855" s="14" t="s">
        <v>4959</v>
      </c>
    </row>
    <row r="856">
      <c r="A856" s="14" t="s">
        <v>4964</v>
      </c>
      <c r="B856" s="14" t="s">
        <v>4965</v>
      </c>
      <c r="C856" s="16"/>
      <c r="D856" s="16"/>
      <c r="E856" s="16"/>
      <c r="F856" s="16"/>
      <c r="G856" s="15"/>
      <c r="H856" s="15"/>
      <c r="I856" s="15"/>
      <c r="J856" s="15"/>
      <c r="K856" s="15"/>
    </row>
    <row r="857">
      <c r="A857" s="14" t="s">
        <v>4966</v>
      </c>
      <c r="B857" s="14" t="s">
        <v>4965</v>
      </c>
      <c r="C857" s="16"/>
      <c r="D857" s="16"/>
      <c r="E857" s="16"/>
      <c r="F857" s="16"/>
      <c r="G857" s="15"/>
      <c r="H857" s="15"/>
      <c r="I857" s="15"/>
      <c r="J857" s="15"/>
      <c r="K857" s="15"/>
    </row>
    <row r="858">
      <c r="A858" s="14" t="s">
        <v>4968</v>
      </c>
      <c r="B858" s="14" t="s">
        <v>7747</v>
      </c>
      <c r="C858" s="14" t="s">
        <v>4969</v>
      </c>
      <c r="D858" s="14" t="s">
        <v>391</v>
      </c>
      <c r="E858" s="14" t="s">
        <v>7741</v>
      </c>
      <c r="F858" s="14" t="s">
        <v>4959</v>
      </c>
    </row>
    <row r="859">
      <c r="A859" s="14" t="s">
        <v>4971</v>
      </c>
      <c r="B859" s="14" t="s">
        <v>7749</v>
      </c>
      <c r="C859" s="14" t="s">
        <v>4972</v>
      </c>
      <c r="D859" s="14" t="s">
        <v>400</v>
      </c>
      <c r="E859" s="14" t="s">
        <v>7741</v>
      </c>
      <c r="F859" s="14" t="s">
        <v>4973</v>
      </c>
      <c r="G859" s="15">
        <v>534.0</v>
      </c>
      <c r="H859" s="15" t="s">
        <v>4685</v>
      </c>
      <c r="I859" s="15">
        <v>522.0</v>
      </c>
      <c r="J859" s="15" t="s">
        <v>412</v>
      </c>
      <c r="K859" s="15" t="s">
        <v>4984</v>
      </c>
    </row>
    <row r="860">
      <c r="A860" s="14" t="s">
        <v>4976</v>
      </c>
      <c r="B860" s="14" t="s">
        <v>7751</v>
      </c>
      <c r="C860" s="14" t="s">
        <v>4977</v>
      </c>
      <c r="D860" s="14" t="s">
        <v>400</v>
      </c>
      <c r="E860" s="14" t="s">
        <v>7741</v>
      </c>
      <c r="F860" s="14" t="s">
        <v>4973</v>
      </c>
      <c r="G860" s="15"/>
      <c r="H860" s="15"/>
      <c r="I860" s="15"/>
      <c r="J860" s="15"/>
      <c r="K860" s="15"/>
    </row>
    <row r="861">
      <c r="A861" s="14" t="s">
        <v>4978</v>
      </c>
      <c r="B861" s="14" t="s">
        <v>7753</v>
      </c>
      <c r="C861" s="14" t="s">
        <v>4979</v>
      </c>
      <c r="D861" s="14" t="s">
        <v>400</v>
      </c>
      <c r="E861" s="14" t="s">
        <v>7741</v>
      </c>
      <c r="F861" s="14" t="s">
        <v>4973</v>
      </c>
      <c r="G861" s="15"/>
      <c r="H861" s="15"/>
      <c r="I861" s="15"/>
      <c r="J861" s="15"/>
      <c r="K861" s="15"/>
    </row>
    <row r="862">
      <c r="A862" s="14" t="s">
        <v>4980</v>
      </c>
      <c r="B862" s="14" t="s">
        <v>7755</v>
      </c>
      <c r="C862" s="14" t="s">
        <v>4981</v>
      </c>
      <c r="D862" s="14" t="s">
        <v>400</v>
      </c>
      <c r="E862" s="14" t="s">
        <v>7741</v>
      </c>
      <c r="F862" s="14" t="s">
        <v>4973</v>
      </c>
      <c r="G862" s="15"/>
      <c r="H862" s="15"/>
      <c r="I862" s="15"/>
      <c r="J862" s="15"/>
      <c r="K862" s="15"/>
    </row>
    <row r="863">
      <c r="A863" s="14" t="s">
        <v>4982</v>
      </c>
      <c r="B863" s="14" t="s">
        <v>7757</v>
      </c>
      <c r="C863" s="14" t="s">
        <v>4983</v>
      </c>
      <c r="D863" s="14" t="s">
        <v>400</v>
      </c>
      <c r="E863" s="14" t="s">
        <v>7741</v>
      </c>
      <c r="F863" s="14" t="s">
        <v>4973</v>
      </c>
      <c r="G863" s="15"/>
      <c r="H863" s="15"/>
      <c r="I863" s="15"/>
      <c r="J863" s="15"/>
      <c r="K863" s="15"/>
    </row>
    <row r="864">
      <c r="A864" s="14" t="s">
        <v>4985</v>
      </c>
      <c r="B864" s="14" t="s">
        <v>7759</v>
      </c>
      <c r="C864" s="14" t="s">
        <v>4986</v>
      </c>
      <c r="D864" s="14" t="s">
        <v>400</v>
      </c>
      <c r="E864" s="14" t="s">
        <v>7741</v>
      </c>
      <c r="F864" s="14" t="s">
        <v>4973</v>
      </c>
      <c r="G864" s="15"/>
      <c r="H864" s="15"/>
      <c r="I864" s="15"/>
      <c r="J864" s="15"/>
      <c r="K864" s="15"/>
    </row>
    <row r="865">
      <c r="A865" s="14" t="s">
        <v>4987</v>
      </c>
      <c r="B865" s="14" t="s">
        <v>7761</v>
      </c>
      <c r="C865" s="14" t="s">
        <v>4988</v>
      </c>
      <c r="D865" s="14" t="s">
        <v>400</v>
      </c>
      <c r="E865" s="14" t="s">
        <v>7741</v>
      </c>
      <c r="F865" s="14" t="s">
        <v>4973</v>
      </c>
      <c r="G865" s="15"/>
      <c r="H865" s="15"/>
      <c r="I865" s="15"/>
      <c r="J865" s="15"/>
      <c r="K865" s="15"/>
    </row>
    <row r="866">
      <c r="A866" s="14" t="s">
        <v>4989</v>
      </c>
      <c r="B866" s="14" t="s">
        <v>7763</v>
      </c>
      <c r="C866" s="14" t="s">
        <v>4990</v>
      </c>
      <c r="D866" s="14" t="s">
        <v>400</v>
      </c>
      <c r="E866" s="14" t="s">
        <v>7741</v>
      </c>
      <c r="F866" s="14" t="s">
        <v>4973</v>
      </c>
      <c r="G866" s="15"/>
      <c r="H866" s="15"/>
      <c r="I866" s="15"/>
      <c r="J866" s="15"/>
      <c r="K866" s="15"/>
    </row>
    <row r="867">
      <c r="A867" s="14" t="s">
        <v>4991</v>
      </c>
      <c r="B867" s="14" t="s">
        <v>7765</v>
      </c>
      <c r="C867" s="14" t="s">
        <v>4992</v>
      </c>
      <c r="D867" s="14" t="s">
        <v>400</v>
      </c>
      <c r="E867" s="14" t="s">
        <v>7741</v>
      </c>
      <c r="F867" s="14" t="s">
        <v>4973</v>
      </c>
      <c r="G867" s="15"/>
      <c r="H867" s="15"/>
      <c r="I867" s="15"/>
      <c r="J867" s="15"/>
      <c r="K867" s="15"/>
    </row>
    <row r="868">
      <c r="A868" s="14" t="s">
        <v>4993</v>
      </c>
      <c r="B868" s="14" t="s">
        <v>7767</v>
      </c>
      <c r="C868" s="14" t="s">
        <v>4994</v>
      </c>
      <c r="D868" s="14" t="s">
        <v>400</v>
      </c>
      <c r="E868" s="14" t="s">
        <v>7741</v>
      </c>
      <c r="F868" s="14" t="s">
        <v>4973</v>
      </c>
      <c r="G868" s="15"/>
      <c r="H868" s="15"/>
      <c r="I868" s="15"/>
      <c r="J868" s="15"/>
      <c r="K868" s="15"/>
    </row>
    <row r="869">
      <c r="A869" s="14" t="s">
        <v>4995</v>
      </c>
      <c r="B869" s="14" t="s">
        <v>7769</v>
      </c>
      <c r="C869" s="14" t="s">
        <v>4996</v>
      </c>
      <c r="D869" s="14" t="s">
        <v>400</v>
      </c>
      <c r="E869" s="14" t="s">
        <v>7741</v>
      </c>
      <c r="F869" s="14" t="s">
        <v>4973</v>
      </c>
      <c r="G869" s="15"/>
      <c r="H869" s="15"/>
      <c r="I869" s="15"/>
      <c r="J869" s="15"/>
      <c r="K869" s="15"/>
    </row>
    <row r="870">
      <c r="A870" s="14" t="s">
        <v>4997</v>
      </c>
      <c r="B870" s="14" t="s">
        <v>7771</v>
      </c>
      <c r="C870" s="14" t="s">
        <v>4998</v>
      </c>
      <c r="D870" s="14" t="s">
        <v>400</v>
      </c>
      <c r="E870" s="14" t="s">
        <v>7741</v>
      </c>
      <c r="F870" s="14" t="s">
        <v>4973</v>
      </c>
      <c r="G870" s="15"/>
      <c r="H870" s="15"/>
      <c r="I870" s="15"/>
      <c r="J870" s="15"/>
      <c r="K870" s="15"/>
    </row>
    <row r="871">
      <c r="A871" s="14" t="s">
        <v>4999</v>
      </c>
      <c r="B871" s="14" t="s">
        <v>7773</v>
      </c>
      <c r="C871" s="14" t="s">
        <v>5000</v>
      </c>
      <c r="D871" s="14" t="s">
        <v>400</v>
      </c>
      <c r="E871" s="14" t="s">
        <v>7741</v>
      </c>
      <c r="F871" s="14" t="s">
        <v>4973</v>
      </c>
      <c r="G871" s="15"/>
      <c r="H871" s="15"/>
      <c r="I871" s="15"/>
      <c r="J871" s="15"/>
      <c r="K871" s="15"/>
    </row>
    <row r="872">
      <c r="A872" s="14" t="s">
        <v>5001</v>
      </c>
      <c r="B872" s="14" t="s">
        <v>7775</v>
      </c>
      <c r="C872" s="14" t="s">
        <v>5002</v>
      </c>
      <c r="D872" s="14" t="s">
        <v>400</v>
      </c>
      <c r="E872" s="14" t="s">
        <v>7741</v>
      </c>
      <c r="F872" s="14" t="s">
        <v>4973</v>
      </c>
      <c r="G872" s="15"/>
      <c r="H872" s="15"/>
      <c r="I872" s="15"/>
      <c r="J872" s="15"/>
      <c r="K872" s="15"/>
    </row>
    <row r="873">
      <c r="A873" s="14" t="s">
        <v>5003</v>
      </c>
      <c r="B873" s="16"/>
      <c r="C873" s="16"/>
      <c r="D873" s="16"/>
      <c r="E873" s="16"/>
      <c r="F873" s="16"/>
      <c r="G873" s="15"/>
      <c r="H873" s="15"/>
      <c r="I873" s="15"/>
      <c r="J873" s="15"/>
      <c r="K873" s="15"/>
    </row>
    <row r="874">
      <c r="A874" s="14" t="s">
        <v>5004</v>
      </c>
      <c r="B874" s="14" t="s">
        <v>7777</v>
      </c>
      <c r="C874" s="14" t="s">
        <v>5005</v>
      </c>
      <c r="D874" s="14" t="s">
        <v>408</v>
      </c>
      <c r="E874" s="14" t="s">
        <v>7778</v>
      </c>
      <c r="F874" s="14" t="s">
        <v>5006</v>
      </c>
      <c r="G874" s="15">
        <v>535.0</v>
      </c>
      <c r="H874" s="15" t="s">
        <v>4685</v>
      </c>
      <c r="I874" s="15">
        <v>523.0</v>
      </c>
      <c r="J874" s="15" t="s">
        <v>420</v>
      </c>
      <c r="K874" s="15" t="s">
        <v>5024</v>
      </c>
    </row>
    <row r="875">
      <c r="A875" s="14" t="s">
        <v>5009</v>
      </c>
      <c r="B875" s="14" t="s">
        <v>7780</v>
      </c>
      <c r="C875" s="14" t="s">
        <v>5010</v>
      </c>
      <c r="D875" s="14" t="s">
        <v>408</v>
      </c>
      <c r="E875" s="14" t="s">
        <v>7781</v>
      </c>
      <c r="F875" s="14" t="s">
        <v>5011</v>
      </c>
      <c r="G875" s="15">
        <v>538.0</v>
      </c>
      <c r="H875" s="15" t="s">
        <v>4685</v>
      </c>
      <c r="I875" s="15">
        <v>526.0</v>
      </c>
      <c r="J875" s="15" t="s">
        <v>428</v>
      </c>
      <c r="K875" s="15" t="s">
        <v>5030</v>
      </c>
    </row>
    <row r="876">
      <c r="A876" s="14" t="s">
        <v>5012</v>
      </c>
      <c r="B876" s="14" t="s">
        <v>7783</v>
      </c>
      <c r="C876" s="14" t="s">
        <v>5013</v>
      </c>
      <c r="D876" s="14" t="s">
        <v>408</v>
      </c>
      <c r="E876" s="14" t="s">
        <v>7781</v>
      </c>
      <c r="F876" s="14" t="s">
        <v>5011</v>
      </c>
      <c r="G876" s="15">
        <v>539.0</v>
      </c>
      <c r="H876" s="15" t="s">
        <v>4685</v>
      </c>
      <c r="I876" s="15">
        <v>527.0</v>
      </c>
      <c r="J876" s="15" t="s">
        <v>436</v>
      </c>
      <c r="K876" s="15" t="s">
        <v>5036</v>
      </c>
    </row>
    <row r="877">
      <c r="A877" s="14" t="s">
        <v>5014</v>
      </c>
      <c r="B877" s="14" t="s">
        <v>7785</v>
      </c>
      <c r="C877" s="14" t="s">
        <v>5015</v>
      </c>
      <c r="D877" s="14" t="s">
        <v>416</v>
      </c>
      <c r="E877" s="14" t="s">
        <v>7786</v>
      </c>
      <c r="F877" s="14" t="s">
        <v>5016</v>
      </c>
      <c r="G877" s="15">
        <v>540.0</v>
      </c>
      <c r="H877" s="15" t="s">
        <v>4685</v>
      </c>
      <c r="I877" s="15">
        <v>528.0</v>
      </c>
      <c r="J877" s="15" t="s">
        <v>444</v>
      </c>
      <c r="K877" s="15" t="s">
        <v>5042</v>
      </c>
    </row>
    <row r="878">
      <c r="A878" s="14" t="s">
        <v>5019</v>
      </c>
      <c r="B878" s="14" t="s">
        <v>7788</v>
      </c>
      <c r="C878" s="14" t="s">
        <v>5020</v>
      </c>
      <c r="D878" s="14" t="s">
        <v>424</v>
      </c>
      <c r="E878" s="14" t="s">
        <v>7786</v>
      </c>
      <c r="F878" s="14" t="s">
        <v>5021</v>
      </c>
      <c r="G878" s="15">
        <v>540.0</v>
      </c>
      <c r="H878" s="15" t="s">
        <v>4685</v>
      </c>
      <c r="I878" s="15">
        <v>528.0</v>
      </c>
      <c r="J878" s="15" t="s">
        <v>452</v>
      </c>
      <c r="K878" s="15" t="s">
        <v>5048</v>
      </c>
    </row>
    <row r="879">
      <c r="A879" s="14" t="s">
        <v>5025</v>
      </c>
      <c r="B879" s="14" t="s">
        <v>7790</v>
      </c>
      <c r="C879" s="14" t="s">
        <v>5026</v>
      </c>
      <c r="D879" s="14" t="s">
        <v>432</v>
      </c>
      <c r="E879" s="14" t="s">
        <v>7791</v>
      </c>
      <c r="F879" s="14" t="s">
        <v>5027</v>
      </c>
      <c r="G879" s="15">
        <v>541.0</v>
      </c>
      <c r="H879" s="15" t="s">
        <v>4685</v>
      </c>
      <c r="I879" s="15">
        <v>529.0</v>
      </c>
      <c r="J879" s="15" t="s">
        <v>460</v>
      </c>
      <c r="K879" s="15" t="s">
        <v>5054</v>
      </c>
    </row>
    <row r="880">
      <c r="A880" s="14" t="s">
        <v>5031</v>
      </c>
      <c r="B880" s="14" t="s">
        <v>7793</v>
      </c>
      <c r="C880" s="14" t="s">
        <v>5032</v>
      </c>
      <c r="D880" s="14" t="s">
        <v>440</v>
      </c>
      <c r="E880" s="14" t="s">
        <v>7791</v>
      </c>
      <c r="F880" s="14" t="s">
        <v>5033</v>
      </c>
      <c r="G880" s="15">
        <v>541.0</v>
      </c>
      <c r="H880" s="15" t="s">
        <v>4685</v>
      </c>
      <c r="I880" s="15">
        <v>529.0</v>
      </c>
      <c r="J880" s="15" t="s">
        <v>460</v>
      </c>
      <c r="K880" s="15" t="s">
        <v>5060</v>
      </c>
    </row>
    <row r="881">
      <c r="A881" s="14" t="s">
        <v>5037</v>
      </c>
      <c r="B881" s="14" t="s">
        <v>7795</v>
      </c>
      <c r="C881" s="14" t="s">
        <v>5038</v>
      </c>
      <c r="D881" s="14" t="s">
        <v>448</v>
      </c>
      <c r="E881" s="14" t="s">
        <v>7796</v>
      </c>
      <c r="F881" s="14" t="s">
        <v>5039</v>
      </c>
      <c r="G881" s="15">
        <v>542.0</v>
      </c>
      <c r="H881" s="15" t="s">
        <v>4685</v>
      </c>
      <c r="I881" s="15">
        <v>530.0</v>
      </c>
      <c r="J881" s="15" t="s">
        <v>468</v>
      </c>
      <c r="K881" s="15" t="s">
        <v>5066</v>
      </c>
    </row>
    <row r="882">
      <c r="A882" s="14" t="s">
        <v>5043</v>
      </c>
      <c r="B882" s="14" t="s">
        <v>7798</v>
      </c>
      <c r="C882" s="14" t="s">
        <v>5044</v>
      </c>
      <c r="D882" s="14" t="s">
        <v>456</v>
      </c>
      <c r="E882" s="14" t="s">
        <v>7799</v>
      </c>
      <c r="F882" s="14" t="s">
        <v>5045</v>
      </c>
      <c r="G882" s="15">
        <v>542.0</v>
      </c>
      <c r="H882" s="15" t="s">
        <v>4685</v>
      </c>
      <c r="I882" s="15">
        <v>530.0</v>
      </c>
      <c r="J882" s="15" t="s">
        <v>477</v>
      </c>
      <c r="K882" s="15" t="s">
        <v>5072</v>
      </c>
    </row>
    <row r="883">
      <c r="A883" s="14" t="s">
        <v>5049</v>
      </c>
      <c r="B883" s="14" t="s">
        <v>7801</v>
      </c>
      <c r="C883" s="14" t="s">
        <v>5050</v>
      </c>
      <c r="D883" s="14" t="s">
        <v>464</v>
      </c>
      <c r="E883" s="14" t="s">
        <v>7799</v>
      </c>
      <c r="F883" s="14" t="s">
        <v>5051</v>
      </c>
      <c r="G883" s="15">
        <v>543.0</v>
      </c>
      <c r="H883" s="15" t="s">
        <v>4685</v>
      </c>
      <c r="I883" s="15">
        <v>531.0</v>
      </c>
      <c r="J883" s="15" t="s">
        <v>485</v>
      </c>
      <c r="K883" s="15" t="s">
        <v>5078</v>
      </c>
    </row>
    <row r="884">
      <c r="A884" s="14" t="s">
        <v>5055</v>
      </c>
      <c r="B884" s="14" t="s">
        <v>7803</v>
      </c>
      <c r="C884" s="14" t="s">
        <v>5056</v>
      </c>
      <c r="D884" s="14" t="s">
        <v>472</v>
      </c>
      <c r="E884" s="14" t="s">
        <v>7799</v>
      </c>
      <c r="F884" s="14" t="s">
        <v>5057</v>
      </c>
      <c r="G884" s="15">
        <v>543.0</v>
      </c>
      <c r="H884" s="15" t="s">
        <v>4685</v>
      </c>
      <c r="I884" s="15">
        <v>531.0</v>
      </c>
      <c r="J884" s="15" t="s">
        <v>493</v>
      </c>
      <c r="K884" s="15" t="s">
        <v>5084</v>
      </c>
    </row>
    <row r="885">
      <c r="A885" s="14" t="s">
        <v>5061</v>
      </c>
      <c r="B885" s="14" t="s">
        <v>7805</v>
      </c>
      <c r="C885" s="14" t="s">
        <v>5062</v>
      </c>
      <c r="D885" s="14" t="s">
        <v>481</v>
      </c>
      <c r="E885" s="14" t="s">
        <v>7806</v>
      </c>
      <c r="F885" s="14" t="s">
        <v>5063</v>
      </c>
      <c r="G885" s="15">
        <v>544.0</v>
      </c>
      <c r="H885" s="15" t="s">
        <v>4685</v>
      </c>
      <c r="I885" s="15">
        <v>532.0</v>
      </c>
      <c r="J885" s="15" t="s">
        <v>501</v>
      </c>
      <c r="K885" s="15" t="s">
        <v>5090</v>
      </c>
    </row>
    <row r="886">
      <c r="A886" s="14" t="s">
        <v>5067</v>
      </c>
      <c r="B886" s="14" t="s">
        <v>7808</v>
      </c>
      <c r="C886" s="14" t="s">
        <v>5068</v>
      </c>
      <c r="D886" s="14" t="s">
        <v>489</v>
      </c>
      <c r="E886" s="14" t="s">
        <v>7806</v>
      </c>
      <c r="F886" s="14" t="s">
        <v>5069</v>
      </c>
      <c r="G886" s="15">
        <v>544.0</v>
      </c>
      <c r="H886" s="15" t="s">
        <v>4685</v>
      </c>
      <c r="I886" s="15">
        <v>532.0</v>
      </c>
      <c r="J886" s="15" t="s">
        <v>509</v>
      </c>
      <c r="K886" s="15" t="s">
        <v>5096</v>
      </c>
    </row>
    <row r="887">
      <c r="A887" s="14" t="s">
        <v>5073</v>
      </c>
      <c r="B887" s="14" t="s">
        <v>7810</v>
      </c>
      <c r="C887" s="14" t="s">
        <v>5074</v>
      </c>
      <c r="D887" s="14" t="s">
        <v>497</v>
      </c>
      <c r="E887" s="14" t="s">
        <v>7806</v>
      </c>
      <c r="F887" s="14" t="s">
        <v>5075</v>
      </c>
      <c r="G887" s="15">
        <v>544.0</v>
      </c>
      <c r="H887" s="15" t="s">
        <v>4685</v>
      </c>
      <c r="I887" s="15">
        <v>532.0</v>
      </c>
      <c r="J887" s="15" t="s">
        <v>524</v>
      </c>
      <c r="K887" s="15" t="s">
        <v>5102</v>
      </c>
    </row>
    <row r="888">
      <c r="A888" s="14" t="s">
        <v>5079</v>
      </c>
      <c r="B888" s="14" t="s">
        <v>7812</v>
      </c>
      <c r="C888" s="14" t="s">
        <v>5080</v>
      </c>
      <c r="D888" s="14" t="s">
        <v>505</v>
      </c>
      <c r="E888" s="14" t="s">
        <v>7806</v>
      </c>
      <c r="F888" s="14" t="s">
        <v>5081</v>
      </c>
      <c r="G888" s="15">
        <v>545.0</v>
      </c>
      <c r="H888" s="15" t="s">
        <v>4685</v>
      </c>
      <c r="I888" s="15">
        <v>533.0</v>
      </c>
      <c r="J888" s="15" t="s">
        <v>531</v>
      </c>
      <c r="K888" s="15" t="s">
        <v>5108</v>
      </c>
    </row>
    <row r="889">
      <c r="A889" s="14" t="s">
        <v>5085</v>
      </c>
      <c r="B889" s="14" t="s">
        <v>7814</v>
      </c>
      <c r="C889" s="14" t="s">
        <v>5086</v>
      </c>
      <c r="D889" s="14" t="s">
        <v>513</v>
      </c>
      <c r="E889" s="14" t="s">
        <v>7815</v>
      </c>
      <c r="F889" s="14" t="s">
        <v>5087</v>
      </c>
      <c r="G889" s="15">
        <v>545.0</v>
      </c>
      <c r="H889" s="15" t="s">
        <v>4685</v>
      </c>
      <c r="I889" s="15">
        <v>533.0</v>
      </c>
      <c r="J889" s="15" t="s">
        <v>539</v>
      </c>
      <c r="K889" s="15" t="s">
        <v>5114</v>
      </c>
    </row>
    <row r="890">
      <c r="A890" s="14" t="s">
        <v>5091</v>
      </c>
      <c r="B890" s="14" t="s">
        <v>7817</v>
      </c>
      <c r="C890" s="14" t="s">
        <v>5092</v>
      </c>
      <c r="D890" s="14" t="s">
        <v>520</v>
      </c>
      <c r="E890" s="14" t="s">
        <v>7818</v>
      </c>
      <c r="F890" s="14" t="s">
        <v>5093</v>
      </c>
      <c r="G890" s="15">
        <v>546.0</v>
      </c>
      <c r="H890" s="15" t="s">
        <v>4685</v>
      </c>
      <c r="I890" s="15">
        <v>534.0</v>
      </c>
      <c r="J890" s="15" t="s">
        <v>547</v>
      </c>
      <c r="K890" s="15" t="s">
        <v>5120</v>
      </c>
    </row>
    <row r="891">
      <c r="A891" s="14" t="s">
        <v>5097</v>
      </c>
      <c r="B891" s="14" t="s">
        <v>7820</v>
      </c>
      <c r="C891" s="14" t="s">
        <v>5098</v>
      </c>
      <c r="D891" s="14" t="s">
        <v>528</v>
      </c>
      <c r="E891" s="14" t="s">
        <v>7821</v>
      </c>
      <c r="F891" s="14" t="s">
        <v>5099</v>
      </c>
      <c r="G891" s="15">
        <v>546.0</v>
      </c>
      <c r="H891" s="15" t="s">
        <v>4685</v>
      </c>
      <c r="I891" s="15">
        <v>534.0</v>
      </c>
      <c r="J891" s="15" t="s">
        <v>556</v>
      </c>
      <c r="K891" s="15" t="s">
        <v>5126</v>
      </c>
    </row>
    <row r="892">
      <c r="A892" s="14" t="s">
        <v>5103</v>
      </c>
      <c r="B892" s="14" t="s">
        <v>7823</v>
      </c>
      <c r="C892" s="14" t="s">
        <v>5104</v>
      </c>
      <c r="D892" s="14" t="s">
        <v>535</v>
      </c>
      <c r="E892" s="14" t="s">
        <v>7821</v>
      </c>
      <c r="F892" s="14" t="s">
        <v>5105</v>
      </c>
      <c r="G892" s="15">
        <v>546.0</v>
      </c>
      <c r="H892" s="15" t="s">
        <v>4685</v>
      </c>
      <c r="I892" s="15">
        <v>534.0</v>
      </c>
      <c r="J892" s="15" t="s">
        <v>564</v>
      </c>
      <c r="K892" s="15" t="s">
        <v>5132</v>
      </c>
    </row>
    <row r="893">
      <c r="A893" s="14" t="s">
        <v>5109</v>
      </c>
      <c r="B893" s="14" t="s">
        <v>7825</v>
      </c>
      <c r="C893" s="14" t="s">
        <v>5110</v>
      </c>
      <c r="D893" s="14" t="s">
        <v>543</v>
      </c>
      <c r="E893" s="14" t="s">
        <v>7826</v>
      </c>
      <c r="F893" s="14" t="s">
        <v>5111</v>
      </c>
      <c r="G893" s="15">
        <v>548.0</v>
      </c>
      <c r="H893" s="15" t="s">
        <v>4685</v>
      </c>
      <c r="I893" s="15">
        <v>536.0</v>
      </c>
      <c r="J893" s="15" t="s">
        <v>573</v>
      </c>
      <c r="K893" s="15" t="s">
        <v>5138</v>
      </c>
    </row>
    <row r="894">
      <c r="A894" s="14" t="s">
        <v>5115</v>
      </c>
      <c r="B894" s="14" t="s">
        <v>7828</v>
      </c>
      <c r="C894" s="14" t="s">
        <v>5116</v>
      </c>
      <c r="D894" s="14" t="s">
        <v>551</v>
      </c>
      <c r="E894" s="14" t="s">
        <v>7829</v>
      </c>
      <c r="F894" s="14" t="s">
        <v>5117</v>
      </c>
      <c r="G894" s="15">
        <v>549.0</v>
      </c>
      <c r="H894" s="15" t="s">
        <v>4685</v>
      </c>
      <c r="I894" s="15">
        <v>537.0</v>
      </c>
      <c r="J894" s="15" t="s">
        <v>581</v>
      </c>
      <c r="K894" s="15" t="s">
        <v>5144</v>
      </c>
    </row>
    <row r="895">
      <c r="A895" s="14" t="s">
        <v>5121</v>
      </c>
      <c r="B895" s="14" t="s">
        <v>7831</v>
      </c>
      <c r="C895" s="14" t="s">
        <v>5122</v>
      </c>
      <c r="D895" s="14" t="s">
        <v>561</v>
      </c>
      <c r="E895" s="14" t="s">
        <v>7829</v>
      </c>
      <c r="F895" s="14" t="s">
        <v>5123</v>
      </c>
      <c r="G895" s="15">
        <v>550.0</v>
      </c>
      <c r="H895" s="15" t="s">
        <v>4685</v>
      </c>
      <c r="I895" s="15">
        <v>538.0</v>
      </c>
      <c r="J895" s="15" t="s">
        <v>591</v>
      </c>
      <c r="K895" s="15" t="s">
        <v>5150</v>
      </c>
    </row>
    <row r="896">
      <c r="A896" s="14" t="s">
        <v>5127</v>
      </c>
      <c r="B896" s="14" t="s">
        <v>7833</v>
      </c>
      <c r="C896" s="14" t="s">
        <v>5128</v>
      </c>
      <c r="D896" s="14" t="s">
        <v>569</v>
      </c>
      <c r="E896" s="14" t="s">
        <v>7834</v>
      </c>
      <c r="F896" s="14" t="s">
        <v>5129</v>
      </c>
      <c r="G896" s="15">
        <v>550.0</v>
      </c>
      <c r="H896" s="15" t="s">
        <v>4685</v>
      </c>
      <c r="I896" s="15">
        <v>538.0</v>
      </c>
      <c r="J896" s="15" t="s">
        <v>599</v>
      </c>
      <c r="K896" s="15" t="s">
        <v>5156</v>
      </c>
    </row>
    <row r="897">
      <c r="A897" s="14" t="s">
        <v>5133</v>
      </c>
      <c r="B897" s="14" t="s">
        <v>7836</v>
      </c>
      <c r="C897" s="14" t="s">
        <v>5134</v>
      </c>
      <c r="D897" s="14" t="s">
        <v>577</v>
      </c>
      <c r="E897" s="14" t="s">
        <v>7834</v>
      </c>
      <c r="F897" s="14" t="s">
        <v>5135</v>
      </c>
      <c r="G897" s="15">
        <v>551.0</v>
      </c>
      <c r="H897" s="15" t="s">
        <v>4685</v>
      </c>
      <c r="I897" s="15">
        <v>539.0</v>
      </c>
      <c r="J897" s="15" t="s">
        <v>607</v>
      </c>
      <c r="K897" s="15" t="s">
        <v>5162</v>
      </c>
    </row>
    <row r="898">
      <c r="A898" s="14" t="s">
        <v>5139</v>
      </c>
      <c r="B898" s="14" t="s">
        <v>7839</v>
      </c>
      <c r="C898" s="14" t="s">
        <v>5140</v>
      </c>
      <c r="D898" s="14" t="s">
        <v>587</v>
      </c>
      <c r="E898" s="14" t="s">
        <v>7840</v>
      </c>
      <c r="F898" s="14" t="s">
        <v>5141</v>
      </c>
      <c r="G898" s="15">
        <v>551.0</v>
      </c>
      <c r="H898" s="15" t="s">
        <v>4685</v>
      </c>
      <c r="I898" s="15">
        <v>539.0</v>
      </c>
      <c r="J898" s="15" t="s">
        <v>615</v>
      </c>
      <c r="K898" s="15" t="s">
        <v>5168</v>
      </c>
    </row>
    <row r="899">
      <c r="A899" s="14" t="s">
        <v>5145</v>
      </c>
      <c r="B899" s="14" t="s">
        <v>7843</v>
      </c>
      <c r="C899" s="14" t="s">
        <v>5146</v>
      </c>
      <c r="D899" s="14" t="s">
        <v>595</v>
      </c>
      <c r="E899" s="14" t="s">
        <v>7840</v>
      </c>
      <c r="F899" s="14" t="s">
        <v>5147</v>
      </c>
      <c r="G899" s="15">
        <v>551.0</v>
      </c>
      <c r="H899" s="15" t="s">
        <v>4685</v>
      </c>
      <c r="I899" s="15">
        <v>539.0</v>
      </c>
      <c r="J899" s="15" t="s">
        <v>623</v>
      </c>
      <c r="K899" s="15" t="s">
        <v>5174</v>
      </c>
    </row>
    <row r="900">
      <c r="A900" s="14" t="s">
        <v>5151</v>
      </c>
      <c r="B900" s="14" t="s">
        <v>7845</v>
      </c>
      <c r="C900" s="14" t="s">
        <v>5152</v>
      </c>
      <c r="D900" s="14" t="s">
        <v>603</v>
      </c>
      <c r="E900" s="14" t="s">
        <v>7846</v>
      </c>
      <c r="F900" s="14" t="s">
        <v>5153</v>
      </c>
      <c r="G900" s="15">
        <v>552.0</v>
      </c>
      <c r="H900" s="15" t="s">
        <v>4685</v>
      </c>
      <c r="I900" s="15">
        <v>540.0</v>
      </c>
      <c r="J900" s="15" t="s">
        <v>631</v>
      </c>
      <c r="K900" s="15" t="s">
        <v>5180</v>
      </c>
    </row>
    <row r="901">
      <c r="A901" s="14" t="s">
        <v>5157</v>
      </c>
      <c r="B901" s="14" t="s">
        <v>7848</v>
      </c>
      <c r="C901" s="14" t="s">
        <v>5158</v>
      </c>
      <c r="D901" s="14" t="s">
        <v>611</v>
      </c>
      <c r="E901" s="14" t="s">
        <v>7849</v>
      </c>
      <c r="F901" s="14" t="s">
        <v>5159</v>
      </c>
      <c r="G901" s="15">
        <v>554.0</v>
      </c>
      <c r="H901" s="15" t="s">
        <v>4685</v>
      </c>
      <c r="I901" s="15">
        <v>542.0</v>
      </c>
      <c r="J901" s="15" t="s">
        <v>635</v>
      </c>
      <c r="K901" s="15" t="s">
        <v>5186</v>
      </c>
    </row>
    <row r="902">
      <c r="A902" s="14" t="s">
        <v>5163</v>
      </c>
      <c r="B902" s="14" t="s">
        <v>7851</v>
      </c>
      <c r="C902" s="14" t="s">
        <v>5164</v>
      </c>
      <c r="D902" s="14" t="s">
        <v>619</v>
      </c>
      <c r="E902" s="14" t="s">
        <v>7852</v>
      </c>
      <c r="F902" s="14" t="s">
        <v>5165</v>
      </c>
      <c r="G902" s="15">
        <v>555.0</v>
      </c>
      <c r="H902" s="15" t="s">
        <v>4685</v>
      </c>
      <c r="I902" s="15">
        <v>543.0</v>
      </c>
      <c r="J902" s="15" t="s">
        <v>654</v>
      </c>
      <c r="K902" s="15" t="s">
        <v>5191</v>
      </c>
    </row>
    <row r="903">
      <c r="A903" s="14" t="s">
        <v>5169</v>
      </c>
      <c r="B903" s="14" t="s">
        <v>7854</v>
      </c>
      <c r="C903" s="14" t="s">
        <v>5170</v>
      </c>
      <c r="D903" s="14" t="s">
        <v>627</v>
      </c>
      <c r="E903" s="14" t="s">
        <v>7852</v>
      </c>
      <c r="F903" s="14" t="s">
        <v>5171</v>
      </c>
      <c r="G903" s="15">
        <v>555.0</v>
      </c>
      <c r="H903" s="15" t="s">
        <v>4685</v>
      </c>
      <c r="I903" s="15">
        <v>543.0</v>
      </c>
      <c r="J903" s="15" t="s">
        <v>664</v>
      </c>
      <c r="K903" s="15" t="s">
        <v>5194</v>
      </c>
    </row>
    <row r="904">
      <c r="A904" s="14" t="s">
        <v>5175</v>
      </c>
      <c r="B904" s="14" t="s">
        <v>7856</v>
      </c>
      <c r="C904" s="14" t="s">
        <v>5176</v>
      </c>
      <c r="D904" s="14" t="s">
        <v>639</v>
      </c>
      <c r="E904" s="14" t="s">
        <v>7857</v>
      </c>
      <c r="F904" s="14" t="s">
        <v>5177</v>
      </c>
      <c r="G904" s="15">
        <v>556.0</v>
      </c>
      <c r="H904" s="15" t="s">
        <v>4685</v>
      </c>
      <c r="I904" s="15">
        <v>544.0</v>
      </c>
      <c r="J904" s="15" t="s">
        <v>672</v>
      </c>
      <c r="K904" s="15" t="s">
        <v>5200</v>
      </c>
    </row>
    <row r="905">
      <c r="A905" s="14" t="s">
        <v>5181</v>
      </c>
      <c r="B905" s="14" t="s">
        <v>7859</v>
      </c>
      <c r="C905" s="14" t="s">
        <v>5182</v>
      </c>
      <c r="D905" s="14" t="s">
        <v>650</v>
      </c>
      <c r="E905" s="14" t="s">
        <v>7860</v>
      </c>
      <c r="F905" s="14" t="s">
        <v>5183</v>
      </c>
      <c r="G905" s="15">
        <v>557.0</v>
      </c>
      <c r="H905" s="15" t="s">
        <v>4685</v>
      </c>
      <c r="I905" s="15">
        <v>545.0</v>
      </c>
      <c r="J905" s="15" t="s">
        <v>682</v>
      </c>
      <c r="K905" s="15" t="s">
        <v>5206</v>
      </c>
    </row>
    <row r="906">
      <c r="A906" s="14" t="s">
        <v>5187</v>
      </c>
      <c r="B906" s="14" t="s">
        <v>7862</v>
      </c>
      <c r="C906" s="14" t="s">
        <v>5188</v>
      </c>
      <c r="D906" s="16"/>
      <c r="E906" s="16"/>
      <c r="F906" s="16"/>
    </row>
    <row r="907">
      <c r="A907" s="14" t="s">
        <v>5192</v>
      </c>
      <c r="B907" s="14" t="s">
        <v>7862</v>
      </c>
      <c r="C907" s="14" t="s">
        <v>5188</v>
      </c>
      <c r="D907" s="14" t="s">
        <v>660</v>
      </c>
      <c r="E907" s="14" t="s">
        <v>7860</v>
      </c>
      <c r="F907" s="14" t="s">
        <v>5193</v>
      </c>
      <c r="G907" s="15">
        <v>557.0</v>
      </c>
      <c r="H907" s="15" t="s">
        <v>4685</v>
      </c>
      <c r="I907" s="15">
        <v>545.0</v>
      </c>
      <c r="J907" s="15" t="s">
        <v>690</v>
      </c>
      <c r="K907" s="15" t="s">
        <v>5217</v>
      </c>
    </row>
    <row r="908">
      <c r="A908" s="14" t="s">
        <v>5195</v>
      </c>
      <c r="B908" s="14" t="s">
        <v>7864</v>
      </c>
      <c r="C908" s="14" t="s">
        <v>5196</v>
      </c>
      <c r="D908" s="14" t="s">
        <v>668</v>
      </c>
      <c r="E908" s="14" t="s">
        <v>7860</v>
      </c>
      <c r="F908" s="14" t="s">
        <v>5197</v>
      </c>
      <c r="G908" s="15">
        <v>557.0</v>
      </c>
      <c r="H908" s="15" t="s">
        <v>4685</v>
      </c>
      <c r="I908" s="15">
        <v>545.0</v>
      </c>
      <c r="J908" s="15" t="s">
        <v>698</v>
      </c>
      <c r="K908" s="15" t="s">
        <v>5223</v>
      </c>
    </row>
    <row r="909">
      <c r="A909" s="14" t="s">
        <v>5201</v>
      </c>
      <c r="B909" s="14" t="s">
        <v>7866</v>
      </c>
      <c r="C909" s="14" t="s">
        <v>5202</v>
      </c>
      <c r="D909" s="14" t="s">
        <v>678</v>
      </c>
      <c r="E909" s="14" t="s">
        <v>7860</v>
      </c>
      <c r="F909" s="14" t="s">
        <v>5203</v>
      </c>
      <c r="G909" s="15">
        <v>557.0</v>
      </c>
      <c r="H909" s="15" t="s">
        <v>4685</v>
      </c>
      <c r="I909" s="15">
        <v>545.0</v>
      </c>
      <c r="J909" s="15" t="s">
        <v>706</v>
      </c>
      <c r="K909" s="15" t="s">
        <v>5229</v>
      </c>
    </row>
    <row r="910">
      <c r="A910" s="14" t="s">
        <v>5207</v>
      </c>
      <c r="B910" s="14" t="s">
        <v>7868</v>
      </c>
      <c r="C910" s="14" t="s">
        <v>5208</v>
      </c>
      <c r="D910" s="14" t="s">
        <v>686</v>
      </c>
      <c r="E910" s="14" t="s">
        <v>7869</v>
      </c>
      <c r="F910" s="14" t="s">
        <v>5209</v>
      </c>
      <c r="G910" s="15">
        <v>558.0</v>
      </c>
      <c r="H910" s="15" t="s">
        <v>4685</v>
      </c>
      <c r="I910" s="15">
        <v>546.0</v>
      </c>
      <c r="J910" s="15" t="s">
        <v>672</v>
      </c>
      <c r="K910" s="15" t="s">
        <v>5235</v>
      </c>
    </row>
    <row r="911">
      <c r="A911" s="14" t="s">
        <v>5212</v>
      </c>
      <c r="B911" s="14" t="s">
        <v>7871</v>
      </c>
      <c r="C911" s="14" t="s">
        <v>5213</v>
      </c>
      <c r="D911" s="14" t="s">
        <v>694</v>
      </c>
      <c r="E911" s="14" t="s">
        <v>7869</v>
      </c>
      <c r="F911" s="14" t="s">
        <v>5214</v>
      </c>
      <c r="G911" s="15">
        <v>559.0</v>
      </c>
      <c r="H911" s="15" t="s">
        <v>4685</v>
      </c>
      <c r="I911" s="15">
        <v>547.0</v>
      </c>
      <c r="J911" s="15" t="s">
        <v>722</v>
      </c>
      <c r="K911" s="15" t="s">
        <v>5241</v>
      </c>
    </row>
    <row r="912">
      <c r="A912" s="14" t="s">
        <v>5218</v>
      </c>
      <c r="B912" s="14" t="s">
        <v>7873</v>
      </c>
      <c r="C912" s="14" t="s">
        <v>5219</v>
      </c>
      <c r="D912" s="14" t="s">
        <v>702</v>
      </c>
      <c r="E912" s="14" t="s">
        <v>7869</v>
      </c>
      <c r="F912" s="14" t="s">
        <v>5220</v>
      </c>
      <c r="G912" s="15">
        <v>559.0</v>
      </c>
      <c r="H912" s="15" t="s">
        <v>4685</v>
      </c>
      <c r="I912" s="15">
        <v>547.0</v>
      </c>
      <c r="J912" s="15" t="s">
        <v>731</v>
      </c>
      <c r="K912" s="15" t="s">
        <v>5247</v>
      </c>
    </row>
    <row r="913">
      <c r="A913" s="14" t="s">
        <v>5224</v>
      </c>
      <c r="B913" s="14" t="s">
        <v>7875</v>
      </c>
      <c r="C913" s="14" t="s">
        <v>5225</v>
      </c>
      <c r="D913" s="14" t="s">
        <v>710</v>
      </c>
      <c r="E913" s="14" t="s">
        <v>7876</v>
      </c>
      <c r="F913" s="14" t="s">
        <v>5226</v>
      </c>
      <c r="G913" s="15">
        <v>560.0</v>
      </c>
      <c r="H913" s="15" t="s">
        <v>4685</v>
      </c>
      <c r="I913" s="15">
        <v>548.0</v>
      </c>
      <c r="J913" s="15" t="s">
        <v>739</v>
      </c>
      <c r="K913" s="15" t="s">
        <v>5253</v>
      </c>
    </row>
    <row r="914">
      <c r="A914" s="14" t="s">
        <v>5230</v>
      </c>
      <c r="B914" s="14" t="s">
        <v>7878</v>
      </c>
      <c r="C914" s="14" t="s">
        <v>5231</v>
      </c>
      <c r="D914" s="14" t="s">
        <v>718</v>
      </c>
      <c r="E914" s="14" t="s">
        <v>7879</v>
      </c>
      <c r="F914" s="14" t="s">
        <v>5232</v>
      </c>
      <c r="G914" s="15">
        <v>561.0</v>
      </c>
      <c r="H914" s="15" t="s">
        <v>4685</v>
      </c>
      <c r="I914" s="15">
        <v>549.0</v>
      </c>
      <c r="J914" s="15" t="s">
        <v>747</v>
      </c>
      <c r="K914" s="15" t="s">
        <v>5259</v>
      </c>
    </row>
    <row r="915">
      <c r="A915" s="14" t="s">
        <v>5236</v>
      </c>
      <c r="B915" s="14" t="s">
        <v>7881</v>
      </c>
      <c r="C915" s="14" t="s">
        <v>5237</v>
      </c>
      <c r="D915" s="14" t="s">
        <v>726</v>
      </c>
      <c r="E915" s="14" t="s">
        <v>7882</v>
      </c>
      <c r="F915" s="14" t="s">
        <v>5238</v>
      </c>
      <c r="G915" s="15">
        <v>562.0</v>
      </c>
      <c r="H915" s="15" t="s">
        <v>4685</v>
      </c>
      <c r="I915" s="15">
        <v>550.0</v>
      </c>
      <c r="J915" s="15" t="s">
        <v>755</v>
      </c>
      <c r="K915" s="15" t="s">
        <v>5265</v>
      </c>
    </row>
    <row r="916">
      <c r="A916" s="14" t="s">
        <v>5242</v>
      </c>
      <c r="B916" s="14" t="s">
        <v>7884</v>
      </c>
      <c r="C916" s="14" t="s">
        <v>5243</v>
      </c>
      <c r="D916" s="14" t="s">
        <v>735</v>
      </c>
      <c r="E916" s="14" t="s">
        <v>7882</v>
      </c>
      <c r="F916" s="14" t="s">
        <v>5244</v>
      </c>
      <c r="G916" s="15">
        <v>563.0</v>
      </c>
      <c r="H916" s="15" t="s">
        <v>4685</v>
      </c>
      <c r="I916" s="15">
        <v>551.0</v>
      </c>
      <c r="J916" s="15" t="s">
        <v>763</v>
      </c>
      <c r="K916" s="15" t="s">
        <v>5271</v>
      </c>
    </row>
    <row r="917">
      <c r="A917" s="14" t="s">
        <v>5248</v>
      </c>
      <c r="B917" s="14" t="s">
        <v>7886</v>
      </c>
      <c r="C917" s="14" t="s">
        <v>5249</v>
      </c>
      <c r="D917" s="14" t="s">
        <v>743</v>
      </c>
      <c r="E917" s="14" t="s">
        <v>7887</v>
      </c>
      <c r="F917" s="14" t="s">
        <v>5250</v>
      </c>
      <c r="G917" s="15">
        <v>563.0</v>
      </c>
      <c r="H917" s="15" t="s">
        <v>4685</v>
      </c>
      <c r="I917" s="15">
        <v>551.0</v>
      </c>
      <c r="J917" s="15" t="s">
        <v>771</v>
      </c>
      <c r="K917" s="15" t="s">
        <v>5275</v>
      </c>
    </row>
    <row r="918">
      <c r="A918" s="14" t="s">
        <v>5254</v>
      </c>
      <c r="B918" s="14" t="s">
        <v>7889</v>
      </c>
      <c r="C918" s="14" t="s">
        <v>5255</v>
      </c>
      <c r="D918" s="14" t="s">
        <v>751</v>
      </c>
      <c r="E918" s="14" t="s">
        <v>7887</v>
      </c>
      <c r="F918" s="14" t="s">
        <v>5256</v>
      </c>
      <c r="G918" s="15">
        <v>564.0</v>
      </c>
      <c r="H918" s="15" t="s">
        <v>4685</v>
      </c>
      <c r="I918" s="15">
        <v>552.0</v>
      </c>
      <c r="J918" s="15" t="s">
        <v>779</v>
      </c>
      <c r="K918" s="15" t="s">
        <v>5280</v>
      </c>
    </row>
    <row r="919">
      <c r="A919" s="14" t="s">
        <v>5260</v>
      </c>
      <c r="B919" s="14" t="s">
        <v>7891</v>
      </c>
      <c r="C919" s="14" t="s">
        <v>5261</v>
      </c>
      <c r="D919" s="14" t="s">
        <v>759</v>
      </c>
      <c r="E919" s="14" t="s">
        <v>7887</v>
      </c>
      <c r="F919" s="14" t="s">
        <v>5262</v>
      </c>
      <c r="G919" s="15">
        <v>564.0</v>
      </c>
      <c r="H919" s="15" t="s">
        <v>4685</v>
      </c>
      <c r="I919" s="15">
        <v>552.0</v>
      </c>
      <c r="J919" s="15" t="s">
        <v>787</v>
      </c>
      <c r="K919" s="15" t="s">
        <v>5286</v>
      </c>
    </row>
    <row r="920">
      <c r="A920" s="14" t="s">
        <v>5266</v>
      </c>
      <c r="B920" s="14" t="s">
        <v>7893</v>
      </c>
      <c r="C920" s="14" t="s">
        <v>5267</v>
      </c>
      <c r="D920" s="14" t="s">
        <v>767</v>
      </c>
      <c r="E920" s="14" t="s">
        <v>7894</v>
      </c>
      <c r="F920" s="14" t="s">
        <v>5268</v>
      </c>
      <c r="G920" s="15">
        <v>565.0</v>
      </c>
      <c r="H920" s="15" t="s">
        <v>4685</v>
      </c>
      <c r="I920" s="15">
        <v>553.0</v>
      </c>
      <c r="J920" s="15" t="s">
        <v>795</v>
      </c>
      <c r="K920" s="15" t="s">
        <v>5292</v>
      </c>
    </row>
    <row r="921">
      <c r="A921" s="14" t="s">
        <v>5272</v>
      </c>
      <c r="B921" s="14" t="s">
        <v>7896</v>
      </c>
      <c r="C921" s="14" t="s">
        <v>5273</v>
      </c>
      <c r="D921" s="14" t="s">
        <v>775</v>
      </c>
      <c r="E921" s="14" t="s">
        <v>7897</v>
      </c>
      <c r="F921" s="14" t="s">
        <v>5274</v>
      </c>
      <c r="G921" s="15">
        <v>565.0</v>
      </c>
      <c r="H921" s="15" t="s">
        <v>4685</v>
      </c>
      <c r="I921" s="15">
        <v>553.0</v>
      </c>
      <c r="J921" s="15" t="s">
        <v>803</v>
      </c>
      <c r="K921" s="15" t="s">
        <v>5298</v>
      </c>
    </row>
    <row r="922">
      <c r="A922" s="14" t="s">
        <v>5276</v>
      </c>
      <c r="B922" s="14" t="s">
        <v>7899</v>
      </c>
      <c r="C922" s="14" t="s">
        <v>5277</v>
      </c>
      <c r="D922" s="14" t="s">
        <v>775</v>
      </c>
      <c r="E922" s="14" t="s">
        <v>7897</v>
      </c>
      <c r="F922" s="14" t="s">
        <v>5274</v>
      </c>
      <c r="G922" s="15">
        <v>566.0</v>
      </c>
      <c r="H922" s="15" t="s">
        <v>4685</v>
      </c>
      <c r="I922" s="15">
        <v>554.0</v>
      </c>
      <c r="J922" s="15" t="s">
        <v>807</v>
      </c>
      <c r="K922" s="15" t="s">
        <v>5304</v>
      </c>
    </row>
    <row r="923">
      <c r="A923" s="14" t="s">
        <v>5281</v>
      </c>
      <c r="B923" s="14" t="s">
        <v>7901</v>
      </c>
      <c r="C923" s="14" t="s">
        <v>5282</v>
      </c>
      <c r="D923" s="14" t="s">
        <v>783</v>
      </c>
      <c r="E923" s="14" t="s">
        <v>7897</v>
      </c>
      <c r="F923" s="14" t="s">
        <v>5283</v>
      </c>
      <c r="G923" s="15">
        <v>566.0</v>
      </c>
      <c r="H923" s="15" t="s">
        <v>4685</v>
      </c>
      <c r="I923" s="15">
        <v>554.0</v>
      </c>
      <c r="J923" s="15" t="s">
        <v>816</v>
      </c>
      <c r="K923" s="15" t="s">
        <v>5310</v>
      </c>
    </row>
    <row r="924">
      <c r="A924" s="14" t="s">
        <v>5287</v>
      </c>
      <c r="B924" s="14" t="s">
        <v>7903</v>
      </c>
      <c r="C924" s="14" t="s">
        <v>5288</v>
      </c>
      <c r="D924" s="14" t="s">
        <v>791</v>
      </c>
      <c r="E924" s="14" t="s">
        <v>7897</v>
      </c>
      <c r="F924" s="14" t="s">
        <v>5289</v>
      </c>
      <c r="G924" s="15">
        <v>567.0</v>
      </c>
      <c r="H924" s="15" t="s">
        <v>4685</v>
      </c>
      <c r="I924" s="15">
        <v>555.0</v>
      </c>
      <c r="J924" s="15" t="s">
        <v>1915</v>
      </c>
      <c r="K924" s="15" t="s">
        <v>5316</v>
      </c>
    </row>
    <row r="925">
      <c r="A925" s="14" t="s">
        <v>5293</v>
      </c>
      <c r="B925" s="14" t="s">
        <v>7905</v>
      </c>
      <c r="C925" s="14" t="s">
        <v>5294</v>
      </c>
      <c r="D925" s="14" t="s">
        <v>799</v>
      </c>
      <c r="E925" s="14" t="s">
        <v>7906</v>
      </c>
      <c r="F925" s="14" t="s">
        <v>5295</v>
      </c>
      <c r="G925" s="15">
        <v>567.0</v>
      </c>
      <c r="H925" s="15" t="s">
        <v>4685</v>
      </c>
      <c r="I925" s="15">
        <v>555.0</v>
      </c>
      <c r="J925" s="15" t="s">
        <v>832</v>
      </c>
      <c r="K925" s="15" t="s">
        <v>5322</v>
      </c>
    </row>
    <row r="926">
      <c r="A926" s="14" t="s">
        <v>5299</v>
      </c>
      <c r="B926" s="14" t="s">
        <v>7908</v>
      </c>
      <c r="C926" s="14" t="s">
        <v>5300</v>
      </c>
      <c r="D926" s="14" t="s">
        <v>811</v>
      </c>
      <c r="E926" s="14" t="s">
        <v>7906</v>
      </c>
      <c r="F926" s="14" t="s">
        <v>5301</v>
      </c>
      <c r="G926" s="15">
        <v>567.0</v>
      </c>
      <c r="H926" s="15" t="s">
        <v>4685</v>
      </c>
      <c r="I926" s="15">
        <v>555.0</v>
      </c>
      <c r="J926" s="15" t="s">
        <v>840</v>
      </c>
      <c r="K926" s="15" t="s">
        <v>5325</v>
      </c>
    </row>
    <row r="927">
      <c r="A927" s="14" t="s">
        <v>5305</v>
      </c>
      <c r="B927" s="14" t="s">
        <v>7910</v>
      </c>
      <c r="C927" s="14" t="s">
        <v>5306</v>
      </c>
      <c r="D927" s="14" t="s">
        <v>820</v>
      </c>
      <c r="E927" s="14" t="s">
        <v>7911</v>
      </c>
      <c r="F927" s="14" t="s">
        <v>5307</v>
      </c>
      <c r="G927" s="15">
        <v>568.0</v>
      </c>
      <c r="H927" s="15" t="s">
        <v>4685</v>
      </c>
      <c r="I927" s="15">
        <v>556.0</v>
      </c>
      <c r="J927" s="15" t="s">
        <v>848</v>
      </c>
      <c r="K927" s="15" t="s">
        <v>5331</v>
      </c>
    </row>
    <row r="928">
      <c r="A928" s="14" t="s">
        <v>5311</v>
      </c>
      <c r="B928" s="14" t="s">
        <v>7913</v>
      </c>
      <c r="C928" s="14" t="s">
        <v>5312</v>
      </c>
      <c r="D928" s="14" t="s">
        <v>828</v>
      </c>
      <c r="E928" s="14" t="s">
        <v>7911</v>
      </c>
      <c r="F928" s="14" t="s">
        <v>5313</v>
      </c>
      <c r="G928" s="15">
        <v>568.0</v>
      </c>
      <c r="H928" s="15" t="s">
        <v>4685</v>
      </c>
      <c r="I928" s="15">
        <v>556.0</v>
      </c>
      <c r="J928" s="15" t="s">
        <v>856</v>
      </c>
      <c r="K928" s="15" t="s">
        <v>5337</v>
      </c>
    </row>
    <row r="929">
      <c r="A929" s="14" t="s">
        <v>5317</v>
      </c>
      <c r="B929" s="14" t="s">
        <v>7915</v>
      </c>
      <c r="C929" s="14" t="s">
        <v>5318</v>
      </c>
      <c r="D929" s="14" t="s">
        <v>836</v>
      </c>
      <c r="E929" s="14" t="s">
        <v>7916</v>
      </c>
      <c r="F929" s="14" t="s">
        <v>5319</v>
      </c>
      <c r="G929" s="15">
        <v>569.0</v>
      </c>
      <c r="H929" s="15" t="s">
        <v>4685</v>
      </c>
      <c r="I929" s="15">
        <v>557.0</v>
      </c>
      <c r="J929" s="15" t="s">
        <v>864</v>
      </c>
      <c r="K929" s="15" t="s">
        <v>5343</v>
      </c>
    </row>
    <row r="930">
      <c r="A930" s="14" t="s">
        <v>5323</v>
      </c>
      <c r="B930" s="14" t="s">
        <v>7918</v>
      </c>
      <c r="C930" s="14" t="s">
        <v>5324</v>
      </c>
      <c r="D930" s="14" t="s">
        <v>836</v>
      </c>
      <c r="E930" s="14" t="s">
        <v>7916</v>
      </c>
      <c r="F930" s="14" t="s">
        <v>5319</v>
      </c>
      <c r="G930" s="15">
        <v>569.0</v>
      </c>
      <c r="H930" s="15" t="s">
        <v>4685</v>
      </c>
      <c r="I930" s="15">
        <v>557.0</v>
      </c>
      <c r="J930" s="15" t="s">
        <v>864</v>
      </c>
      <c r="K930" s="15" t="s">
        <v>5343</v>
      </c>
    </row>
    <row r="931">
      <c r="A931" s="14" t="s">
        <v>5326</v>
      </c>
      <c r="B931" s="14" t="s">
        <v>7920</v>
      </c>
      <c r="C931" s="14" t="s">
        <v>5327</v>
      </c>
      <c r="D931" s="14" t="s">
        <v>844</v>
      </c>
      <c r="E931" s="14" t="s">
        <v>7921</v>
      </c>
      <c r="F931" s="14" t="s">
        <v>5328</v>
      </c>
      <c r="G931" s="15">
        <v>570.0</v>
      </c>
      <c r="H931" s="15" t="s">
        <v>4685</v>
      </c>
      <c r="I931" s="15">
        <v>558.0</v>
      </c>
      <c r="J931" s="15" t="s">
        <v>880</v>
      </c>
      <c r="K931" s="15" t="s">
        <v>5354</v>
      </c>
    </row>
    <row r="932">
      <c r="A932" s="14" t="s">
        <v>5332</v>
      </c>
      <c r="B932" s="14" t="s">
        <v>7923</v>
      </c>
      <c r="C932" s="14" t="s">
        <v>5333</v>
      </c>
      <c r="D932" s="14" t="s">
        <v>852</v>
      </c>
      <c r="E932" s="14" t="s">
        <v>7921</v>
      </c>
      <c r="F932" s="14" t="s">
        <v>5334</v>
      </c>
      <c r="G932" s="15">
        <v>570.0</v>
      </c>
      <c r="H932" s="15" t="s">
        <v>4685</v>
      </c>
      <c r="I932" s="15">
        <v>558.0</v>
      </c>
      <c r="J932" s="15" t="s">
        <v>1958</v>
      </c>
      <c r="K932" s="15" t="s">
        <v>5360</v>
      </c>
    </row>
    <row r="933">
      <c r="A933" s="14" t="s">
        <v>5338</v>
      </c>
      <c r="B933" s="14" t="s">
        <v>7925</v>
      </c>
      <c r="C933" s="14" t="s">
        <v>5339</v>
      </c>
      <c r="D933" s="14" t="s">
        <v>860</v>
      </c>
      <c r="E933" s="14" t="s">
        <v>7926</v>
      </c>
      <c r="F933" s="14" t="s">
        <v>5340</v>
      </c>
      <c r="G933" s="15">
        <v>570.0</v>
      </c>
      <c r="H933" s="15" t="s">
        <v>4685</v>
      </c>
      <c r="I933" s="15">
        <v>558.0</v>
      </c>
      <c r="J933" s="15" t="s">
        <v>888</v>
      </c>
      <c r="K933" s="15" t="s">
        <v>5366</v>
      </c>
    </row>
    <row r="934">
      <c r="A934" s="14" t="s">
        <v>5344</v>
      </c>
      <c r="B934" s="14" t="s">
        <v>7928</v>
      </c>
      <c r="C934" s="14" t="s">
        <v>5345</v>
      </c>
      <c r="D934" s="14" t="s">
        <v>868</v>
      </c>
      <c r="E934" s="14" t="s">
        <v>7929</v>
      </c>
      <c r="F934" s="14" t="s">
        <v>5346</v>
      </c>
      <c r="G934" s="15">
        <v>571.0</v>
      </c>
      <c r="H934" s="15" t="s">
        <v>4685</v>
      </c>
      <c r="I934" s="15">
        <v>559.0</v>
      </c>
      <c r="J934" s="15" t="s">
        <v>897</v>
      </c>
      <c r="K934" s="15" t="s">
        <v>5372</v>
      </c>
    </row>
    <row r="935">
      <c r="A935" s="14" t="s">
        <v>5349</v>
      </c>
      <c r="B935" s="14" t="s">
        <v>7931</v>
      </c>
      <c r="C935" s="14" t="s">
        <v>5350</v>
      </c>
      <c r="D935" s="14" t="s">
        <v>876</v>
      </c>
      <c r="E935" s="14" t="s">
        <v>7929</v>
      </c>
      <c r="F935" s="14" t="s">
        <v>5351</v>
      </c>
      <c r="G935" s="15">
        <v>572.0</v>
      </c>
      <c r="H935" s="15" t="s">
        <v>4685</v>
      </c>
      <c r="I935" s="15">
        <v>560.0</v>
      </c>
      <c r="J935" s="15" t="s">
        <v>905</v>
      </c>
      <c r="K935" s="15" t="s">
        <v>5378</v>
      </c>
    </row>
    <row r="936">
      <c r="A936" s="14" t="s">
        <v>5355</v>
      </c>
      <c r="B936" s="14" t="s">
        <v>7933</v>
      </c>
      <c r="C936" s="14" t="s">
        <v>5356</v>
      </c>
      <c r="D936" s="14" t="s">
        <v>884</v>
      </c>
      <c r="E936" s="14" t="s">
        <v>7934</v>
      </c>
      <c r="F936" s="14" t="s">
        <v>5357</v>
      </c>
      <c r="G936" s="15">
        <v>572.0</v>
      </c>
      <c r="H936" s="15" t="s">
        <v>4685</v>
      </c>
      <c r="I936" s="15">
        <v>560.0</v>
      </c>
      <c r="J936" s="15" t="s">
        <v>5384</v>
      </c>
      <c r="K936" s="15" t="s">
        <v>5385</v>
      </c>
    </row>
    <row r="937">
      <c r="A937" s="14" t="s">
        <v>5361</v>
      </c>
      <c r="B937" s="14" t="s">
        <v>7936</v>
      </c>
      <c r="C937" s="14" t="s">
        <v>5362</v>
      </c>
      <c r="D937" s="14" t="s">
        <v>892</v>
      </c>
      <c r="E937" s="14" t="s">
        <v>7937</v>
      </c>
      <c r="F937" s="14" t="s">
        <v>5363</v>
      </c>
      <c r="G937" s="15">
        <v>572.0</v>
      </c>
      <c r="H937" s="15" t="s">
        <v>4685</v>
      </c>
      <c r="I937" s="15">
        <v>560.0</v>
      </c>
      <c r="J937" s="15" t="s">
        <v>921</v>
      </c>
      <c r="K937" s="15" t="s">
        <v>5391</v>
      </c>
    </row>
    <row r="938">
      <c r="A938" s="14" t="s">
        <v>5367</v>
      </c>
      <c r="B938" s="14" t="s">
        <v>7939</v>
      </c>
      <c r="C938" s="14" t="s">
        <v>5368</v>
      </c>
      <c r="D938" s="14" t="s">
        <v>901</v>
      </c>
      <c r="E938" s="14" t="s">
        <v>7937</v>
      </c>
      <c r="F938" s="14" t="s">
        <v>5369</v>
      </c>
      <c r="G938" s="15">
        <v>572.0</v>
      </c>
      <c r="H938" s="15" t="s">
        <v>4685</v>
      </c>
      <c r="I938" s="15">
        <v>560.0</v>
      </c>
      <c r="J938" s="15" t="s">
        <v>929</v>
      </c>
      <c r="K938" s="15" t="s">
        <v>5397</v>
      </c>
    </row>
    <row r="939">
      <c r="A939" s="14" t="s">
        <v>5373</v>
      </c>
      <c r="B939" s="14" t="s">
        <v>7941</v>
      </c>
      <c r="C939" s="14" t="s">
        <v>5374</v>
      </c>
      <c r="D939" s="14" t="s">
        <v>909</v>
      </c>
      <c r="E939" s="14" t="s">
        <v>7942</v>
      </c>
      <c r="F939" s="14" t="s">
        <v>5375</v>
      </c>
      <c r="G939" s="15">
        <v>573.0</v>
      </c>
      <c r="H939" s="15" t="s">
        <v>4685</v>
      </c>
      <c r="I939" s="15">
        <v>561.0</v>
      </c>
      <c r="J939" s="15" t="s">
        <v>937</v>
      </c>
      <c r="K939" s="15" t="s">
        <v>5403</v>
      </c>
    </row>
    <row r="940">
      <c r="A940" s="14" t="s">
        <v>5379</v>
      </c>
      <c r="B940" s="14" t="s">
        <v>7944</v>
      </c>
      <c r="C940" s="14" t="s">
        <v>5380</v>
      </c>
      <c r="D940" s="14" t="s">
        <v>917</v>
      </c>
      <c r="E940" s="14" t="s">
        <v>7942</v>
      </c>
      <c r="F940" s="14" t="s">
        <v>5381</v>
      </c>
      <c r="G940" s="15">
        <v>573.0</v>
      </c>
      <c r="H940" s="15" t="s">
        <v>4685</v>
      </c>
      <c r="I940" s="15">
        <v>561.0</v>
      </c>
      <c r="J940" s="15" t="s">
        <v>941</v>
      </c>
      <c r="K940" s="15" t="s">
        <v>5409</v>
      </c>
    </row>
    <row r="941">
      <c r="A941" s="14" t="s">
        <v>5386</v>
      </c>
      <c r="B941" s="14" t="s">
        <v>7946</v>
      </c>
      <c r="C941" s="14" t="s">
        <v>5387</v>
      </c>
      <c r="D941" s="14" t="s">
        <v>925</v>
      </c>
      <c r="E941" s="14" t="s">
        <v>7942</v>
      </c>
      <c r="F941" s="14" t="s">
        <v>5388</v>
      </c>
      <c r="G941" s="15">
        <v>573.0</v>
      </c>
      <c r="H941" s="15" t="s">
        <v>4685</v>
      </c>
      <c r="I941" s="15">
        <v>561.0</v>
      </c>
      <c r="J941" s="15" t="s">
        <v>949</v>
      </c>
      <c r="K941" s="15" t="s">
        <v>5415</v>
      </c>
    </row>
    <row r="942">
      <c r="A942" s="14" t="s">
        <v>5392</v>
      </c>
      <c r="B942" s="14" t="s">
        <v>7948</v>
      </c>
      <c r="C942" s="14" t="s">
        <v>5393</v>
      </c>
      <c r="D942" s="14" t="s">
        <v>933</v>
      </c>
      <c r="E942" s="14" t="s">
        <v>7942</v>
      </c>
      <c r="F942" s="14" t="s">
        <v>5394</v>
      </c>
      <c r="G942" s="15">
        <v>573.0</v>
      </c>
      <c r="H942" s="15" t="s">
        <v>4685</v>
      </c>
      <c r="I942" s="15">
        <v>561.0</v>
      </c>
      <c r="J942" s="15" t="s">
        <v>957</v>
      </c>
      <c r="K942" s="15" t="s">
        <v>5421</v>
      </c>
    </row>
    <row r="943">
      <c r="A943" s="14" t="s">
        <v>5398</v>
      </c>
      <c r="B943" s="14" t="s">
        <v>7950</v>
      </c>
      <c r="C943" s="14" t="s">
        <v>5399</v>
      </c>
      <c r="D943" s="14" t="s">
        <v>945</v>
      </c>
      <c r="E943" s="14" t="s">
        <v>7951</v>
      </c>
      <c r="F943" s="14" t="s">
        <v>5400</v>
      </c>
      <c r="G943" s="15">
        <v>574.0</v>
      </c>
      <c r="H943" s="15" t="s">
        <v>4685</v>
      </c>
      <c r="I943" s="15">
        <v>562.0</v>
      </c>
      <c r="J943" s="15" t="s">
        <v>965</v>
      </c>
      <c r="K943" s="15" t="s">
        <v>5427</v>
      </c>
    </row>
    <row r="944">
      <c r="A944" s="14" t="s">
        <v>5404</v>
      </c>
      <c r="B944" s="14" t="s">
        <v>7953</v>
      </c>
      <c r="C944" s="14" t="s">
        <v>5405</v>
      </c>
      <c r="D944" s="14" t="s">
        <v>953</v>
      </c>
      <c r="E944" s="14" t="s">
        <v>7951</v>
      </c>
      <c r="F944" s="14" t="s">
        <v>5406</v>
      </c>
      <c r="G944" s="15">
        <v>574.0</v>
      </c>
      <c r="H944" s="15" t="s">
        <v>4685</v>
      </c>
      <c r="I944" s="15">
        <v>562.0</v>
      </c>
      <c r="J944" s="15" t="s">
        <v>973</v>
      </c>
      <c r="K944" s="15" t="s">
        <v>5433</v>
      </c>
    </row>
    <row r="945">
      <c r="A945" s="14" t="s">
        <v>5410</v>
      </c>
      <c r="B945" s="14" t="s">
        <v>7955</v>
      </c>
      <c r="C945" s="14" t="s">
        <v>5411</v>
      </c>
      <c r="D945" s="14" t="s">
        <v>961</v>
      </c>
      <c r="E945" s="14" t="s">
        <v>7951</v>
      </c>
      <c r="F945" s="14" t="s">
        <v>5412</v>
      </c>
      <c r="G945" s="15">
        <v>574.0</v>
      </c>
      <c r="H945" s="15" t="s">
        <v>4685</v>
      </c>
      <c r="I945" s="15">
        <v>562.0</v>
      </c>
      <c r="J945" s="15" t="s">
        <v>982</v>
      </c>
      <c r="K945" s="15" t="s">
        <v>5439</v>
      </c>
    </row>
    <row r="946">
      <c r="A946" s="14" t="s">
        <v>5416</v>
      </c>
      <c r="B946" s="14" t="s">
        <v>7957</v>
      </c>
      <c r="C946" s="14" t="s">
        <v>5417</v>
      </c>
      <c r="D946" s="14" t="s">
        <v>969</v>
      </c>
      <c r="E946" s="14" t="s">
        <v>7958</v>
      </c>
      <c r="F946" s="14" t="s">
        <v>5418</v>
      </c>
      <c r="G946" s="15">
        <v>574.0</v>
      </c>
      <c r="H946" s="15" t="s">
        <v>4685</v>
      </c>
      <c r="I946" s="15">
        <v>562.0</v>
      </c>
      <c r="J946" s="15" t="s">
        <v>990</v>
      </c>
      <c r="K946" s="15" t="s">
        <v>5445</v>
      </c>
    </row>
    <row r="947">
      <c r="A947" s="14" t="s">
        <v>5422</v>
      </c>
      <c r="B947" s="14" t="s">
        <v>7960</v>
      </c>
      <c r="C947" s="14" t="s">
        <v>5423</v>
      </c>
      <c r="D947" s="14" t="s">
        <v>977</v>
      </c>
      <c r="E947" s="14" t="s">
        <v>7958</v>
      </c>
      <c r="F947" s="14" t="s">
        <v>5424</v>
      </c>
      <c r="G947" s="15">
        <v>575.0</v>
      </c>
      <c r="H947" s="15" t="s">
        <v>4685</v>
      </c>
      <c r="I947" s="15">
        <v>563.0</v>
      </c>
      <c r="J947" s="15" t="s">
        <v>998</v>
      </c>
      <c r="K947" s="15" t="s">
        <v>5451</v>
      </c>
    </row>
    <row r="948">
      <c r="A948" s="14" t="s">
        <v>5428</v>
      </c>
      <c r="B948" s="14" t="s">
        <v>7962</v>
      </c>
      <c r="C948" s="14" t="s">
        <v>5429</v>
      </c>
      <c r="D948" s="14" t="s">
        <v>986</v>
      </c>
      <c r="E948" s="14" t="s">
        <v>7958</v>
      </c>
      <c r="F948" s="14" t="s">
        <v>5430</v>
      </c>
      <c r="G948" s="15">
        <v>575.0</v>
      </c>
      <c r="H948" s="15" t="s">
        <v>4685</v>
      </c>
      <c r="I948" s="15">
        <v>563.0</v>
      </c>
      <c r="J948" s="15" t="s">
        <v>1006</v>
      </c>
      <c r="K948" s="15" t="s">
        <v>5457</v>
      </c>
    </row>
    <row r="949">
      <c r="A949" s="14" t="s">
        <v>5434</v>
      </c>
      <c r="B949" s="14" t="s">
        <v>7964</v>
      </c>
      <c r="C949" s="14" t="s">
        <v>5435</v>
      </c>
      <c r="D949" s="14" t="s">
        <v>994</v>
      </c>
      <c r="E949" s="14" t="s">
        <v>7965</v>
      </c>
      <c r="F949" s="14" t="s">
        <v>5436</v>
      </c>
      <c r="G949" s="15">
        <v>575.0</v>
      </c>
      <c r="H949" s="15" t="s">
        <v>4685</v>
      </c>
      <c r="I949" s="15">
        <v>563.0</v>
      </c>
      <c r="J949" s="15" t="s">
        <v>1014</v>
      </c>
      <c r="K949" s="15" t="s">
        <v>5463</v>
      </c>
    </row>
    <row r="950">
      <c r="A950" s="14" t="s">
        <v>5440</v>
      </c>
      <c r="B950" s="14" t="s">
        <v>7967</v>
      </c>
      <c r="C950" s="14" t="s">
        <v>5441</v>
      </c>
      <c r="D950" s="14" t="s">
        <v>1002</v>
      </c>
      <c r="E950" s="14" t="s">
        <v>7965</v>
      </c>
      <c r="F950" s="14" t="s">
        <v>5442</v>
      </c>
      <c r="G950" s="15">
        <v>576.0</v>
      </c>
      <c r="H950" s="15" t="s">
        <v>4685</v>
      </c>
      <c r="I950" s="15">
        <v>564.0</v>
      </c>
      <c r="J950" s="15" t="s">
        <v>1020</v>
      </c>
      <c r="K950" s="15" t="s">
        <v>5469</v>
      </c>
    </row>
    <row r="951">
      <c r="A951" s="14" t="s">
        <v>5446</v>
      </c>
      <c r="B951" s="14" t="s">
        <v>7969</v>
      </c>
      <c r="C951" s="14" t="s">
        <v>5447</v>
      </c>
      <c r="D951" s="14" t="s">
        <v>1010</v>
      </c>
      <c r="E951" s="14" t="s">
        <v>7970</v>
      </c>
      <c r="F951" s="14" t="s">
        <v>5448</v>
      </c>
      <c r="G951" s="15">
        <v>576.0</v>
      </c>
      <c r="H951" s="15" t="s">
        <v>4685</v>
      </c>
      <c r="I951" s="15">
        <v>564.0</v>
      </c>
      <c r="J951" s="15" t="s">
        <v>1024</v>
      </c>
      <c r="K951" s="15" t="s">
        <v>5475</v>
      </c>
    </row>
    <row r="952">
      <c r="A952" s="14" t="s">
        <v>5452</v>
      </c>
      <c r="B952" s="14" t="s">
        <v>7972</v>
      </c>
      <c r="C952" s="14" t="s">
        <v>5453</v>
      </c>
      <c r="D952" s="14" t="s">
        <v>1036</v>
      </c>
      <c r="E952" s="14" t="s">
        <v>7970</v>
      </c>
      <c r="F952" s="14" t="s">
        <v>5454</v>
      </c>
      <c r="G952" s="15">
        <v>577.0</v>
      </c>
      <c r="H952" s="15" t="s">
        <v>4685</v>
      </c>
      <c r="I952" s="15">
        <v>565.0</v>
      </c>
      <c r="J952" s="15" t="s">
        <v>1032</v>
      </c>
      <c r="K952" s="15" t="s">
        <v>5481</v>
      </c>
    </row>
    <row r="953">
      <c r="A953" s="14" t="s">
        <v>5458</v>
      </c>
      <c r="B953" s="14" t="s">
        <v>7974</v>
      </c>
      <c r="C953" s="14" t="s">
        <v>5459</v>
      </c>
      <c r="D953" s="14" t="s">
        <v>1028</v>
      </c>
      <c r="E953" s="14" t="s">
        <v>7970</v>
      </c>
      <c r="F953" s="14" t="s">
        <v>5460</v>
      </c>
      <c r="G953" s="15">
        <v>577.0</v>
      </c>
      <c r="H953" s="15" t="s">
        <v>4685</v>
      </c>
      <c r="I953" s="15">
        <v>565.0</v>
      </c>
      <c r="J953" s="15" t="s">
        <v>1040</v>
      </c>
      <c r="K953" s="15" t="s">
        <v>5487</v>
      </c>
    </row>
    <row r="954">
      <c r="A954" s="14" t="s">
        <v>5464</v>
      </c>
      <c r="B954" s="14" t="s">
        <v>7976</v>
      </c>
      <c r="C954" s="14" t="s">
        <v>5465</v>
      </c>
      <c r="D954" s="14" t="s">
        <v>1044</v>
      </c>
      <c r="E954" s="14" t="s">
        <v>7970</v>
      </c>
      <c r="F954" s="14" t="s">
        <v>5466</v>
      </c>
      <c r="G954" s="15">
        <v>577.0</v>
      </c>
      <c r="H954" s="15" t="s">
        <v>4685</v>
      </c>
      <c r="I954" s="15">
        <v>565.0</v>
      </c>
      <c r="J954" s="15" t="s">
        <v>1048</v>
      </c>
      <c r="K954" s="15" t="s">
        <v>5493</v>
      </c>
    </row>
    <row r="955">
      <c r="A955" s="14" t="s">
        <v>5470</v>
      </c>
      <c r="B955" s="14" t="s">
        <v>7978</v>
      </c>
      <c r="C955" s="14" t="s">
        <v>5471</v>
      </c>
      <c r="D955" s="14" t="s">
        <v>1057</v>
      </c>
      <c r="E955" s="14" t="s">
        <v>7979</v>
      </c>
      <c r="F955" s="14" t="s">
        <v>5472</v>
      </c>
      <c r="G955" s="15">
        <v>577.0</v>
      </c>
      <c r="H955" s="15" t="s">
        <v>4685</v>
      </c>
      <c r="I955" s="15">
        <v>565.0</v>
      </c>
      <c r="J955" s="15" t="s">
        <v>1061</v>
      </c>
      <c r="K955" s="15" t="s">
        <v>5499</v>
      </c>
    </row>
    <row r="956">
      <c r="A956" s="14" t="s">
        <v>5476</v>
      </c>
      <c r="B956" s="14" t="s">
        <v>7981</v>
      </c>
      <c r="C956" s="14" t="s">
        <v>5477</v>
      </c>
      <c r="D956" s="14" t="s">
        <v>1065</v>
      </c>
      <c r="E956" s="14" t="s">
        <v>7979</v>
      </c>
      <c r="F956" s="14" t="s">
        <v>5478</v>
      </c>
      <c r="G956" s="15">
        <v>577.0</v>
      </c>
      <c r="H956" s="15" t="s">
        <v>4685</v>
      </c>
      <c r="I956" s="15">
        <v>565.0</v>
      </c>
      <c r="J956" s="15" t="s">
        <v>1069</v>
      </c>
      <c r="K956" s="15" t="s">
        <v>5505</v>
      </c>
    </row>
    <row r="957">
      <c r="A957" s="14" t="s">
        <v>5482</v>
      </c>
      <c r="B957" s="14" t="s">
        <v>7983</v>
      </c>
      <c r="C957" s="14" t="s">
        <v>5483</v>
      </c>
      <c r="D957" s="14" t="s">
        <v>1073</v>
      </c>
      <c r="E957" s="14" t="s">
        <v>7979</v>
      </c>
      <c r="F957" s="14" t="s">
        <v>5484</v>
      </c>
      <c r="G957" s="15">
        <v>577.0</v>
      </c>
      <c r="H957" s="15" t="s">
        <v>4685</v>
      </c>
      <c r="I957" s="15">
        <v>565.0</v>
      </c>
      <c r="J957" s="15" t="s">
        <v>1078</v>
      </c>
      <c r="K957" s="15" t="s">
        <v>5511</v>
      </c>
    </row>
    <row r="958">
      <c r="A958" s="14" t="s">
        <v>5488</v>
      </c>
      <c r="B958" s="14" t="s">
        <v>7985</v>
      </c>
      <c r="C958" s="14" t="s">
        <v>5489</v>
      </c>
      <c r="D958" s="14" t="s">
        <v>1082</v>
      </c>
      <c r="E958" s="14" t="s">
        <v>7979</v>
      </c>
      <c r="F958" s="14" t="s">
        <v>5490</v>
      </c>
      <c r="G958" s="15">
        <v>578.0</v>
      </c>
      <c r="H958" s="15" t="s">
        <v>4685</v>
      </c>
      <c r="I958" s="15">
        <v>566.0</v>
      </c>
      <c r="J958" s="15" t="s">
        <v>1086</v>
      </c>
      <c r="K958" s="15" t="s">
        <v>5517</v>
      </c>
    </row>
    <row r="959">
      <c r="A959" s="14" t="s">
        <v>5494</v>
      </c>
      <c r="B959" s="14" t="s">
        <v>7988</v>
      </c>
      <c r="C959" s="14" t="s">
        <v>5495</v>
      </c>
      <c r="D959" s="14" t="s">
        <v>136</v>
      </c>
      <c r="E959" s="14" t="s">
        <v>7979</v>
      </c>
      <c r="F959" s="14" t="s">
        <v>5496</v>
      </c>
      <c r="G959" s="15">
        <v>578.0</v>
      </c>
      <c r="H959" s="15" t="s">
        <v>4685</v>
      </c>
      <c r="I959" s="15">
        <v>566.0</v>
      </c>
      <c r="J959" s="21" t="s">
        <v>1095</v>
      </c>
      <c r="K959" s="15" t="s">
        <v>5523</v>
      </c>
    </row>
    <row r="960">
      <c r="A960" s="14" t="s">
        <v>5500</v>
      </c>
      <c r="B960" s="14" t="s">
        <v>7990</v>
      </c>
      <c r="C960" s="14" t="s">
        <v>5501</v>
      </c>
      <c r="D960" s="14" t="s">
        <v>1099</v>
      </c>
      <c r="E960" s="14" t="s">
        <v>7979</v>
      </c>
      <c r="F960" s="14" t="s">
        <v>5502</v>
      </c>
      <c r="G960" s="15">
        <v>578.0</v>
      </c>
      <c r="H960" s="15" t="s">
        <v>4685</v>
      </c>
      <c r="I960" s="15">
        <v>566.0</v>
      </c>
      <c r="J960" s="15" t="s">
        <v>1103</v>
      </c>
      <c r="K960" s="15" t="s">
        <v>5529</v>
      </c>
    </row>
    <row r="961">
      <c r="A961" s="14" t="s">
        <v>5506</v>
      </c>
      <c r="B961" s="14" t="s">
        <v>7992</v>
      </c>
      <c r="C961" s="14" t="s">
        <v>5507</v>
      </c>
      <c r="D961" s="14" t="s">
        <v>1113</v>
      </c>
      <c r="E961" s="14" t="s">
        <v>7979</v>
      </c>
      <c r="F961" s="14" t="s">
        <v>5508</v>
      </c>
      <c r="G961" s="15">
        <v>578.0</v>
      </c>
      <c r="H961" s="15" t="s">
        <v>4685</v>
      </c>
      <c r="I961" s="15">
        <v>566.0</v>
      </c>
      <c r="J961" s="15" t="s">
        <v>1117</v>
      </c>
      <c r="K961" s="15" t="s">
        <v>5535</v>
      </c>
    </row>
    <row r="962">
      <c r="A962" s="14" t="s">
        <v>5512</v>
      </c>
      <c r="B962" s="14" t="s">
        <v>7994</v>
      </c>
      <c r="C962" s="14" t="s">
        <v>5513</v>
      </c>
      <c r="D962" s="14" t="s">
        <v>1123</v>
      </c>
      <c r="E962" s="14" t="s">
        <v>7995</v>
      </c>
      <c r="F962" s="14" t="s">
        <v>5514</v>
      </c>
      <c r="G962" s="15">
        <v>578.0</v>
      </c>
      <c r="H962" s="15" t="s">
        <v>4685</v>
      </c>
      <c r="I962" s="15">
        <v>566.0</v>
      </c>
      <c r="J962" s="15" t="s">
        <v>1127</v>
      </c>
      <c r="K962" s="15" t="s">
        <v>5541</v>
      </c>
    </row>
    <row r="963">
      <c r="A963" s="14" t="s">
        <v>5518</v>
      </c>
      <c r="B963" s="14" t="s">
        <v>7997</v>
      </c>
      <c r="C963" s="14" t="s">
        <v>5519</v>
      </c>
      <c r="D963" s="14" t="s">
        <v>1131</v>
      </c>
      <c r="E963" s="14" t="s">
        <v>7995</v>
      </c>
      <c r="F963" s="14" t="s">
        <v>5520</v>
      </c>
      <c r="G963" s="15">
        <v>578.0</v>
      </c>
      <c r="H963" s="15" t="s">
        <v>4685</v>
      </c>
      <c r="I963" s="15">
        <v>566.0</v>
      </c>
      <c r="J963" s="15" t="s">
        <v>1135</v>
      </c>
      <c r="K963" s="15" t="s">
        <v>5541</v>
      </c>
    </row>
    <row r="964">
      <c r="A964" s="14" t="s">
        <v>5524</v>
      </c>
      <c r="B964" s="14" t="s">
        <v>7999</v>
      </c>
      <c r="C964" s="14" t="s">
        <v>5525</v>
      </c>
      <c r="D964" s="14" t="s">
        <v>1139</v>
      </c>
      <c r="E964" s="14" t="s">
        <v>7995</v>
      </c>
      <c r="F964" s="14" t="s">
        <v>5526</v>
      </c>
      <c r="G964" s="15">
        <v>579.0</v>
      </c>
      <c r="H964" s="15" t="s">
        <v>4685</v>
      </c>
      <c r="I964" s="15">
        <v>567.0</v>
      </c>
      <c r="J964" s="15" t="s">
        <v>1143</v>
      </c>
      <c r="K964" s="15" t="s">
        <v>5552</v>
      </c>
    </row>
    <row r="965">
      <c r="A965" s="14" t="s">
        <v>5530</v>
      </c>
      <c r="B965" s="14" t="s">
        <v>8001</v>
      </c>
      <c r="C965" s="14" t="s">
        <v>5531</v>
      </c>
      <c r="D965" s="14" t="s">
        <v>1161</v>
      </c>
      <c r="E965" s="14" t="s">
        <v>7995</v>
      </c>
      <c r="F965" s="14" t="s">
        <v>5532</v>
      </c>
      <c r="G965" s="15">
        <v>579.0</v>
      </c>
      <c r="H965" s="15" t="s">
        <v>4685</v>
      </c>
      <c r="I965" s="15">
        <v>567.0</v>
      </c>
      <c r="J965" s="15" t="s">
        <v>1165</v>
      </c>
      <c r="K965" s="15" t="s">
        <v>5558</v>
      </c>
    </row>
    <row r="966">
      <c r="A966" s="14" t="s">
        <v>5536</v>
      </c>
      <c r="B966" s="14" t="s">
        <v>8003</v>
      </c>
      <c r="C966" s="14" t="s">
        <v>5537</v>
      </c>
      <c r="D966" s="14" t="s">
        <v>1171</v>
      </c>
      <c r="E966" s="14" t="s">
        <v>7995</v>
      </c>
      <c r="F966" s="14" t="s">
        <v>5538</v>
      </c>
      <c r="G966" s="15">
        <v>579.0</v>
      </c>
      <c r="H966" s="15" t="s">
        <v>4685</v>
      </c>
      <c r="I966" s="15">
        <v>567.0</v>
      </c>
      <c r="J966" s="15" t="s">
        <v>1175</v>
      </c>
      <c r="K966" s="15" t="s">
        <v>5564</v>
      </c>
    </row>
    <row r="967">
      <c r="A967" s="14" t="s">
        <v>5542</v>
      </c>
      <c r="B967" s="14" t="s">
        <v>8005</v>
      </c>
      <c r="C967" s="14" t="s">
        <v>5543</v>
      </c>
      <c r="D967" s="14" t="s">
        <v>1181</v>
      </c>
      <c r="E967" s="14" t="s">
        <v>7995</v>
      </c>
      <c r="F967" s="14" t="s">
        <v>5544</v>
      </c>
      <c r="G967" s="15">
        <v>579.0</v>
      </c>
      <c r="H967" s="15" t="s">
        <v>4685</v>
      </c>
      <c r="I967" s="15">
        <v>567.0</v>
      </c>
      <c r="J967" s="15" t="s">
        <v>1186</v>
      </c>
      <c r="K967" s="15" t="s">
        <v>5570</v>
      </c>
    </row>
    <row r="968">
      <c r="A968" s="14" t="s">
        <v>5547</v>
      </c>
      <c r="B968" s="14" t="s">
        <v>8007</v>
      </c>
      <c r="C968" s="14" t="s">
        <v>5548</v>
      </c>
      <c r="D968" s="14" t="s">
        <v>1190</v>
      </c>
      <c r="E968" s="14" t="s">
        <v>7995</v>
      </c>
      <c r="F968" s="14" t="s">
        <v>5549</v>
      </c>
      <c r="G968" s="15">
        <v>579.0</v>
      </c>
      <c r="H968" s="15" t="s">
        <v>4685</v>
      </c>
      <c r="I968" s="15">
        <v>567.0</v>
      </c>
      <c r="J968" s="15" t="s">
        <v>1194</v>
      </c>
      <c r="K968" s="15" t="s">
        <v>5576</v>
      </c>
    </row>
    <row r="969">
      <c r="A969" s="14" t="s">
        <v>5553</v>
      </c>
      <c r="B969" s="14" t="s">
        <v>8009</v>
      </c>
      <c r="C969" s="14" t="s">
        <v>5554</v>
      </c>
      <c r="D969" s="14" t="s">
        <v>1198</v>
      </c>
      <c r="E969" s="14" t="s">
        <v>7995</v>
      </c>
      <c r="F969" s="14" t="s">
        <v>5555</v>
      </c>
      <c r="G969" s="15">
        <v>579.0</v>
      </c>
      <c r="H969" s="15" t="s">
        <v>4685</v>
      </c>
      <c r="I969" s="15">
        <v>567.0</v>
      </c>
      <c r="J969" s="15" t="s">
        <v>2207</v>
      </c>
      <c r="K969" s="15" t="s">
        <v>5582</v>
      </c>
    </row>
    <row r="970">
      <c r="A970" s="14" t="s">
        <v>5559</v>
      </c>
      <c r="B970" s="14" t="s">
        <v>8011</v>
      </c>
      <c r="C970" s="14" t="s">
        <v>5560</v>
      </c>
      <c r="D970" s="14" t="s">
        <v>1212</v>
      </c>
      <c r="E970" s="14" t="s">
        <v>8012</v>
      </c>
      <c r="F970" s="14" t="s">
        <v>5561</v>
      </c>
      <c r="G970" s="15">
        <v>579.0</v>
      </c>
      <c r="H970" s="15" t="s">
        <v>4685</v>
      </c>
      <c r="I970" s="15">
        <v>567.0</v>
      </c>
      <c r="J970" s="15" t="s">
        <v>1208</v>
      </c>
      <c r="K970" s="15" t="s">
        <v>5583</v>
      </c>
    </row>
    <row r="971">
      <c r="A971" s="14" t="s">
        <v>5565</v>
      </c>
      <c r="B971" s="14" t="s">
        <v>8014</v>
      </c>
      <c r="C971" s="14" t="s">
        <v>5566</v>
      </c>
      <c r="D971" s="14" t="s">
        <v>1212</v>
      </c>
      <c r="E971" s="14" t="s">
        <v>8012</v>
      </c>
      <c r="F971" s="14" t="s">
        <v>5567</v>
      </c>
      <c r="G971" s="15">
        <v>579.0</v>
      </c>
      <c r="H971" s="15" t="s">
        <v>4685</v>
      </c>
      <c r="I971" s="15">
        <v>567.0</v>
      </c>
      <c r="J971" s="15" t="s">
        <v>1216</v>
      </c>
      <c r="K971" s="15" t="s">
        <v>5584</v>
      </c>
    </row>
    <row r="972">
      <c r="A972" s="14" t="s">
        <v>5571</v>
      </c>
      <c r="B972" s="14" t="s">
        <v>8016</v>
      </c>
      <c r="C972" s="14" t="s">
        <v>5572</v>
      </c>
      <c r="D972" s="14" t="s">
        <v>1220</v>
      </c>
      <c r="E972" s="14" t="s">
        <v>8012</v>
      </c>
      <c r="F972" s="14" t="s">
        <v>5573</v>
      </c>
      <c r="G972" s="15">
        <v>580.0</v>
      </c>
      <c r="H972" s="15" t="s">
        <v>4685</v>
      </c>
      <c r="I972" s="15">
        <v>568.0</v>
      </c>
      <c r="J972" s="15" t="s">
        <v>1224</v>
      </c>
      <c r="K972" s="15" t="s">
        <v>5585</v>
      </c>
    </row>
    <row r="973">
      <c r="A973" s="14" t="s">
        <v>5577</v>
      </c>
      <c r="B973" s="14" t="s">
        <v>8018</v>
      </c>
      <c r="C973" s="14" t="s">
        <v>5578</v>
      </c>
      <c r="D973" s="14" t="s">
        <v>1228</v>
      </c>
      <c r="E973" s="14" t="s">
        <v>8012</v>
      </c>
      <c r="F973" s="14" t="s">
        <v>5579</v>
      </c>
      <c r="G973" s="15">
        <v>580.0</v>
      </c>
      <c r="H973" s="15" t="s">
        <v>4685</v>
      </c>
      <c r="I973" s="15">
        <v>568.0</v>
      </c>
      <c r="J973" s="15" t="s">
        <v>1232</v>
      </c>
      <c r="K973" s="15" t="s">
        <v>5586</v>
      </c>
    </row>
    <row r="974">
      <c r="A974" s="16"/>
      <c r="B974" s="16"/>
      <c r="C974" s="16"/>
      <c r="D974" s="16"/>
      <c r="E974" s="16"/>
      <c r="F974" s="16"/>
    </row>
    <row r="975">
      <c r="A975" s="16"/>
      <c r="B975" s="16"/>
      <c r="C975" s="16"/>
      <c r="D975" s="16"/>
      <c r="E975" s="16"/>
      <c r="F975" s="16"/>
    </row>
    <row r="976">
      <c r="A976" s="16"/>
      <c r="B976" s="16"/>
      <c r="C976" s="16"/>
      <c r="D976" s="16"/>
      <c r="E976" s="16"/>
      <c r="F976" s="16"/>
    </row>
    <row r="977">
      <c r="A977" s="16"/>
      <c r="B977" s="16"/>
      <c r="C977" s="16"/>
      <c r="D977" s="16"/>
      <c r="E977" s="16"/>
      <c r="F977" s="16"/>
    </row>
    <row r="978">
      <c r="A978" s="16"/>
      <c r="B978" s="16"/>
      <c r="C978" s="16"/>
      <c r="D978" s="16"/>
      <c r="E978" s="16"/>
      <c r="F978" s="16"/>
    </row>
    <row r="979">
      <c r="A979" s="16"/>
      <c r="B979" s="16"/>
      <c r="C979" s="16"/>
      <c r="D979" s="16"/>
      <c r="E979" s="16"/>
      <c r="F979" s="16"/>
    </row>
    <row r="980">
      <c r="A980" s="16"/>
      <c r="B980" s="16"/>
      <c r="C980" s="16"/>
      <c r="D980" s="16"/>
      <c r="E980" s="16"/>
      <c r="F980" s="16"/>
    </row>
    <row r="981">
      <c r="A981" s="16"/>
      <c r="B981" s="16"/>
      <c r="C981" s="16"/>
      <c r="D981" s="16"/>
      <c r="E981" s="16"/>
      <c r="F981" s="16"/>
    </row>
    <row r="982">
      <c r="A982" s="16"/>
      <c r="B982" s="16"/>
      <c r="C982" s="16"/>
      <c r="D982" s="16"/>
      <c r="E982" s="16"/>
      <c r="F982" s="16"/>
    </row>
    <row r="983">
      <c r="A983" s="16"/>
      <c r="B983" s="16"/>
      <c r="C983" s="16"/>
      <c r="D983" s="16"/>
      <c r="E983" s="16"/>
      <c r="F983" s="16"/>
    </row>
    <row r="984">
      <c r="A984" s="16"/>
      <c r="B984" s="16"/>
      <c r="C984" s="16"/>
      <c r="D984" s="16"/>
      <c r="E984" s="16"/>
      <c r="F984" s="16"/>
    </row>
    <row r="985">
      <c r="A985" s="16"/>
      <c r="B985" s="16"/>
      <c r="C985" s="16"/>
      <c r="D985" s="16"/>
      <c r="E985" s="16"/>
      <c r="F985" s="16"/>
    </row>
    <row r="986">
      <c r="A986" s="16"/>
      <c r="B986" s="16"/>
      <c r="C986" s="16"/>
      <c r="D986" s="16"/>
      <c r="E986" s="16"/>
      <c r="F986" s="16"/>
    </row>
    <row r="987">
      <c r="A987" s="16"/>
      <c r="B987" s="16"/>
      <c r="C987" s="16"/>
      <c r="D987" s="16"/>
      <c r="E987" s="16"/>
      <c r="F987" s="16"/>
    </row>
    <row r="988">
      <c r="A988" s="16"/>
      <c r="B988" s="16"/>
      <c r="C988" s="16"/>
      <c r="D988" s="16"/>
      <c r="E988" s="16"/>
      <c r="F988" s="16"/>
    </row>
    <row r="989">
      <c r="A989" s="16"/>
      <c r="B989" s="16"/>
      <c r="C989" s="16"/>
      <c r="D989" s="16"/>
      <c r="E989" s="16"/>
      <c r="F989" s="16"/>
    </row>
    <row r="990">
      <c r="A990" s="16"/>
      <c r="B990" s="16"/>
      <c r="C990" s="16"/>
      <c r="D990" s="16"/>
      <c r="E990" s="16"/>
      <c r="F990" s="16"/>
    </row>
    <row r="991">
      <c r="A991" s="16"/>
      <c r="B991" s="16"/>
      <c r="C991" s="16"/>
      <c r="D991" s="16"/>
      <c r="E991" s="16"/>
      <c r="F991" s="16"/>
    </row>
    <row r="992">
      <c r="A992" s="16"/>
      <c r="B992" s="16"/>
      <c r="C992" s="16"/>
      <c r="D992" s="16"/>
      <c r="E992" s="16"/>
      <c r="F992" s="16"/>
    </row>
    <row r="993">
      <c r="A993" s="16"/>
      <c r="B993" s="16"/>
      <c r="C993" s="16"/>
      <c r="D993" s="16"/>
      <c r="E993" s="16"/>
      <c r="F993" s="16"/>
    </row>
    <row r="994">
      <c r="A994" s="16"/>
      <c r="B994" s="16"/>
      <c r="C994" s="16"/>
      <c r="D994" s="16"/>
      <c r="E994" s="16"/>
      <c r="F994" s="16"/>
    </row>
    <row r="995">
      <c r="A995" s="16"/>
      <c r="B995" s="16"/>
      <c r="C995" s="16"/>
      <c r="D995" s="16"/>
      <c r="E995" s="16"/>
      <c r="F995" s="16"/>
    </row>
    <row r="996">
      <c r="A996" s="16"/>
      <c r="B996" s="16"/>
      <c r="C996" s="16"/>
      <c r="D996" s="16"/>
      <c r="E996" s="16"/>
      <c r="F996" s="16"/>
    </row>
    <row r="997">
      <c r="A997" s="16"/>
      <c r="B997" s="16"/>
      <c r="C997" s="16"/>
      <c r="D997" s="16"/>
      <c r="E997" s="16"/>
      <c r="F997" s="16"/>
    </row>
    <row r="998">
      <c r="A998" s="16"/>
      <c r="B998" s="16"/>
      <c r="C998" s="16"/>
      <c r="D998" s="16"/>
      <c r="E998" s="16"/>
      <c r="F998" s="16"/>
    </row>
    <row r="999">
      <c r="A999" s="16"/>
      <c r="B999" s="16"/>
      <c r="C999" s="16"/>
      <c r="D999" s="16"/>
      <c r="E999" s="16"/>
      <c r="F999" s="16"/>
    </row>
    <row r="1000">
      <c r="A1000" s="16"/>
      <c r="B1000" s="16"/>
      <c r="C1000" s="16"/>
      <c r="D1000" s="16"/>
      <c r="E1000" s="16"/>
      <c r="F1000" s="16"/>
    </row>
    <row r="1001">
      <c r="A1001" s="16"/>
      <c r="B1001" s="16"/>
      <c r="C1001" s="16"/>
      <c r="D1001" s="16"/>
      <c r="E1001" s="16"/>
      <c r="F1001" s="16"/>
    </row>
    <row r="1002">
      <c r="A1002" s="16"/>
      <c r="B1002" s="16"/>
      <c r="C1002" s="16"/>
      <c r="D1002" s="16"/>
      <c r="E1002" s="16"/>
      <c r="F1002" s="16"/>
    </row>
    <row r="1003">
      <c r="A1003" s="16"/>
      <c r="B1003" s="16"/>
      <c r="C1003" s="16"/>
      <c r="D1003" s="16"/>
      <c r="E1003" s="16"/>
      <c r="F1003" s="16"/>
    </row>
    <row r="1004">
      <c r="A1004" s="16"/>
      <c r="B1004" s="16"/>
      <c r="C1004" s="16"/>
      <c r="D1004" s="16"/>
      <c r="E1004" s="16"/>
      <c r="F1004" s="16"/>
    </row>
    <row r="1005">
      <c r="A1005" s="16"/>
      <c r="B1005" s="16"/>
      <c r="C1005" s="16"/>
      <c r="D1005" s="16"/>
      <c r="E1005" s="16"/>
      <c r="F1005" s="16"/>
    </row>
    <row r="1006">
      <c r="A1006" s="16"/>
      <c r="B1006" s="16"/>
      <c r="C1006" s="16"/>
      <c r="D1006" s="16"/>
      <c r="E1006" s="16"/>
      <c r="F1006" s="16"/>
    </row>
    <row r="1007">
      <c r="A1007" s="16"/>
      <c r="B1007" s="16"/>
      <c r="C1007" s="16"/>
      <c r="D1007" s="16"/>
      <c r="E1007" s="16"/>
      <c r="F1007" s="16"/>
    </row>
    <row r="1008">
      <c r="A1008" s="16"/>
      <c r="B1008" s="16"/>
      <c r="C1008" s="16"/>
      <c r="D1008" s="16"/>
      <c r="E1008" s="16"/>
      <c r="F1008" s="16"/>
    </row>
    <row r="1009">
      <c r="A1009" s="16"/>
      <c r="B1009" s="16"/>
      <c r="C1009" s="16"/>
      <c r="D1009" s="16"/>
      <c r="E1009" s="16"/>
      <c r="F1009" s="16"/>
    </row>
    <row r="1010">
      <c r="A1010" s="16"/>
      <c r="B1010" s="16"/>
      <c r="C1010" s="16"/>
      <c r="D1010" s="16"/>
      <c r="E1010" s="16"/>
      <c r="F1010" s="16"/>
    </row>
    <row r="1011">
      <c r="A1011" s="16"/>
      <c r="B1011" s="16"/>
      <c r="C1011" s="16"/>
      <c r="D1011" s="16"/>
      <c r="E1011" s="16"/>
      <c r="F1011" s="16"/>
    </row>
    <row r="1012">
      <c r="A1012" s="16"/>
      <c r="B1012" s="16"/>
      <c r="C1012" s="16"/>
      <c r="D1012" s="16"/>
      <c r="E1012" s="16"/>
      <c r="F1012" s="16"/>
    </row>
    <row r="1013">
      <c r="A1013" s="16"/>
      <c r="B1013" s="16"/>
      <c r="C1013" s="16"/>
      <c r="D1013" s="16"/>
      <c r="E1013" s="16"/>
      <c r="F1013" s="16"/>
    </row>
    <row r="1014">
      <c r="A1014" s="16"/>
      <c r="B1014" s="16"/>
      <c r="C1014" s="16"/>
      <c r="D1014" s="16"/>
      <c r="E1014" s="16"/>
      <c r="F1014" s="16"/>
    </row>
    <row r="1015">
      <c r="A1015" s="16"/>
      <c r="B1015" s="16"/>
      <c r="C1015" s="16"/>
      <c r="D1015" s="16"/>
      <c r="E1015" s="16"/>
      <c r="F1015" s="16"/>
    </row>
    <row r="1016">
      <c r="A1016" s="16"/>
      <c r="B1016" s="16"/>
      <c r="C1016" s="16"/>
      <c r="D1016" s="16"/>
      <c r="E1016" s="16"/>
      <c r="F1016" s="16"/>
    </row>
    <row r="1017">
      <c r="A1017" s="16"/>
      <c r="B1017" s="16"/>
      <c r="C1017" s="16"/>
      <c r="D1017" s="16"/>
      <c r="E1017" s="16"/>
      <c r="F1017" s="16"/>
    </row>
    <row r="1018">
      <c r="A1018" s="16"/>
      <c r="B1018" s="16"/>
      <c r="C1018" s="16"/>
      <c r="D1018" s="16"/>
      <c r="E1018" s="16"/>
      <c r="F1018" s="16"/>
    </row>
    <row r="1019">
      <c r="A1019" s="16"/>
      <c r="B1019" s="16"/>
      <c r="C1019" s="16"/>
      <c r="D1019" s="16"/>
      <c r="E1019" s="16"/>
      <c r="F1019" s="16"/>
    </row>
    <row r="1020">
      <c r="A1020" s="16"/>
      <c r="B1020" s="16"/>
      <c r="C1020" s="16"/>
      <c r="D1020" s="16"/>
      <c r="E1020" s="16"/>
      <c r="F1020" s="16"/>
    </row>
    <row r="1021">
      <c r="A1021" s="16"/>
      <c r="B1021" s="16"/>
      <c r="C1021" s="16"/>
      <c r="D1021" s="16"/>
      <c r="E1021" s="16"/>
      <c r="F1021" s="16"/>
    </row>
    <row r="1022">
      <c r="A1022" s="16"/>
      <c r="B1022" s="16"/>
      <c r="C1022" s="16"/>
      <c r="D1022" s="16"/>
      <c r="E1022" s="16"/>
      <c r="F1022" s="16"/>
    </row>
    <row r="1023">
      <c r="A1023" s="16"/>
      <c r="B1023" s="16"/>
      <c r="C1023" s="16"/>
      <c r="D1023" s="16"/>
      <c r="E1023" s="16"/>
      <c r="F1023" s="16"/>
    </row>
    <row r="1024">
      <c r="A1024" s="16"/>
      <c r="B1024" s="16"/>
      <c r="C1024" s="16"/>
      <c r="D1024" s="16"/>
      <c r="E1024" s="16"/>
      <c r="F1024" s="16"/>
    </row>
    <row r="1025">
      <c r="A1025" s="16"/>
      <c r="B1025" s="16"/>
      <c r="C1025" s="16"/>
      <c r="D1025" s="16"/>
      <c r="E1025" s="16"/>
      <c r="F1025" s="16"/>
    </row>
    <row r="1026">
      <c r="A1026" s="16"/>
      <c r="B1026" s="16"/>
      <c r="C1026" s="16"/>
      <c r="D1026" s="16"/>
      <c r="E1026" s="16"/>
      <c r="F1026" s="16"/>
    </row>
    <row r="1027">
      <c r="A1027" s="16"/>
      <c r="B1027" s="16"/>
      <c r="C1027" s="16"/>
      <c r="D1027" s="16"/>
      <c r="E1027" s="16"/>
      <c r="F1027" s="16"/>
    </row>
    <row r="1028">
      <c r="A1028" s="16"/>
      <c r="B1028" s="16"/>
      <c r="C1028" s="16"/>
      <c r="D1028" s="16"/>
      <c r="E1028" s="16"/>
      <c r="F1028" s="16"/>
    </row>
    <row r="1029">
      <c r="A1029" s="16"/>
      <c r="B1029" s="16"/>
      <c r="C1029" s="16"/>
      <c r="D1029" s="16"/>
      <c r="E1029" s="16"/>
      <c r="F1029" s="16"/>
    </row>
    <row r="1030">
      <c r="A1030" s="16"/>
      <c r="B1030" s="16"/>
      <c r="C1030" s="16"/>
      <c r="D1030" s="16"/>
      <c r="E1030" s="16"/>
      <c r="F1030" s="16"/>
    </row>
    <row r="1031">
      <c r="A1031" s="16"/>
      <c r="B1031" s="16"/>
      <c r="C1031" s="16"/>
      <c r="D1031" s="16"/>
      <c r="E1031" s="16"/>
      <c r="F1031" s="16"/>
    </row>
    <row r="1032">
      <c r="A1032" s="16"/>
      <c r="B1032" s="16"/>
      <c r="C1032" s="16"/>
      <c r="D1032" s="16"/>
      <c r="E1032" s="16"/>
      <c r="F1032" s="16"/>
    </row>
    <row r="1033">
      <c r="A1033" s="16"/>
      <c r="B1033" s="16"/>
      <c r="C1033" s="16"/>
      <c r="D1033" s="16"/>
      <c r="E1033" s="16"/>
      <c r="F1033" s="16"/>
    </row>
    <row r="1034">
      <c r="A1034" s="16"/>
      <c r="B1034" s="16"/>
      <c r="C1034" s="16"/>
      <c r="D1034" s="16"/>
      <c r="E1034" s="16"/>
      <c r="F1034" s="16"/>
    </row>
    <row r="1035">
      <c r="A1035" s="16"/>
      <c r="B1035" s="16"/>
      <c r="C1035" s="16"/>
      <c r="D1035" s="16"/>
      <c r="E1035" s="16"/>
      <c r="F1035" s="16"/>
    </row>
    <row r="1036">
      <c r="A1036" s="16"/>
      <c r="B1036" s="16"/>
      <c r="C1036" s="16"/>
      <c r="D1036" s="16"/>
      <c r="E1036" s="16"/>
      <c r="F1036" s="16"/>
    </row>
    <row r="1037">
      <c r="A1037" s="16"/>
      <c r="B1037" s="16"/>
      <c r="C1037" s="16"/>
      <c r="D1037" s="16"/>
      <c r="E1037" s="16"/>
      <c r="F1037" s="16"/>
    </row>
    <row r="1038">
      <c r="A1038" s="16"/>
      <c r="B1038" s="16"/>
      <c r="C1038" s="16"/>
      <c r="D1038" s="16"/>
      <c r="E1038" s="16"/>
      <c r="F1038" s="16"/>
    </row>
    <row r="1039">
      <c r="A1039" s="16"/>
      <c r="B1039" s="16"/>
      <c r="C1039" s="16"/>
      <c r="D1039" s="16"/>
      <c r="E1039" s="16"/>
      <c r="F1039" s="16"/>
    </row>
    <row r="1040">
      <c r="A1040" s="16"/>
      <c r="B1040" s="16"/>
      <c r="C1040" s="16"/>
      <c r="D1040" s="16"/>
      <c r="E1040" s="16"/>
      <c r="F1040" s="16"/>
    </row>
    <row r="1041">
      <c r="A1041" s="16"/>
      <c r="B1041" s="16"/>
      <c r="C1041" s="16"/>
      <c r="D1041" s="16"/>
      <c r="E1041" s="16"/>
      <c r="F1041" s="16"/>
    </row>
    <row r="1042">
      <c r="A1042" s="16"/>
      <c r="B1042" s="16"/>
      <c r="C1042" s="16"/>
      <c r="D1042" s="16"/>
      <c r="E1042" s="16"/>
      <c r="F1042" s="16"/>
    </row>
    <row r="1043">
      <c r="A1043" s="16"/>
      <c r="B1043" s="16"/>
      <c r="C1043" s="16"/>
      <c r="D1043" s="16"/>
      <c r="E1043" s="16"/>
      <c r="F1043" s="16"/>
    </row>
    <row r="1044">
      <c r="A1044" s="16"/>
      <c r="B1044" s="16"/>
      <c r="C1044" s="16"/>
      <c r="D1044" s="16"/>
      <c r="E1044" s="16"/>
      <c r="F1044" s="16"/>
    </row>
    <row r="1045">
      <c r="A1045" s="16"/>
      <c r="B1045" s="16"/>
      <c r="C1045" s="16"/>
      <c r="D1045" s="16"/>
      <c r="E1045" s="16"/>
      <c r="F1045" s="16"/>
    </row>
    <row r="1046">
      <c r="A1046" s="16"/>
      <c r="B1046" s="16"/>
      <c r="C1046" s="16"/>
      <c r="D1046" s="16"/>
      <c r="E1046" s="16"/>
      <c r="F1046" s="16"/>
    </row>
    <row r="1047">
      <c r="A1047" s="16"/>
      <c r="B1047" s="16"/>
      <c r="C1047" s="16"/>
      <c r="D1047" s="16"/>
      <c r="E1047" s="16"/>
      <c r="F1047" s="16"/>
    </row>
    <row r="1048">
      <c r="A1048" s="16"/>
      <c r="B1048" s="16"/>
      <c r="C1048" s="16"/>
      <c r="D1048" s="16"/>
      <c r="E1048" s="16"/>
      <c r="F1048" s="16"/>
    </row>
    <row r="1049">
      <c r="A1049" s="16"/>
      <c r="B1049" s="16"/>
      <c r="C1049" s="16"/>
      <c r="D1049" s="16"/>
      <c r="E1049" s="16"/>
      <c r="F1049" s="16"/>
    </row>
    <row r="1050">
      <c r="A1050" s="16"/>
      <c r="B1050" s="16"/>
      <c r="C1050" s="16"/>
      <c r="D1050" s="16"/>
      <c r="E1050" s="16"/>
      <c r="F1050" s="16"/>
    </row>
    <row r="1051">
      <c r="A1051" s="16"/>
      <c r="B1051" s="16"/>
      <c r="C1051" s="16"/>
      <c r="D1051" s="16"/>
      <c r="E1051" s="16"/>
      <c r="F1051" s="16"/>
    </row>
    <row r="1052">
      <c r="A1052" s="16"/>
      <c r="B1052" s="16"/>
      <c r="C1052" s="16"/>
      <c r="D1052" s="16"/>
      <c r="E1052" s="16"/>
      <c r="F1052" s="16"/>
    </row>
    <row r="1053">
      <c r="A1053" s="16"/>
      <c r="B1053" s="16"/>
      <c r="C1053" s="16"/>
      <c r="D1053" s="16"/>
      <c r="E1053" s="16"/>
      <c r="F1053" s="16"/>
    </row>
    <row r="1054">
      <c r="A1054" s="16"/>
      <c r="B1054" s="16"/>
      <c r="C1054" s="16"/>
      <c r="D1054" s="16"/>
      <c r="E1054" s="16"/>
      <c r="F1054" s="16"/>
    </row>
    <row r="1055">
      <c r="A1055" s="16"/>
      <c r="B1055" s="16"/>
      <c r="C1055" s="16"/>
      <c r="D1055" s="16"/>
      <c r="E1055" s="16"/>
      <c r="F1055" s="16"/>
    </row>
    <row r="1056">
      <c r="A1056" s="16"/>
      <c r="B1056" s="16"/>
      <c r="C1056" s="16"/>
      <c r="D1056" s="16"/>
      <c r="E1056" s="16"/>
      <c r="F1056" s="16"/>
    </row>
    <row r="1057">
      <c r="A1057" s="16"/>
      <c r="B1057" s="16"/>
      <c r="C1057" s="16"/>
      <c r="D1057" s="16"/>
      <c r="E1057" s="16"/>
      <c r="F1057" s="16"/>
    </row>
    <row r="1058">
      <c r="A1058" s="16"/>
      <c r="B1058" s="16"/>
      <c r="C1058" s="16"/>
      <c r="D1058" s="16"/>
      <c r="E1058" s="16"/>
      <c r="F1058" s="16"/>
    </row>
    <row r="1059">
      <c r="A1059" s="16"/>
      <c r="B1059" s="16"/>
      <c r="C1059" s="16"/>
      <c r="D1059" s="16"/>
      <c r="E1059" s="16"/>
      <c r="F1059" s="16"/>
    </row>
    <row r="1060">
      <c r="A1060" s="16"/>
      <c r="B1060" s="16"/>
      <c r="C1060" s="16"/>
      <c r="D1060" s="16"/>
      <c r="E1060" s="16"/>
      <c r="F1060" s="16"/>
    </row>
    <row r="1061">
      <c r="A1061" s="16"/>
      <c r="B1061" s="16"/>
      <c r="C1061" s="16"/>
      <c r="D1061" s="16"/>
      <c r="E1061" s="16"/>
      <c r="F1061" s="16"/>
    </row>
    <row r="1062">
      <c r="A1062" s="16"/>
      <c r="B1062" s="16"/>
      <c r="C1062" s="16"/>
      <c r="D1062" s="16"/>
      <c r="E1062" s="16"/>
      <c r="F1062" s="16"/>
    </row>
    <row r="1063">
      <c r="A1063" s="16"/>
      <c r="B1063" s="16"/>
      <c r="C1063" s="16"/>
      <c r="D1063" s="16"/>
      <c r="E1063" s="16"/>
      <c r="F1063" s="16"/>
    </row>
    <row r="1064">
      <c r="A1064" s="16"/>
      <c r="B1064" s="16"/>
      <c r="C1064" s="16"/>
      <c r="D1064" s="16"/>
      <c r="E1064" s="16"/>
      <c r="F1064" s="16"/>
    </row>
    <row r="1065">
      <c r="A1065" s="16"/>
      <c r="B1065" s="16"/>
      <c r="C1065" s="16"/>
      <c r="D1065" s="16"/>
      <c r="E1065" s="16"/>
      <c r="F1065" s="16"/>
    </row>
    <row r="1066">
      <c r="A1066" s="16"/>
      <c r="B1066" s="16"/>
      <c r="C1066" s="16"/>
      <c r="D1066" s="16"/>
      <c r="E1066" s="16"/>
      <c r="F1066" s="16"/>
    </row>
    <row r="1067">
      <c r="A1067" s="16"/>
      <c r="B1067" s="16"/>
      <c r="C1067" s="16"/>
      <c r="D1067" s="16"/>
      <c r="E1067" s="16"/>
      <c r="F1067" s="16"/>
    </row>
    <row r="1068">
      <c r="A1068" s="16"/>
      <c r="B1068" s="16"/>
      <c r="C1068" s="16"/>
      <c r="D1068" s="16"/>
      <c r="E1068" s="16"/>
      <c r="F1068" s="16"/>
    </row>
    <row r="1069">
      <c r="A1069" s="16"/>
      <c r="B1069" s="16"/>
      <c r="C1069" s="16"/>
      <c r="D1069" s="16"/>
      <c r="E1069" s="16"/>
      <c r="F1069" s="16"/>
    </row>
    <row r="1070">
      <c r="A1070" s="16"/>
      <c r="B1070" s="16"/>
      <c r="C1070" s="16"/>
      <c r="D1070" s="16"/>
      <c r="E1070" s="16"/>
      <c r="F1070" s="16"/>
    </row>
    <row r="1071">
      <c r="A1071" s="16"/>
      <c r="B1071" s="16"/>
      <c r="C1071" s="16"/>
      <c r="D1071" s="16"/>
      <c r="E1071" s="16"/>
      <c r="F1071" s="16"/>
    </row>
    <row r="1072">
      <c r="A1072" s="16"/>
      <c r="B1072" s="16"/>
      <c r="C1072" s="16"/>
      <c r="D1072" s="16"/>
      <c r="E1072" s="16"/>
      <c r="F1072" s="16"/>
    </row>
    <row r="1073">
      <c r="A1073" s="16"/>
      <c r="B1073" s="16"/>
      <c r="C1073" s="16"/>
      <c r="D1073" s="16"/>
      <c r="E1073" s="16"/>
      <c r="F1073" s="16"/>
    </row>
    <row r="1074">
      <c r="A1074" s="16"/>
      <c r="B1074" s="16"/>
      <c r="C1074" s="16"/>
      <c r="D1074" s="16"/>
      <c r="E1074" s="16"/>
      <c r="F1074" s="16"/>
    </row>
    <row r="1075">
      <c r="A1075" s="16"/>
      <c r="B1075" s="16"/>
      <c r="C1075" s="16"/>
      <c r="D1075" s="16"/>
      <c r="E1075" s="16"/>
      <c r="F1075" s="16"/>
    </row>
    <row r="1076">
      <c r="A1076" s="16"/>
      <c r="B1076" s="16"/>
      <c r="C1076" s="16"/>
      <c r="D1076" s="16"/>
      <c r="E1076" s="16"/>
      <c r="F1076" s="16"/>
    </row>
    <row r="1077">
      <c r="A1077" s="16"/>
      <c r="B1077" s="16"/>
      <c r="C1077" s="16"/>
      <c r="D1077" s="16"/>
      <c r="E1077" s="16"/>
      <c r="F1077" s="16"/>
    </row>
    <row r="1078">
      <c r="A1078" s="16"/>
      <c r="B1078" s="16"/>
      <c r="C1078" s="16"/>
      <c r="D1078" s="16"/>
      <c r="E1078" s="16"/>
      <c r="F1078" s="16"/>
    </row>
    <row r="1079">
      <c r="A1079" s="16"/>
      <c r="B1079" s="16"/>
      <c r="C1079" s="16"/>
      <c r="D1079" s="16"/>
      <c r="E1079" s="16"/>
      <c r="F1079" s="16"/>
    </row>
    <row r="1080">
      <c r="A1080" s="16"/>
      <c r="B1080" s="16"/>
      <c r="C1080" s="16"/>
      <c r="D1080" s="16"/>
      <c r="E1080" s="16"/>
      <c r="F1080" s="16"/>
    </row>
    <row r="1081">
      <c r="A1081" s="16"/>
      <c r="B1081" s="16"/>
      <c r="C1081" s="16"/>
      <c r="D1081" s="16"/>
      <c r="E1081" s="16"/>
      <c r="F1081" s="16"/>
    </row>
    <row r="1082">
      <c r="A1082" s="16"/>
      <c r="B1082" s="16"/>
      <c r="C1082" s="16"/>
      <c r="D1082" s="16"/>
      <c r="E1082" s="16"/>
      <c r="F1082" s="16"/>
    </row>
    <row r="1083">
      <c r="A1083" s="16"/>
      <c r="B1083" s="16"/>
      <c r="C1083" s="16"/>
      <c r="D1083" s="16"/>
      <c r="E1083" s="16"/>
      <c r="F1083" s="16"/>
    </row>
    <row r="1084">
      <c r="A1084" s="16"/>
      <c r="B1084" s="16"/>
      <c r="C1084" s="16"/>
      <c r="D1084" s="16"/>
      <c r="E1084" s="16"/>
      <c r="F1084" s="16"/>
    </row>
    <row r="1085">
      <c r="A1085" s="16"/>
      <c r="B1085" s="16"/>
      <c r="C1085" s="16"/>
      <c r="D1085" s="16"/>
      <c r="E1085" s="16"/>
      <c r="F1085" s="16"/>
    </row>
    <row r="1086">
      <c r="A1086" s="16"/>
      <c r="B1086" s="16"/>
      <c r="C1086" s="16"/>
      <c r="D1086" s="16"/>
      <c r="E1086" s="16"/>
      <c r="F1086" s="16"/>
    </row>
    <row r="1087">
      <c r="A1087" s="16"/>
      <c r="B1087" s="16"/>
      <c r="C1087" s="16"/>
      <c r="D1087" s="16"/>
      <c r="E1087" s="16"/>
      <c r="F1087" s="16"/>
    </row>
    <row r="1088">
      <c r="A1088" s="16"/>
      <c r="B1088" s="16"/>
      <c r="C1088" s="16"/>
      <c r="D1088" s="16"/>
      <c r="E1088" s="16"/>
      <c r="F1088" s="16"/>
    </row>
    <row r="1089">
      <c r="A1089" s="16"/>
      <c r="B1089" s="16"/>
      <c r="C1089" s="16"/>
      <c r="D1089" s="16"/>
      <c r="E1089" s="16"/>
      <c r="F1089" s="16"/>
    </row>
    <row r="1090">
      <c r="A1090" s="16"/>
      <c r="B1090" s="16"/>
      <c r="C1090" s="16"/>
      <c r="D1090" s="16"/>
      <c r="E1090" s="16"/>
      <c r="F1090" s="16"/>
    </row>
    <row r="1091">
      <c r="A1091" s="16"/>
      <c r="B1091" s="16"/>
      <c r="C1091" s="16"/>
      <c r="D1091" s="16"/>
      <c r="E1091" s="16"/>
      <c r="F1091" s="16"/>
    </row>
    <row r="1092">
      <c r="A1092" s="16"/>
      <c r="B1092" s="16"/>
      <c r="C1092" s="16"/>
      <c r="D1092" s="16"/>
      <c r="E1092" s="16"/>
      <c r="F1092" s="16"/>
    </row>
    <row r="1093">
      <c r="A1093" s="16"/>
      <c r="B1093" s="16"/>
      <c r="C1093" s="16"/>
      <c r="D1093" s="16"/>
      <c r="E1093" s="16"/>
      <c r="F1093" s="16"/>
    </row>
    <row r="1094">
      <c r="A1094" s="16"/>
      <c r="B1094" s="16"/>
      <c r="C1094" s="16"/>
      <c r="D1094" s="16"/>
      <c r="E1094" s="16"/>
      <c r="F1094" s="16"/>
    </row>
    <row r="1095">
      <c r="A1095" s="16"/>
      <c r="B1095" s="16"/>
      <c r="C1095" s="16"/>
      <c r="D1095" s="16"/>
      <c r="E1095" s="16"/>
      <c r="F1095" s="16"/>
    </row>
    <row r="1096">
      <c r="A1096" s="16"/>
      <c r="B1096" s="16"/>
      <c r="C1096" s="16"/>
      <c r="D1096" s="16"/>
      <c r="E1096" s="16"/>
      <c r="F1096" s="16"/>
    </row>
    <row r="1097">
      <c r="A1097" s="16"/>
      <c r="B1097" s="16"/>
      <c r="C1097" s="16"/>
      <c r="D1097" s="16"/>
      <c r="E1097" s="16"/>
      <c r="F1097" s="16"/>
    </row>
    <row r="1098">
      <c r="A1098" s="16"/>
      <c r="B1098" s="16"/>
      <c r="C1098" s="16"/>
      <c r="D1098" s="16"/>
      <c r="E1098" s="16"/>
      <c r="F1098" s="16"/>
    </row>
    <row r="1099">
      <c r="A1099" s="16"/>
      <c r="B1099" s="16"/>
      <c r="C1099" s="16"/>
      <c r="D1099" s="16"/>
      <c r="E1099" s="16"/>
      <c r="F1099" s="16"/>
    </row>
    <row r="1100">
      <c r="A1100" s="16"/>
      <c r="B1100" s="16"/>
      <c r="C1100" s="16"/>
      <c r="D1100" s="16"/>
      <c r="E1100" s="16"/>
      <c r="F1100" s="16"/>
    </row>
    <row r="1101">
      <c r="A1101" s="16"/>
      <c r="B1101" s="16"/>
      <c r="C1101" s="16"/>
      <c r="D1101" s="16"/>
      <c r="E1101" s="16"/>
      <c r="F1101" s="16"/>
    </row>
    <row r="1102">
      <c r="A1102" s="16"/>
      <c r="B1102" s="16"/>
      <c r="C1102" s="16"/>
      <c r="D1102" s="16"/>
      <c r="E1102" s="16"/>
      <c r="F1102" s="16"/>
    </row>
    <row r="1103">
      <c r="A1103" s="16"/>
      <c r="B1103" s="16"/>
      <c r="C1103" s="16"/>
      <c r="D1103" s="16"/>
      <c r="E1103" s="16"/>
      <c r="F1103" s="16"/>
    </row>
    <row r="1104">
      <c r="A1104" s="16"/>
      <c r="B1104" s="16"/>
      <c r="C1104" s="16"/>
      <c r="D1104" s="16"/>
      <c r="E1104" s="16"/>
      <c r="F1104" s="16"/>
    </row>
    <row r="1105">
      <c r="A1105" s="16"/>
      <c r="B1105" s="16"/>
      <c r="C1105" s="16"/>
      <c r="D1105" s="16"/>
      <c r="E1105" s="16"/>
      <c r="F1105" s="16"/>
    </row>
    <row r="1106">
      <c r="A1106" s="16"/>
      <c r="B1106" s="16"/>
      <c r="C1106" s="16"/>
      <c r="D1106" s="16"/>
      <c r="E1106" s="16"/>
      <c r="F1106" s="16"/>
    </row>
    <row r="1107">
      <c r="A1107" s="16"/>
      <c r="B1107" s="16"/>
      <c r="C1107" s="16"/>
      <c r="D1107" s="16"/>
      <c r="E1107" s="16"/>
      <c r="F1107" s="16"/>
    </row>
    <row r="1108">
      <c r="A1108" s="16"/>
      <c r="B1108" s="16"/>
      <c r="C1108" s="16"/>
      <c r="D1108" s="16"/>
      <c r="E1108" s="16"/>
      <c r="F1108" s="16"/>
    </row>
    <row r="1109">
      <c r="A1109" s="16"/>
      <c r="B1109" s="16"/>
      <c r="C1109" s="16"/>
      <c r="D1109" s="16"/>
      <c r="E1109" s="16"/>
      <c r="F1109" s="16"/>
    </row>
    <row r="1110">
      <c r="A1110" s="16"/>
      <c r="B1110" s="16"/>
      <c r="C1110" s="16"/>
      <c r="D1110" s="16"/>
      <c r="E1110" s="16"/>
      <c r="F1110" s="16"/>
    </row>
    <row r="1111">
      <c r="A1111" s="16"/>
      <c r="B1111" s="16"/>
      <c r="C1111" s="16"/>
      <c r="D1111" s="16"/>
      <c r="E1111" s="16"/>
      <c r="F1111" s="16"/>
    </row>
    <row r="1112">
      <c r="A1112" s="16"/>
      <c r="B1112" s="16"/>
      <c r="C1112" s="16"/>
      <c r="D1112" s="16"/>
      <c r="E1112" s="16"/>
      <c r="F1112" s="16"/>
    </row>
    <row r="1113">
      <c r="A1113" s="16"/>
      <c r="B1113" s="16"/>
      <c r="C1113" s="16"/>
      <c r="D1113" s="16"/>
      <c r="E1113" s="16"/>
      <c r="F1113" s="16"/>
    </row>
    <row r="1114">
      <c r="A1114" s="16"/>
      <c r="B1114" s="16"/>
      <c r="C1114" s="16"/>
      <c r="D1114" s="16"/>
      <c r="E1114" s="16"/>
      <c r="F1114" s="16"/>
    </row>
    <row r="1115">
      <c r="A1115" s="16"/>
      <c r="B1115" s="16"/>
      <c r="C1115" s="16"/>
      <c r="D1115" s="16"/>
      <c r="E1115" s="16"/>
      <c r="F1115" s="16"/>
    </row>
    <row r="1116">
      <c r="A1116" s="16"/>
      <c r="B1116" s="16"/>
      <c r="C1116" s="16"/>
      <c r="D1116" s="16"/>
      <c r="E1116" s="16"/>
      <c r="F1116" s="16"/>
    </row>
    <row r="1117">
      <c r="A1117" s="16"/>
      <c r="B1117" s="16"/>
      <c r="C1117" s="16"/>
      <c r="D1117" s="16"/>
      <c r="E1117" s="16"/>
      <c r="F1117" s="16"/>
    </row>
    <row r="1118">
      <c r="A1118" s="16"/>
      <c r="B1118" s="16"/>
      <c r="C1118" s="16"/>
      <c r="D1118" s="16"/>
      <c r="E1118" s="16"/>
      <c r="F1118" s="16"/>
    </row>
    <row r="1119">
      <c r="A1119" s="16"/>
      <c r="B1119" s="16"/>
      <c r="C1119" s="16"/>
      <c r="D1119" s="16"/>
      <c r="E1119" s="16"/>
      <c r="F1119" s="16"/>
    </row>
    <row r="1120">
      <c r="A1120" s="16"/>
      <c r="B1120" s="16"/>
      <c r="C1120" s="16"/>
      <c r="D1120" s="16"/>
      <c r="E1120" s="16"/>
      <c r="F1120" s="16"/>
    </row>
    <row r="1121">
      <c r="A1121" s="16"/>
      <c r="B1121" s="16"/>
      <c r="C1121" s="16"/>
      <c r="D1121" s="16"/>
      <c r="E1121" s="16"/>
      <c r="F1121" s="16"/>
    </row>
    <row r="1122">
      <c r="A1122" s="16"/>
      <c r="B1122" s="16"/>
      <c r="C1122" s="16"/>
      <c r="D1122" s="16"/>
      <c r="E1122" s="16"/>
      <c r="F1122" s="16"/>
    </row>
    <row r="1123">
      <c r="A1123" s="16"/>
      <c r="B1123" s="16"/>
      <c r="C1123" s="16"/>
      <c r="D1123" s="16"/>
      <c r="E1123" s="16"/>
      <c r="F1123" s="16"/>
    </row>
    <row r="1124">
      <c r="A1124" s="16"/>
      <c r="B1124" s="16"/>
      <c r="C1124" s="16"/>
      <c r="D1124" s="16"/>
      <c r="E1124" s="16"/>
      <c r="F1124" s="16"/>
    </row>
    <row r="1125">
      <c r="A1125" s="16"/>
      <c r="B1125" s="16"/>
      <c r="C1125" s="16"/>
      <c r="D1125" s="16"/>
      <c r="E1125" s="16"/>
      <c r="F1125" s="16"/>
    </row>
    <row r="1126">
      <c r="A1126" s="16"/>
      <c r="B1126" s="16"/>
      <c r="C1126" s="16"/>
      <c r="D1126" s="16"/>
      <c r="E1126" s="16"/>
      <c r="F1126" s="16"/>
    </row>
    <row r="1127">
      <c r="A1127" s="16"/>
      <c r="B1127" s="16"/>
      <c r="C1127" s="16"/>
      <c r="D1127" s="16"/>
      <c r="E1127" s="16"/>
      <c r="F1127" s="16"/>
    </row>
    <row r="1128">
      <c r="A1128" s="16"/>
      <c r="B1128" s="16"/>
      <c r="C1128" s="16"/>
      <c r="D1128" s="16"/>
      <c r="E1128" s="16"/>
      <c r="F1128" s="16"/>
    </row>
    <row r="1129">
      <c r="A1129" s="16"/>
      <c r="B1129" s="16"/>
      <c r="C1129" s="16"/>
      <c r="D1129" s="16"/>
      <c r="E1129" s="16"/>
      <c r="F1129" s="16"/>
    </row>
    <row r="1130">
      <c r="A1130" s="16"/>
      <c r="B1130" s="16"/>
      <c r="C1130" s="16"/>
      <c r="D1130" s="16"/>
      <c r="E1130" s="16"/>
      <c r="F1130" s="16"/>
    </row>
    <row r="1131">
      <c r="A1131" s="16"/>
      <c r="B1131" s="16"/>
      <c r="C1131" s="16"/>
      <c r="D1131" s="16"/>
      <c r="E1131" s="16"/>
      <c r="F1131" s="16"/>
    </row>
    <row r="1132">
      <c r="A1132" s="16"/>
      <c r="B1132" s="16"/>
      <c r="C1132" s="16"/>
      <c r="D1132" s="16"/>
      <c r="E1132" s="16"/>
      <c r="F1132" s="16"/>
    </row>
    <row r="1133">
      <c r="A1133" s="16"/>
      <c r="B1133" s="16"/>
      <c r="C1133" s="16"/>
      <c r="D1133" s="16"/>
      <c r="E1133" s="16"/>
      <c r="F1133" s="16"/>
    </row>
    <row r="1134">
      <c r="A1134" s="16"/>
      <c r="B1134" s="16"/>
      <c r="C1134" s="16"/>
      <c r="D1134" s="16"/>
      <c r="E1134" s="16"/>
      <c r="F1134" s="16"/>
    </row>
    <row r="1135">
      <c r="A1135" s="16"/>
      <c r="B1135" s="16"/>
      <c r="C1135" s="16"/>
      <c r="D1135" s="16"/>
      <c r="E1135" s="16"/>
      <c r="F1135" s="16"/>
    </row>
    <row r="1136">
      <c r="A1136" s="16"/>
      <c r="B1136" s="16"/>
      <c r="C1136" s="16"/>
      <c r="D1136" s="16"/>
      <c r="E1136" s="16"/>
      <c r="F1136" s="16"/>
    </row>
    <row r="1137">
      <c r="A1137" s="16"/>
      <c r="B1137" s="16"/>
      <c r="C1137" s="16"/>
      <c r="D1137" s="16"/>
      <c r="E1137" s="16"/>
      <c r="F1137" s="16"/>
    </row>
    <row r="1138">
      <c r="A1138" s="16"/>
      <c r="B1138" s="16"/>
      <c r="C1138" s="16"/>
      <c r="D1138" s="16"/>
      <c r="E1138" s="16"/>
      <c r="F1138" s="16"/>
    </row>
    <row r="1139">
      <c r="A1139" s="16"/>
      <c r="B1139" s="16"/>
      <c r="C1139" s="16"/>
      <c r="D1139" s="16"/>
      <c r="E1139" s="16"/>
      <c r="F1139" s="16"/>
    </row>
    <row r="1140">
      <c r="A1140" s="16"/>
      <c r="B1140" s="16"/>
      <c r="C1140" s="16"/>
      <c r="D1140" s="16"/>
      <c r="E1140" s="16"/>
      <c r="F1140" s="16"/>
    </row>
    <row r="1141">
      <c r="A1141" s="16"/>
      <c r="B1141" s="16"/>
      <c r="C1141" s="16"/>
      <c r="D1141" s="16"/>
      <c r="E1141" s="16"/>
      <c r="F1141" s="16"/>
    </row>
    <row r="1142">
      <c r="A1142" s="16"/>
      <c r="B1142" s="16"/>
      <c r="C1142" s="16"/>
      <c r="D1142" s="16"/>
      <c r="E1142" s="16"/>
      <c r="F1142" s="16"/>
    </row>
    <row r="1143">
      <c r="A1143" s="16"/>
      <c r="B1143" s="16"/>
      <c r="C1143" s="16"/>
      <c r="D1143" s="16"/>
      <c r="E1143" s="16"/>
      <c r="F1143" s="16"/>
    </row>
    <row r="1144">
      <c r="A1144" s="16"/>
      <c r="B1144" s="16"/>
      <c r="C1144" s="16"/>
      <c r="D1144" s="16"/>
      <c r="E1144" s="16"/>
      <c r="F1144" s="16"/>
    </row>
    <row r="1145">
      <c r="A1145" s="16"/>
      <c r="B1145" s="16"/>
      <c r="C1145" s="16"/>
      <c r="D1145" s="16"/>
      <c r="E1145" s="16"/>
      <c r="F1145" s="16"/>
    </row>
    <row r="1146">
      <c r="A1146" s="16"/>
      <c r="B1146" s="16"/>
      <c r="C1146" s="16"/>
      <c r="D1146" s="16"/>
      <c r="E1146" s="16"/>
      <c r="F1146" s="16"/>
    </row>
    <row r="1147">
      <c r="A1147" s="16"/>
      <c r="B1147" s="16"/>
      <c r="C1147" s="16"/>
      <c r="D1147" s="16"/>
      <c r="E1147" s="16"/>
      <c r="F1147" s="16"/>
    </row>
    <row r="1148">
      <c r="A1148" s="16"/>
      <c r="B1148" s="16"/>
      <c r="C1148" s="16"/>
      <c r="D1148" s="16"/>
      <c r="E1148" s="16"/>
      <c r="F1148" s="16"/>
    </row>
    <row r="1149">
      <c r="A1149" s="16"/>
      <c r="B1149" s="16"/>
      <c r="C1149" s="16"/>
      <c r="D1149" s="16"/>
      <c r="E1149" s="16"/>
      <c r="F1149" s="16"/>
    </row>
    <row r="1150">
      <c r="A1150" s="16"/>
      <c r="B1150" s="16"/>
      <c r="C1150" s="16"/>
      <c r="D1150" s="16"/>
      <c r="E1150" s="16"/>
      <c r="F1150" s="16"/>
    </row>
    <row r="1151">
      <c r="A1151" s="16"/>
      <c r="B1151" s="16"/>
      <c r="C1151" s="16"/>
      <c r="D1151" s="16"/>
      <c r="E1151" s="16"/>
      <c r="F1151" s="16"/>
    </row>
    <row r="1152">
      <c r="A1152" s="16"/>
      <c r="B1152" s="16"/>
      <c r="C1152" s="16"/>
      <c r="D1152" s="16"/>
      <c r="E1152" s="16"/>
      <c r="F1152" s="16"/>
    </row>
    <row r="1153">
      <c r="A1153" s="16"/>
      <c r="B1153" s="16"/>
      <c r="C1153" s="16"/>
      <c r="D1153" s="16"/>
      <c r="E1153" s="16"/>
      <c r="F1153" s="16"/>
    </row>
    <row r="1154">
      <c r="A1154" s="16"/>
      <c r="B1154" s="16"/>
      <c r="C1154" s="16"/>
      <c r="D1154" s="16"/>
      <c r="E1154" s="16"/>
      <c r="F1154" s="16"/>
    </row>
    <row r="1155">
      <c r="A1155" s="16"/>
      <c r="B1155" s="16"/>
      <c r="C1155" s="16"/>
      <c r="D1155" s="16"/>
      <c r="E1155" s="16"/>
      <c r="F1155" s="16"/>
    </row>
    <row r="1156">
      <c r="A1156" s="16"/>
      <c r="B1156" s="16"/>
      <c r="C1156" s="16"/>
      <c r="D1156" s="16"/>
      <c r="E1156" s="16"/>
      <c r="F1156" s="16"/>
    </row>
    <row r="1157">
      <c r="A1157" s="16"/>
      <c r="B1157" s="16"/>
      <c r="C1157" s="16"/>
      <c r="D1157" s="16"/>
      <c r="E1157" s="16"/>
      <c r="F1157" s="16"/>
    </row>
    <row r="1158">
      <c r="A1158" s="16"/>
      <c r="B1158" s="16"/>
      <c r="C1158" s="16"/>
      <c r="D1158" s="16"/>
      <c r="E1158" s="16"/>
      <c r="F1158" s="16"/>
    </row>
    <row r="1159">
      <c r="A1159" s="16"/>
      <c r="B1159" s="16"/>
      <c r="C1159" s="16"/>
      <c r="D1159" s="16"/>
      <c r="E1159" s="16"/>
      <c r="F1159" s="16"/>
    </row>
    <row r="1160">
      <c r="A1160" s="16"/>
      <c r="B1160" s="16"/>
      <c r="C1160" s="16"/>
      <c r="D1160" s="16"/>
      <c r="E1160" s="16"/>
      <c r="F1160" s="16"/>
    </row>
    <row r="1161">
      <c r="A1161" s="16"/>
      <c r="B1161" s="16"/>
      <c r="C1161" s="16"/>
      <c r="D1161" s="16"/>
      <c r="E1161" s="16"/>
      <c r="F1161" s="16"/>
    </row>
    <row r="1162">
      <c r="A1162" s="16"/>
      <c r="B1162" s="16"/>
      <c r="C1162" s="16"/>
      <c r="D1162" s="16"/>
      <c r="E1162" s="16"/>
    </row>
    <row r="1163">
      <c r="A1163" s="16"/>
      <c r="B1163" s="16"/>
      <c r="C1163" s="16"/>
      <c r="D1163" s="16"/>
      <c r="E1163" s="16"/>
    </row>
    <row r="1164">
      <c r="A1164" s="16"/>
      <c r="B1164" s="16"/>
      <c r="C1164" s="16"/>
      <c r="D1164" s="16"/>
      <c r="E1164" s="16"/>
    </row>
    <row r="1165">
      <c r="A1165" s="16"/>
      <c r="B1165" s="16"/>
      <c r="C1165" s="16"/>
      <c r="D1165" s="16"/>
      <c r="E1165" s="16"/>
    </row>
    <row r="1166">
      <c r="A1166" s="16"/>
      <c r="B1166" s="16"/>
      <c r="C1166" s="16"/>
      <c r="D1166" s="16"/>
      <c r="E1166" s="16"/>
    </row>
    <row r="1167">
      <c r="A1167" s="16"/>
      <c r="B1167" s="16"/>
      <c r="C1167" s="16"/>
      <c r="D1167" s="16"/>
      <c r="E1167" s="16"/>
    </row>
    <row r="1168">
      <c r="A1168" s="16"/>
      <c r="B1168" s="16"/>
      <c r="C1168" s="16"/>
      <c r="D1168" s="16"/>
      <c r="E1168" s="16"/>
    </row>
    <row r="1169">
      <c r="A1169" s="16"/>
      <c r="B1169" s="16"/>
      <c r="C1169" s="16"/>
      <c r="D1169" s="16"/>
      <c r="E1169" s="16"/>
    </row>
    <row r="1170">
      <c r="A1170" s="16"/>
      <c r="B1170" s="16"/>
      <c r="C1170" s="16"/>
      <c r="D1170" s="16"/>
      <c r="E1170" s="16"/>
    </row>
    <row r="1171">
      <c r="A1171" s="16"/>
      <c r="B1171" s="16"/>
      <c r="C1171" s="16"/>
      <c r="D1171" s="16"/>
      <c r="E1171" s="16"/>
    </row>
    <row r="1172">
      <c r="A1172" s="16"/>
      <c r="B1172" s="16"/>
      <c r="C1172" s="16"/>
      <c r="D1172" s="16"/>
      <c r="E1172" s="16"/>
    </row>
    <row r="1173">
      <c r="A1173" s="16"/>
      <c r="B1173" s="16"/>
      <c r="C1173" s="16"/>
      <c r="D1173" s="16"/>
      <c r="E1173" s="16"/>
    </row>
    <row r="1174">
      <c r="A1174" s="16"/>
      <c r="B1174" s="16"/>
      <c r="C1174" s="16"/>
      <c r="D1174" s="16"/>
      <c r="E1174" s="16"/>
    </row>
    <row r="1175">
      <c r="A1175" s="16"/>
      <c r="B1175" s="16"/>
      <c r="C1175" s="16"/>
      <c r="D1175" s="16"/>
      <c r="E1175" s="16"/>
    </row>
    <row r="1176">
      <c r="A1176" s="16"/>
      <c r="B1176" s="16"/>
      <c r="C1176" s="16"/>
      <c r="D1176" s="16"/>
      <c r="E1176" s="16"/>
    </row>
    <row r="1177">
      <c r="A1177" s="16"/>
      <c r="B1177" s="16"/>
      <c r="C1177" s="16"/>
      <c r="D1177" s="16"/>
      <c r="E1177" s="16"/>
    </row>
    <row r="1178">
      <c r="A1178" s="16"/>
      <c r="B1178" s="16"/>
      <c r="C1178" s="16"/>
      <c r="D1178" s="16"/>
      <c r="E1178" s="16"/>
    </row>
    <row r="1179">
      <c r="A1179" s="16"/>
      <c r="B1179" s="16"/>
      <c r="C1179" s="16"/>
      <c r="D1179" s="16"/>
      <c r="E1179" s="16"/>
    </row>
    <row r="1180">
      <c r="A1180" s="16"/>
      <c r="B1180" s="16"/>
      <c r="C1180" s="16"/>
      <c r="D1180" s="16"/>
      <c r="E1180" s="16"/>
    </row>
    <row r="1181">
      <c r="A1181" s="16"/>
      <c r="B1181" s="16"/>
      <c r="C1181" s="16"/>
      <c r="D1181" s="16"/>
      <c r="E1181" s="16"/>
    </row>
    <row r="1182">
      <c r="A1182" s="16"/>
      <c r="B1182" s="16"/>
      <c r="C1182" s="16"/>
      <c r="D1182" s="16"/>
      <c r="E1182" s="16"/>
    </row>
    <row r="1183">
      <c r="A1183" s="16"/>
      <c r="B1183" s="16"/>
      <c r="C1183" s="16"/>
      <c r="D1183" s="16"/>
      <c r="E1183" s="16"/>
    </row>
    <row r="1184">
      <c r="A1184" s="16"/>
      <c r="B1184" s="16"/>
      <c r="C1184" s="16"/>
      <c r="D1184" s="16"/>
      <c r="E1184" s="16"/>
    </row>
    <row r="1185">
      <c r="A1185" s="16"/>
      <c r="B1185" s="16"/>
      <c r="C1185" s="16"/>
      <c r="D1185" s="16"/>
      <c r="E1185" s="16"/>
    </row>
    <row r="1186">
      <c r="A1186" s="16"/>
      <c r="B1186" s="16"/>
      <c r="C1186" s="16"/>
      <c r="D1186" s="16"/>
      <c r="E1186" s="16"/>
    </row>
    <row r="1187">
      <c r="A1187" s="16"/>
      <c r="B1187" s="16"/>
      <c r="C1187" s="16"/>
      <c r="D1187" s="16"/>
      <c r="E1187" s="16"/>
    </row>
    <row r="1188">
      <c r="A1188" s="16"/>
      <c r="B1188" s="16"/>
      <c r="C1188" s="16"/>
      <c r="D1188" s="16"/>
      <c r="E1188" s="16"/>
    </row>
    <row r="1189">
      <c r="A1189" s="16"/>
      <c r="B1189" s="16"/>
      <c r="C1189" s="16"/>
      <c r="D1189" s="16"/>
      <c r="E1189" s="16"/>
    </row>
    <row r="1190">
      <c r="A1190" s="16"/>
      <c r="B1190" s="16"/>
      <c r="C1190" s="16"/>
      <c r="D1190" s="16"/>
      <c r="E1190" s="16"/>
    </row>
    <row r="1191">
      <c r="A1191" s="16"/>
      <c r="B1191" s="16"/>
      <c r="C1191" s="16"/>
      <c r="D1191" s="16"/>
      <c r="E1191" s="16"/>
    </row>
    <row r="1192">
      <c r="A1192" s="16"/>
      <c r="B1192" s="16"/>
      <c r="C1192" s="16"/>
      <c r="D1192" s="16"/>
      <c r="E1192" s="16"/>
    </row>
    <row r="1193">
      <c r="A1193" s="16"/>
      <c r="B1193" s="16"/>
      <c r="C1193" s="16"/>
      <c r="D1193" s="16"/>
      <c r="E1193"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2.63" defaultRowHeight="15.75"/>
  <cols>
    <col customWidth="1" min="6" max="6" width="18.13"/>
    <col customWidth="1" min="10" max="10" width="40.5"/>
  </cols>
  <sheetData>
    <row r="1">
      <c r="A1" s="14" t="s">
        <v>0</v>
      </c>
      <c r="B1" s="14" t="s">
        <v>1</v>
      </c>
      <c r="C1" s="14" t="s">
        <v>2</v>
      </c>
      <c r="D1" s="14" t="s">
        <v>8019</v>
      </c>
      <c r="E1" s="14" t="s">
        <v>5</v>
      </c>
      <c r="F1" s="14" t="s">
        <v>6</v>
      </c>
      <c r="G1" s="14" t="s">
        <v>8023</v>
      </c>
      <c r="H1" s="14" t="s">
        <v>8024</v>
      </c>
      <c r="I1" s="14" t="s">
        <v>8025</v>
      </c>
      <c r="J1" s="14" t="s">
        <v>8026</v>
      </c>
      <c r="K1" s="14" t="s">
        <v>8027</v>
      </c>
    </row>
    <row r="2">
      <c r="A2" s="14" t="s">
        <v>17</v>
      </c>
      <c r="B2" s="14" t="s">
        <v>5588</v>
      </c>
      <c r="C2" s="14" t="s">
        <v>18</v>
      </c>
      <c r="D2" s="14" t="s">
        <v>19</v>
      </c>
      <c r="E2" s="14" t="s">
        <v>5589</v>
      </c>
      <c r="F2" s="14" t="s">
        <v>20</v>
      </c>
      <c r="G2" s="15">
        <v>38.0</v>
      </c>
      <c r="H2" s="15" t="s">
        <v>8028</v>
      </c>
      <c r="I2" s="15">
        <v>4.0</v>
      </c>
      <c r="J2" s="15" t="s">
        <v>8029</v>
      </c>
      <c r="K2" s="15" t="s">
        <v>8030</v>
      </c>
    </row>
    <row r="3">
      <c r="A3" s="14" t="s">
        <v>26</v>
      </c>
      <c r="B3" s="14" t="s">
        <v>5591</v>
      </c>
      <c r="C3" s="14" t="s">
        <v>27</v>
      </c>
      <c r="D3" s="14" t="s">
        <v>28</v>
      </c>
      <c r="E3" s="14" t="s">
        <v>5592</v>
      </c>
      <c r="F3" s="14" t="s">
        <v>29</v>
      </c>
      <c r="G3" s="15">
        <v>40.0</v>
      </c>
      <c r="H3" s="15" t="s">
        <v>8028</v>
      </c>
      <c r="I3" s="15">
        <v>6.0</v>
      </c>
      <c r="J3" s="15" t="s">
        <v>8031</v>
      </c>
      <c r="K3" s="15" t="s">
        <v>8032</v>
      </c>
    </row>
    <row r="4">
      <c r="A4" s="14" t="s">
        <v>34</v>
      </c>
      <c r="B4" s="14" t="s">
        <v>5594</v>
      </c>
      <c r="C4" s="14" t="s">
        <v>35</v>
      </c>
      <c r="D4" s="14" t="s">
        <v>36</v>
      </c>
      <c r="E4" s="14" t="s">
        <v>5595</v>
      </c>
      <c r="F4" s="14" t="s">
        <v>37</v>
      </c>
      <c r="G4" s="15">
        <v>40.0</v>
      </c>
      <c r="H4" s="15" t="s">
        <v>8028</v>
      </c>
      <c r="I4" s="15">
        <v>6.0</v>
      </c>
      <c r="J4" s="15" t="s">
        <v>8033</v>
      </c>
      <c r="K4" s="15" t="s">
        <v>8034</v>
      </c>
    </row>
    <row r="5">
      <c r="A5" s="14" t="s">
        <v>42</v>
      </c>
      <c r="B5" s="14" t="s">
        <v>5597</v>
      </c>
      <c r="C5" s="14" t="s">
        <v>43</v>
      </c>
      <c r="D5" s="14" t="s">
        <v>44</v>
      </c>
      <c r="E5" s="14" t="s">
        <v>5595</v>
      </c>
      <c r="F5" s="14" t="s">
        <v>45</v>
      </c>
      <c r="G5" s="15">
        <v>40.0</v>
      </c>
      <c r="H5" s="15" t="s">
        <v>8028</v>
      </c>
      <c r="I5" s="15">
        <v>6.0</v>
      </c>
      <c r="J5" s="15" t="s">
        <v>8035</v>
      </c>
      <c r="K5" s="15" t="s">
        <v>8036</v>
      </c>
    </row>
    <row r="6">
      <c r="A6" s="14" t="s">
        <v>51</v>
      </c>
      <c r="B6" s="14" t="s">
        <v>52</v>
      </c>
      <c r="C6" s="14" t="s">
        <v>43</v>
      </c>
      <c r="D6" s="14" t="s">
        <v>44</v>
      </c>
      <c r="E6" s="14" t="s">
        <v>5595</v>
      </c>
      <c r="F6" s="14" t="s">
        <v>45</v>
      </c>
      <c r="G6" s="15">
        <v>40.0</v>
      </c>
      <c r="H6" s="15" t="s">
        <v>8028</v>
      </c>
      <c r="I6" s="15">
        <v>6.0</v>
      </c>
      <c r="J6" s="15" t="s">
        <v>8035</v>
      </c>
      <c r="K6" s="15" t="s">
        <v>8036</v>
      </c>
    </row>
    <row r="7">
      <c r="A7" s="14" t="s">
        <v>53</v>
      </c>
      <c r="B7" s="14" t="s">
        <v>5600</v>
      </c>
      <c r="C7" s="14" t="s">
        <v>54</v>
      </c>
      <c r="D7" s="14" t="s">
        <v>55</v>
      </c>
      <c r="E7" s="14" t="s">
        <v>5601</v>
      </c>
      <c r="F7" s="14" t="s">
        <v>56</v>
      </c>
      <c r="G7" s="15">
        <v>41.0</v>
      </c>
      <c r="H7" s="15" t="s">
        <v>8028</v>
      </c>
      <c r="I7" s="15">
        <v>7.0</v>
      </c>
      <c r="J7" s="15" t="s">
        <v>8037</v>
      </c>
      <c r="K7" s="15" t="s">
        <v>8038</v>
      </c>
    </row>
    <row r="8">
      <c r="A8" s="14" t="s">
        <v>61</v>
      </c>
      <c r="B8" s="14" t="s">
        <v>5603</v>
      </c>
      <c r="C8" s="14" t="s">
        <v>62</v>
      </c>
      <c r="D8" s="14" t="s">
        <v>63</v>
      </c>
      <c r="E8" s="14" t="s">
        <v>5604</v>
      </c>
      <c r="F8" s="14" t="s">
        <v>64</v>
      </c>
      <c r="G8" s="15">
        <v>42.0</v>
      </c>
      <c r="H8" s="15" t="s">
        <v>8028</v>
      </c>
      <c r="I8" s="15">
        <v>8.0</v>
      </c>
      <c r="J8" s="15" t="s">
        <v>8039</v>
      </c>
      <c r="K8" s="15" t="s">
        <v>8040</v>
      </c>
    </row>
    <row r="9">
      <c r="A9" s="14" t="s">
        <v>69</v>
      </c>
      <c r="B9" s="14" t="s">
        <v>5606</v>
      </c>
      <c r="C9" s="14" t="s">
        <v>70</v>
      </c>
      <c r="D9" s="14" t="s">
        <v>71</v>
      </c>
      <c r="E9" s="14" t="s">
        <v>5607</v>
      </c>
      <c r="F9" s="14" t="s">
        <v>72</v>
      </c>
      <c r="G9" s="15">
        <v>43.0</v>
      </c>
      <c r="H9" s="15" t="s">
        <v>8028</v>
      </c>
      <c r="I9" s="15">
        <v>9.0</v>
      </c>
      <c r="J9" s="15" t="s">
        <v>8041</v>
      </c>
      <c r="K9" s="15" t="s">
        <v>8042</v>
      </c>
    </row>
    <row r="10">
      <c r="A10" s="14" t="s">
        <v>77</v>
      </c>
      <c r="B10" s="14" t="s">
        <v>5609</v>
      </c>
      <c r="C10" s="14" t="s">
        <v>78</v>
      </c>
      <c r="D10" s="14" t="s">
        <v>79</v>
      </c>
      <c r="E10" s="14" t="s">
        <v>5610</v>
      </c>
      <c r="F10" s="14" t="s">
        <v>80</v>
      </c>
      <c r="G10" s="15">
        <v>44.0</v>
      </c>
      <c r="H10" s="15" t="s">
        <v>8028</v>
      </c>
      <c r="I10" s="15">
        <v>10.0</v>
      </c>
      <c r="J10" s="15" t="s">
        <v>8043</v>
      </c>
      <c r="K10" s="15" t="s">
        <v>8044</v>
      </c>
    </row>
    <row r="11">
      <c r="A11" s="14" t="s">
        <v>85</v>
      </c>
      <c r="B11" s="14" t="s">
        <v>5612</v>
      </c>
      <c r="C11" s="14" t="s">
        <v>86</v>
      </c>
      <c r="D11" s="14" t="s">
        <v>87</v>
      </c>
      <c r="E11" s="14" t="s">
        <v>5613</v>
      </c>
      <c r="F11" s="14" t="s">
        <v>88</v>
      </c>
      <c r="G11" s="15">
        <v>44.0</v>
      </c>
      <c r="H11" s="15" t="s">
        <v>8028</v>
      </c>
      <c r="I11" s="15">
        <v>10.0</v>
      </c>
      <c r="J11" s="15" t="s">
        <v>8045</v>
      </c>
      <c r="K11" s="15" t="s">
        <v>8046</v>
      </c>
    </row>
    <row r="12">
      <c r="A12" s="14" t="s">
        <v>93</v>
      </c>
      <c r="B12" s="14" t="s">
        <v>5615</v>
      </c>
      <c r="C12" s="14" t="s">
        <v>94</v>
      </c>
      <c r="D12" s="14" t="s">
        <v>95</v>
      </c>
      <c r="E12" s="14" t="s">
        <v>5616</v>
      </c>
      <c r="F12" s="14" t="s">
        <v>96</v>
      </c>
      <c r="G12" s="15">
        <v>44.0</v>
      </c>
      <c r="H12" s="15" t="s">
        <v>8028</v>
      </c>
      <c r="I12" s="15">
        <v>10.0</v>
      </c>
      <c r="J12" s="15" t="s">
        <v>8047</v>
      </c>
      <c r="K12" s="15" t="s">
        <v>8048</v>
      </c>
    </row>
    <row r="13">
      <c r="A13" s="14" t="s">
        <v>101</v>
      </c>
      <c r="B13" s="14" t="s">
        <v>5618</v>
      </c>
      <c r="C13" s="14" t="s">
        <v>102</v>
      </c>
      <c r="D13" s="14" t="s">
        <v>103</v>
      </c>
      <c r="E13" s="14" t="s">
        <v>5619</v>
      </c>
      <c r="F13" s="14" t="s">
        <v>104</v>
      </c>
      <c r="G13" s="15">
        <v>45.0</v>
      </c>
      <c r="H13" s="15" t="s">
        <v>8028</v>
      </c>
      <c r="I13" s="15">
        <v>11.0</v>
      </c>
      <c r="J13" s="15" t="s">
        <v>8049</v>
      </c>
      <c r="K13" s="15" t="s">
        <v>8050</v>
      </c>
    </row>
    <row r="14">
      <c r="A14" s="14" t="s">
        <v>109</v>
      </c>
      <c r="B14" s="14" t="s">
        <v>5621</v>
      </c>
      <c r="C14" s="14" t="s">
        <v>110</v>
      </c>
      <c r="D14" s="14" t="s">
        <v>111</v>
      </c>
      <c r="E14" s="14" t="s">
        <v>5622</v>
      </c>
      <c r="F14" s="14" t="s">
        <v>112</v>
      </c>
      <c r="G14" s="15">
        <v>45.0</v>
      </c>
      <c r="H14" s="15" t="s">
        <v>8028</v>
      </c>
      <c r="I14" s="15">
        <v>11.0</v>
      </c>
      <c r="J14" s="15" t="s">
        <v>8051</v>
      </c>
      <c r="K14" s="15" t="s">
        <v>8052</v>
      </c>
    </row>
    <row r="15">
      <c r="A15" s="14" t="s">
        <v>117</v>
      </c>
      <c r="B15" s="14" t="s">
        <v>5624</v>
      </c>
      <c r="C15" s="14" t="s">
        <v>118</v>
      </c>
      <c r="D15" s="14" t="s">
        <v>119</v>
      </c>
      <c r="E15" s="14" t="s">
        <v>5622</v>
      </c>
      <c r="F15" s="14" t="s">
        <v>120</v>
      </c>
      <c r="G15" s="15">
        <v>46.0</v>
      </c>
      <c r="H15" s="15" t="s">
        <v>8028</v>
      </c>
      <c r="I15" s="15">
        <v>12.0</v>
      </c>
      <c r="J15" s="15" t="s">
        <v>8053</v>
      </c>
      <c r="K15" s="15" t="s">
        <v>8054</v>
      </c>
    </row>
    <row r="16">
      <c r="A16" s="14" t="s">
        <v>125</v>
      </c>
      <c r="B16" s="14" t="s">
        <v>5626</v>
      </c>
      <c r="C16" s="14" t="s">
        <v>126</v>
      </c>
      <c r="D16" s="14" t="s">
        <v>127</v>
      </c>
      <c r="E16" s="14" t="s">
        <v>5627</v>
      </c>
      <c r="F16" s="14" t="s">
        <v>128</v>
      </c>
      <c r="G16" s="15">
        <v>48.0</v>
      </c>
      <c r="H16" s="15" t="s">
        <v>8028</v>
      </c>
      <c r="I16" s="15">
        <v>14.0</v>
      </c>
      <c r="J16" s="15" t="s">
        <v>8055</v>
      </c>
      <c r="K16" s="15" t="s">
        <v>8056</v>
      </c>
    </row>
    <row r="17">
      <c r="A17" s="14" t="s">
        <v>134</v>
      </c>
      <c r="B17" s="14" t="s">
        <v>5629</v>
      </c>
      <c r="C17" s="14" t="s">
        <v>135</v>
      </c>
      <c r="D17" s="14" t="s">
        <v>136</v>
      </c>
      <c r="E17" s="14" t="s">
        <v>5630</v>
      </c>
      <c r="F17" s="14" t="s">
        <v>137</v>
      </c>
      <c r="G17" s="15">
        <v>49.0</v>
      </c>
      <c r="H17" s="15" t="s">
        <v>8028</v>
      </c>
      <c r="I17" s="15">
        <v>15.0</v>
      </c>
      <c r="J17" s="15" t="s">
        <v>8057</v>
      </c>
      <c r="K17" s="15" t="s">
        <v>8058</v>
      </c>
    </row>
    <row r="18">
      <c r="A18" s="14" t="s">
        <v>143</v>
      </c>
      <c r="B18" s="14" t="s">
        <v>5632</v>
      </c>
      <c r="C18" s="14" t="s">
        <v>144</v>
      </c>
      <c r="D18" s="14" t="s">
        <v>145</v>
      </c>
      <c r="E18" s="14" t="s">
        <v>5633</v>
      </c>
      <c r="F18" s="14" t="s">
        <v>146</v>
      </c>
      <c r="G18" s="15">
        <v>49.0</v>
      </c>
      <c r="H18" s="15" t="s">
        <v>8028</v>
      </c>
      <c r="I18" s="15">
        <v>15.0</v>
      </c>
      <c r="J18" s="15" t="s">
        <v>8059</v>
      </c>
      <c r="K18" s="15" t="s">
        <v>8060</v>
      </c>
    </row>
    <row r="19">
      <c r="A19" s="14" t="s">
        <v>151</v>
      </c>
      <c r="B19" s="14" t="s">
        <v>5635</v>
      </c>
      <c r="C19" s="14" t="s">
        <v>152</v>
      </c>
      <c r="D19" s="14" t="s">
        <v>153</v>
      </c>
      <c r="E19" s="14" t="s">
        <v>5636</v>
      </c>
      <c r="F19" s="14" t="s">
        <v>154</v>
      </c>
      <c r="G19" s="15">
        <v>50.0</v>
      </c>
      <c r="H19" s="15" t="s">
        <v>8028</v>
      </c>
      <c r="I19" s="15">
        <v>16.0</v>
      </c>
      <c r="J19" s="15" t="s">
        <v>8061</v>
      </c>
      <c r="K19" s="15" t="s">
        <v>8062</v>
      </c>
    </row>
    <row r="20">
      <c r="A20" s="14" t="s">
        <v>159</v>
      </c>
      <c r="B20" s="14" t="s">
        <v>5638</v>
      </c>
      <c r="C20" s="14" t="s">
        <v>160</v>
      </c>
      <c r="D20" s="14" t="s">
        <v>161</v>
      </c>
      <c r="E20" s="14" t="s">
        <v>5639</v>
      </c>
      <c r="F20" s="14" t="s">
        <v>162</v>
      </c>
      <c r="G20" s="15">
        <v>50.0</v>
      </c>
      <c r="H20" s="15" t="s">
        <v>8028</v>
      </c>
      <c r="I20" s="15">
        <v>16.0</v>
      </c>
      <c r="J20" s="15" t="s">
        <v>8063</v>
      </c>
      <c r="K20" s="15" t="s">
        <v>8064</v>
      </c>
    </row>
    <row r="21">
      <c r="A21" s="14" t="s">
        <v>167</v>
      </c>
      <c r="B21" s="14" t="s">
        <v>5641</v>
      </c>
      <c r="C21" s="14" t="s">
        <v>168</v>
      </c>
      <c r="D21" s="14" t="s">
        <v>169</v>
      </c>
      <c r="E21" s="14" t="s">
        <v>5642</v>
      </c>
      <c r="F21" s="14" t="s">
        <v>170</v>
      </c>
      <c r="G21" s="15">
        <v>52.0</v>
      </c>
      <c r="H21" s="15" t="s">
        <v>8028</v>
      </c>
      <c r="I21" s="15">
        <v>18.0</v>
      </c>
      <c r="J21" s="15" t="s">
        <v>8065</v>
      </c>
      <c r="K21" s="15" t="s">
        <v>8066</v>
      </c>
    </row>
    <row r="22">
      <c r="A22" s="14" t="s">
        <v>175</v>
      </c>
      <c r="B22" s="14" t="s">
        <v>5644</v>
      </c>
      <c r="C22" s="14" t="s">
        <v>176</v>
      </c>
      <c r="D22" s="14" t="s">
        <v>177</v>
      </c>
      <c r="E22" s="14" t="s">
        <v>5642</v>
      </c>
      <c r="F22" s="14" t="s">
        <v>178</v>
      </c>
      <c r="G22" s="15">
        <v>53.0</v>
      </c>
      <c r="H22" s="15" t="s">
        <v>8028</v>
      </c>
      <c r="I22" s="15">
        <v>19.0</v>
      </c>
      <c r="J22" s="15" t="s">
        <v>8067</v>
      </c>
      <c r="K22" s="15" t="s">
        <v>8068</v>
      </c>
    </row>
    <row r="23">
      <c r="A23" s="14" t="s">
        <v>183</v>
      </c>
      <c r="B23" s="14" t="s">
        <v>5646</v>
      </c>
      <c r="C23" s="14" t="s">
        <v>184</v>
      </c>
      <c r="D23" s="14" t="s">
        <v>185</v>
      </c>
      <c r="E23" s="14" t="s">
        <v>5647</v>
      </c>
      <c r="F23" s="14" t="s">
        <v>186</v>
      </c>
      <c r="G23" s="15">
        <v>53.0</v>
      </c>
      <c r="H23" s="15" t="s">
        <v>8028</v>
      </c>
      <c r="I23" s="15">
        <v>19.0</v>
      </c>
      <c r="J23" s="15" t="s">
        <v>8069</v>
      </c>
      <c r="K23" s="15" t="s">
        <v>8070</v>
      </c>
    </row>
    <row r="24">
      <c r="A24" s="14" t="s">
        <v>191</v>
      </c>
      <c r="B24" s="14" t="s">
        <v>5649</v>
      </c>
      <c r="C24" s="14" t="s">
        <v>192</v>
      </c>
      <c r="D24" s="14" t="s">
        <v>193</v>
      </c>
      <c r="E24" s="14" t="s">
        <v>5650</v>
      </c>
      <c r="F24" s="14" t="s">
        <v>194</v>
      </c>
      <c r="G24" s="15">
        <v>53.0</v>
      </c>
      <c r="H24" s="15" t="s">
        <v>8028</v>
      </c>
      <c r="I24" s="15">
        <v>19.0</v>
      </c>
      <c r="J24" s="15" t="s">
        <v>8071</v>
      </c>
      <c r="K24" s="15" t="s">
        <v>8072</v>
      </c>
    </row>
    <row r="25">
      <c r="A25" s="14" t="s">
        <v>199</v>
      </c>
      <c r="B25" s="14" t="s">
        <v>5652</v>
      </c>
      <c r="C25" s="14" t="s">
        <v>200</v>
      </c>
      <c r="D25" s="14" t="s">
        <v>201</v>
      </c>
      <c r="E25" s="14" t="s">
        <v>5650</v>
      </c>
      <c r="F25" s="14" t="s">
        <v>202</v>
      </c>
      <c r="G25" s="15">
        <v>53.0</v>
      </c>
      <c r="H25" s="15" t="s">
        <v>8028</v>
      </c>
      <c r="I25" s="15">
        <v>19.0</v>
      </c>
      <c r="J25" s="15" t="s">
        <v>8073</v>
      </c>
      <c r="K25" s="15" t="s">
        <v>8074</v>
      </c>
    </row>
    <row r="26">
      <c r="A26" s="14" t="s">
        <v>207</v>
      </c>
      <c r="B26" s="14" t="s">
        <v>5654</v>
      </c>
      <c r="C26" s="14" t="s">
        <v>208</v>
      </c>
      <c r="D26" s="14" t="s">
        <v>209</v>
      </c>
      <c r="E26" s="14" t="s">
        <v>5655</v>
      </c>
      <c r="F26" s="14" t="s">
        <v>210</v>
      </c>
      <c r="G26" s="15">
        <v>54.0</v>
      </c>
      <c r="H26" s="15" t="s">
        <v>8028</v>
      </c>
      <c r="I26" s="15">
        <v>20.0</v>
      </c>
      <c r="J26" s="15" t="s">
        <v>8075</v>
      </c>
      <c r="K26" s="15" t="s">
        <v>8076</v>
      </c>
    </row>
    <row r="27">
      <c r="A27" s="14" t="s">
        <v>216</v>
      </c>
      <c r="B27" s="14" t="s">
        <v>5657</v>
      </c>
      <c r="C27" s="14" t="s">
        <v>217</v>
      </c>
      <c r="D27" s="14" t="s">
        <v>218</v>
      </c>
      <c r="E27" s="14" t="s">
        <v>5655</v>
      </c>
      <c r="F27" s="14" t="s">
        <v>219</v>
      </c>
      <c r="G27" s="15">
        <v>54.0</v>
      </c>
      <c r="H27" s="15" t="s">
        <v>8028</v>
      </c>
      <c r="I27" s="15">
        <v>20.0</v>
      </c>
      <c r="J27" s="15" t="s">
        <v>8077</v>
      </c>
      <c r="K27" s="15" t="s">
        <v>8078</v>
      </c>
    </row>
    <row r="28">
      <c r="A28" s="14" t="s">
        <v>224</v>
      </c>
      <c r="B28" s="14" t="s">
        <v>5659</v>
      </c>
      <c r="C28" s="14" t="s">
        <v>225</v>
      </c>
      <c r="D28" s="14" t="s">
        <v>226</v>
      </c>
      <c r="E28" s="14" t="s">
        <v>5655</v>
      </c>
      <c r="F28" s="14" t="s">
        <v>227</v>
      </c>
      <c r="G28" s="15">
        <v>55.0</v>
      </c>
      <c r="H28" s="15" t="s">
        <v>8028</v>
      </c>
      <c r="I28" s="15">
        <v>21.0</v>
      </c>
      <c r="J28" s="15" t="s">
        <v>8079</v>
      </c>
      <c r="K28" s="15" t="s">
        <v>8080</v>
      </c>
    </row>
    <row r="29">
      <c r="A29" s="14" t="s">
        <v>232</v>
      </c>
      <c r="B29" s="14" t="s">
        <v>5661</v>
      </c>
      <c r="C29" s="14" t="s">
        <v>233</v>
      </c>
      <c r="D29" s="14" t="s">
        <v>234</v>
      </c>
      <c r="E29" s="14" t="s">
        <v>5662</v>
      </c>
      <c r="F29" s="14" t="s">
        <v>235</v>
      </c>
      <c r="G29" s="15">
        <v>56.0</v>
      </c>
      <c r="H29" s="15" t="s">
        <v>8028</v>
      </c>
      <c r="I29" s="15">
        <v>22.0</v>
      </c>
      <c r="J29" s="15" t="s">
        <v>8081</v>
      </c>
      <c r="K29" s="15" t="s">
        <v>8082</v>
      </c>
    </row>
    <row r="30">
      <c r="A30" s="14" t="s">
        <v>240</v>
      </c>
      <c r="B30" s="14" t="s">
        <v>5664</v>
      </c>
      <c r="C30" s="14" t="s">
        <v>241</v>
      </c>
      <c r="D30" s="14" t="s">
        <v>234</v>
      </c>
      <c r="E30" s="14" t="s">
        <v>5662</v>
      </c>
      <c r="F30" s="14" t="s">
        <v>235</v>
      </c>
      <c r="G30" s="15">
        <v>56.0</v>
      </c>
      <c r="H30" s="15" t="s">
        <v>8028</v>
      </c>
      <c r="I30" s="15">
        <v>22.0</v>
      </c>
      <c r="J30" s="15" t="s">
        <v>8083</v>
      </c>
      <c r="K30" s="15" t="s">
        <v>8084</v>
      </c>
    </row>
    <row r="31">
      <c r="A31" s="14" t="s">
        <v>242</v>
      </c>
      <c r="B31" s="14" t="s">
        <v>5666</v>
      </c>
      <c r="C31" s="14" t="s">
        <v>243</v>
      </c>
      <c r="D31" s="14" t="s">
        <v>244</v>
      </c>
      <c r="E31" s="14" t="s">
        <v>5667</v>
      </c>
      <c r="F31" s="14" t="s">
        <v>245</v>
      </c>
      <c r="G31" s="15">
        <v>56.0</v>
      </c>
      <c r="H31" s="15" t="s">
        <v>8028</v>
      </c>
      <c r="I31" s="15">
        <v>22.0</v>
      </c>
      <c r="J31" s="15" t="s">
        <v>8085</v>
      </c>
      <c r="K31" s="15" t="s">
        <v>8086</v>
      </c>
    </row>
    <row r="32">
      <c r="A32" s="14" t="s">
        <v>250</v>
      </c>
      <c r="B32" s="14" t="s">
        <v>5669</v>
      </c>
      <c r="C32" s="14" t="s">
        <v>251</v>
      </c>
      <c r="D32" s="14" t="s">
        <v>244</v>
      </c>
      <c r="E32" s="14" t="s">
        <v>5667</v>
      </c>
      <c r="F32" s="14" t="s">
        <v>245</v>
      </c>
      <c r="G32" s="15">
        <v>57.0</v>
      </c>
      <c r="H32" s="15" t="s">
        <v>8028</v>
      </c>
      <c r="I32" s="15">
        <v>23.0</v>
      </c>
      <c r="J32" s="15" t="s">
        <v>8087</v>
      </c>
      <c r="K32" s="15" t="s">
        <v>8088</v>
      </c>
    </row>
    <row r="33">
      <c r="A33" s="14" t="s">
        <v>252</v>
      </c>
      <c r="B33" s="14" t="s">
        <v>5671</v>
      </c>
      <c r="C33" s="14" t="s">
        <v>253</v>
      </c>
      <c r="D33" s="14" t="s">
        <v>254</v>
      </c>
      <c r="E33" s="14" t="s">
        <v>5672</v>
      </c>
      <c r="F33" s="14" t="s">
        <v>255</v>
      </c>
      <c r="G33" s="15">
        <v>57.0</v>
      </c>
      <c r="H33" s="15" t="s">
        <v>8028</v>
      </c>
      <c r="I33" s="15">
        <v>23.0</v>
      </c>
      <c r="J33" s="15" t="s">
        <v>8089</v>
      </c>
      <c r="K33" s="15" t="s">
        <v>8090</v>
      </c>
    </row>
    <row r="34">
      <c r="A34" s="14" t="s">
        <v>258</v>
      </c>
      <c r="B34" s="14" t="s">
        <v>5674</v>
      </c>
      <c r="C34" s="14" t="s">
        <v>259</v>
      </c>
      <c r="D34" s="14" t="s">
        <v>254</v>
      </c>
      <c r="E34" s="14" t="s">
        <v>5672</v>
      </c>
      <c r="F34" s="14" t="s">
        <v>255</v>
      </c>
      <c r="G34" s="15">
        <v>57.0</v>
      </c>
      <c r="H34" s="15" t="s">
        <v>8028</v>
      </c>
      <c r="I34" s="15">
        <v>23.0</v>
      </c>
      <c r="J34" s="15" t="s">
        <v>8091</v>
      </c>
      <c r="K34" s="15" t="s">
        <v>8092</v>
      </c>
    </row>
    <row r="35">
      <c r="A35" s="14" t="s">
        <v>260</v>
      </c>
      <c r="B35" s="14" t="s">
        <v>5676</v>
      </c>
      <c r="C35" s="14" t="s">
        <v>261</v>
      </c>
      <c r="D35" s="14" t="s">
        <v>262</v>
      </c>
      <c r="E35" s="14" t="s">
        <v>5672</v>
      </c>
      <c r="F35" s="14" t="s">
        <v>263</v>
      </c>
      <c r="G35" s="15">
        <v>58.0</v>
      </c>
      <c r="H35" s="15" t="s">
        <v>8028</v>
      </c>
      <c r="I35" s="15">
        <v>24.0</v>
      </c>
      <c r="J35" s="15" t="s">
        <v>8093</v>
      </c>
      <c r="K35" s="15" t="s">
        <v>8094</v>
      </c>
    </row>
    <row r="36">
      <c r="A36" s="14" t="s">
        <v>266</v>
      </c>
      <c r="B36" s="14" t="s">
        <v>5678</v>
      </c>
      <c r="C36" s="14" t="s">
        <v>267</v>
      </c>
      <c r="D36" s="14" t="s">
        <v>268</v>
      </c>
      <c r="E36" s="14" t="s">
        <v>5672</v>
      </c>
      <c r="F36" s="14" t="s">
        <v>269</v>
      </c>
      <c r="G36" s="15">
        <v>58.0</v>
      </c>
      <c r="H36" s="15" t="s">
        <v>8028</v>
      </c>
      <c r="I36" s="15">
        <v>24.0</v>
      </c>
      <c r="J36" s="15" t="s">
        <v>8095</v>
      </c>
      <c r="K36" s="15" t="s">
        <v>8096</v>
      </c>
    </row>
    <row r="37">
      <c r="A37" s="14" t="s">
        <v>272</v>
      </c>
      <c r="B37" s="14" t="s">
        <v>5680</v>
      </c>
      <c r="C37" s="14" t="s">
        <v>273</v>
      </c>
      <c r="D37" s="14" t="s">
        <v>268</v>
      </c>
      <c r="E37" s="14" t="s">
        <v>5672</v>
      </c>
      <c r="F37" s="14" t="s">
        <v>269</v>
      </c>
      <c r="G37" s="15">
        <v>58.0</v>
      </c>
      <c r="H37" s="15" t="s">
        <v>8028</v>
      </c>
      <c r="I37" s="15">
        <v>24.0</v>
      </c>
      <c r="J37" s="15" t="s">
        <v>8097</v>
      </c>
      <c r="K37" s="15" t="s">
        <v>8098</v>
      </c>
    </row>
    <row r="38">
      <c r="A38" s="14" t="s">
        <v>274</v>
      </c>
      <c r="B38" s="14" t="s">
        <v>5682</v>
      </c>
      <c r="C38" s="14" t="s">
        <v>275</v>
      </c>
      <c r="D38" s="14" t="s">
        <v>268</v>
      </c>
      <c r="E38" s="14" t="s">
        <v>5672</v>
      </c>
      <c r="F38" s="14" t="s">
        <v>269</v>
      </c>
      <c r="G38" s="15">
        <v>58.0</v>
      </c>
      <c r="H38" s="15" t="s">
        <v>8028</v>
      </c>
      <c r="I38" s="15">
        <v>24.0</v>
      </c>
      <c r="J38" s="15" t="s">
        <v>8099</v>
      </c>
      <c r="K38" s="15" t="s">
        <v>8100</v>
      </c>
    </row>
    <row r="39">
      <c r="A39" s="14" t="s">
        <v>276</v>
      </c>
      <c r="B39" s="14" t="s">
        <v>5684</v>
      </c>
      <c r="C39" s="14" t="s">
        <v>277</v>
      </c>
      <c r="D39" s="14" t="s">
        <v>278</v>
      </c>
      <c r="E39" s="14" t="s">
        <v>5685</v>
      </c>
      <c r="F39" s="14" t="s">
        <v>279</v>
      </c>
      <c r="G39" s="15">
        <v>59.0</v>
      </c>
      <c r="H39" s="15" t="s">
        <v>8028</v>
      </c>
      <c r="I39" s="15">
        <v>25.0</v>
      </c>
      <c r="J39" s="15" t="s">
        <v>8101</v>
      </c>
      <c r="K39" s="15" t="s">
        <v>8102</v>
      </c>
    </row>
    <row r="40">
      <c r="A40" s="14" t="s">
        <v>284</v>
      </c>
      <c r="B40" s="14" t="s">
        <v>5687</v>
      </c>
      <c r="C40" s="14" t="s">
        <v>285</v>
      </c>
      <c r="D40" s="14" t="s">
        <v>286</v>
      </c>
      <c r="E40" s="14" t="s">
        <v>5685</v>
      </c>
      <c r="F40" s="14" t="s">
        <v>287</v>
      </c>
      <c r="G40" s="15">
        <v>59.0</v>
      </c>
      <c r="H40" s="15" t="s">
        <v>8028</v>
      </c>
      <c r="I40" s="15">
        <v>25.0</v>
      </c>
      <c r="J40" s="15" t="s">
        <v>8103</v>
      </c>
      <c r="K40" s="15" t="s">
        <v>8104</v>
      </c>
    </row>
    <row r="41">
      <c r="A41" s="14" t="s">
        <v>292</v>
      </c>
      <c r="B41" s="14" t="s">
        <v>5689</v>
      </c>
      <c r="C41" s="14" t="s">
        <v>293</v>
      </c>
      <c r="D41" s="14" t="s">
        <v>294</v>
      </c>
      <c r="E41" s="14" t="s">
        <v>5690</v>
      </c>
      <c r="F41" s="14" t="s">
        <v>295</v>
      </c>
      <c r="G41" s="15">
        <v>60.0</v>
      </c>
      <c r="H41" s="15" t="s">
        <v>8028</v>
      </c>
      <c r="I41" s="15">
        <v>26.0</v>
      </c>
      <c r="J41" s="15" t="s">
        <v>8105</v>
      </c>
      <c r="K41" s="15" t="s">
        <v>8106</v>
      </c>
    </row>
    <row r="42">
      <c r="A42" s="14" t="s">
        <v>301</v>
      </c>
      <c r="B42" s="14" t="s">
        <v>5692</v>
      </c>
      <c r="C42" s="14" t="s">
        <v>302</v>
      </c>
      <c r="D42" s="14" t="s">
        <v>303</v>
      </c>
      <c r="E42" s="14" t="s">
        <v>5690</v>
      </c>
      <c r="F42" s="14" t="s">
        <v>304</v>
      </c>
      <c r="G42" s="15">
        <v>60.0</v>
      </c>
      <c r="H42" s="15" t="s">
        <v>8028</v>
      </c>
      <c r="I42" s="15">
        <v>26.0</v>
      </c>
      <c r="J42" s="15" t="s">
        <v>8107</v>
      </c>
      <c r="K42" s="15" t="s">
        <v>8108</v>
      </c>
    </row>
    <row r="43">
      <c r="A43" s="14" t="s">
        <v>309</v>
      </c>
      <c r="B43" s="14" t="s">
        <v>5694</v>
      </c>
      <c r="C43" s="14" t="s">
        <v>310</v>
      </c>
      <c r="D43" s="14" t="s">
        <v>303</v>
      </c>
      <c r="E43" s="14" t="s">
        <v>5690</v>
      </c>
      <c r="F43" s="14" t="s">
        <v>304</v>
      </c>
      <c r="G43" s="15">
        <v>60.0</v>
      </c>
      <c r="H43" s="15" t="s">
        <v>8028</v>
      </c>
      <c r="I43" s="15">
        <v>26.0</v>
      </c>
      <c r="J43" s="15" t="s">
        <v>8109</v>
      </c>
      <c r="K43" s="15" t="s">
        <v>8110</v>
      </c>
    </row>
    <row r="44">
      <c r="A44" s="14" t="s">
        <v>311</v>
      </c>
      <c r="B44" s="14" t="s">
        <v>5696</v>
      </c>
      <c r="C44" s="14" t="s">
        <v>312</v>
      </c>
      <c r="D44" s="14" t="s">
        <v>313</v>
      </c>
      <c r="E44" s="14" t="s">
        <v>5697</v>
      </c>
      <c r="F44" s="14" t="s">
        <v>8021</v>
      </c>
      <c r="G44" s="15">
        <v>61.0</v>
      </c>
      <c r="H44" s="15" t="s">
        <v>8028</v>
      </c>
      <c r="I44" s="15">
        <v>27.0</v>
      </c>
      <c r="J44" s="15" t="s">
        <v>8111</v>
      </c>
      <c r="K44" s="15" t="s">
        <v>8112</v>
      </c>
    </row>
    <row r="45">
      <c r="A45" s="14" t="s">
        <v>319</v>
      </c>
      <c r="B45" s="14" t="s">
        <v>5699</v>
      </c>
      <c r="C45" s="14" t="s">
        <v>320</v>
      </c>
      <c r="D45" s="14" t="s">
        <v>313</v>
      </c>
      <c r="E45" s="14" t="s">
        <v>5697</v>
      </c>
      <c r="F45" s="14" t="s">
        <v>8021</v>
      </c>
      <c r="G45" s="15">
        <v>61.0</v>
      </c>
      <c r="H45" s="15" t="s">
        <v>8028</v>
      </c>
      <c r="I45" s="15">
        <v>27.0</v>
      </c>
      <c r="J45" s="15" t="s">
        <v>8113</v>
      </c>
      <c r="K45" s="15" t="s">
        <v>8114</v>
      </c>
    </row>
    <row r="46">
      <c r="A46" s="14" t="s">
        <v>322</v>
      </c>
      <c r="B46" s="14" t="s">
        <v>5701</v>
      </c>
      <c r="C46" s="14" t="s">
        <v>323</v>
      </c>
      <c r="D46" s="14" t="s">
        <v>313</v>
      </c>
      <c r="E46" s="14" t="s">
        <v>5697</v>
      </c>
      <c r="F46" s="14" t="s">
        <v>8021</v>
      </c>
      <c r="G46" s="15">
        <v>61.0</v>
      </c>
      <c r="H46" s="15" t="s">
        <v>8028</v>
      </c>
      <c r="I46" s="15">
        <v>27.0</v>
      </c>
      <c r="J46" s="15" t="s">
        <v>8115</v>
      </c>
      <c r="K46" s="15" t="s">
        <v>8116</v>
      </c>
    </row>
    <row r="47">
      <c r="A47" s="14" t="s">
        <v>325</v>
      </c>
      <c r="B47" s="14" t="s">
        <v>5703</v>
      </c>
      <c r="C47" s="14" t="s">
        <v>326</v>
      </c>
      <c r="D47" s="14" t="s">
        <v>313</v>
      </c>
      <c r="E47" s="14" t="s">
        <v>5697</v>
      </c>
      <c r="F47" s="14" t="s">
        <v>8021</v>
      </c>
      <c r="G47" s="15">
        <v>61.0</v>
      </c>
      <c r="H47" s="15" t="s">
        <v>8028</v>
      </c>
      <c r="I47" s="15">
        <v>27.0</v>
      </c>
      <c r="J47" s="15" t="s">
        <v>8117</v>
      </c>
      <c r="K47" s="15" t="s">
        <v>8118</v>
      </c>
    </row>
    <row r="48">
      <c r="A48" s="14" t="s">
        <v>328</v>
      </c>
      <c r="B48" s="14" t="s">
        <v>5705</v>
      </c>
      <c r="C48" s="14" t="s">
        <v>329</v>
      </c>
      <c r="D48" s="14" t="s">
        <v>313</v>
      </c>
      <c r="E48" s="14" t="s">
        <v>5697</v>
      </c>
      <c r="F48" s="14" t="s">
        <v>8021</v>
      </c>
      <c r="G48" s="15">
        <v>61.0</v>
      </c>
      <c r="H48" s="15" t="s">
        <v>8028</v>
      </c>
      <c r="I48" s="15">
        <v>27.0</v>
      </c>
      <c r="J48" s="15" t="s">
        <v>8119</v>
      </c>
      <c r="K48" s="15" t="s">
        <v>8120</v>
      </c>
    </row>
    <row r="49">
      <c r="A49" s="14" t="s">
        <v>331</v>
      </c>
      <c r="B49" s="14" t="s">
        <v>5707</v>
      </c>
      <c r="C49" s="14" t="s">
        <v>332</v>
      </c>
      <c r="D49" s="14" t="s">
        <v>313</v>
      </c>
      <c r="E49" s="14" t="s">
        <v>5697</v>
      </c>
      <c r="F49" s="14" t="s">
        <v>8021</v>
      </c>
      <c r="G49" s="15">
        <v>61.0</v>
      </c>
      <c r="H49" s="15" t="s">
        <v>8028</v>
      </c>
      <c r="I49" s="15">
        <v>27.0</v>
      </c>
      <c r="J49" s="15" t="s">
        <v>8121</v>
      </c>
      <c r="K49" s="15" t="s">
        <v>8122</v>
      </c>
    </row>
    <row r="50">
      <c r="A50" s="14" t="s">
        <v>334</v>
      </c>
      <c r="B50" s="14" t="s">
        <v>5709</v>
      </c>
      <c r="C50" s="14" t="s">
        <v>335</v>
      </c>
      <c r="D50" s="14" t="s">
        <v>336</v>
      </c>
      <c r="E50" s="14" t="s">
        <v>5697</v>
      </c>
      <c r="F50" s="14" t="s">
        <v>337</v>
      </c>
      <c r="G50" s="15">
        <v>61.0</v>
      </c>
      <c r="H50" s="15" t="s">
        <v>8028</v>
      </c>
      <c r="I50" s="15">
        <v>27.0</v>
      </c>
      <c r="J50" s="15" t="s">
        <v>8123</v>
      </c>
      <c r="K50" s="15" t="s">
        <v>8124</v>
      </c>
    </row>
    <row r="51">
      <c r="A51" s="14" t="s">
        <v>342</v>
      </c>
      <c r="B51" s="14" t="s">
        <v>5711</v>
      </c>
      <c r="C51" s="14" t="s">
        <v>343</v>
      </c>
      <c r="D51" s="14" t="s">
        <v>344</v>
      </c>
      <c r="E51" s="14" t="s">
        <v>5712</v>
      </c>
      <c r="F51" s="14" t="s">
        <v>345</v>
      </c>
      <c r="G51" s="15">
        <v>62.0</v>
      </c>
      <c r="H51" s="15" t="s">
        <v>8028</v>
      </c>
      <c r="I51" s="15">
        <v>28.0</v>
      </c>
      <c r="J51" s="15" t="s">
        <v>8125</v>
      </c>
      <c r="K51" s="15" t="s">
        <v>8126</v>
      </c>
    </row>
    <row r="52">
      <c r="A52" s="14" t="s">
        <v>350</v>
      </c>
      <c r="B52" s="14" t="s">
        <v>5714</v>
      </c>
      <c r="C52" s="14" t="s">
        <v>351</v>
      </c>
      <c r="D52" s="14" t="s">
        <v>352</v>
      </c>
      <c r="E52" s="14" t="s">
        <v>5712</v>
      </c>
      <c r="F52" s="14" t="s">
        <v>353</v>
      </c>
      <c r="G52" s="15">
        <v>62.0</v>
      </c>
      <c r="H52" s="15" t="s">
        <v>8028</v>
      </c>
      <c r="I52" s="15">
        <v>28.0</v>
      </c>
      <c r="J52" s="15" t="s">
        <v>8127</v>
      </c>
      <c r="K52" s="15" t="s">
        <v>8128</v>
      </c>
    </row>
    <row r="53">
      <c r="A53" s="14" t="s">
        <v>358</v>
      </c>
      <c r="B53" s="14" t="s">
        <v>5716</v>
      </c>
      <c r="C53" s="16"/>
      <c r="D53" s="14" t="s">
        <v>359</v>
      </c>
      <c r="E53" s="14" t="s">
        <v>5712</v>
      </c>
      <c r="F53" s="14" t="s">
        <v>360</v>
      </c>
      <c r="G53" s="15">
        <v>63.0</v>
      </c>
      <c r="H53" s="15" t="s">
        <v>8028</v>
      </c>
      <c r="I53" s="15">
        <v>29.0</v>
      </c>
      <c r="J53" s="15" t="s">
        <v>8129</v>
      </c>
      <c r="K53" s="15" t="s">
        <v>8130</v>
      </c>
    </row>
    <row r="54">
      <c r="A54" s="14" t="s">
        <v>365</v>
      </c>
      <c r="B54" s="14" t="s">
        <v>5719</v>
      </c>
      <c r="C54" s="14" t="s">
        <v>366</v>
      </c>
      <c r="D54" s="14" t="s">
        <v>367</v>
      </c>
      <c r="E54" s="14" t="s">
        <v>5720</v>
      </c>
      <c r="F54" s="14" t="s">
        <v>368</v>
      </c>
      <c r="G54" s="15">
        <v>63.0</v>
      </c>
      <c r="H54" s="15" t="s">
        <v>8028</v>
      </c>
      <c r="I54" s="15">
        <v>29.0</v>
      </c>
      <c r="J54" s="15" t="s">
        <v>8131</v>
      </c>
      <c r="K54" s="15" t="s">
        <v>8132</v>
      </c>
    </row>
    <row r="55">
      <c r="A55" s="14" t="s">
        <v>373</v>
      </c>
      <c r="B55" s="14" t="s">
        <v>5722</v>
      </c>
      <c r="C55" s="14" t="s">
        <v>374</v>
      </c>
      <c r="D55" s="14" t="s">
        <v>375</v>
      </c>
      <c r="E55" s="14" t="s">
        <v>5720</v>
      </c>
      <c r="F55" s="14" t="s">
        <v>376</v>
      </c>
      <c r="G55" s="15">
        <v>63.0</v>
      </c>
      <c r="H55" s="15" t="s">
        <v>8028</v>
      </c>
      <c r="I55" s="15">
        <v>29.0</v>
      </c>
      <c r="J55" s="15" t="s">
        <v>8133</v>
      </c>
      <c r="K55" s="15" t="s">
        <v>8134</v>
      </c>
    </row>
    <row r="56">
      <c r="A56" s="14" t="s">
        <v>381</v>
      </c>
      <c r="B56" s="14" t="s">
        <v>5724</v>
      </c>
      <c r="C56" s="14" t="s">
        <v>382</v>
      </c>
      <c r="D56" s="14" t="s">
        <v>383</v>
      </c>
      <c r="E56" s="14" t="s">
        <v>5720</v>
      </c>
      <c r="F56" s="14" t="s">
        <v>384</v>
      </c>
      <c r="G56" s="15">
        <v>64.0</v>
      </c>
      <c r="H56" s="15" t="s">
        <v>8028</v>
      </c>
      <c r="I56" s="15">
        <v>30.0</v>
      </c>
      <c r="J56" s="15" t="s">
        <v>8135</v>
      </c>
      <c r="K56" s="15" t="s">
        <v>8136</v>
      </c>
    </row>
    <row r="57">
      <c r="A57" s="14" t="s">
        <v>389</v>
      </c>
      <c r="B57" s="14" t="s">
        <v>5726</v>
      </c>
      <c r="C57" s="14" t="s">
        <v>390</v>
      </c>
      <c r="D57" s="14" t="s">
        <v>391</v>
      </c>
      <c r="E57" s="14" t="s">
        <v>5727</v>
      </c>
      <c r="F57" s="14" t="s">
        <v>392</v>
      </c>
      <c r="G57" s="15">
        <v>65.0</v>
      </c>
      <c r="H57" s="15" t="s">
        <v>8028</v>
      </c>
      <c r="I57" s="15">
        <v>31.0</v>
      </c>
      <c r="J57" s="15" t="s">
        <v>8137</v>
      </c>
      <c r="K57" s="15" t="s">
        <v>8138</v>
      </c>
    </row>
    <row r="58">
      <c r="A58" s="14" t="s">
        <v>398</v>
      </c>
      <c r="B58" s="14" t="s">
        <v>5729</v>
      </c>
      <c r="C58" s="14" t="s">
        <v>399</v>
      </c>
      <c r="D58" s="14" t="s">
        <v>400</v>
      </c>
      <c r="E58" s="14" t="s">
        <v>5727</v>
      </c>
      <c r="F58" s="14" t="s">
        <v>401</v>
      </c>
      <c r="G58" s="15">
        <v>65.0</v>
      </c>
      <c r="H58" s="15" t="s">
        <v>8028</v>
      </c>
      <c r="I58" s="15">
        <v>31.0</v>
      </c>
      <c r="J58" s="15" t="s">
        <v>8139</v>
      </c>
      <c r="K58" s="15" t="s">
        <v>8140</v>
      </c>
    </row>
    <row r="59">
      <c r="A59" s="14" t="s">
        <v>406</v>
      </c>
      <c r="B59" s="14" t="s">
        <v>5731</v>
      </c>
      <c r="C59" s="14" t="s">
        <v>407</v>
      </c>
      <c r="D59" s="14" t="s">
        <v>408</v>
      </c>
      <c r="E59" s="14" t="s">
        <v>5727</v>
      </c>
      <c r="F59" s="14" t="s">
        <v>409</v>
      </c>
      <c r="G59" s="15">
        <v>65.0</v>
      </c>
      <c r="H59" s="15" t="s">
        <v>8028</v>
      </c>
      <c r="I59" s="15">
        <v>31.0</v>
      </c>
      <c r="J59" s="15" t="s">
        <v>8141</v>
      </c>
      <c r="K59" s="15" t="s">
        <v>8142</v>
      </c>
    </row>
    <row r="60">
      <c r="A60" s="14" t="s">
        <v>414</v>
      </c>
      <c r="B60" s="14" t="s">
        <v>5733</v>
      </c>
      <c r="C60" s="14" t="s">
        <v>415</v>
      </c>
      <c r="D60" s="14" t="s">
        <v>416</v>
      </c>
      <c r="E60" s="14" t="s">
        <v>5727</v>
      </c>
      <c r="F60" s="14" t="s">
        <v>417</v>
      </c>
      <c r="G60" s="15">
        <v>66.0</v>
      </c>
      <c r="H60" s="15" t="s">
        <v>8028</v>
      </c>
      <c r="I60" s="15">
        <v>32.0</v>
      </c>
      <c r="J60" s="15" t="s">
        <v>8143</v>
      </c>
      <c r="K60" s="15" t="s">
        <v>8144</v>
      </c>
    </row>
    <row r="61">
      <c r="A61" s="14" t="s">
        <v>422</v>
      </c>
      <c r="B61" s="14" t="s">
        <v>5735</v>
      </c>
      <c r="C61" s="14" t="s">
        <v>423</v>
      </c>
      <c r="D61" s="14" t="s">
        <v>424</v>
      </c>
      <c r="E61" s="14" t="s">
        <v>5736</v>
      </c>
      <c r="F61" s="14" t="s">
        <v>425</v>
      </c>
      <c r="G61" s="15">
        <v>66.0</v>
      </c>
      <c r="H61" s="15" t="s">
        <v>8028</v>
      </c>
      <c r="I61" s="15">
        <v>32.0</v>
      </c>
      <c r="J61" s="15" t="s">
        <v>8145</v>
      </c>
      <c r="K61" s="21" t="s">
        <v>8146</v>
      </c>
    </row>
    <row r="62">
      <c r="A62" s="14" t="s">
        <v>430</v>
      </c>
      <c r="B62" s="14" t="s">
        <v>5738</v>
      </c>
      <c r="C62" s="14" t="s">
        <v>431</v>
      </c>
      <c r="D62" s="14" t="s">
        <v>432</v>
      </c>
      <c r="E62" s="14" t="s">
        <v>5736</v>
      </c>
      <c r="F62" s="14" t="s">
        <v>433</v>
      </c>
      <c r="G62" s="15">
        <v>67.0</v>
      </c>
      <c r="H62" s="15" t="s">
        <v>8028</v>
      </c>
      <c r="I62" s="15">
        <v>33.0</v>
      </c>
      <c r="J62" s="15" t="s">
        <v>8147</v>
      </c>
      <c r="K62" s="15" t="s">
        <v>8148</v>
      </c>
    </row>
    <row r="63">
      <c r="A63" s="14" t="s">
        <v>438</v>
      </c>
      <c r="B63" s="14" t="s">
        <v>5740</v>
      </c>
      <c r="C63" s="14" t="s">
        <v>439</v>
      </c>
      <c r="D63" s="14" t="s">
        <v>440</v>
      </c>
      <c r="E63" s="14" t="s">
        <v>5736</v>
      </c>
      <c r="F63" s="14" t="s">
        <v>441</v>
      </c>
      <c r="G63" s="15">
        <v>67.0</v>
      </c>
      <c r="H63" s="15" t="s">
        <v>8028</v>
      </c>
      <c r="I63" s="15">
        <v>33.0</v>
      </c>
      <c r="J63" s="15" t="s">
        <v>8149</v>
      </c>
      <c r="K63" s="15" t="s">
        <v>8150</v>
      </c>
    </row>
    <row r="64">
      <c r="A64" s="14" t="s">
        <v>446</v>
      </c>
      <c r="B64" s="14" t="s">
        <v>5742</v>
      </c>
      <c r="C64" s="14" t="s">
        <v>447</v>
      </c>
      <c r="D64" s="14" t="s">
        <v>448</v>
      </c>
      <c r="E64" s="14" t="s">
        <v>5736</v>
      </c>
      <c r="F64" s="14" t="s">
        <v>449</v>
      </c>
      <c r="G64" s="15">
        <v>67.0</v>
      </c>
      <c r="H64" s="15" t="s">
        <v>8028</v>
      </c>
      <c r="I64" s="15">
        <v>33.0</v>
      </c>
      <c r="J64" s="15" t="s">
        <v>8151</v>
      </c>
      <c r="K64" s="15" t="s">
        <v>8152</v>
      </c>
    </row>
    <row r="65">
      <c r="A65" s="14" t="s">
        <v>454</v>
      </c>
      <c r="B65" s="14" t="s">
        <v>5744</v>
      </c>
      <c r="C65" s="14" t="s">
        <v>455</v>
      </c>
      <c r="D65" s="14" t="s">
        <v>456</v>
      </c>
      <c r="E65" s="14" t="s">
        <v>5736</v>
      </c>
      <c r="F65" s="14" t="s">
        <v>457</v>
      </c>
      <c r="G65" s="15">
        <v>69.0</v>
      </c>
      <c r="H65" s="15" t="s">
        <v>8028</v>
      </c>
      <c r="I65" s="15">
        <v>35.0</v>
      </c>
      <c r="J65" s="15" t="s">
        <v>8153</v>
      </c>
      <c r="K65" s="15" t="s">
        <v>8154</v>
      </c>
    </row>
    <row r="66">
      <c r="A66" s="14" t="s">
        <v>462</v>
      </c>
      <c r="B66" s="14" t="s">
        <v>5746</v>
      </c>
      <c r="C66" s="14" t="s">
        <v>463</v>
      </c>
      <c r="D66" s="14" t="s">
        <v>464</v>
      </c>
      <c r="E66" s="14" t="s">
        <v>5747</v>
      </c>
      <c r="F66" s="14" t="s">
        <v>465</v>
      </c>
      <c r="G66" s="15">
        <v>69.0</v>
      </c>
      <c r="H66" s="15" t="s">
        <v>8028</v>
      </c>
      <c r="I66" s="15">
        <v>35.0</v>
      </c>
      <c r="J66" s="15" t="s">
        <v>8155</v>
      </c>
      <c r="K66" s="21" t="s">
        <v>8156</v>
      </c>
    </row>
    <row r="67">
      <c r="A67" s="14" t="s">
        <v>470</v>
      </c>
      <c r="B67" s="14" t="s">
        <v>5749</v>
      </c>
      <c r="C67" s="14" t="s">
        <v>471</v>
      </c>
      <c r="D67" s="14" t="s">
        <v>472</v>
      </c>
      <c r="E67" s="14" t="s">
        <v>5747</v>
      </c>
      <c r="F67" s="14" t="s">
        <v>473</v>
      </c>
      <c r="G67" s="15">
        <v>70.0</v>
      </c>
      <c r="H67" s="15" t="s">
        <v>8028</v>
      </c>
      <c r="I67" s="15">
        <v>36.0</v>
      </c>
      <c r="J67" s="15" t="s">
        <v>8157</v>
      </c>
      <c r="K67" s="15" t="s">
        <v>8158</v>
      </c>
    </row>
    <row r="68">
      <c r="A68" s="14" t="s">
        <v>479</v>
      </c>
      <c r="B68" s="14" t="s">
        <v>5751</v>
      </c>
      <c r="C68" s="14" t="s">
        <v>480</v>
      </c>
      <c r="D68" s="14" t="s">
        <v>481</v>
      </c>
      <c r="E68" s="14" t="s">
        <v>5747</v>
      </c>
      <c r="F68" s="14" t="s">
        <v>482</v>
      </c>
      <c r="G68" s="15">
        <v>71.0</v>
      </c>
      <c r="H68" s="15" t="s">
        <v>8028</v>
      </c>
      <c r="I68" s="15">
        <v>37.0</v>
      </c>
      <c r="J68" s="15" t="s">
        <v>8159</v>
      </c>
      <c r="K68" s="15" t="s">
        <v>8160</v>
      </c>
    </row>
    <row r="69">
      <c r="A69" s="14" t="s">
        <v>487</v>
      </c>
      <c r="B69" s="14" t="s">
        <v>5753</v>
      </c>
      <c r="C69" s="14" t="s">
        <v>488</v>
      </c>
      <c r="D69" s="14" t="s">
        <v>489</v>
      </c>
      <c r="E69" s="14" t="s">
        <v>5747</v>
      </c>
      <c r="F69" s="14" t="s">
        <v>490</v>
      </c>
      <c r="G69" s="15">
        <v>72.0</v>
      </c>
      <c r="H69" s="15" t="s">
        <v>8028</v>
      </c>
      <c r="I69" s="15">
        <v>38.0</v>
      </c>
      <c r="J69" s="15" t="s">
        <v>8161</v>
      </c>
      <c r="K69" s="15" t="s">
        <v>8162</v>
      </c>
    </row>
    <row r="70">
      <c r="A70" s="14" t="s">
        <v>495</v>
      </c>
      <c r="B70" s="14" t="s">
        <v>5755</v>
      </c>
      <c r="C70" s="14" t="s">
        <v>496</v>
      </c>
      <c r="D70" s="14" t="s">
        <v>497</v>
      </c>
      <c r="E70" s="14" t="s">
        <v>5756</v>
      </c>
      <c r="F70" s="14" t="s">
        <v>498</v>
      </c>
      <c r="G70" s="15">
        <v>72.0</v>
      </c>
      <c r="H70" s="15" t="s">
        <v>8028</v>
      </c>
      <c r="I70" s="15">
        <v>38.0</v>
      </c>
      <c r="J70" s="15" t="s">
        <v>8163</v>
      </c>
      <c r="K70" s="15" t="s">
        <v>8164</v>
      </c>
    </row>
    <row r="71">
      <c r="A71" s="14" t="s">
        <v>503</v>
      </c>
      <c r="B71" s="14" t="s">
        <v>5758</v>
      </c>
      <c r="C71" s="14" t="s">
        <v>504</v>
      </c>
      <c r="D71" s="14" t="s">
        <v>505</v>
      </c>
      <c r="E71" s="14" t="s">
        <v>5756</v>
      </c>
      <c r="F71" s="14" t="s">
        <v>506</v>
      </c>
      <c r="G71" s="15">
        <v>73.0</v>
      </c>
      <c r="H71" s="15" t="s">
        <v>8028</v>
      </c>
      <c r="I71" s="15">
        <v>39.0</v>
      </c>
      <c r="J71" s="15" t="s">
        <v>8165</v>
      </c>
      <c r="K71" s="15" t="s">
        <v>8166</v>
      </c>
    </row>
    <row r="72">
      <c r="A72" s="14" t="s">
        <v>511</v>
      </c>
      <c r="B72" s="14" t="s">
        <v>5760</v>
      </c>
      <c r="C72" s="14" t="s">
        <v>512</v>
      </c>
      <c r="D72" s="14" t="s">
        <v>513</v>
      </c>
      <c r="E72" s="14" t="s">
        <v>5756</v>
      </c>
      <c r="F72" s="14" t="s">
        <v>514</v>
      </c>
      <c r="G72" s="15">
        <v>73.0</v>
      </c>
      <c r="H72" s="15" t="s">
        <v>8028</v>
      </c>
      <c r="I72" s="15">
        <v>39.0</v>
      </c>
      <c r="J72" s="15" t="s">
        <v>8167</v>
      </c>
      <c r="K72" s="15" t="s">
        <v>8168</v>
      </c>
    </row>
    <row r="73">
      <c r="A73" s="14" t="s">
        <v>518</v>
      </c>
      <c r="B73" s="14" t="s">
        <v>5762</v>
      </c>
      <c r="C73" s="14" t="s">
        <v>519</v>
      </c>
      <c r="D73" s="14" t="s">
        <v>520</v>
      </c>
      <c r="E73" s="14" t="s">
        <v>5756</v>
      </c>
      <c r="F73" s="14" t="s">
        <v>521</v>
      </c>
      <c r="G73" s="15">
        <v>73.0</v>
      </c>
      <c r="H73" s="15" t="s">
        <v>8028</v>
      </c>
      <c r="I73" s="15">
        <v>39.0</v>
      </c>
      <c r="J73" s="15" t="s">
        <v>8169</v>
      </c>
      <c r="K73" s="15" t="s">
        <v>8170</v>
      </c>
    </row>
    <row r="74">
      <c r="A74" s="14" t="s">
        <v>526</v>
      </c>
      <c r="B74" s="14" t="s">
        <v>5765</v>
      </c>
      <c r="C74" s="14" t="s">
        <v>527</v>
      </c>
      <c r="D74" s="14" t="s">
        <v>528</v>
      </c>
      <c r="E74" s="14" t="s">
        <v>5756</v>
      </c>
      <c r="F74" s="14" t="s">
        <v>529</v>
      </c>
      <c r="G74" s="15">
        <v>74.0</v>
      </c>
      <c r="H74" s="15" t="s">
        <v>8028</v>
      </c>
      <c r="I74" s="15">
        <v>40.0</v>
      </c>
      <c r="J74" s="15" t="s">
        <v>8171</v>
      </c>
      <c r="K74" s="15" t="s">
        <v>8172</v>
      </c>
    </row>
    <row r="75">
      <c r="A75" s="14" t="s">
        <v>533</v>
      </c>
      <c r="B75" s="14" t="s">
        <v>5767</v>
      </c>
      <c r="C75" s="14" t="s">
        <v>534</v>
      </c>
      <c r="D75" s="14" t="s">
        <v>535</v>
      </c>
      <c r="E75" s="14" t="s">
        <v>5756</v>
      </c>
      <c r="F75" s="14" t="s">
        <v>536</v>
      </c>
      <c r="G75" s="15">
        <v>74.0</v>
      </c>
      <c r="H75" s="15" t="s">
        <v>8028</v>
      </c>
      <c r="I75" s="15">
        <v>40.0</v>
      </c>
      <c r="J75" s="15" t="s">
        <v>8173</v>
      </c>
      <c r="K75" s="15" t="s">
        <v>8174</v>
      </c>
    </row>
    <row r="76">
      <c r="A76" s="14" t="s">
        <v>541</v>
      </c>
      <c r="B76" s="14" t="s">
        <v>5769</v>
      </c>
      <c r="C76" s="14" t="s">
        <v>542</v>
      </c>
      <c r="D76" s="14" t="s">
        <v>543</v>
      </c>
      <c r="E76" s="14" t="s">
        <v>5770</v>
      </c>
      <c r="F76" s="14" t="s">
        <v>544</v>
      </c>
      <c r="G76" s="15">
        <v>74.0</v>
      </c>
      <c r="H76" s="15" t="s">
        <v>8028</v>
      </c>
      <c r="I76" s="15">
        <v>40.0</v>
      </c>
      <c r="J76" s="15" t="s">
        <v>8175</v>
      </c>
      <c r="K76" s="15" t="s">
        <v>8176</v>
      </c>
    </row>
    <row r="77">
      <c r="A77" s="14" t="s">
        <v>549</v>
      </c>
      <c r="B77" s="14" t="s">
        <v>5772</v>
      </c>
      <c r="C77" s="14" t="s">
        <v>550</v>
      </c>
      <c r="D77" s="14" t="s">
        <v>551</v>
      </c>
      <c r="E77" s="14" t="s">
        <v>5770</v>
      </c>
      <c r="F77" s="14" t="s">
        <v>552</v>
      </c>
      <c r="G77" s="15">
        <v>75.0</v>
      </c>
      <c r="H77" s="15" t="s">
        <v>8028</v>
      </c>
      <c r="I77" s="15">
        <v>41.0</v>
      </c>
      <c r="J77" s="15" t="s">
        <v>8177</v>
      </c>
      <c r="K77" s="15" t="s">
        <v>8178</v>
      </c>
    </row>
    <row r="78">
      <c r="A78" s="14" t="s">
        <v>558</v>
      </c>
      <c r="B78" s="14" t="s">
        <v>5774</v>
      </c>
      <c r="C78" s="14" t="s">
        <v>559</v>
      </c>
      <c r="D78" s="14" t="s">
        <v>481</v>
      </c>
      <c r="E78" s="14" t="s">
        <v>5770</v>
      </c>
      <c r="F78" s="14" t="s">
        <v>560</v>
      </c>
      <c r="G78" s="15">
        <v>75.0</v>
      </c>
      <c r="H78" s="15" t="s">
        <v>8028</v>
      </c>
      <c r="I78" s="15">
        <v>41.0</v>
      </c>
      <c r="J78" s="15" t="s">
        <v>8179</v>
      </c>
      <c r="K78" s="15" t="s">
        <v>8180</v>
      </c>
    </row>
    <row r="79">
      <c r="A79" s="14" t="s">
        <v>566</v>
      </c>
      <c r="B79" s="14" t="s">
        <v>567</v>
      </c>
      <c r="C79" s="14" t="s">
        <v>568</v>
      </c>
      <c r="D79" s="14" t="s">
        <v>569</v>
      </c>
      <c r="E79" s="14" t="s">
        <v>5770</v>
      </c>
      <c r="F79" s="14" t="s">
        <v>570</v>
      </c>
      <c r="G79" s="15"/>
      <c r="H79" s="15"/>
      <c r="I79" s="15"/>
      <c r="J79" s="15"/>
      <c r="K79" s="15"/>
    </row>
    <row r="80">
      <c r="A80" s="14" t="s">
        <v>575</v>
      </c>
      <c r="B80" s="14" t="s">
        <v>5777</v>
      </c>
      <c r="C80" s="14" t="s">
        <v>576</v>
      </c>
      <c r="D80" s="14" t="s">
        <v>577</v>
      </c>
      <c r="E80" s="14" t="s">
        <v>5778</v>
      </c>
      <c r="F80" s="14" t="s">
        <v>578</v>
      </c>
      <c r="G80" s="15">
        <v>75.0</v>
      </c>
      <c r="H80" s="15" t="s">
        <v>8028</v>
      </c>
      <c r="I80" s="15">
        <v>41.0</v>
      </c>
      <c r="J80" s="15" t="s">
        <v>8181</v>
      </c>
      <c r="K80" s="15" t="s">
        <v>8182</v>
      </c>
    </row>
    <row r="81">
      <c r="A81" s="14" t="s">
        <v>583</v>
      </c>
      <c r="B81" s="14" t="s">
        <v>5780</v>
      </c>
      <c r="C81" s="14" t="s">
        <v>584</v>
      </c>
      <c r="D81" s="14" t="s">
        <v>577</v>
      </c>
      <c r="E81" s="14" t="s">
        <v>5778</v>
      </c>
      <c r="F81" s="14" t="s">
        <v>578</v>
      </c>
      <c r="G81" s="15">
        <v>77.0</v>
      </c>
      <c r="H81" s="15" t="s">
        <v>8028</v>
      </c>
      <c r="I81" s="15">
        <v>43.0</v>
      </c>
      <c r="J81" s="15" t="s">
        <v>8183</v>
      </c>
      <c r="K81" s="15" t="s">
        <v>8184</v>
      </c>
    </row>
    <row r="82">
      <c r="A82" s="14" t="s">
        <v>585</v>
      </c>
      <c r="B82" s="14" t="s">
        <v>5782</v>
      </c>
      <c r="C82" s="14" t="s">
        <v>586</v>
      </c>
      <c r="D82" s="14" t="s">
        <v>587</v>
      </c>
      <c r="E82" s="14" t="s">
        <v>5783</v>
      </c>
      <c r="F82" s="14" t="s">
        <v>588</v>
      </c>
      <c r="G82" s="15">
        <v>77.0</v>
      </c>
      <c r="H82" s="15" t="s">
        <v>8028</v>
      </c>
      <c r="I82" s="15">
        <v>43.0</v>
      </c>
      <c r="J82" s="15" t="s">
        <v>8185</v>
      </c>
      <c r="K82" s="15" t="s">
        <v>8186</v>
      </c>
    </row>
    <row r="83">
      <c r="A83" s="14" t="s">
        <v>593</v>
      </c>
      <c r="B83" s="14" t="s">
        <v>5785</v>
      </c>
      <c r="C83" s="14" t="s">
        <v>594</v>
      </c>
      <c r="D83" s="14" t="s">
        <v>595</v>
      </c>
      <c r="E83" s="14" t="s">
        <v>5786</v>
      </c>
      <c r="F83" s="14" t="s">
        <v>596</v>
      </c>
      <c r="G83" s="15">
        <v>78.0</v>
      </c>
      <c r="H83" s="15" t="s">
        <v>8028</v>
      </c>
      <c r="I83" s="15">
        <v>44.0</v>
      </c>
      <c r="J83" s="15" t="s">
        <v>8187</v>
      </c>
      <c r="K83" s="15" t="s">
        <v>8188</v>
      </c>
    </row>
    <row r="84">
      <c r="A84" s="14" t="s">
        <v>601</v>
      </c>
      <c r="B84" s="14" t="s">
        <v>5788</v>
      </c>
      <c r="C84" s="14" t="s">
        <v>602</v>
      </c>
      <c r="D84" s="14" t="s">
        <v>603</v>
      </c>
      <c r="E84" s="14" t="s">
        <v>5789</v>
      </c>
      <c r="F84" s="14" t="s">
        <v>604</v>
      </c>
      <c r="G84" s="15">
        <v>79.0</v>
      </c>
      <c r="H84" s="15" t="s">
        <v>8028</v>
      </c>
      <c r="I84" s="15">
        <v>45.0</v>
      </c>
      <c r="J84" s="15" t="s">
        <v>8189</v>
      </c>
      <c r="K84" s="15" t="s">
        <v>8190</v>
      </c>
    </row>
    <row r="85">
      <c r="A85" s="14" t="s">
        <v>609</v>
      </c>
      <c r="B85" s="14" t="s">
        <v>5791</v>
      </c>
      <c r="C85" s="14" t="s">
        <v>610</v>
      </c>
      <c r="D85" s="14" t="s">
        <v>611</v>
      </c>
      <c r="E85" s="14" t="s">
        <v>5789</v>
      </c>
      <c r="F85" s="14" t="s">
        <v>612</v>
      </c>
      <c r="G85" s="15">
        <v>80.0</v>
      </c>
      <c r="H85" s="15" t="s">
        <v>8028</v>
      </c>
      <c r="I85" s="15">
        <v>46.0</v>
      </c>
      <c r="J85" s="15" t="s">
        <v>8191</v>
      </c>
      <c r="K85" s="15" t="s">
        <v>8192</v>
      </c>
    </row>
    <row r="86">
      <c r="A86" s="14" t="s">
        <v>617</v>
      </c>
      <c r="B86" s="14" t="s">
        <v>5793</v>
      </c>
      <c r="C86" s="14" t="s">
        <v>618</v>
      </c>
      <c r="D86" s="14" t="s">
        <v>619</v>
      </c>
      <c r="E86" s="14" t="s">
        <v>5789</v>
      </c>
      <c r="F86" s="14" t="s">
        <v>620</v>
      </c>
      <c r="G86" s="15">
        <v>80.0</v>
      </c>
      <c r="H86" s="15" t="s">
        <v>8028</v>
      </c>
      <c r="I86" s="15">
        <v>46.0</v>
      </c>
      <c r="J86" s="15" t="s">
        <v>8193</v>
      </c>
      <c r="K86" s="15" t="s">
        <v>8194</v>
      </c>
    </row>
    <row r="87">
      <c r="A87" s="14" t="s">
        <v>625</v>
      </c>
      <c r="B87" s="14" t="s">
        <v>5795</v>
      </c>
      <c r="C87" s="14" t="s">
        <v>626</v>
      </c>
      <c r="D87" s="14" t="s">
        <v>627</v>
      </c>
      <c r="E87" s="14" t="s">
        <v>5789</v>
      </c>
      <c r="F87" s="14" t="s">
        <v>628</v>
      </c>
      <c r="G87" s="15">
        <v>81.0</v>
      </c>
      <c r="H87" s="15" t="s">
        <v>8028</v>
      </c>
      <c r="I87" s="15">
        <v>47.0</v>
      </c>
      <c r="J87" s="15" t="s">
        <v>8195</v>
      </c>
      <c r="K87" s="15" t="s">
        <v>8196</v>
      </c>
    </row>
    <row r="88">
      <c r="A88" s="14" t="s">
        <v>633</v>
      </c>
      <c r="B88" s="14" t="s">
        <v>5797</v>
      </c>
      <c r="C88" s="14" t="s">
        <v>634</v>
      </c>
      <c r="D88" s="14" t="s">
        <v>627</v>
      </c>
      <c r="E88" s="14" t="s">
        <v>5798</v>
      </c>
      <c r="F88" s="14" t="s">
        <v>628</v>
      </c>
      <c r="G88" s="15">
        <v>81.0</v>
      </c>
      <c r="H88" s="15" t="s">
        <v>8028</v>
      </c>
      <c r="I88" s="15">
        <v>47.0</v>
      </c>
      <c r="J88" s="15" t="s">
        <v>8197</v>
      </c>
      <c r="K88" s="15" t="s">
        <v>8198</v>
      </c>
    </row>
    <row r="89">
      <c r="A89" s="14" t="s">
        <v>637</v>
      </c>
      <c r="B89" s="14" t="s">
        <v>5800</v>
      </c>
      <c r="C89" s="14" t="s">
        <v>638</v>
      </c>
      <c r="D89" s="14" t="s">
        <v>639</v>
      </c>
      <c r="E89" s="14" t="s">
        <v>5801</v>
      </c>
      <c r="F89" s="14" t="s">
        <v>640</v>
      </c>
      <c r="G89" s="15">
        <v>81.0</v>
      </c>
      <c r="H89" s="15" t="s">
        <v>8028</v>
      </c>
      <c r="I89" s="15">
        <v>47.0</v>
      </c>
      <c r="J89" s="15" t="s">
        <v>8199</v>
      </c>
      <c r="K89" s="15" t="s">
        <v>8200</v>
      </c>
    </row>
    <row r="90">
      <c r="A90" s="14" t="s">
        <v>644</v>
      </c>
      <c r="B90" s="14" t="s">
        <v>5803</v>
      </c>
      <c r="C90" s="14" t="s">
        <v>645</v>
      </c>
      <c r="D90" s="14" t="s">
        <v>639</v>
      </c>
      <c r="E90" s="16"/>
      <c r="F90" s="14" t="s">
        <v>640</v>
      </c>
      <c r="G90" s="15">
        <v>82.0</v>
      </c>
      <c r="H90" s="15" t="s">
        <v>8028</v>
      </c>
      <c r="I90" s="15">
        <v>48.0</v>
      </c>
      <c r="J90" s="15" t="s">
        <v>8201</v>
      </c>
      <c r="K90" s="15" t="s">
        <v>8202</v>
      </c>
    </row>
    <row r="91">
      <c r="A91" s="14" t="s">
        <v>646</v>
      </c>
      <c r="B91" s="14" t="s">
        <v>5805</v>
      </c>
      <c r="C91" s="14" t="s">
        <v>647</v>
      </c>
      <c r="D91" s="14" t="s">
        <v>639</v>
      </c>
      <c r="E91" s="16"/>
      <c r="F91" s="14" t="s">
        <v>640</v>
      </c>
      <c r="G91" s="15">
        <v>82.0</v>
      </c>
      <c r="H91" s="15" t="s">
        <v>8028</v>
      </c>
      <c r="I91" s="15">
        <v>48.0</v>
      </c>
      <c r="J91" s="15" t="s">
        <v>8203</v>
      </c>
      <c r="K91" s="15" t="s">
        <v>8204</v>
      </c>
    </row>
    <row r="92">
      <c r="A92" s="14" t="s">
        <v>648</v>
      </c>
      <c r="B92" s="14" t="s">
        <v>5807</v>
      </c>
      <c r="C92" s="14" t="s">
        <v>649</v>
      </c>
      <c r="D92" s="14" t="s">
        <v>650</v>
      </c>
      <c r="E92" s="14" t="s">
        <v>5808</v>
      </c>
      <c r="F92" s="14" t="s">
        <v>651</v>
      </c>
      <c r="G92" s="15">
        <v>83.0</v>
      </c>
      <c r="H92" s="15" t="s">
        <v>8028</v>
      </c>
      <c r="I92" s="15">
        <v>49.0</v>
      </c>
      <c r="J92" s="15" t="s">
        <v>8205</v>
      </c>
      <c r="K92" s="15" t="s">
        <v>8206</v>
      </c>
    </row>
    <row r="93">
      <c r="A93" s="14" t="s">
        <v>656</v>
      </c>
      <c r="B93" s="14" t="s">
        <v>5810</v>
      </c>
      <c r="C93" s="14" t="s">
        <v>657</v>
      </c>
      <c r="D93" s="14" t="s">
        <v>650</v>
      </c>
      <c r="E93" s="16"/>
      <c r="F93" s="14" t="s">
        <v>651</v>
      </c>
      <c r="G93" s="15">
        <v>83.0</v>
      </c>
      <c r="H93" s="15" t="s">
        <v>8028</v>
      </c>
      <c r="I93" s="15">
        <v>49.0</v>
      </c>
      <c r="J93" s="15" t="s">
        <v>8207</v>
      </c>
      <c r="K93" s="15" t="s">
        <v>8208</v>
      </c>
    </row>
    <row r="94">
      <c r="A94" s="14" t="s">
        <v>658</v>
      </c>
      <c r="B94" s="14" t="s">
        <v>5812</v>
      </c>
      <c r="C94" s="14" t="s">
        <v>659</v>
      </c>
      <c r="D94" s="14" t="s">
        <v>660</v>
      </c>
      <c r="E94" s="14" t="s">
        <v>5813</v>
      </c>
      <c r="F94" s="14" t="s">
        <v>661</v>
      </c>
      <c r="G94" s="15">
        <v>84.0</v>
      </c>
      <c r="H94" s="15" t="s">
        <v>8028</v>
      </c>
      <c r="I94" s="15">
        <v>50.0</v>
      </c>
      <c r="J94" s="15" t="s">
        <v>8209</v>
      </c>
      <c r="K94" s="15" t="s">
        <v>8210</v>
      </c>
    </row>
    <row r="95">
      <c r="A95" s="14" t="s">
        <v>666</v>
      </c>
      <c r="B95" s="14" t="s">
        <v>5815</v>
      </c>
      <c r="C95" s="14" t="s">
        <v>667</v>
      </c>
      <c r="D95" s="14" t="s">
        <v>668</v>
      </c>
      <c r="E95" s="14" t="s">
        <v>5813</v>
      </c>
      <c r="F95" s="14" t="s">
        <v>669</v>
      </c>
      <c r="G95" s="15">
        <v>84.0</v>
      </c>
      <c r="H95" s="15" t="s">
        <v>8028</v>
      </c>
      <c r="I95" s="15">
        <v>50.0</v>
      </c>
      <c r="J95" s="15" t="s">
        <v>8211</v>
      </c>
      <c r="K95" s="15" t="s">
        <v>8212</v>
      </c>
    </row>
    <row r="96">
      <c r="A96" s="14" t="s">
        <v>674</v>
      </c>
      <c r="B96" s="14" t="s">
        <v>5817</v>
      </c>
      <c r="C96" s="14" t="s">
        <v>675</v>
      </c>
      <c r="D96" s="14" t="s">
        <v>668</v>
      </c>
      <c r="E96" s="16"/>
      <c r="F96" s="14" t="s">
        <v>669</v>
      </c>
      <c r="G96" s="15">
        <v>85.0</v>
      </c>
      <c r="H96" s="15" t="s">
        <v>8028</v>
      </c>
      <c r="I96" s="15">
        <v>51.0</v>
      </c>
      <c r="J96" s="15" t="s">
        <v>8213</v>
      </c>
      <c r="K96" s="15" t="s">
        <v>8214</v>
      </c>
    </row>
    <row r="97">
      <c r="A97" s="14" t="s">
        <v>676</v>
      </c>
      <c r="B97" s="14" t="s">
        <v>5819</v>
      </c>
      <c r="C97" s="14" t="s">
        <v>677</v>
      </c>
      <c r="D97" s="14" t="s">
        <v>678</v>
      </c>
      <c r="E97" s="14" t="s">
        <v>5820</v>
      </c>
      <c r="F97" s="14" t="s">
        <v>679</v>
      </c>
      <c r="G97" s="15">
        <v>86.0</v>
      </c>
      <c r="H97" s="15" t="s">
        <v>8028</v>
      </c>
      <c r="I97" s="15">
        <v>52.0</v>
      </c>
      <c r="J97" s="15" t="s">
        <v>8215</v>
      </c>
      <c r="K97" s="15" t="s">
        <v>8216</v>
      </c>
    </row>
    <row r="98">
      <c r="A98" s="14" t="s">
        <v>684</v>
      </c>
      <c r="B98" s="14" t="s">
        <v>5822</v>
      </c>
      <c r="C98" s="14" t="s">
        <v>685</v>
      </c>
      <c r="D98" s="14" t="s">
        <v>686</v>
      </c>
      <c r="E98" s="14" t="s">
        <v>5820</v>
      </c>
      <c r="F98" s="14" t="s">
        <v>687</v>
      </c>
      <c r="G98" s="15">
        <v>86.0</v>
      </c>
      <c r="H98" s="15" t="s">
        <v>8028</v>
      </c>
      <c r="I98" s="15">
        <v>52.0</v>
      </c>
      <c r="J98" s="15" t="s">
        <v>8217</v>
      </c>
      <c r="K98" s="15" t="s">
        <v>8218</v>
      </c>
    </row>
    <row r="99">
      <c r="A99" s="14" t="s">
        <v>692</v>
      </c>
      <c r="B99" s="14" t="s">
        <v>5824</v>
      </c>
      <c r="C99" s="14" t="s">
        <v>693</v>
      </c>
      <c r="D99" s="14" t="s">
        <v>694</v>
      </c>
      <c r="E99" s="14" t="s">
        <v>5820</v>
      </c>
      <c r="F99" s="14" t="s">
        <v>695</v>
      </c>
      <c r="G99" s="15">
        <v>86.0</v>
      </c>
      <c r="H99" s="15" t="s">
        <v>8028</v>
      </c>
      <c r="I99" s="15">
        <v>52.0</v>
      </c>
      <c r="J99" s="15" t="s">
        <v>8219</v>
      </c>
      <c r="K99" s="15" t="s">
        <v>8220</v>
      </c>
    </row>
    <row r="100">
      <c r="A100" s="14" t="s">
        <v>700</v>
      </c>
      <c r="B100" s="14" t="s">
        <v>5826</v>
      </c>
      <c r="C100" s="14" t="s">
        <v>701</v>
      </c>
      <c r="D100" s="14" t="s">
        <v>702</v>
      </c>
      <c r="E100" s="14" t="s">
        <v>5820</v>
      </c>
      <c r="F100" s="14" t="s">
        <v>703</v>
      </c>
      <c r="G100" s="15">
        <v>87.0</v>
      </c>
      <c r="H100" s="15" t="s">
        <v>8028</v>
      </c>
      <c r="I100" s="15">
        <v>53.0</v>
      </c>
      <c r="J100" s="15" t="s">
        <v>8221</v>
      </c>
      <c r="K100" s="15" t="s">
        <v>8222</v>
      </c>
    </row>
    <row r="101">
      <c r="A101" s="14" t="s">
        <v>708</v>
      </c>
      <c r="B101" s="14" t="s">
        <v>5828</v>
      </c>
      <c r="C101" s="14" t="s">
        <v>709</v>
      </c>
      <c r="D101" s="14" t="s">
        <v>710</v>
      </c>
      <c r="E101" s="14" t="s">
        <v>5820</v>
      </c>
      <c r="F101" s="14" t="s">
        <v>711</v>
      </c>
      <c r="G101" s="15">
        <v>87.0</v>
      </c>
      <c r="H101" s="15" t="s">
        <v>8028</v>
      </c>
      <c r="I101" s="15">
        <v>53.0</v>
      </c>
      <c r="J101" s="15" t="s">
        <v>8223</v>
      </c>
      <c r="K101" s="15" t="s">
        <v>8224</v>
      </c>
    </row>
    <row r="102">
      <c r="A102" s="14" t="s">
        <v>716</v>
      </c>
      <c r="B102" s="14" t="s">
        <v>5830</v>
      </c>
      <c r="C102" s="14" t="s">
        <v>717</v>
      </c>
      <c r="D102" s="14" t="s">
        <v>718</v>
      </c>
      <c r="E102" s="14" t="s">
        <v>5831</v>
      </c>
      <c r="F102" s="14" t="s">
        <v>719</v>
      </c>
      <c r="G102" s="15">
        <v>87.0</v>
      </c>
      <c r="H102" s="15" t="s">
        <v>8028</v>
      </c>
      <c r="I102" s="15">
        <v>53.0</v>
      </c>
      <c r="J102" s="15" t="s">
        <v>8225</v>
      </c>
      <c r="K102" s="15" t="s">
        <v>8226</v>
      </c>
    </row>
    <row r="103">
      <c r="A103" s="14" t="s">
        <v>724</v>
      </c>
      <c r="B103" s="14" t="s">
        <v>5833</v>
      </c>
      <c r="C103" s="14" t="s">
        <v>725</v>
      </c>
      <c r="D103" s="14" t="s">
        <v>726</v>
      </c>
      <c r="E103" s="14" t="s">
        <v>5831</v>
      </c>
      <c r="F103" s="14" t="s">
        <v>727</v>
      </c>
      <c r="G103" s="15">
        <v>88.0</v>
      </c>
      <c r="H103" s="15" t="s">
        <v>8028</v>
      </c>
      <c r="I103" s="15">
        <v>54.0</v>
      </c>
      <c r="J103" s="15" t="s">
        <v>8227</v>
      </c>
      <c r="K103" s="15" t="s">
        <v>8228</v>
      </c>
    </row>
    <row r="104">
      <c r="A104" s="14" t="s">
        <v>733</v>
      </c>
      <c r="B104" s="14" t="s">
        <v>5835</v>
      </c>
      <c r="C104" s="14" t="s">
        <v>734</v>
      </c>
      <c r="D104" s="14" t="s">
        <v>735</v>
      </c>
      <c r="E104" s="14" t="s">
        <v>5831</v>
      </c>
      <c r="F104" s="14" t="s">
        <v>736</v>
      </c>
      <c r="G104" s="15">
        <v>88.0</v>
      </c>
      <c r="H104" s="15" t="s">
        <v>8028</v>
      </c>
      <c r="I104" s="15">
        <v>54.0</v>
      </c>
      <c r="J104" s="15" t="s">
        <v>8229</v>
      </c>
      <c r="K104" s="15" t="s">
        <v>8230</v>
      </c>
    </row>
    <row r="105">
      <c r="A105" s="14" t="s">
        <v>741</v>
      </c>
      <c r="B105" s="14" t="s">
        <v>5837</v>
      </c>
      <c r="C105" s="14" t="s">
        <v>742</v>
      </c>
      <c r="D105" s="14" t="s">
        <v>743</v>
      </c>
      <c r="E105" s="14" t="s">
        <v>5838</v>
      </c>
      <c r="F105" s="14" t="s">
        <v>744</v>
      </c>
      <c r="G105" s="15">
        <v>88.0</v>
      </c>
      <c r="H105" s="15" t="s">
        <v>8028</v>
      </c>
      <c r="I105" s="15">
        <v>54.0</v>
      </c>
      <c r="J105" s="15" t="s">
        <v>8231</v>
      </c>
      <c r="K105" s="15" t="s">
        <v>8232</v>
      </c>
    </row>
    <row r="106">
      <c r="A106" s="14" t="s">
        <v>749</v>
      </c>
      <c r="B106" s="14" t="s">
        <v>5840</v>
      </c>
      <c r="C106" s="14" t="s">
        <v>750</v>
      </c>
      <c r="D106" s="14" t="s">
        <v>751</v>
      </c>
      <c r="E106" s="14" t="s">
        <v>5841</v>
      </c>
      <c r="F106" s="14" t="s">
        <v>752</v>
      </c>
      <c r="G106" s="15">
        <v>89.0</v>
      </c>
      <c r="H106" s="15" t="s">
        <v>8028</v>
      </c>
      <c r="I106" s="15">
        <v>55.0</v>
      </c>
      <c r="J106" s="15" t="s">
        <v>8233</v>
      </c>
      <c r="K106" s="15" t="s">
        <v>8234</v>
      </c>
    </row>
    <row r="107">
      <c r="A107" s="14" t="s">
        <v>757</v>
      </c>
      <c r="B107" s="14" t="s">
        <v>5843</v>
      </c>
      <c r="C107" s="14" t="s">
        <v>758</v>
      </c>
      <c r="D107" s="14" t="s">
        <v>759</v>
      </c>
      <c r="E107" s="14" t="s">
        <v>5844</v>
      </c>
      <c r="F107" s="14" t="s">
        <v>760</v>
      </c>
      <c r="G107" s="15">
        <v>89.0</v>
      </c>
      <c r="H107" s="15" t="s">
        <v>8028</v>
      </c>
      <c r="I107" s="15">
        <v>55.0</v>
      </c>
      <c r="J107" s="15" t="s">
        <v>8235</v>
      </c>
      <c r="K107" s="15" t="s">
        <v>8236</v>
      </c>
    </row>
    <row r="108">
      <c r="A108" s="14" t="s">
        <v>765</v>
      </c>
      <c r="B108" s="14" t="s">
        <v>5846</v>
      </c>
      <c r="C108" s="14" t="s">
        <v>766</v>
      </c>
      <c r="D108" s="14" t="s">
        <v>767</v>
      </c>
      <c r="E108" s="14" t="s">
        <v>5847</v>
      </c>
      <c r="F108" s="14" t="s">
        <v>768</v>
      </c>
      <c r="G108" s="15">
        <v>90.0</v>
      </c>
      <c r="H108" s="15" t="s">
        <v>8028</v>
      </c>
      <c r="I108" s="15">
        <v>56.0</v>
      </c>
      <c r="J108" s="15" t="s">
        <v>8237</v>
      </c>
      <c r="K108" s="15" t="s">
        <v>8238</v>
      </c>
    </row>
    <row r="109">
      <c r="A109" s="14" t="s">
        <v>773</v>
      </c>
      <c r="B109" s="14" t="s">
        <v>5849</v>
      </c>
      <c r="C109" s="14" t="s">
        <v>774</v>
      </c>
      <c r="D109" s="14" t="s">
        <v>775</v>
      </c>
      <c r="E109" s="14" t="s">
        <v>5850</v>
      </c>
      <c r="F109" s="14" t="s">
        <v>776</v>
      </c>
      <c r="G109" s="15">
        <v>91.0</v>
      </c>
      <c r="H109" s="15" t="s">
        <v>8028</v>
      </c>
      <c r="I109" s="15">
        <v>57.0</v>
      </c>
      <c r="J109" s="15" t="s">
        <v>8239</v>
      </c>
      <c r="K109" s="15" t="s">
        <v>8240</v>
      </c>
    </row>
    <row r="110">
      <c r="A110" s="14" t="s">
        <v>781</v>
      </c>
      <c r="B110" s="14" t="s">
        <v>5852</v>
      </c>
      <c r="C110" s="14" t="s">
        <v>782</v>
      </c>
      <c r="D110" s="14" t="s">
        <v>783</v>
      </c>
      <c r="E110" s="14" t="s">
        <v>5853</v>
      </c>
      <c r="F110" s="14" t="s">
        <v>784</v>
      </c>
      <c r="G110" s="15">
        <v>92.0</v>
      </c>
      <c r="H110" s="15" t="s">
        <v>8028</v>
      </c>
      <c r="I110" s="15">
        <v>58.0</v>
      </c>
      <c r="J110" s="15" t="s">
        <v>8241</v>
      </c>
      <c r="K110" s="15" t="s">
        <v>8242</v>
      </c>
    </row>
    <row r="111">
      <c r="A111" s="14" t="s">
        <v>789</v>
      </c>
      <c r="B111" s="14" t="s">
        <v>5855</v>
      </c>
      <c r="C111" s="14" t="s">
        <v>790</v>
      </c>
      <c r="D111" s="14" t="s">
        <v>791</v>
      </c>
      <c r="E111" s="14" t="s">
        <v>5856</v>
      </c>
      <c r="F111" s="14" t="s">
        <v>792</v>
      </c>
      <c r="G111" s="15">
        <v>92.0</v>
      </c>
      <c r="H111" s="15" t="s">
        <v>8028</v>
      </c>
      <c r="I111" s="15">
        <v>58.0</v>
      </c>
      <c r="J111" s="15" t="s">
        <v>8243</v>
      </c>
      <c r="K111" s="15" t="s">
        <v>8244</v>
      </c>
    </row>
    <row r="112">
      <c r="A112" s="14" t="s">
        <v>797</v>
      </c>
      <c r="B112" s="14" t="s">
        <v>5858</v>
      </c>
      <c r="C112" s="14" t="s">
        <v>798</v>
      </c>
      <c r="D112" s="14" t="s">
        <v>799</v>
      </c>
      <c r="E112" s="14" t="s">
        <v>5859</v>
      </c>
      <c r="F112" s="14" t="s">
        <v>800</v>
      </c>
      <c r="G112" s="15">
        <v>92.0</v>
      </c>
      <c r="H112" s="15" t="s">
        <v>8028</v>
      </c>
      <c r="I112" s="15">
        <v>58.0</v>
      </c>
      <c r="J112" s="15" t="s">
        <v>8245</v>
      </c>
      <c r="K112" s="15" t="s">
        <v>8246</v>
      </c>
    </row>
    <row r="113">
      <c r="A113" s="14" t="s">
        <v>805</v>
      </c>
      <c r="B113" s="14" t="s">
        <v>5861</v>
      </c>
      <c r="C113" s="14" t="s">
        <v>806</v>
      </c>
      <c r="D113" s="14" t="s">
        <v>799</v>
      </c>
      <c r="E113" s="16"/>
      <c r="F113" s="14" t="s">
        <v>800</v>
      </c>
      <c r="G113" s="15">
        <v>93.0</v>
      </c>
      <c r="H113" s="15" t="s">
        <v>8028</v>
      </c>
      <c r="I113" s="15">
        <v>59.0</v>
      </c>
      <c r="J113" s="15" t="s">
        <v>8247</v>
      </c>
      <c r="K113" s="15" t="s">
        <v>8248</v>
      </c>
    </row>
    <row r="114">
      <c r="A114" s="14" t="s">
        <v>809</v>
      </c>
      <c r="B114" s="14" t="s">
        <v>5863</v>
      </c>
      <c r="C114" s="14" t="s">
        <v>810</v>
      </c>
      <c r="D114" s="14" t="s">
        <v>811</v>
      </c>
      <c r="E114" s="14" t="s">
        <v>5864</v>
      </c>
      <c r="F114" s="14" t="s">
        <v>812</v>
      </c>
      <c r="G114" s="15">
        <v>92.0</v>
      </c>
      <c r="H114" s="15" t="s">
        <v>8028</v>
      </c>
      <c r="I114" s="15">
        <v>58.0</v>
      </c>
      <c r="J114" s="15" t="s">
        <v>8249</v>
      </c>
      <c r="K114" s="15" t="s">
        <v>8250</v>
      </c>
    </row>
    <row r="115">
      <c r="A115" s="14" t="s">
        <v>818</v>
      </c>
      <c r="B115" s="14" t="s">
        <v>5866</v>
      </c>
      <c r="C115" s="14" t="s">
        <v>819</v>
      </c>
      <c r="D115" s="14" t="s">
        <v>820</v>
      </c>
      <c r="E115" s="14" t="s">
        <v>5867</v>
      </c>
      <c r="F115" s="14" t="s">
        <v>821</v>
      </c>
      <c r="G115" s="15">
        <v>93.0</v>
      </c>
      <c r="H115" s="15" t="s">
        <v>8028</v>
      </c>
      <c r="I115" s="15">
        <v>59.0</v>
      </c>
      <c r="J115" s="15" t="s">
        <v>8251</v>
      </c>
      <c r="K115" s="15" t="s">
        <v>8252</v>
      </c>
    </row>
    <row r="116">
      <c r="A116" s="14" t="s">
        <v>826</v>
      </c>
      <c r="B116" s="14" t="s">
        <v>5869</v>
      </c>
      <c r="C116" s="14" t="s">
        <v>827</v>
      </c>
      <c r="D116" s="14" t="s">
        <v>828</v>
      </c>
      <c r="E116" s="14" t="s">
        <v>5870</v>
      </c>
      <c r="F116" s="14" t="s">
        <v>829</v>
      </c>
      <c r="G116" s="15">
        <v>93.0</v>
      </c>
      <c r="H116" s="15" t="s">
        <v>8028</v>
      </c>
      <c r="I116" s="15">
        <v>59.0</v>
      </c>
      <c r="J116" s="15" t="s">
        <v>8253</v>
      </c>
      <c r="K116" s="15" t="s">
        <v>8254</v>
      </c>
    </row>
    <row r="117">
      <c r="A117" s="14" t="s">
        <v>834</v>
      </c>
      <c r="B117" s="14" t="s">
        <v>5872</v>
      </c>
      <c r="C117" s="14" t="s">
        <v>835</v>
      </c>
      <c r="D117" s="14" t="s">
        <v>836</v>
      </c>
      <c r="E117" s="14" t="s">
        <v>5873</v>
      </c>
      <c r="F117" s="14" t="s">
        <v>837</v>
      </c>
      <c r="G117" s="15">
        <v>93.0</v>
      </c>
      <c r="H117" s="15" t="s">
        <v>8028</v>
      </c>
      <c r="I117" s="15">
        <v>59.0</v>
      </c>
      <c r="J117" s="15" t="s">
        <v>8255</v>
      </c>
      <c r="K117" s="15" t="s">
        <v>8256</v>
      </c>
    </row>
    <row r="118">
      <c r="A118" s="14" t="s">
        <v>842</v>
      </c>
      <c r="B118" s="14" t="s">
        <v>5875</v>
      </c>
      <c r="C118" s="14" t="s">
        <v>843</v>
      </c>
      <c r="D118" s="14" t="s">
        <v>844</v>
      </c>
      <c r="E118" s="14" t="s">
        <v>5876</v>
      </c>
      <c r="F118" s="14" t="s">
        <v>845</v>
      </c>
      <c r="G118" s="15">
        <v>94.0</v>
      </c>
      <c r="H118" s="15" t="s">
        <v>8028</v>
      </c>
      <c r="I118" s="15">
        <v>60.0</v>
      </c>
      <c r="J118" s="15" t="s">
        <v>8257</v>
      </c>
      <c r="K118" s="15" t="s">
        <v>8258</v>
      </c>
    </row>
    <row r="119">
      <c r="A119" s="14" t="s">
        <v>850</v>
      </c>
      <c r="B119" s="14" t="s">
        <v>5878</v>
      </c>
      <c r="C119" s="14" t="s">
        <v>851</v>
      </c>
      <c r="D119" s="14" t="s">
        <v>852</v>
      </c>
      <c r="E119" s="14" t="s">
        <v>5876</v>
      </c>
      <c r="F119" s="14" t="s">
        <v>853</v>
      </c>
      <c r="G119" s="15">
        <v>94.0</v>
      </c>
      <c r="H119" s="15" t="s">
        <v>8028</v>
      </c>
      <c r="I119" s="15">
        <v>60.0</v>
      </c>
      <c r="J119" s="15" t="s">
        <v>8259</v>
      </c>
      <c r="K119" s="15" t="s">
        <v>8260</v>
      </c>
    </row>
    <row r="120">
      <c r="A120" s="14" t="s">
        <v>858</v>
      </c>
      <c r="B120" s="14" t="s">
        <v>5880</v>
      </c>
      <c r="C120" s="14" t="s">
        <v>859</v>
      </c>
      <c r="D120" s="14" t="s">
        <v>860</v>
      </c>
      <c r="E120" s="14" t="s">
        <v>5881</v>
      </c>
      <c r="F120" s="14" t="s">
        <v>861</v>
      </c>
      <c r="G120" s="15">
        <v>95.0</v>
      </c>
      <c r="H120" s="15" t="s">
        <v>8028</v>
      </c>
      <c r="I120" s="15">
        <v>61.0</v>
      </c>
      <c r="J120" s="15" t="s">
        <v>8261</v>
      </c>
      <c r="K120" s="15" t="s">
        <v>8262</v>
      </c>
    </row>
    <row r="121">
      <c r="A121" s="14" t="s">
        <v>866</v>
      </c>
      <c r="B121" s="14" t="s">
        <v>5883</v>
      </c>
      <c r="C121" s="14" t="s">
        <v>867</v>
      </c>
      <c r="D121" s="14" t="s">
        <v>868</v>
      </c>
      <c r="E121" s="14" t="s">
        <v>5884</v>
      </c>
      <c r="F121" s="14" t="s">
        <v>869</v>
      </c>
      <c r="G121" s="15">
        <v>95.0</v>
      </c>
      <c r="H121" s="15" t="s">
        <v>8028</v>
      </c>
      <c r="I121" s="15">
        <v>61.0</v>
      </c>
      <c r="J121" s="15" t="s">
        <v>8263</v>
      </c>
      <c r="K121" s="15" t="s">
        <v>8264</v>
      </c>
    </row>
    <row r="122">
      <c r="A122" s="14" t="s">
        <v>874</v>
      </c>
      <c r="B122" s="14" t="s">
        <v>5886</v>
      </c>
      <c r="C122" s="14" t="s">
        <v>875</v>
      </c>
      <c r="D122" s="14" t="s">
        <v>876</v>
      </c>
      <c r="E122" s="14" t="s">
        <v>5887</v>
      </c>
      <c r="F122" s="14" t="s">
        <v>877</v>
      </c>
      <c r="G122" s="15">
        <v>95.0</v>
      </c>
      <c r="H122" s="15" t="s">
        <v>8028</v>
      </c>
      <c r="I122" s="15">
        <v>61.0</v>
      </c>
      <c r="J122" s="15" t="s">
        <v>8265</v>
      </c>
      <c r="K122" s="15" t="s">
        <v>8266</v>
      </c>
    </row>
    <row r="123">
      <c r="A123" s="14" t="s">
        <v>882</v>
      </c>
      <c r="B123" s="14" t="s">
        <v>5889</v>
      </c>
      <c r="C123" s="14" t="s">
        <v>883</v>
      </c>
      <c r="D123" s="14" t="s">
        <v>884</v>
      </c>
      <c r="E123" s="14" t="s">
        <v>5890</v>
      </c>
      <c r="F123" s="14" t="s">
        <v>885</v>
      </c>
      <c r="G123" s="15">
        <v>96.0</v>
      </c>
      <c r="H123" s="15" t="s">
        <v>8028</v>
      </c>
      <c r="I123" s="15">
        <v>62.0</v>
      </c>
      <c r="J123" s="15" t="s">
        <v>8267</v>
      </c>
      <c r="K123" s="15" t="s">
        <v>8268</v>
      </c>
    </row>
    <row r="124">
      <c r="A124" s="14" t="s">
        <v>890</v>
      </c>
      <c r="B124" s="14" t="s">
        <v>5892</v>
      </c>
      <c r="C124" s="14" t="s">
        <v>891</v>
      </c>
      <c r="D124" s="14" t="s">
        <v>892</v>
      </c>
      <c r="E124" s="14" t="s">
        <v>5893</v>
      </c>
      <c r="F124" s="14" t="s">
        <v>893</v>
      </c>
      <c r="G124" s="15">
        <v>96.0</v>
      </c>
      <c r="H124" s="15" t="s">
        <v>8028</v>
      </c>
      <c r="I124" s="15">
        <v>62.0</v>
      </c>
      <c r="J124" s="15" t="s">
        <v>8269</v>
      </c>
      <c r="K124" s="15" t="s">
        <v>8270</v>
      </c>
    </row>
    <row r="125">
      <c r="A125" s="14" t="s">
        <v>899</v>
      </c>
      <c r="B125" s="14" t="s">
        <v>5895</v>
      </c>
      <c r="C125" s="14" t="s">
        <v>900</v>
      </c>
      <c r="D125" s="14" t="s">
        <v>901</v>
      </c>
      <c r="E125" s="14" t="s">
        <v>5896</v>
      </c>
      <c r="F125" s="14" t="s">
        <v>902</v>
      </c>
      <c r="G125" s="15">
        <v>96.0</v>
      </c>
      <c r="H125" s="15" t="s">
        <v>8028</v>
      </c>
      <c r="I125" s="15">
        <v>62.0</v>
      </c>
      <c r="J125" s="15" t="s">
        <v>8271</v>
      </c>
      <c r="K125" s="15" t="s">
        <v>8272</v>
      </c>
    </row>
    <row r="126">
      <c r="A126" s="14" t="s">
        <v>907</v>
      </c>
      <c r="B126" s="14" t="s">
        <v>5898</v>
      </c>
      <c r="C126" s="14" t="s">
        <v>908</v>
      </c>
      <c r="D126" s="14" t="s">
        <v>909</v>
      </c>
      <c r="E126" s="14" t="s">
        <v>5899</v>
      </c>
      <c r="F126" s="14" t="s">
        <v>910</v>
      </c>
      <c r="G126" s="15">
        <v>97.0</v>
      </c>
      <c r="H126" s="15" t="s">
        <v>8028</v>
      </c>
      <c r="I126" s="15">
        <v>63.0</v>
      </c>
      <c r="J126" s="15" t="s">
        <v>8273</v>
      </c>
      <c r="K126" s="15" t="s">
        <v>8274</v>
      </c>
    </row>
    <row r="127">
      <c r="A127" s="14" t="s">
        <v>915</v>
      </c>
      <c r="B127" s="14" t="s">
        <v>5901</v>
      </c>
      <c r="C127" s="14" t="s">
        <v>916</v>
      </c>
      <c r="D127" s="14" t="s">
        <v>917</v>
      </c>
      <c r="E127" s="14" t="s">
        <v>5899</v>
      </c>
      <c r="F127" s="14" t="s">
        <v>918</v>
      </c>
      <c r="G127" s="15">
        <v>97.0</v>
      </c>
      <c r="H127" s="15" t="s">
        <v>8028</v>
      </c>
      <c r="I127" s="15">
        <v>63.0</v>
      </c>
      <c r="J127" s="15" t="s">
        <v>8275</v>
      </c>
      <c r="K127" s="15" t="s">
        <v>8276</v>
      </c>
    </row>
    <row r="128">
      <c r="A128" s="14" t="s">
        <v>923</v>
      </c>
      <c r="B128" s="14" t="s">
        <v>5903</v>
      </c>
      <c r="C128" s="14" t="s">
        <v>924</v>
      </c>
      <c r="D128" s="14" t="s">
        <v>925</v>
      </c>
      <c r="E128" s="14" t="s">
        <v>5904</v>
      </c>
      <c r="F128" s="14" t="s">
        <v>926</v>
      </c>
      <c r="G128" s="15">
        <v>97.0</v>
      </c>
      <c r="H128" s="15" t="s">
        <v>8028</v>
      </c>
      <c r="I128" s="15">
        <v>63.0</v>
      </c>
      <c r="J128" s="15" t="s">
        <v>8277</v>
      </c>
      <c r="K128" s="15" t="s">
        <v>8278</v>
      </c>
    </row>
    <row r="129">
      <c r="A129" s="14" t="s">
        <v>931</v>
      </c>
      <c r="B129" s="14" t="s">
        <v>5906</v>
      </c>
      <c r="C129" s="14" t="s">
        <v>932</v>
      </c>
      <c r="D129" s="14" t="s">
        <v>933</v>
      </c>
      <c r="E129" s="14" t="s">
        <v>5907</v>
      </c>
      <c r="F129" s="14" t="s">
        <v>934</v>
      </c>
      <c r="G129" s="15">
        <v>98.0</v>
      </c>
      <c r="H129" s="15" t="s">
        <v>8028</v>
      </c>
      <c r="I129" s="15">
        <v>64.0</v>
      </c>
      <c r="J129" s="15" t="s">
        <v>8279</v>
      </c>
      <c r="K129" s="15" t="s">
        <v>8280</v>
      </c>
    </row>
    <row r="130">
      <c r="A130" s="14" t="s">
        <v>939</v>
      </c>
      <c r="B130" s="14" t="s">
        <v>5909</v>
      </c>
      <c r="C130" s="14" t="s">
        <v>940</v>
      </c>
      <c r="D130" s="14" t="s">
        <v>933</v>
      </c>
      <c r="E130" s="14" t="s">
        <v>5910</v>
      </c>
      <c r="F130" s="14" t="s">
        <v>934</v>
      </c>
      <c r="G130" s="15">
        <v>98.0</v>
      </c>
      <c r="H130" s="15" t="s">
        <v>8028</v>
      </c>
      <c r="I130" s="15">
        <v>64.0</v>
      </c>
      <c r="J130" s="15" t="s">
        <v>8281</v>
      </c>
      <c r="K130" s="15" t="s">
        <v>8282</v>
      </c>
    </row>
    <row r="131">
      <c r="A131" s="14" t="s">
        <v>943</v>
      </c>
      <c r="B131" s="14" t="s">
        <v>5912</v>
      </c>
      <c r="C131" s="14" t="s">
        <v>944</v>
      </c>
      <c r="D131" s="14" t="s">
        <v>945</v>
      </c>
      <c r="E131" s="14" t="s">
        <v>5913</v>
      </c>
      <c r="F131" s="14" t="s">
        <v>946</v>
      </c>
      <c r="G131" s="15">
        <v>98.0</v>
      </c>
      <c r="H131" s="15" t="s">
        <v>8028</v>
      </c>
      <c r="I131" s="15">
        <v>64.0</v>
      </c>
      <c r="J131" s="15" t="s">
        <v>8283</v>
      </c>
      <c r="K131" s="15" t="s">
        <v>8284</v>
      </c>
    </row>
    <row r="132">
      <c r="A132" s="14" t="s">
        <v>951</v>
      </c>
      <c r="B132" s="14" t="s">
        <v>5915</v>
      </c>
      <c r="C132" s="14" t="s">
        <v>952</v>
      </c>
      <c r="D132" s="14" t="s">
        <v>953</v>
      </c>
      <c r="E132" s="14" t="s">
        <v>5916</v>
      </c>
      <c r="F132" s="14" t="s">
        <v>954</v>
      </c>
      <c r="G132" s="15">
        <v>99.0</v>
      </c>
      <c r="H132" s="15" t="s">
        <v>8028</v>
      </c>
      <c r="I132" s="15">
        <v>65.0</v>
      </c>
      <c r="J132" s="15" t="s">
        <v>8285</v>
      </c>
      <c r="K132" s="15" t="s">
        <v>8286</v>
      </c>
    </row>
    <row r="133">
      <c r="A133" s="14" t="s">
        <v>959</v>
      </c>
      <c r="B133" s="14" t="s">
        <v>5918</v>
      </c>
      <c r="C133" s="14" t="s">
        <v>960</v>
      </c>
      <c r="D133" s="14" t="s">
        <v>961</v>
      </c>
      <c r="E133" s="14" t="s">
        <v>5919</v>
      </c>
      <c r="F133" s="14" t="s">
        <v>962</v>
      </c>
      <c r="G133" s="15">
        <v>100.0</v>
      </c>
      <c r="H133" s="15" t="s">
        <v>8028</v>
      </c>
      <c r="I133" s="15">
        <v>66.0</v>
      </c>
      <c r="J133" s="15" t="s">
        <v>8287</v>
      </c>
      <c r="K133" s="15" t="s">
        <v>8288</v>
      </c>
    </row>
    <row r="134">
      <c r="A134" s="14" t="s">
        <v>967</v>
      </c>
      <c r="B134" s="14" t="s">
        <v>5921</v>
      </c>
      <c r="C134" s="14" t="s">
        <v>968</v>
      </c>
      <c r="D134" s="14" t="s">
        <v>969</v>
      </c>
      <c r="E134" s="14" t="s">
        <v>5919</v>
      </c>
      <c r="F134" s="14" t="s">
        <v>970</v>
      </c>
      <c r="G134" s="15">
        <v>100.0</v>
      </c>
      <c r="H134" s="15" t="s">
        <v>8028</v>
      </c>
      <c r="I134" s="15">
        <v>66.0</v>
      </c>
      <c r="J134" s="15" t="s">
        <v>8289</v>
      </c>
      <c r="K134" s="15" t="s">
        <v>8290</v>
      </c>
    </row>
    <row r="135">
      <c r="A135" s="14" t="s">
        <v>975</v>
      </c>
      <c r="B135" s="14" t="s">
        <v>5923</v>
      </c>
      <c r="C135" s="14" t="s">
        <v>976</v>
      </c>
      <c r="D135" s="14" t="s">
        <v>977</v>
      </c>
      <c r="E135" s="14" t="s">
        <v>5924</v>
      </c>
      <c r="F135" s="14" t="s">
        <v>978</v>
      </c>
      <c r="G135" s="15">
        <v>101.0</v>
      </c>
      <c r="H135" s="15" t="s">
        <v>8028</v>
      </c>
      <c r="I135" s="15">
        <v>67.0</v>
      </c>
      <c r="J135" s="15" t="s">
        <v>8291</v>
      </c>
      <c r="K135" s="15" t="s">
        <v>8292</v>
      </c>
    </row>
    <row r="136">
      <c r="A136" s="14" t="s">
        <v>984</v>
      </c>
      <c r="B136" s="14" t="s">
        <v>5926</v>
      </c>
      <c r="C136" s="14" t="s">
        <v>985</v>
      </c>
      <c r="D136" s="14" t="s">
        <v>986</v>
      </c>
      <c r="E136" s="14" t="s">
        <v>5927</v>
      </c>
      <c r="F136" s="14" t="s">
        <v>987</v>
      </c>
      <c r="G136" s="15">
        <v>102.0</v>
      </c>
      <c r="H136" s="15" t="s">
        <v>8028</v>
      </c>
      <c r="I136" s="15">
        <v>68.0</v>
      </c>
      <c r="J136" s="15" t="s">
        <v>8293</v>
      </c>
      <c r="K136" s="15" t="s">
        <v>8294</v>
      </c>
    </row>
    <row r="137">
      <c r="A137" s="14" t="s">
        <v>1026</v>
      </c>
      <c r="B137" s="14" t="s">
        <v>5943</v>
      </c>
      <c r="C137" s="14" t="s">
        <v>1027</v>
      </c>
      <c r="D137" s="14" t="s">
        <v>1028</v>
      </c>
      <c r="E137" s="14" t="s">
        <v>5944</v>
      </c>
      <c r="F137" s="14" t="s">
        <v>1029</v>
      </c>
      <c r="G137" s="15">
        <v>103.0</v>
      </c>
      <c r="H137" s="15" t="s">
        <v>8028</v>
      </c>
      <c r="I137" s="15">
        <v>69.0</v>
      </c>
      <c r="J137" s="15" t="s">
        <v>8295</v>
      </c>
      <c r="K137" s="15" t="s">
        <v>8296</v>
      </c>
    </row>
    <row r="138">
      <c r="A138" s="14" t="s">
        <v>992</v>
      </c>
      <c r="B138" s="14" t="s">
        <v>5929</v>
      </c>
      <c r="C138" s="14" t="s">
        <v>993</v>
      </c>
      <c r="D138" s="14" t="s">
        <v>994</v>
      </c>
      <c r="E138" s="14" t="s">
        <v>5930</v>
      </c>
      <c r="F138" s="14" t="s">
        <v>995</v>
      </c>
      <c r="G138" s="15">
        <v>104.0</v>
      </c>
      <c r="H138" s="15" t="s">
        <v>8028</v>
      </c>
      <c r="I138" s="15">
        <v>70.0</v>
      </c>
      <c r="J138" s="15" t="s">
        <v>8297</v>
      </c>
      <c r="K138" s="15" t="s">
        <v>8298</v>
      </c>
    </row>
    <row r="139">
      <c r="A139" s="14" t="s">
        <v>1000</v>
      </c>
      <c r="B139" s="14" t="s">
        <v>5932</v>
      </c>
      <c r="C139" s="14" t="s">
        <v>1001</v>
      </c>
      <c r="D139" s="14" t="s">
        <v>1002</v>
      </c>
      <c r="E139" s="14" t="s">
        <v>5933</v>
      </c>
      <c r="F139" s="14" t="s">
        <v>1003</v>
      </c>
      <c r="G139" s="15">
        <v>104.0</v>
      </c>
      <c r="H139" s="15" t="s">
        <v>8028</v>
      </c>
      <c r="I139" s="15">
        <v>70.0</v>
      </c>
      <c r="J139" s="15" t="s">
        <v>8299</v>
      </c>
      <c r="K139" s="15" t="s">
        <v>8300</v>
      </c>
    </row>
    <row r="140">
      <c r="A140" s="14" t="s">
        <v>1008</v>
      </c>
      <c r="B140" s="14" t="s">
        <v>5935</v>
      </c>
      <c r="C140" s="14" t="s">
        <v>1009</v>
      </c>
      <c r="D140" s="14" t="s">
        <v>1010</v>
      </c>
      <c r="E140" s="14" t="s">
        <v>5933</v>
      </c>
      <c r="F140" s="14" t="s">
        <v>1011</v>
      </c>
      <c r="G140" s="15">
        <v>105.0</v>
      </c>
      <c r="H140" s="15" t="s">
        <v>8028</v>
      </c>
      <c r="I140" s="15">
        <v>71.0</v>
      </c>
      <c r="J140" s="15" t="s">
        <v>8301</v>
      </c>
      <c r="K140" s="15" t="s">
        <v>8302</v>
      </c>
    </row>
    <row r="141">
      <c r="A141" s="14" t="s">
        <v>1016</v>
      </c>
      <c r="B141" s="14" t="s">
        <v>5937</v>
      </c>
      <c r="C141" s="14" t="s">
        <v>1017</v>
      </c>
      <c r="D141" s="14" t="s">
        <v>1010</v>
      </c>
      <c r="E141" s="14" t="s">
        <v>5933</v>
      </c>
      <c r="F141" s="14" t="s">
        <v>1011</v>
      </c>
      <c r="G141" s="15">
        <v>106.0</v>
      </c>
      <c r="H141" s="15" t="s">
        <v>8028</v>
      </c>
      <c r="I141" s="15">
        <v>72.0</v>
      </c>
      <c r="J141" s="15" t="s">
        <v>8303</v>
      </c>
      <c r="K141" s="15" t="s">
        <v>8296</v>
      </c>
    </row>
    <row r="142">
      <c r="A142" s="14" t="s">
        <v>1018</v>
      </c>
      <c r="B142" s="14" t="s">
        <v>5939</v>
      </c>
      <c r="C142" s="14" t="s">
        <v>1019</v>
      </c>
      <c r="D142" s="14" t="s">
        <v>1010</v>
      </c>
      <c r="E142" s="14" t="s">
        <v>5933</v>
      </c>
      <c r="F142" s="14" t="s">
        <v>1011</v>
      </c>
      <c r="G142" s="15">
        <v>106.0</v>
      </c>
      <c r="H142" s="15" t="s">
        <v>8028</v>
      </c>
      <c r="I142" s="15">
        <v>72.0</v>
      </c>
      <c r="J142" s="15" t="s">
        <v>8304</v>
      </c>
      <c r="K142" s="15" t="s">
        <v>8305</v>
      </c>
    </row>
    <row r="143">
      <c r="A143" s="14" t="s">
        <v>1022</v>
      </c>
      <c r="B143" s="14" t="s">
        <v>5941</v>
      </c>
      <c r="C143" s="14" t="s">
        <v>1023</v>
      </c>
      <c r="D143" s="14" t="s">
        <v>1010</v>
      </c>
      <c r="E143" s="14" t="s">
        <v>5933</v>
      </c>
      <c r="F143" s="14" t="s">
        <v>1011</v>
      </c>
      <c r="G143" s="15">
        <v>106.0</v>
      </c>
      <c r="H143" s="15" t="s">
        <v>8028</v>
      </c>
      <c r="I143" s="15">
        <v>72.0</v>
      </c>
      <c r="J143" s="15" t="s">
        <v>8306</v>
      </c>
      <c r="K143" s="15" t="s">
        <v>8307</v>
      </c>
    </row>
    <row r="144">
      <c r="A144" s="14" t="s">
        <v>1034</v>
      </c>
      <c r="B144" s="14" t="s">
        <v>5946</v>
      </c>
      <c r="C144" s="14" t="s">
        <v>1035</v>
      </c>
      <c r="D144" s="14" t="s">
        <v>1036</v>
      </c>
      <c r="E144" s="14" t="s">
        <v>5944</v>
      </c>
      <c r="F144" s="14" t="s">
        <v>1037</v>
      </c>
      <c r="G144" s="15">
        <v>106.0</v>
      </c>
      <c r="H144" s="15" t="s">
        <v>8028</v>
      </c>
      <c r="I144" s="15">
        <v>72.0</v>
      </c>
      <c r="J144" s="15" t="s">
        <v>8308</v>
      </c>
      <c r="K144" s="15" t="s">
        <v>8309</v>
      </c>
    </row>
    <row r="145">
      <c r="A145" s="14" t="s">
        <v>1042</v>
      </c>
      <c r="B145" s="14" t="s">
        <v>5948</v>
      </c>
      <c r="C145" s="14" t="s">
        <v>1043</v>
      </c>
      <c r="D145" s="14" t="s">
        <v>1044</v>
      </c>
      <c r="E145" s="14" t="s">
        <v>5949</v>
      </c>
      <c r="F145" s="14" t="s">
        <v>1045</v>
      </c>
      <c r="G145" s="15">
        <v>107.0</v>
      </c>
      <c r="H145" s="15" t="s">
        <v>8028</v>
      </c>
      <c r="I145" s="15">
        <v>73.0</v>
      </c>
      <c r="J145" s="15" t="s">
        <v>8310</v>
      </c>
      <c r="K145" s="15" t="s">
        <v>8311</v>
      </c>
    </row>
    <row r="146">
      <c r="A146" s="14" t="s">
        <v>1050</v>
      </c>
      <c r="B146" s="14" t="s">
        <v>5951</v>
      </c>
      <c r="C146" s="14" t="s">
        <v>1051</v>
      </c>
      <c r="D146" s="14" t="s">
        <v>1044</v>
      </c>
      <c r="E146" s="16"/>
      <c r="F146" s="14" t="s">
        <v>1045</v>
      </c>
      <c r="G146" s="15">
        <v>107.0</v>
      </c>
      <c r="H146" s="15" t="s">
        <v>8028</v>
      </c>
      <c r="I146" s="15">
        <v>73.0</v>
      </c>
      <c r="J146" s="15" t="s">
        <v>8312</v>
      </c>
      <c r="K146" s="15" t="s">
        <v>8313</v>
      </c>
    </row>
    <row r="147">
      <c r="A147" s="14" t="s">
        <v>1053</v>
      </c>
      <c r="B147" s="14" t="s">
        <v>5953</v>
      </c>
      <c r="C147" s="14" t="s">
        <v>1054</v>
      </c>
      <c r="D147" s="14" t="s">
        <v>1044</v>
      </c>
      <c r="E147" s="16"/>
      <c r="F147" s="14" t="s">
        <v>1045</v>
      </c>
      <c r="G147" s="15">
        <v>107.0</v>
      </c>
      <c r="H147" s="15" t="s">
        <v>8028</v>
      </c>
      <c r="I147" s="15">
        <v>73.0</v>
      </c>
      <c r="J147" s="15" t="s">
        <v>8314</v>
      </c>
      <c r="K147" s="15" t="s">
        <v>8315</v>
      </c>
    </row>
    <row r="148">
      <c r="A148" s="14" t="s">
        <v>1055</v>
      </c>
      <c r="B148" s="14" t="s">
        <v>5955</v>
      </c>
      <c r="C148" s="14" t="s">
        <v>1056</v>
      </c>
      <c r="D148" s="14" t="s">
        <v>1057</v>
      </c>
      <c r="E148" s="14" t="s">
        <v>5956</v>
      </c>
      <c r="F148" s="14" t="s">
        <v>1058</v>
      </c>
      <c r="G148" s="15">
        <v>107.0</v>
      </c>
      <c r="H148" s="15" t="s">
        <v>8028</v>
      </c>
      <c r="I148" s="15">
        <v>73.0</v>
      </c>
      <c r="J148" s="15" t="s">
        <v>8316</v>
      </c>
      <c r="K148" s="15" t="s">
        <v>8317</v>
      </c>
    </row>
    <row r="149">
      <c r="A149" s="14" t="s">
        <v>1063</v>
      </c>
      <c r="B149" s="14" t="s">
        <v>5958</v>
      </c>
      <c r="C149" s="14" t="s">
        <v>1064</v>
      </c>
      <c r="D149" s="14" t="s">
        <v>1065</v>
      </c>
      <c r="E149" s="14" t="s">
        <v>5959</v>
      </c>
      <c r="F149" s="14" t="s">
        <v>1066</v>
      </c>
      <c r="G149" s="15">
        <v>107.0</v>
      </c>
      <c r="H149" s="15" t="s">
        <v>8028</v>
      </c>
      <c r="I149" s="15">
        <v>73.0</v>
      </c>
      <c r="J149" s="15" t="s">
        <v>8318</v>
      </c>
      <c r="K149" s="15" t="s">
        <v>8319</v>
      </c>
    </row>
    <row r="150">
      <c r="A150" s="14" t="s">
        <v>1071</v>
      </c>
      <c r="B150" s="14" t="s">
        <v>5961</v>
      </c>
      <c r="C150" s="14" t="s">
        <v>1072</v>
      </c>
      <c r="D150" s="14" t="s">
        <v>1073</v>
      </c>
      <c r="E150" s="14" t="s">
        <v>5962</v>
      </c>
      <c r="F150" s="14" t="s">
        <v>1074</v>
      </c>
      <c r="G150" s="15">
        <v>108.0</v>
      </c>
      <c r="H150" s="15" t="s">
        <v>8028</v>
      </c>
      <c r="I150" s="15">
        <v>74.0</v>
      </c>
      <c r="J150" s="15" t="s">
        <v>8320</v>
      </c>
      <c r="K150" s="15" t="s">
        <v>8321</v>
      </c>
    </row>
    <row r="151">
      <c r="A151" s="14" t="s">
        <v>1080</v>
      </c>
      <c r="B151" s="14" t="s">
        <v>5964</v>
      </c>
      <c r="C151" s="14" t="s">
        <v>1081</v>
      </c>
      <c r="D151" s="14" t="s">
        <v>1082</v>
      </c>
      <c r="E151" s="14" t="s">
        <v>5630</v>
      </c>
      <c r="F151" s="14" t="s">
        <v>1083</v>
      </c>
      <c r="G151" s="15">
        <v>109.0</v>
      </c>
      <c r="H151" s="15" t="s">
        <v>8028</v>
      </c>
      <c r="I151" s="15">
        <v>75.0</v>
      </c>
      <c r="J151" s="15" t="s">
        <v>8322</v>
      </c>
      <c r="K151" s="15" t="s">
        <v>8323</v>
      </c>
    </row>
    <row r="152">
      <c r="A152" s="14" t="s">
        <v>1088</v>
      </c>
      <c r="B152" s="14" t="s">
        <v>5966</v>
      </c>
      <c r="C152" s="14" t="s">
        <v>1089</v>
      </c>
      <c r="D152" s="14" t="s">
        <v>1082</v>
      </c>
      <c r="E152" s="16"/>
      <c r="F152" s="14" t="s">
        <v>1083</v>
      </c>
      <c r="G152" s="15">
        <v>109.0</v>
      </c>
      <c r="H152" s="15" t="s">
        <v>8028</v>
      </c>
      <c r="I152" s="15">
        <v>75.0</v>
      </c>
      <c r="J152" s="15" t="s">
        <v>8324</v>
      </c>
      <c r="K152" s="15" t="s">
        <v>8325</v>
      </c>
    </row>
    <row r="153">
      <c r="A153" s="14" t="s">
        <v>1090</v>
      </c>
      <c r="B153" s="14" t="s">
        <v>5968</v>
      </c>
      <c r="C153" s="14" t="s">
        <v>1091</v>
      </c>
      <c r="D153" s="14" t="s">
        <v>136</v>
      </c>
      <c r="E153" s="14" t="s">
        <v>5630</v>
      </c>
      <c r="F153" s="14" t="s">
        <v>1092</v>
      </c>
      <c r="G153" s="15">
        <v>110.0</v>
      </c>
      <c r="H153" s="15" t="s">
        <v>8028</v>
      </c>
      <c r="I153" s="15">
        <v>76.0</v>
      </c>
      <c r="J153" s="15" t="s">
        <v>8326</v>
      </c>
      <c r="K153" s="15" t="s">
        <v>8327</v>
      </c>
    </row>
    <row r="154">
      <c r="A154" s="14" t="s">
        <v>1097</v>
      </c>
      <c r="B154" s="14" t="s">
        <v>5970</v>
      </c>
      <c r="C154" s="14" t="s">
        <v>1098</v>
      </c>
      <c r="D154" s="14" t="s">
        <v>1099</v>
      </c>
      <c r="E154" s="14" t="s">
        <v>5971</v>
      </c>
      <c r="F154" s="14" t="s">
        <v>1100</v>
      </c>
      <c r="G154" s="15">
        <v>110.0</v>
      </c>
      <c r="H154" s="15" t="s">
        <v>8028</v>
      </c>
      <c r="I154" s="15">
        <v>76.0</v>
      </c>
      <c r="J154" s="15" t="s">
        <v>8328</v>
      </c>
      <c r="K154" s="15" t="s">
        <v>8329</v>
      </c>
    </row>
    <row r="155">
      <c r="A155" s="14" t="s">
        <v>1105</v>
      </c>
      <c r="B155" s="14" t="s">
        <v>5973</v>
      </c>
      <c r="C155" s="14" t="s">
        <v>1106</v>
      </c>
      <c r="D155" s="14" t="s">
        <v>1099</v>
      </c>
      <c r="E155" s="14" t="s">
        <v>5971</v>
      </c>
      <c r="F155" s="14" t="s">
        <v>1100</v>
      </c>
      <c r="G155" s="15">
        <v>111.0</v>
      </c>
      <c r="H155" s="15" t="s">
        <v>8028</v>
      </c>
      <c r="I155" s="15">
        <v>77.0</v>
      </c>
      <c r="J155" s="15" t="s">
        <v>8330</v>
      </c>
      <c r="K155" s="15" t="s">
        <v>8331</v>
      </c>
    </row>
    <row r="156">
      <c r="A156" s="14" t="s">
        <v>1107</v>
      </c>
      <c r="B156" s="14" t="s">
        <v>5975</v>
      </c>
      <c r="C156" s="14" t="s">
        <v>1108</v>
      </c>
      <c r="D156" s="14" t="s">
        <v>1099</v>
      </c>
      <c r="E156" s="14" t="s">
        <v>5971</v>
      </c>
      <c r="F156" s="14" t="s">
        <v>1100</v>
      </c>
      <c r="G156" s="15">
        <v>111.0</v>
      </c>
      <c r="H156" s="15" t="s">
        <v>8028</v>
      </c>
      <c r="I156" s="15">
        <v>77.0</v>
      </c>
      <c r="J156" s="15" t="s">
        <v>8332</v>
      </c>
      <c r="K156" s="15" t="s">
        <v>8333</v>
      </c>
    </row>
    <row r="157">
      <c r="A157" s="14" t="s">
        <v>1109</v>
      </c>
      <c r="B157" s="14" t="s">
        <v>5977</v>
      </c>
      <c r="C157" s="14" t="s">
        <v>1110</v>
      </c>
      <c r="D157" s="14" t="s">
        <v>1099</v>
      </c>
      <c r="E157" s="14" t="s">
        <v>5971</v>
      </c>
      <c r="F157" s="14" t="s">
        <v>1100</v>
      </c>
      <c r="G157" s="15">
        <v>111.0</v>
      </c>
      <c r="H157" s="15" t="s">
        <v>8028</v>
      </c>
      <c r="I157" s="15">
        <v>77.0</v>
      </c>
      <c r="J157" s="15" t="s">
        <v>8334</v>
      </c>
      <c r="K157" s="15" t="s">
        <v>8335</v>
      </c>
    </row>
    <row r="158">
      <c r="A158" s="14" t="s">
        <v>1111</v>
      </c>
      <c r="B158" s="14" t="s">
        <v>5979</v>
      </c>
      <c r="C158" s="14" t="s">
        <v>1112</v>
      </c>
      <c r="D158" s="14" t="s">
        <v>1113</v>
      </c>
      <c r="E158" s="14" t="s">
        <v>5980</v>
      </c>
      <c r="F158" s="14" t="s">
        <v>1114</v>
      </c>
      <c r="G158" s="15">
        <v>111.0</v>
      </c>
      <c r="H158" s="15" t="s">
        <v>8028</v>
      </c>
      <c r="I158" s="15">
        <v>77.0</v>
      </c>
      <c r="J158" s="15" t="s">
        <v>8336</v>
      </c>
      <c r="K158" s="15" t="s">
        <v>8337</v>
      </c>
    </row>
    <row r="159">
      <c r="A159" s="14" t="s">
        <v>1119</v>
      </c>
      <c r="B159" s="14" t="s">
        <v>5982</v>
      </c>
      <c r="C159" s="14" t="s">
        <v>1120</v>
      </c>
      <c r="D159" s="14" t="s">
        <v>1113</v>
      </c>
      <c r="E159" s="16"/>
      <c r="F159" s="14" t="s">
        <v>1114</v>
      </c>
      <c r="G159" s="15">
        <v>112.0</v>
      </c>
      <c r="H159" s="15" t="s">
        <v>8028</v>
      </c>
      <c r="I159" s="15">
        <v>78.0</v>
      </c>
      <c r="J159" s="15" t="s">
        <v>8338</v>
      </c>
      <c r="K159" s="15" t="s">
        <v>8339</v>
      </c>
    </row>
    <row r="160">
      <c r="A160" s="14" t="s">
        <v>1121</v>
      </c>
      <c r="B160" s="14" t="s">
        <v>5984</v>
      </c>
      <c r="C160" s="14" t="s">
        <v>1122</v>
      </c>
      <c r="D160" s="14" t="s">
        <v>1123</v>
      </c>
      <c r="E160" s="14" t="s">
        <v>5985</v>
      </c>
      <c r="F160" s="14" t="s">
        <v>1124</v>
      </c>
      <c r="G160" s="15">
        <v>113.0</v>
      </c>
      <c r="H160" s="15" t="s">
        <v>8028</v>
      </c>
      <c r="I160" s="15">
        <v>79.0</v>
      </c>
      <c r="J160" s="15" t="s">
        <v>8340</v>
      </c>
      <c r="K160" s="15" t="s">
        <v>8341</v>
      </c>
    </row>
    <row r="161">
      <c r="A161" s="14" t="s">
        <v>1129</v>
      </c>
      <c r="B161" s="14" t="s">
        <v>5987</v>
      </c>
      <c r="C161" s="14" t="s">
        <v>1130</v>
      </c>
      <c r="D161" s="14" t="s">
        <v>1131</v>
      </c>
      <c r="E161" s="14" t="s">
        <v>5988</v>
      </c>
      <c r="F161" s="14" t="s">
        <v>1132</v>
      </c>
      <c r="G161" s="15">
        <v>113.0</v>
      </c>
      <c r="H161" s="15" t="s">
        <v>8028</v>
      </c>
      <c r="I161" s="15">
        <v>79.0</v>
      </c>
      <c r="J161" s="15" t="s">
        <v>8342</v>
      </c>
      <c r="K161" s="15" t="s">
        <v>8343</v>
      </c>
    </row>
    <row r="162">
      <c r="A162" s="14" t="s">
        <v>1137</v>
      </c>
      <c r="B162" s="14" t="s">
        <v>5990</v>
      </c>
      <c r="C162" s="14" t="s">
        <v>1138</v>
      </c>
      <c r="D162" s="14" t="s">
        <v>1139</v>
      </c>
      <c r="E162" s="14" t="s">
        <v>5991</v>
      </c>
      <c r="F162" s="14" t="s">
        <v>1140</v>
      </c>
      <c r="G162" s="15">
        <v>113.0</v>
      </c>
      <c r="H162" s="15" t="s">
        <v>8028</v>
      </c>
      <c r="I162" s="15">
        <v>79.0</v>
      </c>
      <c r="J162" s="15" t="s">
        <v>8344</v>
      </c>
      <c r="K162" s="15" t="s">
        <v>8345</v>
      </c>
    </row>
    <row r="163">
      <c r="A163" s="14" t="s">
        <v>1145</v>
      </c>
      <c r="B163" s="14" t="s">
        <v>5993</v>
      </c>
      <c r="C163" s="14" t="s">
        <v>1146</v>
      </c>
      <c r="D163" s="14" t="s">
        <v>1139</v>
      </c>
      <c r="E163" s="14" t="s">
        <v>5991</v>
      </c>
      <c r="F163" s="14" t="s">
        <v>1140</v>
      </c>
      <c r="G163" s="15">
        <v>113.0</v>
      </c>
      <c r="H163" s="15" t="s">
        <v>8028</v>
      </c>
      <c r="I163" s="15">
        <v>79.0</v>
      </c>
      <c r="J163" s="15" t="s">
        <v>8346</v>
      </c>
      <c r="K163" s="15" t="s">
        <v>8347</v>
      </c>
    </row>
    <row r="164">
      <c r="A164" s="14" t="s">
        <v>1147</v>
      </c>
      <c r="B164" s="14" t="s">
        <v>5995</v>
      </c>
      <c r="C164" s="14" t="s">
        <v>1148</v>
      </c>
      <c r="D164" s="14" t="s">
        <v>1139</v>
      </c>
      <c r="E164" s="14" t="s">
        <v>5991</v>
      </c>
      <c r="F164" s="14" t="s">
        <v>1140</v>
      </c>
      <c r="G164" s="15">
        <v>114.0</v>
      </c>
      <c r="H164" s="15" t="s">
        <v>8028</v>
      </c>
      <c r="I164" s="15">
        <v>80.0</v>
      </c>
      <c r="J164" s="15" t="s">
        <v>8348</v>
      </c>
      <c r="K164" s="21" t="s">
        <v>8349</v>
      </c>
    </row>
    <row r="165">
      <c r="A165" s="14" t="s">
        <v>1149</v>
      </c>
      <c r="B165" s="14" t="s">
        <v>5997</v>
      </c>
      <c r="C165" s="14" t="s">
        <v>1150</v>
      </c>
      <c r="D165" s="14" t="s">
        <v>1139</v>
      </c>
      <c r="E165" s="14" t="s">
        <v>5991</v>
      </c>
      <c r="F165" s="14" t="s">
        <v>1140</v>
      </c>
      <c r="G165" s="15">
        <v>114.0</v>
      </c>
      <c r="H165" s="15" t="s">
        <v>8028</v>
      </c>
      <c r="I165" s="15">
        <v>80.0</v>
      </c>
      <c r="J165" s="15" t="s">
        <v>8350</v>
      </c>
      <c r="K165" s="15" t="s">
        <v>8351</v>
      </c>
    </row>
    <row r="166">
      <c r="A166" s="14" t="s">
        <v>1151</v>
      </c>
      <c r="B166" s="14" t="s">
        <v>5999</v>
      </c>
      <c r="C166" s="14" t="s">
        <v>1152</v>
      </c>
      <c r="D166" s="14" t="s">
        <v>1139</v>
      </c>
      <c r="E166" s="14" t="s">
        <v>5991</v>
      </c>
      <c r="F166" s="14" t="s">
        <v>1140</v>
      </c>
      <c r="G166" s="15">
        <v>114.0</v>
      </c>
      <c r="H166" s="15" t="s">
        <v>8028</v>
      </c>
      <c r="I166" s="15">
        <v>80.0</v>
      </c>
      <c r="J166" s="15" t="s">
        <v>8352</v>
      </c>
      <c r="K166" s="21" t="s">
        <v>8353</v>
      </c>
    </row>
    <row r="167">
      <c r="A167" s="14" t="s">
        <v>1153</v>
      </c>
      <c r="B167" s="14" t="s">
        <v>6001</v>
      </c>
      <c r="C167" s="14" t="s">
        <v>1154</v>
      </c>
      <c r="D167" s="14" t="s">
        <v>1139</v>
      </c>
      <c r="E167" s="14" t="s">
        <v>5991</v>
      </c>
      <c r="F167" s="14" t="s">
        <v>1140</v>
      </c>
      <c r="G167" s="15">
        <v>114.0</v>
      </c>
      <c r="H167" s="15" t="s">
        <v>8028</v>
      </c>
      <c r="I167" s="15">
        <v>80.0</v>
      </c>
      <c r="J167" s="15" t="s">
        <v>8354</v>
      </c>
      <c r="K167" s="15" t="s">
        <v>8355</v>
      </c>
    </row>
    <row r="168">
      <c r="A168" s="14" t="s">
        <v>1155</v>
      </c>
      <c r="B168" s="14" t="s">
        <v>6003</v>
      </c>
      <c r="C168" s="14" t="s">
        <v>1156</v>
      </c>
      <c r="D168" s="14" t="s">
        <v>1139</v>
      </c>
      <c r="E168" s="14" t="s">
        <v>5991</v>
      </c>
      <c r="F168" s="14" t="s">
        <v>1140</v>
      </c>
      <c r="G168" s="15">
        <v>114.0</v>
      </c>
      <c r="H168" s="15" t="s">
        <v>8028</v>
      </c>
      <c r="I168" s="15">
        <v>80.0</v>
      </c>
      <c r="J168" s="15" t="s">
        <v>8356</v>
      </c>
      <c r="K168" s="15" t="s">
        <v>8357</v>
      </c>
    </row>
    <row r="169">
      <c r="A169" s="14" t="s">
        <v>1157</v>
      </c>
      <c r="B169" s="14" t="s">
        <v>6005</v>
      </c>
      <c r="C169" s="14" t="s">
        <v>1158</v>
      </c>
      <c r="D169" s="14" t="s">
        <v>1139</v>
      </c>
      <c r="E169" s="14" t="s">
        <v>5991</v>
      </c>
      <c r="F169" s="14" t="s">
        <v>1140</v>
      </c>
      <c r="G169" s="15">
        <v>114.0</v>
      </c>
      <c r="H169" s="15" t="s">
        <v>8028</v>
      </c>
      <c r="I169" s="15">
        <v>80.0</v>
      </c>
      <c r="J169" s="15" t="s">
        <v>8358</v>
      </c>
      <c r="K169" s="15" t="s">
        <v>8359</v>
      </c>
    </row>
    <row r="170">
      <c r="A170" s="14" t="s">
        <v>1159</v>
      </c>
      <c r="B170" s="14" t="s">
        <v>6007</v>
      </c>
      <c r="C170" s="14" t="s">
        <v>1160</v>
      </c>
      <c r="D170" s="14" t="s">
        <v>1161</v>
      </c>
      <c r="E170" s="14" t="s">
        <v>6008</v>
      </c>
      <c r="F170" s="14" t="s">
        <v>1162</v>
      </c>
      <c r="G170" s="15">
        <v>115.0</v>
      </c>
      <c r="H170" s="15" t="s">
        <v>8028</v>
      </c>
      <c r="I170" s="15">
        <v>81.0</v>
      </c>
      <c r="J170" s="15" t="s">
        <v>8360</v>
      </c>
      <c r="K170" s="15" t="s">
        <v>8361</v>
      </c>
    </row>
    <row r="171">
      <c r="A171" s="14" t="s">
        <v>1167</v>
      </c>
      <c r="B171" s="14" t="s">
        <v>6010</v>
      </c>
      <c r="C171" s="14" t="s">
        <v>1168</v>
      </c>
      <c r="D171" s="14" t="s">
        <v>1161</v>
      </c>
      <c r="E171" s="14" t="s">
        <v>6008</v>
      </c>
      <c r="F171" s="14" t="s">
        <v>1162</v>
      </c>
      <c r="G171" s="15">
        <v>115.0</v>
      </c>
      <c r="H171" s="15" t="s">
        <v>8028</v>
      </c>
      <c r="I171" s="15">
        <v>81.0</v>
      </c>
      <c r="J171" s="15" t="s">
        <v>8362</v>
      </c>
      <c r="K171" s="15" t="s">
        <v>8363</v>
      </c>
    </row>
    <row r="172">
      <c r="A172" s="14" t="s">
        <v>1169</v>
      </c>
      <c r="B172" s="14" t="s">
        <v>6012</v>
      </c>
      <c r="C172" s="14" t="s">
        <v>1170</v>
      </c>
      <c r="D172" s="14" t="s">
        <v>1171</v>
      </c>
      <c r="E172" s="14" t="s">
        <v>6008</v>
      </c>
      <c r="F172" s="14" t="s">
        <v>1172</v>
      </c>
      <c r="G172" s="15">
        <v>115.0</v>
      </c>
      <c r="H172" s="15" t="s">
        <v>8028</v>
      </c>
      <c r="I172" s="15">
        <v>81.0</v>
      </c>
      <c r="J172" s="15" t="s">
        <v>8364</v>
      </c>
      <c r="K172" s="15" t="s">
        <v>8365</v>
      </c>
    </row>
    <row r="173">
      <c r="A173" s="14" t="s">
        <v>1177</v>
      </c>
      <c r="B173" s="14" t="s">
        <v>6014</v>
      </c>
      <c r="C173" s="14" t="s">
        <v>1178</v>
      </c>
      <c r="D173" s="14" t="s">
        <v>1171</v>
      </c>
      <c r="E173" s="14" t="s">
        <v>6008</v>
      </c>
      <c r="F173" s="14" t="s">
        <v>1172</v>
      </c>
      <c r="G173" s="15">
        <v>115.0</v>
      </c>
      <c r="H173" s="15" t="s">
        <v>8028</v>
      </c>
      <c r="I173" s="15">
        <v>81.0</v>
      </c>
      <c r="J173" s="15" t="s">
        <v>8366</v>
      </c>
      <c r="K173" s="15" t="s">
        <v>8367</v>
      </c>
    </row>
    <row r="174">
      <c r="A174" s="14" t="s">
        <v>1179</v>
      </c>
      <c r="B174" s="14" t="s">
        <v>6016</v>
      </c>
      <c r="C174" s="14" t="s">
        <v>1180</v>
      </c>
      <c r="D174" s="14" t="s">
        <v>1181</v>
      </c>
      <c r="E174" s="14" t="s">
        <v>6017</v>
      </c>
      <c r="F174" s="14" t="s">
        <v>1182</v>
      </c>
      <c r="G174" s="15">
        <v>116.0</v>
      </c>
      <c r="H174" s="15" t="s">
        <v>8028</v>
      </c>
      <c r="I174" s="15">
        <v>82.0</v>
      </c>
      <c r="J174" s="15" t="s">
        <v>8368</v>
      </c>
      <c r="K174" s="15" t="s">
        <v>8369</v>
      </c>
    </row>
    <row r="175">
      <c r="A175" s="14" t="s">
        <v>1188</v>
      </c>
      <c r="B175" s="14" t="s">
        <v>6019</v>
      </c>
      <c r="C175" s="14" t="s">
        <v>1189</v>
      </c>
      <c r="D175" s="14" t="s">
        <v>1190</v>
      </c>
      <c r="E175" s="14" t="s">
        <v>6020</v>
      </c>
      <c r="F175" s="14" t="s">
        <v>1191</v>
      </c>
      <c r="G175" s="15">
        <v>116.0</v>
      </c>
      <c r="H175" s="15" t="s">
        <v>8028</v>
      </c>
      <c r="I175" s="15">
        <v>82.0</v>
      </c>
      <c r="J175" s="15" t="s">
        <v>8370</v>
      </c>
      <c r="K175" s="15" t="s">
        <v>8371</v>
      </c>
    </row>
    <row r="176">
      <c r="A176" s="14" t="s">
        <v>1196</v>
      </c>
      <c r="B176" s="14" t="s">
        <v>6022</v>
      </c>
      <c r="C176" s="14" t="s">
        <v>1197</v>
      </c>
      <c r="D176" s="14" t="s">
        <v>1198</v>
      </c>
      <c r="E176" s="14" t="s">
        <v>6023</v>
      </c>
      <c r="F176" s="14" t="s">
        <v>1199</v>
      </c>
      <c r="G176" s="15">
        <v>116.0</v>
      </c>
      <c r="H176" s="15" t="s">
        <v>8028</v>
      </c>
      <c r="I176" s="15">
        <v>82.0</v>
      </c>
      <c r="J176" s="15" t="s">
        <v>8372</v>
      </c>
      <c r="K176" s="15" t="s">
        <v>8373</v>
      </c>
    </row>
    <row r="177">
      <c r="A177" s="14" t="s">
        <v>1202</v>
      </c>
      <c r="B177" s="14" t="s">
        <v>6025</v>
      </c>
      <c r="C177" s="14" t="s">
        <v>1203</v>
      </c>
      <c r="D177" s="14" t="s">
        <v>1204</v>
      </c>
      <c r="E177" s="14" t="s">
        <v>6026</v>
      </c>
      <c r="F177" s="14" t="s">
        <v>1205</v>
      </c>
      <c r="G177" s="15">
        <v>116.0</v>
      </c>
      <c r="H177" s="15" t="s">
        <v>8028</v>
      </c>
      <c r="I177" s="15">
        <v>82.0</v>
      </c>
      <c r="J177" s="15" t="s">
        <v>8374</v>
      </c>
      <c r="K177" s="15" t="s">
        <v>8375</v>
      </c>
    </row>
    <row r="178">
      <c r="A178" s="14" t="s">
        <v>1210</v>
      </c>
      <c r="B178" s="14" t="s">
        <v>6028</v>
      </c>
      <c r="C178" s="14" t="s">
        <v>1211</v>
      </c>
      <c r="D178" s="14" t="s">
        <v>1212</v>
      </c>
      <c r="E178" s="14" t="s">
        <v>6029</v>
      </c>
      <c r="F178" s="14" t="s">
        <v>1213</v>
      </c>
      <c r="G178" s="15">
        <v>116.0</v>
      </c>
      <c r="H178" s="15" t="s">
        <v>8028</v>
      </c>
      <c r="I178" s="15">
        <v>82.0</v>
      </c>
      <c r="J178" s="15" t="s">
        <v>8376</v>
      </c>
      <c r="K178" s="15" t="s">
        <v>8377</v>
      </c>
    </row>
    <row r="179">
      <c r="A179" s="14" t="s">
        <v>1218</v>
      </c>
      <c r="B179" s="14" t="s">
        <v>6031</v>
      </c>
      <c r="C179" s="14" t="s">
        <v>1219</v>
      </c>
      <c r="D179" s="14" t="s">
        <v>1220</v>
      </c>
      <c r="E179" s="14" t="s">
        <v>6032</v>
      </c>
      <c r="F179" s="14" t="s">
        <v>1221</v>
      </c>
      <c r="G179" s="15">
        <v>117.0</v>
      </c>
      <c r="H179" s="15" t="s">
        <v>8028</v>
      </c>
      <c r="I179" s="15">
        <v>83.0</v>
      </c>
      <c r="J179" s="15" t="s">
        <v>8378</v>
      </c>
      <c r="K179" s="15" t="s">
        <v>8379</v>
      </c>
    </row>
    <row r="180">
      <c r="A180" s="14" t="s">
        <v>1226</v>
      </c>
      <c r="B180" s="14" t="s">
        <v>6034</v>
      </c>
      <c r="C180" s="14" t="s">
        <v>1227</v>
      </c>
      <c r="D180" s="14" t="s">
        <v>1228</v>
      </c>
      <c r="E180" s="14" t="s">
        <v>6035</v>
      </c>
      <c r="F180" s="14" t="s">
        <v>1229</v>
      </c>
      <c r="G180" s="15">
        <v>117.0</v>
      </c>
      <c r="H180" s="15" t="s">
        <v>8028</v>
      </c>
      <c r="I180" s="15">
        <v>83.0</v>
      </c>
      <c r="J180" s="15" t="s">
        <v>8380</v>
      </c>
      <c r="K180" s="15" t="s">
        <v>8381</v>
      </c>
    </row>
    <row r="181">
      <c r="A181" s="14" t="s">
        <v>1234</v>
      </c>
      <c r="B181" s="14" t="s">
        <v>6037</v>
      </c>
      <c r="C181" s="14" t="s">
        <v>1235</v>
      </c>
      <c r="D181" s="14" t="s">
        <v>1236</v>
      </c>
      <c r="E181" s="14" t="s">
        <v>6038</v>
      </c>
      <c r="F181" s="14" t="s">
        <v>1237</v>
      </c>
      <c r="G181" s="15">
        <v>117.0</v>
      </c>
      <c r="H181" s="15" t="s">
        <v>8028</v>
      </c>
      <c r="I181" s="15">
        <v>83.0</v>
      </c>
      <c r="J181" s="15" t="s">
        <v>8382</v>
      </c>
      <c r="K181" s="21" t="s">
        <v>8383</v>
      </c>
    </row>
    <row r="182">
      <c r="A182" s="14" t="s">
        <v>1242</v>
      </c>
      <c r="B182" s="14" t="s">
        <v>6040</v>
      </c>
      <c r="C182" s="14" t="s">
        <v>1243</v>
      </c>
      <c r="D182" s="14" t="s">
        <v>1244</v>
      </c>
      <c r="E182" s="14" t="s">
        <v>6041</v>
      </c>
      <c r="F182" s="14" t="s">
        <v>1245</v>
      </c>
      <c r="G182" s="15">
        <v>118.0</v>
      </c>
      <c r="H182" s="15" t="s">
        <v>8028</v>
      </c>
      <c r="I182" s="15">
        <v>84.0</v>
      </c>
      <c r="J182" s="15" t="s">
        <v>8384</v>
      </c>
      <c r="K182" s="15" t="s">
        <v>8365</v>
      </c>
    </row>
    <row r="183">
      <c r="A183" s="14" t="s">
        <v>1250</v>
      </c>
      <c r="B183" s="14" t="s">
        <v>6043</v>
      </c>
      <c r="C183" s="14" t="s">
        <v>1251</v>
      </c>
      <c r="D183" s="14" t="s">
        <v>1252</v>
      </c>
      <c r="E183" s="14" t="s">
        <v>6044</v>
      </c>
      <c r="F183" s="14" t="s">
        <v>1253</v>
      </c>
      <c r="G183" s="15">
        <v>118.0</v>
      </c>
      <c r="H183" s="15" t="s">
        <v>8028</v>
      </c>
      <c r="I183" s="15">
        <v>84.0</v>
      </c>
      <c r="J183" s="15" t="s">
        <v>8385</v>
      </c>
      <c r="K183" s="15" t="s">
        <v>8386</v>
      </c>
    </row>
    <row r="184">
      <c r="A184" s="14" t="s">
        <v>1258</v>
      </c>
      <c r="B184" s="14" t="s">
        <v>6046</v>
      </c>
      <c r="C184" s="14" t="s">
        <v>1259</v>
      </c>
      <c r="D184" s="16"/>
      <c r="E184" s="16"/>
      <c r="F184" s="16"/>
      <c r="G184" s="15">
        <v>119.0</v>
      </c>
      <c r="H184" s="15" t="s">
        <v>8028</v>
      </c>
      <c r="I184" s="15">
        <v>85.0</v>
      </c>
      <c r="J184" s="15" t="s">
        <v>8387</v>
      </c>
      <c r="K184" s="15" t="s">
        <v>8388</v>
      </c>
    </row>
    <row r="185">
      <c r="A185" s="14" t="s">
        <v>1267</v>
      </c>
      <c r="B185" s="14" t="s">
        <v>6049</v>
      </c>
      <c r="C185" s="14" t="s">
        <v>1268</v>
      </c>
      <c r="D185" s="14" t="s">
        <v>1269</v>
      </c>
      <c r="E185" s="14" t="s">
        <v>6050</v>
      </c>
      <c r="F185" s="14" t="s">
        <v>1270</v>
      </c>
      <c r="G185" s="15">
        <v>120.0</v>
      </c>
      <c r="H185" s="15" t="s">
        <v>8028</v>
      </c>
      <c r="I185" s="15">
        <v>86.0</v>
      </c>
      <c r="J185" s="15" t="s">
        <v>8389</v>
      </c>
      <c r="K185" s="15" t="s">
        <v>8390</v>
      </c>
    </row>
    <row r="186">
      <c r="A186" s="14" t="s">
        <v>1271</v>
      </c>
      <c r="B186" s="14" t="s">
        <v>6052</v>
      </c>
      <c r="C186" s="14" t="s">
        <v>1272</v>
      </c>
      <c r="D186" s="14" t="s">
        <v>1269</v>
      </c>
      <c r="E186" s="14" t="s">
        <v>6050</v>
      </c>
      <c r="F186" s="14" t="s">
        <v>1270</v>
      </c>
      <c r="G186" s="15">
        <v>120.0</v>
      </c>
      <c r="H186" s="15" t="s">
        <v>8028</v>
      </c>
      <c r="I186" s="15">
        <v>86.0</v>
      </c>
      <c r="J186" s="15" t="s">
        <v>8391</v>
      </c>
      <c r="K186" s="15" t="s">
        <v>8392</v>
      </c>
    </row>
    <row r="187">
      <c r="A187" s="14" t="s">
        <v>1275</v>
      </c>
      <c r="B187" s="14" t="s">
        <v>6054</v>
      </c>
      <c r="C187" s="14" t="s">
        <v>1276</v>
      </c>
      <c r="D187" s="14" t="s">
        <v>1269</v>
      </c>
      <c r="E187" s="14" t="s">
        <v>6050</v>
      </c>
      <c r="F187" s="14" t="s">
        <v>1270</v>
      </c>
      <c r="G187" s="15">
        <v>121.0</v>
      </c>
      <c r="H187" s="15" t="s">
        <v>8028</v>
      </c>
      <c r="I187" s="15">
        <v>87.0</v>
      </c>
      <c r="J187" s="15" t="s">
        <v>8393</v>
      </c>
      <c r="K187" s="15" t="s">
        <v>8394</v>
      </c>
    </row>
    <row r="188">
      <c r="A188" s="14" t="s">
        <v>1277</v>
      </c>
      <c r="B188" s="14" t="s">
        <v>6056</v>
      </c>
      <c r="C188" s="14" t="s">
        <v>1278</v>
      </c>
      <c r="D188" s="14" t="s">
        <v>1269</v>
      </c>
      <c r="E188" s="14" t="s">
        <v>6050</v>
      </c>
      <c r="F188" s="14" t="s">
        <v>1270</v>
      </c>
      <c r="G188" s="15">
        <v>121.0</v>
      </c>
      <c r="H188" s="15" t="s">
        <v>8028</v>
      </c>
      <c r="I188" s="15">
        <v>87.0</v>
      </c>
      <c r="J188" s="15" t="s">
        <v>8395</v>
      </c>
      <c r="K188" s="15" t="s">
        <v>8396</v>
      </c>
    </row>
    <row r="189">
      <c r="A189" s="14" t="s">
        <v>1281</v>
      </c>
      <c r="B189" s="14" t="s">
        <v>6058</v>
      </c>
      <c r="C189" s="14" t="s">
        <v>1282</v>
      </c>
      <c r="D189" s="14" t="s">
        <v>1269</v>
      </c>
      <c r="E189" s="14" t="s">
        <v>6050</v>
      </c>
      <c r="F189" s="14" t="s">
        <v>1270</v>
      </c>
      <c r="G189" s="15">
        <v>122.0</v>
      </c>
      <c r="H189" s="15" t="s">
        <v>8028</v>
      </c>
      <c r="I189" s="15">
        <v>88.0</v>
      </c>
      <c r="J189" s="15" t="s">
        <v>8397</v>
      </c>
      <c r="K189" s="15" t="s">
        <v>8398</v>
      </c>
    </row>
    <row r="190">
      <c r="A190" s="14" t="s">
        <v>1283</v>
      </c>
      <c r="B190" s="14" t="s">
        <v>6060</v>
      </c>
      <c r="C190" s="14" t="s">
        <v>1284</v>
      </c>
      <c r="D190" s="14" t="s">
        <v>1285</v>
      </c>
      <c r="E190" s="14" t="s">
        <v>6061</v>
      </c>
      <c r="F190" s="14" t="s">
        <v>1286</v>
      </c>
      <c r="G190" s="15">
        <v>122.0</v>
      </c>
      <c r="H190" s="15" t="s">
        <v>8028</v>
      </c>
      <c r="I190" s="15">
        <v>88.0</v>
      </c>
      <c r="J190" s="15" t="s">
        <v>8399</v>
      </c>
      <c r="K190" s="15" t="s">
        <v>8400</v>
      </c>
    </row>
    <row r="191">
      <c r="A191" s="14"/>
      <c r="B191" s="14"/>
      <c r="C191" s="14" t="s">
        <v>8401</v>
      </c>
      <c r="D191" s="14" t="s">
        <v>1291</v>
      </c>
      <c r="E191" s="14" t="s">
        <v>8402</v>
      </c>
      <c r="F191" s="14" t="s">
        <v>2419</v>
      </c>
      <c r="G191" s="15">
        <v>122.0</v>
      </c>
      <c r="H191" s="15" t="s">
        <v>8028</v>
      </c>
      <c r="I191" s="15">
        <v>88.0</v>
      </c>
      <c r="J191" s="15" t="s">
        <v>8403</v>
      </c>
      <c r="K191" s="15" t="s">
        <v>8404</v>
      </c>
    </row>
    <row r="192">
      <c r="A192" s="14" t="s">
        <v>1296</v>
      </c>
      <c r="B192" s="14" t="s">
        <v>6064</v>
      </c>
      <c r="C192" s="14" t="s">
        <v>1297</v>
      </c>
      <c r="D192" s="14" t="s">
        <v>79</v>
      </c>
      <c r="E192" s="14" t="s">
        <v>6065</v>
      </c>
      <c r="F192" s="14" t="s">
        <v>1298</v>
      </c>
      <c r="G192" s="15">
        <v>123.0</v>
      </c>
      <c r="H192" s="15" t="s">
        <v>8405</v>
      </c>
      <c r="I192" s="15">
        <v>89.0</v>
      </c>
      <c r="J192" s="15" t="s">
        <v>8406</v>
      </c>
      <c r="K192" s="15" t="s">
        <v>8030</v>
      </c>
    </row>
    <row r="193">
      <c r="A193" s="14" t="s">
        <v>1303</v>
      </c>
      <c r="B193" s="14" t="s">
        <v>6067</v>
      </c>
      <c r="C193" s="14" t="s">
        <v>1304</v>
      </c>
      <c r="D193" s="14" t="s">
        <v>28</v>
      </c>
      <c r="E193" s="14" t="s">
        <v>6068</v>
      </c>
      <c r="F193" s="14" t="s">
        <v>1305</v>
      </c>
      <c r="G193" s="15">
        <v>124.0</v>
      </c>
      <c r="H193" s="15" t="s">
        <v>8405</v>
      </c>
      <c r="I193" s="15">
        <v>90.0</v>
      </c>
      <c r="J193" s="15" t="s">
        <v>8407</v>
      </c>
      <c r="K193" s="15" t="s">
        <v>8032</v>
      </c>
    </row>
    <row r="194">
      <c r="A194" s="14" t="s">
        <v>1309</v>
      </c>
      <c r="B194" s="14" t="s">
        <v>6070</v>
      </c>
      <c r="C194" s="14" t="s">
        <v>1310</v>
      </c>
      <c r="D194" s="14" t="s">
        <v>36</v>
      </c>
      <c r="E194" s="14" t="s">
        <v>6071</v>
      </c>
      <c r="F194" s="14" t="s">
        <v>1311</v>
      </c>
      <c r="G194" s="15">
        <v>124.0</v>
      </c>
      <c r="H194" s="15" t="s">
        <v>8405</v>
      </c>
      <c r="I194" s="15">
        <v>90.0</v>
      </c>
      <c r="J194" s="15" t="s">
        <v>8408</v>
      </c>
      <c r="K194" s="15" t="s">
        <v>8034</v>
      </c>
    </row>
    <row r="195">
      <c r="A195" s="14" t="s">
        <v>1315</v>
      </c>
      <c r="B195" s="14" t="s">
        <v>6073</v>
      </c>
      <c r="C195" s="14" t="s">
        <v>1316</v>
      </c>
      <c r="D195" s="14" t="s">
        <v>44</v>
      </c>
      <c r="E195" s="14" t="s">
        <v>6074</v>
      </c>
      <c r="F195" s="14" t="s">
        <v>1317</v>
      </c>
      <c r="G195" s="15">
        <v>124.0</v>
      </c>
      <c r="H195" s="15" t="s">
        <v>8405</v>
      </c>
      <c r="I195" s="15">
        <v>90.0</v>
      </c>
      <c r="J195" s="15" t="s">
        <v>8409</v>
      </c>
      <c r="K195" s="15" t="s">
        <v>8036</v>
      </c>
    </row>
    <row r="196">
      <c r="A196" s="14" t="s">
        <v>1321</v>
      </c>
      <c r="B196" s="14" t="s">
        <v>6076</v>
      </c>
      <c r="C196" s="14" t="s">
        <v>1322</v>
      </c>
      <c r="D196" s="14" t="s">
        <v>44</v>
      </c>
      <c r="E196" s="14" t="s">
        <v>6074</v>
      </c>
      <c r="F196" s="14" t="s">
        <v>1317</v>
      </c>
      <c r="G196" s="15">
        <v>124.0</v>
      </c>
      <c r="H196" s="15" t="s">
        <v>8405</v>
      </c>
      <c r="I196" s="15">
        <v>90.0</v>
      </c>
      <c r="J196" s="15" t="s">
        <v>8410</v>
      </c>
      <c r="K196" s="15" t="s">
        <v>8038</v>
      </c>
    </row>
    <row r="197">
      <c r="A197" s="14" t="s">
        <v>1323</v>
      </c>
      <c r="B197" s="14" t="s">
        <v>6078</v>
      </c>
      <c r="C197" s="14" t="s">
        <v>1324</v>
      </c>
      <c r="D197" s="14" t="s">
        <v>44</v>
      </c>
      <c r="E197" s="14" t="s">
        <v>6074</v>
      </c>
      <c r="F197" s="14" t="s">
        <v>1317</v>
      </c>
      <c r="G197" s="15">
        <v>124.0</v>
      </c>
      <c r="H197" s="15" t="s">
        <v>8405</v>
      </c>
      <c r="I197" s="15">
        <v>90.0</v>
      </c>
      <c r="J197" s="15" t="s">
        <v>8411</v>
      </c>
      <c r="K197" s="15" t="s">
        <v>8040</v>
      </c>
    </row>
    <row r="198">
      <c r="A198" s="14" t="s">
        <v>1325</v>
      </c>
      <c r="B198" s="14" t="s">
        <v>6080</v>
      </c>
      <c r="C198" s="14" t="s">
        <v>1326</v>
      </c>
      <c r="D198" s="14" t="s">
        <v>55</v>
      </c>
      <c r="E198" s="14" t="s">
        <v>6081</v>
      </c>
      <c r="F198" s="14" t="s">
        <v>1327</v>
      </c>
      <c r="G198" s="15">
        <v>124.0</v>
      </c>
      <c r="H198" s="15" t="s">
        <v>8405</v>
      </c>
      <c r="I198" s="15">
        <v>90.0</v>
      </c>
      <c r="J198" s="15" t="s">
        <v>8412</v>
      </c>
      <c r="K198" s="15" t="s">
        <v>8042</v>
      </c>
    </row>
    <row r="199">
      <c r="A199" s="14" t="s">
        <v>1331</v>
      </c>
      <c r="B199" s="14" t="s">
        <v>6083</v>
      </c>
      <c r="C199" s="14" t="s">
        <v>1332</v>
      </c>
      <c r="D199" s="14" t="s">
        <v>63</v>
      </c>
      <c r="E199" s="14" t="s">
        <v>6084</v>
      </c>
      <c r="F199" s="14" t="s">
        <v>1333</v>
      </c>
      <c r="G199" s="15">
        <v>125.0</v>
      </c>
      <c r="H199" s="15" t="s">
        <v>8405</v>
      </c>
      <c r="I199" s="15">
        <v>91.0</v>
      </c>
      <c r="J199" s="15" t="s">
        <v>8413</v>
      </c>
      <c r="K199" s="15" t="s">
        <v>8044</v>
      </c>
    </row>
    <row r="200">
      <c r="A200" s="14" t="s">
        <v>1337</v>
      </c>
      <c r="B200" s="14" t="s">
        <v>6086</v>
      </c>
      <c r="C200" s="14" t="s">
        <v>1338</v>
      </c>
      <c r="D200" s="14" t="s">
        <v>71</v>
      </c>
      <c r="E200" s="14" t="s">
        <v>6084</v>
      </c>
      <c r="F200" s="14" t="s">
        <v>1339</v>
      </c>
      <c r="G200" s="15">
        <v>125.0</v>
      </c>
      <c r="H200" s="15" t="s">
        <v>8405</v>
      </c>
      <c r="I200" s="15">
        <v>91.0</v>
      </c>
      <c r="J200" s="15" t="s">
        <v>8414</v>
      </c>
      <c r="K200" s="15" t="s">
        <v>8046</v>
      </c>
    </row>
    <row r="201">
      <c r="A201" s="14" t="s">
        <v>1343</v>
      </c>
      <c r="B201" s="14" t="s">
        <v>6088</v>
      </c>
      <c r="C201" s="14" t="s">
        <v>1344</v>
      </c>
      <c r="D201" s="14" t="s">
        <v>79</v>
      </c>
      <c r="E201" s="14" t="s">
        <v>6065</v>
      </c>
      <c r="F201" s="14" t="s">
        <v>1345</v>
      </c>
      <c r="G201" s="15">
        <v>125.0</v>
      </c>
      <c r="H201" s="15" t="s">
        <v>8405</v>
      </c>
      <c r="I201" s="15">
        <v>91.0</v>
      </c>
      <c r="J201" s="15" t="s">
        <v>8415</v>
      </c>
      <c r="K201" s="15" t="s">
        <v>8048</v>
      </c>
    </row>
    <row r="202">
      <c r="A202" s="14" t="s">
        <v>1349</v>
      </c>
      <c r="B202" s="14" t="s">
        <v>6090</v>
      </c>
      <c r="C202" s="14" t="s">
        <v>1350</v>
      </c>
      <c r="D202" s="14" t="s">
        <v>87</v>
      </c>
      <c r="E202" s="14" t="s">
        <v>6091</v>
      </c>
      <c r="F202" s="14" t="s">
        <v>1351</v>
      </c>
      <c r="G202" s="15">
        <v>125.0</v>
      </c>
      <c r="H202" s="15" t="s">
        <v>8405</v>
      </c>
      <c r="I202" s="15">
        <v>91.0</v>
      </c>
      <c r="J202" s="15" t="s">
        <v>8416</v>
      </c>
      <c r="K202" s="15" t="s">
        <v>8050</v>
      </c>
    </row>
    <row r="203">
      <c r="A203" s="14" t="s">
        <v>1355</v>
      </c>
      <c r="B203" s="14" t="s">
        <v>6093</v>
      </c>
      <c r="C203" s="14" t="s">
        <v>1356</v>
      </c>
      <c r="D203" s="14" t="s">
        <v>95</v>
      </c>
      <c r="E203" s="14" t="s">
        <v>6094</v>
      </c>
      <c r="F203" s="14" t="s">
        <v>1357</v>
      </c>
      <c r="G203" s="15">
        <v>126.0</v>
      </c>
      <c r="H203" s="15" t="s">
        <v>8405</v>
      </c>
      <c r="I203" s="15">
        <v>92.0</v>
      </c>
      <c r="J203" s="15" t="s">
        <v>8417</v>
      </c>
      <c r="K203" s="15" t="s">
        <v>8052</v>
      </c>
    </row>
    <row r="204">
      <c r="A204" s="14" t="s">
        <v>1361</v>
      </c>
      <c r="B204" s="14" t="s">
        <v>6096</v>
      </c>
      <c r="C204" s="14" t="s">
        <v>1362</v>
      </c>
      <c r="D204" s="14" t="s">
        <v>103</v>
      </c>
      <c r="E204" s="14" t="s">
        <v>6097</v>
      </c>
      <c r="F204" s="14" t="s">
        <v>1363</v>
      </c>
      <c r="G204" s="15">
        <v>126.0</v>
      </c>
      <c r="H204" s="15" t="s">
        <v>8405</v>
      </c>
      <c r="I204" s="15">
        <v>92.0</v>
      </c>
      <c r="J204" s="15" t="s">
        <v>8418</v>
      </c>
      <c r="K204" s="15" t="s">
        <v>8054</v>
      </c>
    </row>
    <row r="205">
      <c r="A205" s="14" t="s">
        <v>1367</v>
      </c>
      <c r="B205" s="14" t="s">
        <v>6099</v>
      </c>
      <c r="C205" s="14" t="s">
        <v>1368</v>
      </c>
      <c r="D205" s="14" t="s">
        <v>111</v>
      </c>
      <c r="E205" s="14" t="s">
        <v>6100</v>
      </c>
      <c r="F205" s="14" t="s">
        <v>1369</v>
      </c>
      <c r="G205" s="15">
        <v>127.0</v>
      </c>
      <c r="H205" s="15" t="s">
        <v>8405</v>
      </c>
      <c r="I205" s="15">
        <v>93.0</v>
      </c>
      <c r="J205" s="15" t="s">
        <v>8419</v>
      </c>
      <c r="K205" s="15" t="s">
        <v>8056</v>
      </c>
    </row>
    <row r="206">
      <c r="A206" s="14" t="s">
        <v>1373</v>
      </c>
      <c r="B206" s="14" t="s">
        <v>6102</v>
      </c>
      <c r="C206" s="14" t="s">
        <v>1374</v>
      </c>
      <c r="D206" s="14" t="s">
        <v>119</v>
      </c>
      <c r="E206" s="14" t="s">
        <v>6103</v>
      </c>
      <c r="F206" s="14" t="s">
        <v>1375</v>
      </c>
      <c r="G206" s="15">
        <v>127.0</v>
      </c>
      <c r="H206" s="15" t="s">
        <v>8405</v>
      </c>
      <c r="I206" s="15">
        <v>93.0</v>
      </c>
      <c r="J206" s="15" t="s">
        <v>8420</v>
      </c>
      <c r="K206" s="15" t="s">
        <v>8058</v>
      </c>
    </row>
    <row r="207">
      <c r="A207" s="14" t="s">
        <v>1379</v>
      </c>
      <c r="B207" s="14" t="s">
        <v>6105</v>
      </c>
      <c r="C207" s="14" t="s">
        <v>1380</v>
      </c>
      <c r="D207" s="14" t="s">
        <v>127</v>
      </c>
      <c r="E207" s="14" t="s">
        <v>6106</v>
      </c>
      <c r="F207" s="14" t="s">
        <v>1381</v>
      </c>
      <c r="G207" s="15">
        <v>127.0</v>
      </c>
      <c r="H207" s="15" t="s">
        <v>8405</v>
      </c>
      <c r="I207" s="15">
        <v>93.0</v>
      </c>
      <c r="J207" s="15" t="s">
        <v>8421</v>
      </c>
      <c r="K207" s="15" t="s">
        <v>8060</v>
      </c>
    </row>
    <row r="208">
      <c r="A208" s="14" t="s">
        <v>1385</v>
      </c>
      <c r="B208" s="14" t="s">
        <v>6108</v>
      </c>
      <c r="C208" s="14" t="s">
        <v>1386</v>
      </c>
      <c r="D208" s="14" t="s">
        <v>138</v>
      </c>
      <c r="E208" s="14" t="s">
        <v>6109</v>
      </c>
      <c r="F208" s="14" t="s">
        <v>1387</v>
      </c>
      <c r="G208" s="15">
        <v>127.0</v>
      </c>
      <c r="H208" s="15" t="s">
        <v>8405</v>
      </c>
      <c r="I208" s="15">
        <v>93.0</v>
      </c>
      <c r="J208" s="15" t="s">
        <v>8422</v>
      </c>
      <c r="K208" s="15" t="s">
        <v>8062</v>
      </c>
    </row>
    <row r="209">
      <c r="A209" s="14" t="s">
        <v>1391</v>
      </c>
      <c r="B209" s="14" t="s">
        <v>6111</v>
      </c>
      <c r="C209" s="14" t="s">
        <v>1392</v>
      </c>
      <c r="D209" s="14" t="s">
        <v>145</v>
      </c>
      <c r="E209" s="14" t="s">
        <v>6112</v>
      </c>
      <c r="F209" s="14" t="s">
        <v>1393</v>
      </c>
      <c r="G209" s="15">
        <v>127.0</v>
      </c>
      <c r="H209" s="15" t="s">
        <v>8405</v>
      </c>
      <c r="I209" s="15">
        <v>93.0</v>
      </c>
      <c r="J209" s="15" t="s">
        <v>8423</v>
      </c>
      <c r="K209" s="15" t="s">
        <v>8064</v>
      </c>
    </row>
    <row r="210">
      <c r="A210" s="14" t="s">
        <v>1397</v>
      </c>
      <c r="B210" s="14" t="s">
        <v>6114</v>
      </c>
      <c r="C210" s="14" t="s">
        <v>1398</v>
      </c>
      <c r="D210" s="14" t="s">
        <v>153</v>
      </c>
      <c r="E210" s="14" t="s">
        <v>6115</v>
      </c>
      <c r="F210" s="14" t="s">
        <v>1399</v>
      </c>
      <c r="G210" s="15">
        <v>128.0</v>
      </c>
      <c r="H210" s="15" t="s">
        <v>8405</v>
      </c>
      <c r="I210" s="15">
        <v>94.0</v>
      </c>
      <c r="J210" s="15" t="s">
        <v>8424</v>
      </c>
      <c r="K210" s="15" t="s">
        <v>8066</v>
      </c>
    </row>
    <row r="211">
      <c r="A211" s="14" t="s">
        <v>1403</v>
      </c>
      <c r="B211" s="14" t="s">
        <v>6117</v>
      </c>
      <c r="C211" s="14" t="s">
        <v>1404</v>
      </c>
      <c r="D211" s="14" t="s">
        <v>161</v>
      </c>
      <c r="E211" s="14" t="s">
        <v>6118</v>
      </c>
      <c r="F211" s="14" t="s">
        <v>1405</v>
      </c>
      <c r="G211" s="15">
        <v>128.0</v>
      </c>
      <c r="H211" s="15" t="s">
        <v>8405</v>
      </c>
      <c r="I211" s="15">
        <v>94.0</v>
      </c>
      <c r="J211" s="15" t="s">
        <v>8425</v>
      </c>
      <c r="K211" s="15" t="s">
        <v>8068</v>
      </c>
    </row>
    <row r="212">
      <c r="A212" s="14" t="s">
        <v>1409</v>
      </c>
      <c r="B212" s="14" t="s">
        <v>6120</v>
      </c>
      <c r="C212" s="14" t="s">
        <v>1410</v>
      </c>
      <c r="D212" s="14" t="s">
        <v>161</v>
      </c>
      <c r="E212" s="14" t="s">
        <v>6118</v>
      </c>
      <c r="F212" s="14" t="s">
        <v>1411</v>
      </c>
      <c r="G212" s="15">
        <v>128.0</v>
      </c>
      <c r="H212" s="15" t="s">
        <v>8405</v>
      </c>
      <c r="I212" s="15">
        <v>94.0</v>
      </c>
      <c r="J212" s="15" t="s">
        <v>8426</v>
      </c>
      <c r="K212" s="15" t="s">
        <v>8070</v>
      </c>
    </row>
    <row r="213">
      <c r="A213" s="14" t="s">
        <v>1412</v>
      </c>
      <c r="B213" s="14" t="s">
        <v>6122</v>
      </c>
      <c r="C213" s="14" t="s">
        <v>1413</v>
      </c>
      <c r="D213" s="14" t="s">
        <v>169</v>
      </c>
      <c r="E213" s="14" t="s">
        <v>6123</v>
      </c>
      <c r="F213" s="14" t="s">
        <v>1414</v>
      </c>
      <c r="G213" s="15">
        <v>128.0</v>
      </c>
      <c r="H213" s="15" t="s">
        <v>8405</v>
      </c>
      <c r="I213" s="15">
        <v>94.0</v>
      </c>
      <c r="J213" s="15" t="s">
        <v>8427</v>
      </c>
      <c r="K213" s="15" t="s">
        <v>8072</v>
      </c>
    </row>
    <row r="214">
      <c r="A214" s="14" t="s">
        <v>1418</v>
      </c>
      <c r="B214" s="14" t="s">
        <v>6125</v>
      </c>
      <c r="C214" s="14" t="s">
        <v>1419</v>
      </c>
      <c r="D214" s="14" t="s">
        <v>177</v>
      </c>
      <c r="E214" s="14" t="s">
        <v>6123</v>
      </c>
      <c r="F214" s="14" t="s">
        <v>1420</v>
      </c>
      <c r="G214" s="15">
        <v>128.0</v>
      </c>
      <c r="H214" s="15" t="s">
        <v>8405</v>
      </c>
      <c r="I214" s="15">
        <v>94.0</v>
      </c>
      <c r="J214" s="15" t="s">
        <v>8428</v>
      </c>
      <c r="K214" s="15" t="s">
        <v>8074</v>
      </c>
    </row>
    <row r="215">
      <c r="A215" s="14" t="s">
        <v>1424</v>
      </c>
      <c r="B215" s="14" t="s">
        <v>6127</v>
      </c>
      <c r="C215" s="14" t="s">
        <v>1425</v>
      </c>
      <c r="D215" s="14" t="s">
        <v>185</v>
      </c>
      <c r="E215" s="14" t="s">
        <v>6128</v>
      </c>
      <c r="F215" s="14" t="s">
        <v>1426</v>
      </c>
      <c r="G215" s="15">
        <v>129.0</v>
      </c>
      <c r="H215" s="15" t="s">
        <v>8405</v>
      </c>
      <c r="I215" s="15">
        <v>95.0</v>
      </c>
      <c r="J215" s="15" t="s">
        <v>8429</v>
      </c>
      <c r="K215" s="15" t="s">
        <v>8076</v>
      </c>
    </row>
    <row r="216">
      <c r="A216" s="14" t="s">
        <v>1430</v>
      </c>
      <c r="B216" s="14" t="s">
        <v>6130</v>
      </c>
      <c r="C216" s="14" t="s">
        <v>1431</v>
      </c>
      <c r="D216" s="14" t="s">
        <v>193</v>
      </c>
      <c r="E216" s="14" t="s">
        <v>6131</v>
      </c>
      <c r="F216" s="14" t="s">
        <v>1432</v>
      </c>
      <c r="G216" s="15">
        <v>129.0</v>
      </c>
      <c r="H216" s="15" t="s">
        <v>8405</v>
      </c>
      <c r="I216" s="15">
        <v>95.0</v>
      </c>
      <c r="J216" s="15" t="s">
        <v>8430</v>
      </c>
      <c r="K216" s="15" t="s">
        <v>8078</v>
      </c>
    </row>
    <row r="217">
      <c r="A217" s="14" t="s">
        <v>1436</v>
      </c>
      <c r="B217" s="14" t="s">
        <v>6133</v>
      </c>
      <c r="C217" s="14" t="s">
        <v>1437</v>
      </c>
      <c r="D217" s="14" t="s">
        <v>201</v>
      </c>
      <c r="E217" s="14" t="s">
        <v>6134</v>
      </c>
      <c r="F217" s="14" t="s">
        <v>1438</v>
      </c>
      <c r="G217" s="15">
        <v>129.0</v>
      </c>
      <c r="H217" s="15" t="s">
        <v>8405</v>
      </c>
      <c r="I217" s="15">
        <v>95.0</v>
      </c>
      <c r="J217" s="15" t="s">
        <v>8431</v>
      </c>
      <c r="K217" s="15" t="s">
        <v>8080</v>
      </c>
    </row>
    <row r="218">
      <c r="A218" s="14" t="s">
        <v>1442</v>
      </c>
      <c r="B218" s="14" t="s">
        <v>6136</v>
      </c>
      <c r="C218" s="14" t="s">
        <v>1443</v>
      </c>
      <c r="D218" s="14" t="s">
        <v>209</v>
      </c>
      <c r="E218" s="14" t="s">
        <v>6137</v>
      </c>
      <c r="F218" s="14" t="s">
        <v>1444</v>
      </c>
      <c r="G218" s="15">
        <v>130.0</v>
      </c>
      <c r="H218" s="15" t="s">
        <v>8405</v>
      </c>
      <c r="I218" s="15">
        <v>96.0</v>
      </c>
      <c r="J218" s="15" t="s">
        <v>8432</v>
      </c>
      <c r="K218" s="15" t="s">
        <v>8082</v>
      </c>
    </row>
    <row r="219">
      <c r="A219" s="14" t="s">
        <v>1448</v>
      </c>
      <c r="B219" s="14" t="s">
        <v>6139</v>
      </c>
      <c r="C219" s="14" t="s">
        <v>1449</v>
      </c>
      <c r="D219" s="14" t="s">
        <v>218</v>
      </c>
      <c r="E219" s="14" t="s">
        <v>6140</v>
      </c>
      <c r="F219" s="14" t="s">
        <v>1450</v>
      </c>
      <c r="G219" s="15">
        <v>130.0</v>
      </c>
      <c r="H219" s="15" t="s">
        <v>8405</v>
      </c>
      <c r="I219" s="15">
        <v>96.0</v>
      </c>
      <c r="J219" s="15" t="s">
        <v>8433</v>
      </c>
      <c r="K219" s="15" t="s">
        <v>8084</v>
      </c>
    </row>
    <row r="220">
      <c r="A220" s="14" t="s">
        <v>1454</v>
      </c>
      <c r="B220" s="14" t="s">
        <v>6142</v>
      </c>
      <c r="C220" s="14" t="s">
        <v>1455</v>
      </c>
      <c r="D220" s="14" t="s">
        <v>226</v>
      </c>
      <c r="E220" s="14" t="s">
        <v>6143</v>
      </c>
      <c r="F220" s="14" t="s">
        <v>1456</v>
      </c>
      <c r="G220" s="15">
        <v>130.0</v>
      </c>
      <c r="H220" s="15" t="s">
        <v>8405</v>
      </c>
      <c r="I220" s="15">
        <v>96.0</v>
      </c>
      <c r="J220" s="15" t="s">
        <v>8434</v>
      </c>
      <c r="K220" s="15" t="s">
        <v>8086</v>
      </c>
    </row>
    <row r="221">
      <c r="A221" s="14" t="s">
        <v>1460</v>
      </c>
      <c r="B221" s="14" t="s">
        <v>6145</v>
      </c>
      <c r="C221" s="14" t="s">
        <v>1461</v>
      </c>
      <c r="D221" s="14" t="s">
        <v>234</v>
      </c>
      <c r="E221" s="14" t="s">
        <v>6143</v>
      </c>
      <c r="F221" s="14" t="s">
        <v>1462</v>
      </c>
      <c r="G221" s="15">
        <v>130.0</v>
      </c>
      <c r="H221" s="15" t="s">
        <v>8405</v>
      </c>
      <c r="I221" s="15">
        <v>96.0</v>
      </c>
      <c r="J221" s="15" t="s">
        <v>8435</v>
      </c>
      <c r="K221" s="15" t="s">
        <v>8088</v>
      </c>
    </row>
    <row r="222">
      <c r="A222" s="14" t="s">
        <v>1465</v>
      </c>
      <c r="B222" s="14" t="s">
        <v>6147</v>
      </c>
      <c r="C222" s="14" t="s">
        <v>1466</v>
      </c>
      <c r="D222" s="14" t="s">
        <v>244</v>
      </c>
      <c r="E222" s="14" t="s">
        <v>6148</v>
      </c>
      <c r="F222" s="14" t="s">
        <v>1467</v>
      </c>
      <c r="G222" s="15">
        <v>130.0</v>
      </c>
      <c r="H222" s="15" t="s">
        <v>8405</v>
      </c>
      <c r="I222" s="15">
        <v>96.0</v>
      </c>
      <c r="J222" s="15" t="s">
        <v>8436</v>
      </c>
      <c r="K222" s="15" t="s">
        <v>8090</v>
      </c>
    </row>
    <row r="223">
      <c r="A223" s="14" t="s">
        <v>1471</v>
      </c>
      <c r="B223" s="14" t="s">
        <v>6150</v>
      </c>
      <c r="C223" s="14" t="s">
        <v>1472</v>
      </c>
      <c r="D223" s="14" t="s">
        <v>254</v>
      </c>
      <c r="E223" s="14" t="s">
        <v>6148</v>
      </c>
      <c r="F223" s="14" t="s">
        <v>1473</v>
      </c>
      <c r="G223" s="15">
        <v>131.0</v>
      </c>
      <c r="H223" s="15" t="s">
        <v>8405</v>
      </c>
      <c r="I223" s="15">
        <v>97.0</v>
      </c>
      <c r="J223" s="15" t="s">
        <v>8437</v>
      </c>
      <c r="K223" s="15" t="s">
        <v>8092</v>
      </c>
    </row>
    <row r="224">
      <c r="A224" s="14" t="s">
        <v>1478</v>
      </c>
      <c r="B224" s="14" t="s">
        <v>6152</v>
      </c>
      <c r="C224" s="14" t="s">
        <v>1479</v>
      </c>
      <c r="D224" s="14" t="s">
        <v>262</v>
      </c>
      <c r="E224" s="14" t="s">
        <v>6153</v>
      </c>
      <c r="F224" s="14" t="s">
        <v>1480</v>
      </c>
      <c r="G224" s="15">
        <v>131.0</v>
      </c>
      <c r="H224" s="15" t="s">
        <v>8405</v>
      </c>
      <c r="I224" s="15">
        <v>97.0</v>
      </c>
      <c r="J224" s="15" t="s">
        <v>8438</v>
      </c>
      <c r="K224" s="15" t="s">
        <v>8094</v>
      </c>
    </row>
    <row r="225">
      <c r="A225" s="14" t="s">
        <v>1484</v>
      </c>
      <c r="B225" s="14" t="s">
        <v>6155</v>
      </c>
      <c r="C225" s="14" t="s">
        <v>1485</v>
      </c>
      <c r="D225" s="14" t="s">
        <v>268</v>
      </c>
      <c r="E225" s="14" t="s">
        <v>6156</v>
      </c>
      <c r="F225" s="14" t="s">
        <v>1486</v>
      </c>
      <c r="G225" s="15">
        <v>131.0</v>
      </c>
      <c r="H225" s="15" t="s">
        <v>8405</v>
      </c>
      <c r="I225" s="15">
        <v>97.0</v>
      </c>
      <c r="J225" s="15" t="s">
        <v>8439</v>
      </c>
      <c r="K225" s="15" t="s">
        <v>8096</v>
      </c>
    </row>
    <row r="226">
      <c r="A226" s="14" t="s">
        <v>1491</v>
      </c>
      <c r="B226" s="14" t="s">
        <v>6158</v>
      </c>
      <c r="C226" s="14" t="s">
        <v>1492</v>
      </c>
      <c r="D226" s="14" t="s">
        <v>278</v>
      </c>
      <c r="E226" s="14" t="s">
        <v>6156</v>
      </c>
      <c r="F226" s="14" t="s">
        <v>1493</v>
      </c>
      <c r="G226" s="15">
        <v>131.0</v>
      </c>
      <c r="H226" s="15" t="s">
        <v>8405</v>
      </c>
      <c r="I226" s="15">
        <v>97.0</v>
      </c>
      <c r="J226" s="15" t="s">
        <v>8440</v>
      </c>
      <c r="K226" s="21" t="s">
        <v>8441</v>
      </c>
    </row>
    <row r="227">
      <c r="A227" s="14" t="s">
        <v>1497</v>
      </c>
      <c r="B227" s="14" t="s">
        <v>6160</v>
      </c>
      <c r="C227" s="14" t="s">
        <v>1498</v>
      </c>
      <c r="D227" s="14" t="s">
        <v>286</v>
      </c>
      <c r="E227" s="14" t="s">
        <v>6156</v>
      </c>
      <c r="F227" s="14" t="s">
        <v>1499</v>
      </c>
      <c r="G227" s="15">
        <v>131.0</v>
      </c>
      <c r="H227" s="15" t="s">
        <v>8405</v>
      </c>
      <c r="I227" s="15">
        <v>97.0</v>
      </c>
      <c r="J227" s="21" t="s">
        <v>8442</v>
      </c>
      <c r="K227" s="15" t="s">
        <v>8100</v>
      </c>
    </row>
    <row r="228">
      <c r="A228" s="14" t="s">
        <v>1503</v>
      </c>
      <c r="B228" s="14" t="s">
        <v>6162</v>
      </c>
      <c r="C228" s="14" t="s">
        <v>1504</v>
      </c>
      <c r="D228" s="14" t="s">
        <v>294</v>
      </c>
      <c r="E228" s="14" t="s">
        <v>6156</v>
      </c>
      <c r="F228" s="14" t="s">
        <v>1505</v>
      </c>
      <c r="G228" s="15">
        <v>132.0</v>
      </c>
      <c r="H228" s="15" t="s">
        <v>8405</v>
      </c>
      <c r="I228" s="15">
        <v>98.0</v>
      </c>
      <c r="J228" s="15" t="s">
        <v>8443</v>
      </c>
      <c r="K228" s="15" t="s">
        <v>8102</v>
      </c>
    </row>
    <row r="229">
      <c r="A229" s="14" t="s">
        <v>1508</v>
      </c>
      <c r="B229" s="14" t="s">
        <v>6164</v>
      </c>
      <c r="C229" s="14" t="s">
        <v>1509</v>
      </c>
      <c r="D229" s="14" t="s">
        <v>303</v>
      </c>
      <c r="E229" s="14" t="s">
        <v>6165</v>
      </c>
      <c r="F229" s="14" t="s">
        <v>1510</v>
      </c>
      <c r="G229" s="15">
        <v>132.0</v>
      </c>
      <c r="H229" s="15" t="s">
        <v>8405</v>
      </c>
      <c r="I229" s="15">
        <v>98.0</v>
      </c>
      <c r="J229" s="15" t="s">
        <v>8444</v>
      </c>
      <c r="K229" s="15" t="s">
        <v>8104</v>
      </c>
    </row>
    <row r="230">
      <c r="A230" s="14" t="s">
        <v>1513</v>
      </c>
      <c r="B230" s="14" t="s">
        <v>6167</v>
      </c>
      <c r="C230" s="14" t="s">
        <v>1514</v>
      </c>
      <c r="D230" s="14" t="s">
        <v>313</v>
      </c>
      <c r="E230" s="14" t="s">
        <v>6165</v>
      </c>
      <c r="F230" s="14" t="s">
        <v>1515</v>
      </c>
      <c r="G230" s="15">
        <v>132.0</v>
      </c>
      <c r="H230" s="15" t="s">
        <v>8405</v>
      </c>
      <c r="I230" s="15">
        <v>98.0</v>
      </c>
      <c r="J230" s="15" t="s">
        <v>8445</v>
      </c>
      <c r="K230" s="15" t="s">
        <v>8106</v>
      </c>
    </row>
    <row r="231">
      <c r="A231" s="14" t="s">
        <v>1518</v>
      </c>
      <c r="B231" s="14" t="s">
        <v>6169</v>
      </c>
      <c r="C231" s="14" t="s">
        <v>1519</v>
      </c>
      <c r="D231" s="14" t="s">
        <v>336</v>
      </c>
      <c r="E231" s="14" t="s">
        <v>6165</v>
      </c>
      <c r="F231" s="14" t="s">
        <v>1520</v>
      </c>
      <c r="G231" s="15">
        <v>132.0</v>
      </c>
      <c r="H231" s="15" t="s">
        <v>8405</v>
      </c>
      <c r="I231" s="15">
        <v>98.0</v>
      </c>
      <c r="J231" s="15" t="s">
        <v>8446</v>
      </c>
      <c r="K231" s="15" t="s">
        <v>8108</v>
      </c>
    </row>
    <row r="232">
      <c r="A232" s="14" t="s">
        <v>1524</v>
      </c>
      <c r="B232" s="14" t="s">
        <v>6171</v>
      </c>
      <c r="C232" s="14" t="s">
        <v>1525</v>
      </c>
      <c r="D232" s="14" t="s">
        <v>336</v>
      </c>
      <c r="E232" s="14" t="s">
        <v>6165</v>
      </c>
      <c r="F232" s="14" t="s">
        <v>1520</v>
      </c>
      <c r="G232" s="15">
        <v>132.0</v>
      </c>
      <c r="H232" s="15" t="s">
        <v>8405</v>
      </c>
      <c r="I232" s="15">
        <v>98.0</v>
      </c>
      <c r="J232" s="15" t="s">
        <v>8447</v>
      </c>
      <c r="K232" s="15" t="s">
        <v>8110</v>
      </c>
    </row>
    <row r="233">
      <c r="A233" s="14" t="s">
        <v>1526</v>
      </c>
      <c r="B233" s="14" t="s">
        <v>6173</v>
      </c>
      <c r="C233" s="14" t="s">
        <v>1527</v>
      </c>
      <c r="D233" s="14" t="s">
        <v>344</v>
      </c>
      <c r="E233" s="14" t="s">
        <v>6174</v>
      </c>
      <c r="F233" s="14" t="s">
        <v>1528</v>
      </c>
      <c r="G233" s="15">
        <v>132.0</v>
      </c>
      <c r="H233" s="15" t="s">
        <v>8405</v>
      </c>
      <c r="I233" s="15">
        <v>98.0</v>
      </c>
      <c r="J233" s="15" t="s">
        <v>8448</v>
      </c>
      <c r="K233" s="15" t="s">
        <v>8112</v>
      </c>
    </row>
    <row r="234">
      <c r="A234" s="14" t="s">
        <v>1532</v>
      </c>
      <c r="B234" s="14" t="s">
        <v>6176</v>
      </c>
      <c r="C234" s="14" t="s">
        <v>1533</v>
      </c>
      <c r="D234" s="14" t="s">
        <v>352</v>
      </c>
      <c r="E234" s="14" t="s">
        <v>6177</v>
      </c>
      <c r="F234" s="14" t="s">
        <v>1534</v>
      </c>
      <c r="G234" s="15">
        <v>132.0</v>
      </c>
      <c r="H234" s="15" t="s">
        <v>8405</v>
      </c>
      <c r="I234" s="15">
        <v>98.0</v>
      </c>
      <c r="J234" s="15" t="s">
        <v>8449</v>
      </c>
      <c r="K234" s="15" t="s">
        <v>8114</v>
      </c>
    </row>
    <row r="235">
      <c r="A235" s="14" t="s">
        <v>1538</v>
      </c>
      <c r="B235" s="14" t="s">
        <v>6179</v>
      </c>
      <c r="C235" s="14" t="s">
        <v>1539</v>
      </c>
      <c r="D235" s="14" t="s">
        <v>359</v>
      </c>
      <c r="E235" s="14" t="s">
        <v>6177</v>
      </c>
      <c r="F235" s="14" t="s">
        <v>1540</v>
      </c>
      <c r="G235" s="15">
        <v>132.0</v>
      </c>
      <c r="H235" s="15" t="s">
        <v>8405</v>
      </c>
      <c r="I235" s="15">
        <v>98.0</v>
      </c>
      <c r="J235" s="15" t="s">
        <v>8450</v>
      </c>
      <c r="K235" s="15" t="s">
        <v>8116</v>
      </c>
    </row>
    <row r="236">
      <c r="A236" s="14" t="s">
        <v>1544</v>
      </c>
      <c r="B236" s="14" t="s">
        <v>6181</v>
      </c>
      <c r="C236" s="14" t="s">
        <v>1545</v>
      </c>
      <c r="D236" s="14" t="s">
        <v>367</v>
      </c>
      <c r="E236" s="14" t="s">
        <v>6177</v>
      </c>
      <c r="F236" s="14" t="s">
        <v>1546</v>
      </c>
      <c r="G236" s="15">
        <v>133.0</v>
      </c>
      <c r="H236" s="15" t="s">
        <v>8405</v>
      </c>
      <c r="I236" s="15">
        <v>99.0</v>
      </c>
      <c r="J236" s="15" t="s">
        <v>8451</v>
      </c>
      <c r="K236" s="21" t="s">
        <v>8118</v>
      </c>
    </row>
    <row r="237">
      <c r="A237" s="14" t="s">
        <v>1550</v>
      </c>
      <c r="B237" s="14" t="s">
        <v>6183</v>
      </c>
      <c r="C237" s="14" t="s">
        <v>1551</v>
      </c>
      <c r="D237" s="14" t="s">
        <v>359</v>
      </c>
      <c r="E237" s="14" t="s">
        <v>6177</v>
      </c>
      <c r="F237" s="14" t="s">
        <v>1540</v>
      </c>
      <c r="G237" s="15">
        <v>133.0</v>
      </c>
      <c r="H237" s="15" t="s">
        <v>8405</v>
      </c>
      <c r="I237" s="15">
        <v>99.0</v>
      </c>
      <c r="J237" s="15" t="s">
        <v>8452</v>
      </c>
      <c r="K237" s="21" t="s">
        <v>8120</v>
      </c>
    </row>
    <row r="238">
      <c r="A238" s="14" t="s">
        <v>1552</v>
      </c>
      <c r="B238" s="14" t="s">
        <v>6185</v>
      </c>
      <c r="C238" s="14" t="s">
        <v>1553</v>
      </c>
      <c r="D238" s="14" t="s">
        <v>344</v>
      </c>
      <c r="E238" s="14" t="s">
        <v>6174</v>
      </c>
      <c r="F238" s="14" t="s">
        <v>1528</v>
      </c>
      <c r="G238" s="15">
        <v>133.0</v>
      </c>
      <c r="H238" s="15" t="s">
        <v>8405</v>
      </c>
      <c r="I238" s="15">
        <v>99.0</v>
      </c>
      <c r="J238" s="15" t="s">
        <v>8453</v>
      </c>
      <c r="K238" s="21" t="s">
        <v>8454</v>
      </c>
    </row>
    <row r="239">
      <c r="A239" s="14" t="s">
        <v>1554</v>
      </c>
      <c r="B239" s="14" t="s">
        <v>6187</v>
      </c>
      <c r="C239" s="14" t="s">
        <v>1555</v>
      </c>
      <c r="D239" s="14" t="s">
        <v>344</v>
      </c>
      <c r="E239" s="14" t="s">
        <v>6174</v>
      </c>
      <c r="F239" s="14" t="s">
        <v>1528</v>
      </c>
      <c r="G239" s="15">
        <v>133.0</v>
      </c>
      <c r="H239" s="15" t="s">
        <v>8405</v>
      </c>
      <c r="I239" s="15">
        <v>99.0</v>
      </c>
      <c r="J239" s="21" t="s">
        <v>8455</v>
      </c>
      <c r="K239" s="21" t="s">
        <v>8124</v>
      </c>
    </row>
    <row r="240">
      <c r="A240" s="14" t="s">
        <v>1556</v>
      </c>
      <c r="B240" s="14" t="s">
        <v>6189</v>
      </c>
      <c r="C240" s="14" t="s">
        <v>1557</v>
      </c>
      <c r="D240" s="14" t="s">
        <v>344</v>
      </c>
      <c r="E240" s="14" t="s">
        <v>6174</v>
      </c>
      <c r="F240" s="14" t="s">
        <v>1528</v>
      </c>
      <c r="G240" s="15">
        <v>133.0</v>
      </c>
      <c r="H240" s="15" t="s">
        <v>8405</v>
      </c>
      <c r="I240" s="15">
        <v>99.0</v>
      </c>
      <c r="J240" s="15" t="s">
        <v>8456</v>
      </c>
      <c r="K240" s="21" t="s">
        <v>8457</v>
      </c>
    </row>
    <row r="241">
      <c r="A241" s="14" t="s">
        <v>1558</v>
      </c>
      <c r="B241" s="14" t="s">
        <v>6191</v>
      </c>
      <c r="C241" s="14" t="s">
        <v>1559</v>
      </c>
      <c r="D241" s="14" t="s">
        <v>344</v>
      </c>
      <c r="E241" s="14" t="s">
        <v>6174</v>
      </c>
      <c r="F241" s="14" t="s">
        <v>1528</v>
      </c>
      <c r="G241" s="15">
        <v>133.0</v>
      </c>
      <c r="H241" s="15" t="s">
        <v>8405</v>
      </c>
      <c r="I241" s="15">
        <v>99.0</v>
      </c>
      <c r="J241" s="21" t="s">
        <v>8458</v>
      </c>
      <c r="K241" s="21" t="s">
        <v>8128</v>
      </c>
    </row>
    <row r="242">
      <c r="A242" s="14" t="s">
        <v>1560</v>
      </c>
      <c r="B242" s="14" t="s">
        <v>6193</v>
      </c>
      <c r="C242" s="14" t="s">
        <v>1561</v>
      </c>
      <c r="D242" s="14" t="s">
        <v>375</v>
      </c>
      <c r="E242" s="14" t="s">
        <v>6177</v>
      </c>
      <c r="F242" s="14" t="s">
        <v>1562</v>
      </c>
      <c r="G242" s="15">
        <v>133.0</v>
      </c>
      <c r="H242" s="15" t="s">
        <v>8405</v>
      </c>
      <c r="I242" s="15">
        <v>99.0</v>
      </c>
      <c r="J242" s="15" t="s">
        <v>8459</v>
      </c>
      <c r="K242" s="21" t="s">
        <v>8130</v>
      </c>
    </row>
    <row r="243">
      <c r="A243" s="14" t="s">
        <v>1566</v>
      </c>
      <c r="B243" s="14" t="s">
        <v>6195</v>
      </c>
      <c r="C243" s="14" t="s">
        <v>1567</v>
      </c>
      <c r="D243" s="14" t="s">
        <v>383</v>
      </c>
      <c r="E243" s="14" t="s">
        <v>6196</v>
      </c>
      <c r="F243" s="14" t="s">
        <v>1568</v>
      </c>
      <c r="G243" s="15">
        <v>133.0</v>
      </c>
      <c r="H243" s="15" t="s">
        <v>8405</v>
      </c>
      <c r="I243" s="15">
        <v>99.0</v>
      </c>
      <c r="J243" s="15" t="s">
        <v>8460</v>
      </c>
      <c r="K243" s="21" t="s">
        <v>8132</v>
      </c>
    </row>
    <row r="244">
      <c r="A244" s="14" t="s">
        <v>1572</v>
      </c>
      <c r="B244" s="14" t="s">
        <v>6198</v>
      </c>
      <c r="C244" s="14" t="s">
        <v>1573</v>
      </c>
      <c r="D244" s="14" t="s">
        <v>383</v>
      </c>
      <c r="E244" s="14" t="s">
        <v>6196</v>
      </c>
      <c r="F244" s="14" t="s">
        <v>1568</v>
      </c>
      <c r="G244" s="15">
        <v>133.0</v>
      </c>
      <c r="H244" s="15" t="s">
        <v>8405</v>
      </c>
      <c r="I244" s="15">
        <v>99.0</v>
      </c>
      <c r="J244" s="15" t="s">
        <v>8461</v>
      </c>
      <c r="K244" s="15" t="s">
        <v>8134</v>
      </c>
    </row>
    <row r="245">
      <c r="A245" s="14" t="s">
        <v>1576</v>
      </c>
      <c r="B245" s="14" t="s">
        <v>6200</v>
      </c>
      <c r="C245" s="14" t="s">
        <v>1577</v>
      </c>
      <c r="D245" s="14" t="s">
        <v>391</v>
      </c>
      <c r="E245" s="14" t="s">
        <v>6196</v>
      </c>
      <c r="F245" s="14" t="s">
        <v>1578</v>
      </c>
      <c r="G245" s="15">
        <v>134.0</v>
      </c>
      <c r="H245" s="15" t="s">
        <v>8405</v>
      </c>
      <c r="I245" s="15">
        <v>100.0</v>
      </c>
      <c r="J245" s="15" t="s">
        <v>8462</v>
      </c>
      <c r="K245" s="15" t="s">
        <v>8136</v>
      </c>
    </row>
    <row r="246">
      <c r="A246" s="14" t="s">
        <v>1580</v>
      </c>
      <c r="B246" s="14" t="s">
        <v>6202</v>
      </c>
      <c r="C246" s="14" t="s">
        <v>1581</v>
      </c>
      <c r="D246" s="14" t="s">
        <v>391</v>
      </c>
      <c r="E246" s="14" t="s">
        <v>6196</v>
      </c>
      <c r="F246" s="14" t="s">
        <v>1578</v>
      </c>
      <c r="G246" s="15">
        <v>134.0</v>
      </c>
      <c r="H246" s="15" t="s">
        <v>8405</v>
      </c>
      <c r="I246" s="15">
        <v>100.0</v>
      </c>
      <c r="J246" s="15" t="s">
        <v>8463</v>
      </c>
      <c r="K246" s="21" t="s">
        <v>8464</v>
      </c>
    </row>
    <row r="247">
      <c r="A247" s="14" t="s">
        <v>1582</v>
      </c>
      <c r="B247" s="14" t="s">
        <v>6204</v>
      </c>
      <c r="C247" s="14" t="s">
        <v>1583</v>
      </c>
      <c r="D247" s="14" t="s">
        <v>400</v>
      </c>
      <c r="E247" s="14" t="s">
        <v>6205</v>
      </c>
      <c r="F247" s="14" t="s">
        <v>1584</v>
      </c>
      <c r="G247" s="15">
        <v>134.0</v>
      </c>
      <c r="H247" s="15" t="s">
        <v>8405</v>
      </c>
      <c r="I247" s="15">
        <v>100.0</v>
      </c>
      <c r="J247" s="21" t="s">
        <v>8465</v>
      </c>
      <c r="K247" s="21" t="s">
        <v>8140</v>
      </c>
    </row>
    <row r="248">
      <c r="A248" s="14" t="s">
        <v>1588</v>
      </c>
      <c r="B248" s="14" t="s">
        <v>6207</v>
      </c>
      <c r="C248" s="14" t="s">
        <v>1589</v>
      </c>
      <c r="D248" s="14" t="s">
        <v>408</v>
      </c>
      <c r="E248" s="14" t="s">
        <v>6205</v>
      </c>
      <c r="F248" s="14" t="s">
        <v>1590</v>
      </c>
      <c r="G248" s="15">
        <v>135.0</v>
      </c>
      <c r="H248" s="15" t="s">
        <v>8405</v>
      </c>
      <c r="I248" s="15">
        <v>101.0</v>
      </c>
      <c r="J248" s="15" t="s">
        <v>8466</v>
      </c>
      <c r="K248" s="15" t="s">
        <v>8142</v>
      </c>
    </row>
    <row r="249">
      <c r="A249" s="14" t="s">
        <v>1594</v>
      </c>
      <c r="B249" s="14" t="s">
        <v>6209</v>
      </c>
      <c r="C249" s="14" t="s">
        <v>1595</v>
      </c>
      <c r="D249" s="14" t="s">
        <v>416</v>
      </c>
      <c r="E249" s="14" t="s">
        <v>6210</v>
      </c>
      <c r="F249" s="14" t="s">
        <v>1596</v>
      </c>
      <c r="G249" s="15">
        <v>135.0</v>
      </c>
      <c r="H249" s="15" t="s">
        <v>8405</v>
      </c>
      <c r="I249" s="15">
        <v>101.0</v>
      </c>
      <c r="J249" s="15" t="s">
        <v>8467</v>
      </c>
      <c r="K249" s="15" t="s">
        <v>8144</v>
      </c>
    </row>
    <row r="250">
      <c r="A250" s="14" t="s">
        <v>1600</v>
      </c>
      <c r="B250" s="14" t="s">
        <v>6212</v>
      </c>
      <c r="C250" s="14" t="s">
        <v>1601</v>
      </c>
      <c r="D250" s="14" t="s">
        <v>424</v>
      </c>
      <c r="E250" s="14" t="s">
        <v>6210</v>
      </c>
      <c r="F250" s="14" t="s">
        <v>1602</v>
      </c>
      <c r="G250" s="15">
        <v>135.0</v>
      </c>
      <c r="H250" s="15" t="s">
        <v>8405</v>
      </c>
      <c r="I250" s="15">
        <v>101.0</v>
      </c>
      <c r="J250" s="15" t="s">
        <v>8468</v>
      </c>
      <c r="K250" s="15" t="s">
        <v>8469</v>
      </c>
    </row>
    <row r="251">
      <c r="A251" s="14" t="s">
        <v>1606</v>
      </c>
      <c r="B251" s="14" t="s">
        <v>6214</v>
      </c>
      <c r="C251" s="14" t="s">
        <v>1607</v>
      </c>
      <c r="D251" s="14" t="s">
        <v>432</v>
      </c>
      <c r="E251" s="14" t="s">
        <v>6215</v>
      </c>
      <c r="F251" s="14" t="s">
        <v>1608</v>
      </c>
      <c r="G251" s="15">
        <v>135.0</v>
      </c>
      <c r="H251" s="15" t="s">
        <v>8405</v>
      </c>
      <c r="I251" s="15">
        <v>101.0</v>
      </c>
      <c r="J251" s="15" t="s">
        <v>8470</v>
      </c>
      <c r="K251" s="15" t="s">
        <v>8148</v>
      </c>
    </row>
    <row r="252">
      <c r="A252" s="14" t="s">
        <v>1612</v>
      </c>
      <c r="B252" s="14" t="s">
        <v>6217</v>
      </c>
      <c r="C252" s="14" t="s">
        <v>1613</v>
      </c>
      <c r="D252" s="14" t="s">
        <v>440</v>
      </c>
      <c r="E252" s="14" t="s">
        <v>6215</v>
      </c>
      <c r="F252" s="14" t="s">
        <v>1614</v>
      </c>
      <c r="G252" s="15">
        <v>135.0</v>
      </c>
      <c r="H252" s="15" t="s">
        <v>8405</v>
      </c>
      <c r="I252" s="15">
        <v>101.0</v>
      </c>
      <c r="J252" s="15" t="s">
        <v>8471</v>
      </c>
      <c r="K252" s="15" t="s">
        <v>8150</v>
      </c>
    </row>
    <row r="253">
      <c r="A253" s="14" t="s">
        <v>1618</v>
      </c>
      <c r="B253" s="14" t="s">
        <v>6219</v>
      </c>
      <c r="C253" s="14" t="s">
        <v>1619</v>
      </c>
      <c r="D253" s="14" t="s">
        <v>448</v>
      </c>
      <c r="E253" s="14" t="s">
        <v>6220</v>
      </c>
      <c r="F253" s="14" t="s">
        <v>1620</v>
      </c>
      <c r="G253" s="15">
        <v>135.0</v>
      </c>
      <c r="H253" s="15" t="s">
        <v>8405</v>
      </c>
      <c r="I253" s="15">
        <v>101.0</v>
      </c>
      <c r="J253" s="15" t="s">
        <v>8472</v>
      </c>
      <c r="K253" s="15" t="s">
        <v>8152</v>
      </c>
    </row>
    <row r="254">
      <c r="A254" s="14" t="s">
        <v>1624</v>
      </c>
      <c r="B254" s="14" t="s">
        <v>6222</v>
      </c>
      <c r="C254" s="14" t="s">
        <v>1625</v>
      </c>
      <c r="D254" s="14" t="s">
        <v>456</v>
      </c>
      <c r="E254" s="14" t="s">
        <v>6220</v>
      </c>
      <c r="F254" s="14" t="s">
        <v>1626</v>
      </c>
      <c r="G254" s="15">
        <v>136.0</v>
      </c>
      <c r="H254" s="15" t="s">
        <v>8405</v>
      </c>
      <c r="I254" s="15">
        <v>102.0</v>
      </c>
      <c r="J254" s="15" t="s">
        <v>8473</v>
      </c>
      <c r="K254" s="15" t="s">
        <v>8154</v>
      </c>
    </row>
    <row r="255">
      <c r="A255" s="14" t="s">
        <v>1630</v>
      </c>
      <c r="B255" s="14" t="s">
        <v>6224</v>
      </c>
      <c r="C255" s="14" t="s">
        <v>1631</v>
      </c>
      <c r="D255" s="14" t="s">
        <v>464</v>
      </c>
      <c r="E255" s="14" t="s">
        <v>6225</v>
      </c>
      <c r="F255" s="14" t="s">
        <v>1632</v>
      </c>
      <c r="G255" s="15">
        <v>136.0</v>
      </c>
      <c r="H255" s="15" t="s">
        <v>8405</v>
      </c>
      <c r="I255" s="15">
        <v>102.0</v>
      </c>
      <c r="J255" s="15" t="s">
        <v>8474</v>
      </c>
      <c r="K255" s="15" t="s">
        <v>8475</v>
      </c>
    </row>
    <row r="256">
      <c r="A256" s="14" t="s">
        <v>1636</v>
      </c>
      <c r="B256" s="14" t="s">
        <v>6227</v>
      </c>
      <c r="C256" s="14" t="s">
        <v>1637</v>
      </c>
      <c r="D256" s="14" t="s">
        <v>472</v>
      </c>
      <c r="E256" s="14" t="s">
        <v>6228</v>
      </c>
      <c r="F256" s="14" t="s">
        <v>1638</v>
      </c>
      <c r="G256" s="15">
        <v>136.0</v>
      </c>
      <c r="H256" s="15" t="s">
        <v>8405</v>
      </c>
      <c r="I256" s="15">
        <v>102.0</v>
      </c>
      <c r="J256" s="15" t="s">
        <v>8476</v>
      </c>
      <c r="K256" s="15" t="s">
        <v>8158</v>
      </c>
    </row>
    <row r="257">
      <c r="A257" s="14" t="s">
        <v>1642</v>
      </c>
      <c r="B257" s="14" t="s">
        <v>6230</v>
      </c>
      <c r="C257" s="14" t="s">
        <v>1643</v>
      </c>
      <c r="D257" s="14" t="s">
        <v>481</v>
      </c>
      <c r="E257" s="14" t="s">
        <v>6228</v>
      </c>
      <c r="F257" s="14" t="s">
        <v>1644</v>
      </c>
      <c r="G257" s="15">
        <v>136.0</v>
      </c>
      <c r="H257" s="15" t="s">
        <v>8405</v>
      </c>
      <c r="I257" s="15">
        <v>102.0</v>
      </c>
      <c r="J257" s="15" t="s">
        <v>8477</v>
      </c>
      <c r="K257" s="15" t="s">
        <v>8160</v>
      </c>
    </row>
    <row r="258">
      <c r="A258" s="14" t="s">
        <v>1647</v>
      </c>
      <c r="B258" s="14" t="s">
        <v>6232</v>
      </c>
      <c r="C258" s="14" t="s">
        <v>1648</v>
      </c>
      <c r="D258" s="14" t="s">
        <v>489</v>
      </c>
      <c r="E258" s="14" t="s">
        <v>6233</v>
      </c>
      <c r="F258" s="14" t="s">
        <v>1649</v>
      </c>
      <c r="G258" s="15">
        <v>137.0</v>
      </c>
      <c r="H258" s="15" t="s">
        <v>8405</v>
      </c>
      <c r="I258" s="15">
        <v>103.0</v>
      </c>
      <c r="J258" s="15" t="s">
        <v>8478</v>
      </c>
      <c r="K258" s="15" t="s">
        <v>8162</v>
      </c>
    </row>
    <row r="259">
      <c r="A259" s="14" t="s">
        <v>1653</v>
      </c>
      <c r="B259" s="14" t="s">
        <v>6235</v>
      </c>
      <c r="C259" s="14" t="s">
        <v>1654</v>
      </c>
      <c r="D259" s="14" t="s">
        <v>497</v>
      </c>
      <c r="E259" s="14" t="s">
        <v>6236</v>
      </c>
      <c r="F259" s="14" t="s">
        <v>1655</v>
      </c>
      <c r="G259" s="15">
        <v>137.0</v>
      </c>
      <c r="H259" s="15" t="s">
        <v>8405</v>
      </c>
      <c r="I259" s="15">
        <v>103.0</v>
      </c>
      <c r="J259" s="15" t="s">
        <v>8479</v>
      </c>
      <c r="K259" s="15" t="s">
        <v>8164</v>
      </c>
    </row>
    <row r="260">
      <c r="A260" s="14" t="s">
        <v>1659</v>
      </c>
      <c r="B260" s="14" t="s">
        <v>6238</v>
      </c>
      <c r="C260" s="14" t="s">
        <v>1660</v>
      </c>
      <c r="D260" s="14" t="s">
        <v>505</v>
      </c>
      <c r="E260" s="14" t="s">
        <v>6239</v>
      </c>
      <c r="F260" s="14" t="s">
        <v>1661</v>
      </c>
      <c r="G260" s="15">
        <v>137.0</v>
      </c>
      <c r="H260" s="15" t="s">
        <v>8405</v>
      </c>
      <c r="I260" s="15">
        <v>103.0</v>
      </c>
      <c r="J260" s="15" t="s">
        <v>8480</v>
      </c>
      <c r="K260" s="15" t="s">
        <v>8166</v>
      </c>
    </row>
    <row r="261">
      <c r="A261" s="14" t="s">
        <v>1665</v>
      </c>
      <c r="B261" s="14" t="s">
        <v>6241</v>
      </c>
      <c r="C261" s="14" t="s">
        <v>1666</v>
      </c>
      <c r="D261" s="14" t="s">
        <v>513</v>
      </c>
      <c r="E261" s="14" t="s">
        <v>6239</v>
      </c>
      <c r="F261" s="14" t="s">
        <v>1667</v>
      </c>
      <c r="G261" s="15">
        <v>137.0</v>
      </c>
      <c r="H261" s="15" t="s">
        <v>8405</v>
      </c>
      <c r="I261" s="15">
        <v>103.0</v>
      </c>
      <c r="J261" s="15" t="s">
        <v>8481</v>
      </c>
      <c r="K261" s="15" t="s">
        <v>8168</v>
      </c>
    </row>
    <row r="262">
      <c r="A262" s="14" t="s">
        <v>1671</v>
      </c>
      <c r="B262" s="14" t="s">
        <v>6243</v>
      </c>
      <c r="C262" s="14" t="s">
        <v>1672</v>
      </c>
      <c r="D262" s="14" t="s">
        <v>520</v>
      </c>
      <c r="E262" s="14" t="s">
        <v>6244</v>
      </c>
      <c r="F262" s="14" t="s">
        <v>1673</v>
      </c>
      <c r="G262" s="15">
        <v>137.0</v>
      </c>
      <c r="H262" s="15" t="s">
        <v>8405</v>
      </c>
      <c r="I262" s="15">
        <v>103.0</v>
      </c>
      <c r="J262" s="15" t="s">
        <v>8482</v>
      </c>
      <c r="K262" s="15" t="s">
        <v>8170</v>
      </c>
    </row>
    <row r="263">
      <c r="A263" s="14" t="s">
        <v>1677</v>
      </c>
      <c r="B263" s="14" t="s">
        <v>6246</v>
      </c>
      <c r="C263" s="14" t="s">
        <v>1678</v>
      </c>
      <c r="D263" s="14" t="s">
        <v>528</v>
      </c>
      <c r="E263" s="14" t="s">
        <v>6247</v>
      </c>
      <c r="F263" s="14" t="s">
        <v>1679</v>
      </c>
      <c r="G263" s="15">
        <v>138.0</v>
      </c>
      <c r="H263" s="15" t="s">
        <v>8405</v>
      </c>
      <c r="I263" s="15">
        <v>104.0</v>
      </c>
      <c r="J263" s="15" t="s">
        <v>8483</v>
      </c>
      <c r="K263" s="21" t="s">
        <v>8484</v>
      </c>
    </row>
    <row r="264">
      <c r="A264" s="14" t="s">
        <v>1683</v>
      </c>
      <c r="B264" s="14" t="s">
        <v>6249</v>
      </c>
      <c r="C264" s="14" t="s">
        <v>1684</v>
      </c>
      <c r="D264" s="14" t="s">
        <v>535</v>
      </c>
      <c r="E264" s="14" t="s">
        <v>6247</v>
      </c>
      <c r="F264" s="14" t="s">
        <v>1685</v>
      </c>
      <c r="G264" s="15">
        <v>138.0</v>
      </c>
      <c r="H264" s="15" t="s">
        <v>8405</v>
      </c>
      <c r="I264" s="15">
        <v>104.0</v>
      </c>
      <c r="J264" s="21" t="s">
        <v>8485</v>
      </c>
      <c r="K264" s="15" t="s">
        <v>8174</v>
      </c>
    </row>
    <row r="265">
      <c r="A265" s="14" t="s">
        <v>1689</v>
      </c>
      <c r="B265" s="14" t="s">
        <v>6251</v>
      </c>
      <c r="C265" s="14" t="s">
        <v>1690</v>
      </c>
      <c r="D265" s="14" t="s">
        <v>543</v>
      </c>
      <c r="E265" s="14" t="s">
        <v>6252</v>
      </c>
      <c r="F265" s="14" t="s">
        <v>1691</v>
      </c>
      <c r="G265" s="15">
        <v>138.0</v>
      </c>
      <c r="H265" s="15" t="s">
        <v>8405</v>
      </c>
      <c r="I265" s="15">
        <v>104.0</v>
      </c>
      <c r="J265" s="15" t="s">
        <v>8486</v>
      </c>
      <c r="K265" s="15" t="s">
        <v>8176</v>
      </c>
    </row>
    <row r="266">
      <c r="A266" s="14" t="s">
        <v>1695</v>
      </c>
      <c r="B266" s="14" t="s">
        <v>6254</v>
      </c>
      <c r="C266" s="14" t="s">
        <v>1696</v>
      </c>
      <c r="D266" s="14" t="s">
        <v>551</v>
      </c>
      <c r="E266" s="14" t="s">
        <v>6255</v>
      </c>
      <c r="F266" s="14" t="s">
        <v>1697</v>
      </c>
      <c r="G266" s="15">
        <v>138.0</v>
      </c>
      <c r="H266" s="15" t="s">
        <v>8405</v>
      </c>
      <c r="I266" s="15">
        <v>104.0</v>
      </c>
      <c r="J266" s="15" t="s">
        <v>8487</v>
      </c>
      <c r="K266" s="15" t="s">
        <v>8178</v>
      </c>
    </row>
    <row r="267">
      <c r="A267" s="14" t="s">
        <v>1701</v>
      </c>
      <c r="B267" s="14" t="s">
        <v>6257</v>
      </c>
      <c r="C267" s="14" t="s">
        <v>1702</v>
      </c>
      <c r="D267" s="14" t="s">
        <v>551</v>
      </c>
      <c r="E267" s="14" t="s">
        <v>6255</v>
      </c>
      <c r="F267" s="14" t="s">
        <v>1697</v>
      </c>
      <c r="G267" s="15">
        <v>139.0</v>
      </c>
      <c r="H267" s="15" t="s">
        <v>8405</v>
      </c>
      <c r="I267" s="15">
        <v>105.0</v>
      </c>
      <c r="J267" s="15" t="s">
        <v>8488</v>
      </c>
      <c r="K267" s="15" t="s">
        <v>8180</v>
      </c>
    </row>
    <row r="268">
      <c r="A268" s="14" t="s">
        <v>1703</v>
      </c>
      <c r="B268" s="14" t="s">
        <v>6259</v>
      </c>
      <c r="C268" s="14" t="s">
        <v>1704</v>
      </c>
      <c r="D268" s="14" t="s">
        <v>551</v>
      </c>
      <c r="E268" s="14" t="s">
        <v>6255</v>
      </c>
      <c r="F268" s="14" t="s">
        <v>1697</v>
      </c>
      <c r="G268" s="15">
        <v>139.0</v>
      </c>
      <c r="H268" s="15" t="s">
        <v>8405</v>
      </c>
      <c r="I268" s="15">
        <v>105.0</v>
      </c>
      <c r="J268" s="15" t="s">
        <v>8489</v>
      </c>
      <c r="K268" s="15" t="s">
        <v>8182</v>
      </c>
    </row>
    <row r="269">
      <c r="A269" s="14" t="s">
        <v>1705</v>
      </c>
      <c r="B269" s="14" t="s">
        <v>6261</v>
      </c>
      <c r="C269" s="14" t="s">
        <v>1706</v>
      </c>
      <c r="D269" s="14" t="s">
        <v>551</v>
      </c>
      <c r="E269" s="14" t="s">
        <v>6255</v>
      </c>
      <c r="F269" s="14" t="s">
        <v>1697</v>
      </c>
      <c r="G269" s="15">
        <v>140.0</v>
      </c>
      <c r="H269" s="15" t="s">
        <v>8405</v>
      </c>
      <c r="I269" s="15">
        <v>106.0</v>
      </c>
      <c r="J269" s="15" t="s">
        <v>8490</v>
      </c>
      <c r="K269" s="21" t="s">
        <v>8491</v>
      </c>
    </row>
    <row r="270">
      <c r="A270" s="14" t="s">
        <v>1707</v>
      </c>
      <c r="B270" s="14" t="s">
        <v>6263</v>
      </c>
      <c r="C270" s="14" t="s">
        <v>1708</v>
      </c>
      <c r="D270" s="14" t="s">
        <v>561</v>
      </c>
      <c r="E270" s="14" t="s">
        <v>6255</v>
      </c>
      <c r="F270" s="14" t="s">
        <v>1709</v>
      </c>
      <c r="G270" s="15">
        <v>140.0</v>
      </c>
      <c r="H270" s="15" t="s">
        <v>8405</v>
      </c>
      <c r="I270" s="15">
        <v>106.0</v>
      </c>
      <c r="J270" s="21" t="s">
        <v>8492</v>
      </c>
      <c r="K270" s="15" t="s">
        <v>8186</v>
      </c>
    </row>
    <row r="271">
      <c r="A271" s="14" t="s">
        <v>1713</v>
      </c>
      <c r="B271" s="14" t="s">
        <v>6265</v>
      </c>
      <c r="C271" s="14" t="s">
        <v>1714</v>
      </c>
      <c r="D271" s="14" t="s">
        <v>561</v>
      </c>
      <c r="E271" s="14" t="s">
        <v>6255</v>
      </c>
      <c r="F271" s="14" t="s">
        <v>1709</v>
      </c>
      <c r="G271" s="15">
        <v>140.0</v>
      </c>
      <c r="H271" s="15" t="s">
        <v>8405</v>
      </c>
      <c r="I271" s="15">
        <v>106.0</v>
      </c>
      <c r="J271" s="15" t="s">
        <v>8493</v>
      </c>
      <c r="K271" s="15" t="s">
        <v>8188</v>
      </c>
    </row>
    <row r="272">
      <c r="A272" s="14" t="s">
        <v>1715</v>
      </c>
      <c r="B272" s="14" t="s">
        <v>6267</v>
      </c>
      <c r="C272" s="14" t="s">
        <v>1716</v>
      </c>
      <c r="D272" s="14" t="s">
        <v>569</v>
      </c>
      <c r="E272" s="14" t="s">
        <v>6255</v>
      </c>
      <c r="F272" s="14" t="s">
        <v>1717</v>
      </c>
      <c r="G272" s="15">
        <v>141.0</v>
      </c>
      <c r="H272" s="15" t="s">
        <v>8405</v>
      </c>
      <c r="I272" s="15">
        <v>107.0</v>
      </c>
      <c r="J272" s="15" t="s">
        <v>8494</v>
      </c>
      <c r="K272" s="15" t="s">
        <v>8190</v>
      </c>
    </row>
    <row r="273">
      <c r="A273" s="14" t="s">
        <v>1721</v>
      </c>
      <c r="B273" s="14" t="s">
        <v>6269</v>
      </c>
      <c r="C273" s="14" t="s">
        <v>1722</v>
      </c>
      <c r="D273" s="14" t="s">
        <v>577</v>
      </c>
      <c r="E273" s="14" t="s">
        <v>6270</v>
      </c>
      <c r="F273" s="14" t="s">
        <v>1723</v>
      </c>
      <c r="G273" s="15">
        <v>141.0</v>
      </c>
      <c r="H273" s="15" t="s">
        <v>8405</v>
      </c>
      <c r="I273" s="15">
        <v>107.0</v>
      </c>
      <c r="J273" s="15" t="s">
        <v>8495</v>
      </c>
      <c r="K273" s="15" t="s">
        <v>8192</v>
      </c>
    </row>
    <row r="274">
      <c r="A274" s="14" t="s">
        <v>1727</v>
      </c>
      <c r="B274" s="14" t="s">
        <v>6272</v>
      </c>
      <c r="C274" s="14" t="s">
        <v>1728</v>
      </c>
      <c r="D274" s="14" t="s">
        <v>577</v>
      </c>
      <c r="E274" s="14" t="s">
        <v>6270</v>
      </c>
      <c r="F274" s="14" t="s">
        <v>1723</v>
      </c>
      <c r="G274" s="15">
        <v>142.0</v>
      </c>
      <c r="H274" s="15" t="s">
        <v>8405</v>
      </c>
      <c r="I274" s="15">
        <v>108.0</v>
      </c>
      <c r="J274" s="15" t="s">
        <v>8496</v>
      </c>
      <c r="K274" s="15" t="s">
        <v>8194</v>
      </c>
    </row>
    <row r="275">
      <c r="A275" s="14" t="s">
        <v>1729</v>
      </c>
      <c r="B275" s="14" t="s">
        <v>6274</v>
      </c>
      <c r="C275" s="14" t="s">
        <v>1730</v>
      </c>
      <c r="D275" s="14" t="s">
        <v>577</v>
      </c>
      <c r="E275" s="14" t="s">
        <v>6270</v>
      </c>
      <c r="F275" s="14" t="s">
        <v>1723</v>
      </c>
      <c r="G275" s="15">
        <v>142.0</v>
      </c>
      <c r="H275" s="15" t="s">
        <v>8405</v>
      </c>
      <c r="I275" s="15">
        <v>108.0</v>
      </c>
      <c r="J275" s="15" t="s">
        <v>8497</v>
      </c>
      <c r="K275" s="15" t="s">
        <v>8196</v>
      </c>
    </row>
    <row r="276">
      <c r="A276" s="14" t="s">
        <v>1731</v>
      </c>
      <c r="B276" s="14" t="s">
        <v>6276</v>
      </c>
      <c r="C276" s="14" t="s">
        <v>1732</v>
      </c>
      <c r="D276" s="14" t="s">
        <v>587</v>
      </c>
      <c r="E276" s="14" t="s">
        <v>6277</v>
      </c>
      <c r="F276" s="14" t="s">
        <v>1733</v>
      </c>
      <c r="G276" s="15">
        <v>143.0</v>
      </c>
      <c r="H276" s="15" t="s">
        <v>8405</v>
      </c>
      <c r="I276" s="15">
        <v>109.0</v>
      </c>
      <c r="J276" s="15" t="s">
        <v>8498</v>
      </c>
      <c r="K276" s="15" t="s">
        <v>8198</v>
      </c>
    </row>
    <row r="277">
      <c r="A277" s="14" t="s">
        <v>1737</v>
      </c>
      <c r="B277" s="14" t="s">
        <v>6279</v>
      </c>
      <c r="C277" s="14" t="s">
        <v>1738</v>
      </c>
      <c r="D277" s="14" t="s">
        <v>595</v>
      </c>
      <c r="E277" s="14" t="s">
        <v>6277</v>
      </c>
      <c r="F277" s="14" t="s">
        <v>1739</v>
      </c>
      <c r="G277" s="15">
        <v>144.0</v>
      </c>
      <c r="H277" s="15" t="s">
        <v>8405</v>
      </c>
      <c r="I277" s="15">
        <v>110.0</v>
      </c>
      <c r="J277" s="15" t="s">
        <v>8499</v>
      </c>
      <c r="K277" s="15" t="s">
        <v>8200</v>
      </c>
    </row>
    <row r="278">
      <c r="A278" s="14" t="s">
        <v>1743</v>
      </c>
      <c r="B278" s="14" t="s">
        <v>6281</v>
      </c>
      <c r="C278" s="14" t="s">
        <v>1744</v>
      </c>
      <c r="D278" s="14" t="s">
        <v>595</v>
      </c>
      <c r="E278" s="14" t="s">
        <v>6277</v>
      </c>
      <c r="F278" s="14" t="s">
        <v>1739</v>
      </c>
      <c r="G278" s="15">
        <v>145.0</v>
      </c>
      <c r="H278" s="15" t="s">
        <v>8405</v>
      </c>
      <c r="I278" s="15">
        <v>111.0</v>
      </c>
      <c r="J278" s="15" t="s">
        <v>8500</v>
      </c>
      <c r="K278" s="15" t="s">
        <v>8202</v>
      </c>
    </row>
    <row r="279">
      <c r="A279" s="14" t="s">
        <v>1745</v>
      </c>
      <c r="B279" s="14" t="s">
        <v>6283</v>
      </c>
      <c r="C279" s="14" t="s">
        <v>1746</v>
      </c>
      <c r="D279" s="14" t="s">
        <v>595</v>
      </c>
      <c r="E279" s="14" t="s">
        <v>6277</v>
      </c>
      <c r="F279" s="14" t="s">
        <v>1739</v>
      </c>
      <c r="G279" s="15">
        <v>145.0</v>
      </c>
      <c r="H279" s="15" t="s">
        <v>8405</v>
      </c>
      <c r="I279" s="15">
        <v>111.0</v>
      </c>
      <c r="J279" s="15" t="s">
        <v>8501</v>
      </c>
      <c r="K279" s="15" t="s">
        <v>8204</v>
      </c>
    </row>
    <row r="280">
      <c r="A280" s="14" t="s">
        <v>1747</v>
      </c>
      <c r="B280" s="14" t="s">
        <v>6285</v>
      </c>
      <c r="C280" s="14" t="s">
        <v>1748</v>
      </c>
      <c r="D280" s="14" t="s">
        <v>595</v>
      </c>
      <c r="E280" s="14" t="s">
        <v>6277</v>
      </c>
      <c r="F280" s="14" t="s">
        <v>1739</v>
      </c>
      <c r="G280" s="15">
        <v>146.0</v>
      </c>
      <c r="H280" s="15" t="s">
        <v>8405</v>
      </c>
      <c r="I280" s="15">
        <v>112.0</v>
      </c>
      <c r="J280" s="15" t="s">
        <v>8502</v>
      </c>
      <c r="K280" s="15" t="s">
        <v>8206</v>
      </c>
    </row>
    <row r="281">
      <c r="A281" s="14" t="s">
        <v>1749</v>
      </c>
      <c r="B281" s="14" t="s">
        <v>6287</v>
      </c>
      <c r="C281" s="14" t="s">
        <v>1750</v>
      </c>
      <c r="D281" s="14" t="s">
        <v>595</v>
      </c>
      <c r="E281" s="14" t="s">
        <v>6277</v>
      </c>
      <c r="F281" s="14" t="s">
        <v>1739</v>
      </c>
      <c r="G281" s="15">
        <v>146.0</v>
      </c>
      <c r="H281" s="15" t="s">
        <v>8405</v>
      </c>
      <c r="I281" s="15">
        <v>112.0</v>
      </c>
      <c r="J281" s="15" t="s">
        <v>8503</v>
      </c>
      <c r="K281" s="15" t="s">
        <v>8208</v>
      </c>
    </row>
    <row r="282">
      <c r="A282" s="14" t="s">
        <v>1751</v>
      </c>
      <c r="B282" s="14" t="s">
        <v>6289</v>
      </c>
      <c r="C282" s="14" t="s">
        <v>1752</v>
      </c>
      <c r="D282" s="14" t="s">
        <v>595</v>
      </c>
      <c r="E282" s="14" t="s">
        <v>6277</v>
      </c>
      <c r="F282" s="14" t="s">
        <v>1739</v>
      </c>
      <c r="G282" s="15">
        <v>147.0</v>
      </c>
      <c r="H282" s="15" t="s">
        <v>8405</v>
      </c>
      <c r="I282" s="15">
        <v>113.0</v>
      </c>
      <c r="J282" s="15" t="s">
        <v>8504</v>
      </c>
      <c r="K282" s="15" t="s">
        <v>8210</v>
      </c>
    </row>
    <row r="283">
      <c r="A283" s="14" t="s">
        <v>1753</v>
      </c>
      <c r="B283" s="14" t="s">
        <v>6291</v>
      </c>
      <c r="C283" s="14" t="s">
        <v>1754</v>
      </c>
      <c r="D283" s="14" t="s">
        <v>595</v>
      </c>
      <c r="E283" s="14" t="s">
        <v>6277</v>
      </c>
      <c r="F283" s="14" t="s">
        <v>1739</v>
      </c>
      <c r="G283" s="15">
        <v>149.0</v>
      </c>
      <c r="H283" s="15" t="s">
        <v>8405</v>
      </c>
      <c r="I283" s="15">
        <v>115.0</v>
      </c>
      <c r="J283" s="15" t="s">
        <v>8505</v>
      </c>
      <c r="K283" s="15" t="s">
        <v>8212</v>
      </c>
    </row>
    <row r="284">
      <c r="A284" s="14" t="s">
        <v>1755</v>
      </c>
      <c r="B284" s="14" t="s">
        <v>6293</v>
      </c>
      <c r="C284" s="14" t="s">
        <v>1756</v>
      </c>
      <c r="D284" s="14" t="s">
        <v>595</v>
      </c>
      <c r="E284" s="14" t="s">
        <v>6277</v>
      </c>
      <c r="F284" s="14" t="s">
        <v>1739</v>
      </c>
      <c r="G284" s="15">
        <v>149.0</v>
      </c>
      <c r="H284" s="15" t="s">
        <v>8405</v>
      </c>
      <c r="I284" s="15">
        <v>115.0</v>
      </c>
      <c r="J284" s="15" t="s">
        <v>8506</v>
      </c>
      <c r="K284" s="15" t="s">
        <v>8214</v>
      </c>
    </row>
    <row r="285">
      <c r="A285" s="14" t="s">
        <v>1757</v>
      </c>
      <c r="B285" s="14" t="s">
        <v>6295</v>
      </c>
      <c r="C285" s="14" t="s">
        <v>1758</v>
      </c>
      <c r="D285" s="14" t="s">
        <v>595</v>
      </c>
      <c r="E285" s="14" t="s">
        <v>6277</v>
      </c>
      <c r="F285" s="14" t="s">
        <v>1739</v>
      </c>
      <c r="G285" s="15">
        <v>149.0</v>
      </c>
      <c r="H285" s="15" t="s">
        <v>8405</v>
      </c>
      <c r="I285" s="15">
        <v>115.0</v>
      </c>
      <c r="J285" s="15" t="s">
        <v>8507</v>
      </c>
      <c r="K285" s="15" t="s">
        <v>8216</v>
      </c>
    </row>
    <row r="286">
      <c r="A286" s="14" t="s">
        <v>1759</v>
      </c>
      <c r="B286" s="14" t="s">
        <v>6297</v>
      </c>
      <c r="C286" s="14" t="s">
        <v>1760</v>
      </c>
      <c r="D286" s="14" t="s">
        <v>603</v>
      </c>
      <c r="E286" s="14" t="s">
        <v>6298</v>
      </c>
      <c r="F286" s="14" t="s">
        <v>1761</v>
      </c>
      <c r="G286" s="15">
        <v>150.0</v>
      </c>
      <c r="H286" s="15" t="s">
        <v>8405</v>
      </c>
      <c r="I286" s="15">
        <v>116.0</v>
      </c>
      <c r="J286" s="15" t="s">
        <v>8508</v>
      </c>
      <c r="K286" s="15" t="s">
        <v>8218</v>
      </c>
    </row>
    <row r="287">
      <c r="A287" s="14" t="s">
        <v>1765</v>
      </c>
      <c r="B287" s="14" t="s">
        <v>6300</v>
      </c>
      <c r="C287" s="14" t="s">
        <v>1766</v>
      </c>
      <c r="D287" s="14" t="s">
        <v>611</v>
      </c>
      <c r="E287" s="14" t="s">
        <v>6298</v>
      </c>
      <c r="F287" s="14" t="s">
        <v>1767</v>
      </c>
      <c r="G287" s="15">
        <v>151.0</v>
      </c>
      <c r="H287" s="15" t="s">
        <v>8405</v>
      </c>
      <c r="I287" s="15">
        <v>117.0</v>
      </c>
      <c r="J287" s="15" t="s">
        <v>8509</v>
      </c>
      <c r="K287" s="15" t="s">
        <v>8220</v>
      </c>
    </row>
    <row r="288">
      <c r="A288" s="14" t="s">
        <v>1771</v>
      </c>
      <c r="B288" s="14" t="s">
        <v>6302</v>
      </c>
      <c r="C288" s="14" t="s">
        <v>1772</v>
      </c>
      <c r="D288" s="14" t="s">
        <v>619</v>
      </c>
      <c r="E288" s="14" t="s">
        <v>6303</v>
      </c>
      <c r="F288" s="14" t="s">
        <v>1773</v>
      </c>
      <c r="G288" s="15">
        <v>152.0</v>
      </c>
      <c r="H288" s="15" t="s">
        <v>8405</v>
      </c>
      <c r="I288" s="15">
        <v>118.0</v>
      </c>
      <c r="J288" s="15" t="s">
        <v>8510</v>
      </c>
      <c r="K288" s="15" t="s">
        <v>8222</v>
      </c>
    </row>
    <row r="289">
      <c r="A289" s="14" t="s">
        <v>1777</v>
      </c>
      <c r="B289" s="14" t="s">
        <v>6305</v>
      </c>
      <c r="C289" s="14" t="s">
        <v>1778</v>
      </c>
      <c r="D289" s="14" t="s">
        <v>627</v>
      </c>
      <c r="E289" s="14" t="s">
        <v>6306</v>
      </c>
      <c r="F289" s="14" t="s">
        <v>1779</v>
      </c>
      <c r="G289" s="15">
        <v>153.0</v>
      </c>
      <c r="H289" s="15" t="s">
        <v>8405</v>
      </c>
      <c r="I289" s="15">
        <v>119.0</v>
      </c>
      <c r="J289" s="15" t="s">
        <v>8511</v>
      </c>
      <c r="K289" s="15" t="s">
        <v>8224</v>
      </c>
    </row>
    <row r="290">
      <c r="A290" s="14" t="s">
        <v>1783</v>
      </c>
      <c r="B290" s="14" t="s">
        <v>6308</v>
      </c>
      <c r="C290" s="14" t="s">
        <v>1784</v>
      </c>
      <c r="D290" s="14" t="s">
        <v>639</v>
      </c>
      <c r="E290" s="14" t="s">
        <v>6309</v>
      </c>
      <c r="F290" s="14" t="s">
        <v>1785</v>
      </c>
      <c r="G290" s="15">
        <v>154.0</v>
      </c>
      <c r="H290" s="15" t="s">
        <v>8405</v>
      </c>
      <c r="I290" s="15">
        <v>120.0</v>
      </c>
      <c r="J290" s="15" t="s">
        <v>8512</v>
      </c>
      <c r="K290" s="15" t="s">
        <v>8226</v>
      </c>
    </row>
    <row r="291">
      <c r="A291" s="14" t="s">
        <v>1789</v>
      </c>
      <c r="B291" s="14" t="s">
        <v>6311</v>
      </c>
      <c r="C291" s="14" t="s">
        <v>1790</v>
      </c>
      <c r="D291" s="14" t="s">
        <v>639</v>
      </c>
      <c r="E291" s="14" t="s">
        <v>6309</v>
      </c>
      <c r="F291" s="14" t="s">
        <v>1785</v>
      </c>
      <c r="G291" s="15">
        <v>155.0</v>
      </c>
      <c r="H291" s="15" t="s">
        <v>8405</v>
      </c>
      <c r="I291" s="15">
        <v>121.0</v>
      </c>
      <c r="J291" s="15" t="s">
        <v>8513</v>
      </c>
      <c r="K291" s="15" t="s">
        <v>8228</v>
      </c>
    </row>
    <row r="292">
      <c r="A292" s="14" t="s">
        <v>1791</v>
      </c>
      <c r="B292" s="14" t="s">
        <v>6313</v>
      </c>
      <c r="C292" s="14" t="s">
        <v>1792</v>
      </c>
      <c r="D292" s="14" t="s">
        <v>650</v>
      </c>
      <c r="E292" s="14" t="s">
        <v>6314</v>
      </c>
      <c r="F292" s="14" t="s">
        <v>1793</v>
      </c>
      <c r="G292" s="15">
        <v>155.0</v>
      </c>
      <c r="H292" s="15" t="s">
        <v>8405</v>
      </c>
      <c r="I292" s="15">
        <v>121.0</v>
      </c>
      <c r="J292" s="15" t="s">
        <v>8514</v>
      </c>
      <c r="K292" s="15" t="s">
        <v>8230</v>
      </c>
    </row>
    <row r="293">
      <c r="A293" s="14" t="s">
        <v>1797</v>
      </c>
      <c r="B293" s="14" t="s">
        <v>6316</v>
      </c>
      <c r="C293" s="14" t="s">
        <v>1798</v>
      </c>
      <c r="D293" s="14" t="s">
        <v>650</v>
      </c>
      <c r="E293" s="14" t="s">
        <v>6314</v>
      </c>
      <c r="F293" s="14" t="s">
        <v>1793</v>
      </c>
      <c r="G293" s="15">
        <v>156.0</v>
      </c>
      <c r="H293" s="15" t="s">
        <v>8405</v>
      </c>
      <c r="I293" s="15">
        <v>122.0</v>
      </c>
      <c r="J293" s="15" t="s">
        <v>8515</v>
      </c>
      <c r="K293" s="15" t="s">
        <v>8232</v>
      </c>
    </row>
    <row r="294">
      <c r="A294" s="14" t="s">
        <v>1799</v>
      </c>
      <c r="B294" s="14" t="s">
        <v>6318</v>
      </c>
      <c r="C294" s="14" t="s">
        <v>1800</v>
      </c>
      <c r="D294" s="14" t="s">
        <v>650</v>
      </c>
      <c r="E294" s="14" t="s">
        <v>6314</v>
      </c>
      <c r="F294" s="14" t="s">
        <v>1793</v>
      </c>
      <c r="G294" s="15">
        <v>156.0</v>
      </c>
      <c r="H294" s="15" t="s">
        <v>8405</v>
      </c>
      <c r="I294" s="15">
        <v>122.0</v>
      </c>
      <c r="J294" s="15" t="s">
        <v>8516</v>
      </c>
      <c r="K294" s="15" t="s">
        <v>8234</v>
      </c>
    </row>
    <row r="295">
      <c r="A295" s="14" t="s">
        <v>1801</v>
      </c>
      <c r="B295" s="14" t="s">
        <v>6320</v>
      </c>
      <c r="C295" s="14" t="s">
        <v>1802</v>
      </c>
      <c r="D295" s="14" t="s">
        <v>650</v>
      </c>
      <c r="E295" s="14" t="s">
        <v>6314</v>
      </c>
      <c r="F295" s="14" t="s">
        <v>1793</v>
      </c>
      <c r="G295" s="15">
        <v>156.0</v>
      </c>
      <c r="H295" s="15" t="s">
        <v>8405</v>
      </c>
      <c r="I295" s="15">
        <v>122.0</v>
      </c>
      <c r="J295" s="15" t="s">
        <v>8517</v>
      </c>
      <c r="K295" s="15" t="s">
        <v>8236</v>
      </c>
    </row>
    <row r="296">
      <c r="A296" s="14" t="s">
        <v>1803</v>
      </c>
      <c r="B296" s="14" t="s">
        <v>6322</v>
      </c>
      <c r="C296" s="14" t="s">
        <v>1804</v>
      </c>
      <c r="D296" s="14" t="s">
        <v>660</v>
      </c>
      <c r="E296" s="14" t="s">
        <v>6323</v>
      </c>
      <c r="F296" s="14" t="s">
        <v>1805</v>
      </c>
      <c r="G296" s="15">
        <v>157.0</v>
      </c>
      <c r="H296" s="15" t="s">
        <v>8405</v>
      </c>
      <c r="I296" s="15">
        <v>123.0</v>
      </c>
      <c r="J296" s="15" t="s">
        <v>8518</v>
      </c>
      <c r="K296" s="15" t="s">
        <v>8238</v>
      </c>
    </row>
    <row r="297">
      <c r="A297" s="14" t="s">
        <v>1809</v>
      </c>
      <c r="B297" s="14" t="s">
        <v>6325</v>
      </c>
      <c r="C297" s="14" t="s">
        <v>1810</v>
      </c>
      <c r="D297" s="14" t="s">
        <v>668</v>
      </c>
      <c r="E297" s="14" t="s">
        <v>6323</v>
      </c>
      <c r="F297" s="14" t="s">
        <v>1811</v>
      </c>
      <c r="G297" s="15">
        <v>158.0</v>
      </c>
      <c r="H297" s="15" t="s">
        <v>8405</v>
      </c>
      <c r="I297" s="15">
        <v>124.0</v>
      </c>
      <c r="J297" s="15" t="s">
        <v>8519</v>
      </c>
      <c r="K297" s="15" t="s">
        <v>8240</v>
      </c>
    </row>
    <row r="298">
      <c r="A298" s="14" t="s">
        <v>1815</v>
      </c>
      <c r="B298" s="14" t="s">
        <v>6327</v>
      </c>
      <c r="C298" s="14" t="s">
        <v>1816</v>
      </c>
      <c r="D298" s="14" t="s">
        <v>678</v>
      </c>
      <c r="E298" s="14" t="s">
        <v>6328</v>
      </c>
      <c r="F298" s="14" t="s">
        <v>1817</v>
      </c>
      <c r="G298" s="15">
        <v>158.0</v>
      </c>
      <c r="H298" s="15" t="s">
        <v>8405</v>
      </c>
      <c r="I298" s="15">
        <v>124.0</v>
      </c>
      <c r="J298" s="15" t="s">
        <v>8520</v>
      </c>
      <c r="K298" s="15" t="s">
        <v>8242</v>
      </c>
    </row>
    <row r="299">
      <c r="A299" s="14" t="s">
        <v>1821</v>
      </c>
      <c r="B299" s="14" t="s">
        <v>6330</v>
      </c>
      <c r="C299" s="14" t="s">
        <v>1822</v>
      </c>
      <c r="D299" s="14" t="s">
        <v>686</v>
      </c>
      <c r="E299" s="14" t="s">
        <v>6331</v>
      </c>
      <c r="F299" s="14" t="s">
        <v>1823</v>
      </c>
      <c r="G299" s="15">
        <v>159.0</v>
      </c>
      <c r="H299" s="15" t="s">
        <v>8405</v>
      </c>
      <c r="I299" s="15">
        <v>125.0</v>
      </c>
      <c r="J299" s="15" t="s">
        <v>8521</v>
      </c>
      <c r="K299" s="15" t="s">
        <v>8244</v>
      </c>
    </row>
    <row r="300">
      <c r="A300" s="14" t="s">
        <v>1827</v>
      </c>
      <c r="B300" s="14" t="s">
        <v>6333</v>
      </c>
      <c r="C300" s="14" t="s">
        <v>1828</v>
      </c>
      <c r="D300" s="14" t="s">
        <v>694</v>
      </c>
      <c r="E300" s="14" t="s">
        <v>6334</v>
      </c>
      <c r="F300" s="14" t="s">
        <v>1829</v>
      </c>
      <c r="G300" s="15">
        <v>159.0</v>
      </c>
      <c r="H300" s="15" t="s">
        <v>8405</v>
      </c>
      <c r="I300" s="15">
        <v>125.0</v>
      </c>
      <c r="J300" s="15" t="s">
        <v>8522</v>
      </c>
      <c r="K300" s="15" t="s">
        <v>8246</v>
      </c>
    </row>
    <row r="301">
      <c r="A301" s="14" t="s">
        <v>1833</v>
      </c>
      <c r="B301" s="14" t="s">
        <v>6336</v>
      </c>
      <c r="C301" s="14" t="s">
        <v>1834</v>
      </c>
      <c r="D301" s="14" t="s">
        <v>702</v>
      </c>
      <c r="E301" s="14" t="s">
        <v>6334</v>
      </c>
      <c r="F301" s="14" t="s">
        <v>1835</v>
      </c>
      <c r="G301" s="15">
        <v>160.0</v>
      </c>
      <c r="H301" s="15" t="s">
        <v>8405</v>
      </c>
      <c r="I301" s="15">
        <v>126.0</v>
      </c>
      <c r="J301" s="15" t="s">
        <v>8523</v>
      </c>
      <c r="K301" s="15" t="s">
        <v>8250</v>
      </c>
    </row>
    <row r="302">
      <c r="A302" s="14" t="s">
        <v>1838</v>
      </c>
      <c r="B302" s="14" t="s">
        <v>6338</v>
      </c>
      <c r="C302" s="14" t="s">
        <v>1839</v>
      </c>
      <c r="D302" s="14" t="s">
        <v>710</v>
      </c>
      <c r="E302" s="14" t="s">
        <v>6334</v>
      </c>
      <c r="F302" s="14" t="s">
        <v>1840</v>
      </c>
      <c r="G302" s="15">
        <v>160.0</v>
      </c>
      <c r="H302" s="15" t="s">
        <v>8405</v>
      </c>
      <c r="I302" s="15">
        <v>126.0</v>
      </c>
      <c r="J302" s="15" t="s">
        <v>8524</v>
      </c>
      <c r="K302" s="15" t="s">
        <v>8252</v>
      </c>
    </row>
    <row r="303">
      <c r="A303" s="14" t="s">
        <v>1844</v>
      </c>
      <c r="B303" s="14" t="s">
        <v>6340</v>
      </c>
      <c r="C303" s="14" t="s">
        <v>1845</v>
      </c>
      <c r="D303" s="14" t="s">
        <v>718</v>
      </c>
      <c r="E303" s="14" t="s">
        <v>6341</v>
      </c>
      <c r="F303" s="14" t="s">
        <v>1846</v>
      </c>
      <c r="G303" s="15">
        <v>160.0</v>
      </c>
      <c r="H303" s="15" t="s">
        <v>8405</v>
      </c>
      <c r="I303" s="15">
        <v>126.0</v>
      </c>
      <c r="J303" s="15" t="s">
        <v>8525</v>
      </c>
      <c r="K303" s="15" t="s">
        <v>8254</v>
      </c>
    </row>
    <row r="304">
      <c r="A304" s="14" t="s">
        <v>1850</v>
      </c>
      <c r="B304" s="14" t="s">
        <v>6343</v>
      </c>
      <c r="C304" s="14" t="s">
        <v>1851</v>
      </c>
      <c r="D304" s="14" t="s">
        <v>718</v>
      </c>
      <c r="E304" s="14" t="s">
        <v>6341</v>
      </c>
      <c r="F304" s="14" t="s">
        <v>1852</v>
      </c>
      <c r="G304" s="15">
        <v>160.0</v>
      </c>
      <c r="H304" s="15" t="s">
        <v>8405</v>
      </c>
      <c r="I304" s="15">
        <v>126.0</v>
      </c>
      <c r="J304" s="15" t="s">
        <v>8526</v>
      </c>
      <c r="K304" s="15" t="s">
        <v>8248</v>
      </c>
    </row>
    <row r="305">
      <c r="A305" s="14" t="s">
        <v>1856</v>
      </c>
      <c r="B305" s="14" t="s">
        <v>6345</v>
      </c>
      <c r="C305" s="14" t="s">
        <v>1857</v>
      </c>
      <c r="D305" s="14" t="s">
        <v>735</v>
      </c>
      <c r="E305" s="14" t="s">
        <v>6346</v>
      </c>
      <c r="F305" s="14" t="s">
        <v>1858</v>
      </c>
      <c r="G305" s="15">
        <v>160.0</v>
      </c>
      <c r="H305" s="15" t="s">
        <v>8405</v>
      </c>
      <c r="I305" s="15">
        <v>126.0</v>
      </c>
      <c r="J305" s="15" t="s">
        <v>8527</v>
      </c>
      <c r="K305" s="15" t="s">
        <v>8256</v>
      </c>
    </row>
    <row r="306">
      <c r="A306" s="14" t="s">
        <v>1862</v>
      </c>
      <c r="B306" s="14" t="s">
        <v>6348</v>
      </c>
      <c r="C306" s="14" t="s">
        <v>1863</v>
      </c>
      <c r="D306" s="14" t="s">
        <v>743</v>
      </c>
      <c r="E306" s="14" t="s">
        <v>6346</v>
      </c>
      <c r="F306" s="14" t="s">
        <v>1864</v>
      </c>
      <c r="G306" s="15">
        <v>160.0</v>
      </c>
      <c r="H306" s="15" t="s">
        <v>8405</v>
      </c>
      <c r="I306" s="15">
        <v>126.0</v>
      </c>
      <c r="J306" s="15" t="s">
        <v>8528</v>
      </c>
      <c r="K306" s="15" t="s">
        <v>8258</v>
      </c>
    </row>
    <row r="307">
      <c r="A307" s="14" t="s">
        <v>1868</v>
      </c>
      <c r="B307" s="14" t="s">
        <v>6350</v>
      </c>
      <c r="C307" s="14" t="s">
        <v>1869</v>
      </c>
      <c r="D307" s="14" t="s">
        <v>751</v>
      </c>
      <c r="E307" s="14" t="s">
        <v>6346</v>
      </c>
      <c r="F307" s="14" t="s">
        <v>1870</v>
      </c>
      <c r="G307" s="15">
        <v>160.0</v>
      </c>
      <c r="H307" s="15" t="s">
        <v>8405</v>
      </c>
      <c r="I307" s="15">
        <v>126.0</v>
      </c>
      <c r="J307" s="15" t="s">
        <v>8529</v>
      </c>
      <c r="K307" s="15" t="s">
        <v>8260</v>
      </c>
    </row>
    <row r="308">
      <c r="A308" s="14" t="s">
        <v>1874</v>
      </c>
      <c r="B308" s="14" t="s">
        <v>6352</v>
      </c>
      <c r="C308" s="14" t="s">
        <v>1875</v>
      </c>
      <c r="D308" s="14" t="s">
        <v>759</v>
      </c>
      <c r="E308" s="14" t="s">
        <v>6353</v>
      </c>
      <c r="F308" s="14" t="s">
        <v>1876</v>
      </c>
      <c r="G308" s="15">
        <v>161.0</v>
      </c>
      <c r="H308" s="15" t="s">
        <v>8405</v>
      </c>
      <c r="I308" s="15">
        <v>127.0</v>
      </c>
      <c r="J308" s="15" t="s">
        <v>8530</v>
      </c>
      <c r="K308" s="15" t="s">
        <v>8262</v>
      </c>
    </row>
    <row r="309">
      <c r="A309" s="14" t="s">
        <v>1880</v>
      </c>
      <c r="B309" s="14" t="s">
        <v>6355</v>
      </c>
      <c r="C309" s="14" t="s">
        <v>1881</v>
      </c>
      <c r="D309" s="14" t="s">
        <v>767</v>
      </c>
      <c r="E309" s="14" t="s">
        <v>6356</v>
      </c>
      <c r="F309" s="14" t="s">
        <v>1882</v>
      </c>
      <c r="G309" s="15">
        <v>161.0</v>
      </c>
      <c r="H309" s="15" t="s">
        <v>8405</v>
      </c>
      <c r="I309" s="15">
        <v>127.0</v>
      </c>
      <c r="J309" s="15" t="s">
        <v>8531</v>
      </c>
      <c r="K309" s="15" t="s">
        <v>8264</v>
      </c>
    </row>
    <row r="310">
      <c r="A310" s="14" t="s">
        <v>1886</v>
      </c>
      <c r="B310" s="14" t="s">
        <v>6358</v>
      </c>
      <c r="C310" s="14" t="s">
        <v>1887</v>
      </c>
      <c r="D310" s="14" t="s">
        <v>775</v>
      </c>
      <c r="E310" s="14" t="s">
        <v>6356</v>
      </c>
      <c r="F310" s="14" t="s">
        <v>1888</v>
      </c>
      <c r="G310" s="15">
        <v>161.0</v>
      </c>
      <c r="H310" s="15" t="s">
        <v>8405</v>
      </c>
      <c r="I310" s="15">
        <v>127.0</v>
      </c>
      <c r="J310" s="15" t="s">
        <v>8532</v>
      </c>
      <c r="K310" s="15" t="s">
        <v>8266</v>
      </c>
    </row>
    <row r="311">
      <c r="A311" s="14" t="s">
        <v>1892</v>
      </c>
      <c r="B311" s="14" t="s">
        <v>6360</v>
      </c>
      <c r="C311" s="14" t="s">
        <v>1893</v>
      </c>
      <c r="D311" s="14" t="s">
        <v>783</v>
      </c>
      <c r="E311" s="14" t="s">
        <v>6361</v>
      </c>
      <c r="F311" s="14" t="s">
        <v>1894</v>
      </c>
      <c r="G311" s="15">
        <v>161.0</v>
      </c>
      <c r="H311" s="15" t="s">
        <v>8405</v>
      </c>
      <c r="I311" s="15">
        <v>127.0</v>
      </c>
      <c r="J311" s="15" t="s">
        <v>8533</v>
      </c>
      <c r="K311" s="15" t="s">
        <v>8268</v>
      </c>
    </row>
    <row r="312">
      <c r="A312" s="14" t="s">
        <v>1898</v>
      </c>
      <c r="B312" s="14" t="s">
        <v>6363</v>
      </c>
      <c r="C312" s="14" t="s">
        <v>1899</v>
      </c>
      <c r="D312" s="14" t="s">
        <v>791</v>
      </c>
      <c r="E312" s="14" t="s">
        <v>6364</v>
      </c>
      <c r="F312" s="14" t="s">
        <v>1900</v>
      </c>
      <c r="G312" s="15">
        <v>161.0</v>
      </c>
      <c r="H312" s="15" t="s">
        <v>8405</v>
      </c>
      <c r="I312" s="15">
        <v>127.0</v>
      </c>
      <c r="J312" s="15" t="s">
        <v>8534</v>
      </c>
      <c r="K312" s="15" t="s">
        <v>8270</v>
      </c>
    </row>
    <row r="313">
      <c r="A313" s="14" t="s">
        <v>1904</v>
      </c>
      <c r="B313" s="14" t="s">
        <v>6366</v>
      </c>
      <c r="C313" s="14" t="s">
        <v>1905</v>
      </c>
      <c r="D313" s="14" t="s">
        <v>799</v>
      </c>
      <c r="E313" s="14" t="s">
        <v>6367</v>
      </c>
      <c r="F313" s="14" t="s">
        <v>1906</v>
      </c>
      <c r="G313" s="15">
        <v>161.0</v>
      </c>
      <c r="H313" s="15" t="s">
        <v>8405</v>
      </c>
      <c r="I313" s="15">
        <v>127.0</v>
      </c>
      <c r="J313" s="15" t="s">
        <v>8535</v>
      </c>
      <c r="K313" s="15" t="s">
        <v>8272</v>
      </c>
    </row>
    <row r="314">
      <c r="A314" s="14" t="s">
        <v>1910</v>
      </c>
      <c r="B314" s="14" t="s">
        <v>6369</v>
      </c>
      <c r="C314" s="14" t="s">
        <v>1911</v>
      </c>
      <c r="D314" s="14" t="s">
        <v>811</v>
      </c>
      <c r="E314" s="14" t="s">
        <v>6370</v>
      </c>
      <c r="F314" s="14" t="s">
        <v>1912</v>
      </c>
      <c r="G314" s="15">
        <v>162.0</v>
      </c>
      <c r="H314" s="15" t="s">
        <v>8405</v>
      </c>
      <c r="I314" s="15">
        <v>128.0</v>
      </c>
      <c r="J314" s="15" t="s">
        <v>8536</v>
      </c>
      <c r="K314" s="15" t="s">
        <v>8274</v>
      </c>
    </row>
    <row r="315">
      <c r="A315" s="14" t="s">
        <v>1917</v>
      </c>
      <c r="B315" s="14" t="s">
        <v>6372</v>
      </c>
      <c r="C315" s="14" t="s">
        <v>1918</v>
      </c>
      <c r="D315" s="14" t="s">
        <v>820</v>
      </c>
      <c r="E315" s="14" t="s">
        <v>6370</v>
      </c>
      <c r="F315" s="14" t="s">
        <v>1919</v>
      </c>
      <c r="G315" s="15">
        <v>162.0</v>
      </c>
      <c r="H315" s="15" t="s">
        <v>8405</v>
      </c>
      <c r="I315" s="15">
        <v>128.0</v>
      </c>
      <c r="J315" s="15" t="s">
        <v>8537</v>
      </c>
      <c r="K315" s="15" t="s">
        <v>8276</v>
      </c>
    </row>
    <row r="316">
      <c r="A316" s="14" t="s">
        <v>1923</v>
      </c>
      <c r="B316" s="14" t="s">
        <v>6374</v>
      </c>
      <c r="C316" s="14" t="s">
        <v>1924</v>
      </c>
      <c r="D316" s="14" t="s">
        <v>828</v>
      </c>
      <c r="E316" s="14" t="s">
        <v>6375</v>
      </c>
      <c r="F316" s="14" t="s">
        <v>1925</v>
      </c>
      <c r="G316" s="15">
        <v>163.0</v>
      </c>
      <c r="H316" s="15" t="s">
        <v>8405</v>
      </c>
      <c r="I316" s="15">
        <v>129.0</v>
      </c>
      <c r="J316" s="15" t="s">
        <v>8538</v>
      </c>
      <c r="K316" s="15" t="s">
        <v>8278</v>
      </c>
    </row>
    <row r="317">
      <c r="A317" s="14" t="s">
        <v>1929</v>
      </c>
      <c r="B317" s="14" t="s">
        <v>6377</v>
      </c>
      <c r="C317" s="14" t="s">
        <v>1930</v>
      </c>
      <c r="D317" s="14" t="s">
        <v>836</v>
      </c>
      <c r="E317" s="14" t="s">
        <v>6378</v>
      </c>
      <c r="F317" s="14" t="s">
        <v>1931</v>
      </c>
      <c r="G317" s="15">
        <v>163.0</v>
      </c>
      <c r="H317" s="15" t="s">
        <v>8405</v>
      </c>
      <c r="I317" s="15">
        <v>129.0</v>
      </c>
      <c r="J317" s="15" t="s">
        <v>8539</v>
      </c>
      <c r="K317" s="15" t="s">
        <v>8280</v>
      </c>
    </row>
    <row r="318">
      <c r="A318" s="14" t="s">
        <v>1935</v>
      </c>
      <c r="B318" s="14" t="s">
        <v>6380</v>
      </c>
      <c r="C318" s="14" t="s">
        <v>1936</v>
      </c>
      <c r="D318" s="14" t="s">
        <v>844</v>
      </c>
      <c r="E318" s="14" t="s">
        <v>6381</v>
      </c>
      <c r="F318" s="14" t="s">
        <v>1937</v>
      </c>
      <c r="G318" s="15">
        <v>164.0</v>
      </c>
      <c r="H318" s="15" t="s">
        <v>8405</v>
      </c>
      <c r="I318" s="15">
        <v>130.0</v>
      </c>
      <c r="J318" s="15" t="s">
        <v>8540</v>
      </c>
      <c r="K318" s="15" t="s">
        <v>8282</v>
      </c>
    </row>
    <row r="319">
      <c r="A319" s="14" t="s">
        <v>1941</v>
      </c>
      <c r="B319" s="14" t="s">
        <v>6383</v>
      </c>
      <c r="C319" s="14" t="s">
        <v>1942</v>
      </c>
      <c r="D319" s="14" t="s">
        <v>852</v>
      </c>
      <c r="E319" s="14" t="s">
        <v>6384</v>
      </c>
      <c r="F319" s="14" t="s">
        <v>1943</v>
      </c>
      <c r="G319" s="15">
        <v>165.0</v>
      </c>
      <c r="H319" s="15" t="s">
        <v>8405</v>
      </c>
      <c r="I319" s="15">
        <v>131.0</v>
      </c>
      <c r="J319" s="15" t="s">
        <v>8541</v>
      </c>
      <c r="K319" s="15" t="s">
        <v>8284</v>
      </c>
    </row>
    <row r="320">
      <c r="A320" s="14" t="s">
        <v>1947</v>
      </c>
      <c r="B320" s="14" t="s">
        <v>6386</v>
      </c>
      <c r="C320" s="14" t="s">
        <v>1948</v>
      </c>
      <c r="D320" s="14" t="s">
        <v>860</v>
      </c>
      <c r="E320" s="14" t="s">
        <v>6387</v>
      </c>
      <c r="F320" s="14" t="s">
        <v>1949</v>
      </c>
      <c r="G320" s="15">
        <v>165.0</v>
      </c>
      <c r="H320" s="15" t="s">
        <v>8405</v>
      </c>
      <c r="I320" s="15">
        <v>131.0</v>
      </c>
      <c r="J320" s="15" t="s">
        <v>8542</v>
      </c>
      <c r="K320" s="15" t="s">
        <v>8286</v>
      </c>
    </row>
    <row r="321">
      <c r="A321" s="14" t="s">
        <v>1953</v>
      </c>
      <c r="B321" s="14" t="s">
        <v>6389</v>
      </c>
      <c r="C321" s="14" t="s">
        <v>1954</v>
      </c>
      <c r="D321" s="14" t="s">
        <v>868</v>
      </c>
      <c r="E321" s="14" t="s">
        <v>6390</v>
      </c>
      <c r="F321" s="14" t="s">
        <v>1955</v>
      </c>
      <c r="G321" s="15">
        <v>166.0</v>
      </c>
      <c r="H321" s="15" t="s">
        <v>8405</v>
      </c>
      <c r="I321" s="15">
        <v>132.0</v>
      </c>
      <c r="J321" s="15" t="s">
        <v>8543</v>
      </c>
      <c r="K321" s="15" t="s">
        <v>8288</v>
      </c>
    </row>
    <row r="322">
      <c r="A322" s="14" t="s">
        <v>1960</v>
      </c>
      <c r="B322" s="14" t="s">
        <v>6392</v>
      </c>
      <c r="C322" s="14" t="s">
        <v>1961</v>
      </c>
      <c r="D322" s="14" t="s">
        <v>876</v>
      </c>
      <c r="E322" s="14" t="s">
        <v>6393</v>
      </c>
      <c r="F322" s="14" t="s">
        <v>1962</v>
      </c>
      <c r="G322" s="15">
        <v>166.0</v>
      </c>
      <c r="H322" s="15" t="s">
        <v>8405</v>
      </c>
      <c r="I322" s="15">
        <v>132.0</v>
      </c>
      <c r="J322" s="15" t="s">
        <v>8544</v>
      </c>
      <c r="K322" s="15" t="s">
        <v>8290</v>
      </c>
    </row>
    <row r="323">
      <c r="A323" s="14" t="s">
        <v>1966</v>
      </c>
      <c r="B323" s="14" t="s">
        <v>6395</v>
      </c>
      <c r="C323" s="14" t="s">
        <v>1967</v>
      </c>
      <c r="D323" s="14" t="s">
        <v>884</v>
      </c>
      <c r="E323" s="14" t="s">
        <v>6396</v>
      </c>
      <c r="F323" s="14" t="s">
        <v>1968</v>
      </c>
      <c r="G323" s="15">
        <v>167.0</v>
      </c>
      <c r="H323" s="15" t="s">
        <v>8405</v>
      </c>
      <c r="I323" s="15">
        <v>133.0</v>
      </c>
      <c r="J323" s="15" t="s">
        <v>8545</v>
      </c>
      <c r="K323" s="15" t="s">
        <v>8292</v>
      </c>
    </row>
    <row r="324">
      <c r="A324" s="14" t="s">
        <v>1972</v>
      </c>
      <c r="B324" s="14" t="s">
        <v>6398</v>
      </c>
      <c r="C324" s="14" t="s">
        <v>1973</v>
      </c>
      <c r="D324" s="16"/>
      <c r="E324" s="16"/>
      <c r="F324" s="16"/>
      <c r="G324" s="15">
        <v>167.0</v>
      </c>
      <c r="H324" s="15" t="s">
        <v>8405</v>
      </c>
      <c r="I324" s="15">
        <v>133.0</v>
      </c>
      <c r="J324" s="15" t="s">
        <v>8546</v>
      </c>
      <c r="K324" s="15" t="s">
        <v>8294</v>
      </c>
    </row>
    <row r="325">
      <c r="A325" s="14" t="s">
        <v>1974</v>
      </c>
      <c r="B325" s="14" t="s">
        <v>6400</v>
      </c>
      <c r="C325" s="14" t="s">
        <v>1975</v>
      </c>
      <c r="D325" s="14" t="s">
        <v>892</v>
      </c>
      <c r="E325" s="14" t="s">
        <v>6401</v>
      </c>
      <c r="F325" s="14" t="s">
        <v>1976</v>
      </c>
      <c r="G325" s="15">
        <v>167.0</v>
      </c>
      <c r="H325" s="15" t="s">
        <v>8405</v>
      </c>
      <c r="I325" s="15">
        <v>133.0</v>
      </c>
      <c r="J325" s="15" t="s">
        <v>8547</v>
      </c>
      <c r="K325" s="15" t="s">
        <v>8548</v>
      </c>
    </row>
    <row r="326">
      <c r="A326" s="14" t="s">
        <v>1980</v>
      </c>
      <c r="B326" s="14" t="s">
        <v>6403</v>
      </c>
      <c r="C326" s="14" t="s">
        <v>1981</v>
      </c>
      <c r="D326" s="16"/>
      <c r="E326" s="16"/>
      <c r="F326" s="16"/>
      <c r="G326" s="15">
        <v>168.0</v>
      </c>
      <c r="H326" s="15" t="s">
        <v>8405</v>
      </c>
      <c r="I326" s="15">
        <v>134.0</v>
      </c>
      <c r="J326" s="15" t="s">
        <v>8549</v>
      </c>
      <c r="K326" s="15" t="s">
        <v>8298</v>
      </c>
    </row>
    <row r="327">
      <c r="A327" s="14" t="s">
        <v>1982</v>
      </c>
      <c r="B327" s="14" t="s">
        <v>6405</v>
      </c>
      <c r="C327" s="14" t="s">
        <v>1983</v>
      </c>
      <c r="D327" s="14" t="s">
        <v>901</v>
      </c>
      <c r="E327" s="14" t="s">
        <v>6406</v>
      </c>
      <c r="F327" s="14" t="s">
        <v>1984</v>
      </c>
      <c r="G327" s="15">
        <v>168.0</v>
      </c>
      <c r="H327" s="15" t="s">
        <v>8405</v>
      </c>
      <c r="I327" s="15">
        <v>134.0</v>
      </c>
      <c r="J327" s="15" t="s">
        <v>8550</v>
      </c>
      <c r="K327" s="15" t="s">
        <v>8300</v>
      </c>
    </row>
    <row r="328">
      <c r="A328" s="14" t="s">
        <v>1988</v>
      </c>
      <c r="B328" s="14" t="s">
        <v>6408</v>
      </c>
      <c r="C328" s="14" t="s">
        <v>1989</v>
      </c>
      <c r="D328" s="14" t="s">
        <v>909</v>
      </c>
      <c r="E328" s="14" t="s">
        <v>6409</v>
      </c>
      <c r="F328" s="14" t="s">
        <v>1990</v>
      </c>
      <c r="G328" s="15">
        <v>168.0</v>
      </c>
      <c r="H328" s="15" t="s">
        <v>8405</v>
      </c>
      <c r="I328" s="15">
        <v>134.0</v>
      </c>
      <c r="J328" s="15" t="s">
        <v>8551</v>
      </c>
      <c r="K328" s="15" t="s">
        <v>8302</v>
      </c>
    </row>
    <row r="329">
      <c r="A329" s="14" t="s">
        <v>1993</v>
      </c>
      <c r="B329" s="14" t="s">
        <v>6411</v>
      </c>
      <c r="C329" s="14" t="s">
        <v>1994</v>
      </c>
      <c r="D329" s="16"/>
      <c r="E329" s="16"/>
      <c r="F329" s="16"/>
      <c r="G329" s="15">
        <v>169.0</v>
      </c>
      <c r="H329" s="15" t="s">
        <v>8405</v>
      </c>
      <c r="I329" s="15">
        <v>135.0</v>
      </c>
      <c r="J329" s="15" t="s">
        <v>8552</v>
      </c>
      <c r="K329" s="15" t="s">
        <v>8296</v>
      </c>
    </row>
    <row r="330">
      <c r="A330" s="14" t="s">
        <v>1995</v>
      </c>
      <c r="B330" s="14" t="s">
        <v>6413</v>
      </c>
      <c r="C330" s="14" t="s">
        <v>1996</v>
      </c>
      <c r="D330" s="14" t="s">
        <v>917</v>
      </c>
      <c r="E330" s="14" t="s">
        <v>6414</v>
      </c>
      <c r="F330" s="14" t="s">
        <v>1997</v>
      </c>
      <c r="G330" s="15">
        <v>169.0</v>
      </c>
      <c r="H330" s="15" t="s">
        <v>8405</v>
      </c>
      <c r="I330" s="15">
        <v>135.0</v>
      </c>
      <c r="J330" s="15" t="s">
        <v>8553</v>
      </c>
      <c r="K330" s="15" t="s">
        <v>8305</v>
      </c>
    </row>
    <row r="331">
      <c r="A331" s="14" t="s">
        <v>2001</v>
      </c>
      <c r="B331" s="14" t="s">
        <v>6416</v>
      </c>
      <c r="C331" s="14" t="s">
        <v>2002</v>
      </c>
      <c r="D331" s="14" t="s">
        <v>925</v>
      </c>
      <c r="E331" s="14" t="s">
        <v>6417</v>
      </c>
      <c r="F331" s="14" t="s">
        <v>2003</v>
      </c>
      <c r="G331" s="15">
        <v>169.0</v>
      </c>
      <c r="H331" s="15" t="s">
        <v>8405</v>
      </c>
      <c r="I331" s="15">
        <v>135.0</v>
      </c>
      <c r="J331" s="15" t="s">
        <v>8554</v>
      </c>
      <c r="K331" s="15" t="s">
        <v>8307</v>
      </c>
    </row>
    <row r="332">
      <c r="A332" s="14" t="s">
        <v>2007</v>
      </c>
      <c r="B332" s="14" t="s">
        <v>6419</v>
      </c>
      <c r="C332" s="14" t="s">
        <v>2008</v>
      </c>
      <c r="D332" s="16"/>
      <c r="E332" s="16"/>
      <c r="F332" s="16"/>
      <c r="G332" s="15">
        <v>170.0</v>
      </c>
      <c r="H332" s="15" t="s">
        <v>8405</v>
      </c>
      <c r="I332" s="15">
        <v>136.0</v>
      </c>
      <c r="J332" s="15" t="s">
        <v>8555</v>
      </c>
      <c r="K332" s="15" t="s">
        <v>8309</v>
      </c>
    </row>
    <row r="333">
      <c r="A333" s="14" t="s">
        <v>2009</v>
      </c>
      <c r="B333" s="14" t="s">
        <v>6421</v>
      </c>
      <c r="C333" s="14" t="s">
        <v>2010</v>
      </c>
      <c r="D333" s="14" t="s">
        <v>933</v>
      </c>
      <c r="E333" s="14" t="s">
        <v>6422</v>
      </c>
      <c r="F333" s="14" t="s">
        <v>2011</v>
      </c>
      <c r="G333" s="15">
        <v>170.0</v>
      </c>
      <c r="H333" s="15" t="s">
        <v>8405</v>
      </c>
      <c r="I333" s="15">
        <v>136.0</v>
      </c>
      <c r="J333" s="15" t="s">
        <v>8556</v>
      </c>
      <c r="K333" s="15" t="s">
        <v>8311</v>
      </c>
    </row>
    <row r="334">
      <c r="A334" s="14" t="s">
        <v>2015</v>
      </c>
      <c r="B334" s="14" t="s">
        <v>6424</v>
      </c>
      <c r="C334" s="14" t="s">
        <v>2016</v>
      </c>
      <c r="D334" s="14" t="s">
        <v>945</v>
      </c>
      <c r="E334" s="14" t="s">
        <v>6422</v>
      </c>
      <c r="F334" s="14" t="s">
        <v>2017</v>
      </c>
      <c r="G334" s="15">
        <v>170.0</v>
      </c>
      <c r="H334" s="15" t="s">
        <v>8405</v>
      </c>
      <c r="I334" s="15">
        <v>136.0</v>
      </c>
      <c r="J334" s="15" t="s">
        <v>8557</v>
      </c>
      <c r="K334" s="15" t="s">
        <v>8313</v>
      </c>
    </row>
    <row r="335">
      <c r="A335" s="14" t="s">
        <v>2021</v>
      </c>
      <c r="B335" s="14" t="s">
        <v>6426</v>
      </c>
      <c r="C335" s="14" t="s">
        <v>2022</v>
      </c>
      <c r="D335" s="14" t="s">
        <v>953</v>
      </c>
      <c r="E335" s="14" t="s">
        <v>6427</v>
      </c>
      <c r="F335" s="14" t="s">
        <v>2023</v>
      </c>
      <c r="G335" s="15">
        <v>170.0</v>
      </c>
      <c r="H335" s="15" t="s">
        <v>8405</v>
      </c>
      <c r="I335" s="15">
        <v>136.0</v>
      </c>
      <c r="J335" s="15" t="s">
        <v>8558</v>
      </c>
      <c r="K335" s="15" t="s">
        <v>8315</v>
      </c>
    </row>
    <row r="336">
      <c r="A336" s="14" t="s">
        <v>2027</v>
      </c>
      <c r="B336" s="14" t="s">
        <v>6429</v>
      </c>
      <c r="C336" s="14" t="s">
        <v>2028</v>
      </c>
      <c r="D336" s="14" t="s">
        <v>961</v>
      </c>
      <c r="E336" s="14" t="s">
        <v>6430</v>
      </c>
      <c r="F336" s="14" t="s">
        <v>2029</v>
      </c>
      <c r="G336" s="15">
        <v>171.0</v>
      </c>
      <c r="H336" s="15" t="s">
        <v>8405</v>
      </c>
      <c r="I336" s="15">
        <v>137.0</v>
      </c>
      <c r="J336" s="15" t="s">
        <v>8559</v>
      </c>
      <c r="K336" s="15" t="s">
        <v>8317</v>
      </c>
    </row>
    <row r="337">
      <c r="A337" s="14" t="s">
        <v>2033</v>
      </c>
      <c r="B337" s="14" t="s">
        <v>6432</v>
      </c>
      <c r="C337" s="14" t="s">
        <v>2034</v>
      </c>
      <c r="D337" s="14" t="s">
        <v>969</v>
      </c>
      <c r="E337" s="14" t="s">
        <v>6433</v>
      </c>
      <c r="F337" s="14" t="s">
        <v>2035</v>
      </c>
      <c r="G337" s="15">
        <v>171.0</v>
      </c>
      <c r="H337" s="15" t="s">
        <v>8405</v>
      </c>
      <c r="I337" s="15">
        <v>137.0</v>
      </c>
      <c r="J337" s="15" t="s">
        <v>8560</v>
      </c>
      <c r="K337" s="15" t="s">
        <v>8319</v>
      </c>
    </row>
    <row r="338">
      <c r="A338" s="14" t="s">
        <v>2039</v>
      </c>
      <c r="B338" s="14" t="s">
        <v>6435</v>
      </c>
      <c r="C338" s="14" t="s">
        <v>2040</v>
      </c>
      <c r="D338" s="14" t="s">
        <v>977</v>
      </c>
      <c r="E338" s="14" t="s">
        <v>6436</v>
      </c>
      <c r="F338" s="14" t="s">
        <v>2041</v>
      </c>
      <c r="G338" s="15">
        <v>172.0</v>
      </c>
      <c r="H338" s="15" t="s">
        <v>8405</v>
      </c>
      <c r="I338" s="15">
        <v>138.0</v>
      </c>
      <c r="J338" s="15" t="s">
        <v>8561</v>
      </c>
      <c r="K338" s="15" t="s">
        <v>8321</v>
      </c>
    </row>
    <row r="339">
      <c r="A339" s="14" t="s">
        <v>2044</v>
      </c>
      <c r="B339" s="14" t="s">
        <v>6438</v>
      </c>
      <c r="C339" s="14" t="s">
        <v>2045</v>
      </c>
      <c r="D339" s="14" t="s">
        <v>986</v>
      </c>
      <c r="E339" s="14" t="s">
        <v>6436</v>
      </c>
      <c r="F339" s="14" t="s">
        <v>2046</v>
      </c>
      <c r="G339" s="15">
        <v>172.0</v>
      </c>
      <c r="H339" s="15" t="s">
        <v>8405</v>
      </c>
      <c r="I339" s="15">
        <v>138.0</v>
      </c>
      <c r="J339" s="15" t="s">
        <v>8562</v>
      </c>
      <c r="K339" s="15" t="s">
        <v>8323</v>
      </c>
    </row>
    <row r="340">
      <c r="A340" s="14" t="s">
        <v>2049</v>
      </c>
      <c r="B340" s="14" t="s">
        <v>6440</v>
      </c>
      <c r="C340" s="14" t="s">
        <v>2050</v>
      </c>
      <c r="D340" s="14" t="s">
        <v>994</v>
      </c>
      <c r="E340" s="14" t="s">
        <v>6441</v>
      </c>
      <c r="F340" s="14" t="s">
        <v>2051</v>
      </c>
      <c r="G340" s="15">
        <v>172.0</v>
      </c>
      <c r="H340" s="15" t="s">
        <v>8405</v>
      </c>
      <c r="I340" s="15">
        <v>138.0</v>
      </c>
      <c r="J340" s="15" t="s">
        <v>8563</v>
      </c>
      <c r="K340" s="15" t="s">
        <v>8325</v>
      </c>
    </row>
    <row r="341">
      <c r="A341" s="14" t="s">
        <v>2055</v>
      </c>
      <c r="B341" s="14" t="s">
        <v>6443</v>
      </c>
      <c r="C341" s="14" t="s">
        <v>2056</v>
      </c>
      <c r="D341" s="14" t="s">
        <v>1002</v>
      </c>
      <c r="E341" s="14" t="s">
        <v>6444</v>
      </c>
      <c r="F341" s="14" t="s">
        <v>2057</v>
      </c>
      <c r="G341" s="15">
        <v>172.0</v>
      </c>
      <c r="H341" s="15" t="s">
        <v>8405</v>
      </c>
      <c r="I341" s="15">
        <v>138.0</v>
      </c>
      <c r="J341" s="15" t="s">
        <v>8564</v>
      </c>
      <c r="K341" s="15" t="s">
        <v>8327</v>
      </c>
    </row>
    <row r="342">
      <c r="A342" s="14"/>
      <c r="B342" s="14"/>
      <c r="C342" s="14"/>
      <c r="D342" s="14"/>
      <c r="E342" s="14"/>
      <c r="F342" s="14"/>
      <c r="G342" s="15">
        <v>173.0</v>
      </c>
      <c r="H342" s="15" t="s">
        <v>8405</v>
      </c>
      <c r="I342" s="15">
        <v>139.0</v>
      </c>
      <c r="J342" s="15" t="s">
        <v>8565</v>
      </c>
      <c r="K342" s="15" t="s">
        <v>8329</v>
      </c>
    </row>
    <row r="343">
      <c r="A343" s="14" t="s">
        <v>2061</v>
      </c>
      <c r="B343" s="14" t="s">
        <v>6446</v>
      </c>
      <c r="C343" s="14" t="s">
        <v>2062</v>
      </c>
      <c r="D343" s="14" t="s">
        <v>1010</v>
      </c>
      <c r="E343" s="14" t="s">
        <v>6444</v>
      </c>
      <c r="F343" s="14" t="s">
        <v>2063</v>
      </c>
      <c r="G343" s="15">
        <v>173.0</v>
      </c>
      <c r="H343" s="15" t="s">
        <v>8405</v>
      </c>
      <c r="I343" s="15">
        <v>139.0</v>
      </c>
      <c r="J343" s="15" t="s">
        <v>8566</v>
      </c>
      <c r="K343" s="15" t="s">
        <v>8331</v>
      </c>
    </row>
    <row r="344">
      <c r="A344" s="14" t="s">
        <v>2067</v>
      </c>
      <c r="B344" s="14" t="s">
        <v>6448</v>
      </c>
      <c r="C344" s="14" t="s">
        <v>2068</v>
      </c>
      <c r="D344" s="14" t="s">
        <v>1036</v>
      </c>
      <c r="E344" s="14" t="s">
        <v>6449</v>
      </c>
      <c r="F344" s="14" t="s">
        <v>2069</v>
      </c>
      <c r="G344" s="15">
        <v>174.0</v>
      </c>
      <c r="H344" s="15" t="s">
        <v>8405</v>
      </c>
      <c r="I344" s="15">
        <v>140.0</v>
      </c>
      <c r="J344" s="15" t="s">
        <v>8567</v>
      </c>
      <c r="K344" s="15" t="s">
        <v>8333</v>
      </c>
    </row>
    <row r="345">
      <c r="A345" s="14" t="s">
        <v>2073</v>
      </c>
      <c r="B345" s="14" t="s">
        <v>6451</v>
      </c>
      <c r="C345" s="14" t="s">
        <v>2074</v>
      </c>
      <c r="D345" s="14" t="s">
        <v>1028</v>
      </c>
      <c r="E345" s="14" t="s">
        <v>6452</v>
      </c>
      <c r="F345" s="14" t="s">
        <v>2075</v>
      </c>
      <c r="G345" s="15">
        <v>175.0</v>
      </c>
      <c r="H345" s="15" t="s">
        <v>8405</v>
      </c>
      <c r="I345" s="15">
        <v>141.0</v>
      </c>
      <c r="J345" s="15" t="s">
        <v>8568</v>
      </c>
      <c r="K345" s="15" t="s">
        <v>8335</v>
      </c>
    </row>
    <row r="346">
      <c r="A346" s="14" t="s">
        <v>2079</v>
      </c>
      <c r="B346" s="14" t="s">
        <v>6454</v>
      </c>
      <c r="C346" s="14" t="s">
        <v>2080</v>
      </c>
      <c r="D346" s="14" t="s">
        <v>1044</v>
      </c>
      <c r="E346" s="14" t="s">
        <v>6455</v>
      </c>
      <c r="F346" s="14" t="s">
        <v>2081</v>
      </c>
      <c r="G346" s="15">
        <v>175.0</v>
      </c>
      <c r="H346" s="15" t="s">
        <v>8405</v>
      </c>
      <c r="I346" s="15">
        <v>141.0</v>
      </c>
      <c r="J346" s="15" t="s">
        <v>8569</v>
      </c>
      <c r="K346" s="15" t="s">
        <v>8337</v>
      </c>
    </row>
    <row r="347">
      <c r="A347" s="14" t="s">
        <v>2085</v>
      </c>
      <c r="B347" s="14" t="s">
        <v>6457</v>
      </c>
      <c r="C347" s="14" t="s">
        <v>2086</v>
      </c>
      <c r="D347" s="14" t="s">
        <v>1044</v>
      </c>
      <c r="E347" s="14" t="s">
        <v>6455</v>
      </c>
      <c r="F347" s="14" t="s">
        <v>2081</v>
      </c>
      <c r="G347" s="15">
        <v>176.0</v>
      </c>
      <c r="H347" s="15" t="s">
        <v>8405</v>
      </c>
      <c r="I347" s="15">
        <v>142.0</v>
      </c>
      <c r="J347" s="15" t="s">
        <v>8570</v>
      </c>
      <c r="K347" s="15" t="s">
        <v>8339</v>
      </c>
    </row>
    <row r="348">
      <c r="A348" s="14" t="s">
        <v>2087</v>
      </c>
      <c r="B348" s="14" t="s">
        <v>6459</v>
      </c>
      <c r="C348" s="14" t="s">
        <v>2088</v>
      </c>
      <c r="D348" s="14" t="s">
        <v>1057</v>
      </c>
      <c r="E348" s="14" t="s">
        <v>6460</v>
      </c>
      <c r="F348" s="14" t="s">
        <v>2089</v>
      </c>
      <c r="G348" s="15">
        <v>176.0</v>
      </c>
      <c r="H348" s="15" t="s">
        <v>8405</v>
      </c>
      <c r="I348" s="15">
        <v>142.0</v>
      </c>
      <c r="J348" s="15" t="s">
        <v>8571</v>
      </c>
      <c r="K348" s="15" t="s">
        <v>8341</v>
      </c>
    </row>
    <row r="349">
      <c r="A349" s="14" t="s">
        <v>2093</v>
      </c>
      <c r="B349" s="14" t="s">
        <v>6462</v>
      </c>
      <c r="C349" s="14" t="s">
        <v>2094</v>
      </c>
      <c r="D349" s="14" t="s">
        <v>1065</v>
      </c>
      <c r="E349" s="14" t="s">
        <v>6463</v>
      </c>
      <c r="F349" s="14" t="s">
        <v>2095</v>
      </c>
      <c r="G349" s="15">
        <v>176.0</v>
      </c>
      <c r="H349" s="15" t="s">
        <v>8405</v>
      </c>
      <c r="I349" s="15">
        <v>142.0</v>
      </c>
      <c r="J349" s="15" t="s">
        <v>8572</v>
      </c>
      <c r="K349" s="15" t="s">
        <v>8343</v>
      </c>
    </row>
    <row r="350">
      <c r="A350" s="14" t="s">
        <v>2099</v>
      </c>
      <c r="B350" s="14" t="s">
        <v>6465</v>
      </c>
      <c r="C350" s="14" t="s">
        <v>2100</v>
      </c>
      <c r="D350" s="14" t="s">
        <v>1073</v>
      </c>
      <c r="E350" s="14" t="s">
        <v>6466</v>
      </c>
      <c r="F350" s="14" t="s">
        <v>2101</v>
      </c>
      <c r="G350" s="15">
        <v>177.0</v>
      </c>
      <c r="H350" s="15" t="s">
        <v>8405</v>
      </c>
      <c r="I350" s="15">
        <v>143.0</v>
      </c>
      <c r="J350" s="15" t="s">
        <v>8573</v>
      </c>
      <c r="K350" s="15" t="s">
        <v>8345</v>
      </c>
    </row>
    <row r="351">
      <c r="A351" s="14" t="s">
        <v>2105</v>
      </c>
      <c r="B351" s="14" t="s">
        <v>6468</v>
      </c>
      <c r="C351" s="14" t="s">
        <v>2106</v>
      </c>
      <c r="D351" s="14" t="s">
        <v>1082</v>
      </c>
      <c r="E351" s="14" t="s">
        <v>6469</v>
      </c>
      <c r="F351" s="14" t="s">
        <v>2107</v>
      </c>
      <c r="G351" s="15">
        <v>177.0</v>
      </c>
      <c r="H351" s="15" t="s">
        <v>8405</v>
      </c>
      <c r="I351" s="15">
        <v>143.0</v>
      </c>
      <c r="J351" s="15" t="s">
        <v>8574</v>
      </c>
      <c r="K351" s="15" t="s">
        <v>8347</v>
      </c>
    </row>
    <row r="352">
      <c r="A352" s="14" t="s">
        <v>2111</v>
      </c>
      <c r="B352" s="14" t="s">
        <v>6471</v>
      </c>
      <c r="C352" s="14" t="s">
        <v>2112</v>
      </c>
      <c r="D352" s="14" t="s">
        <v>136</v>
      </c>
      <c r="E352" s="14" t="s">
        <v>6472</v>
      </c>
      <c r="F352" s="14" t="s">
        <v>2113</v>
      </c>
      <c r="G352" s="15">
        <v>177.0</v>
      </c>
      <c r="H352" s="15" t="s">
        <v>8405</v>
      </c>
      <c r="I352" s="15">
        <v>143.0</v>
      </c>
      <c r="J352" s="15" t="s">
        <v>8575</v>
      </c>
      <c r="K352" s="15" t="s">
        <v>8576</v>
      </c>
    </row>
    <row r="353">
      <c r="A353" s="14" t="s">
        <v>2117</v>
      </c>
      <c r="B353" s="14" t="s">
        <v>6474</v>
      </c>
      <c r="C353" s="14" t="s">
        <v>2118</v>
      </c>
      <c r="D353" s="14" t="s">
        <v>1099</v>
      </c>
      <c r="E353" s="14" t="s">
        <v>6475</v>
      </c>
      <c r="F353" s="14" t="s">
        <v>2119</v>
      </c>
      <c r="G353" s="15">
        <v>178.0</v>
      </c>
      <c r="H353" s="15" t="s">
        <v>8405</v>
      </c>
      <c r="I353" s="15">
        <v>144.0</v>
      </c>
      <c r="J353" s="15" t="s">
        <v>8577</v>
      </c>
      <c r="K353" s="15" t="s">
        <v>8351</v>
      </c>
    </row>
    <row r="354">
      <c r="A354" s="14" t="s">
        <v>2123</v>
      </c>
      <c r="B354" s="14" t="s">
        <v>6477</v>
      </c>
      <c r="C354" s="14" t="s">
        <v>2124</v>
      </c>
      <c r="D354" s="14" t="s">
        <v>1113</v>
      </c>
      <c r="E354" s="14" t="s">
        <v>6478</v>
      </c>
      <c r="F354" s="14" t="s">
        <v>2125</v>
      </c>
      <c r="G354" s="15">
        <v>178.0</v>
      </c>
      <c r="H354" s="15" t="s">
        <v>8405</v>
      </c>
      <c r="I354" s="15">
        <v>144.0</v>
      </c>
      <c r="J354" s="15" t="s">
        <v>8578</v>
      </c>
      <c r="K354" s="15" t="s">
        <v>8579</v>
      </c>
    </row>
    <row r="355">
      <c r="A355" s="14" t="s">
        <v>2129</v>
      </c>
      <c r="B355" s="14" t="s">
        <v>6480</v>
      </c>
      <c r="C355" s="14" t="s">
        <v>2130</v>
      </c>
      <c r="D355" s="16"/>
      <c r="E355" s="16"/>
      <c r="F355" s="16"/>
      <c r="G355" s="15">
        <v>179.0</v>
      </c>
      <c r="H355" s="15" t="s">
        <v>8405</v>
      </c>
      <c r="I355" s="15">
        <v>145.0</v>
      </c>
      <c r="J355" s="15" t="s">
        <v>8580</v>
      </c>
      <c r="K355" s="15" t="s">
        <v>8355</v>
      </c>
    </row>
    <row r="356">
      <c r="A356" s="14" t="s">
        <v>2131</v>
      </c>
      <c r="B356" s="14" t="s">
        <v>6482</v>
      </c>
      <c r="C356" s="14" t="s">
        <v>2132</v>
      </c>
      <c r="D356" s="14" t="s">
        <v>1123</v>
      </c>
      <c r="E356" s="14" t="s">
        <v>6483</v>
      </c>
      <c r="F356" s="14" t="s">
        <v>2133</v>
      </c>
      <c r="G356" s="15">
        <v>179.0</v>
      </c>
      <c r="H356" s="15" t="s">
        <v>8405</v>
      </c>
      <c r="I356" s="15">
        <v>145.0</v>
      </c>
      <c r="J356" s="15" t="s">
        <v>8581</v>
      </c>
      <c r="K356" s="15" t="s">
        <v>8357</v>
      </c>
    </row>
    <row r="357">
      <c r="A357" s="14" t="s">
        <v>2137</v>
      </c>
      <c r="B357" s="14" t="s">
        <v>6485</v>
      </c>
      <c r="C357" s="14" t="s">
        <v>2138</v>
      </c>
      <c r="D357" s="14" t="s">
        <v>1131</v>
      </c>
      <c r="E357" s="14" t="s">
        <v>6483</v>
      </c>
      <c r="F357" s="14" t="s">
        <v>2139</v>
      </c>
      <c r="G357" s="15">
        <v>179.0</v>
      </c>
      <c r="H357" s="15" t="s">
        <v>8405</v>
      </c>
      <c r="I357" s="15">
        <v>145.0</v>
      </c>
      <c r="J357" s="15" t="s">
        <v>8582</v>
      </c>
      <c r="K357" s="15" t="s">
        <v>8359</v>
      </c>
    </row>
    <row r="358">
      <c r="A358" s="14" t="s">
        <v>2142</v>
      </c>
      <c r="B358" s="14" t="s">
        <v>6487</v>
      </c>
      <c r="C358" s="14" t="s">
        <v>2143</v>
      </c>
      <c r="D358" s="14" t="s">
        <v>1139</v>
      </c>
      <c r="E358" s="14" t="s">
        <v>6488</v>
      </c>
      <c r="F358" s="14" t="s">
        <v>2144</v>
      </c>
      <c r="G358" s="15">
        <v>180.0</v>
      </c>
      <c r="H358" s="15" t="s">
        <v>8405</v>
      </c>
      <c r="I358" s="15">
        <v>146.0</v>
      </c>
      <c r="J358" s="15" t="s">
        <v>8583</v>
      </c>
      <c r="K358" s="15" t="s">
        <v>8361</v>
      </c>
    </row>
    <row r="359">
      <c r="A359" s="14" t="s">
        <v>2148</v>
      </c>
      <c r="B359" s="14" t="s">
        <v>6490</v>
      </c>
      <c r="C359" s="14" t="s">
        <v>2149</v>
      </c>
      <c r="D359" s="14" t="s">
        <v>1161</v>
      </c>
      <c r="E359" s="14" t="s">
        <v>6491</v>
      </c>
      <c r="F359" s="14" t="s">
        <v>2150</v>
      </c>
      <c r="G359" s="15">
        <v>180.0</v>
      </c>
      <c r="H359" s="15" t="s">
        <v>8405</v>
      </c>
      <c r="I359" s="15">
        <v>146.0</v>
      </c>
      <c r="J359" s="15" t="s">
        <v>8584</v>
      </c>
      <c r="K359" s="15" t="s">
        <v>8363</v>
      </c>
    </row>
    <row r="360">
      <c r="A360" s="14" t="s">
        <v>2154</v>
      </c>
      <c r="B360" s="14" t="s">
        <v>6493</v>
      </c>
      <c r="C360" s="14" t="s">
        <v>2155</v>
      </c>
      <c r="D360" s="14" t="s">
        <v>1171</v>
      </c>
      <c r="E360" s="14" t="s">
        <v>6494</v>
      </c>
      <c r="F360" s="14" t="s">
        <v>2156</v>
      </c>
      <c r="G360" s="15">
        <v>180.0</v>
      </c>
      <c r="H360" s="15" t="s">
        <v>8405</v>
      </c>
      <c r="I360" s="15">
        <v>146.0</v>
      </c>
      <c r="J360" s="15" t="s">
        <v>8585</v>
      </c>
      <c r="K360" s="15" t="s">
        <v>8365</v>
      </c>
    </row>
    <row r="361">
      <c r="A361" s="14" t="s">
        <v>2160</v>
      </c>
      <c r="B361" s="14" t="s">
        <v>6496</v>
      </c>
      <c r="C361" s="14" t="s">
        <v>2161</v>
      </c>
      <c r="D361" s="14" t="s">
        <v>1181</v>
      </c>
      <c r="E361" s="14" t="s">
        <v>6494</v>
      </c>
      <c r="F361" s="14" t="s">
        <v>2162</v>
      </c>
      <c r="G361" s="15">
        <v>180.0</v>
      </c>
      <c r="H361" s="15" t="s">
        <v>8405</v>
      </c>
      <c r="I361" s="15">
        <v>146.0</v>
      </c>
      <c r="J361" s="15" t="s">
        <v>8586</v>
      </c>
      <c r="K361" s="15" t="s">
        <v>8367</v>
      </c>
    </row>
    <row r="362">
      <c r="A362" s="14" t="s">
        <v>2166</v>
      </c>
      <c r="B362" s="14" t="s">
        <v>6498</v>
      </c>
      <c r="C362" s="14" t="s">
        <v>2167</v>
      </c>
      <c r="D362" s="14" t="s">
        <v>1190</v>
      </c>
      <c r="E362" s="14" t="s">
        <v>6499</v>
      </c>
      <c r="F362" s="14" t="s">
        <v>2168</v>
      </c>
      <c r="G362" s="15">
        <v>180.0</v>
      </c>
      <c r="H362" s="15" t="s">
        <v>8405</v>
      </c>
      <c r="I362" s="15">
        <v>146.0</v>
      </c>
      <c r="J362" s="15" t="s">
        <v>8587</v>
      </c>
      <c r="K362" s="15" t="s">
        <v>8369</v>
      </c>
    </row>
    <row r="363">
      <c r="A363" s="14" t="s">
        <v>2172</v>
      </c>
      <c r="B363" s="14" t="s">
        <v>6501</v>
      </c>
      <c r="C363" s="14" t="s">
        <v>2173</v>
      </c>
      <c r="D363" s="14" t="s">
        <v>1198</v>
      </c>
      <c r="E363" s="14" t="s">
        <v>6502</v>
      </c>
      <c r="F363" s="14" t="s">
        <v>2174</v>
      </c>
      <c r="G363" s="15">
        <v>181.0</v>
      </c>
      <c r="H363" s="15" t="s">
        <v>8405</v>
      </c>
      <c r="I363" s="15">
        <v>147.0</v>
      </c>
      <c r="J363" s="15" t="s">
        <v>8588</v>
      </c>
      <c r="K363" s="15" t="s">
        <v>8371</v>
      </c>
    </row>
    <row r="364">
      <c r="A364" s="14" t="s">
        <v>2178</v>
      </c>
      <c r="B364" s="14" t="s">
        <v>6504</v>
      </c>
      <c r="C364" s="14" t="s">
        <v>2179</v>
      </c>
      <c r="D364" s="14" t="s">
        <v>1204</v>
      </c>
      <c r="E364" s="14" t="s">
        <v>6502</v>
      </c>
      <c r="F364" s="14" t="s">
        <v>2180</v>
      </c>
      <c r="G364" s="15">
        <v>181.0</v>
      </c>
      <c r="H364" s="15" t="s">
        <v>8405</v>
      </c>
      <c r="I364" s="15">
        <v>147.0</v>
      </c>
      <c r="J364" s="15" t="s">
        <v>8589</v>
      </c>
      <c r="K364" s="15" t="s">
        <v>8373</v>
      </c>
    </row>
    <row r="365">
      <c r="A365" s="14" t="s">
        <v>2184</v>
      </c>
      <c r="B365" s="14" t="s">
        <v>6506</v>
      </c>
      <c r="C365" s="14" t="s">
        <v>2185</v>
      </c>
      <c r="D365" s="14" t="s">
        <v>1212</v>
      </c>
      <c r="E365" s="14" t="s">
        <v>6507</v>
      </c>
      <c r="F365" s="14" t="s">
        <v>2186</v>
      </c>
      <c r="G365" s="15">
        <v>181.0</v>
      </c>
      <c r="H365" s="15" t="s">
        <v>8405</v>
      </c>
      <c r="I365" s="15">
        <v>147.0</v>
      </c>
      <c r="J365" s="15" t="s">
        <v>8590</v>
      </c>
      <c r="K365" s="15" t="s">
        <v>8375</v>
      </c>
    </row>
    <row r="366">
      <c r="A366" s="14" t="s">
        <v>2190</v>
      </c>
      <c r="B366" s="14" t="s">
        <v>6509</v>
      </c>
      <c r="C366" s="14" t="s">
        <v>2191</v>
      </c>
      <c r="D366" s="14" t="s">
        <v>1220</v>
      </c>
      <c r="E366" s="14" t="s">
        <v>6510</v>
      </c>
      <c r="F366" s="14" t="s">
        <v>2192</v>
      </c>
      <c r="G366" s="15">
        <v>182.0</v>
      </c>
      <c r="H366" s="15" t="s">
        <v>8405</v>
      </c>
      <c r="I366" s="15">
        <v>148.0</v>
      </c>
      <c r="J366" s="15" t="s">
        <v>8591</v>
      </c>
      <c r="K366" s="15" t="s">
        <v>8377</v>
      </c>
    </row>
    <row r="367">
      <c r="A367" s="14" t="s">
        <v>2196</v>
      </c>
      <c r="B367" s="14" t="s">
        <v>6512</v>
      </c>
      <c r="C367" s="14" t="s">
        <v>2197</v>
      </c>
      <c r="D367" s="14" t="s">
        <v>1228</v>
      </c>
      <c r="E367" s="14" t="s">
        <v>6510</v>
      </c>
      <c r="F367" s="14" t="s">
        <v>2198</v>
      </c>
      <c r="G367" s="15">
        <v>182.0</v>
      </c>
      <c r="H367" s="15" t="s">
        <v>8405</v>
      </c>
      <c r="I367" s="15">
        <v>148.0</v>
      </c>
      <c r="J367" s="15" t="s">
        <v>8592</v>
      </c>
      <c r="K367" s="15" t="s">
        <v>8379</v>
      </c>
    </row>
    <row r="368">
      <c r="A368" s="14" t="s">
        <v>2202</v>
      </c>
      <c r="B368" s="14" t="s">
        <v>6514</v>
      </c>
      <c r="C368" s="14" t="s">
        <v>2203</v>
      </c>
      <c r="D368" s="14" t="s">
        <v>1236</v>
      </c>
      <c r="E368" s="14" t="s">
        <v>6515</v>
      </c>
      <c r="F368" s="14" t="s">
        <v>2204</v>
      </c>
      <c r="G368" s="15">
        <v>182.0</v>
      </c>
      <c r="H368" s="15" t="s">
        <v>8405</v>
      </c>
      <c r="I368" s="15">
        <v>148.0</v>
      </c>
      <c r="J368" s="15" t="s">
        <v>8593</v>
      </c>
      <c r="K368" s="15" t="s">
        <v>8381</v>
      </c>
    </row>
    <row r="369">
      <c r="A369" s="14" t="s">
        <v>2209</v>
      </c>
      <c r="B369" s="14" t="s">
        <v>6517</v>
      </c>
      <c r="C369" s="14" t="s">
        <v>2210</v>
      </c>
      <c r="D369" s="14" t="s">
        <v>1244</v>
      </c>
      <c r="E369" s="14" t="s">
        <v>6518</v>
      </c>
      <c r="F369" s="14" t="s">
        <v>2211</v>
      </c>
      <c r="G369" s="15">
        <v>182.0</v>
      </c>
      <c r="H369" s="15" t="s">
        <v>8405</v>
      </c>
      <c r="I369" s="15">
        <v>148.0</v>
      </c>
      <c r="J369" s="15" t="s">
        <v>8594</v>
      </c>
      <c r="K369" s="15" t="s">
        <v>8595</v>
      </c>
    </row>
    <row r="370">
      <c r="A370" s="14" t="s">
        <v>2215</v>
      </c>
      <c r="B370" s="14" t="s">
        <v>6520</v>
      </c>
      <c r="C370" s="14" t="s">
        <v>2216</v>
      </c>
      <c r="D370" s="14" t="s">
        <v>1252</v>
      </c>
      <c r="E370" s="14" t="s">
        <v>6518</v>
      </c>
      <c r="F370" s="14" t="s">
        <v>2217</v>
      </c>
      <c r="G370" s="15">
        <v>183.0</v>
      </c>
      <c r="H370" s="15" t="s">
        <v>8405</v>
      </c>
      <c r="I370" s="15">
        <v>149.0</v>
      </c>
      <c r="J370" s="15" t="s">
        <v>8596</v>
      </c>
      <c r="K370" s="15" t="s">
        <v>8597</v>
      </c>
    </row>
    <row r="371">
      <c r="A371" s="14" t="s">
        <v>2221</v>
      </c>
      <c r="B371" s="14" t="s">
        <v>6522</v>
      </c>
      <c r="C371" s="14" t="s">
        <v>2222</v>
      </c>
      <c r="D371" s="14" t="s">
        <v>1260</v>
      </c>
      <c r="E371" s="14" t="s">
        <v>6523</v>
      </c>
      <c r="F371" s="14" t="s">
        <v>2223</v>
      </c>
      <c r="G371" s="15">
        <v>183.0</v>
      </c>
      <c r="H371" s="15" t="s">
        <v>8405</v>
      </c>
      <c r="I371" s="15">
        <v>149.0</v>
      </c>
      <c r="J371" s="15" t="s">
        <v>8598</v>
      </c>
      <c r="K371" s="15" t="s">
        <v>8386</v>
      </c>
    </row>
    <row r="372">
      <c r="A372" s="14" t="s">
        <v>2227</v>
      </c>
      <c r="B372" s="14" t="s">
        <v>6525</v>
      </c>
      <c r="C372" s="14" t="s">
        <v>2228</v>
      </c>
      <c r="D372" s="14" t="s">
        <v>1269</v>
      </c>
      <c r="E372" s="14" t="s">
        <v>6523</v>
      </c>
      <c r="F372" s="14" t="s">
        <v>2229</v>
      </c>
      <c r="G372" s="15">
        <v>183.0</v>
      </c>
      <c r="H372" s="15" t="s">
        <v>8405</v>
      </c>
      <c r="I372" s="15">
        <v>149.0</v>
      </c>
      <c r="J372" s="15" t="s">
        <v>8599</v>
      </c>
      <c r="K372" s="15" t="s">
        <v>8388</v>
      </c>
    </row>
    <row r="373">
      <c r="A373" s="14" t="s">
        <v>2233</v>
      </c>
      <c r="B373" s="14" t="s">
        <v>6527</v>
      </c>
      <c r="C373" s="14" t="s">
        <v>2234</v>
      </c>
      <c r="D373" s="14" t="s">
        <v>1285</v>
      </c>
      <c r="E373" s="14" t="s">
        <v>6528</v>
      </c>
      <c r="F373" s="14" t="s">
        <v>2235</v>
      </c>
      <c r="G373" s="15">
        <v>184.0</v>
      </c>
      <c r="H373" s="15" t="s">
        <v>8405</v>
      </c>
      <c r="I373" s="15">
        <v>150.0</v>
      </c>
      <c r="J373" s="15" t="s">
        <v>8600</v>
      </c>
      <c r="K373" s="15" t="s">
        <v>8390</v>
      </c>
    </row>
    <row r="374">
      <c r="A374" s="14" t="s">
        <v>2239</v>
      </c>
      <c r="B374" s="14" t="s">
        <v>6530</v>
      </c>
      <c r="C374" s="14" t="s">
        <v>2240</v>
      </c>
      <c r="D374" s="14" t="s">
        <v>1291</v>
      </c>
      <c r="E374" s="14" t="s">
        <v>6531</v>
      </c>
      <c r="F374" s="14" t="s">
        <v>2241</v>
      </c>
      <c r="G374" s="15">
        <v>185.0</v>
      </c>
      <c r="H374" s="15" t="s">
        <v>8405</v>
      </c>
      <c r="I374" s="15">
        <v>151.0</v>
      </c>
      <c r="J374" s="15" t="s">
        <v>8601</v>
      </c>
      <c r="K374" s="15" t="s">
        <v>8392</v>
      </c>
    </row>
    <row r="375">
      <c r="A375" s="14" t="s">
        <v>2245</v>
      </c>
      <c r="B375" s="14" t="s">
        <v>6533</v>
      </c>
      <c r="C375" s="14" t="s">
        <v>2246</v>
      </c>
      <c r="D375" s="14" t="s">
        <v>2247</v>
      </c>
      <c r="E375" s="14" t="s">
        <v>6534</v>
      </c>
      <c r="F375" s="14" t="s">
        <v>2248</v>
      </c>
      <c r="G375" s="15">
        <v>185.0</v>
      </c>
      <c r="H375" s="15" t="s">
        <v>8405</v>
      </c>
      <c r="I375" s="15">
        <v>151.0</v>
      </c>
      <c r="J375" s="15" t="s">
        <v>8602</v>
      </c>
      <c r="K375" s="15" t="s">
        <v>8394</v>
      </c>
    </row>
    <row r="376">
      <c r="A376" s="14" t="s">
        <v>2252</v>
      </c>
      <c r="B376" s="14" t="s">
        <v>6536</v>
      </c>
      <c r="C376" s="14" t="s">
        <v>2253</v>
      </c>
      <c r="D376" s="14" t="s">
        <v>2254</v>
      </c>
      <c r="E376" s="14" t="s">
        <v>6537</v>
      </c>
      <c r="F376" s="14" t="s">
        <v>2255</v>
      </c>
      <c r="G376" s="15">
        <v>186.0</v>
      </c>
      <c r="H376" s="15" t="s">
        <v>8405</v>
      </c>
      <c r="I376" s="15">
        <v>152.0</v>
      </c>
      <c r="J376" s="15" t="s">
        <v>8603</v>
      </c>
      <c r="K376" s="15" t="s">
        <v>8396</v>
      </c>
    </row>
    <row r="377">
      <c r="A377" s="14" t="s">
        <v>2259</v>
      </c>
      <c r="B377" s="14" t="s">
        <v>6539</v>
      </c>
      <c r="C377" s="14" t="s">
        <v>2260</v>
      </c>
      <c r="D377" s="14" t="s">
        <v>2261</v>
      </c>
      <c r="E377" s="14" t="s">
        <v>6537</v>
      </c>
      <c r="F377" s="14" t="s">
        <v>2262</v>
      </c>
      <c r="G377" s="15">
        <v>186.0</v>
      </c>
      <c r="H377" s="15" t="s">
        <v>8405</v>
      </c>
      <c r="I377" s="15">
        <v>152.0</v>
      </c>
      <c r="J377" s="15" t="s">
        <v>8604</v>
      </c>
      <c r="K377" s="15" t="s">
        <v>8398</v>
      </c>
    </row>
    <row r="378">
      <c r="A378" s="14" t="s">
        <v>2266</v>
      </c>
      <c r="B378" s="14" t="s">
        <v>6541</v>
      </c>
      <c r="C378" s="14" t="s">
        <v>2267</v>
      </c>
      <c r="D378" s="14" t="s">
        <v>2268</v>
      </c>
      <c r="E378" s="14" t="s">
        <v>6542</v>
      </c>
      <c r="F378" s="14" t="s">
        <v>2269</v>
      </c>
      <c r="G378" s="15">
        <v>187.0</v>
      </c>
      <c r="H378" s="15" t="s">
        <v>8405</v>
      </c>
      <c r="I378" s="15">
        <v>153.0</v>
      </c>
      <c r="J378" s="15" t="s">
        <v>8605</v>
      </c>
      <c r="K378" s="15" t="s">
        <v>8381</v>
      </c>
    </row>
    <row r="379">
      <c r="A379" s="14" t="s">
        <v>2272</v>
      </c>
      <c r="B379" s="14" t="s">
        <v>6544</v>
      </c>
      <c r="C379" s="14" t="s">
        <v>2273</v>
      </c>
      <c r="D379" s="14" t="s">
        <v>2274</v>
      </c>
      <c r="E379" s="14" t="s">
        <v>6545</v>
      </c>
      <c r="F379" s="14" t="s">
        <v>2275</v>
      </c>
      <c r="G379" s="15">
        <v>187.0</v>
      </c>
      <c r="H379" s="15" t="s">
        <v>8405</v>
      </c>
      <c r="I379" s="15">
        <v>153.0</v>
      </c>
      <c r="J379" s="15" t="s">
        <v>8606</v>
      </c>
      <c r="K379" s="15" t="s">
        <v>8404</v>
      </c>
    </row>
    <row r="380">
      <c r="A380" s="14" t="s">
        <v>2279</v>
      </c>
      <c r="B380" s="14" t="s">
        <v>6547</v>
      </c>
      <c r="C380" s="14" t="s">
        <v>2280</v>
      </c>
      <c r="D380" s="14" t="s">
        <v>2281</v>
      </c>
      <c r="E380" s="14" t="s">
        <v>6548</v>
      </c>
      <c r="F380" s="14" t="s">
        <v>2282</v>
      </c>
      <c r="G380" s="15">
        <v>188.0</v>
      </c>
      <c r="H380" s="15" t="s">
        <v>8405</v>
      </c>
      <c r="I380" s="15">
        <v>154.0</v>
      </c>
      <c r="J380" s="15" t="s">
        <v>8607</v>
      </c>
      <c r="K380" s="15" t="s">
        <v>8608</v>
      </c>
    </row>
    <row r="381">
      <c r="A381" s="14" t="s">
        <v>2286</v>
      </c>
      <c r="B381" s="14" t="s">
        <v>6550</v>
      </c>
      <c r="C381" s="14" t="s">
        <v>2287</v>
      </c>
      <c r="D381" s="14" t="s">
        <v>2288</v>
      </c>
      <c r="E381" s="14" t="s">
        <v>6551</v>
      </c>
      <c r="F381" s="14" t="s">
        <v>2289</v>
      </c>
      <c r="G381" s="15">
        <v>189.0</v>
      </c>
      <c r="H381" s="15" t="s">
        <v>8405</v>
      </c>
      <c r="I381" s="15">
        <v>155.0</v>
      </c>
      <c r="J381" s="15" t="s">
        <v>8609</v>
      </c>
      <c r="K381" s="15" t="s">
        <v>8610</v>
      </c>
    </row>
    <row r="382">
      <c r="A382" s="14" t="s">
        <v>2295</v>
      </c>
      <c r="B382" s="14" t="s">
        <v>6553</v>
      </c>
      <c r="C382" s="14" t="s">
        <v>2296</v>
      </c>
      <c r="D382" s="14" t="s">
        <v>2297</v>
      </c>
      <c r="E382" s="14" t="s">
        <v>6554</v>
      </c>
      <c r="F382" s="14" t="s">
        <v>2298</v>
      </c>
      <c r="G382" s="15">
        <v>189.0</v>
      </c>
      <c r="H382" s="15" t="s">
        <v>8405</v>
      </c>
      <c r="I382" s="15">
        <v>155.0</v>
      </c>
      <c r="J382" s="15" t="s">
        <v>8611</v>
      </c>
      <c r="K382" s="15" t="s">
        <v>8612</v>
      </c>
    </row>
    <row r="383">
      <c r="A383" s="14" t="s">
        <v>2303</v>
      </c>
      <c r="B383" s="14" t="s">
        <v>6556</v>
      </c>
      <c r="C383" s="14" t="s">
        <v>2304</v>
      </c>
      <c r="D383" s="14" t="s">
        <v>2305</v>
      </c>
      <c r="E383" s="14" t="s">
        <v>6557</v>
      </c>
      <c r="F383" s="14" t="s">
        <v>2306</v>
      </c>
      <c r="G383" s="15">
        <v>189.0</v>
      </c>
      <c r="H383" s="15" t="s">
        <v>8405</v>
      </c>
      <c r="I383" s="15">
        <v>155.0</v>
      </c>
      <c r="J383" s="15" t="s">
        <v>8613</v>
      </c>
      <c r="K383" s="15" t="s">
        <v>8614</v>
      </c>
    </row>
    <row r="384">
      <c r="A384" s="14" t="s">
        <v>2311</v>
      </c>
      <c r="B384" s="14" t="s">
        <v>6559</v>
      </c>
      <c r="C384" s="14" t="s">
        <v>2312</v>
      </c>
      <c r="D384" s="14" t="s">
        <v>2313</v>
      </c>
      <c r="E384" s="14" t="s">
        <v>6560</v>
      </c>
      <c r="F384" s="14" t="s">
        <v>2314</v>
      </c>
      <c r="G384" s="15">
        <v>190.0</v>
      </c>
      <c r="H384" s="15" t="s">
        <v>8405</v>
      </c>
      <c r="I384" s="15">
        <v>156.0</v>
      </c>
      <c r="J384" s="15" t="s">
        <v>8615</v>
      </c>
      <c r="K384" s="15" t="s">
        <v>8616</v>
      </c>
    </row>
    <row r="385">
      <c r="A385" s="14" t="s">
        <v>2319</v>
      </c>
      <c r="B385" s="14" t="s">
        <v>6562</v>
      </c>
      <c r="C385" s="14" t="s">
        <v>2320</v>
      </c>
      <c r="D385" s="14" t="s">
        <v>2321</v>
      </c>
      <c r="E385" s="14" t="s">
        <v>6560</v>
      </c>
      <c r="F385" s="14" t="s">
        <v>2322</v>
      </c>
      <c r="G385" s="15">
        <v>190.0</v>
      </c>
      <c r="H385" s="15" t="s">
        <v>8405</v>
      </c>
      <c r="I385" s="15">
        <v>156.0</v>
      </c>
      <c r="J385" s="15" t="s">
        <v>8617</v>
      </c>
      <c r="K385" s="15" t="s">
        <v>8618</v>
      </c>
    </row>
    <row r="386">
      <c r="A386" s="14" t="s">
        <v>2327</v>
      </c>
      <c r="B386" s="14" t="s">
        <v>6564</v>
      </c>
      <c r="C386" s="14" t="s">
        <v>2328</v>
      </c>
      <c r="D386" s="14" t="s">
        <v>2329</v>
      </c>
      <c r="E386" s="14" t="s">
        <v>6565</v>
      </c>
      <c r="F386" s="14" t="s">
        <v>2330</v>
      </c>
      <c r="G386" s="15">
        <v>191.0</v>
      </c>
      <c r="H386" s="15" t="s">
        <v>8405</v>
      </c>
      <c r="I386" s="15">
        <v>157.0</v>
      </c>
      <c r="J386" s="15" t="s">
        <v>8619</v>
      </c>
      <c r="K386" s="15" t="s">
        <v>8620</v>
      </c>
    </row>
    <row r="387">
      <c r="A387" s="14" t="s">
        <v>2335</v>
      </c>
      <c r="B387" s="14" t="s">
        <v>6567</v>
      </c>
      <c r="C387" s="14" t="s">
        <v>2336</v>
      </c>
      <c r="D387" s="14" t="s">
        <v>2337</v>
      </c>
      <c r="E387" s="14" t="s">
        <v>6568</v>
      </c>
      <c r="F387" s="14" t="s">
        <v>2338</v>
      </c>
      <c r="G387" s="15">
        <v>192.0</v>
      </c>
      <c r="H387" s="15" t="s">
        <v>8405</v>
      </c>
      <c r="I387" s="15">
        <v>158.0</v>
      </c>
      <c r="J387" s="15" t="s">
        <v>8621</v>
      </c>
      <c r="K387" s="15" t="s">
        <v>8622</v>
      </c>
    </row>
    <row r="388">
      <c r="A388" s="14" t="s">
        <v>2343</v>
      </c>
      <c r="B388" s="14" t="s">
        <v>6570</v>
      </c>
      <c r="C388" s="14" t="s">
        <v>2344</v>
      </c>
      <c r="D388" s="14" t="s">
        <v>2345</v>
      </c>
      <c r="E388" s="14" t="s">
        <v>6568</v>
      </c>
      <c r="F388" s="14" t="s">
        <v>2346</v>
      </c>
      <c r="G388" s="15"/>
      <c r="H388" s="15"/>
      <c r="I388" s="15"/>
      <c r="J388" s="15"/>
      <c r="K388" s="15"/>
    </row>
    <row r="389">
      <c r="A389" s="14" t="s">
        <v>2351</v>
      </c>
      <c r="B389" s="14" t="s">
        <v>6572</v>
      </c>
      <c r="C389" s="14" t="s">
        <v>2352</v>
      </c>
      <c r="D389" s="14" t="s">
        <v>2353</v>
      </c>
      <c r="E389" s="14" t="s">
        <v>6573</v>
      </c>
      <c r="F389" s="14" t="s">
        <v>2354</v>
      </c>
      <c r="G389" s="15">
        <v>193.0</v>
      </c>
      <c r="H389" s="15" t="s">
        <v>8405</v>
      </c>
      <c r="I389" s="15">
        <v>159.0</v>
      </c>
      <c r="J389" s="15" t="s">
        <v>8623</v>
      </c>
      <c r="K389" s="15" t="s">
        <v>8624</v>
      </c>
    </row>
    <row r="390">
      <c r="A390" s="14" t="s">
        <v>2359</v>
      </c>
      <c r="B390" s="14" t="s">
        <v>6575</v>
      </c>
      <c r="C390" s="14" t="s">
        <v>2360</v>
      </c>
      <c r="D390" s="14" t="s">
        <v>2361</v>
      </c>
      <c r="E390" s="14" t="s">
        <v>6576</v>
      </c>
      <c r="F390" s="14" t="s">
        <v>2362</v>
      </c>
      <c r="G390" s="15">
        <v>193.0</v>
      </c>
      <c r="H390" s="15" t="s">
        <v>8405</v>
      </c>
      <c r="I390" s="15">
        <v>159.0</v>
      </c>
      <c r="J390" s="15" t="s">
        <v>8625</v>
      </c>
      <c r="K390" s="15" t="s">
        <v>8626</v>
      </c>
    </row>
    <row r="391">
      <c r="A391" s="14" t="s">
        <v>2367</v>
      </c>
      <c r="B391" s="14" t="s">
        <v>6578</v>
      </c>
      <c r="C391" s="14" t="s">
        <v>2368</v>
      </c>
      <c r="D391" s="14" t="s">
        <v>2369</v>
      </c>
      <c r="E391" s="14" t="s">
        <v>6579</v>
      </c>
      <c r="F391" s="14" t="s">
        <v>2370</v>
      </c>
      <c r="G391" s="15">
        <v>193.0</v>
      </c>
      <c r="H391" s="15" t="s">
        <v>8405</v>
      </c>
      <c r="I391" s="15">
        <v>159.0</v>
      </c>
      <c r="J391" s="15" t="s">
        <v>8627</v>
      </c>
      <c r="K391" s="15" t="s">
        <v>8628</v>
      </c>
    </row>
    <row r="392">
      <c r="A392" s="14" t="s">
        <v>2376</v>
      </c>
      <c r="B392" s="14" t="s">
        <v>6581</v>
      </c>
      <c r="C392" s="14" t="s">
        <v>2377</v>
      </c>
      <c r="D392" s="14" t="s">
        <v>2378</v>
      </c>
      <c r="E392" s="14" t="s">
        <v>6579</v>
      </c>
      <c r="F392" s="14" t="s">
        <v>2379</v>
      </c>
      <c r="G392" s="15">
        <v>194.0</v>
      </c>
      <c r="H392" s="15" t="s">
        <v>8405</v>
      </c>
      <c r="I392" s="15">
        <v>160.0</v>
      </c>
      <c r="J392" s="15" t="s">
        <v>8629</v>
      </c>
      <c r="K392" s="15" t="s">
        <v>8630</v>
      </c>
    </row>
    <row r="393">
      <c r="A393" s="14" t="s">
        <v>2384</v>
      </c>
      <c r="B393" s="14" t="s">
        <v>6583</v>
      </c>
      <c r="C393" s="14" t="s">
        <v>2385</v>
      </c>
      <c r="D393" s="14" t="s">
        <v>2386</v>
      </c>
      <c r="E393" s="14" t="s">
        <v>6584</v>
      </c>
      <c r="F393" s="14" t="s">
        <v>2387</v>
      </c>
      <c r="G393" s="15">
        <v>195.0</v>
      </c>
      <c r="H393" s="15" t="s">
        <v>8405</v>
      </c>
      <c r="I393" s="15">
        <v>161.0</v>
      </c>
      <c r="J393" s="15" t="s">
        <v>8631</v>
      </c>
      <c r="K393" s="15" t="s">
        <v>8632</v>
      </c>
    </row>
    <row r="394">
      <c r="A394" s="14" t="s">
        <v>2392</v>
      </c>
      <c r="B394" s="14" t="s">
        <v>6586</v>
      </c>
      <c r="C394" s="14" t="s">
        <v>2393</v>
      </c>
      <c r="D394" s="14" t="s">
        <v>2394</v>
      </c>
      <c r="E394" s="14" t="s">
        <v>6584</v>
      </c>
      <c r="F394" s="14" t="s">
        <v>2395</v>
      </c>
      <c r="G394" s="15">
        <v>195.0</v>
      </c>
      <c r="H394" s="15" t="s">
        <v>8405</v>
      </c>
      <c r="I394" s="15">
        <v>161.0</v>
      </c>
      <c r="J394" s="15" t="s">
        <v>8633</v>
      </c>
      <c r="K394" s="15" t="s">
        <v>8634</v>
      </c>
    </row>
    <row r="395">
      <c r="A395" s="14" t="s">
        <v>2400</v>
      </c>
      <c r="B395" s="14" t="s">
        <v>6588</v>
      </c>
      <c r="C395" s="14" t="s">
        <v>2401</v>
      </c>
      <c r="D395" s="14" t="s">
        <v>2402</v>
      </c>
      <c r="E395" s="14" t="s">
        <v>6589</v>
      </c>
      <c r="F395" s="14" t="s">
        <v>2403</v>
      </c>
      <c r="G395" s="15">
        <v>196.0</v>
      </c>
      <c r="H395" s="15" t="s">
        <v>8405</v>
      </c>
      <c r="I395" s="15">
        <v>162.0</v>
      </c>
      <c r="J395" s="15" t="s">
        <v>8635</v>
      </c>
      <c r="K395" s="15" t="s">
        <v>8636</v>
      </c>
    </row>
    <row r="396">
      <c r="A396" s="14" t="s">
        <v>2408</v>
      </c>
      <c r="B396" s="14" t="s">
        <v>6591</v>
      </c>
      <c r="C396" s="14" t="s">
        <v>2409</v>
      </c>
      <c r="D396" s="14" t="s">
        <v>2410</v>
      </c>
      <c r="E396" s="14" t="s">
        <v>6589</v>
      </c>
      <c r="F396" s="14" t="s">
        <v>2411</v>
      </c>
      <c r="G396" s="15">
        <v>196.0</v>
      </c>
      <c r="H396" s="15" t="s">
        <v>8405</v>
      </c>
      <c r="I396" s="15">
        <v>162.0</v>
      </c>
      <c r="J396" s="15" t="s">
        <v>8637</v>
      </c>
      <c r="K396" s="15" t="s">
        <v>8638</v>
      </c>
    </row>
    <row r="397">
      <c r="A397" s="14" t="s">
        <v>2416</v>
      </c>
      <c r="B397" s="14" t="s">
        <v>6593</v>
      </c>
      <c r="C397" s="14" t="s">
        <v>2417</v>
      </c>
      <c r="D397" s="14" t="s">
        <v>2418</v>
      </c>
      <c r="E397" s="14" t="s">
        <v>6594</v>
      </c>
      <c r="F397" s="14" t="s">
        <v>2419</v>
      </c>
      <c r="G397" s="15">
        <v>197.0</v>
      </c>
      <c r="H397" s="15" t="s">
        <v>8405</v>
      </c>
      <c r="I397" s="15">
        <v>163.0</v>
      </c>
      <c r="J397" s="15" t="s">
        <v>8639</v>
      </c>
      <c r="K397" s="15" t="s">
        <v>8640</v>
      </c>
    </row>
    <row r="398">
      <c r="A398" s="14" t="s">
        <v>2424</v>
      </c>
      <c r="B398" s="16"/>
      <c r="C398" s="16"/>
      <c r="D398" s="16"/>
      <c r="E398" s="16"/>
      <c r="F398" s="16"/>
      <c r="G398" s="15"/>
      <c r="H398" s="15"/>
      <c r="I398" s="15"/>
      <c r="J398" s="15"/>
      <c r="K398" s="15"/>
    </row>
    <row r="399">
      <c r="A399" s="14" t="s">
        <v>2425</v>
      </c>
      <c r="B399" s="14" t="s">
        <v>6596</v>
      </c>
      <c r="C399" s="14" t="s">
        <v>2426</v>
      </c>
      <c r="D399" s="14" t="s">
        <v>2427</v>
      </c>
      <c r="E399" s="14" t="s">
        <v>6594</v>
      </c>
      <c r="F399" s="14" t="s">
        <v>2428</v>
      </c>
      <c r="G399" s="15">
        <v>197.0</v>
      </c>
      <c r="H399" s="15" t="s">
        <v>8405</v>
      </c>
      <c r="I399" s="15">
        <v>163.0</v>
      </c>
      <c r="J399" s="15" t="s">
        <v>8641</v>
      </c>
      <c r="K399" s="15" t="s">
        <v>8642</v>
      </c>
    </row>
    <row r="400">
      <c r="A400" s="14" t="s">
        <v>2433</v>
      </c>
      <c r="B400" s="14" t="s">
        <v>6598</v>
      </c>
      <c r="C400" s="14" t="s">
        <v>2434</v>
      </c>
      <c r="D400" s="14" t="s">
        <v>2435</v>
      </c>
      <c r="E400" s="14" t="s">
        <v>6599</v>
      </c>
      <c r="F400" s="14" t="s">
        <v>2436</v>
      </c>
      <c r="G400" s="15">
        <v>198.0</v>
      </c>
      <c r="H400" s="15" t="s">
        <v>8405</v>
      </c>
      <c r="I400" s="15">
        <v>164.0</v>
      </c>
      <c r="J400" s="15" t="s">
        <v>8643</v>
      </c>
      <c r="K400" s="15" t="s">
        <v>8644</v>
      </c>
    </row>
    <row r="401">
      <c r="A401" s="14" t="s">
        <v>2440</v>
      </c>
      <c r="B401" s="14" t="s">
        <v>6601</v>
      </c>
      <c r="C401" s="14" t="s">
        <v>2441</v>
      </c>
      <c r="D401" s="14" t="s">
        <v>2442</v>
      </c>
      <c r="E401" s="14" t="s">
        <v>6602</v>
      </c>
      <c r="F401" s="14" t="s">
        <v>2443</v>
      </c>
      <c r="G401" s="15">
        <v>199.0</v>
      </c>
      <c r="H401" s="15" t="s">
        <v>8405</v>
      </c>
      <c r="I401" s="15">
        <v>165.0</v>
      </c>
      <c r="J401" s="15" t="s">
        <v>8645</v>
      </c>
      <c r="K401" s="15" t="s">
        <v>8646</v>
      </c>
    </row>
    <row r="402">
      <c r="A402" s="14" t="s">
        <v>2448</v>
      </c>
      <c r="B402" s="14" t="s">
        <v>6604</v>
      </c>
      <c r="C402" s="14" t="s">
        <v>2449</v>
      </c>
      <c r="D402" s="14" t="s">
        <v>2450</v>
      </c>
      <c r="E402" s="14" t="s">
        <v>6602</v>
      </c>
      <c r="F402" s="14" t="s">
        <v>2451</v>
      </c>
      <c r="G402" s="15">
        <v>199.0</v>
      </c>
      <c r="H402" s="15" t="s">
        <v>8405</v>
      </c>
      <c r="I402" s="15">
        <v>165.0</v>
      </c>
      <c r="J402" s="15" t="s">
        <v>8647</v>
      </c>
      <c r="K402" s="15" t="s">
        <v>8648</v>
      </c>
    </row>
    <row r="403">
      <c r="A403" s="14" t="s">
        <v>2457</v>
      </c>
      <c r="B403" s="14" t="s">
        <v>6606</v>
      </c>
      <c r="C403" s="14" t="s">
        <v>2458</v>
      </c>
      <c r="D403" s="14" t="s">
        <v>2459</v>
      </c>
      <c r="E403" s="14" t="s">
        <v>6607</v>
      </c>
      <c r="F403" s="14" t="s">
        <v>2460</v>
      </c>
      <c r="G403" s="15">
        <v>200.0</v>
      </c>
      <c r="H403" s="15" t="s">
        <v>8405</v>
      </c>
      <c r="I403" s="15">
        <v>166.0</v>
      </c>
      <c r="J403" s="15" t="s">
        <v>8649</v>
      </c>
      <c r="K403" s="15" t="s">
        <v>8650</v>
      </c>
    </row>
    <row r="404">
      <c r="A404" s="14" t="s">
        <v>2465</v>
      </c>
      <c r="B404" s="14" t="s">
        <v>6609</v>
      </c>
      <c r="C404" s="14" t="s">
        <v>2466</v>
      </c>
      <c r="D404" s="14" t="s">
        <v>2467</v>
      </c>
      <c r="E404" s="14" t="s">
        <v>6610</v>
      </c>
      <c r="F404" s="14" t="s">
        <v>2468</v>
      </c>
      <c r="G404" s="15">
        <v>201.0</v>
      </c>
      <c r="H404" s="15" t="s">
        <v>8405</v>
      </c>
      <c r="I404" s="15">
        <v>167.0</v>
      </c>
      <c r="J404" s="15" t="s">
        <v>8651</v>
      </c>
      <c r="K404" s="15" t="s">
        <v>8652</v>
      </c>
    </row>
    <row r="405">
      <c r="A405" s="14" t="s">
        <v>2473</v>
      </c>
      <c r="B405" s="14" t="s">
        <v>6612</v>
      </c>
      <c r="C405" s="14" t="s">
        <v>2474</v>
      </c>
      <c r="D405" s="14" t="s">
        <v>2475</v>
      </c>
      <c r="E405" s="14" t="s">
        <v>6613</v>
      </c>
      <c r="F405" s="14" t="s">
        <v>2476</v>
      </c>
      <c r="G405" s="15">
        <v>201.0</v>
      </c>
      <c r="H405" s="15" t="s">
        <v>8405</v>
      </c>
      <c r="I405" s="15">
        <v>167.0</v>
      </c>
      <c r="J405" s="15" t="s">
        <v>8653</v>
      </c>
      <c r="K405" s="15" t="s">
        <v>8654</v>
      </c>
    </row>
    <row r="406">
      <c r="A406" s="14" t="s">
        <v>2481</v>
      </c>
      <c r="B406" s="14" t="s">
        <v>6615</v>
      </c>
      <c r="C406" s="14" t="s">
        <v>2482</v>
      </c>
      <c r="D406" s="14" t="s">
        <v>2483</v>
      </c>
      <c r="E406" s="14" t="s">
        <v>6613</v>
      </c>
      <c r="F406" s="14" t="s">
        <v>2484</v>
      </c>
      <c r="G406" s="15">
        <v>202.0</v>
      </c>
      <c r="H406" s="15" t="s">
        <v>8405</v>
      </c>
      <c r="I406" s="15">
        <v>168.0</v>
      </c>
      <c r="J406" s="15" t="s">
        <v>8655</v>
      </c>
      <c r="K406" s="15" t="s">
        <v>8656</v>
      </c>
    </row>
    <row r="407">
      <c r="A407" s="14" t="s">
        <v>2489</v>
      </c>
      <c r="B407" s="14" t="s">
        <v>6617</v>
      </c>
      <c r="C407" s="14" t="s">
        <v>2490</v>
      </c>
      <c r="D407" s="14" t="s">
        <v>2491</v>
      </c>
      <c r="E407" s="14" t="s">
        <v>6618</v>
      </c>
      <c r="F407" s="14" t="s">
        <v>2492</v>
      </c>
      <c r="G407" s="15">
        <v>202.0</v>
      </c>
      <c r="H407" s="15" t="s">
        <v>8405</v>
      </c>
      <c r="I407" s="15">
        <v>168.0</v>
      </c>
      <c r="J407" s="15" t="s">
        <v>8657</v>
      </c>
      <c r="K407" s="15" t="s">
        <v>8658</v>
      </c>
    </row>
    <row r="408">
      <c r="A408" s="14" t="s">
        <v>2497</v>
      </c>
      <c r="B408" s="14" t="s">
        <v>6620</v>
      </c>
      <c r="C408" s="16"/>
      <c r="D408" s="16"/>
      <c r="E408" s="16"/>
      <c r="F408" s="16"/>
      <c r="G408" s="15">
        <v>203.0</v>
      </c>
      <c r="H408" s="15" t="s">
        <v>8405</v>
      </c>
      <c r="I408" s="15">
        <v>169.0</v>
      </c>
      <c r="J408" s="15" t="s">
        <v>8659</v>
      </c>
      <c r="K408" s="15" t="s">
        <v>8660</v>
      </c>
    </row>
    <row r="409">
      <c r="A409" s="14" t="s">
        <v>2500</v>
      </c>
      <c r="B409" s="14" t="s">
        <v>6623</v>
      </c>
      <c r="C409" s="14" t="s">
        <v>2501</v>
      </c>
      <c r="D409" s="14" t="s">
        <v>2502</v>
      </c>
      <c r="E409" s="14" t="s">
        <v>6621</v>
      </c>
      <c r="F409" s="14" t="s">
        <v>2503</v>
      </c>
      <c r="G409" s="15">
        <v>203.0</v>
      </c>
      <c r="H409" s="15" t="s">
        <v>8405</v>
      </c>
      <c r="I409" s="15">
        <v>169.0</v>
      </c>
      <c r="J409" s="15" t="s">
        <v>8661</v>
      </c>
      <c r="K409" s="15" t="s">
        <v>8662</v>
      </c>
    </row>
    <row r="410">
      <c r="A410" s="14" t="s">
        <v>2508</v>
      </c>
      <c r="B410" s="14" t="s">
        <v>6625</v>
      </c>
      <c r="C410" s="14" t="s">
        <v>2509</v>
      </c>
      <c r="D410" s="14" t="s">
        <v>2510</v>
      </c>
      <c r="E410" s="14" t="s">
        <v>6626</v>
      </c>
      <c r="F410" s="14" t="s">
        <v>2511</v>
      </c>
      <c r="G410" s="15">
        <v>203.0</v>
      </c>
      <c r="H410" s="15" t="s">
        <v>8405</v>
      </c>
      <c r="I410" s="15">
        <v>169.0</v>
      </c>
      <c r="J410" s="15" t="s">
        <v>8663</v>
      </c>
      <c r="K410" s="15" t="s">
        <v>8664</v>
      </c>
    </row>
    <row r="411">
      <c r="A411" s="14" t="s">
        <v>2516</v>
      </c>
      <c r="B411" s="14" t="s">
        <v>6628</v>
      </c>
      <c r="C411" s="14" t="s">
        <v>2517</v>
      </c>
      <c r="D411" s="14" t="s">
        <v>19</v>
      </c>
      <c r="E411" s="14" t="s">
        <v>6629</v>
      </c>
      <c r="F411" s="14" t="s">
        <v>2518</v>
      </c>
      <c r="G411" s="15">
        <v>204.0</v>
      </c>
      <c r="H411" s="15" t="s">
        <v>8665</v>
      </c>
      <c r="I411" s="15">
        <v>170.0</v>
      </c>
      <c r="J411" s="15" t="s">
        <v>8666</v>
      </c>
      <c r="K411" s="15" t="s">
        <v>8030</v>
      </c>
    </row>
    <row r="412">
      <c r="A412" s="14" t="s">
        <v>2523</v>
      </c>
      <c r="B412" s="14" t="s">
        <v>6631</v>
      </c>
      <c r="C412" s="14" t="s">
        <v>2524</v>
      </c>
      <c r="D412" s="14" t="s">
        <v>28</v>
      </c>
      <c r="E412" s="14" t="s">
        <v>6632</v>
      </c>
      <c r="F412" s="14" t="s">
        <v>2525</v>
      </c>
      <c r="G412" s="15">
        <v>205.0</v>
      </c>
      <c r="H412" s="15" t="s">
        <v>8665</v>
      </c>
      <c r="I412" s="15">
        <v>171.0</v>
      </c>
      <c r="J412" s="15" t="s">
        <v>8667</v>
      </c>
      <c r="K412" s="15" t="s">
        <v>8032</v>
      </c>
    </row>
    <row r="413">
      <c r="A413" s="14" t="s">
        <v>2529</v>
      </c>
      <c r="B413" s="14" t="s">
        <v>6634</v>
      </c>
      <c r="C413" s="14" t="s">
        <v>2530</v>
      </c>
      <c r="D413" s="14" t="s">
        <v>36</v>
      </c>
      <c r="E413" s="14" t="s">
        <v>6635</v>
      </c>
      <c r="F413" s="14" t="s">
        <v>2531</v>
      </c>
      <c r="G413" s="15">
        <v>206.0</v>
      </c>
      <c r="H413" s="15" t="s">
        <v>8665</v>
      </c>
      <c r="I413" s="15">
        <v>172.0</v>
      </c>
      <c r="J413" s="15" t="s">
        <v>8668</v>
      </c>
      <c r="K413" s="15" t="s">
        <v>8034</v>
      </c>
    </row>
    <row r="414">
      <c r="A414" s="14" t="s">
        <v>2535</v>
      </c>
      <c r="B414" s="14" t="s">
        <v>6637</v>
      </c>
      <c r="C414" s="14" t="s">
        <v>2536</v>
      </c>
      <c r="D414" s="14" t="s">
        <v>44</v>
      </c>
      <c r="E414" s="14" t="s">
        <v>6638</v>
      </c>
      <c r="F414" s="14" t="s">
        <v>2537</v>
      </c>
      <c r="G414" s="15">
        <v>207.0</v>
      </c>
      <c r="H414" s="15" t="s">
        <v>8665</v>
      </c>
      <c r="I414" s="15">
        <v>173.0</v>
      </c>
      <c r="J414" s="15" t="s">
        <v>8669</v>
      </c>
      <c r="K414" s="15" t="s">
        <v>8036</v>
      </c>
    </row>
    <row r="415">
      <c r="A415" s="14"/>
      <c r="B415" s="14"/>
      <c r="C415" s="14"/>
      <c r="D415" s="14"/>
      <c r="E415" s="14"/>
      <c r="F415" s="14"/>
      <c r="G415" s="15">
        <v>207.0</v>
      </c>
      <c r="H415" s="15" t="s">
        <v>8665</v>
      </c>
      <c r="I415" s="15">
        <v>173.0</v>
      </c>
      <c r="J415" s="15" t="s">
        <v>8670</v>
      </c>
      <c r="K415" s="15" t="s">
        <v>8038</v>
      </c>
    </row>
    <row r="416">
      <c r="A416" s="14"/>
      <c r="B416" s="14"/>
      <c r="C416" s="14"/>
      <c r="D416" s="14"/>
      <c r="E416" s="14"/>
      <c r="F416" s="14"/>
      <c r="G416" s="15">
        <v>207.0</v>
      </c>
      <c r="H416" s="15" t="s">
        <v>8665</v>
      </c>
      <c r="I416" s="15">
        <v>173.0</v>
      </c>
      <c r="J416" s="15" t="s">
        <v>8671</v>
      </c>
      <c r="K416" s="15" t="s">
        <v>8040</v>
      </c>
    </row>
    <row r="417">
      <c r="A417" s="14" t="s">
        <v>2541</v>
      </c>
      <c r="B417" s="14" t="s">
        <v>6640</v>
      </c>
      <c r="C417" s="14" t="s">
        <v>2542</v>
      </c>
      <c r="D417" s="14" t="s">
        <v>55</v>
      </c>
      <c r="E417" s="14" t="s">
        <v>6641</v>
      </c>
      <c r="F417" s="14" t="s">
        <v>2543</v>
      </c>
      <c r="G417" s="15">
        <v>208.0</v>
      </c>
      <c r="H417" s="15" t="s">
        <v>8665</v>
      </c>
      <c r="I417" s="15">
        <v>174.0</v>
      </c>
      <c r="J417" s="15" t="s">
        <v>8672</v>
      </c>
      <c r="K417" s="15" t="s">
        <v>8042</v>
      </c>
    </row>
    <row r="418">
      <c r="A418" s="14" t="s">
        <v>2547</v>
      </c>
      <c r="B418" s="14" t="s">
        <v>6643</v>
      </c>
      <c r="C418" s="14" t="s">
        <v>2548</v>
      </c>
      <c r="D418" s="14" t="s">
        <v>63</v>
      </c>
      <c r="E418" s="14" t="s">
        <v>6644</v>
      </c>
      <c r="F418" s="14" t="s">
        <v>2549</v>
      </c>
      <c r="G418" s="15">
        <v>208.0</v>
      </c>
      <c r="H418" s="15" t="s">
        <v>8665</v>
      </c>
      <c r="I418" s="15">
        <v>174.0</v>
      </c>
      <c r="J418" s="15" t="s">
        <v>8673</v>
      </c>
      <c r="K418" s="15" t="s">
        <v>8044</v>
      </c>
    </row>
    <row r="419">
      <c r="A419" s="14" t="s">
        <v>2553</v>
      </c>
      <c r="B419" s="14" t="s">
        <v>6646</v>
      </c>
      <c r="C419" s="14" t="s">
        <v>2554</v>
      </c>
      <c r="D419" s="14" t="s">
        <v>71</v>
      </c>
      <c r="E419" s="14" t="s">
        <v>6647</v>
      </c>
      <c r="F419" s="14" t="s">
        <v>2555</v>
      </c>
      <c r="G419" s="15">
        <v>209.0</v>
      </c>
      <c r="H419" s="15" t="s">
        <v>8665</v>
      </c>
      <c r="I419" s="15">
        <v>175.0</v>
      </c>
      <c r="J419" s="15" t="s">
        <v>8674</v>
      </c>
      <c r="K419" s="15" t="s">
        <v>8046</v>
      </c>
    </row>
    <row r="420">
      <c r="A420" s="14" t="s">
        <v>2559</v>
      </c>
      <c r="B420" s="14" t="s">
        <v>6649</v>
      </c>
      <c r="C420" s="14" t="s">
        <v>2560</v>
      </c>
      <c r="D420" s="14" t="s">
        <v>79</v>
      </c>
      <c r="E420" s="14" t="s">
        <v>6650</v>
      </c>
      <c r="F420" s="14" t="s">
        <v>2561</v>
      </c>
      <c r="G420" s="15">
        <v>210.0</v>
      </c>
      <c r="H420" s="15" t="s">
        <v>8665</v>
      </c>
      <c r="I420" s="15">
        <v>176.0</v>
      </c>
      <c r="J420" s="15" t="s">
        <v>8675</v>
      </c>
      <c r="K420" s="15" t="s">
        <v>8048</v>
      </c>
    </row>
    <row r="421">
      <c r="A421" s="14" t="s">
        <v>2565</v>
      </c>
      <c r="B421" s="14" t="s">
        <v>6652</v>
      </c>
      <c r="C421" s="14" t="s">
        <v>2566</v>
      </c>
      <c r="D421" s="14" t="s">
        <v>718</v>
      </c>
      <c r="E421" s="14" t="s">
        <v>6653</v>
      </c>
      <c r="F421" s="14" t="s">
        <v>2567</v>
      </c>
      <c r="G421" s="15">
        <v>211.0</v>
      </c>
      <c r="H421" s="15" t="s">
        <v>8665</v>
      </c>
      <c r="I421" s="15">
        <v>177.0</v>
      </c>
      <c r="J421" s="15" t="s">
        <v>8676</v>
      </c>
      <c r="K421" s="15" t="s">
        <v>8050</v>
      </c>
    </row>
    <row r="422">
      <c r="A422" s="14" t="s">
        <v>2571</v>
      </c>
      <c r="B422" s="14" t="s">
        <v>6655</v>
      </c>
      <c r="C422" s="14" t="s">
        <v>2572</v>
      </c>
      <c r="D422" s="14" t="s">
        <v>799</v>
      </c>
      <c r="E422" s="14" t="s">
        <v>6656</v>
      </c>
      <c r="F422" s="14" t="s">
        <v>2573</v>
      </c>
      <c r="G422" s="15">
        <v>211.0</v>
      </c>
      <c r="H422" s="15" t="s">
        <v>8665</v>
      </c>
      <c r="I422" s="15">
        <v>177.0</v>
      </c>
      <c r="J422" s="15" t="s">
        <v>8677</v>
      </c>
      <c r="K422" s="15" t="s">
        <v>8052</v>
      </c>
    </row>
    <row r="423">
      <c r="A423" s="14" t="s">
        <v>2577</v>
      </c>
      <c r="B423" s="14" t="s">
        <v>6658</v>
      </c>
      <c r="C423" s="14" t="s">
        <v>2578</v>
      </c>
      <c r="D423" s="14" t="s">
        <v>103</v>
      </c>
      <c r="E423" s="14" t="s">
        <v>6659</v>
      </c>
      <c r="F423" s="14" t="s">
        <v>2579</v>
      </c>
      <c r="G423" s="15">
        <v>211.0</v>
      </c>
      <c r="H423" s="15" t="s">
        <v>8665</v>
      </c>
      <c r="I423" s="15">
        <v>177.0</v>
      </c>
      <c r="J423" s="15" t="s">
        <v>8678</v>
      </c>
      <c r="K423" s="15" t="s">
        <v>8054</v>
      </c>
    </row>
    <row r="424">
      <c r="A424" s="14" t="s">
        <v>2583</v>
      </c>
      <c r="B424" s="14" t="s">
        <v>6661</v>
      </c>
      <c r="C424" s="14" t="s">
        <v>2584</v>
      </c>
      <c r="D424" s="14" t="s">
        <v>969</v>
      </c>
      <c r="E424" s="14" t="s">
        <v>6662</v>
      </c>
      <c r="F424" s="14" t="s">
        <v>2585</v>
      </c>
      <c r="G424" s="15">
        <v>212.0</v>
      </c>
      <c r="H424" s="15" t="s">
        <v>8665</v>
      </c>
      <c r="I424" s="15">
        <v>178.0</v>
      </c>
      <c r="J424" s="15" t="s">
        <v>8679</v>
      </c>
      <c r="K424" s="15" t="s">
        <v>8056</v>
      </c>
    </row>
    <row r="425">
      <c r="A425" s="14" t="s">
        <v>2589</v>
      </c>
      <c r="B425" s="14" t="s">
        <v>6664</v>
      </c>
      <c r="C425" s="14" t="s">
        <v>2590</v>
      </c>
      <c r="D425" s="14" t="s">
        <v>119</v>
      </c>
      <c r="E425" s="14" t="s">
        <v>6665</v>
      </c>
      <c r="F425" s="14" t="s">
        <v>2591</v>
      </c>
      <c r="G425" s="15">
        <v>212.0</v>
      </c>
      <c r="H425" s="15" t="s">
        <v>8665</v>
      </c>
      <c r="I425" s="15">
        <v>178.0</v>
      </c>
      <c r="J425" s="15" t="s">
        <v>8680</v>
      </c>
      <c r="K425" s="15" t="s">
        <v>8058</v>
      </c>
    </row>
    <row r="426">
      <c r="A426" s="14" t="s">
        <v>2595</v>
      </c>
      <c r="B426" s="14" t="s">
        <v>6667</v>
      </c>
      <c r="C426" s="14" t="s">
        <v>2596</v>
      </c>
      <c r="D426" s="14" t="s">
        <v>127</v>
      </c>
      <c r="E426" s="14" t="s">
        <v>6665</v>
      </c>
      <c r="F426" s="14" t="s">
        <v>2597</v>
      </c>
      <c r="G426" s="15">
        <v>213.0</v>
      </c>
      <c r="H426" s="15" t="s">
        <v>8665</v>
      </c>
      <c r="I426" s="15">
        <v>179.0</v>
      </c>
      <c r="J426" s="15" t="s">
        <v>8681</v>
      </c>
      <c r="K426" s="15" t="s">
        <v>8060</v>
      </c>
    </row>
    <row r="427">
      <c r="A427" s="14" t="s">
        <v>2601</v>
      </c>
      <c r="B427" s="14" t="s">
        <v>6669</v>
      </c>
      <c r="C427" s="14" t="s">
        <v>2602</v>
      </c>
      <c r="D427" s="14" t="s">
        <v>138</v>
      </c>
      <c r="E427" s="14" t="s">
        <v>6670</v>
      </c>
      <c r="F427" s="14" t="s">
        <v>2603</v>
      </c>
      <c r="G427" s="15">
        <v>213.0</v>
      </c>
      <c r="H427" s="15" t="s">
        <v>8665</v>
      </c>
      <c r="I427" s="15">
        <v>179.0</v>
      </c>
      <c r="J427" s="15" t="s">
        <v>8682</v>
      </c>
      <c r="K427" s="15" t="s">
        <v>8062</v>
      </c>
    </row>
    <row r="428">
      <c r="A428" s="14" t="s">
        <v>2607</v>
      </c>
      <c r="B428" s="14" t="s">
        <v>6672</v>
      </c>
      <c r="C428" s="14" t="s">
        <v>2608</v>
      </c>
      <c r="D428" s="14" t="s">
        <v>145</v>
      </c>
      <c r="E428" s="14" t="s">
        <v>6673</v>
      </c>
      <c r="F428" s="14" t="s">
        <v>2609</v>
      </c>
      <c r="G428" s="15">
        <v>213.0</v>
      </c>
      <c r="H428" s="15" t="s">
        <v>8665</v>
      </c>
      <c r="I428" s="15">
        <v>179.0</v>
      </c>
      <c r="J428" s="15" t="s">
        <v>8683</v>
      </c>
      <c r="K428" s="15" t="s">
        <v>8064</v>
      </c>
    </row>
    <row r="429">
      <c r="A429" s="14" t="s">
        <v>2613</v>
      </c>
      <c r="B429" s="14" t="s">
        <v>6675</v>
      </c>
      <c r="C429" s="14" t="s">
        <v>2614</v>
      </c>
      <c r="D429" s="14" t="s">
        <v>153</v>
      </c>
      <c r="E429" s="14" t="s">
        <v>6673</v>
      </c>
      <c r="F429" s="14" t="s">
        <v>2615</v>
      </c>
      <c r="G429" s="15">
        <v>213.0</v>
      </c>
      <c r="H429" s="15" t="s">
        <v>8665</v>
      </c>
      <c r="I429" s="15">
        <v>179.0</v>
      </c>
      <c r="J429" s="15" t="s">
        <v>8684</v>
      </c>
      <c r="K429" s="15" t="s">
        <v>8066</v>
      </c>
    </row>
    <row r="430">
      <c r="A430" s="14"/>
      <c r="B430" s="14"/>
      <c r="C430" s="14"/>
      <c r="D430" s="14"/>
      <c r="E430" s="14"/>
      <c r="F430" s="14"/>
      <c r="G430" s="15">
        <v>214.0</v>
      </c>
      <c r="H430" s="15" t="s">
        <v>8665</v>
      </c>
      <c r="I430" s="15">
        <v>180.0</v>
      </c>
      <c r="J430" s="15" t="s">
        <v>8685</v>
      </c>
      <c r="K430" s="15" t="s">
        <v>8068</v>
      </c>
    </row>
    <row r="431">
      <c r="A431" s="14" t="s">
        <v>2619</v>
      </c>
      <c r="B431" s="14" t="s">
        <v>6677</v>
      </c>
      <c r="C431" s="14" t="s">
        <v>2620</v>
      </c>
      <c r="D431" s="14" t="s">
        <v>161</v>
      </c>
      <c r="E431" s="14" t="s">
        <v>6678</v>
      </c>
      <c r="F431" s="14" t="s">
        <v>2621</v>
      </c>
      <c r="G431" s="15">
        <v>214.0</v>
      </c>
      <c r="H431" s="15" t="s">
        <v>8665</v>
      </c>
      <c r="I431" s="15">
        <v>180.0</v>
      </c>
      <c r="J431" s="15" t="s">
        <v>8686</v>
      </c>
      <c r="K431" s="15" t="s">
        <v>8070</v>
      </c>
    </row>
    <row r="432">
      <c r="A432" s="14" t="s">
        <v>2625</v>
      </c>
      <c r="B432" s="14" t="s">
        <v>6680</v>
      </c>
      <c r="C432" s="14" t="s">
        <v>2626</v>
      </c>
      <c r="D432" s="14" t="s">
        <v>169</v>
      </c>
      <c r="E432" s="14" t="s">
        <v>6681</v>
      </c>
      <c r="F432" s="14" t="s">
        <v>2627</v>
      </c>
      <c r="G432" s="15">
        <v>214.0</v>
      </c>
      <c r="H432" s="15" t="s">
        <v>8665</v>
      </c>
      <c r="I432" s="15">
        <v>180.0</v>
      </c>
      <c r="J432" s="15" t="s">
        <v>8687</v>
      </c>
      <c r="K432" s="15" t="s">
        <v>8072</v>
      </c>
    </row>
    <row r="433">
      <c r="A433" s="14" t="s">
        <v>2632</v>
      </c>
      <c r="B433" s="14" t="s">
        <v>6683</v>
      </c>
      <c r="C433" s="14" t="s">
        <v>2633</v>
      </c>
      <c r="D433" s="14" t="s">
        <v>177</v>
      </c>
      <c r="E433" s="14" t="s">
        <v>6684</v>
      </c>
      <c r="F433" s="14" t="s">
        <v>2634</v>
      </c>
      <c r="G433" s="15">
        <v>214.0</v>
      </c>
      <c r="H433" s="15" t="s">
        <v>8665</v>
      </c>
      <c r="I433" s="15">
        <v>180.0</v>
      </c>
      <c r="J433" s="15" t="s">
        <v>8688</v>
      </c>
      <c r="K433" s="15" t="s">
        <v>8074</v>
      </c>
    </row>
    <row r="434">
      <c r="A434" s="14" t="s">
        <v>2638</v>
      </c>
      <c r="B434" s="14" t="s">
        <v>6686</v>
      </c>
      <c r="C434" s="14" t="s">
        <v>2639</v>
      </c>
      <c r="D434" s="14" t="s">
        <v>185</v>
      </c>
      <c r="E434" s="14" t="s">
        <v>6687</v>
      </c>
      <c r="F434" s="14" t="s">
        <v>2640</v>
      </c>
      <c r="G434" s="15">
        <v>215.0</v>
      </c>
      <c r="H434" s="15" t="s">
        <v>8665</v>
      </c>
      <c r="I434" s="15">
        <v>181.0</v>
      </c>
      <c r="J434" s="15" t="s">
        <v>8689</v>
      </c>
      <c r="K434" s="15" t="s">
        <v>8076</v>
      </c>
    </row>
    <row r="435">
      <c r="A435" s="14" t="s">
        <v>2644</v>
      </c>
      <c r="B435" s="14" t="s">
        <v>6689</v>
      </c>
      <c r="C435" s="14" t="s">
        <v>2645</v>
      </c>
      <c r="D435" s="14" t="s">
        <v>193</v>
      </c>
      <c r="E435" s="14" t="s">
        <v>6690</v>
      </c>
      <c r="F435" s="14" t="s">
        <v>2646</v>
      </c>
      <c r="G435" s="15">
        <v>215.0</v>
      </c>
      <c r="H435" s="15" t="s">
        <v>8665</v>
      </c>
      <c r="I435" s="15">
        <v>181.0</v>
      </c>
      <c r="J435" s="15" t="s">
        <v>8690</v>
      </c>
      <c r="K435" s="15" t="s">
        <v>8078</v>
      </c>
    </row>
    <row r="436">
      <c r="A436" s="14" t="s">
        <v>2650</v>
      </c>
      <c r="B436" s="14" t="s">
        <v>6692</v>
      </c>
      <c r="C436" s="14" t="s">
        <v>2651</v>
      </c>
      <c r="D436" s="14" t="s">
        <v>201</v>
      </c>
      <c r="E436" s="14" t="s">
        <v>6693</v>
      </c>
      <c r="F436" s="14" t="s">
        <v>2652</v>
      </c>
      <c r="G436" s="15">
        <v>217.0</v>
      </c>
      <c r="H436" s="15" t="s">
        <v>8665</v>
      </c>
      <c r="I436" s="15">
        <v>183.0</v>
      </c>
      <c r="J436" s="15" t="s">
        <v>8691</v>
      </c>
      <c r="K436" s="15" t="s">
        <v>8080</v>
      </c>
    </row>
    <row r="437">
      <c r="A437" s="14" t="s">
        <v>2656</v>
      </c>
      <c r="B437" s="14" t="s">
        <v>6695</v>
      </c>
      <c r="C437" s="14" t="s">
        <v>2657</v>
      </c>
      <c r="D437" s="14" t="s">
        <v>209</v>
      </c>
      <c r="E437" s="14" t="s">
        <v>6693</v>
      </c>
      <c r="F437" s="14" t="s">
        <v>2658</v>
      </c>
      <c r="G437" s="15">
        <v>218.0</v>
      </c>
      <c r="H437" s="15" t="s">
        <v>8665</v>
      </c>
      <c r="I437" s="15">
        <v>184.0</v>
      </c>
      <c r="J437" s="15" t="s">
        <v>8692</v>
      </c>
      <c r="K437" s="15" t="s">
        <v>8082</v>
      </c>
    </row>
    <row r="438">
      <c r="A438" s="14" t="s">
        <v>2662</v>
      </c>
      <c r="B438" s="14" t="s">
        <v>6697</v>
      </c>
      <c r="C438" s="14" t="s">
        <v>2663</v>
      </c>
      <c r="D438" s="16"/>
      <c r="E438" s="16"/>
      <c r="F438" s="16"/>
      <c r="G438" s="15">
        <v>218.0</v>
      </c>
      <c r="H438" s="15" t="s">
        <v>8665</v>
      </c>
      <c r="I438" s="15">
        <v>184.0</v>
      </c>
      <c r="J438" s="15" t="s">
        <v>8693</v>
      </c>
      <c r="K438" s="21" t="s">
        <v>8694</v>
      </c>
    </row>
    <row r="439">
      <c r="A439" s="14" t="s">
        <v>2665</v>
      </c>
      <c r="B439" s="14" t="s">
        <v>6699</v>
      </c>
      <c r="C439" s="14" t="s">
        <v>2666</v>
      </c>
      <c r="D439" s="14" t="s">
        <v>218</v>
      </c>
      <c r="E439" s="14" t="s">
        <v>6700</v>
      </c>
      <c r="F439" s="14" t="s">
        <v>2667</v>
      </c>
      <c r="G439" s="15">
        <v>218.0</v>
      </c>
      <c r="H439" s="15" t="s">
        <v>8665</v>
      </c>
      <c r="I439" s="15">
        <v>184.0</v>
      </c>
      <c r="J439" s="21" t="s">
        <v>8695</v>
      </c>
      <c r="K439" s="15" t="s">
        <v>8086</v>
      </c>
    </row>
    <row r="440">
      <c r="A440" s="14" t="s">
        <v>2671</v>
      </c>
      <c r="B440" s="14" t="s">
        <v>6702</v>
      </c>
      <c r="C440" s="14" t="s">
        <v>2672</v>
      </c>
      <c r="D440" s="14" t="s">
        <v>226</v>
      </c>
      <c r="E440" s="14" t="s">
        <v>6703</v>
      </c>
      <c r="F440" s="14" t="s">
        <v>2673</v>
      </c>
      <c r="G440" s="15">
        <v>219.0</v>
      </c>
      <c r="H440" s="15" t="s">
        <v>8665</v>
      </c>
      <c r="I440" s="15">
        <v>185.0</v>
      </c>
      <c r="J440" s="15" t="s">
        <v>8696</v>
      </c>
      <c r="K440" s="15" t="s">
        <v>8088</v>
      </c>
    </row>
    <row r="441">
      <c r="A441" s="14" t="s">
        <v>2677</v>
      </c>
      <c r="B441" s="14" t="s">
        <v>6705</v>
      </c>
      <c r="C441" s="14" t="s">
        <v>2678</v>
      </c>
      <c r="D441" s="14" t="s">
        <v>234</v>
      </c>
      <c r="E441" s="14" t="s">
        <v>6706</v>
      </c>
      <c r="F441" s="14" t="s">
        <v>2679</v>
      </c>
      <c r="G441" s="15">
        <v>220.0</v>
      </c>
      <c r="H441" s="15" t="s">
        <v>8665</v>
      </c>
      <c r="I441" s="15">
        <v>186.0</v>
      </c>
      <c r="J441" s="15" t="s">
        <v>8697</v>
      </c>
      <c r="K441" s="15" t="s">
        <v>8090</v>
      </c>
    </row>
    <row r="442">
      <c r="A442" s="14" t="s">
        <v>2683</v>
      </c>
      <c r="B442" s="14" t="s">
        <v>2684</v>
      </c>
      <c r="C442" s="16"/>
      <c r="D442" s="16"/>
      <c r="E442" s="16"/>
      <c r="F442" s="16"/>
      <c r="G442" s="15">
        <v>220.0</v>
      </c>
      <c r="H442" s="15" t="s">
        <v>8665</v>
      </c>
      <c r="I442" s="15">
        <v>186.0</v>
      </c>
      <c r="J442" s="15" t="s">
        <v>8698</v>
      </c>
      <c r="K442" s="15" t="s">
        <v>8092</v>
      </c>
    </row>
    <row r="443">
      <c r="A443" s="14" t="s">
        <v>2688</v>
      </c>
      <c r="B443" s="14" t="s">
        <v>2684</v>
      </c>
      <c r="C443" s="16"/>
      <c r="D443" s="16"/>
      <c r="E443" s="16"/>
      <c r="F443" s="16"/>
      <c r="G443" s="15">
        <v>220.0</v>
      </c>
      <c r="H443" s="15" t="s">
        <v>8665</v>
      </c>
      <c r="I443" s="15">
        <v>186.0</v>
      </c>
      <c r="J443" s="15" t="s">
        <v>8699</v>
      </c>
      <c r="K443" s="15" t="s">
        <v>8094</v>
      </c>
    </row>
    <row r="444">
      <c r="A444" s="14" t="s">
        <v>2689</v>
      </c>
      <c r="B444" s="14" t="s">
        <v>6714</v>
      </c>
      <c r="C444" s="14" t="s">
        <v>2690</v>
      </c>
      <c r="D444" s="14" t="s">
        <v>244</v>
      </c>
      <c r="E444" s="14" t="s">
        <v>6715</v>
      </c>
      <c r="F444" s="14" t="s">
        <v>2691</v>
      </c>
      <c r="G444" s="15">
        <v>220.0</v>
      </c>
      <c r="H444" s="15" t="s">
        <v>8665</v>
      </c>
      <c r="I444" s="15">
        <v>186.0</v>
      </c>
      <c r="J444" s="15" t="s">
        <v>8700</v>
      </c>
      <c r="K444" s="15" t="s">
        <v>8096</v>
      </c>
    </row>
    <row r="445">
      <c r="A445" s="14" t="s">
        <v>2692</v>
      </c>
      <c r="B445" s="14" t="s">
        <v>6717</v>
      </c>
      <c r="C445" s="14" t="s">
        <v>2693</v>
      </c>
      <c r="D445" s="14" t="s">
        <v>254</v>
      </c>
      <c r="E445" s="14" t="s">
        <v>6715</v>
      </c>
      <c r="F445" s="14" t="s">
        <v>2694</v>
      </c>
      <c r="G445" s="15">
        <v>221.0</v>
      </c>
      <c r="H445" s="15" t="s">
        <v>8665</v>
      </c>
      <c r="I445" s="15">
        <v>187.0</v>
      </c>
      <c r="J445" s="15" t="s">
        <v>8701</v>
      </c>
      <c r="K445" s="15" t="s">
        <v>8098</v>
      </c>
    </row>
    <row r="446">
      <c r="A446" s="14" t="s">
        <v>2698</v>
      </c>
      <c r="B446" s="14" t="s">
        <v>6719</v>
      </c>
      <c r="C446" s="14" t="s">
        <v>2699</v>
      </c>
      <c r="D446" s="14" t="s">
        <v>262</v>
      </c>
      <c r="E446" s="14" t="s">
        <v>6720</v>
      </c>
      <c r="F446" s="14" t="s">
        <v>2700</v>
      </c>
      <c r="G446" s="15">
        <v>221.0</v>
      </c>
      <c r="H446" s="15" t="s">
        <v>8665</v>
      </c>
      <c r="I446" s="15">
        <v>187.0</v>
      </c>
      <c r="J446" s="15" t="s">
        <v>8702</v>
      </c>
      <c r="K446" s="15" t="s">
        <v>8100</v>
      </c>
    </row>
    <row r="447">
      <c r="A447" s="14" t="s">
        <v>2704</v>
      </c>
      <c r="B447" s="14" t="s">
        <v>6722</v>
      </c>
      <c r="C447" s="14" t="s">
        <v>2705</v>
      </c>
      <c r="D447" s="14" t="s">
        <v>268</v>
      </c>
      <c r="E447" s="14" t="s">
        <v>6723</v>
      </c>
      <c r="F447" s="14" t="s">
        <v>2706</v>
      </c>
      <c r="G447" s="15">
        <v>222.0</v>
      </c>
      <c r="H447" s="15" t="s">
        <v>8665</v>
      </c>
      <c r="I447" s="15">
        <v>188.0</v>
      </c>
      <c r="J447" s="15" t="s">
        <v>8703</v>
      </c>
      <c r="K447" s="15" t="s">
        <v>8102</v>
      </c>
    </row>
    <row r="448">
      <c r="A448" s="14"/>
      <c r="B448" s="14"/>
      <c r="C448" s="14"/>
      <c r="D448" s="14"/>
      <c r="E448" s="14"/>
      <c r="F448" s="14"/>
      <c r="G448" s="15">
        <v>222.0</v>
      </c>
      <c r="H448" s="15" t="s">
        <v>8665</v>
      </c>
      <c r="I448" s="15">
        <v>188.0</v>
      </c>
      <c r="J448" s="15" t="s">
        <v>8704</v>
      </c>
      <c r="K448" s="15" t="s">
        <v>8104</v>
      </c>
    </row>
    <row r="449">
      <c r="A449" s="14"/>
      <c r="B449" s="14"/>
      <c r="C449" s="14"/>
      <c r="D449" s="14"/>
      <c r="E449" s="14"/>
      <c r="F449" s="14"/>
      <c r="G449" s="15">
        <v>222.0</v>
      </c>
      <c r="H449" s="15" t="s">
        <v>8665</v>
      </c>
      <c r="I449" s="15">
        <v>188.0</v>
      </c>
      <c r="J449" s="15" t="s">
        <v>8705</v>
      </c>
      <c r="K449" s="15" t="s">
        <v>8106</v>
      </c>
    </row>
    <row r="450">
      <c r="A450" s="14" t="s">
        <v>2716</v>
      </c>
      <c r="B450" s="14" t="s">
        <v>6727</v>
      </c>
      <c r="C450" s="14" t="s">
        <v>2717</v>
      </c>
      <c r="D450" s="14" t="s">
        <v>294</v>
      </c>
      <c r="E450" s="14" t="s">
        <v>6728</v>
      </c>
      <c r="F450" s="14" t="s">
        <v>2718</v>
      </c>
      <c r="G450" s="15">
        <v>223.0</v>
      </c>
      <c r="H450" s="15" t="s">
        <v>8665</v>
      </c>
      <c r="I450" s="15">
        <v>189.0</v>
      </c>
      <c r="J450" s="15" t="s">
        <v>8706</v>
      </c>
      <c r="K450" s="15" t="s">
        <v>8108</v>
      </c>
    </row>
    <row r="451">
      <c r="A451" s="14"/>
      <c r="B451" s="14"/>
      <c r="C451" s="14"/>
      <c r="D451" s="14"/>
      <c r="E451" s="14"/>
      <c r="F451" s="14"/>
      <c r="G451" s="15">
        <v>223.0</v>
      </c>
      <c r="H451" s="15" t="s">
        <v>8665</v>
      </c>
      <c r="I451" s="15">
        <v>189.0</v>
      </c>
      <c r="J451" s="15" t="s">
        <v>8707</v>
      </c>
      <c r="K451" s="15" t="s">
        <v>8110</v>
      </c>
    </row>
    <row r="452">
      <c r="A452" s="14" t="s">
        <v>2722</v>
      </c>
      <c r="B452" s="14" t="s">
        <v>6730</v>
      </c>
      <c r="C452" s="14" t="s">
        <v>2723</v>
      </c>
      <c r="D452" s="14" t="s">
        <v>303</v>
      </c>
      <c r="E452" s="14" t="s">
        <v>6731</v>
      </c>
      <c r="F452" s="14" t="s">
        <v>2724</v>
      </c>
      <c r="G452" s="15">
        <v>224.0</v>
      </c>
      <c r="H452" s="15" t="s">
        <v>8665</v>
      </c>
      <c r="I452" s="15">
        <v>190.0</v>
      </c>
      <c r="J452" s="15" t="s">
        <v>8708</v>
      </c>
      <c r="K452" s="15" t="s">
        <v>8112</v>
      </c>
    </row>
    <row r="453">
      <c r="A453" s="14" t="s">
        <v>2728</v>
      </c>
      <c r="B453" s="14" t="s">
        <v>6733</v>
      </c>
      <c r="C453" s="14" t="s">
        <v>2729</v>
      </c>
      <c r="D453" s="14" t="s">
        <v>313</v>
      </c>
      <c r="E453" s="14" t="s">
        <v>6734</v>
      </c>
      <c r="F453" s="14" t="s">
        <v>2730</v>
      </c>
      <c r="G453" s="15">
        <v>224.0</v>
      </c>
      <c r="H453" s="15" t="s">
        <v>8665</v>
      </c>
      <c r="I453" s="15">
        <v>190.0</v>
      </c>
      <c r="J453" s="15" t="s">
        <v>8709</v>
      </c>
      <c r="K453" s="15" t="s">
        <v>8114</v>
      </c>
    </row>
    <row r="454">
      <c r="A454" s="14" t="s">
        <v>2734</v>
      </c>
      <c r="B454" s="14" t="s">
        <v>6736</v>
      </c>
      <c r="C454" s="14" t="s">
        <v>2735</v>
      </c>
      <c r="D454" s="14" t="s">
        <v>336</v>
      </c>
      <c r="E454" s="14" t="s">
        <v>6737</v>
      </c>
      <c r="F454" s="14" t="s">
        <v>2736</v>
      </c>
      <c r="G454" s="15">
        <v>224.0</v>
      </c>
      <c r="H454" s="15" t="s">
        <v>8665</v>
      </c>
      <c r="I454" s="15">
        <v>190.0</v>
      </c>
      <c r="J454" s="15" t="s">
        <v>8710</v>
      </c>
      <c r="K454" s="15" t="s">
        <v>8116</v>
      </c>
    </row>
    <row r="455">
      <c r="A455" s="14" t="s">
        <v>2740</v>
      </c>
      <c r="B455" s="14" t="s">
        <v>6739</v>
      </c>
      <c r="C455" s="14" t="s">
        <v>2741</v>
      </c>
      <c r="D455" s="14" t="s">
        <v>344</v>
      </c>
      <c r="E455" s="14" t="s">
        <v>6737</v>
      </c>
      <c r="F455" s="14" t="s">
        <v>2742</v>
      </c>
      <c r="G455" s="15">
        <v>225.0</v>
      </c>
      <c r="H455" s="15" t="s">
        <v>8665</v>
      </c>
      <c r="I455" s="15">
        <v>191.0</v>
      </c>
      <c r="J455" s="15" t="s">
        <v>8711</v>
      </c>
      <c r="K455" s="15" t="s">
        <v>8118</v>
      </c>
    </row>
    <row r="456">
      <c r="A456" s="14" t="s">
        <v>2746</v>
      </c>
      <c r="B456" s="14" t="s">
        <v>6741</v>
      </c>
      <c r="C456" s="14" t="s">
        <v>2747</v>
      </c>
      <c r="D456" s="14" t="s">
        <v>352</v>
      </c>
      <c r="E456" s="14" t="s">
        <v>6742</v>
      </c>
      <c r="F456" s="14" t="s">
        <v>2748</v>
      </c>
      <c r="G456" s="15">
        <v>225.0</v>
      </c>
      <c r="H456" s="15" t="s">
        <v>8665</v>
      </c>
      <c r="I456" s="15">
        <v>191.0</v>
      </c>
      <c r="J456" s="15" t="s">
        <v>8712</v>
      </c>
      <c r="K456" s="15" t="s">
        <v>8120</v>
      </c>
    </row>
    <row r="457">
      <c r="A457" s="14" t="s">
        <v>2752</v>
      </c>
      <c r="B457" s="14" t="s">
        <v>2753</v>
      </c>
      <c r="C457" s="14" t="s">
        <v>2754</v>
      </c>
      <c r="D457" s="14" t="s">
        <v>359</v>
      </c>
      <c r="E457" s="14" t="s">
        <v>6744</v>
      </c>
      <c r="F457" s="14" t="s">
        <v>2755</v>
      </c>
      <c r="G457" s="15">
        <v>226.0</v>
      </c>
      <c r="H457" s="15" t="s">
        <v>8665</v>
      </c>
      <c r="I457" s="15">
        <v>192.0</v>
      </c>
      <c r="J457" s="15" t="s">
        <v>8713</v>
      </c>
      <c r="K457" s="15" t="s">
        <v>8122</v>
      </c>
    </row>
    <row r="458">
      <c r="A458" s="14" t="s">
        <v>2759</v>
      </c>
      <c r="B458" s="14" t="s">
        <v>2760</v>
      </c>
      <c r="C458" s="14" t="s">
        <v>2761</v>
      </c>
      <c r="D458" s="14" t="s">
        <v>367</v>
      </c>
      <c r="E458" s="14" t="s">
        <v>6746</v>
      </c>
      <c r="F458" s="14" t="s">
        <v>2762</v>
      </c>
      <c r="G458" s="15">
        <v>226.0</v>
      </c>
      <c r="H458" s="15" t="s">
        <v>8665</v>
      </c>
      <c r="I458" s="15">
        <v>192.0</v>
      </c>
      <c r="J458" s="15" t="s">
        <v>8714</v>
      </c>
      <c r="K458" s="15" t="s">
        <v>8124</v>
      </c>
    </row>
    <row r="459">
      <c r="A459" s="14" t="s">
        <v>2766</v>
      </c>
      <c r="B459" s="14" t="s">
        <v>6749</v>
      </c>
      <c r="C459" s="14" t="s">
        <v>2767</v>
      </c>
      <c r="D459" s="14" t="s">
        <v>375</v>
      </c>
      <c r="E459" s="14" t="s">
        <v>6746</v>
      </c>
      <c r="F459" s="14" t="s">
        <v>2768</v>
      </c>
      <c r="G459" s="15">
        <v>227.0</v>
      </c>
      <c r="H459" s="15" t="s">
        <v>8665</v>
      </c>
      <c r="I459" s="15">
        <v>193.0</v>
      </c>
      <c r="J459" s="15" t="s">
        <v>8715</v>
      </c>
      <c r="K459" s="15" t="s">
        <v>8126</v>
      </c>
    </row>
    <row r="460">
      <c r="A460" s="14" t="s">
        <v>2772</v>
      </c>
      <c r="B460" s="14" t="s">
        <v>6751</v>
      </c>
      <c r="C460" s="14" t="s">
        <v>2773</v>
      </c>
      <c r="D460" s="14" t="s">
        <v>383</v>
      </c>
      <c r="E460" s="14" t="s">
        <v>6752</v>
      </c>
      <c r="F460" s="14" t="s">
        <v>2774</v>
      </c>
      <c r="G460" s="15">
        <v>227.0</v>
      </c>
      <c r="H460" s="15" t="s">
        <v>8665</v>
      </c>
      <c r="I460" s="15">
        <v>193.0</v>
      </c>
      <c r="J460" s="15" t="s">
        <v>8716</v>
      </c>
      <c r="K460" s="15" t="s">
        <v>8128</v>
      </c>
    </row>
    <row r="461">
      <c r="A461" s="14" t="s">
        <v>2778</v>
      </c>
      <c r="B461" s="14" t="s">
        <v>6754</v>
      </c>
      <c r="C461" s="14" t="s">
        <v>2779</v>
      </c>
      <c r="D461" s="14" t="s">
        <v>391</v>
      </c>
      <c r="E461" s="14" t="s">
        <v>6752</v>
      </c>
      <c r="F461" s="14" t="s">
        <v>2780</v>
      </c>
      <c r="G461" s="15">
        <v>227.0</v>
      </c>
      <c r="H461" s="15" t="s">
        <v>8665</v>
      </c>
      <c r="I461" s="15">
        <v>193.0</v>
      </c>
      <c r="J461" s="15" t="s">
        <v>8717</v>
      </c>
      <c r="K461" s="15" t="s">
        <v>8130</v>
      </c>
    </row>
    <row r="462">
      <c r="A462" s="14" t="s">
        <v>2784</v>
      </c>
      <c r="B462" s="14" t="s">
        <v>6756</v>
      </c>
      <c r="C462" s="14" t="s">
        <v>2785</v>
      </c>
      <c r="D462" s="14" t="s">
        <v>400</v>
      </c>
      <c r="E462" s="14" t="s">
        <v>6757</v>
      </c>
      <c r="F462" s="14" t="s">
        <v>2786</v>
      </c>
      <c r="G462" s="15">
        <v>227.0</v>
      </c>
      <c r="H462" s="15" t="s">
        <v>8665</v>
      </c>
      <c r="I462" s="15">
        <v>193.0</v>
      </c>
      <c r="J462" s="15" t="s">
        <v>8718</v>
      </c>
      <c r="K462" s="15" t="s">
        <v>8132</v>
      </c>
    </row>
    <row r="463">
      <c r="A463" s="14" t="s">
        <v>2790</v>
      </c>
      <c r="B463" s="14" t="s">
        <v>6759</v>
      </c>
      <c r="C463" s="14" t="s">
        <v>2791</v>
      </c>
      <c r="D463" s="14" t="s">
        <v>408</v>
      </c>
      <c r="E463" s="14" t="s">
        <v>6760</v>
      </c>
      <c r="F463" s="14" t="s">
        <v>2792</v>
      </c>
      <c r="G463" s="15">
        <v>229.0</v>
      </c>
      <c r="H463" s="15" t="s">
        <v>8665</v>
      </c>
      <c r="I463" s="15">
        <v>195.0</v>
      </c>
      <c r="J463" s="15" t="s">
        <v>8719</v>
      </c>
      <c r="K463" s="15" t="s">
        <v>8134</v>
      </c>
    </row>
    <row r="464">
      <c r="A464" s="14" t="s">
        <v>2796</v>
      </c>
      <c r="B464" s="14" t="s">
        <v>6762</v>
      </c>
      <c r="C464" s="14" t="s">
        <v>2797</v>
      </c>
      <c r="D464" s="14" t="s">
        <v>416</v>
      </c>
      <c r="E464" s="14" t="s">
        <v>6763</v>
      </c>
      <c r="F464" s="14" t="s">
        <v>2798</v>
      </c>
      <c r="G464" s="15">
        <v>230.0</v>
      </c>
      <c r="H464" s="15" t="s">
        <v>8665</v>
      </c>
      <c r="I464" s="15">
        <v>196.0</v>
      </c>
      <c r="J464" s="15" t="s">
        <v>8720</v>
      </c>
      <c r="K464" s="15" t="s">
        <v>8136</v>
      </c>
    </row>
    <row r="465">
      <c r="A465" s="14" t="s">
        <v>2802</v>
      </c>
      <c r="B465" s="14" t="s">
        <v>6765</v>
      </c>
      <c r="C465" s="14" t="s">
        <v>2803</v>
      </c>
      <c r="D465" s="14" t="s">
        <v>424</v>
      </c>
      <c r="E465" s="14" t="s">
        <v>6766</v>
      </c>
      <c r="F465" s="14" t="s">
        <v>2804</v>
      </c>
      <c r="G465" s="15">
        <v>230.0</v>
      </c>
      <c r="H465" s="15" t="s">
        <v>8665</v>
      </c>
      <c r="I465" s="15">
        <v>196.0</v>
      </c>
      <c r="J465" s="15" t="s">
        <v>8721</v>
      </c>
      <c r="K465" s="15" t="s">
        <v>8138</v>
      </c>
    </row>
    <row r="466">
      <c r="A466" s="14" t="s">
        <v>2808</v>
      </c>
      <c r="B466" s="14" t="s">
        <v>6768</v>
      </c>
      <c r="C466" s="14" t="s">
        <v>2809</v>
      </c>
      <c r="D466" s="14" t="s">
        <v>432</v>
      </c>
      <c r="E466" s="14" t="s">
        <v>6766</v>
      </c>
      <c r="F466" s="14" t="s">
        <v>2810</v>
      </c>
      <c r="G466" s="15">
        <v>231.0</v>
      </c>
      <c r="H466" s="15" t="s">
        <v>8665</v>
      </c>
      <c r="I466" s="15">
        <v>197.0</v>
      </c>
      <c r="J466" s="15" t="s">
        <v>8722</v>
      </c>
      <c r="K466" s="15" t="s">
        <v>8140</v>
      </c>
    </row>
    <row r="467">
      <c r="A467" s="14" t="s">
        <v>2814</v>
      </c>
      <c r="B467" s="14" t="s">
        <v>6770</v>
      </c>
      <c r="C467" s="14" t="s">
        <v>2815</v>
      </c>
      <c r="D467" s="14" t="s">
        <v>440</v>
      </c>
      <c r="E467" s="14" t="s">
        <v>6766</v>
      </c>
      <c r="F467" s="14" t="s">
        <v>2816</v>
      </c>
      <c r="G467" s="15">
        <v>231.0</v>
      </c>
      <c r="H467" s="15" t="s">
        <v>8665</v>
      </c>
      <c r="I467" s="15">
        <v>197.0</v>
      </c>
      <c r="J467" s="15" t="s">
        <v>8723</v>
      </c>
      <c r="K467" s="15" t="s">
        <v>8142</v>
      </c>
    </row>
    <row r="468">
      <c r="A468" s="14" t="s">
        <v>2820</v>
      </c>
      <c r="B468" s="14" t="s">
        <v>6772</v>
      </c>
      <c r="C468" s="14" t="s">
        <v>2821</v>
      </c>
      <c r="D468" s="14" t="s">
        <v>448</v>
      </c>
      <c r="E468" s="14" t="s">
        <v>6773</v>
      </c>
      <c r="F468" s="14" t="s">
        <v>2822</v>
      </c>
      <c r="G468" s="15">
        <v>232.0</v>
      </c>
      <c r="H468" s="15" t="s">
        <v>8665</v>
      </c>
      <c r="I468" s="15">
        <v>198.0</v>
      </c>
      <c r="J468" s="15" t="s">
        <v>8724</v>
      </c>
      <c r="K468" s="15" t="s">
        <v>8144</v>
      </c>
    </row>
    <row r="469">
      <c r="A469" s="14" t="s">
        <v>2826</v>
      </c>
      <c r="B469" s="14" t="s">
        <v>6775</v>
      </c>
      <c r="C469" s="14" t="s">
        <v>2827</v>
      </c>
      <c r="D469" s="14" t="s">
        <v>456</v>
      </c>
      <c r="E469" s="14" t="s">
        <v>6776</v>
      </c>
      <c r="F469" s="14" t="s">
        <v>2828</v>
      </c>
      <c r="G469" s="15">
        <v>232.0</v>
      </c>
      <c r="H469" s="15" t="s">
        <v>8665</v>
      </c>
      <c r="I469" s="15">
        <v>198.0</v>
      </c>
      <c r="J469" s="15" t="s">
        <v>8725</v>
      </c>
      <c r="K469" s="15" t="s">
        <v>8469</v>
      </c>
    </row>
    <row r="470">
      <c r="A470" s="14" t="s">
        <v>2833</v>
      </c>
      <c r="B470" s="14" t="s">
        <v>6778</v>
      </c>
      <c r="C470" s="14" t="s">
        <v>2834</v>
      </c>
      <c r="D470" s="14" t="s">
        <v>464</v>
      </c>
      <c r="E470" s="14" t="s">
        <v>6779</v>
      </c>
      <c r="F470" s="14" t="s">
        <v>2835</v>
      </c>
      <c r="G470" s="15">
        <v>233.0</v>
      </c>
      <c r="H470" s="15" t="s">
        <v>8665</v>
      </c>
      <c r="I470" s="15">
        <v>199.0</v>
      </c>
      <c r="J470" s="15" t="s">
        <v>8726</v>
      </c>
      <c r="K470" s="15" t="s">
        <v>8148</v>
      </c>
    </row>
    <row r="471">
      <c r="A471" s="14" t="s">
        <v>2839</v>
      </c>
      <c r="B471" s="14" t="s">
        <v>6781</v>
      </c>
      <c r="C471" s="14" t="s">
        <v>2840</v>
      </c>
      <c r="D471" s="14" t="s">
        <v>464</v>
      </c>
      <c r="E471" s="14" t="s">
        <v>6779</v>
      </c>
      <c r="F471" s="14" t="s">
        <v>2835</v>
      </c>
      <c r="G471" s="15">
        <v>233.0</v>
      </c>
      <c r="H471" s="15" t="s">
        <v>8665</v>
      </c>
      <c r="I471" s="15">
        <v>199.0</v>
      </c>
      <c r="J471" s="15" t="s">
        <v>8727</v>
      </c>
      <c r="K471" s="15" t="s">
        <v>8150</v>
      </c>
    </row>
    <row r="472">
      <c r="A472" s="14" t="s">
        <v>2842</v>
      </c>
      <c r="B472" s="14" t="s">
        <v>6783</v>
      </c>
      <c r="C472" s="14" t="s">
        <v>2843</v>
      </c>
      <c r="D472" s="14" t="s">
        <v>464</v>
      </c>
      <c r="E472" s="14" t="s">
        <v>6779</v>
      </c>
      <c r="F472" s="14" t="s">
        <v>2835</v>
      </c>
      <c r="G472" s="15">
        <v>233.0</v>
      </c>
      <c r="H472" s="15" t="s">
        <v>8665</v>
      </c>
      <c r="I472" s="15">
        <v>199.0</v>
      </c>
      <c r="J472" s="15" t="s">
        <v>8728</v>
      </c>
      <c r="K472" s="15" t="s">
        <v>8152</v>
      </c>
    </row>
    <row r="473">
      <c r="A473" s="14" t="s">
        <v>2845</v>
      </c>
      <c r="B473" s="14" t="s">
        <v>6785</v>
      </c>
      <c r="C473" s="14" t="s">
        <v>2846</v>
      </c>
      <c r="D473" s="14" t="s">
        <v>472</v>
      </c>
      <c r="E473" s="14" t="s">
        <v>6779</v>
      </c>
      <c r="F473" s="14" t="s">
        <v>2847</v>
      </c>
      <c r="G473" s="15">
        <v>234.0</v>
      </c>
      <c r="H473" s="15" t="s">
        <v>8665</v>
      </c>
      <c r="I473" s="15">
        <v>200.0</v>
      </c>
      <c r="J473" s="15" t="s">
        <v>8729</v>
      </c>
      <c r="K473" s="15" t="s">
        <v>8154</v>
      </c>
    </row>
    <row r="474">
      <c r="A474" s="14" t="s">
        <v>2851</v>
      </c>
      <c r="B474" s="14" t="s">
        <v>6787</v>
      </c>
      <c r="C474" s="14" t="s">
        <v>2852</v>
      </c>
      <c r="D474" s="14" t="s">
        <v>481</v>
      </c>
      <c r="E474" s="14" t="s">
        <v>6788</v>
      </c>
      <c r="F474" s="14" t="s">
        <v>2853</v>
      </c>
      <c r="G474" s="15">
        <v>234.0</v>
      </c>
      <c r="H474" s="15" t="s">
        <v>8665</v>
      </c>
      <c r="I474" s="15">
        <v>200.0</v>
      </c>
      <c r="J474" s="15" t="s">
        <v>8730</v>
      </c>
      <c r="K474" s="15" t="s">
        <v>8475</v>
      </c>
    </row>
    <row r="475">
      <c r="A475" s="14" t="s">
        <v>2857</v>
      </c>
      <c r="B475" s="14" t="s">
        <v>6790</v>
      </c>
      <c r="C475" s="14" t="s">
        <v>2858</v>
      </c>
      <c r="D475" s="14" t="s">
        <v>489</v>
      </c>
      <c r="E475" s="14" t="s">
        <v>6788</v>
      </c>
      <c r="F475" s="14" t="s">
        <v>2859</v>
      </c>
      <c r="G475" s="15">
        <v>234.0</v>
      </c>
      <c r="H475" s="15" t="s">
        <v>8665</v>
      </c>
      <c r="I475" s="15">
        <v>200.0</v>
      </c>
      <c r="J475" s="15" t="s">
        <v>8731</v>
      </c>
      <c r="K475" s="15" t="s">
        <v>8158</v>
      </c>
    </row>
    <row r="476">
      <c r="A476" s="14" t="s">
        <v>2863</v>
      </c>
      <c r="B476" s="14" t="s">
        <v>6792</v>
      </c>
      <c r="C476" s="14" t="s">
        <v>2864</v>
      </c>
      <c r="D476" s="14" t="s">
        <v>497</v>
      </c>
      <c r="E476" s="14" t="s">
        <v>6793</v>
      </c>
      <c r="F476" s="14" t="s">
        <v>2865</v>
      </c>
      <c r="G476" s="15">
        <v>234.0</v>
      </c>
      <c r="H476" s="15" t="s">
        <v>8665</v>
      </c>
      <c r="I476" s="15">
        <v>200.0</v>
      </c>
      <c r="J476" s="15" t="s">
        <v>8732</v>
      </c>
      <c r="K476" s="15" t="s">
        <v>8160</v>
      </c>
    </row>
    <row r="477">
      <c r="A477" s="14" t="s">
        <v>2869</v>
      </c>
      <c r="B477" s="14" t="s">
        <v>6795</v>
      </c>
      <c r="C477" s="14" t="s">
        <v>2870</v>
      </c>
      <c r="D477" s="14" t="s">
        <v>505</v>
      </c>
      <c r="E477" s="14" t="s">
        <v>6793</v>
      </c>
      <c r="F477" s="14" t="s">
        <v>2871</v>
      </c>
      <c r="G477" s="15">
        <v>235.0</v>
      </c>
      <c r="H477" s="15" t="s">
        <v>8665</v>
      </c>
      <c r="I477" s="15">
        <v>201.0</v>
      </c>
      <c r="J477" s="15" t="s">
        <v>8733</v>
      </c>
      <c r="K477" s="15" t="s">
        <v>8162</v>
      </c>
    </row>
    <row r="478">
      <c r="A478" s="14" t="s">
        <v>2875</v>
      </c>
      <c r="B478" s="14" t="s">
        <v>6797</v>
      </c>
      <c r="C478" s="14" t="s">
        <v>2876</v>
      </c>
      <c r="D478" s="14" t="s">
        <v>513</v>
      </c>
      <c r="E478" s="14" t="s">
        <v>6798</v>
      </c>
      <c r="F478" s="14" t="s">
        <v>2877</v>
      </c>
      <c r="G478" s="15">
        <v>235.0</v>
      </c>
      <c r="H478" s="15" t="s">
        <v>8665</v>
      </c>
      <c r="I478" s="15">
        <v>201.0</v>
      </c>
      <c r="J478" s="15" t="s">
        <v>8734</v>
      </c>
      <c r="K478" s="15" t="s">
        <v>8164</v>
      </c>
    </row>
    <row r="479">
      <c r="A479" s="14" t="s">
        <v>2881</v>
      </c>
      <c r="B479" s="14" t="s">
        <v>6800</v>
      </c>
      <c r="C479" s="14" t="s">
        <v>2882</v>
      </c>
      <c r="D479" s="14" t="s">
        <v>520</v>
      </c>
      <c r="E479" s="14" t="s">
        <v>6798</v>
      </c>
      <c r="F479" s="14" t="s">
        <v>2883</v>
      </c>
      <c r="G479" s="15">
        <v>235.0</v>
      </c>
      <c r="H479" s="15" t="s">
        <v>8665</v>
      </c>
      <c r="I479" s="15">
        <v>201.0</v>
      </c>
      <c r="J479" s="15" t="s">
        <v>8735</v>
      </c>
      <c r="K479" s="15" t="s">
        <v>8166</v>
      </c>
    </row>
    <row r="480">
      <c r="A480" s="14" t="s">
        <v>2887</v>
      </c>
      <c r="B480" s="14" t="s">
        <v>6802</v>
      </c>
      <c r="C480" s="14" t="s">
        <v>2888</v>
      </c>
      <c r="D480" s="14" t="s">
        <v>528</v>
      </c>
      <c r="E480" s="14" t="s">
        <v>6803</v>
      </c>
      <c r="F480" s="14" t="s">
        <v>2889</v>
      </c>
      <c r="G480" s="15">
        <v>236.0</v>
      </c>
      <c r="H480" s="15" t="s">
        <v>8665</v>
      </c>
      <c r="I480" s="15">
        <v>202.0</v>
      </c>
      <c r="J480" s="15" t="s">
        <v>8736</v>
      </c>
      <c r="K480" s="15" t="s">
        <v>8168</v>
      </c>
    </row>
    <row r="481">
      <c r="A481" s="14" t="s">
        <v>2893</v>
      </c>
      <c r="B481" s="14" t="s">
        <v>6805</v>
      </c>
      <c r="C481" s="14" t="s">
        <v>2894</v>
      </c>
      <c r="D481" s="14" t="s">
        <v>535</v>
      </c>
      <c r="E481" s="14" t="s">
        <v>6806</v>
      </c>
      <c r="F481" s="14" t="s">
        <v>2895</v>
      </c>
      <c r="G481" s="15">
        <v>236.0</v>
      </c>
      <c r="H481" s="15" t="s">
        <v>8665</v>
      </c>
      <c r="I481" s="15">
        <v>202.0</v>
      </c>
      <c r="J481" s="15" t="s">
        <v>8737</v>
      </c>
      <c r="K481" s="15" t="s">
        <v>8170</v>
      </c>
    </row>
    <row r="482">
      <c r="A482" s="14" t="s">
        <v>2899</v>
      </c>
      <c r="B482" s="14" t="s">
        <v>6808</v>
      </c>
      <c r="C482" s="14" t="s">
        <v>2900</v>
      </c>
      <c r="D482" s="14" t="s">
        <v>543</v>
      </c>
      <c r="E482" s="14" t="s">
        <v>6809</v>
      </c>
      <c r="F482" s="14" t="s">
        <v>2901</v>
      </c>
      <c r="G482" s="15">
        <v>236.0</v>
      </c>
      <c r="H482" s="15" t="s">
        <v>8665</v>
      </c>
      <c r="I482" s="15">
        <v>202.0</v>
      </c>
      <c r="J482" s="15" t="s">
        <v>8738</v>
      </c>
      <c r="K482" s="15" t="s">
        <v>8172</v>
      </c>
    </row>
    <row r="483">
      <c r="A483" s="14" t="s">
        <v>2905</v>
      </c>
      <c r="B483" s="14" t="s">
        <v>6811</v>
      </c>
      <c r="C483" s="14" t="s">
        <v>2906</v>
      </c>
      <c r="D483" s="14" t="s">
        <v>543</v>
      </c>
      <c r="E483" s="14" t="s">
        <v>6809</v>
      </c>
      <c r="F483" s="14" t="s">
        <v>2901</v>
      </c>
      <c r="G483" s="15">
        <v>237.0</v>
      </c>
      <c r="H483" s="15" t="s">
        <v>8665</v>
      </c>
      <c r="I483" s="15">
        <v>203.0</v>
      </c>
      <c r="J483" s="15" t="s">
        <v>8739</v>
      </c>
      <c r="K483" s="15" t="s">
        <v>8174</v>
      </c>
    </row>
    <row r="484">
      <c r="A484" s="14" t="s">
        <v>2908</v>
      </c>
      <c r="B484" s="14" t="s">
        <v>6813</v>
      </c>
      <c r="C484" s="14" t="s">
        <v>2909</v>
      </c>
      <c r="D484" s="14" t="s">
        <v>551</v>
      </c>
      <c r="E484" s="14" t="s">
        <v>6814</v>
      </c>
      <c r="F484" s="14" t="s">
        <v>2910</v>
      </c>
      <c r="G484" s="15">
        <v>237.0</v>
      </c>
      <c r="H484" s="15" t="s">
        <v>8665</v>
      </c>
      <c r="I484" s="15">
        <v>203.0</v>
      </c>
      <c r="J484" s="15" t="s">
        <v>8740</v>
      </c>
      <c r="K484" s="15" t="s">
        <v>8176</v>
      </c>
    </row>
    <row r="485">
      <c r="A485" s="14" t="s">
        <v>2914</v>
      </c>
      <c r="B485" s="14" t="s">
        <v>6816</v>
      </c>
      <c r="C485" s="14" t="s">
        <v>2915</v>
      </c>
      <c r="D485" s="14" t="s">
        <v>551</v>
      </c>
      <c r="E485" s="14" t="s">
        <v>6814</v>
      </c>
      <c r="F485" s="14" t="s">
        <v>2910</v>
      </c>
      <c r="G485" s="15">
        <v>237.0</v>
      </c>
      <c r="H485" s="15" t="s">
        <v>8665</v>
      </c>
      <c r="I485" s="15">
        <v>203.0</v>
      </c>
      <c r="J485" s="15" t="s">
        <v>8741</v>
      </c>
      <c r="K485" s="15" t="s">
        <v>8178</v>
      </c>
    </row>
    <row r="486">
      <c r="A486" s="14" t="s">
        <v>2917</v>
      </c>
      <c r="B486" s="14" t="s">
        <v>6818</v>
      </c>
      <c r="C486" s="14" t="s">
        <v>2918</v>
      </c>
      <c r="D486" s="14" t="s">
        <v>551</v>
      </c>
      <c r="E486" s="14" t="s">
        <v>6814</v>
      </c>
      <c r="F486" s="14" t="s">
        <v>2910</v>
      </c>
      <c r="G486" s="15">
        <v>237.0</v>
      </c>
      <c r="H486" s="15" t="s">
        <v>8665</v>
      </c>
      <c r="I486" s="15">
        <v>203.0</v>
      </c>
      <c r="J486" s="15" t="s">
        <v>8742</v>
      </c>
      <c r="K486" s="15" t="s">
        <v>8180</v>
      </c>
    </row>
    <row r="487">
      <c r="A487" s="14" t="s">
        <v>2920</v>
      </c>
      <c r="B487" s="14" t="s">
        <v>6820</v>
      </c>
      <c r="C487" s="16"/>
      <c r="D487" s="16"/>
      <c r="E487" s="16"/>
      <c r="F487" s="16"/>
    </row>
    <row r="488">
      <c r="A488" s="14" t="s">
        <v>2922</v>
      </c>
      <c r="B488" s="14" t="s">
        <v>6822</v>
      </c>
      <c r="C488" s="14" t="s">
        <v>2923</v>
      </c>
      <c r="D488" s="14" t="s">
        <v>551</v>
      </c>
      <c r="E488" s="14" t="s">
        <v>6814</v>
      </c>
      <c r="F488" s="14" t="s">
        <v>2910</v>
      </c>
      <c r="G488" s="15"/>
      <c r="H488" s="15"/>
      <c r="I488" s="15"/>
      <c r="J488" s="15"/>
      <c r="K488" s="15"/>
    </row>
    <row r="489">
      <c r="A489" s="14"/>
      <c r="B489" s="14"/>
      <c r="C489" s="14"/>
      <c r="D489" s="14"/>
      <c r="E489" s="14"/>
      <c r="F489" s="14"/>
      <c r="G489" s="15">
        <v>238.0</v>
      </c>
      <c r="H489" s="15" t="s">
        <v>8665</v>
      </c>
      <c r="I489" s="15">
        <v>204.0</v>
      </c>
      <c r="J489" s="15" t="s">
        <v>8743</v>
      </c>
      <c r="K489" s="15" t="s">
        <v>8184</v>
      </c>
    </row>
    <row r="490">
      <c r="A490" s="14" t="s">
        <v>2925</v>
      </c>
      <c r="B490" s="14" t="s">
        <v>6825</v>
      </c>
      <c r="C490" s="14" t="s">
        <v>2926</v>
      </c>
      <c r="D490" s="14" t="s">
        <v>561</v>
      </c>
      <c r="E490" s="14" t="s">
        <v>6826</v>
      </c>
      <c r="F490" s="14" t="s">
        <v>2927</v>
      </c>
      <c r="G490" s="15">
        <v>238.0</v>
      </c>
      <c r="H490" s="15" t="s">
        <v>8665</v>
      </c>
      <c r="I490" s="15">
        <v>204.0</v>
      </c>
      <c r="J490" s="15" t="s">
        <v>8744</v>
      </c>
      <c r="K490" s="15" t="s">
        <v>8186</v>
      </c>
    </row>
    <row r="491">
      <c r="A491" s="14" t="s">
        <v>2930</v>
      </c>
      <c r="B491" s="14" t="s">
        <v>6828</v>
      </c>
      <c r="C491" s="14" t="s">
        <v>2931</v>
      </c>
      <c r="D491" s="14" t="s">
        <v>569</v>
      </c>
      <c r="E491" s="14" t="s">
        <v>6829</v>
      </c>
      <c r="F491" s="14" t="s">
        <v>2932</v>
      </c>
      <c r="G491" s="15">
        <v>239.0</v>
      </c>
      <c r="H491" s="15" t="s">
        <v>8665</v>
      </c>
      <c r="I491" s="15">
        <v>205.0</v>
      </c>
      <c r="J491" s="15" t="s">
        <v>8745</v>
      </c>
      <c r="K491" s="15" t="s">
        <v>8188</v>
      </c>
    </row>
    <row r="492">
      <c r="A492" s="14" t="s">
        <v>2936</v>
      </c>
      <c r="B492" s="14" t="s">
        <v>6831</v>
      </c>
      <c r="C492" s="14" t="s">
        <v>2937</v>
      </c>
      <c r="D492" s="14" t="s">
        <v>577</v>
      </c>
      <c r="E492" s="14" t="s">
        <v>6832</v>
      </c>
      <c r="F492" s="14" t="s">
        <v>2938</v>
      </c>
      <c r="G492" s="15">
        <v>239.0</v>
      </c>
      <c r="H492" s="15" t="s">
        <v>8665</v>
      </c>
      <c r="I492" s="15">
        <v>205.0</v>
      </c>
      <c r="J492" s="15" t="s">
        <v>8746</v>
      </c>
      <c r="K492" s="15" t="s">
        <v>8190</v>
      </c>
    </row>
    <row r="493">
      <c r="A493" s="14" t="s">
        <v>2942</v>
      </c>
      <c r="B493" s="14" t="s">
        <v>6834</v>
      </c>
      <c r="C493" s="14" t="s">
        <v>2943</v>
      </c>
      <c r="D493" s="14" t="s">
        <v>587</v>
      </c>
      <c r="E493" s="14" t="s">
        <v>6832</v>
      </c>
      <c r="F493" s="14" t="s">
        <v>2944</v>
      </c>
      <c r="G493" s="15">
        <v>240.0</v>
      </c>
      <c r="H493" s="15" t="s">
        <v>8665</v>
      </c>
      <c r="I493" s="15">
        <v>206.0</v>
      </c>
      <c r="J493" s="15" t="s">
        <v>8747</v>
      </c>
      <c r="K493" s="21" t="s">
        <v>8748</v>
      </c>
    </row>
    <row r="494">
      <c r="A494" s="14" t="s">
        <v>2948</v>
      </c>
      <c r="B494" s="14" t="s">
        <v>6836</v>
      </c>
      <c r="C494" s="14" t="s">
        <v>2949</v>
      </c>
      <c r="D494" s="14" t="s">
        <v>595</v>
      </c>
      <c r="E494" s="14" t="s">
        <v>6832</v>
      </c>
      <c r="F494" s="14" t="s">
        <v>2950</v>
      </c>
      <c r="G494" s="15">
        <v>240.0</v>
      </c>
      <c r="H494" s="15" t="s">
        <v>8665</v>
      </c>
      <c r="I494" s="15">
        <v>206.0</v>
      </c>
      <c r="J494" s="21" t="s">
        <v>8749</v>
      </c>
      <c r="K494" s="15" t="s">
        <v>8194</v>
      </c>
    </row>
    <row r="495">
      <c r="A495" s="17" t="s">
        <v>2954</v>
      </c>
      <c r="B495" s="17" t="s">
        <v>6838</v>
      </c>
      <c r="C495" s="17" t="s">
        <v>2955</v>
      </c>
      <c r="D495" s="14" t="s">
        <v>603</v>
      </c>
      <c r="E495" s="14" t="s">
        <v>6839</v>
      </c>
      <c r="F495" s="14" t="s">
        <v>2960</v>
      </c>
      <c r="G495" s="15">
        <v>241.0</v>
      </c>
      <c r="H495" s="15" t="s">
        <v>8665</v>
      </c>
      <c r="I495" s="15">
        <v>207.0</v>
      </c>
      <c r="J495" s="15" t="s">
        <v>8750</v>
      </c>
      <c r="K495" s="15" t="s">
        <v>8196</v>
      </c>
    </row>
    <row r="496">
      <c r="A496" s="14" t="s">
        <v>2959</v>
      </c>
      <c r="B496" s="14" t="s">
        <v>6838</v>
      </c>
      <c r="C496" s="14" t="s">
        <v>2955</v>
      </c>
      <c r="D496" s="14" t="s">
        <v>603</v>
      </c>
      <c r="E496" s="14" t="s">
        <v>6839</v>
      </c>
      <c r="F496" s="14" t="s">
        <v>2960</v>
      </c>
      <c r="G496" s="15">
        <v>241.0</v>
      </c>
      <c r="H496" s="15" t="s">
        <v>8665</v>
      </c>
      <c r="I496" s="15">
        <v>207.0</v>
      </c>
      <c r="J496" s="15" t="s">
        <v>8751</v>
      </c>
      <c r="K496" s="21" t="s">
        <v>8752</v>
      </c>
    </row>
    <row r="497">
      <c r="A497" s="14" t="s">
        <v>2961</v>
      </c>
      <c r="B497" s="14" t="s">
        <v>6841</v>
      </c>
      <c r="C497" s="14" t="s">
        <v>2962</v>
      </c>
      <c r="D497" s="14" t="s">
        <v>611</v>
      </c>
      <c r="E497" s="14" t="s">
        <v>6842</v>
      </c>
      <c r="F497" s="14" t="s">
        <v>2963</v>
      </c>
      <c r="G497" s="15">
        <v>241.0</v>
      </c>
      <c r="H497" s="15" t="s">
        <v>8665</v>
      </c>
      <c r="I497" s="15">
        <v>207.0</v>
      </c>
      <c r="J497" s="15" t="s">
        <v>8753</v>
      </c>
      <c r="K497" s="15" t="s">
        <v>8200</v>
      </c>
    </row>
    <row r="498">
      <c r="A498" s="14" t="s">
        <v>2967</v>
      </c>
      <c r="B498" s="14" t="s">
        <v>6844</v>
      </c>
      <c r="C498" s="14" t="s">
        <v>2968</v>
      </c>
      <c r="D498" s="14" t="s">
        <v>619</v>
      </c>
      <c r="E498" s="14" t="s">
        <v>6845</v>
      </c>
      <c r="F498" s="14" t="s">
        <v>2969</v>
      </c>
      <c r="G498" s="15">
        <v>242.0</v>
      </c>
      <c r="H498" s="15" t="s">
        <v>8665</v>
      </c>
      <c r="I498" s="15">
        <v>208.0</v>
      </c>
      <c r="J498" s="15" t="s">
        <v>8754</v>
      </c>
      <c r="K498" s="21" t="s">
        <v>8755</v>
      </c>
    </row>
    <row r="499">
      <c r="A499" s="14" t="s">
        <v>2972</v>
      </c>
      <c r="B499" s="14" t="s">
        <v>6844</v>
      </c>
      <c r="C499" s="14" t="s">
        <v>2968</v>
      </c>
      <c r="D499" s="14" t="s">
        <v>627</v>
      </c>
      <c r="E499" s="14" t="s">
        <v>6845</v>
      </c>
      <c r="F499" s="14" t="s">
        <v>2973</v>
      </c>
      <c r="G499" s="15">
        <v>243.0</v>
      </c>
      <c r="H499" s="15" t="s">
        <v>8665</v>
      </c>
      <c r="I499" s="15">
        <v>209.0</v>
      </c>
      <c r="J499" s="15" t="s">
        <v>8756</v>
      </c>
      <c r="K499" s="15" t="s">
        <v>8204</v>
      </c>
    </row>
    <row r="500">
      <c r="A500" s="14"/>
      <c r="B500" s="14"/>
      <c r="C500" s="14"/>
      <c r="D500" s="14"/>
      <c r="E500" s="14"/>
      <c r="F500" s="14"/>
      <c r="G500" s="15">
        <v>243.0</v>
      </c>
      <c r="H500" s="15" t="s">
        <v>8665</v>
      </c>
      <c r="I500" s="15">
        <v>209.0</v>
      </c>
      <c r="J500" s="15" t="s">
        <v>8757</v>
      </c>
      <c r="K500" s="15" t="s">
        <v>8206</v>
      </c>
    </row>
    <row r="501">
      <c r="A501" s="14" t="s">
        <v>2977</v>
      </c>
      <c r="B501" s="14" t="s">
        <v>6848</v>
      </c>
      <c r="C501" s="14" t="s">
        <v>2978</v>
      </c>
      <c r="D501" s="14" t="s">
        <v>639</v>
      </c>
      <c r="E501" s="14" t="s">
        <v>6849</v>
      </c>
      <c r="F501" s="14" t="s">
        <v>2979</v>
      </c>
      <c r="G501" s="15">
        <v>243.0</v>
      </c>
      <c r="H501" s="15" t="s">
        <v>8665</v>
      </c>
      <c r="I501" s="15">
        <v>209.0</v>
      </c>
      <c r="J501" s="15" t="s">
        <v>8758</v>
      </c>
      <c r="K501" s="15" t="s">
        <v>8208</v>
      </c>
    </row>
    <row r="502">
      <c r="A502" s="14" t="s">
        <v>2983</v>
      </c>
      <c r="B502" s="14" t="s">
        <v>6851</v>
      </c>
      <c r="C502" s="14" t="s">
        <v>2984</v>
      </c>
      <c r="D502" s="14" t="s">
        <v>650</v>
      </c>
      <c r="E502" s="14" t="s">
        <v>6852</v>
      </c>
      <c r="F502" s="14" t="s">
        <v>2985</v>
      </c>
      <c r="G502" s="15">
        <v>244.0</v>
      </c>
      <c r="H502" s="15" t="s">
        <v>8665</v>
      </c>
      <c r="I502" s="15">
        <v>210.0</v>
      </c>
      <c r="J502" s="15" t="s">
        <v>8759</v>
      </c>
      <c r="K502" s="15" t="s">
        <v>8210</v>
      </c>
    </row>
    <row r="503">
      <c r="A503" s="14" t="s">
        <v>2989</v>
      </c>
      <c r="B503" s="14" t="s">
        <v>6854</v>
      </c>
      <c r="C503" s="14" t="s">
        <v>2990</v>
      </c>
      <c r="D503" s="14" t="s">
        <v>660</v>
      </c>
      <c r="E503" s="14" t="s">
        <v>6855</v>
      </c>
      <c r="F503" s="14" t="s">
        <v>2991</v>
      </c>
      <c r="G503" s="15">
        <v>244.0</v>
      </c>
      <c r="H503" s="15" t="s">
        <v>8665</v>
      </c>
      <c r="I503" s="15">
        <v>210.0</v>
      </c>
      <c r="J503" s="15" t="s">
        <v>8760</v>
      </c>
      <c r="K503" s="15" t="s">
        <v>8212</v>
      </c>
    </row>
    <row r="504">
      <c r="A504" s="14" t="s">
        <v>2995</v>
      </c>
      <c r="B504" s="14" t="s">
        <v>6857</v>
      </c>
      <c r="C504" s="14" t="s">
        <v>2996</v>
      </c>
      <c r="D504" s="14" t="s">
        <v>668</v>
      </c>
      <c r="E504" s="14" t="s">
        <v>6858</v>
      </c>
      <c r="F504" s="14" t="s">
        <v>2997</v>
      </c>
      <c r="G504" s="15">
        <v>245.0</v>
      </c>
      <c r="H504" s="15" t="s">
        <v>8665</v>
      </c>
      <c r="I504" s="15">
        <v>211.0</v>
      </c>
      <c r="J504" s="15" t="s">
        <v>8761</v>
      </c>
      <c r="K504" s="15" t="s">
        <v>8214</v>
      </c>
    </row>
    <row r="505">
      <c r="A505" s="14" t="s">
        <v>3001</v>
      </c>
      <c r="B505" s="14" t="s">
        <v>6860</v>
      </c>
      <c r="C505" s="14" t="s">
        <v>3002</v>
      </c>
      <c r="D505" s="14" t="s">
        <v>678</v>
      </c>
      <c r="E505" s="14" t="s">
        <v>6861</v>
      </c>
      <c r="F505" s="14" t="s">
        <v>3003</v>
      </c>
      <c r="G505" s="15">
        <v>246.0</v>
      </c>
      <c r="H505" s="15" t="s">
        <v>8665</v>
      </c>
      <c r="I505" s="15">
        <v>212.0</v>
      </c>
      <c r="J505" s="15" t="s">
        <v>8762</v>
      </c>
      <c r="K505" s="15" t="s">
        <v>8216</v>
      </c>
    </row>
    <row r="506">
      <c r="A506" s="14" t="s">
        <v>3007</v>
      </c>
      <c r="B506" s="14" t="s">
        <v>6863</v>
      </c>
      <c r="C506" s="14" t="s">
        <v>3008</v>
      </c>
      <c r="D506" s="14" t="s">
        <v>686</v>
      </c>
      <c r="E506" s="14" t="s">
        <v>6864</v>
      </c>
      <c r="F506" s="14" t="s">
        <v>3009</v>
      </c>
      <c r="G506" s="15">
        <v>248.0</v>
      </c>
      <c r="H506" s="15" t="s">
        <v>8665</v>
      </c>
      <c r="I506" s="15">
        <v>214.0</v>
      </c>
      <c r="J506" s="15" t="s">
        <v>8763</v>
      </c>
      <c r="K506" s="15" t="s">
        <v>8218</v>
      </c>
    </row>
    <row r="507">
      <c r="A507" s="14" t="s">
        <v>3013</v>
      </c>
      <c r="B507" s="14" t="s">
        <v>6866</v>
      </c>
      <c r="C507" s="14" t="s">
        <v>3014</v>
      </c>
      <c r="D507" s="14" t="s">
        <v>694</v>
      </c>
      <c r="E507" s="14" t="s">
        <v>6867</v>
      </c>
      <c r="F507" s="14" t="s">
        <v>3015</v>
      </c>
      <c r="G507" s="15">
        <v>248.0</v>
      </c>
      <c r="H507" s="15" t="s">
        <v>8665</v>
      </c>
      <c r="I507" s="15">
        <v>214.0</v>
      </c>
      <c r="J507" s="15" t="s">
        <v>8764</v>
      </c>
      <c r="K507" s="15" t="s">
        <v>8220</v>
      </c>
    </row>
    <row r="508">
      <c r="A508" s="14" t="s">
        <v>3019</v>
      </c>
      <c r="B508" s="14" t="s">
        <v>6869</v>
      </c>
      <c r="C508" s="14" t="s">
        <v>3020</v>
      </c>
      <c r="D508" s="14" t="s">
        <v>702</v>
      </c>
      <c r="E508" s="14" t="s">
        <v>6870</v>
      </c>
      <c r="F508" s="14" t="s">
        <v>3021</v>
      </c>
      <c r="G508" s="15">
        <v>249.0</v>
      </c>
      <c r="H508" s="15" t="s">
        <v>8665</v>
      </c>
      <c r="I508" s="15">
        <v>215.0</v>
      </c>
      <c r="J508" s="15" t="s">
        <v>8765</v>
      </c>
      <c r="K508" s="15" t="s">
        <v>8222</v>
      </c>
    </row>
    <row r="509">
      <c r="A509" s="14" t="s">
        <v>3025</v>
      </c>
      <c r="B509" s="14" t="s">
        <v>6872</v>
      </c>
      <c r="C509" s="14" t="s">
        <v>3026</v>
      </c>
      <c r="D509" s="14" t="s">
        <v>710</v>
      </c>
      <c r="E509" s="14" t="s">
        <v>6870</v>
      </c>
      <c r="F509" s="14" t="s">
        <v>3027</v>
      </c>
      <c r="G509" s="15">
        <v>250.0</v>
      </c>
      <c r="H509" s="15" t="s">
        <v>8665</v>
      </c>
      <c r="I509" s="15">
        <v>216.0</v>
      </c>
      <c r="J509" s="15" t="s">
        <v>8766</v>
      </c>
      <c r="K509" s="15" t="s">
        <v>8224</v>
      </c>
    </row>
    <row r="510">
      <c r="A510" s="14" t="s">
        <v>3031</v>
      </c>
      <c r="B510" s="14" t="s">
        <v>6874</v>
      </c>
      <c r="C510" s="14" t="s">
        <v>3032</v>
      </c>
      <c r="D510" s="14" t="s">
        <v>627</v>
      </c>
      <c r="E510" s="14" t="s">
        <v>6653</v>
      </c>
      <c r="F510" s="14" t="s">
        <v>2567</v>
      </c>
      <c r="G510" s="15">
        <v>251.0</v>
      </c>
      <c r="H510" s="15" t="s">
        <v>8665</v>
      </c>
      <c r="I510" s="15">
        <v>217.0</v>
      </c>
      <c r="J510" s="15" t="s">
        <v>8767</v>
      </c>
      <c r="K510" s="15" t="s">
        <v>8226</v>
      </c>
    </row>
    <row r="511">
      <c r="A511" s="14" t="s">
        <v>3036</v>
      </c>
      <c r="B511" s="14" t="s">
        <v>6876</v>
      </c>
      <c r="C511" s="14" t="s">
        <v>3037</v>
      </c>
      <c r="D511" s="14" t="s">
        <v>726</v>
      </c>
      <c r="E511" s="14" t="s">
        <v>6653</v>
      </c>
      <c r="F511" s="14" t="s">
        <v>3038</v>
      </c>
      <c r="G511" s="15">
        <v>251.0</v>
      </c>
      <c r="H511" s="15" t="s">
        <v>8665</v>
      </c>
      <c r="I511" s="15">
        <v>217.0</v>
      </c>
      <c r="J511" s="15" t="s">
        <v>8768</v>
      </c>
      <c r="K511" s="15" t="s">
        <v>8228</v>
      </c>
    </row>
    <row r="512">
      <c r="A512" s="14" t="s">
        <v>3042</v>
      </c>
      <c r="B512" s="14" t="s">
        <v>6878</v>
      </c>
      <c r="C512" s="14" t="s">
        <v>3043</v>
      </c>
      <c r="D512" s="14" t="s">
        <v>735</v>
      </c>
      <c r="E512" s="14" t="s">
        <v>6653</v>
      </c>
      <c r="F512" s="14" t="s">
        <v>3044</v>
      </c>
      <c r="G512" s="15">
        <v>251.0</v>
      </c>
      <c r="H512" s="15" t="s">
        <v>8665</v>
      </c>
      <c r="I512" s="15">
        <v>217.0</v>
      </c>
      <c r="J512" s="15" t="s">
        <v>8769</v>
      </c>
      <c r="K512" s="15" t="s">
        <v>8230</v>
      </c>
    </row>
    <row r="513">
      <c r="A513" s="14" t="s">
        <v>3048</v>
      </c>
      <c r="B513" s="14" t="s">
        <v>6880</v>
      </c>
      <c r="C513" s="14" t="s">
        <v>3049</v>
      </c>
      <c r="D513" s="14" t="s">
        <v>743</v>
      </c>
      <c r="E513" s="14" t="s">
        <v>6881</v>
      </c>
      <c r="F513" s="14" t="s">
        <v>3050</v>
      </c>
      <c r="G513" s="15">
        <v>251.0</v>
      </c>
      <c r="H513" s="15" t="s">
        <v>8665</v>
      </c>
      <c r="I513" s="15">
        <v>217.0</v>
      </c>
      <c r="J513" s="15" t="s">
        <v>8770</v>
      </c>
      <c r="K513" s="15" t="s">
        <v>8232</v>
      </c>
    </row>
    <row r="514">
      <c r="A514" s="14" t="s">
        <v>3054</v>
      </c>
      <c r="B514" s="14" t="s">
        <v>6883</v>
      </c>
      <c r="C514" s="14" t="s">
        <v>3055</v>
      </c>
      <c r="D514" s="14" t="s">
        <v>751</v>
      </c>
      <c r="E514" s="14" t="s">
        <v>6881</v>
      </c>
      <c r="F514" s="14" t="s">
        <v>3056</v>
      </c>
      <c r="G514" s="15">
        <v>251.0</v>
      </c>
      <c r="H514" s="15" t="s">
        <v>8665</v>
      </c>
      <c r="I514" s="15">
        <v>217.0</v>
      </c>
      <c r="J514" s="15" t="s">
        <v>8771</v>
      </c>
      <c r="K514" s="15" t="s">
        <v>8234</v>
      </c>
    </row>
    <row r="515">
      <c r="A515" s="14" t="s">
        <v>3060</v>
      </c>
      <c r="B515" s="14" t="s">
        <v>6885</v>
      </c>
      <c r="C515" s="14" t="s">
        <v>3061</v>
      </c>
      <c r="D515" s="14" t="s">
        <v>759</v>
      </c>
      <c r="E515" s="14" t="s">
        <v>6886</v>
      </c>
      <c r="F515" s="14" t="s">
        <v>3062</v>
      </c>
      <c r="G515" s="15">
        <v>252.0</v>
      </c>
      <c r="H515" s="15" t="s">
        <v>8665</v>
      </c>
      <c r="I515" s="15">
        <v>218.0</v>
      </c>
      <c r="J515" s="15" t="s">
        <v>8772</v>
      </c>
      <c r="K515" s="15" t="s">
        <v>8236</v>
      </c>
    </row>
    <row r="516">
      <c r="A516" s="14" t="s">
        <v>3066</v>
      </c>
      <c r="B516" s="14" t="s">
        <v>6888</v>
      </c>
      <c r="C516" s="14" t="s">
        <v>3067</v>
      </c>
      <c r="D516" s="14" t="s">
        <v>767</v>
      </c>
      <c r="E516" s="14" t="s">
        <v>6886</v>
      </c>
      <c r="F516" s="14" t="s">
        <v>3068</v>
      </c>
      <c r="G516" s="15">
        <v>252.0</v>
      </c>
      <c r="H516" s="15" t="s">
        <v>8665</v>
      </c>
      <c r="I516" s="15">
        <v>218.0</v>
      </c>
      <c r="J516" s="15" t="s">
        <v>8773</v>
      </c>
      <c r="K516" s="15" t="s">
        <v>8238</v>
      </c>
    </row>
    <row r="517">
      <c r="A517" s="14" t="s">
        <v>3072</v>
      </c>
      <c r="B517" s="14" t="s">
        <v>6890</v>
      </c>
      <c r="C517" s="14" t="s">
        <v>3073</v>
      </c>
      <c r="D517" s="14" t="s">
        <v>775</v>
      </c>
      <c r="E517" s="14" t="s">
        <v>6891</v>
      </c>
      <c r="F517" s="14" t="s">
        <v>3074</v>
      </c>
      <c r="G517" s="15">
        <v>253.0</v>
      </c>
      <c r="H517" s="15" t="s">
        <v>8665</v>
      </c>
      <c r="I517" s="15">
        <v>219.0</v>
      </c>
      <c r="J517" s="15" t="s">
        <v>8774</v>
      </c>
      <c r="K517" s="15" t="s">
        <v>8240</v>
      </c>
    </row>
    <row r="518">
      <c r="A518" s="14" t="s">
        <v>3078</v>
      </c>
      <c r="B518" s="14" t="s">
        <v>6893</v>
      </c>
      <c r="C518" s="14" t="s">
        <v>3079</v>
      </c>
      <c r="D518" s="14" t="s">
        <v>783</v>
      </c>
      <c r="E518" s="14" t="s">
        <v>6894</v>
      </c>
      <c r="F518" s="14" t="s">
        <v>3080</v>
      </c>
      <c r="G518" s="15">
        <v>253.0</v>
      </c>
      <c r="H518" s="15" t="s">
        <v>8665</v>
      </c>
      <c r="I518" s="15">
        <v>219.0</v>
      </c>
      <c r="J518" s="15" t="s">
        <v>8775</v>
      </c>
      <c r="K518" s="15" t="s">
        <v>8242</v>
      </c>
    </row>
    <row r="519">
      <c r="A519" s="14" t="s">
        <v>3084</v>
      </c>
      <c r="B519" s="14" t="s">
        <v>6896</v>
      </c>
      <c r="C519" s="14" t="s">
        <v>3085</v>
      </c>
      <c r="D519" s="14" t="s">
        <v>791</v>
      </c>
      <c r="E519" s="14" t="s">
        <v>6656</v>
      </c>
      <c r="F519" s="14" t="s">
        <v>3086</v>
      </c>
      <c r="G519" s="15">
        <v>253.0</v>
      </c>
      <c r="H519" s="15" t="s">
        <v>8665</v>
      </c>
      <c r="I519" s="15">
        <v>219.0</v>
      </c>
      <c r="J519" s="15" t="s">
        <v>8776</v>
      </c>
      <c r="K519" s="15" t="s">
        <v>8244</v>
      </c>
    </row>
    <row r="520">
      <c r="A520" s="14" t="s">
        <v>3090</v>
      </c>
      <c r="B520" s="14" t="s">
        <v>6898</v>
      </c>
      <c r="C520" s="14" t="s">
        <v>3091</v>
      </c>
      <c r="D520" s="14" t="s">
        <v>799</v>
      </c>
      <c r="E520" s="14" t="s">
        <v>6656</v>
      </c>
      <c r="F520" s="14" t="s">
        <v>3092</v>
      </c>
      <c r="G520" s="15">
        <v>253.0</v>
      </c>
      <c r="H520" s="15" t="s">
        <v>8665</v>
      </c>
      <c r="I520" s="15">
        <v>219.0</v>
      </c>
      <c r="J520" s="15" t="s">
        <v>8777</v>
      </c>
      <c r="K520" s="15" t="s">
        <v>8246</v>
      </c>
    </row>
    <row r="521">
      <c r="A521" s="14" t="s">
        <v>3096</v>
      </c>
      <c r="B521" s="14" t="s">
        <v>6900</v>
      </c>
      <c r="C521" s="14" t="s">
        <v>3097</v>
      </c>
      <c r="D521" s="14" t="s">
        <v>811</v>
      </c>
      <c r="E521" s="14" t="s">
        <v>6901</v>
      </c>
      <c r="F521" s="14" t="s">
        <v>3098</v>
      </c>
      <c r="G521" s="15">
        <v>254.0</v>
      </c>
      <c r="H521" s="15" t="s">
        <v>8665</v>
      </c>
      <c r="I521" s="15">
        <v>220.0</v>
      </c>
      <c r="J521" s="15" t="s">
        <v>8778</v>
      </c>
      <c r="K521" s="15" t="s">
        <v>8250</v>
      </c>
    </row>
    <row r="522">
      <c r="A522" s="14" t="s">
        <v>3102</v>
      </c>
      <c r="B522" s="14" t="s">
        <v>6903</v>
      </c>
      <c r="C522" s="14" t="s">
        <v>3103</v>
      </c>
      <c r="D522" s="14" t="s">
        <v>820</v>
      </c>
      <c r="E522" s="14" t="s">
        <v>6901</v>
      </c>
      <c r="F522" s="14" t="s">
        <v>3104</v>
      </c>
      <c r="G522" s="15">
        <v>254.0</v>
      </c>
      <c r="H522" s="15" t="s">
        <v>8665</v>
      </c>
      <c r="I522" s="15">
        <v>220.0</v>
      </c>
      <c r="J522" s="15" t="s">
        <v>8779</v>
      </c>
      <c r="K522" s="15" t="s">
        <v>8252</v>
      </c>
    </row>
    <row r="523">
      <c r="A523" s="14" t="s">
        <v>3108</v>
      </c>
      <c r="B523" s="14" t="s">
        <v>6905</v>
      </c>
      <c r="C523" s="14" t="s">
        <v>3109</v>
      </c>
      <c r="D523" s="14" t="s">
        <v>828</v>
      </c>
      <c r="E523" s="14" t="s">
        <v>6906</v>
      </c>
      <c r="F523" s="14" t="s">
        <v>3110</v>
      </c>
      <c r="G523" s="15">
        <v>254.0</v>
      </c>
      <c r="H523" s="15" t="s">
        <v>8665</v>
      </c>
      <c r="I523" s="15">
        <v>220.0</v>
      </c>
      <c r="J523" s="15" t="s">
        <v>8780</v>
      </c>
      <c r="K523" s="15" t="s">
        <v>8254</v>
      </c>
    </row>
    <row r="524">
      <c r="A524" s="14" t="s">
        <v>3114</v>
      </c>
      <c r="B524" s="14" t="s">
        <v>6908</v>
      </c>
      <c r="C524" s="14" t="s">
        <v>3115</v>
      </c>
      <c r="D524" s="14" t="s">
        <v>836</v>
      </c>
      <c r="E524" s="14" t="s">
        <v>6909</v>
      </c>
      <c r="F524" s="14" t="s">
        <v>3116</v>
      </c>
      <c r="G524" s="15">
        <v>255.0</v>
      </c>
      <c r="H524" s="15" t="s">
        <v>8665</v>
      </c>
      <c r="I524" s="15">
        <v>221.0</v>
      </c>
      <c r="J524" s="15" t="s">
        <v>8781</v>
      </c>
      <c r="K524" s="15" t="s">
        <v>8248</v>
      </c>
    </row>
    <row r="525">
      <c r="A525" s="14" t="s">
        <v>3120</v>
      </c>
      <c r="B525" s="14" t="s">
        <v>6911</v>
      </c>
      <c r="C525" s="14" t="s">
        <v>3121</v>
      </c>
      <c r="D525" s="14" t="s">
        <v>844</v>
      </c>
      <c r="E525" s="14" t="s">
        <v>6909</v>
      </c>
      <c r="F525" s="14" t="s">
        <v>3122</v>
      </c>
      <c r="G525" s="15">
        <v>255.0</v>
      </c>
      <c r="H525" s="15" t="s">
        <v>8665</v>
      </c>
      <c r="I525" s="15">
        <v>221.0</v>
      </c>
      <c r="J525" s="15" t="s">
        <v>8782</v>
      </c>
      <c r="K525" s="15" t="s">
        <v>8256</v>
      </c>
    </row>
    <row r="526">
      <c r="A526" s="14" t="s">
        <v>3126</v>
      </c>
      <c r="B526" s="14" t="s">
        <v>6913</v>
      </c>
      <c r="C526" s="14" t="s">
        <v>3127</v>
      </c>
      <c r="F526" s="14"/>
      <c r="G526" s="15">
        <v>255.0</v>
      </c>
      <c r="H526" s="15" t="s">
        <v>8665</v>
      </c>
      <c r="I526" s="15">
        <v>221.0</v>
      </c>
      <c r="J526" s="15" t="s">
        <v>8783</v>
      </c>
      <c r="K526" s="15" t="s">
        <v>8258</v>
      </c>
    </row>
    <row r="527">
      <c r="A527" s="14" t="s">
        <v>3129</v>
      </c>
      <c r="B527" s="14" t="s">
        <v>6915</v>
      </c>
      <c r="C527" s="14" t="s">
        <v>3130</v>
      </c>
      <c r="D527" s="14" t="s">
        <v>852</v>
      </c>
      <c r="E527" s="14" t="s">
        <v>6916</v>
      </c>
      <c r="F527" s="14" t="s">
        <v>3131</v>
      </c>
      <c r="G527" s="15">
        <v>255.0</v>
      </c>
      <c r="H527" s="15" t="s">
        <v>8665</v>
      </c>
      <c r="I527" s="15">
        <v>221.0</v>
      </c>
      <c r="J527" s="15" t="s">
        <v>8784</v>
      </c>
      <c r="K527" s="15" t="s">
        <v>8260</v>
      </c>
    </row>
    <row r="528">
      <c r="A528" s="14" t="s">
        <v>3135</v>
      </c>
      <c r="B528" s="14" t="s">
        <v>6918</v>
      </c>
      <c r="C528" s="14" t="s">
        <v>3136</v>
      </c>
      <c r="D528" s="14" t="s">
        <v>860</v>
      </c>
      <c r="E528" s="14" t="s">
        <v>6919</v>
      </c>
      <c r="F528" s="14" t="s">
        <v>3137</v>
      </c>
      <c r="G528" s="15">
        <v>256.0</v>
      </c>
      <c r="H528" s="15" t="s">
        <v>8665</v>
      </c>
      <c r="I528" s="15">
        <v>222.0</v>
      </c>
      <c r="J528" s="15" t="s">
        <v>8785</v>
      </c>
      <c r="K528" s="15" t="s">
        <v>8262</v>
      </c>
    </row>
    <row r="529">
      <c r="A529" s="14" t="s">
        <v>3141</v>
      </c>
      <c r="B529" s="14" t="s">
        <v>6921</v>
      </c>
      <c r="C529" s="14" t="s">
        <v>3142</v>
      </c>
      <c r="D529" s="14" t="s">
        <v>868</v>
      </c>
      <c r="E529" s="14" t="s">
        <v>6922</v>
      </c>
      <c r="F529" s="14" t="s">
        <v>3143</v>
      </c>
      <c r="G529" s="15">
        <v>256.0</v>
      </c>
      <c r="H529" s="15" t="s">
        <v>8665</v>
      </c>
      <c r="I529" s="15">
        <v>222.0</v>
      </c>
      <c r="J529" s="15" t="s">
        <v>8786</v>
      </c>
      <c r="K529" s="15" t="s">
        <v>8264</v>
      </c>
    </row>
    <row r="530">
      <c r="A530" s="14" t="s">
        <v>3147</v>
      </c>
      <c r="B530" s="14" t="s">
        <v>6924</v>
      </c>
      <c r="C530" s="14" t="s">
        <v>3148</v>
      </c>
      <c r="D530" s="14" t="s">
        <v>876</v>
      </c>
      <c r="E530" s="14" t="s">
        <v>6925</v>
      </c>
      <c r="F530" s="14" t="s">
        <v>3149</v>
      </c>
      <c r="G530" s="15">
        <v>257.0</v>
      </c>
      <c r="H530" s="15" t="s">
        <v>8665</v>
      </c>
      <c r="I530" s="15">
        <v>223.0</v>
      </c>
      <c r="J530" s="15" t="s">
        <v>8787</v>
      </c>
      <c r="K530" s="15" t="s">
        <v>8266</v>
      </c>
    </row>
    <row r="531">
      <c r="A531" s="14" t="s">
        <v>3153</v>
      </c>
      <c r="B531" s="14" t="s">
        <v>6927</v>
      </c>
      <c r="C531" s="14" t="s">
        <v>3154</v>
      </c>
      <c r="D531" s="14" t="s">
        <v>884</v>
      </c>
      <c r="E531" s="14" t="s">
        <v>6928</v>
      </c>
      <c r="F531" s="14" t="s">
        <v>3155</v>
      </c>
      <c r="G531" s="15">
        <v>257.0</v>
      </c>
      <c r="H531" s="15" t="s">
        <v>8665</v>
      </c>
      <c r="I531" s="15">
        <v>223.0</v>
      </c>
      <c r="J531" s="15" t="s">
        <v>8788</v>
      </c>
      <c r="K531" s="15" t="s">
        <v>8268</v>
      </c>
    </row>
    <row r="532">
      <c r="A532" s="14" t="s">
        <v>3159</v>
      </c>
      <c r="B532" s="14" t="s">
        <v>6930</v>
      </c>
      <c r="C532" s="14" t="s">
        <v>3160</v>
      </c>
      <c r="D532" s="14" t="s">
        <v>892</v>
      </c>
      <c r="E532" s="14" t="s">
        <v>6931</v>
      </c>
      <c r="F532" s="14" t="s">
        <v>3161</v>
      </c>
      <c r="G532" s="15">
        <v>258.0</v>
      </c>
      <c r="H532" s="15" t="s">
        <v>8665</v>
      </c>
      <c r="I532" s="15">
        <v>224.0</v>
      </c>
      <c r="J532" s="15" t="s">
        <v>8789</v>
      </c>
      <c r="K532" s="15" t="s">
        <v>8270</v>
      </c>
    </row>
    <row r="533">
      <c r="A533" s="14" t="s">
        <v>3165</v>
      </c>
      <c r="B533" s="14" t="s">
        <v>6933</v>
      </c>
      <c r="C533" s="14" t="s">
        <v>3166</v>
      </c>
      <c r="D533" s="14" t="s">
        <v>901</v>
      </c>
      <c r="E533" s="14" t="s">
        <v>6931</v>
      </c>
      <c r="F533" s="14" t="s">
        <v>3167</v>
      </c>
      <c r="G533" s="15">
        <v>258.0</v>
      </c>
      <c r="H533" s="15" t="s">
        <v>8665</v>
      </c>
      <c r="I533" s="15">
        <v>224.0</v>
      </c>
      <c r="J533" s="15" t="s">
        <v>8790</v>
      </c>
      <c r="K533" s="15" t="s">
        <v>8272</v>
      </c>
    </row>
    <row r="534">
      <c r="A534" s="14" t="s">
        <v>3171</v>
      </c>
      <c r="B534" s="14" t="s">
        <v>6935</v>
      </c>
      <c r="C534" s="14" t="s">
        <v>3172</v>
      </c>
      <c r="D534" s="14" t="s">
        <v>909</v>
      </c>
      <c r="E534" s="14" t="s">
        <v>6936</v>
      </c>
      <c r="F534" s="14" t="s">
        <v>3173</v>
      </c>
      <c r="G534" s="15">
        <v>258.0</v>
      </c>
      <c r="H534" s="15" t="s">
        <v>8665</v>
      </c>
      <c r="I534" s="15">
        <v>224.0</v>
      </c>
      <c r="J534" s="15" t="s">
        <v>8791</v>
      </c>
      <c r="K534" s="15" t="s">
        <v>8274</v>
      </c>
    </row>
    <row r="535">
      <c r="A535" s="14" t="s">
        <v>3177</v>
      </c>
      <c r="B535" s="14" t="s">
        <v>6938</v>
      </c>
      <c r="C535" s="14" t="s">
        <v>3178</v>
      </c>
      <c r="D535" s="14" t="s">
        <v>917</v>
      </c>
      <c r="E535" s="14" t="s">
        <v>6939</v>
      </c>
      <c r="F535" s="14" t="s">
        <v>3179</v>
      </c>
      <c r="G535" s="15">
        <v>259.0</v>
      </c>
      <c r="H535" s="15" t="s">
        <v>8665</v>
      </c>
      <c r="I535" s="15">
        <v>225.0</v>
      </c>
      <c r="J535" s="15" t="s">
        <v>8792</v>
      </c>
      <c r="K535" s="15" t="s">
        <v>8276</v>
      </c>
    </row>
    <row r="536">
      <c r="A536" s="14" t="s">
        <v>3183</v>
      </c>
      <c r="B536" s="14" t="s">
        <v>6941</v>
      </c>
      <c r="C536" s="14" t="s">
        <v>3184</v>
      </c>
      <c r="D536" s="14" t="s">
        <v>925</v>
      </c>
      <c r="E536" s="14" t="s">
        <v>6942</v>
      </c>
      <c r="F536" s="14" t="s">
        <v>3185</v>
      </c>
      <c r="G536" s="15">
        <v>259.0</v>
      </c>
      <c r="H536" s="15" t="s">
        <v>8665</v>
      </c>
      <c r="I536" s="15">
        <v>225.0</v>
      </c>
      <c r="J536" s="15" t="s">
        <v>8793</v>
      </c>
      <c r="K536" s="15" t="s">
        <v>8278</v>
      </c>
    </row>
    <row r="537">
      <c r="A537" s="14" t="s">
        <v>3189</v>
      </c>
      <c r="B537" s="14" t="s">
        <v>6944</v>
      </c>
      <c r="C537" s="14" t="s">
        <v>3190</v>
      </c>
      <c r="D537" s="14" t="s">
        <v>933</v>
      </c>
      <c r="E537" s="14" t="s">
        <v>6945</v>
      </c>
      <c r="F537" s="14" t="s">
        <v>3191</v>
      </c>
      <c r="G537" s="15">
        <v>260.0</v>
      </c>
      <c r="H537" s="15" t="s">
        <v>8665</v>
      </c>
      <c r="I537" s="15">
        <v>226.0</v>
      </c>
      <c r="J537" s="15" t="s">
        <v>8794</v>
      </c>
      <c r="K537" s="15" t="s">
        <v>8280</v>
      </c>
    </row>
    <row r="538">
      <c r="A538" s="14" t="s">
        <v>3195</v>
      </c>
      <c r="B538" s="14" t="s">
        <v>6947</v>
      </c>
      <c r="C538" s="14" t="s">
        <v>3196</v>
      </c>
      <c r="D538" s="14" t="s">
        <v>945</v>
      </c>
      <c r="E538" s="14" t="s">
        <v>6948</v>
      </c>
      <c r="F538" s="14" t="s">
        <v>3197</v>
      </c>
      <c r="G538" s="15">
        <v>260.0</v>
      </c>
      <c r="H538" s="15" t="s">
        <v>8665</v>
      </c>
      <c r="I538" s="15">
        <v>226.0</v>
      </c>
      <c r="J538" s="15" t="s">
        <v>8795</v>
      </c>
      <c r="K538" s="15" t="s">
        <v>8282</v>
      </c>
    </row>
    <row r="539">
      <c r="A539" s="14" t="s">
        <v>3201</v>
      </c>
      <c r="B539" s="14" t="s">
        <v>6950</v>
      </c>
      <c r="C539" s="14" t="s">
        <v>3202</v>
      </c>
      <c r="D539" s="14" t="s">
        <v>953</v>
      </c>
      <c r="E539" s="14" t="s">
        <v>6948</v>
      </c>
      <c r="F539" s="14" t="s">
        <v>3203</v>
      </c>
      <c r="G539" s="15">
        <v>261.0</v>
      </c>
      <c r="H539" s="15" t="s">
        <v>8665</v>
      </c>
      <c r="I539" s="15">
        <v>227.0</v>
      </c>
      <c r="J539" s="15" t="s">
        <v>8796</v>
      </c>
      <c r="K539" s="15" t="s">
        <v>8284</v>
      </c>
    </row>
    <row r="540">
      <c r="A540" s="14" t="s">
        <v>3207</v>
      </c>
      <c r="B540" s="14" t="s">
        <v>6952</v>
      </c>
      <c r="C540" s="14" t="s">
        <v>3208</v>
      </c>
      <c r="D540" s="14" t="s">
        <v>961</v>
      </c>
      <c r="E540" s="14" t="s">
        <v>6953</v>
      </c>
      <c r="F540" s="14" t="s">
        <v>3209</v>
      </c>
      <c r="G540" s="15">
        <v>261.0</v>
      </c>
      <c r="H540" s="15" t="s">
        <v>8665</v>
      </c>
      <c r="I540" s="15">
        <v>227.0</v>
      </c>
      <c r="J540" s="15" t="s">
        <v>8797</v>
      </c>
      <c r="K540" s="15" t="s">
        <v>8286</v>
      </c>
    </row>
    <row r="541">
      <c r="A541" s="14" t="s">
        <v>3213</v>
      </c>
      <c r="B541" s="14" t="s">
        <v>6955</v>
      </c>
      <c r="C541" s="14" t="s">
        <v>3214</v>
      </c>
      <c r="D541" s="15" t="s">
        <v>969</v>
      </c>
      <c r="E541" s="14" t="s">
        <v>6662</v>
      </c>
      <c r="F541" s="14" t="s">
        <v>2585</v>
      </c>
      <c r="G541" s="15">
        <v>261.0</v>
      </c>
      <c r="H541" s="15" t="s">
        <v>8665</v>
      </c>
      <c r="I541" s="15">
        <v>227.0</v>
      </c>
      <c r="J541" s="15" t="s">
        <v>8798</v>
      </c>
      <c r="K541" s="15" t="s">
        <v>8288</v>
      </c>
    </row>
    <row r="542">
      <c r="A542" s="14" t="s">
        <v>3218</v>
      </c>
      <c r="B542" s="14" t="s">
        <v>6957</v>
      </c>
      <c r="C542" s="14" t="s">
        <v>3219</v>
      </c>
      <c r="D542" s="14" t="s">
        <v>977</v>
      </c>
      <c r="E542" s="14" t="s">
        <v>6662</v>
      </c>
      <c r="F542" s="14" t="s">
        <v>3220</v>
      </c>
      <c r="G542" s="15">
        <v>262.0</v>
      </c>
      <c r="H542" s="15" t="s">
        <v>8665</v>
      </c>
      <c r="I542" s="15">
        <v>228.0</v>
      </c>
      <c r="J542" s="15" t="s">
        <v>8799</v>
      </c>
      <c r="K542" s="15" t="s">
        <v>8290</v>
      </c>
    </row>
    <row r="543">
      <c r="A543" s="14" t="s">
        <v>3224</v>
      </c>
      <c r="B543" s="14" t="s">
        <v>6959</v>
      </c>
      <c r="C543" s="14" t="s">
        <v>3225</v>
      </c>
      <c r="D543" s="14" t="s">
        <v>986</v>
      </c>
      <c r="E543" s="14" t="s">
        <v>6960</v>
      </c>
      <c r="F543" s="14" t="s">
        <v>3226</v>
      </c>
      <c r="G543" s="15">
        <v>262.0</v>
      </c>
      <c r="H543" s="15" t="s">
        <v>8665</v>
      </c>
      <c r="I543" s="15">
        <v>228.0</v>
      </c>
      <c r="J543" s="15" t="s">
        <v>8800</v>
      </c>
      <c r="K543" s="15" t="s">
        <v>8292</v>
      </c>
    </row>
    <row r="544">
      <c r="A544" s="14" t="s">
        <v>3230</v>
      </c>
      <c r="B544" s="14" t="s">
        <v>6962</v>
      </c>
      <c r="C544" s="14" t="s">
        <v>3231</v>
      </c>
      <c r="D544" s="14" t="s">
        <v>994</v>
      </c>
      <c r="E544" s="14" t="s">
        <v>6963</v>
      </c>
      <c r="F544" s="14" t="s">
        <v>3232</v>
      </c>
      <c r="G544" s="15">
        <v>262.0</v>
      </c>
      <c r="H544" s="15" t="s">
        <v>8665</v>
      </c>
      <c r="I544" s="15">
        <v>228.0</v>
      </c>
      <c r="J544" s="15" t="s">
        <v>8801</v>
      </c>
      <c r="K544" s="15" t="s">
        <v>8294</v>
      </c>
    </row>
    <row r="545">
      <c r="A545" s="14" t="s">
        <v>3236</v>
      </c>
      <c r="B545" s="14" t="s">
        <v>6965</v>
      </c>
      <c r="C545" s="14" t="s">
        <v>3237</v>
      </c>
      <c r="D545" s="14" t="s">
        <v>1002</v>
      </c>
      <c r="E545" s="14" t="s">
        <v>6963</v>
      </c>
      <c r="F545" s="14" t="s">
        <v>3238</v>
      </c>
      <c r="G545" s="15">
        <v>262.0</v>
      </c>
      <c r="H545" s="15" t="s">
        <v>8665</v>
      </c>
      <c r="I545" s="15">
        <v>228.0</v>
      </c>
      <c r="J545" s="15" t="s">
        <v>8802</v>
      </c>
      <c r="K545" s="15" t="s">
        <v>8548</v>
      </c>
    </row>
    <row r="546">
      <c r="A546" s="14" t="s">
        <v>3242</v>
      </c>
      <c r="B546" s="14" t="s">
        <v>6967</v>
      </c>
      <c r="C546" s="14" t="s">
        <v>3243</v>
      </c>
      <c r="D546" s="14" t="s">
        <v>1010</v>
      </c>
      <c r="E546" s="14" t="s">
        <v>6968</v>
      </c>
      <c r="F546" s="14" t="s">
        <v>3244</v>
      </c>
      <c r="G546" s="15">
        <v>263.0</v>
      </c>
      <c r="H546" s="15" t="s">
        <v>8665</v>
      </c>
      <c r="I546" s="15">
        <v>229.0</v>
      </c>
      <c r="J546" s="15" t="s">
        <v>8803</v>
      </c>
      <c r="K546" s="15" t="s">
        <v>8298</v>
      </c>
    </row>
    <row r="547">
      <c r="A547" s="14" t="s">
        <v>3248</v>
      </c>
      <c r="B547" s="14" t="s">
        <v>6970</v>
      </c>
      <c r="C547" s="14" t="s">
        <v>3249</v>
      </c>
      <c r="D547" s="14" t="s">
        <v>1036</v>
      </c>
      <c r="E547" s="14" t="s">
        <v>6971</v>
      </c>
      <c r="F547" s="14" t="s">
        <v>3250</v>
      </c>
      <c r="G547" s="15">
        <v>263.0</v>
      </c>
      <c r="H547" s="15" t="s">
        <v>8665</v>
      </c>
      <c r="I547" s="15">
        <v>229.0</v>
      </c>
      <c r="J547" s="15" t="s">
        <v>8804</v>
      </c>
      <c r="K547" s="15" t="s">
        <v>8300</v>
      </c>
    </row>
    <row r="548">
      <c r="A548" s="14" t="s">
        <v>3254</v>
      </c>
      <c r="B548" s="14" t="s">
        <v>6973</v>
      </c>
      <c r="C548" s="14" t="s">
        <v>3255</v>
      </c>
      <c r="D548" s="14" t="s">
        <v>1028</v>
      </c>
      <c r="E548" s="14" t="s">
        <v>6974</v>
      </c>
      <c r="F548" s="14" t="s">
        <v>3256</v>
      </c>
      <c r="G548" s="15">
        <v>263.0</v>
      </c>
      <c r="H548" s="15" t="s">
        <v>8665</v>
      </c>
      <c r="I548" s="15">
        <v>229.0</v>
      </c>
      <c r="J548" s="15" t="s">
        <v>8805</v>
      </c>
      <c r="K548" s="15" t="s">
        <v>8302</v>
      </c>
    </row>
    <row r="549">
      <c r="A549" s="14" t="s">
        <v>3260</v>
      </c>
      <c r="B549" s="14" t="s">
        <v>6976</v>
      </c>
      <c r="C549" s="14" t="s">
        <v>3261</v>
      </c>
      <c r="D549" s="14" t="s">
        <v>1044</v>
      </c>
      <c r="E549" s="14" t="s">
        <v>6977</v>
      </c>
      <c r="F549" s="14" t="s">
        <v>3262</v>
      </c>
      <c r="G549" s="15">
        <v>264.0</v>
      </c>
      <c r="H549" s="15" t="s">
        <v>8665</v>
      </c>
      <c r="I549" s="15">
        <v>230.0</v>
      </c>
      <c r="J549" s="15" t="s">
        <v>8806</v>
      </c>
      <c r="K549" s="15" t="s">
        <v>8296</v>
      </c>
    </row>
    <row r="550">
      <c r="A550" s="14" t="s">
        <v>3266</v>
      </c>
      <c r="B550" s="14" t="s">
        <v>6979</v>
      </c>
      <c r="C550" s="14" t="s">
        <v>3267</v>
      </c>
      <c r="D550" s="14" t="s">
        <v>1057</v>
      </c>
      <c r="E550" s="14" t="s">
        <v>6980</v>
      </c>
      <c r="F550" s="14" t="s">
        <v>3268</v>
      </c>
      <c r="G550" s="15">
        <v>264.0</v>
      </c>
      <c r="H550" s="15" t="s">
        <v>8665</v>
      </c>
      <c r="I550" s="15">
        <v>230.0</v>
      </c>
      <c r="J550" s="15" t="s">
        <v>8807</v>
      </c>
      <c r="K550" s="15" t="s">
        <v>8305</v>
      </c>
    </row>
    <row r="551">
      <c r="A551" s="14" t="s">
        <v>3272</v>
      </c>
      <c r="B551" s="14" t="s">
        <v>6982</v>
      </c>
      <c r="C551" s="14" t="s">
        <v>3273</v>
      </c>
      <c r="D551" s="14" t="s">
        <v>1065</v>
      </c>
      <c r="E551" s="14" t="s">
        <v>6983</v>
      </c>
      <c r="F551" s="14" t="s">
        <v>3274</v>
      </c>
      <c r="G551" s="15">
        <v>264.0</v>
      </c>
      <c r="H551" s="15" t="s">
        <v>8665</v>
      </c>
      <c r="I551" s="15">
        <v>230.0</v>
      </c>
      <c r="J551" s="15" t="s">
        <v>8808</v>
      </c>
      <c r="K551" s="15" t="s">
        <v>8307</v>
      </c>
    </row>
    <row r="552">
      <c r="A552" s="14" t="s">
        <v>3278</v>
      </c>
      <c r="B552" s="14" t="s">
        <v>6985</v>
      </c>
      <c r="C552" s="14" t="s">
        <v>3279</v>
      </c>
      <c r="D552" s="14" t="s">
        <v>1073</v>
      </c>
      <c r="E552" s="14" t="s">
        <v>6983</v>
      </c>
      <c r="F552" s="14" t="s">
        <v>3280</v>
      </c>
      <c r="G552" s="15">
        <v>265.0</v>
      </c>
      <c r="H552" s="15" t="s">
        <v>8665</v>
      </c>
      <c r="I552" s="15">
        <v>231.0</v>
      </c>
      <c r="J552" s="15" t="s">
        <v>8809</v>
      </c>
      <c r="K552" s="15" t="s">
        <v>8110</v>
      </c>
    </row>
    <row r="553">
      <c r="A553" s="14" t="s">
        <v>3284</v>
      </c>
      <c r="B553" s="14" t="s">
        <v>6987</v>
      </c>
      <c r="C553" s="14" t="s">
        <v>3285</v>
      </c>
      <c r="D553" s="14" t="s">
        <v>1082</v>
      </c>
      <c r="E553" s="14" t="s">
        <v>6983</v>
      </c>
      <c r="F553" s="14" t="s">
        <v>3286</v>
      </c>
      <c r="G553" s="15">
        <v>265.0</v>
      </c>
      <c r="H553" s="15" t="s">
        <v>8665</v>
      </c>
      <c r="I553" s="15">
        <v>231.0</v>
      </c>
      <c r="J553" s="15" t="s">
        <v>8810</v>
      </c>
      <c r="K553" s="15" t="s">
        <v>8311</v>
      </c>
    </row>
    <row r="554">
      <c r="A554" s="14" t="s">
        <v>3290</v>
      </c>
      <c r="B554" s="14" t="s">
        <v>6989</v>
      </c>
      <c r="C554" s="14" t="s">
        <v>3291</v>
      </c>
      <c r="D554" s="14" t="s">
        <v>136</v>
      </c>
      <c r="E554" s="14" t="s">
        <v>6983</v>
      </c>
      <c r="F554" s="14" t="s">
        <v>3292</v>
      </c>
      <c r="G554" s="15">
        <v>266.0</v>
      </c>
      <c r="H554" s="15" t="s">
        <v>8665</v>
      </c>
      <c r="I554" s="15">
        <v>232.0</v>
      </c>
      <c r="J554" s="15" t="s">
        <v>8811</v>
      </c>
      <c r="K554" s="15" t="s">
        <v>8313</v>
      </c>
    </row>
    <row r="555">
      <c r="A555" s="14" t="s">
        <v>3296</v>
      </c>
      <c r="B555" s="14" t="s">
        <v>6991</v>
      </c>
      <c r="C555" s="14" t="s">
        <v>3297</v>
      </c>
      <c r="D555" s="14" t="s">
        <v>1099</v>
      </c>
      <c r="E555" s="14" t="s">
        <v>6992</v>
      </c>
      <c r="F555" s="14" t="s">
        <v>3298</v>
      </c>
      <c r="G555" s="15">
        <v>266.0</v>
      </c>
      <c r="H555" s="15" t="s">
        <v>8665</v>
      </c>
      <c r="I555" s="15">
        <v>232.0</v>
      </c>
      <c r="J555" s="15" t="s">
        <v>8812</v>
      </c>
      <c r="K555" s="15" t="s">
        <v>8315</v>
      </c>
    </row>
    <row r="556">
      <c r="A556" s="14" t="s">
        <v>3302</v>
      </c>
      <c r="B556" s="14" t="s">
        <v>6994</v>
      </c>
      <c r="C556" s="14" t="s">
        <v>3303</v>
      </c>
      <c r="D556" s="14" t="s">
        <v>1113</v>
      </c>
      <c r="E556" s="14" t="s">
        <v>6995</v>
      </c>
      <c r="F556" s="14" t="s">
        <v>3304</v>
      </c>
      <c r="G556" s="15">
        <v>266.0</v>
      </c>
      <c r="H556" s="15" t="s">
        <v>8665</v>
      </c>
      <c r="I556" s="15">
        <v>232.0</v>
      </c>
      <c r="J556" s="15" t="s">
        <v>8813</v>
      </c>
      <c r="K556" s="15" t="s">
        <v>8317</v>
      </c>
    </row>
    <row r="557">
      <c r="A557" s="14" t="s">
        <v>3308</v>
      </c>
      <c r="B557" s="14" t="s">
        <v>6997</v>
      </c>
      <c r="C557" s="14" t="s">
        <v>3309</v>
      </c>
      <c r="D557" s="14" t="s">
        <v>1123</v>
      </c>
      <c r="E557" s="14" t="s">
        <v>6998</v>
      </c>
      <c r="F557" s="14" t="s">
        <v>3310</v>
      </c>
      <c r="G557" s="15">
        <v>266.0</v>
      </c>
      <c r="H557" s="15" t="s">
        <v>8665</v>
      </c>
      <c r="I557" s="15">
        <v>232.0</v>
      </c>
      <c r="J557" s="15" t="s">
        <v>8814</v>
      </c>
      <c r="K557" s="15" t="s">
        <v>8319</v>
      </c>
    </row>
    <row r="558">
      <c r="A558" s="14" t="s">
        <v>3314</v>
      </c>
      <c r="B558" s="14" t="s">
        <v>7000</v>
      </c>
      <c r="C558" s="14" t="s">
        <v>3315</v>
      </c>
      <c r="D558" s="14" t="s">
        <v>1131</v>
      </c>
      <c r="E558" s="14" t="s">
        <v>7001</v>
      </c>
      <c r="F558" s="14" t="s">
        <v>3316</v>
      </c>
      <c r="G558" s="15">
        <v>267.0</v>
      </c>
      <c r="H558" s="15" t="s">
        <v>8665</v>
      </c>
      <c r="I558" s="15">
        <v>233.0</v>
      </c>
      <c r="J558" s="15" t="s">
        <v>8815</v>
      </c>
      <c r="K558" s="15" t="s">
        <v>8321</v>
      </c>
    </row>
    <row r="559">
      <c r="A559" s="14" t="s">
        <v>3320</v>
      </c>
      <c r="B559" s="14" t="s">
        <v>7003</v>
      </c>
      <c r="C559" s="14" t="s">
        <v>3321</v>
      </c>
      <c r="D559" s="14" t="s">
        <v>1139</v>
      </c>
      <c r="E559" s="14" t="s">
        <v>7004</v>
      </c>
      <c r="F559" s="14" t="s">
        <v>3322</v>
      </c>
      <c r="G559" s="15">
        <v>267.0</v>
      </c>
      <c r="H559" s="15" t="s">
        <v>8665</v>
      </c>
      <c r="I559" s="15">
        <v>233.0</v>
      </c>
      <c r="J559" s="15" t="s">
        <v>8816</v>
      </c>
      <c r="K559" s="15" t="s">
        <v>8323</v>
      </c>
    </row>
    <row r="560">
      <c r="A560" s="14" t="s">
        <v>3326</v>
      </c>
      <c r="B560" s="14" t="s">
        <v>7006</v>
      </c>
      <c r="C560" s="14" t="s">
        <v>3327</v>
      </c>
      <c r="D560" s="14" t="s">
        <v>1161</v>
      </c>
      <c r="E560" s="14" t="s">
        <v>7004</v>
      </c>
      <c r="F560" s="14" t="s">
        <v>3328</v>
      </c>
      <c r="G560" s="15">
        <v>268.0</v>
      </c>
      <c r="H560" s="15" t="s">
        <v>8665</v>
      </c>
      <c r="I560" s="15">
        <v>234.0</v>
      </c>
      <c r="J560" s="15" t="s">
        <v>8817</v>
      </c>
      <c r="K560" s="15" t="s">
        <v>8325</v>
      </c>
    </row>
    <row r="561">
      <c r="A561" s="14" t="s">
        <v>3332</v>
      </c>
      <c r="B561" s="14" t="s">
        <v>7008</v>
      </c>
      <c r="C561" s="14" t="s">
        <v>3333</v>
      </c>
      <c r="D561" s="14" t="s">
        <v>1171</v>
      </c>
      <c r="E561" s="14" t="s">
        <v>7009</v>
      </c>
      <c r="F561" s="14" t="s">
        <v>3334</v>
      </c>
      <c r="G561" s="15">
        <v>268.0</v>
      </c>
      <c r="H561" s="15" t="s">
        <v>8665</v>
      </c>
      <c r="I561" s="15">
        <v>234.0</v>
      </c>
      <c r="J561" s="15" t="s">
        <v>8818</v>
      </c>
      <c r="K561" s="15" t="s">
        <v>8327</v>
      </c>
    </row>
    <row r="562">
      <c r="A562" s="14" t="s">
        <v>3338</v>
      </c>
      <c r="B562" s="14" t="s">
        <v>7011</v>
      </c>
      <c r="C562" s="14" t="s">
        <v>3339</v>
      </c>
      <c r="D562" s="14" t="s">
        <v>1181</v>
      </c>
      <c r="E562" s="14" t="s">
        <v>7012</v>
      </c>
      <c r="F562" s="14" t="s">
        <v>3340</v>
      </c>
      <c r="G562" s="15">
        <v>268.0</v>
      </c>
      <c r="H562" s="15" t="s">
        <v>8665</v>
      </c>
      <c r="I562" s="15">
        <v>234.0</v>
      </c>
      <c r="J562" s="15" t="s">
        <v>8819</v>
      </c>
      <c r="K562" s="15" t="s">
        <v>8329</v>
      </c>
    </row>
    <row r="563">
      <c r="A563" s="14" t="s">
        <v>3345</v>
      </c>
      <c r="B563" s="14" t="s">
        <v>7014</v>
      </c>
      <c r="C563" s="14" t="s">
        <v>3346</v>
      </c>
      <c r="D563" s="14" t="s">
        <v>1190</v>
      </c>
      <c r="E563" s="14" t="s">
        <v>7015</v>
      </c>
      <c r="F563" s="14" t="s">
        <v>3347</v>
      </c>
      <c r="G563" s="15">
        <v>268.0</v>
      </c>
      <c r="H563" s="15" t="s">
        <v>8665</v>
      </c>
      <c r="I563" s="15">
        <v>234.0</v>
      </c>
      <c r="J563" s="15" t="s">
        <v>8820</v>
      </c>
      <c r="K563" s="15" t="s">
        <v>8331</v>
      </c>
    </row>
    <row r="564">
      <c r="A564" s="14" t="s">
        <v>3351</v>
      </c>
      <c r="B564" s="14" t="s">
        <v>7017</v>
      </c>
      <c r="C564" s="14" t="s">
        <v>3352</v>
      </c>
      <c r="D564" s="14" t="s">
        <v>1198</v>
      </c>
      <c r="E564" s="14" t="s">
        <v>7018</v>
      </c>
      <c r="F564" s="14" t="s">
        <v>3353</v>
      </c>
      <c r="G564" s="15">
        <v>269.0</v>
      </c>
      <c r="H564" s="15" t="s">
        <v>8665</v>
      </c>
      <c r="I564" s="15">
        <v>235.0</v>
      </c>
      <c r="J564" s="15" t="s">
        <v>8821</v>
      </c>
      <c r="K564" s="15" t="s">
        <v>8333</v>
      </c>
    </row>
    <row r="565">
      <c r="A565" s="14" t="s">
        <v>3357</v>
      </c>
      <c r="B565" s="14" t="s">
        <v>7020</v>
      </c>
      <c r="C565" s="14" t="s">
        <v>3358</v>
      </c>
      <c r="D565" s="14" t="s">
        <v>1204</v>
      </c>
      <c r="E565" s="14" t="s">
        <v>7021</v>
      </c>
      <c r="F565" s="14" t="s">
        <v>3359</v>
      </c>
      <c r="G565" s="15">
        <v>269.0</v>
      </c>
      <c r="H565" s="15" t="s">
        <v>8665</v>
      </c>
      <c r="I565" s="15">
        <v>235.0</v>
      </c>
      <c r="J565" s="15" t="s">
        <v>8822</v>
      </c>
      <c r="K565" s="15" t="s">
        <v>8335</v>
      </c>
    </row>
    <row r="566">
      <c r="A566" s="14" t="s">
        <v>3363</v>
      </c>
      <c r="B566" s="14" t="s">
        <v>7023</v>
      </c>
      <c r="C566" s="14" t="s">
        <v>3364</v>
      </c>
      <c r="D566" s="14" t="s">
        <v>1212</v>
      </c>
      <c r="E566" s="14" t="s">
        <v>7024</v>
      </c>
      <c r="F566" s="14" t="s">
        <v>3365</v>
      </c>
      <c r="G566" s="15">
        <v>270.0</v>
      </c>
      <c r="H566" s="15" t="s">
        <v>8665</v>
      </c>
      <c r="I566" s="15">
        <v>236.0</v>
      </c>
      <c r="J566" s="15" t="s">
        <v>8823</v>
      </c>
      <c r="K566" s="15" t="s">
        <v>8337</v>
      </c>
    </row>
    <row r="567">
      <c r="A567" s="14" t="s">
        <v>3369</v>
      </c>
      <c r="B567" s="14" t="s">
        <v>7026</v>
      </c>
      <c r="C567" s="14" t="s">
        <v>3370</v>
      </c>
      <c r="D567" s="14" t="s">
        <v>1220</v>
      </c>
      <c r="E567" s="14" t="s">
        <v>7027</v>
      </c>
      <c r="F567" s="14" t="s">
        <v>3371</v>
      </c>
      <c r="G567" s="15">
        <v>270.0</v>
      </c>
      <c r="H567" s="15" t="s">
        <v>8665</v>
      </c>
      <c r="I567" s="15">
        <v>236.0</v>
      </c>
      <c r="J567" s="15" t="s">
        <v>8824</v>
      </c>
      <c r="K567" s="15" t="s">
        <v>8339</v>
      </c>
    </row>
    <row r="568">
      <c r="A568" s="14" t="s">
        <v>3375</v>
      </c>
      <c r="B568" s="14" t="s">
        <v>7029</v>
      </c>
      <c r="C568" s="14" t="s">
        <v>3376</v>
      </c>
      <c r="D568" s="14" t="s">
        <v>1228</v>
      </c>
      <c r="E568" s="14" t="s">
        <v>7030</v>
      </c>
      <c r="F568" s="14" t="s">
        <v>3377</v>
      </c>
      <c r="G568" s="15">
        <v>271.0</v>
      </c>
      <c r="H568" s="15" t="s">
        <v>8665</v>
      </c>
      <c r="I568" s="15">
        <v>237.0</v>
      </c>
      <c r="J568" s="15" t="s">
        <v>8825</v>
      </c>
      <c r="K568" s="15" t="s">
        <v>8341</v>
      </c>
    </row>
    <row r="569">
      <c r="A569" s="14" t="s">
        <v>3381</v>
      </c>
      <c r="B569" s="14" t="s">
        <v>7032</v>
      </c>
      <c r="C569" s="14" t="s">
        <v>3382</v>
      </c>
      <c r="D569" s="14" t="s">
        <v>1236</v>
      </c>
      <c r="E569" s="14" t="s">
        <v>7033</v>
      </c>
      <c r="F569" s="14" t="s">
        <v>3383</v>
      </c>
      <c r="G569" s="15">
        <v>271.0</v>
      </c>
      <c r="H569" s="15" t="s">
        <v>8665</v>
      </c>
      <c r="I569" s="15">
        <v>237.0</v>
      </c>
      <c r="J569" s="15" t="s">
        <v>8826</v>
      </c>
      <c r="K569" s="15" t="s">
        <v>8343</v>
      </c>
    </row>
    <row r="570">
      <c r="A570" s="14" t="s">
        <v>3388</v>
      </c>
      <c r="B570" s="14" t="s">
        <v>7035</v>
      </c>
      <c r="C570" s="14" t="s">
        <v>3389</v>
      </c>
      <c r="D570" s="14" t="s">
        <v>1244</v>
      </c>
      <c r="E570" s="14" t="s">
        <v>7036</v>
      </c>
      <c r="F570" s="14" t="s">
        <v>3390</v>
      </c>
      <c r="G570" s="15">
        <v>272.0</v>
      </c>
      <c r="H570" s="15" t="s">
        <v>8665</v>
      </c>
      <c r="I570" s="15">
        <v>238.0</v>
      </c>
      <c r="J570" s="15" t="s">
        <v>8827</v>
      </c>
      <c r="K570" s="15" t="s">
        <v>8345</v>
      </c>
    </row>
    <row r="571">
      <c r="A571" s="14" t="s">
        <v>3394</v>
      </c>
      <c r="B571" s="14" t="s">
        <v>7038</v>
      </c>
      <c r="C571" s="14" t="s">
        <v>3395</v>
      </c>
      <c r="D571" s="14" t="s">
        <v>1252</v>
      </c>
      <c r="E571" s="14" t="s">
        <v>7036</v>
      </c>
      <c r="F571" s="14" t="s">
        <v>3396</v>
      </c>
      <c r="G571" s="15">
        <v>272.0</v>
      </c>
      <c r="H571" s="15" t="s">
        <v>8665</v>
      </c>
      <c r="I571" s="15">
        <v>238.0</v>
      </c>
      <c r="J571" s="15" t="s">
        <v>8828</v>
      </c>
      <c r="K571" s="15" t="s">
        <v>8347</v>
      </c>
    </row>
    <row r="572">
      <c r="A572" s="14" t="s">
        <v>3400</v>
      </c>
      <c r="B572" s="14" t="s">
        <v>7040</v>
      </c>
      <c r="C572" s="14" t="s">
        <v>3401</v>
      </c>
      <c r="D572" s="14" t="s">
        <v>1260</v>
      </c>
      <c r="E572" s="14" t="s">
        <v>7041</v>
      </c>
      <c r="F572" s="14" t="s">
        <v>3402</v>
      </c>
      <c r="G572" s="15">
        <v>273.0</v>
      </c>
      <c r="H572" s="15" t="s">
        <v>8665</v>
      </c>
      <c r="I572" s="15">
        <v>239.0</v>
      </c>
      <c r="J572" s="15" t="s">
        <v>8829</v>
      </c>
      <c r="K572" s="15" t="s">
        <v>8576</v>
      </c>
    </row>
    <row r="573">
      <c r="A573" s="14" t="s">
        <v>3406</v>
      </c>
      <c r="B573" s="14" t="s">
        <v>7043</v>
      </c>
      <c r="C573" s="14" t="s">
        <v>3407</v>
      </c>
      <c r="D573" s="14" t="s">
        <v>1269</v>
      </c>
      <c r="E573" s="14" t="s">
        <v>7041</v>
      </c>
      <c r="F573" s="14" t="s">
        <v>3408</v>
      </c>
      <c r="G573" s="22">
        <v>273.0</v>
      </c>
      <c r="H573" s="23" t="s">
        <v>8665</v>
      </c>
      <c r="I573" s="22">
        <v>239.0</v>
      </c>
      <c r="J573" s="15" t="s">
        <v>8830</v>
      </c>
      <c r="K573" s="21" t="s">
        <v>8831</v>
      </c>
    </row>
    <row r="574">
      <c r="A574" s="14" t="s">
        <v>3412</v>
      </c>
      <c r="B574" s="14" t="s">
        <v>7045</v>
      </c>
      <c r="C574" s="14" t="s">
        <v>3413</v>
      </c>
      <c r="D574" s="14" t="s">
        <v>1285</v>
      </c>
      <c r="E574" s="14" t="s">
        <v>7046</v>
      </c>
      <c r="F574" s="14" t="s">
        <v>3414</v>
      </c>
      <c r="G574" s="15">
        <v>273.0</v>
      </c>
      <c r="H574" s="15" t="s">
        <v>8665</v>
      </c>
      <c r="I574" s="15">
        <v>239.0</v>
      </c>
      <c r="J574" s="21" t="s">
        <v>8832</v>
      </c>
      <c r="K574" s="21" t="s">
        <v>8579</v>
      </c>
    </row>
    <row r="575">
      <c r="A575" s="14" t="s">
        <v>3418</v>
      </c>
      <c r="B575" s="14" t="s">
        <v>7048</v>
      </c>
      <c r="C575" s="14" t="s">
        <v>3419</v>
      </c>
      <c r="D575" s="14" t="s">
        <v>1291</v>
      </c>
      <c r="E575" s="14" t="s">
        <v>7049</v>
      </c>
      <c r="F575" s="14" t="s">
        <v>3420</v>
      </c>
      <c r="G575" s="15">
        <v>274.0</v>
      </c>
      <c r="H575" s="15" t="s">
        <v>8665</v>
      </c>
      <c r="I575" s="15">
        <v>240.0</v>
      </c>
      <c r="J575" s="15" t="s">
        <v>8833</v>
      </c>
      <c r="K575" s="15" t="s">
        <v>8355</v>
      </c>
    </row>
    <row r="576">
      <c r="A576" s="14" t="s">
        <v>3424</v>
      </c>
      <c r="B576" s="14" t="s">
        <v>7051</v>
      </c>
      <c r="C576" s="14" t="s">
        <v>3425</v>
      </c>
      <c r="D576" s="14" t="s">
        <v>2247</v>
      </c>
      <c r="E576" s="14" t="s">
        <v>7052</v>
      </c>
      <c r="F576" s="14" t="s">
        <v>3426</v>
      </c>
      <c r="G576" s="15">
        <v>274.0</v>
      </c>
      <c r="H576" s="15" t="s">
        <v>8665</v>
      </c>
      <c r="I576" s="15">
        <v>240.0</v>
      </c>
      <c r="J576" s="15" t="s">
        <v>8834</v>
      </c>
      <c r="K576" s="15" t="s">
        <v>8357</v>
      </c>
    </row>
    <row r="577">
      <c r="A577" s="14" t="s">
        <v>3430</v>
      </c>
      <c r="B577" s="14" t="s">
        <v>7054</v>
      </c>
      <c r="C577" s="14" t="s">
        <v>3431</v>
      </c>
      <c r="D577" s="14" t="s">
        <v>2247</v>
      </c>
      <c r="E577" s="14" t="s">
        <v>7052</v>
      </c>
      <c r="F577" s="14" t="s">
        <v>3426</v>
      </c>
      <c r="G577" s="15">
        <v>274.0</v>
      </c>
      <c r="H577" s="15" t="s">
        <v>8665</v>
      </c>
      <c r="I577" s="15">
        <v>240.0</v>
      </c>
      <c r="J577" s="15" t="s">
        <v>8835</v>
      </c>
      <c r="K577" s="15" t="s">
        <v>8359</v>
      </c>
    </row>
    <row r="578">
      <c r="A578" s="14" t="s">
        <v>3433</v>
      </c>
      <c r="B578" s="14" t="s">
        <v>7056</v>
      </c>
      <c r="C578" s="14" t="s">
        <v>3434</v>
      </c>
      <c r="D578" s="14" t="s">
        <v>2254</v>
      </c>
      <c r="E578" s="14" t="s">
        <v>7057</v>
      </c>
      <c r="F578" s="14" t="s">
        <v>3435</v>
      </c>
      <c r="G578" s="15">
        <v>275.0</v>
      </c>
      <c r="H578" s="15" t="s">
        <v>8665</v>
      </c>
      <c r="I578" s="15">
        <v>241.0</v>
      </c>
      <c r="J578" s="15" t="s">
        <v>8836</v>
      </c>
      <c r="K578" s="15" t="s">
        <v>8361</v>
      </c>
    </row>
    <row r="579">
      <c r="A579" s="14" t="s">
        <v>3439</v>
      </c>
      <c r="B579" s="14" t="s">
        <v>7059</v>
      </c>
      <c r="C579" s="14" t="s">
        <v>3440</v>
      </c>
      <c r="D579" s="14" t="s">
        <v>2261</v>
      </c>
      <c r="E579" s="14" t="s">
        <v>7060</v>
      </c>
      <c r="F579" s="14" t="s">
        <v>3441</v>
      </c>
      <c r="G579" s="15">
        <v>275.0</v>
      </c>
      <c r="H579" s="15" t="s">
        <v>8665</v>
      </c>
      <c r="I579" s="15">
        <v>241.0</v>
      </c>
      <c r="J579" s="15" t="s">
        <v>8837</v>
      </c>
      <c r="K579" s="15" t="s">
        <v>8363</v>
      </c>
    </row>
    <row r="580">
      <c r="A580" s="14" t="s">
        <v>3445</v>
      </c>
      <c r="B580" s="14" t="s">
        <v>7062</v>
      </c>
      <c r="C580" s="14" t="s">
        <v>3446</v>
      </c>
      <c r="D580" s="14" t="s">
        <v>2268</v>
      </c>
      <c r="E580" s="14" t="s">
        <v>7060</v>
      </c>
      <c r="F580" s="14" t="s">
        <v>3447</v>
      </c>
      <c r="G580" s="15">
        <v>275.0</v>
      </c>
      <c r="H580" s="15" t="s">
        <v>8665</v>
      </c>
      <c r="I580" s="15">
        <v>241.0</v>
      </c>
      <c r="J580" s="15" t="s">
        <v>8838</v>
      </c>
      <c r="K580" s="15" t="s">
        <v>8365</v>
      </c>
    </row>
    <row r="581">
      <c r="A581" s="14" t="s">
        <v>3451</v>
      </c>
      <c r="B581" s="14" t="s">
        <v>7064</v>
      </c>
      <c r="C581" s="14" t="s">
        <v>3452</v>
      </c>
      <c r="D581" s="14" t="s">
        <v>2274</v>
      </c>
      <c r="E581" s="14" t="s">
        <v>7065</v>
      </c>
      <c r="F581" s="14" t="s">
        <v>3453</v>
      </c>
      <c r="G581" s="15">
        <v>276.0</v>
      </c>
      <c r="H581" s="15" t="s">
        <v>8665</v>
      </c>
      <c r="I581" s="15">
        <v>242.0</v>
      </c>
      <c r="J581" s="15" t="s">
        <v>8839</v>
      </c>
      <c r="K581" s="15" t="s">
        <v>8367</v>
      </c>
    </row>
    <row r="582">
      <c r="A582" s="14" t="s">
        <v>3457</v>
      </c>
      <c r="B582" s="14" t="s">
        <v>7067</v>
      </c>
      <c r="C582" s="14" t="s">
        <v>3458</v>
      </c>
      <c r="D582" s="14" t="s">
        <v>2281</v>
      </c>
      <c r="E582" s="14" t="s">
        <v>7065</v>
      </c>
      <c r="F582" s="14" t="s">
        <v>3459</v>
      </c>
      <c r="G582" s="15">
        <v>276.0</v>
      </c>
      <c r="H582" s="15" t="s">
        <v>8665</v>
      </c>
      <c r="I582" s="15">
        <v>242.0</v>
      </c>
      <c r="J582" s="15" t="s">
        <v>8840</v>
      </c>
      <c r="K582" s="15" t="s">
        <v>8369</v>
      </c>
    </row>
    <row r="583">
      <c r="A583" s="14" t="s">
        <v>3464</v>
      </c>
      <c r="B583" s="14" t="s">
        <v>7069</v>
      </c>
      <c r="C583" s="14" t="s">
        <v>3465</v>
      </c>
      <c r="D583" s="14" t="s">
        <v>2288</v>
      </c>
      <c r="E583" s="14" t="s">
        <v>7065</v>
      </c>
      <c r="F583" s="14" t="s">
        <v>3466</v>
      </c>
      <c r="G583" s="15">
        <v>276.0</v>
      </c>
      <c r="H583" s="15" t="s">
        <v>8665</v>
      </c>
      <c r="I583" s="15">
        <v>242.0</v>
      </c>
      <c r="J583" s="15" t="s">
        <v>8841</v>
      </c>
      <c r="K583" s="15" t="s">
        <v>8371</v>
      </c>
    </row>
    <row r="584">
      <c r="A584" s="14" t="s">
        <v>3470</v>
      </c>
      <c r="B584" s="14" t="s">
        <v>7071</v>
      </c>
      <c r="C584" s="14" t="s">
        <v>3471</v>
      </c>
      <c r="D584" s="14" t="s">
        <v>2297</v>
      </c>
      <c r="E584" s="14" t="s">
        <v>7065</v>
      </c>
      <c r="F584" s="14" t="s">
        <v>3472</v>
      </c>
      <c r="G584" s="15">
        <v>276.0</v>
      </c>
      <c r="H584" s="15" t="s">
        <v>8665</v>
      </c>
      <c r="I584" s="15">
        <v>242.0</v>
      </c>
      <c r="J584" s="15" t="s">
        <v>8842</v>
      </c>
      <c r="K584" s="15" t="s">
        <v>8373</v>
      </c>
    </row>
    <row r="585">
      <c r="A585" s="14" t="s">
        <v>3476</v>
      </c>
      <c r="B585" s="14" t="s">
        <v>7073</v>
      </c>
      <c r="C585" s="14" t="s">
        <v>3477</v>
      </c>
      <c r="D585" s="14" t="s">
        <v>2305</v>
      </c>
      <c r="E585" s="14" t="s">
        <v>7065</v>
      </c>
      <c r="F585" s="14" t="s">
        <v>3478</v>
      </c>
      <c r="G585" s="15">
        <v>277.0</v>
      </c>
      <c r="H585" s="15" t="s">
        <v>8665</v>
      </c>
      <c r="I585" s="15">
        <v>243.0</v>
      </c>
      <c r="J585" s="15" t="s">
        <v>8843</v>
      </c>
      <c r="K585" s="15" t="s">
        <v>8375</v>
      </c>
    </row>
    <row r="586">
      <c r="A586" s="14" t="s">
        <v>3482</v>
      </c>
      <c r="B586" s="14" t="s">
        <v>7075</v>
      </c>
      <c r="C586" s="14" t="s">
        <v>3483</v>
      </c>
      <c r="D586" s="14" t="s">
        <v>2313</v>
      </c>
      <c r="E586" s="14" t="s">
        <v>7076</v>
      </c>
      <c r="F586" s="14" t="s">
        <v>3484</v>
      </c>
      <c r="G586" s="15">
        <v>277.0</v>
      </c>
      <c r="H586" s="15" t="s">
        <v>8665</v>
      </c>
      <c r="I586" s="15">
        <v>243.0</v>
      </c>
      <c r="J586" s="15" t="s">
        <v>8844</v>
      </c>
      <c r="K586" s="15" t="s">
        <v>8377</v>
      </c>
    </row>
    <row r="587">
      <c r="A587" s="14" t="s">
        <v>3488</v>
      </c>
      <c r="B587" s="14" t="s">
        <v>7078</v>
      </c>
      <c r="C587" s="14" t="s">
        <v>3489</v>
      </c>
      <c r="D587" s="14" t="s">
        <v>2313</v>
      </c>
      <c r="E587" s="14" t="s">
        <v>7076</v>
      </c>
      <c r="F587" s="14" t="s">
        <v>3484</v>
      </c>
      <c r="G587" s="15">
        <v>278.0</v>
      </c>
      <c r="H587" s="15" t="s">
        <v>8665</v>
      </c>
      <c r="I587" s="15">
        <v>244.0</v>
      </c>
      <c r="J587" s="15" t="s">
        <v>8845</v>
      </c>
      <c r="K587" s="15" t="s">
        <v>8379</v>
      </c>
    </row>
    <row r="588">
      <c r="A588" s="14" t="s">
        <v>3491</v>
      </c>
      <c r="B588" s="14" t="s">
        <v>7080</v>
      </c>
      <c r="C588" s="14" t="s">
        <v>3492</v>
      </c>
      <c r="D588" s="14" t="s">
        <v>19</v>
      </c>
      <c r="E588" s="14" t="s">
        <v>7081</v>
      </c>
      <c r="F588" s="14" t="s">
        <v>3493</v>
      </c>
      <c r="G588" s="15">
        <v>279.0</v>
      </c>
      <c r="H588" s="15" t="s">
        <v>8846</v>
      </c>
      <c r="I588" s="15">
        <v>245.0</v>
      </c>
      <c r="J588" s="15" t="s">
        <v>8847</v>
      </c>
      <c r="K588" s="15" t="s">
        <v>8030</v>
      </c>
    </row>
    <row r="589">
      <c r="A589" s="14" t="s">
        <v>3498</v>
      </c>
      <c r="B589" s="14" t="s">
        <v>7083</v>
      </c>
      <c r="C589" s="14" t="s">
        <v>3499</v>
      </c>
      <c r="D589" s="14" t="s">
        <v>28</v>
      </c>
      <c r="E589" s="14" t="s">
        <v>7084</v>
      </c>
      <c r="F589" s="14" t="s">
        <v>3500</v>
      </c>
      <c r="G589" s="15">
        <v>280.0</v>
      </c>
      <c r="H589" s="15" t="s">
        <v>8846</v>
      </c>
      <c r="I589" s="15">
        <v>246.0</v>
      </c>
      <c r="J589" s="15" t="s">
        <v>8848</v>
      </c>
      <c r="K589" s="15" t="s">
        <v>8032</v>
      </c>
    </row>
    <row r="590">
      <c r="A590" s="14" t="s">
        <v>3504</v>
      </c>
      <c r="B590" s="14" t="s">
        <v>7086</v>
      </c>
      <c r="C590" s="14" t="s">
        <v>3505</v>
      </c>
      <c r="D590" s="14" t="s">
        <v>36</v>
      </c>
      <c r="E590" s="14" t="s">
        <v>7087</v>
      </c>
      <c r="F590" s="14" t="s">
        <v>3506</v>
      </c>
      <c r="G590" s="15">
        <v>280.0</v>
      </c>
      <c r="H590" s="15" t="s">
        <v>8846</v>
      </c>
      <c r="I590" s="15">
        <v>246.0</v>
      </c>
      <c r="J590" s="15" t="s">
        <v>8849</v>
      </c>
      <c r="K590" s="15" t="s">
        <v>8034</v>
      </c>
    </row>
    <row r="591">
      <c r="A591" s="14" t="s">
        <v>3510</v>
      </c>
      <c r="B591" s="14" t="s">
        <v>7089</v>
      </c>
      <c r="C591" s="14" t="s">
        <v>3511</v>
      </c>
      <c r="D591" s="14" t="s">
        <v>44</v>
      </c>
      <c r="E591" s="14" t="s">
        <v>7090</v>
      </c>
      <c r="F591" s="14" t="s">
        <v>3512</v>
      </c>
      <c r="G591" s="15">
        <v>281.0</v>
      </c>
      <c r="H591" s="15" t="s">
        <v>8846</v>
      </c>
      <c r="I591" s="15">
        <v>247.0</v>
      </c>
      <c r="J591" s="15" t="s">
        <v>8850</v>
      </c>
      <c r="K591" s="15" t="s">
        <v>8036</v>
      </c>
    </row>
    <row r="592">
      <c r="A592" s="14" t="s">
        <v>3516</v>
      </c>
      <c r="B592" s="14" t="s">
        <v>7092</v>
      </c>
      <c r="C592" s="14" t="s">
        <v>3517</v>
      </c>
      <c r="D592" s="14" t="s">
        <v>55</v>
      </c>
      <c r="E592" s="14" t="s">
        <v>7093</v>
      </c>
      <c r="F592" s="14" t="s">
        <v>3518</v>
      </c>
      <c r="G592" s="15">
        <v>281.0</v>
      </c>
      <c r="H592" s="15" t="s">
        <v>8846</v>
      </c>
      <c r="I592" s="15">
        <v>247.0</v>
      </c>
      <c r="J592" s="15" t="s">
        <v>8851</v>
      </c>
      <c r="K592" s="15" t="s">
        <v>8038</v>
      </c>
    </row>
    <row r="593">
      <c r="A593" s="14" t="s">
        <v>3523</v>
      </c>
      <c r="B593" s="14" t="s">
        <v>7095</v>
      </c>
      <c r="C593" s="16"/>
      <c r="D593" s="16"/>
      <c r="E593" s="16"/>
      <c r="F593" s="16"/>
      <c r="G593" s="15">
        <v>281.0</v>
      </c>
      <c r="H593" s="15" t="s">
        <v>8846</v>
      </c>
      <c r="I593" s="15">
        <v>247.0</v>
      </c>
      <c r="J593" s="15" t="s">
        <v>8852</v>
      </c>
      <c r="K593" s="15" t="s">
        <v>8040</v>
      </c>
    </row>
    <row r="594">
      <c r="A594" s="14" t="s">
        <v>3525</v>
      </c>
      <c r="B594" s="14" t="s">
        <v>7098</v>
      </c>
      <c r="C594" s="14" t="s">
        <v>3526</v>
      </c>
      <c r="D594" s="14" t="s">
        <v>63</v>
      </c>
      <c r="E594" s="14" t="s">
        <v>7099</v>
      </c>
      <c r="F594" s="14" t="s">
        <v>3527</v>
      </c>
      <c r="G594" s="15">
        <v>282.0</v>
      </c>
      <c r="H594" s="15" t="s">
        <v>8846</v>
      </c>
      <c r="I594" s="15">
        <v>248.0</v>
      </c>
      <c r="J594" s="15" t="s">
        <v>8853</v>
      </c>
      <c r="K594" s="15" t="s">
        <v>8042</v>
      </c>
    </row>
    <row r="595">
      <c r="A595" s="14" t="s">
        <v>3531</v>
      </c>
      <c r="B595" s="14" t="s">
        <v>7098</v>
      </c>
      <c r="C595" s="14" t="s">
        <v>3526</v>
      </c>
      <c r="D595" s="14" t="s">
        <v>71</v>
      </c>
      <c r="E595" s="14" t="s">
        <v>7099</v>
      </c>
      <c r="F595" s="14" t="s">
        <v>3532</v>
      </c>
      <c r="G595" s="15"/>
      <c r="H595" s="15"/>
      <c r="I595" s="15"/>
      <c r="J595" s="15"/>
      <c r="K595" s="15"/>
    </row>
    <row r="596">
      <c r="A596" s="14" t="s">
        <v>3536</v>
      </c>
      <c r="B596" s="14" t="s">
        <v>7102</v>
      </c>
      <c r="C596" s="14" t="s">
        <v>3537</v>
      </c>
      <c r="D596" s="14" t="s">
        <v>79</v>
      </c>
      <c r="E596" s="14" t="s">
        <v>7103</v>
      </c>
      <c r="F596" s="14" t="s">
        <v>3538</v>
      </c>
      <c r="G596" s="15">
        <v>282.0</v>
      </c>
      <c r="H596" s="15" t="s">
        <v>8846</v>
      </c>
      <c r="I596" s="15">
        <v>248.0</v>
      </c>
      <c r="J596" s="15" t="s">
        <v>8854</v>
      </c>
      <c r="K596" s="15" t="s">
        <v>8044</v>
      </c>
    </row>
    <row r="597">
      <c r="A597" s="14" t="s">
        <v>3542</v>
      </c>
      <c r="B597" s="14" t="s">
        <v>7105</v>
      </c>
      <c r="C597" s="14" t="s">
        <v>3543</v>
      </c>
      <c r="D597" s="14" t="s">
        <v>87</v>
      </c>
      <c r="E597" s="14" t="s">
        <v>7106</v>
      </c>
      <c r="F597" s="14" t="s">
        <v>3544</v>
      </c>
      <c r="G597" s="15">
        <v>282.0</v>
      </c>
      <c r="H597" s="15" t="s">
        <v>8846</v>
      </c>
      <c r="I597" s="15">
        <v>248.0</v>
      </c>
      <c r="J597" s="15" t="s">
        <v>8855</v>
      </c>
      <c r="K597" s="15" t="s">
        <v>8046</v>
      </c>
    </row>
    <row r="598">
      <c r="A598" s="14" t="s">
        <v>3548</v>
      </c>
      <c r="B598" s="14" t="s">
        <v>7108</v>
      </c>
      <c r="C598" s="14" t="s">
        <v>3549</v>
      </c>
      <c r="D598" s="14"/>
      <c r="E598" s="14"/>
      <c r="G598" s="15">
        <v>283.0</v>
      </c>
      <c r="H598" s="15" t="s">
        <v>8846</v>
      </c>
      <c r="I598" s="15">
        <v>249.0</v>
      </c>
      <c r="J598" s="15" t="s">
        <v>8856</v>
      </c>
      <c r="K598" s="15" t="s">
        <v>8048</v>
      </c>
    </row>
    <row r="599">
      <c r="A599" s="14" t="s">
        <v>3551</v>
      </c>
      <c r="B599" s="14" t="s">
        <v>7110</v>
      </c>
      <c r="C599" s="14" t="s">
        <v>3552</v>
      </c>
      <c r="D599" s="14" t="s">
        <v>95</v>
      </c>
      <c r="E599" s="14" t="s">
        <v>7111</v>
      </c>
      <c r="F599" s="14" t="s">
        <v>3553</v>
      </c>
      <c r="G599" s="15">
        <v>283.0</v>
      </c>
      <c r="H599" s="15" t="s">
        <v>8846</v>
      </c>
      <c r="I599" s="15">
        <v>249.0</v>
      </c>
      <c r="J599" s="15" t="s">
        <v>8857</v>
      </c>
      <c r="K599" s="15" t="s">
        <v>8050</v>
      </c>
    </row>
    <row r="600">
      <c r="A600" s="14" t="s">
        <v>3557</v>
      </c>
      <c r="B600" s="14" t="s">
        <v>7113</v>
      </c>
      <c r="C600" s="14" t="s">
        <v>3558</v>
      </c>
      <c r="D600" s="14" t="s">
        <v>103</v>
      </c>
      <c r="E600" s="14" t="s">
        <v>7114</v>
      </c>
      <c r="F600" s="14" t="s">
        <v>3559</v>
      </c>
      <c r="G600" s="15">
        <v>283.0</v>
      </c>
      <c r="H600" s="15" t="s">
        <v>8846</v>
      </c>
      <c r="I600" s="15">
        <v>249.0</v>
      </c>
      <c r="J600" s="15" t="s">
        <v>8858</v>
      </c>
      <c r="K600" s="15" t="s">
        <v>8052</v>
      </c>
    </row>
    <row r="601">
      <c r="A601" s="14" t="s">
        <v>3563</v>
      </c>
      <c r="B601" s="14" t="s">
        <v>7116</v>
      </c>
      <c r="C601" s="14" t="s">
        <v>3564</v>
      </c>
      <c r="D601" s="14" t="s">
        <v>111</v>
      </c>
      <c r="E601" s="14" t="s">
        <v>7117</v>
      </c>
      <c r="F601" s="14" t="s">
        <v>3565</v>
      </c>
      <c r="G601" s="15">
        <v>284.0</v>
      </c>
      <c r="H601" s="15" t="s">
        <v>8846</v>
      </c>
      <c r="I601" s="15">
        <v>250.0</v>
      </c>
      <c r="J601" s="15" t="s">
        <v>8859</v>
      </c>
      <c r="K601" s="15" t="s">
        <v>8054</v>
      </c>
    </row>
    <row r="602">
      <c r="A602" s="14" t="s">
        <v>3569</v>
      </c>
      <c r="B602" s="14" t="s">
        <v>7119</v>
      </c>
      <c r="C602" s="14" t="s">
        <v>3570</v>
      </c>
      <c r="D602" s="14" t="s">
        <v>119</v>
      </c>
      <c r="E602" s="14" t="s">
        <v>7117</v>
      </c>
      <c r="F602" s="14" t="s">
        <v>3571</v>
      </c>
      <c r="G602" s="15">
        <v>284.0</v>
      </c>
      <c r="H602" s="15" t="s">
        <v>8846</v>
      </c>
      <c r="I602" s="15">
        <v>250.0</v>
      </c>
      <c r="J602" s="15" t="s">
        <v>8860</v>
      </c>
      <c r="K602" s="15" t="s">
        <v>8056</v>
      </c>
    </row>
    <row r="603">
      <c r="A603" s="14" t="s">
        <v>3575</v>
      </c>
      <c r="B603" s="14" t="s">
        <v>7121</v>
      </c>
      <c r="C603" s="14" t="s">
        <v>3576</v>
      </c>
      <c r="D603" s="14" t="s">
        <v>127</v>
      </c>
      <c r="E603" s="14" t="s">
        <v>7122</v>
      </c>
      <c r="F603" s="14" t="s">
        <v>3577</v>
      </c>
      <c r="G603" s="15">
        <v>284.0</v>
      </c>
      <c r="H603" s="15" t="s">
        <v>8846</v>
      </c>
      <c r="I603" s="15">
        <v>250.0</v>
      </c>
      <c r="J603" s="15" t="s">
        <v>8861</v>
      </c>
      <c r="K603" s="15" t="s">
        <v>8058</v>
      </c>
    </row>
    <row r="604">
      <c r="A604" s="14" t="s">
        <v>3587</v>
      </c>
      <c r="B604" s="14" t="s">
        <v>7126</v>
      </c>
      <c r="C604" s="14" t="s">
        <v>3588</v>
      </c>
      <c r="D604" s="14" t="s">
        <v>145</v>
      </c>
      <c r="E604" s="14" t="s">
        <v>7127</v>
      </c>
      <c r="F604" s="14" t="s">
        <v>3589</v>
      </c>
      <c r="G604" s="15">
        <v>285.0</v>
      </c>
      <c r="H604" s="15" t="s">
        <v>8846</v>
      </c>
      <c r="I604" s="15">
        <v>251.0</v>
      </c>
      <c r="J604" s="15" t="s">
        <v>8862</v>
      </c>
      <c r="K604" s="15" t="s">
        <v>8060</v>
      </c>
    </row>
    <row r="605">
      <c r="A605" s="14" t="s">
        <v>3593</v>
      </c>
      <c r="B605" s="14" t="s">
        <v>7129</v>
      </c>
      <c r="C605" s="14" t="s">
        <v>3594</v>
      </c>
      <c r="D605" s="14" t="s">
        <v>153</v>
      </c>
      <c r="E605" s="14" t="s">
        <v>7130</v>
      </c>
      <c r="F605" s="14" t="s">
        <v>3595</v>
      </c>
      <c r="G605" s="15">
        <v>285.0</v>
      </c>
      <c r="H605" s="15" t="s">
        <v>8846</v>
      </c>
      <c r="I605" s="15">
        <v>251.0</v>
      </c>
      <c r="J605" s="15" t="s">
        <v>8863</v>
      </c>
      <c r="K605" s="15" t="s">
        <v>8062</v>
      </c>
    </row>
    <row r="606">
      <c r="A606" s="14" t="s">
        <v>3599</v>
      </c>
      <c r="B606" s="14" t="s">
        <v>7132</v>
      </c>
      <c r="C606" s="14" t="s">
        <v>3600</v>
      </c>
      <c r="D606" s="14" t="s">
        <v>161</v>
      </c>
      <c r="E606" s="14" t="s">
        <v>7133</v>
      </c>
      <c r="F606" s="14" t="s">
        <v>3601</v>
      </c>
      <c r="G606" s="15">
        <v>285.0</v>
      </c>
      <c r="H606" s="15" t="s">
        <v>8846</v>
      </c>
      <c r="I606" s="15">
        <v>251.0</v>
      </c>
      <c r="J606" s="15" t="s">
        <v>8864</v>
      </c>
      <c r="K606" s="15" t="s">
        <v>8064</v>
      </c>
    </row>
    <row r="607">
      <c r="A607" s="14" t="s">
        <v>3605</v>
      </c>
      <c r="B607" s="14" t="s">
        <v>7135</v>
      </c>
      <c r="C607" s="14" t="s">
        <v>3606</v>
      </c>
      <c r="D607" s="14" t="s">
        <v>169</v>
      </c>
      <c r="E607" s="14" t="s">
        <v>7133</v>
      </c>
      <c r="F607" s="14" t="s">
        <v>3607</v>
      </c>
      <c r="G607" s="15">
        <v>286.0</v>
      </c>
      <c r="H607" s="15" t="s">
        <v>8846</v>
      </c>
      <c r="I607" s="15">
        <v>252.0</v>
      </c>
      <c r="J607" s="15" t="s">
        <v>8865</v>
      </c>
      <c r="K607" s="15" t="s">
        <v>8066</v>
      </c>
    </row>
    <row r="608">
      <c r="A608" s="14" t="s">
        <v>3611</v>
      </c>
      <c r="B608" s="14" t="s">
        <v>7137</v>
      </c>
      <c r="C608" s="14" t="s">
        <v>3612</v>
      </c>
      <c r="D608" s="14" t="s">
        <v>177</v>
      </c>
      <c r="E608" s="14" t="s">
        <v>7138</v>
      </c>
      <c r="F608" s="14" t="s">
        <v>3613</v>
      </c>
      <c r="G608" s="15">
        <v>286.0</v>
      </c>
      <c r="H608" s="15" t="s">
        <v>8846</v>
      </c>
      <c r="I608" s="15">
        <v>252.0</v>
      </c>
      <c r="J608" s="15" t="s">
        <v>8866</v>
      </c>
      <c r="K608" s="15" t="s">
        <v>8068</v>
      </c>
    </row>
    <row r="609">
      <c r="A609" s="14" t="s">
        <v>3618</v>
      </c>
      <c r="B609" s="14" t="s">
        <v>7140</v>
      </c>
      <c r="C609" s="14" t="s">
        <v>3619</v>
      </c>
      <c r="D609" s="14" t="s">
        <v>185</v>
      </c>
      <c r="E609" s="14" t="s">
        <v>7138</v>
      </c>
      <c r="F609" s="14" t="s">
        <v>3620</v>
      </c>
      <c r="G609" s="15">
        <v>286.0</v>
      </c>
      <c r="H609" s="15" t="s">
        <v>8846</v>
      </c>
      <c r="I609" s="15">
        <v>252.0</v>
      </c>
      <c r="J609" s="15" t="s">
        <v>8867</v>
      </c>
      <c r="K609" s="15" t="s">
        <v>8070</v>
      </c>
    </row>
    <row r="610">
      <c r="A610" s="14" t="s">
        <v>3624</v>
      </c>
      <c r="B610" s="14" t="s">
        <v>7142</v>
      </c>
      <c r="C610" s="14" t="s">
        <v>3625</v>
      </c>
      <c r="D610" s="14" t="s">
        <v>193</v>
      </c>
      <c r="E610" s="14" t="s">
        <v>7143</v>
      </c>
      <c r="F610" s="14" t="s">
        <v>3626</v>
      </c>
      <c r="G610" s="15">
        <v>287.0</v>
      </c>
      <c r="H610" s="15" t="s">
        <v>8846</v>
      </c>
      <c r="I610" s="15">
        <v>253.0</v>
      </c>
      <c r="J610" s="15" t="s">
        <v>8868</v>
      </c>
      <c r="K610" s="15" t="s">
        <v>8072</v>
      </c>
    </row>
    <row r="611">
      <c r="A611" s="14" t="s">
        <v>3630</v>
      </c>
      <c r="B611" s="14" t="s">
        <v>7145</v>
      </c>
      <c r="C611" s="14" t="s">
        <v>3631</v>
      </c>
      <c r="D611" s="14" t="s">
        <v>201</v>
      </c>
      <c r="E611" s="14" t="s">
        <v>7143</v>
      </c>
      <c r="F611" s="14" t="s">
        <v>3632</v>
      </c>
      <c r="G611" s="15">
        <v>287.0</v>
      </c>
      <c r="H611" s="15" t="s">
        <v>8846</v>
      </c>
      <c r="I611" s="15">
        <v>253.0</v>
      </c>
      <c r="J611" s="15" t="s">
        <v>8869</v>
      </c>
      <c r="K611" s="15" t="s">
        <v>8074</v>
      </c>
    </row>
    <row r="612">
      <c r="A612" s="14" t="s">
        <v>3636</v>
      </c>
      <c r="B612" s="14" t="s">
        <v>7147</v>
      </c>
      <c r="C612" s="14" t="s">
        <v>3637</v>
      </c>
      <c r="D612" s="14" t="s">
        <v>201</v>
      </c>
      <c r="E612" s="14" t="s">
        <v>7143</v>
      </c>
      <c r="F612" s="14" t="s">
        <v>3632</v>
      </c>
      <c r="G612" s="15">
        <v>287.0</v>
      </c>
      <c r="H612" s="15" t="s">
        <v>8846</v>
      </c>
      <c r="I612" s="15">
        <v>253.0</v>
      </c>
      <c r="J612" s="15" t="s">
        <v>8870</v>
      </c>
      <c r="K612" s="15" t="s">
        <v>8076</v>
      </c>
    </row>
    <row r="613">
      <c r="A613" s="14" t="s">
        <v>3640</v>
      </c>
      <c r="B613" s="14" t="s">
        <v>7149</v>
      </c>
      <c r="C613" s="14" t="s">
        <v>3641</v>
      </c>
      <c r="D613" s="14" t="s">
        <v>201</v>
      </c>
      <c r="E613" s="14" t="s">
        <v>7143</v>
      </c>
      <c r="F613" s="14" t="s">
        <v>3632</v>
      </c>
      <c r="G613" s="15">
        <v>288.0</v>
      </c>
      <c r="H613" s="15" t="s">
        <v>8846</v>
      </c>
      <c r="I613" s="15">
        <v>254.0</v>
      </c>
      <c r="J613" s="15" t="s">
        <v>8871</v>
      </c>
      <c r="K613" s="15" t="s">
        <v>8078</v>
      </c>
    </row>
    <row r="614">
      <c r="A614" s="14" t="s">
        <v>3643</v>
      </c>
      <c r="B614" s="14" t="s">
        <v>7151</v>
      </c>
      <c r="C614" s="14" t="s">
        <v>3644</v>
      </c>
      <c r="D614" s="14" t="s">
        <v>209</v>
      </c>
      <c r="E614" s="14" t="s">
        <v>7152</v>
      </c>
      <c r="F614" s="14" t="s">
        <v>3645</v>
      </c>
      <c r="G614" s="15">
        <v>288.0</v>
      </c>
      <c r="H614" s="15" t="s">
        <v>8846</v>
      </c>
      <c r="I614" s="15">
        <v>254.0</v>
      </c>
      <c r="J614" s="15" t="s">
        <v>8872</v>
      </c>
      <c r="K614" s="15" t="s">
        <v>8080</v>
      </c>
    </row>
    <row r="615">
      <c r="A615" s="14" t="s">
        <v>3649</v>
      </c>
      <c r="B615" s="14" t="s">
        <v>7154</v>
      </c>
      <c r="C615" s="14" t="s">
        <v>3650</v>
      </c>
      <c r="D615" s="14" t="s">
        <v>218</v>
      </c>
      <c r="E615" s="14" t="s">
        <v>7155</v>
      </c>
      <c r="F615" s="14" t="s">
        <v>3651</v>
      </c>
      <c r="G615" s="15">
        <v>288.0</v>
      </c>
      <c r="H615" s="15" t="s">
        <v>8846</v>
      </c>
      <c r="I615" s="15">
        <v>254.0</v>
      </c>
      <c r="J615" s="15" t="s">
        <v>8873</v>
      </c>
      <c r="K615" s="15" t="s">
        <v>8082</v>
      </c>
    </row>
    <row r="616">
      <c r="A616" s="14" t="s">
        <v>3655</v>
      </c>
      <c r="B616" s="14" t="s">
        <v>7157</v>
      </c>
      <c r="C616" s="14" t="s">
        <v>3656</v>
      </c>
      <c r="D616" s="14" t="s">
        <v>226</v>
      </c>
      <c r="E616" s="14" t="s">
        <v>7155</v>
      </c>
      <c r="F616" s="14" t="s">
        <v>3657</v>
      </c>
      <c r="G616" s="15">
        <v>289.0</v>
      </c>
      <c r="H616" s="15" t="s">
        <v>8846</v>
      </c>
      <c r="I616" s="15">
        <v>255.0</v>
      </c>
      <c r="J616" s="15" t="s">
        <v>8874</v>
      </c>
      <c r="K616" s="15" t="s">
        <v>8084</v>
      </c>
    </row>
    <row r="617">
      <c r="A617" s="14" t="s">
        <v>3661</v>
      </c>
      <c r="B617" s="14" t="s">
        <v>7159</v>
      </c>
      <c r="C617" s="14" t="s">
        <v>3662</v>
      </c>
      <c r="D617" s="14" t="s">
        <v>234</v>
      </c>
      <c r="E617" s="14" t="s">
        <v>7160</v>
      </c>
      <c r="F617" s="14" t="s">
        <v>3663</v>
      </c>
      <c r="G617" s="15">
        <v>289.0</v>
      </c>
      <c r="H617" s="15" t="s">
        <v>8846</v>
      </c>
      <c r="I617" s="15">
        <v>255.0</v>
      </c>
      <c r="J617" s="15" t="s">
        <v>8875</v>
      </c>
      <c r="K617" s="15" t="s">
        <v>8086</v>
      </c>
    </row>
    <row r="618">
      <c r="A618" s="14" t="s">
        <v>3667</v>
      </c>
      <c r="B618" s="14" t="s">
        <v>7162</v>
      </c>
      <c r="C618" s="14" t="s">
        <v>3668</v>
      </c>
      <c r="D618" s="14" t="s">
        <v>244</v>
      </c>
      <c r="E618" s="14" t="s">
        <v>7160</v>
      </c>
      <c r="F618" s="14" t="s">
        <v>3669</v>
      </c>
      <c r="G618" s="15">
        <v>289.0</v>
      </c>
      <c r="H618" s="15" t="s">
        <v>8846</v>
      </c>
      <c r="I618" s="15">
        <v>255.0</v>
      </c>
      <c r="J618" s="15" t="s">
        <v>8876</v>
      </c>
      <c r="K618" s="15" t="s">
        <v>8088</v>
      </c>
    </row>
    <row r="619">
      <c r="A619" s="14" t="s">
        <v>3673</v>
      </c>
      <c r="B619" s="14" t="s">
        <v>7164</v>
      </c>
      <c r="C619" s="14" t="s">
        <v>3674</v>
      </c>
      <c r="D619" s="14" t="s">
        <v>244</v>
      </c>
      <c r="E619" s="14" t="s">
        <v>7160</v>
      </c>
      <c r="F619" s="14" t="s">
        <v>3669</v>
      </c>
      <c r="G619" s="15">
        <v>289.0</v>
      </c>
      <c r="H619" s="15" t="s">
        <v>8846</v>
      </c>
      <c r="I619" s="15">
        <v>255.0</v>
      </c>
      <c r="J619" s="15" t="s">
        <v>8877</v>
      </c>
      <c r="K619" s="15" t="s">
        <v>8090</v>
      </c>
    </row>
    <row r="620">
      <c r="A620" s="14" t="s">
        <v>3677</v>
      </c>
      <c r="B620" s="14" t="s">
        <v>7166</v>
      </c>
      <c r="C620" s="14" t="s">
        <v>3678</v>
      </c>
      <c r="D620" s="14" t="s">
        <v>244</v>
      </c>
      <c r="E620" s="14" t="s">
        <v>7160</v>
      </c>
      <c r="F620" s="14" t="s">
        <v>3669</v>
      </c>
      <c r="G620" s="15">
        <v>289.0</v>
      </c>
      <c r="H620" s="15" t="s">
        <v>8846</v>
      </c>
      <c r="I620" s="15">
        <v>255.0</v>
      </c>
      <c r="J620" s="15" t="s">
        <v>8878</v>
      </c>
      <c r="K620" s="15" t="s">
        <v>8092</v>
      </c>
    </row>
    <row r="621">
      <c r="A621" s="14" t="s">
        <v>3680</v>
      </c>
      <c r="B621" s="14" t="s">
        <v>7168</v>
      </c>
      <c r="C621" s="14" t="s">
        <v>3681</v>
      </c>
      <c r="D621" s="14" t="s">
        <v>254</v>
      </c>
      <c r="E621" s="14" t="s">
        <v>7169</v>
      </c>
      <c r="F621" s="14" t="s">
        <v>3682</v>
      </c>
      <c r="G621" s="15">
        <v>290.0</v>
      </c>
      <c r="H621" s="15" t="s">
        <v>8846</v>
      </c>
      <c r="I621" s="15">
        <v>256.0</v>
      </c>
      <c r="J621" s="15" t="s">
        <v>8879</v>
      </c>
      <c r="K621" s="15" t="s">
        <v>8094</v>
      </c>
    </row>
    <row r="622">
      <c r="A622" s="14" t="s">
        <v>3686</v>
      </c>
      <c r="B622" s="14" t="s">
        <v>7171</v>
      </c>
      <c r="C622" s="14" t="s">
        <v>3687</v>
      </c>
      <c r="D622" s="14" t="s">
        <v>262</v>
      </c>
      <c r="E622" s="14" t="s">
        <v>7169</v>
      </c>
      <c r="F622" s="14" t="s">
        <v>3688</v>
      </c>
      <c r="G622" s="15">
        <v>290.0</v>
      </c>
      <c r="H622" s="15" t="s">
        <v>8846</v>
      </c>
      <c r="I622" s="15">
        <v>256.0</v>
      </c>
      <c r="J622" s="15" t="s">
        <v>8880</v>
      </c>
      <c r="K622" s="15" t="s">
        <v>8096</v>
      </c>
    </row>
    <row r="623">
      <c r="A623" s="14" t="s">
        <v>3692</v>
      </c>
      <c r="B623" s="14" t="s">
        <v>7173</v>
      </c>
      <c r="C623" s="14" t="s">
        <v>3687</v>
      </c>
      <c r="D623" s="14" t="s">
        <v>268</v>
      </c>
      <c r="E623" s="14" t="s">
        <v>7169</v>
      </c>
      <c r="F623" s="14" t="s">
        <v>3693</v>
      </c>
      <c r="G623" s="15">
        <v>290.0</v>
      </c>
      <c r="H623" s="15" t="s">
        <v>8846</v>
      </c>
      <c r="I623" s="15">
        <v>256.0</v>
      </c>
      <c r="J623" s="15" t="s">
        <v>8881</v>
      </c>
      <c r="K623" s="15" t="s">
        <v>8098</v>
      </c>
    </row>
    <row r="624">
      <c r="A624" s="14" t="s">
        <v>3697</v>
      </c>
      <c r="B624" s="14" t="s">
        <v>7175</v>
      </c>
      <c r="C624" s="14" t="s">
        <v>3698</v>
      </c>
      <c r="D624" s="14" t="s">
        <v>278</v>
      </c>
      <c r="E624" s="14" t="s">
        <v>7176</v>
      </c>
      <c r="F624" s="14" t="s">
        <v>3699</v>
      </c>
      <c r="G624" s="15">
        <v>291.0</v>
      </c>
      <c r="H624" s="15" t="s">
        <v>8846</v>
      </c>
      <c r="I624" s="15">
        <v>257.0</v>
      </c>
      <c r="J624" s="15" t="s">
        <v>8882</v>
      </c>
      <c r="K624" s="15" t="s">
        <v>8100</v>
      </c>
    </row>
    <row r="625">
      <c r="A625" s="14" t="s">
        <v>3703</v>
      </c>
      <c r="B625" s="14" t="s">
        <v>7178</v>
      </c>
      <c r="C625" s="14" t="s">
        <v>3704</v>
      </c>
      <c r="D625" s="14" t="s">
        <v>286</v>
      </c>
      <c r="E625" s="14" t="s">
        <v>7179</v>
      </c>
      <c r="F625" s="14" t="s">
        <v>3705</v>
      </c>
      <c r="G625" s="15">
        <v>291.0</v>
      </c>
      <c r="H625" s="15" t="s">
        <v>8846</v>
      </c>
      <c r="I625" s="15">
        <v>257.0</v>
      </c>
      <c r="J625" s="15" t="s">
        <v>8883</v>
      </c>
      <c r="K625" s="15" t="s">
        <v>8102</v>
      </c>
    </row>
    <row r="626">
      <c r="A626" s="14" t="s">
        <v>3709</v>
      </c>
      <c r="B626" s="14" t="s">
        <v>7181</v>
      </c>
      <c r="C626" s="14" t="s">
        <v>3710</v>
      </c>
      <c r="D626" s="14" t="s">
        <v>294</v>
      </c>
      <c r="E626" s="14" t="s">
        <v>7179</v>
      </c>
      <c r="F626" s="14" t="s">
        <v>3711</v>
      </c>
      <c r="G626" s="15">
        <v>291.0</v>
      </c>
      <c r="H626" s="15" t="s">
        <v>8846</v>
      </c>
      <c r="I626" s="15">
        <v>257.0</v>
      </c>
      <c r="J626" s="15" t="s">
        <v>8884</v>
      </c>
      <c r="K626" s="15" t="s">
        <v>8104</v>
      </c>
    </row>
    <row r="627">
      <c r="A627" s="14" t="s">
        <v>3715</v>
      </c>
      <c r="B627" s="14" t="s">
        <v>7183</v>
      </c>
      <c r="C627" s="14" t="s">
        <v>3716</v>
      </c>
      <c r="D627" s="14" t="s">
        <v>303</v>
      </c>
      <c r="E627" s="14" t="s">
        <v>7184</v>
      </c>
      <c r="F627" s="14" t="s">
        <v>3717</v>
      </c>
      <c r="G627" s="15">
        <v>292.0</v>
      </c>
      <c r="H627" s="15" t="s">
        <v>8846</v>
      </c>
      <c r="I627" s="15">
        <v>258.0</v>
      </c>
      <c r="J627" s="15" t="s">
        <v>8885</v>
      </c>
      <c r="K627" s="15" t="s">
        <v>8106</v>
      </c>
    </row>
    <row r="628">
      <c r="A628" s="14" t="s">
        <v>3721</v>
      </c>
      <c r="B628" s="14" t="s">
        <v>7186</v>
      </c>
      <c r="C628" s="14" t="s">
        <v>3722</v>
      </c>
      <c r="D628" s="14" t="s">
        <v>313</v>
      </c>
      <c r="E628" s="14" t="s">
        <v>7184</v>
      </c>
      <c r="F628" s="14" t="s">
        <v>3723</v>
      </c>
      <c r="G628" s="15">
        <v>292.0</v>
      </c>
      <c r="H628" s="15" t="s">
        <v>8846</v>
      </c>
      <c r="I628" s="15">
        <v>258.0</v>
      </c>
      <c r="J628" s="15" t="s">
        <v>8886</v>
      </c>
      <c r="K628" s="15" t="s">
        <v>8108</v>
      </c>
    </row>
    <row r="629">
      <c r="A629" s="14" t="s">
        <v>3727</v>
      </c>
      <c r="B629" s="14" t="s">
        <v>7188</v>
      </c>
      <c r="C629" s="14" t="s">
        <v>3728</v>
      </c>
      <c r="D629" s="14" t="s">
        <v>336</v>
      </c>
      <c r="E629" s="14" t="s">
        <v>7189</v>
      </c>
      <c r="F629" s="14" t="s">
        <v>3729</v>
      </c>
      <c r="G629" s="15">
        <v>292.0</v>
      </c>
      <c r="H629" s="15" t="s">
        <v>8846</v>
      </c>
      <c r="I629" s="15">
        <v>258.0</v>
      </c>
      <c r="J629" s="15" t="s">
        <v>8887</v>
      </c>
      <c r="K629" s="15" t="s">
        <v>8110</v>
      </c>
    </row>
    <row r="630">
      <c r="A630" s="14" t="s">
        <v>3733</v>
      </c>
      <c r="B630" s="14" t="s">
        <v>7191</v>
      </c>
      <c r="C630" s="14" t="s">
        <v>3734</v>
      </c>
      <c r="D630" s="14" t="s">
        <v>344</v>
      </c>
      <c r="E630" s="14" t="s">
        <v>7192</v>
      </c>
      <c r="F630" s="14" t="s">
        <v>3735</v>
      </c>
      <c r="G630" s="15">
        <v>292.0</v>
      </c>
      <c r="H630" s="15" t="s">
        <v>8846</v>
      </c>
      <c r="I630" s="15">
        <v>258.0</v>
      </c>
      <c r="J630" s="15" t="s">
        <v>8888</v>
      </c>
      <c r="K630" s="15" t="s">
        <v>8112</v>
      </c>
    </row>
    <row r="631">
      <c r="A631" s="14" t="s">
        <v>3739</v>
      </c>
      <c r="B631" s="14" t="s">
        <v>7194</v>
      </c>
      <c r="C631" s="14" t="s">
        <v>1081</v>
      </c>
      <c r="D631" s="14" t="s">
        <v>352</v>
      </c>
      <c r="E631" s="14" t="s">
        <v>7195</v>
      </c>
      <c r="F631" s="14" t="s">
        <v>3740</v>
      </c>
      <c r="G631" s="15">
        <v>293.0</v>
      </c>
      <c r="H631" s="15" t="s">
        <v>8846</v>
      </c>
      <c r="I631" s="15">
        <v>259.0</v>
      </c>
      <c r="J631" s="15" t="s">
        <v>8889</v>
      </c>
      <c r="K631" s="15" t="s">
        <v>8114</v>
      </c>
    </row>
    <row r="632">
      <c r="A632" s="14" t="s">
        <v>3743</v>
      </c>
      <c r="B632" s="14" t="s">
        <v>7197</v>
      </c>
      <c r="C632" s="14" t="s">
        <v>3744</v>
      </c>
      <c r="D632" s="14" t="s">
        <v>359</v>
      </c>
      <c r="E632" s="14" t="s">
        <v>7195</v>
      </c>
      <c r="F632" s="14" t="s">
        <v>3745</v>
      </c>
      <c r="G632" s="15">
        <v>294.0</v>
      </c>
      <c r="H632" s="15" t="s">
        <v>8846</v>
      </c>
      <c r="I632" s="15">
        <v>260.0</v>
      </c>
      <c r="J632" s="15" t="s">
        <v>8890</v>
      </c>
      <c r="K632" s="15" t="s">
        <v>8116</v>
      </c>
    </row>
    <row r="633">
      <c r="A633" s="14" t="s">
        <v>3749</v>
      </c>
      <c r="B633" s="14" t="s">
        <v>7199</v>
      </c>
      <c r="C633" s="14" t="s">
        <v>3750</v>
      </c>
      <c r="D633" s="14" t="s">
        <v>367</v>
      </c>
      <c r="E633" s="14" t="s">
        <v>7195</v>
      </c>
      <c r="F633" s="14" t="s">
        <v>3751</v>
      </c>
      <c r="G633" s="15">
        <v>294.0</v>
      </c>
      <c r="H633" s="15" t="s">
        <v>8846</v>
      </c>
      <c r="I633" s="15">
        <v>260.0</v>
      </c>
      <c r="J633" s="15" t="s">
        <v>8891</v>
      </c>
      <c r="K633" s="15" t="s">
        <v>8118</v>
      </c>
    </row>
    <row r="634">
      <c r="A634" s="14" t="s">
        <v>3755</v>
      </c>
      <c r="B634" s="14" t="s">
        <v>7201</v>
      </c>
      <c r="C634" s="14" t="s">
        <v>3756</v>
      </c>
      <c r="D634" s="14" t="s">
        <v>375</v>
      </c>
      <c r="E634" s="14" t="s">
        <v>7202</v>
      </c>
      <c r="F634" s="14" t="s">
        <v>3757</v>
      </c>
      <c r="G634" s="15">
        <v>294.0</v>
      </c>
      <c r="H634" s="15" t="s">
        <v>8846</v>
      </c>
      <c r="I634" s="15">
        <v>260.0</v>
      </c>
      <c r="J634" s="15" t="s">
        <v>8892</v>
      </c>
      <c r="K634" s="15" t="s">
        <v>8120</v>
      </c>
    </row>
    <row r="635">
      <c r="A635" s="14" t="s">
        <v>3761</v>
      </c>
      <c r="B635" s="14" t="s">
        <v>7204</v>
      </c>
      <c r="C635" s="14" t="s">
        <v>3762</v>
      </c>
      <c r="D635" s="14" t="s">
        <v>375</v>
      </c>
      <c r="E635" s="14" t="s">
        <v>7202</v>
      </c>
      <c r="F635" s="14" t="s">
        <v>3757</v>
      </c>
      <c r="G635" s="15">
        <v>294.0</v>
      </c>
      <c r="H635" s="15" t="s">
        <v>8846</v>
      </c>
      <c r="I635" s="15">
        <v>260.0</v>
      </c>
      <c r="J635" s="15" t="s">
        <v>8893</v>
      </c>
      <c r="K635" s="15" t="s">
        <v>8122</v>
      </c>
    </row>
    <row r="636">
      <c r="A636" s="14" t="s">
        <v>3764</v>
      </c>
      <c r="B636" s="14" t="s">
        <v>7206</v>
      </c>
      <c r="C636" s="14" t="s">
        <v>3765</v>
      </c>
      <c r="D636" s="14" t="s">
        <v>383</v>
      </c>
      <c r="E636" s="14" t="s">
        <v>7207</v>
      </c>
      <c r="F636" s="14" t="s">
        <v>3766</v>
      </c>
      <c r="G636" s="15">
        <v>294.0</v>
      </c>
      <c r="H636" s="15" t="s">
        <v>8846</v>
      </c>
      <c r="I636" s="15">
        <v>260.0</v>
      </c>
      <c r="J636" s="15" t="s">
        <v>8894</v>
      </c>
      <c r="K636" s="15" t="s">
        <v>8124</v>
      </c>
    </row>
    <row r="637">
      <c r="A637" s="14" t="s">
        <v>3770</v>
      </c>
      <c r="B637" s="14" t="s">
        <v>7209</v>
      </c>
      <c r="C637" s="14" t="s">
        <v>3771</v>
      </c>
      <c r="D637" s="14" t="s">
        <v>391</v>
      </c>
      <c r="E637" s="14" t="s">
        <v>7210</v>
      </c>
      <c r="F637" s="14" t="s">
        <v>3772</v>
      </c>
      <c r="G637" s="15">
        <v>295.0</v>
      </c>
      <c r="H637" s="15" t="s">
        <v>8846</v>
      </c>
      <c r="I637" s="15">
        <v>261.0</v>
      </c>
      <c r="J637" s="15" t="s">
        <v>8895</v>
      </c>
      <c r="K637" s="15" t="s">
        <v>8126</v>
      </c>
    </row>
    <row r="638">
      <c r="A638" s="14" t="s">
        <v>3776</v>
      </c>
      <c r="B638" s="14" t="s">
        <v>7212</v>
      </c>
      <c r="C638" s="14" t="s">
        <v>3777</v>
      </c>
      <c r="D638" s="14" t="s">
        <v>400</v>
      </c>
      <c r="E638" s="14" t="s">
        <v>7210</v>
      </c>
      <c r="F638" s="14" t="s">
        <v>3778</v>
      </c>
      <c r="G638" s="15">
        <v>295.0</v>
      </c>
      <c r="H638" s="15" t="s">
        <v>8846</v>
      </c>
      <c r="I638" s="15">
        <v>261.0</v>
      </c>
      <c r="J638" s="15" t="s">
        <v>8896</v>
      </c>
      <c r="K638" s="15" t="s">
        <v>8128</v>
      </c>
    </row>
    <row r="639">
      <c r="A639" s="14" t="s">
        <v>3782</v>
      </c>
      <c r="B639" s="14" t="s">
        <v>7214</v>
      </c>
      <c r="C639" s="14" t="s">
        <v>1863</v>
      </c>
      <c r="D639" s="14" t="s">
        <v>408</v>
      </c>
      <c r="E639" s="14" t="s">
        <v>7215</v>
      </c>
      <c r="F639" s="14" t="s">
        <v>3783</v>
      </c>
      <c r="G639" s="15">
        <v>295.0</v>
      </c>
      <c r="H639" s="15" t="s">
        <v>8846</v>
      </c>
      <c r="I639" s="15">
        <v>261.0</v>
      </c>
      <c r="J639" s="15" t="s">
        <v>8528</v>
      </c>
      <c r="K639" s="15" t="s">
        <v>8130</v>
      </c>
    </row>
    <row r="640">
      <c r="A640" s="14" t="s">
        <v>3786</v>
      </c>
      <c r="B640" s="14" t="s">
        <v>7217</v>
      </c>
      <c r="C640" s="14" t="s">
        <v>3787</v>
      </c>
      <c r="D640" s="14" t="s">
        <v>416</v>
      </c>
      <c r="E640" s="14" t="s">
        <v>7215</v>
      </c>
      <c r="F640" s="14" t="s">
        <v>3788</v>
      </c>
      <c r="G640" s="15">
        <v>296.0</v>
      </c>
      <c r="H640" s="15" t="s">
        <v>8846</v>
      </c>
      <c r="I640" s="15">
        <v>262.0</v>
      </c>
      <c r="J640" s="15" t="s">
        <v>8897</v>
      </c>
      <c r="K640" s="15" t="s">
        <v>8132</v>
      </c>
    </row>
    <row r="641">
      <c r="A641" s="14" t="s">
        <v>3792</v>
      </c>
      <c r="B641" s="14" t="s">
        <v>7219</v>
      </c>
      <c r="C641" s="14" t="s">
        <v>3793</v>
      </c>
      <c r="D641" s="14" t="s">
        <v>424</v>
      </c>
      <c r="E641" s="14" t="s">
        <v>7220</v>
      </c>
      <c r="F641" s="14" t="s">
        <v>3794</v>
      </c>
      <c r="G641" s="15">
        <v>296.0</v>
      </c>
      <c r="H641" s="15" t="s">
        <v>8846</v>
      </c>
      <c r="I641" s="15">
        <v>262.0</v>
      </c>
      <c r="J641" s="15" t="s">
        <v>8898</v>
      </c>
      <c r="K641" s="15" t="s">
        <v>8134</v>
      </c>
    </row>
    <row r="642">
      <c r="A642" s="14" t="s">
        <v>3798</v>
      </c>
      <c r="B642" s="14" t="s">
        <v>7222</v>
      </c>
      <c r="C642" s="14" t="s">
        <v>3799</v>
      </c>
      <c r="D642" s="14" t="s">
        <v>432</v>
      </c>
      <c r="E642" s="14" t="s">
        <v>7223</v>
      </c>
      <c r="F642" s="14" t="s">
        <v>3800</v>
      </c>
      <c r="G642" s="15">
        <v>296.0</v>
      </c>
      <c r="H642" s="15" t="s">
        <v>8846</v>
      </c>
      <c r="I642" s="15">
        <v>262.0</v>
      </c>
      <c r="J642" s="15" t="s">
        <v>8899</v>
      </c>
      <c r="K642" s="21" t="s">
        <v>472</v>
      </c>
    </row>
    <row r="643">
      <c r="A643" s="14" t="s">
        <v>3804</v>
      </c>
      <c r="B643" s="14" t="s">
        <v>7225</v>
      </c>
      <c r="C643" s="14" t="s">
        <v>3805</v>
      </c>
      <c r="D643" s="14" t="s">
        <v>440</v>
      </c>
      <c r="E643" s="14" t="s">
        <v>7226</v>
      </c>
      <c r="F643" s="14" t="s">
        <v>3806</v>
      </c>
      <c r="G643" s="15">
        <v>296.0</v>
      </c>
      <c r="H643" s="15" t="s">
        <v>8846</v>
      </c>
      <c r="I643" s="15">
        <v>262.0</v>
      </c>
      <c r="J643" s="21" t="s">
        <v>8900</v>
      </c>
      <c r="K643" s="15" t="s">
        <v>8138</v>
      </c>
    </row>
    <row r="644">
      <c r="A644" s="14" t="s">
        <v>3810</v>
      </c>
      <c r="B644" s="14" t="s">
        <v>7228</v>
      </c>
      <c r="C644" s="14" t="s">
        <v>3811</v>
      </c>
      <c r="D644" s="14" t="s">
        <v>448</v>
      </c>
      <c r="E644" s="14" t="s">
        <v>7226</v>
      </c>
      <c r="F644" s="14" t="s">
        <v>3812</v>
      </c>
      <c r="G644" s="15">
        <v>297.0</v>
      </c>
      <c r="H644" s="15" t="s">
        <v>8846</v>
      </c>
      <c r="I644" s="15">
        <v>263.0</v>
      </c>
      <c r="J644" s="15" t="s">
        <v>8901</v>
      </c>
      <c r="K644" s="15" t="s">
        <v>8140</v>
      </c>
    </row>
    <row r="645">
      <c r="A645" s="14" t="s">
        <v>3816</v>
      </c>
      <c r="B645" s="14" t="s">
        <v>7230</v>
      </c>
      <c r="C645" s="14" t="s">
        <v>3817</v>
      </c>
      <c r="D645" s="14" t="s">
        <v>456</v>
      </c>
      <c r="E645" s="14" t="s">
        <v>7226</v>
      </c>
      <c r="F645" s="14" t="s">
        <v>3818</v>
      </c>
      <c r="G645" s="15">
        <v>297.0</v>
      </c>
      <c r="H645" s="15" t="s">
        <v>8846</v>
      </c>
      <c r="I645" s="15">
        <v>263.0</v>
      </c>
      <c r="J645" s="15" t="s">
        <v>8902</v>
      </c>
      <c r="K645" s="15" t="s">
        <v>8142</v>
      </c>
    </row>
    <row r="646">
      <c r="A646" s="14" t="s">
        <v>3822</v>
      </c>
      <c r="B646" s="14" t="s">
        <v>7232</v>
      </c>
      <c r="C646" s="14" t="s">
        <v>3823</v>
      </c>
      <c r="D646" s="14" t="s">
        <v>464</v>
      </c>
      <c r="E646" s="14" t="s">
        <v>7233</v>
      </c>
      <c r="F646" s="14" t="s">
        <v>3824</v>
      </c>
      <c r="G646" s="15">
        <v>297.0</v>
      </c>
      <c r="H646" s="15" t="s">
        <v>8846</v>
      </c>
      <c r="I646" s="15">
        <v>263.0</v>
      </c>
      <c r="J646" s="15" t="s">
        <v>8903</v>
      </c>
      <c r="K646" s="15" t="s">
        <v>8144</v>
      </c>
    </row>
    <row r="647">
      <c r="A647" s="14" t="s">
        <v>3828</v>
      </c>
      <c r="B647" s="14" t="s">
        <v>7235</v>
      </c>
      <c r="C647" s="14" t="s">
        <v>3829</v>
      </c>
      <c r="D647" s="14" t="s">
        <v>472</v>
      </c>
      <c r="E647" s="14" t="s">
        <v>7236</v>
      </c>
      <c r="F647" s="14" t="s">
        <v>3830</v>
      </c>
      <c r="G647" s="15">
        <v>297.0</v>
      </c>
      <c r="H647" s="15" t="s">
        <v>8846</v>
      </c>
      <c r="I647" s="15">
        <v>263.0</v>
      </c>
      <c r="J647" s="15" t="s">
        <v>8904</v>
      </c>
      <c r="K647" s="15" t="s">
        <v>8469</v>
      </c>
    </row>
    <row r="648">
      <c r="A648" s="14" t="s">
        <v>3834</v>
      </c>
      <c r="B648" s="14" t="s">
        <v>7238</v>
      </c>
      <c r="C648" s="14" t="s">
        <v>3835</v>
      </c>
      <c r="D648" s="14" t="s">
        <v>481</v>
      </c>
      <c r="E648" s="14" t="s">
        <v>7239</v>
      </c>
      <c r="F648" s="14" t="s">
        <v>3836</v>
      </c>
      <c r="G648" s="15">
        <v>298.0</v>
      </c>
      <c r="H648" s="15" t="s">
        <v>8846</v>
      </c>
      <c r="I648" s="15">
        <v>264.0</v>
      </c>
      <c r="J648" s="15" t="s">
        <v>8905</v>
      </c>
      <c r="K648" s="15" t="s">
        <v>8148</v>
      </c>
    </row>
    <row r="649">
      <c r="A649" s="14" t="s">
        <v>3840</v>
      </c>
      <c r="B649" s="14" t="s">
        <v>7241</v>
      </c>
      <c r="C649" s="14" t="s">
        <v>3841</v>
      </c>
      <c r="D649" s="14" t="s">
        <v>489</v>
      </c>
      <c r="E649" s="14" t="s">
        <v>7242</v>
      </c>
      <c r="F649" s="14" t="s">
        <v>3842</v>
      </c>
      <c r="G649" s="15">
        <v>298.0</v>
      </c>
      <c r="H649" s="15" t="s">
        <v>8846</v>
      </c>
      <c r="I649" s="15">
        <v>264.0</v>
      </c>
      <c r="J649" s="15" t="s">
        <v>8906</v>
      </c>
      <c r="K649" s="15" t="s">
        <v>8150</v>
      </c>
    </row>
    <row r="650">
      <c r="A650" s="14" t="s">
        <v>3846</v>
      </c>
      <c r="B650" s="14" t="s">
        <v>7244</v>
      </c>
      <c r="C650" s="14" t="s">
        <v>3847</v>
      </c>
      <c r="D650" s="14" t="s">
        <v>497</v>
      </c>
      <c r="E650" s="14" t="s">
        <v>7245</v>
      </c>
      <c r="F650" s="14" t="s">
        <v>3848</v>
      </c>
      <c r="G650" s="15">
        <v>299.0</v>
      </c>
      <c r="H650" s="15" t="s">
        <v>8846</v>
      </c>
      <c r="I650" s="15">
        <v>265.0</v>
      </c>
      <c r="J650" s="15" t="s">
        <v>8907</v>
      </c>
      <c r="K650" s="15" t="s">
        <v>8152</v>
      </c>
    </row>
    <row r="651">
      <c r="A651" s="14" t="s">
        <v>3852</v>
      </c>
      <c r="B651" s="14" t="s">
        <v>7247</v>
      </c>
      <c r="C651" s="14" t="s">
        <v>3853</v>
      </c>
      <c r="D651" s="14" t="s">
        <v>505</v>
      </c>
      <c r="E651" s="14" t="s">
        <v>7245</v>
      </c>
      <c r="F651" s="14" t="s">
        <v>3854</v>
      </c>
      <c r="G651" s="15">
        <v>299.0</v>
      </c>
      <c r="H651" s="15" t="s">
        <v>8846</v>
      </c>
      <c r="I651" s="15">
        <v>265.0</v>
      </c>
      <c r="J651" s="15" t="s">
        <v>8908</v>
      </c>
      <c r="K651" s="15" t="s">
        <v>8154</v>
      </c>
    </row>
    <row r="652">
      <c r="A652" s="14" t="s">
        <v>3858</v>
      </c>
      <c r="B652" s="14" t="s">
        <v>7249</v>
      </c>
      <c r="C652" s="14" t="s">
        <v>3859</v>
      </c>
      <c r="D652" s="14" t="s">
        <v>513</v>
      </c>
      <c r="E652" s="14" t="s">
        <v>7250</v>
      </c>
      <c r="F652" s="14" t="s">
        <v>3860</v>
      </c>
      <c r="G652" s="15">
        <v>299.0</v>
      </c>
      <c r="H652" s="15" t="s">
        <v>8846</v>
      </c>
      <c r="I652" s="15">
        <v>265.0</v>
      </c>
      <c r="J652" s="15" t="s">
        <v>8909</v>
      </c>
      <c r="K652" s="15" t="s">
        <v>8475</v>
      </c>
    </row>
    <row r="653">
      <c r="A653" s="14" t="s">
        <v>3864</v>
      </c>
      <c r="B653" s="14" t="s">
        <v>7252</v>
      </c>
      <c r="C653" s="14" t="s">
        <v>3865</v>
      </c>
      <c r="D653" s="14" t="s">
        <v>520</v>
      </c>
      <c r="E653" s="14" t="s">
        <v>7250</v>
      </c>
      <c r="F653" s="14" t="s">
        <v>3866</v>
      </c>
      <c r="G653" s="15">
        <v>300.0</v>
      </c>
      <c r="H653" s="15" t="s">
        <v>8846</v>
      </c>
      <c r="I653" s="15">
        <v>266.0</v>
      </c>
      <c r="J653" s="15" t="s">
        <v>8910</v>
      </c>
      <c r="K653" s="15" t="s">
        <v>8158</v>
      </c>
    </row>
    <row r="654">
      <c r="A654" s="14" t="s">
        <v>3870</v>
      </c>
      <c r="B654" s="14" t="s">
        <v>7254</v>
      </c>
      <c r="C654" s="14" t="s">
        <v>3871</v>
      </c>
      <c r="D654" s="14" t="s">
        <v>528</v>
      </c>
      <c r="E654" s="14" t="s">
        <v>7255</v>
      </c>
      <c r="F654" s="14" t="s">
        <v>3872</v>
      </c>
      <c r="G654" s="15">
        <v>302.0</v>
      </c>
      <c r="H654" s="15" t="s">
        <v>8846</v>
      </c>
      <c r="I654" s="15">
        <v>268.0</v>
      </c>
      <c r="J654" s="15" t="s">
        <v>8911</v>
      </c>
      <c r="K654" s="15" t="s">
        <v>8160</v>
      </c>
    </row>
    <row r="655">
      <c r="A655" s="14" t="s">
        <v>3876</v>
      </c>
      <c r="B655" s="14" t="s">
        <v>7257</v>
      </c>
      <c r="C655" s="14" t="s">
        <v>3877</v>
      </c>
      <c r="D655" s="14" t="s">
        <v>535</v>
      </c>
      <c r="E655" s="14" t="s">
        <v>7255</v>
      </c>
      <c r="F655" s="14" t="s">
        <v>3878</v>
      </c>
      <c r="G655" s="15">
        <v>302.0</v>
      </c>
      <c r="H655" s="15" t="s">
        <v>8846</v>
      </c>
      <c r="I655" s="15">
        <v>268.0</v>
      </c>
      <c r="J655" s="15" t="s">
        <v>8912</v>
      </c>
      <c r="K655" s="15" t="s">
        <v>8162</v>
      </c>
    </row>
    <row r="656">
      <c r="A656" s="14" t="s">
        <v>3882</v>
      </c>
      <c r="B656" s="14" t="s">
        <v>7259</v>
      </c>
      <c r="C656" s="14" t="s">
        <v>3883</v>
      </c>
      <c r="D656" s="14" t="s">
        <v>543</v>
      </c>
      <c r="E656" s="14" t="s">
        <v>7260</v>
      </c>
      <c r="F656" s="14" t="s">
        <v>3884</v>
      </c>
      <c r="G656" s="15">
        <v>303.0</v>
      </c>
      <c r="H656" s="15" t="s">
        <v>8846</v>
      </c>
      <c r="I656" s="15">
        <v>269.0</v>
      </c>
      <c r="J656" s="15" t="s">
        <v>8913</v>
      </c>
      <c r="K656" s="15" t="s">
        <v>8164</v>
      </c>
    </row>
    <row r="657">
      <c r="A657" s="14" t="s">
        <v>3888</v>
      </c>
      <c r="B657" s="14" t="s">
        <v>7262</v>
      </c>
      <c r="C657" s="14" t="s">
        <v>3889</v>
      </c>
      <c r="D657" s="14" t="s">
        <v>551</v>
      </c>
      <c r="E657" s="14" t="s">
        <v>7260</v>
      </c>
      <c r="F657" s="14" t="s">
        <v>3890</v>
      </c>
      <c r="G657" s="15">
        <v>303.0</v>
      </c>
      <c r="H657" s="15" t="s">
        <v>8846</v>
      </c>
      <c r="I657" s="15">
        <v>269.0</v>
      </c>
      <c r="J657" s="15" t="s">
        <v>8914</v>
      </c>
      <c r="K657" s="15" t="s">
        <v>8166</v>
      </c>
    </row>
    <row r="658">
      <c r="A658" s="14" t="s">
        <v>3894</v>
      </c>
      <c r="B658" s="14" t="s">
        <v>7264</v>
      </c>
      <c r="C658" s="14" t="s">
        <v>3895</v>
      </c>
      <c r="D658" s="14" t="s">
        <v>561</v>
      </c>
      <c r="E658" s="14" t="s">
        <v>7265</v>
      </c>
      <c r="F658" s="14" t="s">
        <v>3896</v>
      </c>
      <c r="G658" s="15">
        <v>304.0</v>
      </c>
      <c r="H658" s="15" t="s">
        <v>8846</v>
      </c>
      <c r="I658" s="15">
        <v>270.0</v>
      </c>
      <c r="J658" s="15" t="s">
        <v>8915</v>
      </c>
      <c r="K658" s="15" t="s">
        <v>8168</v>
      </c>
    </row>
    <row r="659">
      <c r="A659" s="14" t="s">
        <v>3900</v>
      </c>
      <c r="B659" s="14" t="s">
        <v>7267</v>
      </c>
      <c r="C659" s="14" t="s">
        <v>3901</v>
      </c>
      <c r="D659" s="14" t="s">
        <v>569</v>
      </c>
      <c r="E659" s="14" t="s">
        <v>7268</v>
      </c>
      <c r="F659" s="14" t="s">
        <v>3902</v>
      </c>
      <c r="G659" s="15">
        <v>305.0</v>
      </c>
      <c r="H659" s="15" t="s">
        <v>8846</v>
      </c>
      <c r="I659" s="15">
        <v>271.0</v>
      </c>
      <c r="J659" s="15" t="s">
        <v>8916</v>
      </c>
      <c r="K659" s="15" t="s">
        <v>8170</v>
      </c>
    </row>
    <row r="660">
      <c r="A660" s="14" t="s">
        <v>3906</v>
      </c>
      <c r="B660" s="14" t="s">
        <v>7270</v>
      </c>
      <c r="C660" s="14" t="s">
        <v>3907</v>
      </c>
      <c r="D660" s="14" t="s">
        <v>577</v>
      </c>
      <c r="E660" s="14" t="s">
        <v>7271</v>
      </c>
      <c r="F660" s="14" t="s">
        <v>3908</v>
      </c>
      <c r="G660" s="15">
        <v>305.0</v>
      </c>
      <c r="H660" s="15" t="s">
        <v>8846</v>
      </c>
      <c r="I660" s="15">
        <v>271.0</v>
      </c>
      <c r="J660" s="15" t="s">
        <v>8917</v>
      </c>
      <c r="K660" s="15" t="s">
        <v>8172</v>
      </c>
    </row>
    <row r="661">
      <c r="A661" s="14" t="s">
        <v>3912</v>
      </c>
      <c r="B661" s="14" t="s">
        <v>7273</v>
      </c>
      <c r="C661" s="14" t="s">
        <v>3913</v>
      </c>
      <c r="D661" s="14" t="s">
        <v>587</v>
      </c>
      <c r="E661" s="14" t="s">
        <v>7271</v>
      </c>
      <c r="F661" s="14" t="s">
        <v>3914</v>
      </c>
      <c r="G661" s="15">
        <v>305.0</v>
      </c>
      <c r="H661" s="15" t="s">
        <v>8846</v>
      </c>
      <c r="I661" s="15">
        <v>271.0</v>
      </c>
      <c r="J661" s="15" t="s">
        <v>8918</v>
      </c>
      <c r="K661" s="21" t="s">
        <v>8919</v>
      </c>
    </row>
    <row r="662">
      <c r="A662" s="14" t="s">
        <v>3918</v>
      </c>
      <c r="B662" s="14" t="s">
        <v>7275</v>
      </c>
      <c r="C662" s="14" t="s">
        <v>3919</v>
      </c>
      <c r="D662" s="14" t="s">
        <v>595</v>
      </c>
      <c r="E662" s="14" t="s">
        <v>7271</v>
      </c>
      <c r="F662" s="14" t="s">
        <v>3920</v>
      </c>
      <c r="G662" s="15">
        <v>306.0</v>
      </c>
      <c r="H662" s="15" t="s">
        <v>8846</v>
      </c>
      <c r="I662" s="15">
        <v>272.0</v>
      </c>
      <c r="J662" s="15" t="s">
        <v>8920</v>
      </c>
      <c r="K662" s="15" t="s">
        <v>8176</v>
      </c>
    </row>
    <row r="663">
      <c r="A663" s="14" t="s">
        <v>3924</v>
      </c>
      <c r="B663" s="14" t="s">
        <v>7277</v>
      </c>
      <c r="C663" s="14" t="s">
        <v>3925</v>
      </c>
      <c r="D663" s="14" t="s">
        <v>603</v>
      </c>
      <c r="E663" s="14" t="s">
        <v>7278</v>
      </c>
      <c r="F663" s="14" t="s">
        <v>3926</v>
      </c>
      <c r="G663" s="15">
        <v>307.0</v>
      </c>
      <c r="H663" s="15" t="s">
        <v>8846</v>
      </c>
      <c r="I663" s="15">
        <v>273.0</v>
      </c>
      <c r="J663" s="15" t="s">
        <v>8921</v>
      </c>
      <c r="K663" s="15" t="s">
        <v>8178</v>
      </c>
    </row>
    <row r="664">
      <c r="A664" s="14" t="s">
        <v>3930</v>
      </c>
      <c r="B664" s="14" t="s">
        <v>7280</v>
      </c>
      <c r="C664" s="14" t="s">
        <v>3931</v>
      </c>
      <c r="D664" s="14" t="s">
        <v>611</v>
      </c>
      <c r="E664" s="14" t="s">
        <v>7278</v>
      </c>
      <c r="F664" s="14" t="s">
        <v>3932</v>
      </c>
      <c r="G664" s="15">
        <v>307.0</v>
      </c>
      <c r="H664" s="15" t="s">
        <v>8846</v>
      </c>
      <c r="I664" s="15">
        <v>273.0</v>
      </c>
      <c r="J664" s="15" t="s">
        <v>8922</v>
      </c>
      <c r="K664" s="15" t="s">
        <v>8180</v>
      </c>
    </row>
    <row r="665">
      <c r="A665" s="14" t="s">
        <v>3936</v>
      </c>
      <c r="B665" s="14" t="s">
        <v>7282</v>
      </c>
      <c r="C665" s="14" t="s">
        <v>3937</v>
      </c>
      <c r="D665" s="14" t="s">
        <v>619</v>
      </c>
      <c r="E665" s="14" t="s">
        <v>7283</v>
      </c>
      <c r="F665" s="14" t="s">
        <v>3938</v>
      </c>
      <c r="G665" s="15">
        <v>309.0</v>
      </c>
      <c r="H665" s="15" t="s">
        <v>8846</v>
      </c>
      <c r="I665" s="15">
        <v>275.0</v>
      </c>
      <c r="J665" s="15" t="s">
        <v>8923</v>
      </c>
      <c r="K665" s="15" t="s">
        <v>8182</v>
      </c>
    </row>
    <row r="666">
      <c r="A666" s="14" t="s">
        <v>3942</v>
      </c>
      <c r="B666" s="14" t="s">
        <v>7285</v>
      </c>
      <c r="C666" s="14" t="s">
        <v>3943</v>
      </c>
      <c r="D666" s="14" t="s">
        <v>627</v>
      </c>
      <c r="E666" s="14" t="s">
        <v>7283</v>
      </c>
      <c r="F666" s="14" t="s">
        <v>3944</v>
      </c>
      <c r="G666" s="15">
        <v>309.0</v>
      </c>
      <c r="H666" s="15" t="s">
        <v>8846</v>
      </c>
      <c r="I666" s="15">
        <v>275.0</v>
      </c>
      <c r="J666" s="15" t="s">
        <v>8924</v>
      </c>
      <c r="K666" s="21" t="s">
        <v>8491</v>
      </c>
    </row>
    <row r="667">
      <c r="A667" s="14" t="s">
        <v>3948</v>
      </c>
      <c r="B667" s="14" t="s">
        <v>7287</v>
      </c>
      <c r="C667" s="14" t="s">
        <v>3949</v>
      </c>
      <c r="D667" s="14" t="s">
        <v>639</v>
      </c>
      <c r="E667" s="14" t="s">
        <v>7288</v>
      </c>
      <c r="F667" s="14" t="s">
        <v>3950</v>
      </c>
      <c r="G667" s="15">
        <v>310.0</v>
      </c>
      <c r="H667" s="15" t="s">
        <v>8846</v>
      </c>
      <c r="I667" s="15">
        <v>276.0</v>
      </c>
      <c r="J667" s="15" t="s">
        <v>8925</v>
      </c>
      <c r="K667" s="15" t="s">
        <v>8186</v>
      </c>
    </row>
    <row r="668">
      <c r="A668" s="14" t="s">
        <v>3954</v>
      </c>
      <c r="B668" s="14" t="s">
        <v>7290</v>
      </c>
      <c r="C668" s="14" t="s">
        <v>2197</v>
      </c>
      <c r="D668" s="14" t="s">
        <v>650</v>
      </c>
      <c r="E668" s="14" t="s">
        <v>7291</v>
      </c>
      <c r="F668" s="14" t="s">
        <v>3955</v>
      </c>
      <c r="G668" s="15">
        <v>310.0</v>
      </c>
      <c r="H668" s="15" t="s">
        <v>8846</v>
      </c>
      <c r="I668" s="15">
        <v>276.0</v>
      </c>
      <c r="J668" s="15" t="s">
        <v>8926</v>
      </c>
      <c r="K668" s="15" t="s">
        <v>8188</v>
      </c>
    </row>
    <row r="669">
      <c r="A669" s="14" t="s">
        <v>3959</v>
      </c>
      <c r="B669" s="14" t="s">
        <v>7293</v>
      </c>
      <c r="C669" s="14" t="s">
        <v>3960</v>
      </c>
      <c r="D669" s="14" t="s">
        <v>660</v>
      </c>
      <c r="E669" s="14" t="s">
        <v>7291</v>
      </c>
      <c r="F669" s="14" t="s">
        <v>3961</v>
      </c>
      <c r="G669" s="15">
        <v>310.0</v>
      </c>
      <c r="H669" s="15" t="s">
        <v>8846</v>
      </c>
      <c r="I669" s="15">
        <v>276.0</v>
      </c>
      <c r="J669" s="15" t="s">
        <v>8927</v>
      </c>
      <c r="K669" s="15" t="s">
        <v>8190</v>
      </c>
    </row>
    <row r="670">
      <c r="A670" s="14" t="s">
        <v>3965</v>
      </c>
      <c r="B670" s="14" t="s">
        <v>7295</v>
      </c>
      <c r="C670" s="14" t="s">
        <v>3966</v>
      </c>
      <c r="D670" s="14" t="s">
        <v>668</v>
      </c>
      <c r="E670" s="14" t="s">
        <v>7296</v>
      </c>
      <c r="F670" s="14" t="s">
        <v>3967</v>
      </c>
      <c r="G670" s="15">
        <v>311.0</v>
      </c>
      <c r="H670" s="15" t="s">
        <v>8846</v>
      </c>
      <c r="I670" s="15">
        <v>277.0</v>
      </c>
      <c r="J670" s="15" t="s">
        <v>8928</v>
      </c>
      <c r="K670" s="15" t="s">
        <v>8192</v>
      </c>
    </row>
    <row r="671">
      <c r="A671" s="14" t="s">
        <v>3971</v>
      </c>
      <c r="B671" s="14" t="s">
        <v>7298</v>
      </c>
      <c r="C671" s="14" t="s">
        <v>3972</v>
      </c>
      <c r="D671" s="14" t="s">
        <v>678</v>
      </c>
      <c r="E671" s="14" t="s">
        <v>7299</v>
      </c>
      <c r="F671" s="14" t="s">
        <v>3973</v>
      </c>
      <c r="G671" s="15">
        <v>311.0</v>
      </c>
      <c r="H671" s="15" t="s">
        <v>8846</v>
      </c>
      <c r="I671" s="15">
        <v>277.0</v>
      </c>
      <c r="J671" s="15" t="s">
        <v>8929</v>
      </c>
      <c r="K671" s="15" t="s">
        <v>8194</v>
      </c>
    </row>
    <row r="672">
      <c r="A672" s="14" t="s">
        <v>3977</v>
      </c>
      <c r="B672" s="14" t="s">
        <v>7301</v>
      </c>
      <c r="C672" s="14" t="s">
        <v>3978</v>
      </c>
      <c r="D672" s="14" t="s">
        <v>686</v>
      </c>
      <c r="E672" s="14" t="s">
        <v>7302</v>
      </c>
      <c r="F672" s="14" t="s">
        <v>3979</v>
      </c>
      <c r="G672" s="15">
        <v>312.0</v>
      </c>
      <c r="H672" s="15" t="s">
        <v>8846</v>
      </c>
      <c r="I672" s="15">
        <v>278.0</v>
      </c>
      <c r="J672" s="15" t="s">
        <v>8930</v>
      </c>
      <c r="K672" s="15" t="s">
        <v>8196</v>
      </c>
    </row>
    <row r="673">
      <c r="A673" s="14" t="s">
        <v>3983</v>
      </c>
      <c r="B673" s="14" t="s">
        <v>7304</v>
      </c>
      <c r="C673" s="14" t="s">
        <v>3984</v>
      </c>
      <c r="D673" s="14" t="s">
        <v>694</v>
      </c>
      <c r="E673" s="14" t="s">
        <v>7305</v>
      </c>
      <c r="F673" s="14" t="s">
        <v>3985</v>
      </c>
      <c r="G673" s="15">
        <v>312.0</v>
      </c>
      <c r="H673" s="15" t="s">
        <v>8846</v>
      </c>
      <c r="I673" s="15">
        <v>278.0</v>
      </c>
      <c r="J673" s="15" t="s">
        <v>8931</v>
      </c>
      <c r="K673" s="15" t="s">
        <v>8198</v>
      </c>
    </row>
    <row r="674">
      <c r="A674" s="14" t="s">
        <v>3989</v>
      </c>
      <c r="B674" s="14" t="s">
        <v>7307</v>
      </c>
      <c r="C674" s="14" t="s">
        <v>3716</v>
      </c>
      <c r="D674" s="14" t="s">
        <v>702</v>
      </c>
      <c r="E674" s="14" t="s">
        <v>7308</v>
      </c>
      <c r="F674" s="14" t="s">
        <v>3990</v>
      </c>
      <c r="G674" s="15">
        <v>312.0</v>
      </c>
      <c r="H674" s="15" t="s">
        <v>8846</v>
      </c>
      <c r="I674" s="15">
        <v>278.0</v>
      </c>
      <c r="J674" s="15" t="s">
        <v>8885</v>
      </c>
      <c r="K674" s="15" t="s">
        <v>8200</v>
      </c>
    </row>
    <row r="675">
      <c r="A675" s="20" t="s">
        <v>3993</v>
      </c>
      <c r="B675" s="20" t="s">
        <v>3993</v>
      </c>
      <c r="C675" s="20" t="s">
        <v>3994</v>
      </c>
      <c r="D675" s="20" t="s">
        <v>710</v>
      </c>
      <c r="E675" s="20" t="s">
        <v>7310</v>
      </c>
      <c r="F675" s="20" t="s">
        <v>3995</v>
      </c>
      <c r="G675" s="15">
        <v>313.0</v>
      </c>
      <c r="H675" s="15" t="s">
        <v>8846</v>
      </c>
      <c r="I675" s="15">
        <v>279.0</v>
      </c>
      <c r="J675" s="15" t="s">
        <v>8932</v>
      </c>
      <c r="K675" s="15" t="s">
        <v>8202</v>
      </c>
    </row>
    <row r="676">
      <c r="A676" s="14" t="s">
        <v>3999</v>
      </c>
      <c r="B676" s="14" t="s">
        <v>7312</v>
      </c>
      <c r="C676" s="14" t="s">
        <v>4000</v>
      </c>
      <c r="D676" s="14" t="s">
        <v>718</v>
      </c>
      <c r="E676" s="14" t="s">
        <v>7310</v>
      </c>
      <c r="F676" s="14" t="s">
        <v>4001</v>
      </c>
      <c r="G676" s="15">
        <v>313.0</v>
      </c>
      <c r="H676" s="15" t="s">
        <v>8846</v>
      </c>
      <c r="I676" s="15">
        <v>279.0</v>
      </c>
      <c r="J676" s="15" t="s">
        <v>8933</v>
      </c>
      <c r="K676" s="15" t="s">
        <v>8204</v>
      </c>
    </row>
    <row r="677">
      <c r="A677" s="14" t="s">
        <v>4005</v>
      </c>
      <c r="B677" s="14" t="s">
        <v>7314</v>
      </c>
      <c r="C677" s="14" t="s">
        <v>4006</v>
      </c>
      <c r="D677" s="14" t="s">
        <v>726</v>
      </c>
      <c r="E677" s="14" t="s">
        <v>7315</v>
      </c>
      <c r="F677" s="14" t="s">
        <v>4007</v>
      </c>
      <c r="G677" s="15">
        <v>313.0</v>
      </c>
      <c r="H677" s="15" t="s">
        <v>8846</v>
      </c>
      <c r="I677" s="15">
        <v>279.0</v>
      </c>
      <c r="J677" s="15" t="s">
        <v>8934</v>
      </c>
      <c r="K677" s="15" t="s">
        <v>8206</v>
      </c>
    </row>
    <row r="678">
      <c r="A678" s="20" t="s">
        <v>4011</v>
      </c>
      <c r="B678" s="20" t="s">
        <v>7317</v>
      </c>
      <c r="C678" s="20" t="s">
        <v>4012</v>
      </c>
      <c r="D678" s="14" t="s">
        <v>735</v>
      </c>
      <c r="E678" s="14" t="s">
        <v>7315</v>
      </c>
      <c r="F678" s="14" t="s">
        <v>4013</v>
      </c>
      <c r="G678" s="15">
        <v>314.0</v>
      </c>
      <c r="H678" s="15" t="s">
        <v>8846</v>
      </c>
      <c r="I678" s="15">
        <v>280.0</v>
      </c>
      <c r="J678" s="15" t="s">
        <v>8935</v>
      </c>
      <c r="K678" s="15" t="s">
        <v>8208</v>
      </c>
    </row>
    <row r="679">
      <c r="A679" s="20" t="s">
        <v>4017</v>
      </c>
      <c r="B679" s="20" t="s">
        <v>7317</v>
      </c>
      <c r="C679" s="20" t="s">
        <v>4012</v>
      </c>
      <c r="G679" s="15">
        <v>314.0</v>
      </c>
      <c r="H679" s="15" t="s">
        <v>8846</v>
      </c>
      <c r="I679" s="15">
        <v>280.0</v>
      </c>
      <c r="J679" s="15" t="s">
        <v>8936</v>
      </c>
      <c r="K679" s="15" t="s">
        <v>8210</v>
      </c>
    </row>
    <row r="680">
      <c r="A680" s="14" t="s">
        <v>4021</v>
      </c>
      <c r="B680" s="14" t="s">
        <v>7320</v>
      </c>
      <c r="C680" s="14" t="s">
        <v>4022</v>
      </c>
      <c r="D680" s="14" t="s">
        <v>751</v>
      </c>
      <c r="E680" s="14" t="s">
        <v>7321</v>
      </c>
      <c r="F680" s="14" t="s">
        <v>4023</v>
      </c>
      <c r="G680" s="15">
        <v>314.0</v>
      </c>
      <c r="H680" s="15" t="s">
        <v>8846</v>
      </c>
      <c r="I680" s="15">
        <v>280.0</v>
      </c>
      <c r="J680" s="15" t="s">
        <v>8937</v>
      </c>
      <c r="K680" s="15" t="s">
        <v>8212</v>
      </c>
    </row>
    <row r="681">
      <c r="A681" s="14" t="s">
        <v>4027</v>
      </c>
      <c r="B681" s="14" t="s">
        <v>7323</v>
      </c>
      <c r="C681" s="14" t="s">
        <v>4028</v>
      </c>
      <c r="D681" s="14" t="s">
        <v>759</v>
      </c>
      <c r="E681" s="14" t="s">
        <v>7321</v>
      </c>
      <c r="F681" s="14" t="s">
        <v>4029</v>
      </c>
      <c r="G681" s="15">
        <v>314.0</v>
      </c>
      <c r="H681" s="15" t="s">
        <v>8846</v>
      </c>
      <c r="I681" s="15">
        <v>280.0</v>
      </c>
      <c r="J681" s="15" t="s">
        <v>8938</v>
      </c>
      <c r="K681" s="15" t="s">
        <v>8214</v>
      </c>
    </row>
    <row r="682">
      <c r="A682" s="14" t="s">
        <v>4033</v>
      </c>
      <c r="B682" s="14" t="s">
        <v>7325</v>
      </c>
      <c r="C682" s="14" t="s">
        <v>4034</v>
      </c>
      <c r="D682" s="14" t="s">
        <v>767</v>
      </c>
      <c r="E682" s="14" t="s">
        <v>7326</v>
      </c>
      <c r="F682" s="14" t="s">
        <v>4035</v>
      </c>
      <c r="G682" s="15">
        <v>315.0</v>
      </c>
      <c r="H682" s="15" t="s">
        <v>8846</v>
      </c>
      <c r="I682" s="15">
        <v>281.0</v>
      </c>
      <c r="J682" s="15" t="s">
        <v>8939</v>
      </c>
      <c r="K682" s="15" t="s">
        <v>8216</v>
      </c>
    </row>
    <row r="683">
      <c r="A683" s="14" t="s">
        <v>4039</v>
      </c>
      <c r="B683" s="14" t="s">
        <v>7328</v>
      </c>
      <c r="C683" s="14" t="s">
        <v>4040</v>
      </c>
      <c r="D683" s="14" t="s">
        <v>775</v>
      </c>
      <c r="E683" s="14" t="s">
        <v>7329</v>
      </c>
      <c r="F683" s="14" t="s">
        <v>4041</v>
      </c>
      <c r="G683" s="15">
        <v>315.0</v>
      </c>
      <c r="H683" s="15" t="s">
        <v>8846</v>
      </c>
      <c r="I683" s="15">
        <v>281.0</v>
      </c>
      <c r="J683" s="15" t="s">
        <v>8940</v>
      </c>
      <c r="K683" s="15" t="s">
        <v>8218</v>
      </c>
    </row>
    <row r="684">
      <c r="A684" s="14" t="s">
        <v>4045</v>
      </c>
      <c r="B684" s="14" t="s">
        <v>7331</v>
      </c>
      <c r="C684" s="14" t="s">
        <v>4046</v>
      </c>
      <c r="D684" s="14" t="s">
        <v>783</v>
      </c>
      <c r="E684" s="14" t="s">
        <v>7332</v>
      </c>
      <c r="F684" s="14" t="s">
        <v>4047</v>
      </c>
      <c r="G684" s="15">
        <v>316.0</v>
      </c>
      <c r="H684" s="15" t="s">
        <v>8846</v>
      </c>
      <c r="I684" s="15">
        <v>282.0</v>
      </c>
      <c r="J684" s="15" t="s">
        <v>8941</v>
      </c>
      <c r="K684" s="15" t="s">
        <v>8220</v>
      </c>
    </row>
    <row r="685">
      <c r="A685" s="14" t="s">
        <v>4051</v>
      </c>
      <c r="B685" s="14" t="s">
        <v>7334</v>
      </c>
      <c r="C685" s="14" t="s">
        <v>4052</v>
      </c>
      <c r="D685" s="14" t="s">
        <v>791</v>
      </c>
      <c r="E685" s="14" t="s">
        <v>7335</v>
      </c>
      <c r="F685" s="14" t="s">
        <v>4053</v>
      </c>
      <c r="G685" s="15">
        <v>316.0</v>
      </c>
      <c r="H685" s="15" t="s">
        <v>8846</v>
      </c>
      <c r="I685" s="15">
        <v>282.0</v>
      </c>
      <c r="J685" s="15" t="s">
        <v>8942</v>
      </c>
      <c r="K685" s="15" t="s">
        <v>8222</v>
      </c>
    </row>
    <row r="686">
      <c r="A686" s="14" t="s">
        <v>4057</v>
      </c>
      <c r="B686" s="14" t="s">
        <v>7337</v>
      </c>
      <c r="C686" s="14" t="s">
        <v>4058</v>
      </c>
      <c r="D686" s="14" t="s">
        <v>799</v>
      </c>
      <c r="E686" s="14" t="s">
        <v>7335</v>
      </c>
      <c r="F686" s="14" t="s">
        <v>4059</v>
      </c>
      <c r="G686" s="15">
        <v>316.0</v>
      </c>
      <c r="H686" s="15" t="s">
        <v>8846</v>
      </c>
      <c r="I686" s="15">
        <v>282.0</v>
      </c>
      <c r="J686" s="15" t="s">
        <v>8943</v>
      </c>
      <c r="K686" s="15" t="s">
        <v>8224</v>
      </c>
    </row>
    <row r="687">
      <c r="A687" s="14" t="s">
        <v>4063</v>
      </c>
      <c r="B687" s="14" t="s">
        <v>7339</v>
      </c>
      <c r="C687" s="14" t="s">
        <v>4064</v>
      </c>
      <c r="D687" s="14" t="s">
        <v>811</v>
      </c>
      <c r="E687" s="14" t="s">
        <v>7340</v>
      </c>
      <c r="F687" s="14" t="s">
        <v>4065</v>
      </c>
      <c r="G687" s="15">
        <v>317.0</v>
      </c>
      <c r="H687" s="15" t="s">
        <v>8846</v>
      </c>
      <c r="I687" s="15">
        <v>283.0</v>
      </c>
      <c r="J687" s="15" t="s">
        <v>8944</v>
      </c>
      <c r="K687" s="15" t="s">
        <v>8226</v>
      </c>
    </row>
    <row r="688">
      <c r="A688" s="14" t="s">
        <v>4069</v>
      </c>
      <c r="B688" s="14" t="s">
        <v>7342</v>
      </c>
      <c r="C688" s="14" t="s">
        <v>4070</v>
      </c>
      <c r="D688" s="14" t="s">
        <v>820</v>
      </c>
      <c r="E688" s="14" t="s">
        <v>7340</v>
      </c>
      <c r="F688" s="14" t="s">
        <v>4071</v>
      </c>
      <c r="G688" s="15">
        <v>317.0</v>
      </c>
      <c r="H688" s="15" t="s">
        <v>8846</v>
      </c>
      <c r="I688" s="15">
        <v>283.0</v>
      </c>
      <c r="J688" s="15" t="s">
        <v>8945</v>
      </c>
      <c r="K688" s="15" t="s">
        <v>8228</v>
      </c>
    </row>
    <row r="689">
      <c r="A689" s="14" t="s">
        <v>4075</v>
      </c>
      <c r="B689" s="14" t="s">
        <v>7344</v>
      </c>
      <c r="C689" s="14" t="s">
        <v>4076</v>
      </c>
      <c r="D689" s="14" t="s">
        <v>828</v>
      </c>
      <c r="E689" s="14" t="s">
        <v>7345</v>
      </c>
      <c r="F689" s="14" t="s">
        <v>4077</v>
      </c>
      <c r="G689" s="15">
        <v>317.0</v>
      </c>
      <c r="H689" s="15" t="s">
        <v>8846</v>
      </c>
      <c r="I689" s="15">
        <v>283.0</v>
      </c>
      <c r="J689" s="15" t="s">
        <v>8946</v>
      </c>
      <c r="K689" s="15" t="s">
        <v>8230</v>
      </c>
    </row>
    <row r="690">
      <c r="A690" s="14" t="s">
        <v>4081</v>
      </c>
      <c r="B690" s="14" t="s">
        <v>7347</v>
      </c>
      <c r="C690" s="14" t="s">
        <v>4082</v>
      </c>
      <c r="D690" s="14" t="s">
        <v>836</v>
      </c>
      <c r="E690" s="14" t="s">
        <v>7348</v>
      </c>
      <c r="F690" s="14" t="s">
        <v>4083</v>
      </c>
      <c r="G690" s="15">
        <v>317.0</v>
      </c>
      <c r="H690" s="15" t="s">
        <v>8846</v>
      </c>
      <c r="I690" s="15">
        <v>283.0</v>
      </c>
      <c r="J690" s="15" t="s">
        <v>8947</v>
      </c>
      <c r="K690" s="15" t="s">
        <v>8232</v>
      </c>
    </row>
    <row r="691">
      <c r="A691" s="14" t="s">
        <v>4087</v>
      </c>
      <c r="B691" s="14" t="s">
        <v>7350</v>
      </c>
      <c r="C691" s="14" t="s">
        <v>4088</v>
      </c>
      <c r="D691" s="14" t="s">
        <v>844</v>
      </c>
      <c r="E691" s="14" t="s">
        <v>7348</v>
      </c>
      <c r="F691" s="14" t="s">
        <v>4089</v>
      </c>
      <c r="G691" s="15">
        <v>317.0</v>
      </c>
      <c r="H691" s="15" t="s">
        <v>8846</v>
      </c>
      <c r="I691" s="15">
        <v>283.0</v>
      </c>
      <c r="J691" s="15" t="s">
        <v>8948</v>
      </c>
      <c r="K691" s="15" t="s">
        <v>8234</v>
      </c>
    </row>
    <row r="692">
      <c r="A692" s="14" t="s">
        <v>4093</v>
      </c>
      <c r="B692" s="14" t="s">
        <v>7352</v>
      </c>
      <c r="C692" s="14" t="s">
        <v>4094</v>
      </c>
      <c r="D692" s="14" t="s">
        <v>852</v>
      </c>
      <c r="E692" s="14" t="s">
        <v>7353</v>
      </c>
      <c r="F692" s="14" t="s">
        <v>4095</v>
      </c>
      <c r="G692" s="15">
        <v>318.0</v>
      </c>
      <c r="H692" s="15" t="s">
        <v>8846</v>
      </c>
      <c r="I692" s="15">
        <v>284.0</v>
      </c>
      <c r="J692" s="15" t="s">
        <v>8949</v>
      </c>
      <c r="K692" s="15" t="s">
        <v>8236</v>
      </c>
    </row>
    <row r="693">
      <c r="A693" s="14" t="s">
        <v>4099</v>
      </c>
      <c r="B693" s="14" t="s">
        <v>7355</v>
      </c>
      <c r="C693" s="14" t="s">
        <v>4100</v>
      </c>
      <c r="D693" s="14" t="s">
        <v>860</v>
      </c>
      <c r="E693" s="14" t="s">
        <v>7356</v>
      </c>
      <c r="F693" s="14" t="s">
        <v>4101</v>
      </c>
      <c r="G693" s="15">
        <v>319.0</v>
      </c>
      <c r="H693" s="15" t="s">
        <v>8846</v>
      </c>
      <c r="I693" s="15">
        <v>285.0</v>
      </c>
      <c r="J693" s="15" t="s">
        <v>8950</v>
      </c>
      <c r="K693" s="15" t="s">
        <v>8238</v>
      </c>
    </row>
    <row r="694">
      <c r="A694" s="14" t="s">
        <v>4105</v>
      </c>
      <c r="B694" s="14" t="s">
        <v>7358</v>
      </c>
      <c r="C694" s="14" t="s">
        <v>4106</v>
      </c>
      <c r="D694" s="14" t="s">
        <v>868</v>
      </c>
      <c r="E694" s="14" t="s">
        <v>7359</v>
      </c>
      <c r="F694" s="14" t="s">
        <v>4107</v>
      </c>
      <c r="G694" s="15">
        <v>319.0</v>
      </c>
      <c r="H694" s="15" t="s">
        <v>8846</v>
      </c>
      <c r="I694" s="15">
        <v>285.0</v>
      </c>
      <c r="J694" s="15" t="s">
        <v>8951</v>
      </c>
      <c r="K694" s="15" t="s">
        <v>8240</v>
      </c>
    </row>
    <row r="695">
      <c r="A695" s="14" t="s">
        <v>4111</v>
      </c>
      <c r="B695" s="14" t="s">
        <v>7361</v>
      </c>
      <c r="C695" s="14" t="s">
        <v>4112</v>
      </c>
      <c r="D695" s="14" t="s">
        <v>876</v>
      </c>
      <c r="E695" s="14" t="s">
        <v>7359</v>
      </c>
      <c r="F695" s="14" t="s">
        <v>4113</v>
      </c>
      <c r="G695" s="15">
        <v>319.0</v>
      </c>
      <c r="H695" s="15" t="s">
        <v>8846</v>
      </c>
      <c r="I695" s="15">
        <v>285.0</v>
      </c>
      <c r="J695" s="15" t="s">
        <v>8952</v>
      </c>
      <c r="K695" s="15" t="s">
        <v>8242</v>
      </c>
    </row>
    <row r="696">
      <c r="A696" s="14" t="s">
        <v>4117</v>
      </c>
      <c r="B696" s="14" t="s">
        <v>7363</v>
      </c>
      <c r="C696" s="14" t="s">
        <v>4118</v>
      </c>
      <c r="D696" s="14" t="s">
        <v>884</v>
      </c>
      <c r="E696" s="14" t="s">
        <v>7364</v>
      </c>
      <c r="F696" s="14" t="s">
        <v>4119</v>
      </c>
      <c r="G696" s="15">
        <v>320.0</v>
      </c>
      <c r="H696" s="15" t="s">
        <v>8846</v>
      </c>
      <c r="I696" s="15">
        <v>286.0</v>
      </c>
      <c r="J696" s="15" t="s">
        <v>8953</v>
      </c>
      <c r="K696" s="15" t="s">
        <v>8244</v>
      </c>
    </row>
    <row r="697">
      <c r="A697" s="14" t="s">
        <v>4123</v>
      </c>
      <c r="B697" s="14" t="s">
        <v>7366</v>
      </c>
      <c r="C697" s="14" t="s">
        <v>4124</v>
      </c>
      <c r="D697" s="14" t="s">
        <v>892</v>
      </c>
      <c r="E697" s="14" t="s">
        <v>7364</v>
      </c>
      <c r="F697" s="14" t="s">
        <v>4125</v>
      </c>
      <c r="G697" s="15">
        <v>320.0</v>
      </c>
      <c r="H697" s="15" t="s">
        <v>8846</v>
      </c>
      <c r="I697" s="15">
        <v>286.0</v>
      </c>
      <c r="J697" s="15" t="s">
        <v>8954</v>
      </c>
      <c r="K697" s="15" t="s">
        <v>8246</v>
      </c>
    </row>
    <row r="698">
      <c r="A698" s="14" t="s">
        <v>4129</v>
      </c>
      <c r="B698" s="14" t="s">
        <v>7368</v>
      </c>
      <c r="C698" s="14" t="s">
        <v>4130</v>
      </c>
      <c r="D698" s="14" t="s">
        <v>901</v>
      </c>
      <c r="E698" s="14" t="s">
        <v>7369</v>
      </c>
      <c r="F698" s="14" t="s">
        <v>4131</v>
      </c>
      <c r="G698" s="15">
        <v>320.0</v>
      </c>
      <c r="H698" s="15" t="s">
        <v>8846</v>
      </c>
      <c r="I698" s="15">
        <v>286.0</v>
      </c>
      <c r="J698" s="15" t="s">
        <v>8955</v>
      </c>
      <c r="K698" s="15" t="s">
        <v>8250</v>
      </c>
    </row>
    <row r="699">
      <c r="A699" s="14" t="s">
        <v>4135</v>
      </c>
      <c r="B699" s="14" t="s">
        <v>7371</v>
      </c>
      <c r="C699" s="14" t="s">
        <v>4136</v>
      </c>
      <c r="D699" s="14" t="s">
        <v>909</v>
      </c>
      <c r="E699" s="14" t="s">
        <v>7372</v>
      </c>
      <c r="F699" s="14" t="s">
        <v>4137</v>
      </c>
      <c r="G699" s="15">
        <v>320.0</v>
      </c>
      <c r="H699" s="15" t="s">
        <v>8846</v>
      </c>
      <c r="I699" s="15">
        <v>286.0</v>
      </c>
      <c r="J699" s="15" t="s">
        <v>8956</v>
      </c>
      <c r="K699" s="15" t="s">
        <v>8252</v>
      </c>
    </row>
    <row r="700">
      <c r="A700" s="14" t="s">
        <v>4141</v>
      </c>
      <c r="B700" s="14" t="s">
        <v>7374</v>
      </c>
      <c r="C700" s="14" t="s">
        <v>4142</v>
      </c>
      <c r="D700" s="14" t="s">
        <v>917</v>
      </c>
      <c r="E700" s="14" t="s">
        <v>7372</v>
      </c>
      <c r="F700" s="14" t="s">
        <v>4143</v>
      </c>
      <c r="G700" s="15">
        <v>320.0</v>
      </c>
      <c r="H700" s="15" t="s">
        <v>8846</v>
      </c>
      <c r="I700" s="15">
        <v>286.0</v>
      </c>
      <c r="J700" s="15" t="s">
        <v>8957</v>
      </c>
      <c r="K700" s="15" t="s">
        <v>8254</v>
      </c>
    </row>
    <row r="701">
      <c r="A701" s="14" t="s">
        <v>4147</v>
      </c>
      <c r="B701" s="14" t="s">
        <v>7376</v>
      </c>
      <c r="C701" s="14" t="s">
        <v>4148</v>
      </c>
      <c r="D701" s="14" t="s">
        <v>925</v>
      </c>
      <c r="E701" s="14" t="s">
        <v>7377</v>
      </c>
      <c r="F701" s="14" t="s">
        <v>4149</v>
      </c>
      <c r="G701" s="15">
        <v>320.0</v>
      </c>
      <c r="H701" s="15" t="s">
        <v>8846</v>
      </c>
      <c r="I701" s="15">
        <v>286.0</v>
      </c>
      <c r="J701" s="15" t="s">
        <v>8958</v>
      </c>
      <c r="K701" s="15" t="s">
        <v>8248</v>
      </c>
    </row>
    <row r="702">
      <c r="A702" s="14" t="s">
        <v>4153</v>
      </c>
      <c r="B702" s="14" t="s">
        <v>7379</v>
      </c>
      <c r="C702" s="14" t="s">
        <v>4154</v>
      </c>
      <c r="D702" s="14" t="s">
        <v>933</v>
      </c>
      <c r="E702" s="14" t="s">
        <v>7380</v>
      </c>
      <c r="F702" s="14" t="s">
        <v>4155</v>
      </c>
      <c r="G702" s="15">
        <v>321.0</v>
      </c>
      <c r="H702" s="15" t="s">
        <v>8846</v>
      </c>
      <c r="I702" s="15">
        <v>287.0</v>
      </c>
      <c r="J702" s="15" t="s">
        <v>8959</v>
      </c>
      <c r="K702" s="15" t="s">
        <v>8256</v>
      </c>
    </row>
    <row r="703">
      <c r="A703" s="14" t="s">
        <v>4159</v>
      </c>
      <c r="B703" s="14" t="s">
        <v>7382</v>
      </c>
      <c r="C703" s="14" t="s">
        <v>4160</v>
      </c>
      <c r="D703" s="14" t="s">
        <v>945</v>
      </c>
      <c r="E703" s="14" t="s">
        <v>7383</v>
      </c>
      <c r="F703" s="14" t="s">
        <v>4161</v>
      </c>
      <c r="G703" s="15">
        <v>321.0</v>
      </c>
      <c r="H703" s="15" t="s">
        <v>8846</v>
      </c>
      <c r="I703" s="15">
        <v>287.0</v>
      </c>
      <c r="J703" s="15" t="s">
        <v>8960</v>
      </c>
      <c r="K703" s="15" t="s">
        <v>8258</v>
      </c>
    </row>
    <row r="704">
      <c r="A704" s="14" t="s">
        <v>4165</v>
      </c>
      <c r="B704" s="14" t="s">
        <v>7385</v>
      </c>
      <c r="C704" s="14" t="s">
        <v>4166</v>
      </c>
      <c r="D704" s="14" t="s">
        <v>953</v>
      </c>
      <c r="E704" s="14" t="s">
        <v>7386</v>
      </c>
      <c r="F704" s="14" t="s">
        <v>4167</v>
      </c>
      <c r="G704" s="15">
        <v>321.0</v>
      </c>
      <c r="H704" s="15" t="s">
        <v>8846</v>
      </c>
      <c r="I704" s="15">
        <v>287.0</v>
      </c>
      <c r="J704" s="15" t="s">
        <v>8961</v>
      </c>
      <c r="K704" s="15" t="s">
        <v>8260</v>
      </c>
    </row>
    <row r="705">
      <c r="A705" s="14" t="s">
        <v>4171</v>
      </c>
      <c r="B705" s="14" t="s">
        <v>7388</v>
      </c>
      <c r="C705" s="14" t="s">
        <v>4172</v>
      </c>
      <c r="D705" s="14" t="s">
        <v>961</v>
      </c>
      <c r="E705" s="14" t="s">
        <v>7389</v>
      </c>
      <c r="F705" s="14" t="s">
        <v>4173</v>
      </c>
      <c r="G705" s="15">
        <v>322.0</v>
      </c>
      <c r="H705" s="15" t="s">
        <v>8846</v>
      </c>
      <c r="I705" s="15">
        <v>288.0</v>
      </c>
      <c r="J705" s="15" t="s">
        <v>8962</v>
      </c>
      <c r="K705" s="15" t="s">
        <v>8262</v>
      </c>
    </row>
    <row r="706">
      <c r="A706" s="14" t="s">
        <v>4177</v>
      </c>
      <c r="B706" s="14" t="s">
        <v>7391</v>
      </c>
      <c r="C706" s="14" t="s">
        <v>4178</v>
      </c>
      <c r="D706" s="14" t="s">
        <v>969</v>
      </c>
      <c r="E706" s="14" t="s">
        <v>7389</v>
      </c>
      <c r="F706" s="14" t="s">
        <v>4179</v>
      </c>
      <c r="G706" s="15">
        <v>322.0</v>
      </c>
      <c r="H706" s="15" t="s">
        <v>8846</v>
      </c>
      <c r="I706" s="15">
        <v>288.0</v>
      </c>
      <c r="J706" s="15" t="s">
        <v>8963</v>
      </c>
      <c r="K706" s="15" t="s">
        <v>8264</v>
      </c>
    </row>
    <row r="707">
      <c r="A707" s="14" t="s">
        <v>4183</v>
      </c>
      <c r="B707" s="14" t="s">
        <v>7393</v>
      </c>
      <c r="C707" s="14" t="s">
        <v>4184</v>
      </c>
      <c r="D707" s="14" t="s">
        <v>977</v>
      </c>
      <c r="E707" s="14" t="s">
        <v>7394</v>
      </c>
      <c r="F707" s="14" t="s">
        <v>4185</v>
      </c>
      <c r="G707" s="15">
        <v>322.0</v>
      </c>
      <c r="H707" s="15" t="s">
        <v>8846</v>
      </c>
      <c r="I707" s="15">
        <v>288.0</v>
      </c>
      <c r="J707" s="15" t="s">
        <v>8964</v>
      </c>
      <c r="K707" s="15" t="s">
        <v>8266</v>
      </c>
    </row>
    <row r="708">
      <c r="A708" s="14" t="s">
        <v>4189</v>
      </c>
      <c r="B708" s="14" t="s">
        <v>7396</v>
      </c>
      <c r="C708" s="14" t="s">
        <v>4190</v>
      </c>
      <c r="D708" s="14" t="s">
        <v>986</v>
      </c>
      <c r="E708" s="14" t="s">
        <v>7394</v>
      </c>
      <c r="F708" s="14" t="s">
        <v>4191</v>
      </c>
      <c r="G708" s="15">
        <v>322.0</v>
      </c>
      <c r="H708" s="15" t="s">
        <v>8846</v>
      </c>
      <c r="I708" s="15">
        <v>288.0</v>
      </c>
      <c r="J708" s="15" t="s">
        <v>8965</v>
      </c>
      <c r="K708" s="15" t="s">
        <v>8268</v>
      </c>
    </row>
    <row r="709">
      <c r="A709" s="14" t="s">
        <v>4195</v>
      </c>
      <c r="B709" s="14" t="s">
        <v>7398</v>
      </c>
      <c r="C709" s="14" t="s">
        <v>4196</v>
      </c>
      <c r="D709" s="14" t="s">
        <v>994</v>
      </c>
      <c r="E709" s="14" t="s">
        <v>7399</v>
      </c>
      <c r="F709" s="14" t="s">
        <v>4197</v>
      </c>
      <c r="G709" s="15">
        <v>323.0</v>
      </c>
      <c r="H709" s="15" t="s">
        <v>8846</v>
      </c>
      <c r="I709" s="15">
        <v>289.0</v>
      </c>
      <c r="J709" s="15" t="s">
        <v>8966</v>
      </c>
      <c r="K709" s="15" t="s">
        <v>8270</v>
      </c>
    </row>
    <row r="710">
      <c r="A710" s="14" t="s">
        <v>4201</v>
      </c>
      <c r="B710" s="14" t="s">
        <v>7401</v>
      </c>
      <c r="C710" s="14" t="s">
        <v>4202</v>
      </c>
      <c r="D710" s="14" t="s">
        <v>1002</v>
      </c>
      <c r="E710" s="14" t="s">
        <v>7399</v>
      </c>
      <c r="F710" s="14" t="s">
        <v>4203</v>
      </c>
      <c r="G710" s="15">
        <v>323.0</v>
      </c>
      <c r="H710" s="15" t="s">
        <v>8846</v>
      </c>
      <c r="I710" s="15">
        <v>289.0</v>
      </c>
      <c r="J710" s="15" t="s">
        <v>8967</v>
      </c>
      <c r="K710" s="15" t="s">
        <v>8272</v>
      </c>
    </row>
    <row r="711">
      <c r="A711" s="14" t="s">
        <v>4207</v>
      </c>
      <c r="B711" s="14" t="s">
        <v>7403</v>
      </c>
      <c r="C711" s="14" t="s">
        <v>4208</v>
      </c>
      <c r="D711" s="14" t="s">
        <v>1010</v>
      </c>
      <c r="E711" s="14" t="s">
        <v>7404</v>
      </c>
      <c r="F711" s="14" t="s">
        <v>4209</v>
      </c>
      <c r="G711" s="15">
        <v>323.0</v>
      </c>
      <c r="H711" s="15" t="s">
        <v>8846</v>
      </c>
      <c r="I711" s="15">
        <v>289.0</v>
      </c>
      <c r="J711" s="15" t="s">
        <v>8968</v>
      </c>
      <c r="K711" s="15" t="s">
        <v>8274</v>
      </c>
    </row>
    <row r="712">
      <c r="A712" s="14" t="s">
        <v>4213</v>
      </c>
      <c r="B712" s="14" t="s">
        <v>7406</v>
      </c>
      <c r="C712" s="14" t="s">
        <v>4214</v>
      </c>
      <c r="D712" s="14" t="s">
        <v>1036</v>
      </c>
      <c r="E712" s="14" t="s">
        <v>7404</v>
      </c>
      <c r="F712" s="14" t="s">
        <v>4215</v>
      </c>
      <c r="G712" s="15">
        <v>323.0</v>
      </c>
      <c r="H712" s="15" t="s">
        <v>8846</v>
      </c>
      <c r="I712" s="15">
        <v>289.0</v>
      </c>
      <c r="J712" s="15" t="s">
        <v>8969</v>
      </c>
      <c r="K712" s="15" t="s">
        <v>8276</v>
      </c>
    </row>
    <row r="713">
      <c r="A713" s="14" t="s">
        <v>4219</v>
      </c>
      <c r="B713" s="14" t="s">
        <v>7408</v>
      </c>
      <c r="C713" s="14" t="s">
        <v>4220</v>
      </c>
      <c r="D713" s="14" t="s">
        <v>1028</v>
      </c>
      <c r="E713" s="14" t="s">
        <v>7404</v>
      </c>
      <c r="F713" s="14" t="s">
        <v>4221</v>
      </c>
      <c r="G713" s="15">
        <v>324.0</v>
      </c>
      <c r="H713" s="15" t="s">
        <v>8846</v>
      </c>
      <c r="I713" s="15">
        <v>290.0</v>
      </c>
      <c r="J713" s="15" t="s">
        <v>8970</v>
      </c>
      <c r="K713" s="15" t="s">
        <v>8278</v>
      </c>
    </row>
    <row r="714">
      <c r="A714" s="14" t="s">
        <v>4225</v>
      </c>
      <c r="B714" s="14" t="s">
        <v>7410</v>
      </c>
      <c r="C714" s="14" t="s">
        <v>4226</v>
      </c>
      <c r="D714" s="14" t="s">
        <v>1044</v>
      </c>
      <c r="E714" s="14" t="s">
        <v>7404</v>
      </c>
      <c r="F714" s="14" t="s">
        <v>4227</v>
      </c>
      <c r="G714" s="15">
        <v>324.0</v>
      </c>
      <c r="H714" s="15" t="s">
        <v>8846</v>
      </c>
      <c r="I714" s="15">
        <v>290.0</v>
      </c>
      <c r="J714" s="15" t="s">
        <v>8971</v>
      </c>
      <c r="K714" s="15" t="s">
        <v>8280</v>
      </c>
    </row>
    <row r="715">
      <c r="A715" s="14" t="s">
        <v>4231</v>
      </c>
      <c r="B715" s="14" t="s">
        <v>7412</v>
      </c>
      <c r="C715" s="14" t="s">
        <v>4232</v>
      </c>
      <c r="D715" s="14" t="s">
        <v>1057</v>
      </c>
      <c r="E715" s="14" t="s">
        <v>7413</v>
      </c>
      <c r="F715" s="14" t="s">
        <v>4233</v>
      </c>
      <c r="G715" s="15">
        <v>324.0</v>
      </c>
      <c r="H715" s="15" t="s">
        <v>8846</v>
      </c>
      <c r="I715" s="15">
        <v>290.0</v>
      </c>
      <c r="J715" s="15" t="s">
        <v>8972</v>
      </c>
      <c r="K715" s="15" t="s">
        <v>8282</v>
      </c>
    </row>
    <row r="716">
      <c r="A716" s="14" t="s">
        <v>4237</v>
      </c>
      <c r="B716" s="14" t="s">
        <v>7415</v>
      </c>
      <c r="C716" s="14" t="s">
        <v>4238</v>
      </c>
      <c r="D716" s="14" t="s">
        <v>1065</v>
      </c>
      <c r="E716" s="14" t="s">
        <v>7413</v>
      </c>
      <c r="F716" s="14" t="s">
        <v>4239</v>
      </c>
      <c r="G716" s="15">
        <v>324.0</v>
      </c>
      <c r="H716" s="15" t="s">
        <v>8846</v>
      </c>
      <c r="I716" s="15">
        <v>290.0</v>
      </c>
      <c r="J716" s="15" t="s">
        <v>8973</v>
      </c>
      <c r="K716" s="15" t="s">
        <v>8284</v>
      </c>
    </row>
    <row r="717">
      <c r="A717" s="14" t="s">
        <v>4243</v>
      </c>
      <c r="B717" s="14" t="s">
        <v>7417</v>
      </c>
      <c r="C717" s="14" t="s">
        <v>4244</v>
      </c>
      <c r="D717" s="14" t="s">
        <v>1073</v>
      </c>
      <c r="E717" s="14" t="s">
        <v>7418</v>
      </c>
      <c r="F717" s="14" t="s">
        <v>4245</v>
      </c>
      <c r="G717" s="15">
        <v>324.0</v>
      </c>
      <c r="H717" s="15" t="s">
        <v>8846</v>
      </c>
      <c r="I717" s="15">
        <v>290.0</v>
      </c>
      <c r="J717" s="15" t="s">
        <v>8974</v>
      </c>
      <c r="K717" s="15" t="s">
        <v>8286</v>
      </c>
    </row>
    <row r="718">
      <c r="A718" s="14" t="s">
        <v>4249</v>
      </c>
      <c r="B718" s="14" t="s">
        <v>7420</v>
      </c>
      <c r="C718" s="14" t="s">
        <v>4250</v>
      </c>
      <c r="D718" s="14" t="s">
        <v>1082</v>
      </c>
      <c r="E718" s="14" t="s">
        <v>7421</v>
      </c>
      <c r="F718" s="14" t="s">
        <v>4251</v>
      </c>
      <c r="G718" s="15">
        <v>325.0</v>
      </c>
      <c r="H718" s="15" t="s">
        <v>8846</v>
      </c>
      <c r="I718" s="15">
        <v>291.0</v>
      </c>
      <c r="J718" s="15" t="s">
        <v>8975</v>
      </c>
      <c r="K718" s="15" t="s">
        <v>8288</v>
      </c>
    </row>
    <row r="719">
      <c r="A719" s="14" t="s">
        <v>4255</v>
      </c>
      <c r="B719" s="14" t="s">
        <v>7423</v>
      </c>
      <c r="C719" s="14" t="s">
        <v>4256</v>
      </c>
      <c r="D719" s="14" t="s">
        <v>136</v>
      </c>
      <c r="E719" s="14" t="s">
        <v>7424</v>
      </c>
      <c r="F719" s="14" t="s">
        <v>4257</v>
      </c>
      <c r="G719" s="15">
        <v>325.0</v>
      </c>
      <c r="H719" s="15" t="s">
        <v>8846</v>
      </c>
      <c r="I719" s="15">
        <v>291.0</v>
      </c>
      <c r="J719" s="15" t="s">
        <v>8976</v>
      </c>
      <c r="K719" s="15" t="s">
        <v>8290</v>
      </c>
    </row>
    <row r="720">
      <c r="A720" s="14" t="s">
        <v>4261</v>
      </c>
      <c r="B720" s="14" t="s">
        <v>7426</v>
      </c>
      <c r="C720" s="14" t="s">
        <v>4262</v>
      </c>
      <c r="D720" s="14" t="s">
        <v>1099</v>
      </c>
      <c r="E720" s="14" t="s">
        <v>7424</v>
      </c>
      <c r="F720" s="14" t="s">
        <v>4263</v>
      </c>
      <c r="G720" s="15">
        <v>325.0</v>
      </c>
      <c r="H720" s="15" t="s">
        <v>8846</v>
      </c>
      <c r="I720" s="15">
        <v>291.0</v>
      </c>
      <c r="J720" s="15" t="s">
        <v>8977</v>
      </c>
      <c r="K720" s="15" t="s">
        <v>8292</v>
      </c>
    </row>
    <row r="721">
      <c r="A721" s="14" t="s">
        <v>4267</v>
      </c>
      <c r="B721" s="14" t="s">
        <v>7428</v>
      </c>
      <c r="C721" s="14" t="s">
        <v>4268</v>
      </c>
      <c r="D721" s="14" t="s">
        <v>1113</v>
      </c>
      <c r="E721" s="14" t="s">
        <v>7429</v>
      </c>
      <c r="F721" s="14" t="s">
        <v>4269</v>
      </c>
      <c r="G721" s="15">
        <v>325.0</v>
      </c>
      <c r="H721" s="15" t="s">
        <v>8846</v>
      </c>
      <c r="I721" s="15">
        <v>291.0</v>
      </c>
      <c r="J721" s="15" t="s">
        <v>8978</v>
      </c>
      <c r="K721" s="15" t="s">
        <v>8294</v>
      </c>
    </row>
    <row r="722">
      <c r="A722" s="14" t="s">
        <v>4273</v>
      </c>
      <c r="B722" s="14" t="s">
        <v>7431</v>
      </c>
      <c r="C722" s="14" t="s">
        <v>4274</v>
      </c>
      <c r="D722" s="14" t="s">
        <v>1123</v>
      </c>
      <c r="E722" s="14" t="s">
        <v>7432</v>
      </c>
      <c r="F722" s="14" t="s">
        <v>4275</v>
      </c>
      <c r="G722" s="15">
        <v>325.0</v>
      </c>
      <c r="H722" s="15" t="s">
        <v>8846</v>
      </c>
      <c r="I722" s="15">
        <v>291.0</v>
      </c>
      <c r="J722" s="15" t="s">
        <v>8979</v>
      </c>
      <c r="K722" s="15" t="s">
        <v>8548</v>
      </c>
    </row>
    <row r="723">
      <c r="A723" s="14" t="s">
        <v>4279</v>
      </c>
      <c r="B723" s="14" t="s">
        <v>7434</v>
      </c>
      <c r="C723" s="14" t="s">
        <v>4280</v>
      </c>
      <c r="D723" s="14" t="s">
        <v>1131</v>
      </c>
      <c r="E723" s="14" t="s">
        <v>7432</v>
      </c>
      <c r="F723" s="14" t="s">
        <v>4281</v>
      </c>
      <c r="G723" s="15">
        <v>326.0</v>
      </c>
      <c r="H723" s="15" t="s">
        <v>8846</v>
      </c>
      <c r="I723" s="15">
        <v>292.0</v>
      </c>
      <c r="J723" s="15" t="s">
        <v>8980</v>
      </c>
      <c r="K723" s="15" t="s">
        <v>8298</v>
      </c>
    </row>
    <row r="724">
      <c r="A724" s="14" t="s">
        <v>4285</v>
      </c>
      <c r="B724" s="14" t="s">
        <v>7436</v>
      </c>
      <c r="C724" s="14" t="s">
        <v>4286</v>
      </c>
      <c r="D724" s="14" t="s">
        <v>1139</v>
      </c>
      <c r="E724" s="14" t="s">
        <v>7437</v>
      </c>
      <c r="F724" s="14" t="s">
        <v>4287</v>
      </c>
      <c r="G724" s="15">
        <v>326.0</v>
      </c>
      <c r="H724" s="15" t="s">
        <v>8846</v>
      </c>
      <c r="I724" s="15">
        <v>292.0</v>
      </c>
      <c r="J724" s="15" t="s">
        <v>8981</v>
      </c>
      <c r="K724" s="15" t="s">
        <v>8300</v>
      </c>
    </row>
    <row r="725">
      <c r="A725" s="14" t="s">
        <v>4291</v>
      </c>
      <c r="B725" s="14" t="s">
        <v>7439</v>
      </c>
      <c r="C725" s="14" t="s">
        <v>4292</v>
      </c>
      <c r="D725" s="14" t="s">
        <v>1161</v>
      </c>
      <c r="E725" s="14" t="s">
        <v>7437</v>
      </c>
      <c r="F725" s="14" t="s">
        <v>4293</v>
      </c>
      <c r="G725" s="15">
        <v>327.0</v>
      </c>
      <c r="H725" s="15" t="s">
        <v>8846</v>
      </c>
      <c r="I725" s="15">
        <v>293.0</v>
      </c>
      <c r="J725" s="15" t="s">
        <v>8982</v>
      </c>
      <c r="K725" s="15" t="s">
        <v>8302</v>
      </c>
    </row>
    <row r="726">
      <c r="A726" s="14" t="s">
        <v>4297</v>
      </c>
      <c r="B726" s="14" t="s">
        <v>7441</v>
      </c>
      <c r="C726" s="14" t="s">
        <v>4298</v>
      </c>
      <c r="D726" s="14" t="s">
        <v>1171</v>
      </c>
      <c r="E726" s="14" t="s">
        <v>7442</v>
      </c>
      <c r="F726" s="14" t="s">
        <v>4299</v>
      </c>
      <c r="G726" s="15">
        <v>327.0</v>
      </c>
      <c r="H726" s="15" t="s">
        <v>8846</v>
      </c>
      <c r="I726" s="15">
        <v>293.0</v>
      </c>
      <c r="J726" s="15" t="s">
        <v>8983</v>
      </c>
      <c r="K726" s="15" t="s">
        <v>8296</v>
      </c>
    </row>
    <row r="727">
      <c r="A727" s="14" t="s">
        <v>4303</v>
      </c>
      <c r="B727" s="14" t="s">
        <v>7444</v>
      </c>
      <c r="C727" s="14" t="s">
        <v>4304</v>
      </c>
      <c r="D727" s="14" t="s">
        <v>1181</v>
      </c>
      <c r="E727" s="14" t="s">
        <v>7445</v>
      </c>
      <c r="F727" s="14" t="s">
        <v>4305</v>
      </c>
      <c r="G727" s="15">
        <v>327.0</v>
      </c>
      <c r="H727" s="15" t="s">
        <v>8846</v>
      </c>
      <c r="I727" s="15">
        <v>293.0</v>
      </c>
      <c r="J727" s="15" t="s">
        <v>8984</v>
      </c>
      <c r="K727" s="15" t="s">
        <v>8305</v>
      </c>
    </row>
    <row r="728">
      <c r="A728" s="14" t="s">
        <v>4309</v>
      </c>
      <c r="B728" s="14" t="s">
        <v>7447</v>
      </c>
      <c r="C728" s="14" t="s">
        <v>1869</v>
      </c>
      <c r="D728" s="14" t="s">
        <v>1190</v>
      </c>
      <c r="E728" s="14" t="s">
        <v>7448</v>
      </c>
      <c r="F728" s="14" t="s">
        <v>4310</v>
      </c>
      <c r="G728" s="15">
        <v>328.0</v>
      </c>
      <c r="H728" s="15" t="s">
        <v>8846</v>
      </c>
      <c r="I728" s="15">
        <v>294.0</v>
      </c>
      <c r="J728" s="15" t="s">
        <v>8985</v>
      </c>
      <c r="K728" s="15" t="s">
        <v>8307</v>
      </c>
    </row>
    <row r="729">
      <c r="A729" s="14" t="s">
        <v>4313</v>
      </c>
      <c r="B729" s="14" t="s">
        <v>7450</v>
      </c>
      <c r="C729" s="14" t="s">
        <v>4314</v>
      </c>
      <c r="D729" s="14" t="s">
        <v>1198</v>
      </c>
      <c r="E729" s="14" t="s">
        <v>7448</v>
      </c>
      <c r="F729" s="14" t="s">
        <v>4315</v>
      </c>
      <c r="G729" s="15">
        <v>328.0</v>
      </c>
      <c r="H729" s="15" t="s">
        <v>8846</v>
      </c>
      <c r="I729" s="15">
        <v>294.0</v>
      </c>
      <c r="J729" s="15" t="s">
        <v>8986</v>
      </c>
      <c r="K729" s="15" t="s">
        <v>8309</v>
      </c>
    </row>
    <row r="730">
      <c r="A730" s="14" t="s">
        <v>4319</v>
      </c>
      <c r="B730" s="14" t="s">
        <v>7452</v>
      </c>
      <c r="C730" s="14" t="s">
        <v>4320</v>
      </c>
      <c r="D730" s="14" t="s">
        <v>1204</v>
      </c>
      <c r="E730" s="14" t="s">
        <v>7453</v>
      </c>
      <c r="F730" s="14" t="s">
        <v>4321</v>
      </c>
      <c r="G730" s="15">
        <v>328.0</v>
      </c>
      <c r="H730" s="15" t="s">
        <v>8846</v>
      </c>
      <c r="I730" s="15">
        <v>294.0</v>
      </c>
      <c r="J730" s="15" t="s">
        <v>8987</v>
      </c>
      <c r="K730" s="15" t="s">
        <v>8311</v>
      </c>
    </row>
    <row r="731">
      <c r="A731" s="14" t="s">
        <v>4325</v>
      </c>
      <c r="B731" s="14" t="s">
        <v>7455</v>
      </c>
      <c r="C731" s="14" t="s">
        <v>4326</v>
      </c>
      <c r="D731" s="14" t="s">
        <v>4327</v>
      </c>
      <c r="E731" s="14" t="s">
        <v>7453</v>
      </c>
      <c r="F731" s="14" t="s">
        <v>4328</v>
      </c>
      <c r="G731" s="15">
        <v>328.0</v>
      </c>
      <c r="H731" s="15" t="s">
        <v>8846</v>
      </c>
      <c r="I731" s="15">
        <v>294.0</v>
      </c>
      <c r="J731" s="15" t="s">
        <v>8988</v>
      </c>
      <c r="K731" s="15" t="s">
        <v>8313</v>
      </c>
    </row>
    <row r="732">
      <c r="A732" s="14" t="s">
        <v>4332</v>
      </c>
      <c r="B732" s="14" t="s">
        <v>7457</v>
      </c>
      <c r="C732" s="14" t="s">
        <v>4333</v>
      </c>
      <c r="D732" s="14" t="s">
        <v>1220</v>
      </c>
      <c r="E732" s="14" t="s">
        <v>7453</v>
      </c>
      <c r="F732" s="14" t="s">
        <v>4334</v>
      </c>
      <c r="G732" s="15">
        <v>328.0</v>
      </c>
      <c r="H732" s="15" t="s">
        <v>8846</v>
      </c>
      <c r="I732" s="15">
        <v>294.0</v>
      </c>
      <c r="J732" s="15" t="s">
        <v>8989</v>
      </c>
      <c r="K732" s="21" t="s">
        <v>8990</v>
      </c>
    </row>
    <row r="733">
      <c r="A733" s="14" t="s">
        <v>4338</v>
      </c>
      <c r="B733" s="14" t="s">
        <v>7459</v>
      </c>
      <c r="C733" s="14" t="s">
        <v>4339</v>
      </c>
      <c r="D733" s="14" t="s">
        <v>1228</v>
      </c>
      <c r="E733" s="14" t="s">
        <v>7460</v>
      </c>
      <c r="F733" s="14" t="s">
        <v>4340</v>
      </c>
      <c r="G733" s="15">
        <v>329.0</v>
      </c>
      <c r="H733" s="15" t="s">
        <v>8846</v>
      </c>
      <c r="I733" s="15">
        <v>295.0</v>
      </c>
      <c r="J733" s="15" t="s">
        <v>8991</v>
      </c>
      <c r="K733" s="15" t="s">
        <v>8317</v>
      </c>
    </row>
    <row r="734">
      <c r="A734" s="14" t="s">
        <v>4344</v>
      </c>
      <c r="B734" s="14" t="s">
        <v>7462</v>
      </c>
      <c r="C734" s="14" t="s">
        <v>4345</v>
      </c>
      <c r="D734" s="14" t="s">
        <v>1236</v>
      </c>
      <c r="E734" s="14" t="s">
        <v>7463</v>
      </c>
      <c r="F734" s="14" t="s">
        <v>4346</v>
      </c>
      <c r="G734" s="15">
        <v>329.0</v>
      </c>
      <c r="H734" s="15" t="s">
        <v>8846</v>
      </c>
      <c r="I734" s="15">
        <v>295.0</v>
      </c>
      <c r="J734" s="15" t="s">
        <v>8992</v>
      </c>
      <c r="K734" s="15" t="s">
        <v>8319</v>
      </c>
    </row>
    <row r="735">
      <c r="A735" s="14" t="s">
        <v>4350</v>
      </c>
      <c r="B735" s="14" t="s">
        <v>7465</v>
      </c>
      <c r="C735" s="14" t="s">
        <v>4351</v>
      </c>
      <c r="D735" s="14" t="s">
        <v>1244</v>
      </c>
      <c r="E735" s="14" t="s">
        <v>7466</v>
      </c>
      <c r="F735" s="14" t="s">
        <v>4352</v>
      </c>
      <c r="G735" s="15">
        <v>329.0</v>
      </c>
      <c r="H735" s="15" t="s">
        <v>8846</v>
      </c>
      <c r="I735" s="15">
        <v>295.0</v>
      </c>
      <c r="J735" s="15" t="s">
        <v>8993</v>
      </c>
      <c r="K735" s="15" t="s">
        <v>8321</v>
      </c>
    </row>
    <row r="736">
      <c r="A736" s="14" t="s">
        <v>4356</v>
      </c>
      <c r="B736" s="14" t="s">
        <v>7468</v>
      </c>
      <c r="C736" s="14" t="s">
        <v>4357</v>
      </c>
      <c r="D736" s="14" t="s">
        <v>1252</v>
      </c>
      <c r="E736" s="14" t="s">
        <v>7469</v>
      </c>
      <c r="F736" s="14" t="s">
        <v>4358</v>
      </c>
      <c r="G736" s="15">
        <v>330.0</v>
      </c>
      <c r="H736" s="15" t="s">
        <v>8846</v>
      </c>
      <c r="I736" s="15">
        <v>296.0</v>
      </c>
      <c r="J736" s="15" t="s">
        <v>8994</v>
      </c>
      <c r="K736" s="15" t="s">
        <v>8323</v>
      </c>
    </row>
    <row r="737">
      <c r="A737" s="14" t="s">
        <v>4362</v>
      </c>
      <c r="B737" s="14" t="s">
        <v>7471</v>
      </c>
      <c r="C737" s="14" t="s">
        <v>4363</v>
      </c>
      <c r="D737" s="14" t="s">
        <v>1260</v>
      </c>
      <c r="E737" s="14" t="s">
        <v>7469</v>
      </c>
      <c r="F737" s="14" t="s">
        <v>4364</v>
      </c>
      <c r="G737" s="15">
        <v>330.0</v>
      </c>
      <c r="H737" s="15" t="s">
        <v>8846</v>
      </c>
      <c r="I737" s="15">
        <v>296.0</v>
      </c>
      <c r="J737" s="15" t="s">
        <v>8995</v>
      </c>
      <c r="K737" s="15" t="s">
        <v>8325</v>
      </c>
    </row>
    <row r="738">
      <c r="A738" s="14" t="s">
        <v>4368</v>
      </c>
      <c r="B738" s="14" t="s">
        <v>7473</v>
      </c>
      <c r="C738" s="14" t="s">
        <v>4369</v>
      </c>
      <c r="D738" s="14" t="s">
        <v>1269</v>
      </c>
      <c r="E738" s="14" t="s">
        <v>7474</v>
      </c>
      <c r="F738" s="14" t="s">
        <v>4370</v>
      </c>
      <c r="G738" s="15">
        <v>330.0</v>
      </c>
      <c r="H738" s="15" t="s">
        <v>8846</v>
      </c>
      <c r="I738" s="15">
        <v>296.0</v>
      </c>
      <c r="J738" s="15" t="s">
        <v>8996</v>
      </c>
      <c r="K738" s="15" t="s">
        <v>8327</v>
      </c>
    </row>
    <row r="739">
      <c r="A739" s="14" t="s">
        <v>4374</v>
      </c>
      <c r="B739" s="14" t="s">
        <v>7476</v>
      </c>
      <c r="C739" s="14" t="s">
        <v>4375</v>
      </c>
      <c r="D739" s="14" t="s">
        <v>1285</v>
      </c>
      <c r="E739" s="14" t="s">
        <v>7474</v>
      </c>
      <c r="F739" s="14" t="s">
        <v>4376</v>
      </c>
      <c r="G739" s="15">
        <v>331.0</v>
      </c>
      <c r="H739" s="15" t="s">
        <v>8846</v>
      </c>
      <c r="I739" s="15">
        <v>297.0</v>
      </c>
      <c r="J739" s="15" t="s">
        <v>8997</v>
      </c>
      <c r="K739" s="15" t="s">
        <v>8329</v>
      </c>
    </row>
    <row r="740">
      <c r="A740" s="14" t="s">
        <v>4380</v>
      </c>
      <c r="B740" s="14" t="s">
        <v>7478</v>
      </c>
      <c r="C740" s="14" t="s">
        <v>4381</v>
      </c>
      <c r="D740" s="14" t="s">
        <v>1291</v>
      </c>
      <c r="E740" s="14" t="s">
        <v>7479</v>
      </c>
      <c r="F740" s="14" t="s">
        <v>4382</v>
      </c>
      <c r="G740" s="15">
        <v>333.0</v>
      </c>
      <c r="H740" s="15" t="s">
        <v>8846</v>
      </c>
      <c r="I740" s="15">
        <v>299.0</v>
      </c>
      <c r="J740" s="15" t="s">
        <v>8998</v>
      </c>
      <c r="K740" s="15" t="s">
        <v>8331</v>
      </c>
    </row>
    <row r="741">
      <c r="A741" s="14" t="s">
        <v>4386</v>
      </c>
      <c r="B741" s="14" t="s">
        <v>7481</v>
      </c>
      <c r="C741" s="14" t="s">
        <v>4387</v>
      </c>
      <c r="D741" s="14" t="s">
        <v>2247</v>
      </c>
      <c r="E741" s="14" t="s">
        <v>7479</v>
      </c>
      <c r="F741" s="14" t="s">
        <v>4388</v>
      </c>
      <c r="G741" s="15">
        <v>333.0</v>
      </c>
      <c r="H741" s="15" t="s">
        <v>8846</v>
      </c>
      <c r="I741" s="15">
        <v>299.0</v>
      </c>
      <c r="J741" s="15" t="s">
        <v>8999</v>
      </c>
      <c r="K741" s="15" t="s">
        <v>8333</v>
      </c>
    </row>
    <row r="742">
      <c r="A742" s="14" t="s">
        <v>4392</v>
      </c>
      <c r="B742" s="14" t="s">
        <v>7483</v>
      </c>
      <c r="C742" s="14" t="s">
        <v>4393</v>
      </c>
      <c r="D742" s="16"/>
      <c r="E742" s="16"/>
      <c r="F742" s="16"/>
      <c r="G742" s="15">
        <v>333.0</v>
      </c>
      <c r="H742" s="15" t="s">
        <v>8846</v>
      </c>
      <c r="I742" s="15">
        <v>299.0</v>
      </c>
      <c r="J742" s="15" t="s">
        <v>9000</v>
      </c>
      <c r="K742" s="15" t="s">
        <v>8335</v>
      </c>
    </row>
    <row r="743">
      <c r="A743" s="14" t="s">
        <v>4397</v>
      </c>
      <c r="B743" s="14" t="s">
        <v>7483</v>
      </c>
      <c r="C743" s="14" t="s">
        <v>4393</v>
      </c>
      <c r="D743" s="14" t="s">
        <v>2254</v>
      </c>
      <c r="E743" s="14" t="s">
        <v>7479</v>
      </c>
      <c r="F743" s="14" t="s">
        <v>4398</v>
      </c>
      <c r="G743" s="15">
        <v>334.0</v>
      </c>
      <c r="H743" s="15" t="s">
        <v>8846</v>
      </c>
      <c r="I743" s="15">
        <v>300.0</v>
      </c>
      <c r="J743" s="15" t="s">
        <v>9001</v>
      </c>
      <c r="K743" s="21" t="s">
        <v>9002</v>
      </c>
    </row>
    <row r="744">
      <c r="A744" s="14" t="s">
        <v>4402</v>
      </c>
      <c r="B744" s="14" t="s">
        <v>7486</v>
      </c>
      <c r="C744" s="14" t="s">
        <v>4403</v>
      </c>
      <c r="D744" s="14" t="s">
        <v>2261</v>
      </c>
      <c r="E744" s="14" t="s">
        <v>7487</v>
      </c>
      <c r="F744" s="14" t="s">
        <v>4404</v>
      </c>
      <c r="G744" s="15">
        <v>335.0</v>
      </c>
      <c r="H744" s="15" t="s">
        <v>8846</v>
      </c>
      <c r="I744" s="15">
        <v>301.0</v>
      </c>
      <c r="J744" s="15" t="s">
        <v>9003</v>
      </c>
      <c r="K744" s="15" t="s">
        <v>8339</v>
      </c>
    </row>
    <row r="745">
      <c r="A745" s="14" t="s">
        <v>4406</v>
      </c>
      <c r="B745" s="14" t="s">
        <v>7489</v>
      </c>
      <c r="C745" s="14" t="s">
        <v>4407</v>
      </c>
      <c r="D745" s="14" t="s">
        <v>2268</v>
      </c>
      <c r="E745" s="14" t="s">
        <v>7490</v>
      </c>
      <c r="F745" s="14" t="s">
        <v>4408</v>
      </c>
      <c r="G745" s="15">
        <v>336.0</v>
      </c>
      <c r="H745" s="15" t="s">
        <v>8846</v>
      </c>
      <c r="I745" s="15">
        <v>302.0</v>
      </c>
      <c r="J745" s="15" t="s">
        <v>9004</v>
      </c>
      <c r="K745" s="15" t="s">
        <v>8341</v>
      </c>
    </row>
    <row r="746">
      <c r="A746" s="14" t="s">
        <v>4412</v>
      </c>
      <c r="B746" s="14" t="s">
        <v>7492</v>
      </c>
      <c r="C746" s="14" t="s">
        <v>4413</v>
      </c>
      <c r="D746" s="14" t="s">
        <v>2274</v>
      </c>
      <c r="E746" s="14" t="s">
        <v>7493</v>
      </c>
      <c r="F746" s="14" t="s">
        <v>4414</v>
      </c>
      <c r="G746" s="15">
        <v>337.0</v>
      </c>
      <c r="H746" s="15" t="s">
        <v>8846</v>
      </c>
      <c r="I746" s="15">
        <v>303.0</v>
      </c>
      <c r="J746" s="15" t="s">
        <v>9005</v>
      </c>
      <c r="K746" s="15" t="s">
        <v>8343</v>
      </c>
    </row>
    <row r="747">
      <c r="A747" s="14" t="s">
        <v>4418</v>
      </c>
      <c r="B747" s="14" t="s">
        <v>7495</v>
      </c>
      <c r="C747" s="14" t="s">
        <v>4419</v>
      </c>
      <c r="D747" s="14" t="s">
        <v>2281</v>
      </c>
      <c r="E747" s="14" t="s">
        <v>7496</v>
      </c>
      <c r="F747" s="14" t="s">
        <v>4420</v>
      </c>
      <c r="G747" s="15">
        <v>338.0</v>
      </c>
      <c r="H747" s="15" t="s">
        <v>8846</v>
      </c>
      <c r="I747" s="15">
        <v>304.0</v>
      </c>
      <c r="J747" s="15" t="s">
        <v>9006</v>
      </c>
      <c r="K747" s="15" t="s">
        <v>8345</v>
      </c>
    </row>
    <row r="748">
      <c r="A748" s="14" t="s">
        <v>4424</v>
      </c>
      <c r="B748" s="14" t="s">
        <v>7498</v>
      </c>
      <c r="C748" s="14" t="s">
        <v>4425</v>
      </c>
      <c r="D748" s="14" t="s">
        <v>2288</v>
      </c>
      <c r="E748" s="14" t="s">
        <v>7496</v>
      </c>
      <c r="F748" s="14" t="s">
        <v>4426</v>
      </c>
      <c r="G748" s="15">
        <v>338.0</v>
      </c>
      <c r="H748" s="15" t="s">
        <v>8846</v>
      </c>
      <c r="I748" s="15">
        <v>304.0</v>
      </c>
      <c r="J748" s="15" t="s">
        <v>9007</v>
      </c>
      <c r="K748" s="21" t="s">
        <v>9008</v>
      </c>
    </row>
    <row r="749">
      <c r="A749" s="14" t="s">
        <v>4430</v>
      </c>
      <c r="B749" s="14" t="s">
        <v>7498</v>
      </c>
      <c r="C749" s="14" t="s">
        <v>4425</v>
      </c>
      <c r="G749" s="15"/>
      <c r="H749" s="15"/>
      <c r="I749" s="15"/>
      <c r="J749" s="21"/>
      <c r="K749" s="15"/>
    </row>
    <row r="750">
      <c r="A750" s="14" t="s">
        <v>4432</v>
      </c>
      <c r="B750" s="14" t="s">
        <v>7501</v>
      </c>
      <c r="C750" s="14" t="s">
        <v>4433</v>
      </c>
      <c r="D750" s="14" t="s">
        <v>2297</v>
      </c>
      <c r="E750" s="14" t="s">
        <v>7502</v>
      </c>
      <c r="F750" s="14" t="s">
        <v>4434</v>
      </c>
      <c r="G750" s="15">
        <v>338.0</v>
      </c>
      <c r="H750" s="15" t="s">
        <v>8846</v>
      </c>
      <c r="I750" s="15">
        <v>304.0</v>
      </c>
      <c r="J750" s="21" t="s">
        <v>9009</v>
      </c>
      <c r="K750" s="15" t="s">
        <v>8576</v>
      </c>
    </row>
    <row r="751">
      <c r="A751" s="14" t="s">
        <v>4438</v>
      </c>
      <c r="B751" s="14" t="s">
        <v>7504</v>
      </c>
      <c r="C751" s="14" t="s">
        <v>4439</v>
      </c>
      <c r="D751" s="14" t="s">
        <v>2305</v>
      </c>
      <c r="E751" s="14" t="s">
        <v>7505</v>
      </c>
      <c r="F751" s="14" t="s">
        <v>4440</v>
      </c>
      <c r="G751" s="15">
        <v>339.0</v>
      </c>
      <c r="H751" s="15" t="s">
        <v>8846</v>
      </c>
      <c r="I751" s="15">
        <v>305.0</v>
      </c>
      <c r="J751" s="15" t="s">
        <v>9010</v>
      </c>
      <c r="K751" s="15" t="s">
        <v>8351</v>
      </c>
    </row>
    <row r="752">
      <c r="A752" s="14" t="s">
        <v>4444</v>
      </c>
      <c r="B752" s="14" t="s">
        <v>7507</v>
      </c>
      <c r="C752" s="14" t="s">
        <v>4445</v>
      </c>
      <c r="D752" s="14" t="s">
        <v>2313</v>
      </c>
      <c r="E752" s="14" t="s">
        <v>7505</v>
      </c>
      <c r="F752" s="14" t="s">
        <v>4446</v>
      </c>
      <c r="G752" s="15">
        <v>339.0</v>
      </c>
      <c r="H752" s="15" t="s">
        <v>8846</v>
      </c>
      <c r="I752" s="15">
        <v>305.0</v>
      </c>
      <c r="J752" s="15" t="s">
        <v>9011</v>
      </c>
      <c r="K752" s="15" t="s">
        <v>8579</v>
      </c>
    </row>
    <row r="753">
      <c r="A753" s="14" t="s">
        <v>4450</v>
      </c>
      <c r="B753" s="14" t="s">
        <v>7509</v>
      </c>
      <c r="C753" s="14" t="s">
        <v>4451</v>
      </c>
      <c r="D753" s="14" t="s">
        <v>2321</v>
      </c>
      <c r="E753" s="14" t="s">
        <v>7510</v>
      </c>
      <c r="F753" s="14" t="s">
        <v>4452</v>
      </c>
      <c r="G753" s="15">
        <v>340.0</v>
      </c>
      <c r="H753" s="15" t="s">
        <v>8846</v>
      </c>
      <c r="I753" s="15">
        <v>306.0</v>
      </c>
      <c r="J753" s="15" t="s">
        <v>9012</v>
      </c>
      <c r="K753" s="15" t="s">
        <v>8355</v>
      </c>
    </row>
    <row r="754">
      <c r="A754" s="14" t="s">
        <v>4455</v>
      </c>
      <c r="B754" s="14" t="s">
        <v>7512</v>
      </c>
      <c r="C754" s="14" t="s">
        <v>4456</v>
      </c>
      <c r="D754" s="14" t="s">
        <v>2329</v>
      </c>
      <c r="E754" s="14" t="s">
        <v>7510</v>
      </c>
      <c r="F754" s="14" t="s">
        <v>4469</v>
      </c>
      <c r="G754" s="15">
        <v>340.0</v>
      </c>
      <c r="H754" s="15" t="s">
        <v>8846</v>
      </c>
      <c r="I754" s="15">
        <v>306.0</v>
      </c>
      <c r="J754" s="15" t="s">
        <v>9013</v>
      </c>
      <c r="K754" s="15" t="s">
        <v>8357</v>
      </c>
    </row>
    <row r="755">
      <c r="A755" s="14" t="s">
        <v>4460</v>
      </c>
      <c r="B755" s="14" t="s">
        <v>7512</v>
      </c>
      <c r="C755" s="14" t="s">
        <v>4456</v>
      </c>
      <c r="D755" s="16"/>
      <c r="E755" s="16"/>
      <c r="F755" s="16"/>
      <c r="G755" s="15">
        <v>342.0</v>
      </c>
      <c r="H755" s="15" t="s">
        <v>8846</v>
      </c>
      <c r="I755" s="15">
        <v>308.0</v>
      </c>
      <c r="J755" s="15" t="s">
        <v>9014</v>
      </c>
      <c r="K755" s="15" t="s">
        <v>8357</v>
      </c>
    </row>
    <row r="756">
      <c r="A756" s="14" t="s">
        <v>4462</v>
      </c>
      <c r="B756" s="14" t="s">
        <v>7512</v>
      </c>
      <c r="C756" s="14" t="s">
        <v>4456</v>
      </c>
      <c r="D756" s="16"/>
      <c r="E756" s="16"/>
      <c r="F756" s="16"/>
      <c r="G756" s="15">
        <v>342.0</v>
      </c>
      <c r="H756" s="15" t="s">
        <v>8846</v>
      </c>
      <c r="I756" s="15">
        <v>308.0</v>
      </c>
      <c r="J756" s="21" t="s">
        <v>9015</v>
      </c>
      <c r="K756" s="15" t="s">
        <v>8357</v>
      </c>
    </row>
    <row r="757">
      <c r="A757" s="14" t="s">
        <v>4464</v>
      </c>
      <c r="B757" s="14" t="s">
        <v>7512</v>
      </c>
      <c r="C757" s="14" t="s">
        <v>4456</v>
      </c>
      <c r="D757" s="16"/>
      <c r="E757" s="16"/>
      <c r="F757" s="16"/>
      <c r="G757" s="15">
        <v>342.0</v>
      </c>
      <c r="H757" s="15" t="s">
        <v>8846</v>
      </c>
      <c r="I757" s="15">
        <v>308.0</v>
      </c>
      <c r="J757" s="21" t="s">
        <v>9016</v>
      </c>
      <c r="K757" s="15" t="s">
        <v>8357</v>
      </c>
    </row>
    <row r="758">
      <c r="A758" s="14" t="s">
        <v>4466</v>
      </c>
      <c r="B758" s="14" t="s">
        <v>7512</v>
      </c>
      <c r="C758" s="14" t="s">
        <v>4456</v>
      </c>
      <c r="D758" s="16"/>
      <c r="E758" s="16"/>
      <c r="F758" s="16"/>
      <c r="G758" s="15">
        <v>342.0</v>
      </c>
      <c r="H758" s="15" t="s">
        <v>8846</v>
      </c>
      <c r="I758" s="15">
        <v>308.0</v>
      </c>
      <c r="J758" s="21" t="s">
        <v>9017</v>
      </c>
      <c r="K758" s="15" t="s">
        <v>8357</v>
      </c>
    </row>
    <row r="759">
      <c r="A759" s="14" t="s">
        <v>4467</v>
      </c>
      <c r="B759" s="14" t="s">
        <v>7512</v>
      </c>
      <c r="C759" s="14" t="s">
        <v>4456</v>
      </c>
      <c r="D759" s="16"/>
      <c r="E759" s="16"/>
      <c r="F759" s="16"/>
      <c r="G759" s="15">
        <v>342.0</v>
      </c>
      <c r="H759" s="15" t="s">
        <v>8846</v>
      </c>
      <c r="I759" s="15">
        <v>308.0</v>
      </c>
      <c r="J759" s="21" t="s">
        <v>9018</v>
      </c>
      <c r="K759" s="15" t="s">
        <v>8357</v>
      </c>
    </row>
    <row r="760">
      <c r="A760" s="14" t="s">
        <v>4468</v>
      </c>
      <c r="B760" s="14" t="s">
        <v>7512</v>
      </c>
      <c r="C760" s="14" t="s">
        <v>4456</v>
      </c>
      <c r="G760" s="15">
        <v>342.0</v>
      </c>
      <c r="H760" s="15" t="s">
        <v>8846</v>
      </c>
      <c r="I760" s="15">
        <v>308.0</v>
      </c>
      <c r="J760" s="21" t="s">
        <v>9019</v>
      </c>
      <c r="K760" s="15" t="s">
        <v>8357</v>
      </c>
    </row>
    <row r="761">
      <c r="A761" s="14" t="s">
        <v>4470</v>
      </c>
      <c r="B761" s="14" t="s">
        <v>7520</v>
      </c>
      <c r="C761" s="14" t="s">
        <v>4471</v>
      </c>
      <c r="D761" s="14" t="s">
        <v>2337</v>
      </c>
      <c r="E761" s="14" t="s">
        <v>7521</v>
      </c>
      <c r="F761" s="14" t="s">
        <v>4472</v>
      </c>
      <c r="G761" s="15">
        <v>343.0</v>
      </c>
      <c r="H761" s="15" t="s">
        <v>8846</v>
      </c>
      <c r="I761" s="15">
        <v>309.0</v>
      </c>
      <c r="J761" s="15" t="s">
        <v>9020</v>
      </c>
      <c r="K761" s="15" t="s">
        <v>8359</v>
      </c>
    </row>
    <row r="762">
      <c r="A762" s="14" t="s">
        <v>4475</v>
      </c>
      <c r="B762" s="14" t="s">
        <v>7523</v>
      </c>
      <c r="C762" s="14" t="s">
        <v>4476</v>
      </c>
      <c r="D762" s="14" t="s">
        <v>2345</v>
      </c>
      <c r="E762" s="14" t="s">
        <v>7521</v>
      </c>
      <c r="F762" s="14" t="s">
        <v>4477</v>
      </c>
      <c r="G762" s="15">
        <v>343.0</v>
      </c>
      <c r="H762" s="15" t="s">
        <v>8846</v>
      </c>
      <c r="I762" s="15">
        <v>309.0</v>
      </c>
      <c r="J762" s="15" t="s">
        <v>9021</v>
      </c>
      <c r="K762" s="15" t="s">
        <v>8361</v>
      </c>
    </row>
    <row r="763">
      <c r="A763" s="14" t="s">
        <v>4480</v>
      </c>
      <c r="B763" s="14" t="s">
        <v>7525</v>
      </c>
      <c r="C763" s="14" t="s">
        <v>4481</v>
      </c>
      <c r="D763" s="14" t="s">
        <v>2353</v>
      </c>
      <c r="E763" s="14" t="s">
        <v>7526</v>
      </c>
      <c r="F763" s="14" t="s">
        <v>4482</v>
      </c>
      <c r="G763" s="15">
        <v>344.0</v>
      </c>
      <c r="H763" s="15" t="s">
        <v>8846</v>
      </c>
      <c r="I763" s="15">
        <v>310.0</v>
      </c>
      <c r="J763" s="15" t="s">
        <v>9022</v>
      </c>
      <c r="K763" s="15" t="s">
        <v>8363</v>
      </c>
    </row>
    <row r="764">
      <c r="A764" s="14" t="s">
        <v>4485</v>
      </c>
      <c r="B764" s="14" t="s">
        <v>7528</v>
      </c>
      <c r="C764" s="14" t="s">
        <v>4486</v>
      </c>
      <c r="D764" s="14" t="s">
        <v>2361</v>
      </c>
      <c r="E764" s="14" t="s">
        <v>7526</v>
      </c>
      <c r="F764" s="14" t="s">
        <v>4487</v>
      </c>
      <c r="G764" s="15">
        <v>344.0</v>
      </c>
      <c r="H764" s="15" t="s">
        <v>8846</v>
      </c>
      <c r="I764" s="15">
        <v>310.0</v>
      </c>
      <c r="J764" s="15" t="s">
        <v>9023</v>
      </c>
      <c r="K764" s="15" t="s">
        <v>8365</v>
      </c>
    </row>
    <row r="765">
      <c r="A765" s="14" t="s">
        <v>4491</v>
      </c>
      <c r="B765" s="14" t="s">
        <v>7530</v>
      </c>
      <c r="C765" s="14" t="s">
        <v>4492</v>
      </c>
      <c r="D765" s="14" t="s">
        <v>2369</v>
      </c>
      <c r="E765" s="14" t="s">
        <v>7531</v>
      </c>
      <c r="F765" s="14" t="s">
        <v>4493</v>
      </c>
      <c r="G765" s="15">
        <v>345.0</v>
      </c>
      <c r="H765" s="15" t="s">
        <v>8846</v>
      </c>
      <c r="I765" s="15">
        <v>311.0</v>
      </c>
      <c r="J765" s="15" t="s">
        <v>9024</v>
      </c>
      <c r="K765" s="15" t="s">
        <v>8367</v>
      </c>
    </row>
    <row r="766">
      <c r="A766" s="14" t="s">
        <v>4497</v>
      </c>
      <c r="B766" s="14" t="s">
        <v>7533</v>
      </c>
      <c r="C766" s="14" t="s">
        <v>4498</v>
      </c>
      <c r="D766" s="14" t="s">
        <v>2378</v>
      </c>
      <c r="E766" s="14" t="s">
        <v>7531</v>
      </c>
      <c r="F766" s="14" t="s">
        <v>4499</v>
      </c>
      <c r="G766" s="15">
        <v>345.0</v>
      </c>
      <c r="H766" s="15" t="s">
        <v>8846</v>
      </c>
      <c r="I766" s="15">
        <v>311.0</v>
      </c>
      <c r="J766" s="15" t="s">
        <v>9025</v>
      </c>
      <c r="K766" s="15" t="s">
        <v>8369</v>
      </c>
    </row>
    <row r="767">
      <c r="A767" s="14" t="s">
        <v>4503</v>
      </c>
      <c r="B767" s="14" t="s">
        <v>7535</v>
      </c>
      <c r="C767" s="14" t="s">
        <v>4504</v>
      </c>
      <c r="D767" s="14" t="s">
        <v>2386</v>
      </c>
      <c r="E767" s="14" t="s">
        <v>7536</v>
      </c>
      <c r="F767" s="14" t="s">
        <v>4505</v>
      </c>
      <c r="G767" s="15">
        <v>346.0</v>
      </c>
      <c r="H767" s="15" t="s">
        <v>8846</v>
      </c>
      <c r="I767" s="15">
        <v>312.0</v>
      </c>
      <c r="J767" s="15" t="s">
        <v>9026</v>
      </c>
      <c r="K767" s="15" t="s">
        <v>8371</v>
      </c>
    </row>
    <row r="768">
      <c r="A768" s="14" t="s">
        <v>4509</v>
      </c>
      <c r="B768" s="14" t="s">
        <v>7538</v>
      </c>
      <c r="C768" s="14" t="s">
        <v>4510</v>
      </c>
      <c r="D768" s="14" t="s">
        <v>2394</v>
      </c>
      <c r="E768" s="14" t="s">
        <v>7536</v>
      </c>
      <c r="F768" s="14" t="s">
        <v>4511</v>
      </c>
      <c r="G768" s="15">
        <v>347.0</v>
      </c>
      <c r="H768" s="15" t="s">
        <v>8846</v>
      </c>
      <c r="I768" s="15">
        <v>313.0</v>
      </c>
      <c r="J768" s="15" t="s">
        <v>9027</v>
      </c>
      <c r="K768" s="15" t="s">
        <v>8373</v>
      </c>
    </row>
    <row r="769">
      <c r="A769" s="14" t="s">
        <v>4515</v>
      </c>
      <c r="B769" s="14" t="s">
        <v>7540</v>
      </c>
      <c r="C769" s="14" t="s">
        <v>4516</v>
      </c>
      <c r="D769" s="14" t="s">
        <v>2402</v>
      </c>
      <c r="E769" s="14" t="s">
        <v>7541</v>
      </c>
      <c r="F769" s="14" t="s">
        <v>4517</v>
      </c>
      <c r="G769" s="15">
        <v>347.0</v>
      </c>
      <c r="H769" s="15" t="s">
        <v>8846</v>
      </c>
      <c r="I769" s="15">
        <v>313.0</v>
      </c>
      <c r="J769" s="15" t="s">
        <v>9028</v>
      </c>
      <c r="K769" s="15" t="s">
        <v>8375</v>
      </c>
    </row>
    <row r="770">
      <c r="A770" s="14" t="s">
        <v>4521</v>
      </c>
      <c r="B770" s="14" t="s">
        <v>7543</v>
      </c>
      <c r="C770" s="14" t="s">
        <v>4522</v>
      </c>
      <c r="D770" s="14" t="s">
        <v>2402</v>
      </c>
      <c r="E770" s="14" t="s">
        <v>7541</v>
      </c>
      <c r="F770" s="14" t="s">
        <v>4517</v>
      </c>
      <c r="G770" s="15">
        <v>348.0</v>
      </c>
      <c r="H770" s="15" t="s">
        <v>8846</v>
      </c>
      <c r="I770" s="15">
        <v>314.0</v>
      </c>
      <c r="J770" s="15" t="s">
        <v>9029</v>
      </c>
      <c r="K770" s="15" t="s">
        <v>8377</v>
      </c>
    </row>
    <row r="771">
      <c r="A771" s="14" t="s">
        <v>4524</v>
      </c>
      <c r="B771" s="14" t="s">
        <v>7545</v>
      </c>
      <c r="C771" s="14" t="s">
        <v>4525</v>
      </c>
      <c r="D771" s="14" t="s">
        <v>2410</v>
      </c>
      <c r="E771" s="14" t="s">
        <v>7546</v>
      </c>
      <c r="F771" s="14" t="s">
        <v>4526</v>
      </c>
      <c r="G771" s="15">
        <v>348.0</v>
      </c>
      <c r="H771" s="15" t="s">
        <v>8846</v>
      </c>
      <c r="I771" s="15">
        <v>314.0</v>
      </c>
      <c r="J771" s="15" t="s">
        <v>9030</v>
      </c>
      <c r="K771" s="15" t="s">
        <v>8379</v>
      </c>
    </row>
    <row r="772">
      <c r="A772" s="14" t="s">
        <v>4530</v>
      </c>
      <c r="B772" s="14" t="s">
        <v>7548</v>
      </c>
      <c r="C772" s="14" t="s">
        <v>1160</v>
      </c>
      <c r="D772" s="14" t="s">
        <v>2418</v>
      </c>
      <c r="E772" s="14" t="s">
        <v>7546</v>
      </c>
      <c r="F772" s="14" t="s">
        <v>4531</v>
      </c>
      <c r="G772" s="15">
        <v>349.0</v>
      </c>
      <c r="H772" s="15" t="s">
        <v>8846</v>
      </c>
      <c r="I772" s="15">
        <v>315.0</v>
      </c>
      <c r="J772" s="15" t="s">
        <v>8740</v>
      </c>
      <c r="K772" s="15" t="s">
        <v>8381</v>
      </c>
    </row>
    <row r="773">
      <c r="A773" s="14" t="s">
        <v>4535</v>
      </c>
      <c r="B773" s="14" t="s">
        <v>7550</v>
      </c>
      <c r="C773" s="14" t="s">
        <v>4536</v>
      </c>
      <c r="D773" s="14" t="s">
        <v>2427</v>
      </c>
      <c r="E773" s="14" t="s">
        <v>7551</v>
      </c>
      <c r="F773" s="14" t="s">
        <v>4537</v>
      </c>
      <c r="G773" s="15">
        <v>349.0</v>
      </c>
      <c r="H773" s="15" t="s">
        <v>8846</v>
      </c>
      <c r="I773" s="15">
        <v>315.0</v>
      </c>
      <c r="J773" s="15" t="s">
        <v>9031</v>
      </c>
      <c r="K773" s="15" t="s">
        <v>8595</v>
      </c>
    </row>
    <row r="774">
      <c r="A774" s="14" t="s">
        <v>4541</v>
      </c>
      <c r="B774" s="14" t="s">
        <v>7553</v>
      </c>
      <c r="C774" s="14" t="s">
        <v>4542</v>
      </c>
      <c r="D774" s="14" t="s">
        <v>2435</v>
      </c>
      <c r="E774" s="14" t="s">
        <v>7551</v>
      </c>
      <c r="F774" s="14" t="s">
        <v>4543</v>
      </c>
      <c r="G774" s="15">
        <v>350.0</v>
      </c>
      <c r="H774" s="15" t="s">
        <v>8846</v>
      </c>
      <c r="I774" s="15">
        <v>316.0</v>
      </c>
      <c r="J774" s="15" t="s">
        <v>9032</v>
      </c>
      <c r="K774" s="15" t="s">
        <v>8597</v>
      </c>
    </row>
    <row r="775">
      <c r="A775" s="14" t="s">
        <v>4546</v>
      </c>
      <c r="B775" s="14" t="s">
        <v>7555</v>
      </c>
      <c r="C775" s="14" t="s">
        <v>4547</v>
      </c>
      <c r="D775" s="14" t="s">
        <v>2442</v>
      </c>
      <c r="E775" s="14" t="s">
        <v>7556</v>
      </c>
      <c r="F775" s="14" t="s">
        <v>4548</v>
      </c>
      <c r="G775" s="15">
        <v>350.0</v>
      </c>
      <c r="H775" s="15" t="s">
        <v>8846</v>
      </c>
      <c r="I775" s="15">
        <v>316.0</v>
      </c>
      <c r="J775" s="15" t="s">
        <v>9033</v>
      </c>
      <c r="K775" s="15" t="s">
        <v>8386</v>
      </c>
    </row>
    <row r="776">
      <c r="A776" s="14" t="s">
        <v>4552</v>
      </c>
      <c r="B776" s="14" t="s">
        <v>7558</v>
      </c>
      <c r="C776" s="14" t="s">
        <v>4553</v>
      </c>
      <c r="D776" s="14" t="s">
        <v>2450</v>
      </c>
      <c r="E776" s="14" t="s">
        <v>7556</v>
      </c>
      <c r="F776" s="14" t="s">
        <v>4554</v>
      </c>
      <c r="G776" s="15">
        <v>350.0</v>
      </c>
      <c r="H776" s="15" t="s">
        <v>8846</v>
      </c>
      <c r="I776" s="15">
        <v>316.0</v>
      </c>
      <c r="J776" s="15" t="s">
        <v>9034</v>
      </c>
      <c r="K776" s="15" t="s">
        <v>8388</v>
      </c>
    </row>
    <row r="777">
      <c r="A777" s="14" t="s">
        <v>4558</v>
      </c>
      <c r="B777" s="14" t="s">
        <v>7560</v>
      </c>
      <c r="C777" s="14" t="s">
        <v>4559</v>
      </c>
      <c r="D777" s="16"/>
      <c r="E777" s="16"/>
      <c r="F777" s="16"/>
      <c r="G777" s="15">
        <v>350.0</v>
      </c>
      <c r="H777" s="15" t="s">
        <v>8846</v>
      </c>
      <c r="I777" s="15">
        <v>316.0</v>
      </c>
      <c r="J777" s="15" t="s">
        <v>9035</v>
      </c>
      <c r="K777" s="15" t="s">
        <v>8390</v>
      </c>
    </row>
    <row r="778">
      <c r="A778" s="14" t="s">
        <v>4562</v>
      </c>
      <c r="B778" s="14" t="s">
        <v>7562</v>
      </c>
      <c r="C778" s="14" t="s">
        <v>4563</v>
      </c>
      <c r="D778" s="14" t="s">
        <v>2459</v>
      </c>
      <c r="E778" s="14" t="s">
        <v>7563</v>
      </c>
      <c r="F778" s="14" t="s">
        <v>4564</v>
      </c>
      <c r="G778" s="15">
        <v>351.0</v>
      </c>
      <c r="H778" s="15" t="s">
        <v>8846</v>
      </c>
      <c r="I778" s="15">
        <v>317.0</v>
      </c>
      <c r="J778" s="15" t="s">
        <v>9036</v>
      </c>
      <c r="K778" s="15" t="s">
        <v>8392</v>
      </c>
    </row>
    <row r="779">
      <c r="A779" s="14" t="s">
        <v>4569</v>
      </c>
      <c r="B779" s="14" t="s">
        <v>7565</v>
      </c>
      <c r="C779" s="14" t="s">
        <v>4570</v>
      </c>
      <c r="D779" s="14" t="s">
        <v>2467</v>
      </c>
      <c r="E779" s="14" t="s">
        <v>7563</v>
      </c>
      <c r="F779" s="14" t="s">
        <v>4571</v>
      </c>
      <c r="G779" s="15">
        <v>351.0</v>
      </c>
      <c r="H779" s="15" t="s">
        <v>8846</v>
      </c>
      <c r="I779" s="15">
        <v>317.0</v>
      </c>
      <c r="J779" s="15" t="s">
        <v>9037</v>
      </c>
      <c r="K779" s="15" t="s">
        <v>8394</v>
      </c>
    </row>
    <row r="780">
      <c r="A780" s="14" t="s">
        <v>4576</v>
      </c>
      <c r="B780" s="14" t="s">
        <v>7567</v>
      </c>
      <c r="C780" s="14" t="s">
        <v>4577</v>
      </c>
      <c r="D780" s="14" t="s">
        <v>2475</v>
      </c>
      <c r="E780" s="14" t="s">
        <v>7568</v>
      </c>
      <c r="F780" s="14" t="s">
        <v>4578</v>
      </c>
      <c r="G780" s="15">
        <v>352.0</v>
      </c>
      <c r="H780" s="15" t="s">
        <v>8846</v>
      </c>
      <c r="I780" s="15">
        <v>318.0</v>
      </c>
      <c r="J780" s="15" t="s">
        <v>9038</v>
      </c>
      <c r="K780" s="15" t="s">
        <v>8396</v>
      </c>
    </row>
    <row r="781">
      <c r="A781" s="14" t="s">
        <v>4583</v>
      </c>
      <c r="B781" s="14" t="s">
        <v>7570</v>
      </c>
      <c r="C781" s="14" t="s">
        <v>4584</v>
      </c>
      <c r="D781" s="14" t="s">
        <v>2483</v>
      </c>
      <c r="E781" s="14" t="s">
        <v>7571</v>
      </c>
      <c r="F781" s="14" t="s">
        <v>4585</v>
      </c>
      <c r="G781" s="15">
        <v>352.0</v>
      </c>
      <c r="H781" s="15" t="s">
        <v>8846</v>
      </c>
      <c r="I781" s="15">
        <v>318.0</v>
      </c>
      <c r="J781" s="15" t="s">
        <v>9039</v>
      </c>
      <c r="K781" s="15" t="s">
        <v>8398</v>
      </c>
    </row>
    <row r="782">
      <c r="A782" s="14" t="s">
        <v>4588</v>
      </c>
      <c r="B782" s="14" t="s">
        <v>7573</v>
      </c>
      <c r="C782" s="14" t="s">
        <v>4589</v>
      </c>
      <c r="D782" s="14" t="s">
        <v>2491</v>
      </c>
      <c r="E782" s="14" t="s">
        <v>7571</v>
      </c>
      <c r="F782" s="14" t="s">
        <v>4590</v>
      </c>
      <c r="G782" s="15">
        <v>353.0</v>
      </c>
      <c r="H782" s="15" t="s">
        <v>8846</v>
      </c>
      <c r="I782" s="15">
        <v>319.0</v>
      </c>
      <c r="J782" s="15" t="s">
        <v>9040</v>
      </c>
      <c r="K782" s="15" t="s">
        <v>8400</v>
      </c>
    </row>
    <row r="783">
      <c r="A783" s="14" t="s">
        <v>4595</v>
      </c>
      <c r="B783" s="14" t="s">
        <v>7575</v>
      </c>
      <c r="C783" s="14" t="s">
        <v>4596</v>
      </c>
      <c r="D783" s="14" t="s">
        <v>2502</v>
      </c>
      <c r="E783" s="14" t="s">
        <v>7576</v>
      </c>
      <c r="F783" s="14" t="s">
        <v>4597</v>
      </c>
      <c r="G783" s="15">
        <v>353.0</v>
      </c>
      <c r="H783" s="15" t="s">
        <v>8846</v>
      </c>
      <c r="I783" s="15">
        <v>319.0</v>
      </c>
      <c r="J783" s="15" t="s">
        <v>9041</v>
      </c>
      <c r="K783" s="15" t="s">
        <v>8404</v>
      </c>
    </row>
    <row r="784">
      <c r="A784" s="14" t="s">
        <v>4602</v>
      </c>
      <c r="B784" s="14" t="s">
        <v>7578</v>
      </c>
      <c r="C784" s="14" t="s">
        <v>4603</v>
      </c>
      <c r="D784" s="14" t="s">
        <v>2510</v>
      </c>
      <c r="E784" s="14" t="s">
        <v>7579</v>
      </c>
      <c r="F784" s="14" t="s">
        <v>4604</v>
      </c>
      <c r="G784" s="15">
        <v>354.0</v>
      </c>
      <c r="H784" s="15" t="s">
        <v>8846</v>
      </c>
      <c r="I784" s="15">
        <v>320.0</v>
      </c>
      <c r="J784" s="15" t="s">
        <v>9042</v>
      </c>
      <c r="K784" s="15" t="s">
        <v>8608</v>
      </c>
    </row>
    <row r="785">
      <c r="A785" s="14" t="s">
        <v>4609</v>
      </c>
      <c r="B785" s="14" t="s">
        <v>7581</v>
      </c>
      <c r="C785" s="14" t="s">
        <v>4610</v>
      </c>
      <c r="D785" s="14" t="s">
        <v>4611</v>
      </c>
      <c r="E785" s="14" t="s">
        <v>7582</v>
      </c>
      <c r="F785" s="14" t="s">
        <v>4612</v>
      </c>
      <c r="G785" s="15">
        <v>354.0</v>
      </c>
      <c r="H785" s="15" t="s">
        <v>8846</v>
      </c>
      <c r="I785" s="15">
        <v>320.0</v>
      </c>
      <c r="J785" s="15" t="s">
        <v>9043</v>
      </c>
      <c r="K785" s="15" t="s">
        <v>8610</v>
      </c>
    </row>
    <row r="786">
      <c r="A786" s="14" t="s">
        <v>4617</v>
      </c>
      <c r="B786" s="14" t="s">
        <v>7584</v>
      </c>
      <c r="C786" s="14" t="s">
        <v>4618</v>
      </c>
      <c r="D786" s="14" t="s">
        <v>4619</v>
      </c>
      <c r="E786" s="14" t="s">
        <v>7582</v>
      </c>
      <c r="F786" s="14" t="s">
        <v>4620</v>
      </c>
      <c r="G786" s="15">
        <v>354.0</v>
      </c>
      <c r="H786" s="15" t="s">
        <v>8846</v>
      </c>
      <c r="I786" s="15">
        <v>320.0</v>
      </c>
      <c r="J786" s="15" t="s">
        <v>9044</v>
      </c>
      <c r="K786" s="15" t="s">
        <v>8612</v>
      </c>
    </row>
    <row r="787">
      <c r="A787" s="14" t="s">
        <v>4625</v>
      </c>
      <c r="B787" s="14" t="s">
        <v>7586</v>
      </c>
      <c r="C787" s="14" t="s">
        <v>4626</v>
      </c>
      <c r="D787" s="14" t="s">
        <v>4627</v>
      </c>
      <c r="E787" s="14" t="s">
        <v>7587</v>
      </c>
      <c r="F787" s="14" t="s">
        <v>4628</v>
      </c>
      <c r="G787" s="15">
        <v>355.0</v>
      </c>
      <c r="H787" s="15" t="s">
        <v>8846</v>
      </c>
      <c r="I787" s="15">
        <v>321.0</v>
      </c>
      <c r="J787" s="15" t="s">
        <v>9045</v>
      </c>
      <c r="K787" s="15" t="s">
        <v>8614</v>
      </c>
    </row>
    <row r="788">
      <c r="A788" s="14" t="s">
        <v>4634</v>
      </c>
      <c r="B788" s="14" t="s">
        <v>7589</v>
      </c>
      <c r="C788" s="14" t="s">
        <v>4635</v>
      </c>
      <c r="D788" s="14" t="s">
        <v>4636</v>
      </c>
      <c r="E788" s="14" t="s">
        <v>7590</v>
      </c>
      <c r="F788" s="14" t="s">
        <v>4637</v>
      </c>
      <c r="G788" s="15">
        <v>355.0</v>
      </c>
      <c r="H788" s="15" t="s">
        <v>8846</v>
      </c>
      <c r="I788" s="15">
        <v>321.0</v>
      </c>
      <c r="J788" s="15" t="s">
        <v>9046</v>
      </c>
      <c r="K788" s="15" t="s">
        <v>8616</v>
      </c>
    </row>
    <row r="789">
      <c r="A789" s="14" t="s">
        <v>4642</v>
      </c>
      <c r="B789" s="14" t="s">
        <v>7592</v>
      </c>
      <c r="C789" s="14" t="s">
        <v>4643</v>
      </c>
      <c r="D789" s="14" t="s">
        <v>4644</v>
      </c>
      <c r="E789" s="14" t="s">
        <v>7590</v>
      </c>
      <c r="F789" s="14" t="s">
        <v>4645</v>
      </c>
      <c r="G789" s="15">
        <v>356.0</v>
      </c>
      <c r="H789" s="15" t="s">
        <v>9047</v>
      </c>
      <c r="I789" s="15">
        <v>322.0</v>
      </c>
      <c r="J789" s="15" t="s">
        <v>9048</v>
      </c>
      <c r="K789" s="15" t="s">
        <v>8618</v>
      </c>
    </row>
    <row r="790">
      <c r="A790" s="14" t="s">
        <v>4650</v>
      </c>
      <c r="B790" s="14" t="s">
        <v>7594</v>
      </c>
      <c r="C790" s="14" t="s">
        <v>4651</v>
      </c>
      <c r="D790" s="14" t="s">
        <v>4652</v>
      </c>
      <c r="E790" s="14" t="s">
        <v>7595</v>
      </c>
      <c r="F790" s="14" t="s">
        <v>4653</v>
      </c>
      <c r="G790" s="15">
        <v>356.0</v>
      </c>
      <c r="H790" s="15" t="s">
        <v>9047</v>
      </c>
      <c r="I790" s="15">
        <v>322.0</v>
      </c>
      <c r="J790" s="15" t="s">
        <v>9049</v>
      </c>
      <c r="K790" s="15" t="s">
        <v>8620</v>
      </c>
    </row>
    <row r="791">
      <c r="A791" s="14" t="s">
        <v>4659</v>
      </c>
      <c r="B791" s="14" t="s">
        <v>7597</v>
      </c>
      <c r="C791" s="14" t="s">
        <v>4660</v>
      </c>
      <c r="D791" s="14" t="s">
        <v>19</v>
      </c>
      <c r="E791" s="14" t="s">
        <v>7598</v>
      </c>
      <c r="F791" s="14" t="s">
        <v>4661</v>
      </c>
      <c r="G791" s="15">
        <v>357.0</v>
      </c>
      <c r="H791" s="15" t="s">
        <v>9047</v>
      </c>
      <c r="I791" s="15">
        <v>323.0</v>
      </c>
      <c r="J791" s="15" t="s">
        <v>9050</v>
      </c>
      <c r="K791" s="15" t="s">
        <v>8030</v>
      </c>
    </row>
    <row r="792">
      <c r="A792" s="14" t="s">
        <v>4666</v>
      </c>
      <c r="B792" s="14" t="s">
        <v>7600</v>
      </c>
      <c r="C792" s="14" t="s">
        <v>4563</v>
      </c>
      <c r="D792" s="14" t="s">
        <v>28</v>
      </c>
      <c r="E792" s="14" t="s">
        <v>7598</v>
      </c>
      <c r="F792" s="14" t="s">
        <v>4564</v>
      </c>
      <c r="G792" s="15">
        <v>357.0</v>
      </c>
      <c r="H792" s="15" t="s">
        <v>9047</v>
      </c>
      <c r="I792" s="15">
        <v>323.0</v>
      </c>
      <c r="J792" s="15" t="s">
        <v>9051</v>
      </c>
      <c r="K792" s="15" t="s">
        <v>8032</v>
      </c>
    </row>
    <row r="793">
      <c r="A793" s="14" t="s">
        <v>4670</v>
      </c>
      <c r="B793" s="14" t="s">
        <v>7602</v>
      </c>
      <c r="C793" s="14" t="s">
        <v>4671</v>
      </c>
      <c r="D793" s="14" t="s">
        <v>36</v>
      </c>
      <c r="E793" s="14" t="s">
        <v>7598</v>
      </c>
      <c r="F793" s="14" t="s">
        <v>4672</v>
      </c>
      <c r="G793" s="15">
        <v>357.0</v>
      </c>
      <c r="H793" s="15" t="s">
        <v>9047</v>
      </c>
      <c r="I793" s="15">
        <v>323.0</v>
      </c>
      <c r="J793" s="15" t="s">
        <v>9052</v>
      </c>
      <c r="K793" s="15" t="s">
        <v>8034</v>
      </c>
    </row>
    <row r="794">
      <c r="A794" s="14" t="s">
        <v>4677</v>
      </c>
      <c r="B794" s="14" t="s">
        <v>7604</v>
      </c>
      <c r="C794" s="14" t="s">
        <v>4678</v>
      </c>
      <c r="D794" s="14" t="s">
        <v>44</v>
      </c>
      <c r="E794" s="14" t="s">
        <v>7605</v>
      </c>
      <c r="F794" s="14" t="s">
        <v>4679</v>
      </c>
      <c r="G794" s="15">
        <v>358.0</v>
      </c>
      <c r="H794" s="15" t="s">
        <v>9047</v>
      </c>
      <c r="I794" s="15">
        <v>324.0</v>
      </c>
      <c r="J794" s="15" t="s">
        <v>9053</v>
      </c>
      <c r="K794" s="15" t="s">
        <v>8036</v>
      </c>
    </row>
    <row r="795">
      <c r="A795" s="14" t="s">
        <v>4684</v>
      </c>
      <c r="B795" s="14" t="s">
        <v>7607</v>
      </c>
      <c r="C795" s="14" t="s">
        <v>3243</v>
      </c>
      <c r="D795" s="14" t="s">
        <v>55</v>
      </c>
      <c r="E795" s="14" t="s">
        <v>7608</v>
      </c>
      <c r="F795" s="14" t="s">
        <v>3244</v>
      </c>
      <c r="G795" s="15">
        <v>358.0</v>
      </c>
      <c r="H795" s="15" t="s">
        <v>9047</v>
      </c>
      <c r="I795" s="15">
        <v>324.0</v>
      </c>
      <c r="J795" s="15" t="s">
        <v>8803</v>
      </c>
      <c r="K795" s="15" t="s">
        <v>8038</v>
      </c>
    </row>
    <row r="796">
      <c r="A796" s="14" t="s">
        <v>4687</v>
      </c>
      <c r="B796" s="14" t="s">
        <v>7610</v>
      </c>
      <c r="C796" s="14" t="s">
        <v>4688</v>
      </c>
      <c r="D796" s="14" t="s">
        <v>63</v>
      </c>
      <c r="E796" s="14" t="s">
        <v>7608</v>
      </c>
      <c r="F796" s="14" t="s">
        <v>4689</v>
      </c>
      <c r="G796" s="15">
        <v>359.0</v>
      </c>
      <c r="H796" s="15" t="s">
        <v>9047</v>
      </c>
      <c r="I796" s="15">
        <v>325.0</v>
      </c>
      <c r="J796" s="15" t="s">
        <v>9054</v>
      </c>
      <c r="K796" s="15" t="s">
        <v>8040</v>
      </c>
    </row>
    <row r="797">
      <c r="A797" s="14" t="s">
        <v>4693</v>
      </c>
      <c r="B797" s="14" t="s">
        <v>7612</v>
      </c>
      <c r="C797" s="14" t="s">
        <v>4694</v>
      </c>
      <c r="D797" s="14" t="s">
        <v>71</v>
      </c>
      <c r="E797" s="14" t="s">
        <v>7613</v>
      </c>
      <c r="F797" s="14" t="s">
        <v>4695</v>
      </c>
      <c r="G797" s="15">
        <v>359.0</v>
      </c>
      <c r="H797" s="15" t="s">
        <v>9047</v>
      </c>
      <c r="I797" s="15">
        <v>325.0</v>
      </c>
      <c r="J797" s="15" t="s">
        <v>9055</v>
      </c>
      <c r="K797" s="15" t="s">
        <v>8042</v>
      </c>
    </row>
    <row r="798">
      <c r="A798" s="14" t="s">
        <v>4699</v>
      </c>
      <c r="B798" s="14" t="s">
        <v>7615</v>
      </c>
      <c r="C798" s="14" t="s">
        <v>4700</v>
      </c>
      <c r="D798" s="14" t="s">
        <v>71</v>
      </c>
      <c r="E798" s="14" t="s">
        <v>7613</v>
      </c>
      <c r="F798" s="14" t="s">
        <v>4695</v>
      </c>
      <c r="G798" s="15">
        <v>360.0</v>
      </c>
      <c r="H798" s="15" t="s">
        <v>9047</v>
      </c>
      <c r="I798" s="15">
        <v>326.0</v>
      </c>
      <c r="J798" s="15" t="s">
        <v>9056</v>
      </c>
      <c r="K798" s="15" t="s">
        <v>8044</v>
      </c>
    </row>
    <row r="799">
      <c r="A799" s="14" t="s">
        <v>4702</v>
      </c>
      <c r="B799" s="14" t="s">
        <v>7617</v>
      </c>
      <c r="C799" s="14" t="s">
        <v>4703</v>
      </c>
      <c r="D799" s="14" t="s">
        <v>71</v>
      </c>
      <c r="E799" s="14" t="s">
        <v>7613</v>
      </c>
      <c r="F799" s="14" t="s">
        <v>4695</v>
      </c>
      <c r="G799" s="15">
        <v>360.0</v>
      </c>
      <c r="H799" s="15" t="s">
        <v>9047</v>
      </c>
      <c r="I799" s="15">
        <v>326.0</v>
      </c>
      <c r="J799" s="15" t="s">
        <v>9057</v>
      </c>
      <c r="K799" s="15" t="s">
        <v>8046</v>
      </c>
    </row>
    <row r="800">
      <c r="A800" s="14" t="s">
        <v>4704</v>
      </c>
      <c r="B800" s="16"/>
      <c r="C800" s="16"/>
      <c r="D800" s="16"/>
      <c r="E800" s="16"/>
      <c r="F800" s="16"/>
      <c r="G800" s="15">
        <v>361.0</v>
      </c>
      <c r="H800" s="15" t="s">
        <v>9047</v>
      </c>
      <c r="I800" s="15">
        <v>327.0</v>
      </c>
      <c r="J800" s="15" t="s">
        <v>9058</v>
      </c>
      <c r="K800" s="15" t="s">
        <v>9059</v>
      </c>
    </row>
    <row r="801">
      <c r="A801" s="14" t="s">
        <v>4706</v>
      </c>
      <c r="B801" s="14" t="s">
        <v>7622</v>
      </c>
      <c r="C801" s="14" t="s">
        <v>4707</v>
      </c>
      <c r="D801" s="14" t="s">
        <v>71</v>
      </c>
      <c r="E801" s="14" t="s">
        <v>7613</v>
      </c>
      <c r="F801" s="14" t="s">
        <v>4695</v>
      </c>
      <c r="G801" s="15">
        <v>362.0</v>
      </c>
      <c r="H801" s="15" t="s">
        <v>9047</v>
      </c>
      <c r="I801" s="15">
        <v>328.0</v>
      </c>
      <c r="J801" s="15" t="s">
        <v>9060</v>
      </c>
      <c r="K801" s="15" t="s">
        <v>8050</v>
      </c>
    </row>
    <row r="802">
      <c r="A802" s="14" t="s">
        <v>4709</v>
      </c>
      <c r="B802" s="14" t="s">
        <v>7624</v>
      </c>
      <c r="C802" s="14" t="s">
        <v>4710</v>
      </c>
      <c r="D802" s="14" t="s">
        <v>79</v>
      </c>
      <c r="E802" s="14" t="s">
        <v>7625</v>
      </c>
      <c r="F802" s="14" t="s">
        <v>4711</v>
      </c>
      <c r="G802" s="15">
        <v>363.0</v>
      </c>
      <c r="H802" s="15" t="s">
        <v>9047</v>
      </c>
      <c r="I802" s="15">
        <v>329.0</v>
      </c>
      <c r="J802" s="15" t="s">
        <v>9061</v>
      </c>
      <c r="K802" s="15" t="s">
        <v>8052</v>
      </c>
    </row>
    <row r="803">
      <c r="A803" s="14" t="s">
        <v>4714</v>
      </c>
      <c r="B803" s="14" t="s">
        <v>7627</v>
      </c>
      <c r="C803" s="14" t="s">
        <v>4715</v>
      </c>
      <c r="D803" s="14" t="s">
        <v>87</v>
      </c>
      <c r="E803" s="14" t="s">
        <v>7625</v>
      </c>
      <c r="F803" s="14" t="s">
        <v>4716</v>
      </c>
      <c r="G803" s="15">
        <v>363.0</v>
      </c>
      <c r="H803" s="15" t="s">
        <v>9047</v>
      </c>
      <c r="I803" s="15">
        <v>329.0</v>
      </c>
      <c r="J803" s="15" t="s">
        <v>9062</v>
      </c>
      <c r="K803" s="15" t="s">
        <v>8054</v>
      </c>
    </row>
    <row r="804">
      <c r="A804" s="14" t="s">
        <v>4719</v>
      </c>
      <c r="B804" s="14" t="s">
        <v>7629</v>
      </c>
      <c r="C804" s="14" t="s">
        <v>4720</v>
      </c>
      <c r="D804" s="14" t="s">
        <v>95</v>
      </c>
      <c r="E804" s="14" t="s">
        <v>7625</v>
      </c>
      <c r="F804" s="14" t="s">
        <v>4721</v>
      </c>
      <c r="G804" s="15">
        <v>364.0</v>
      </c>
      <c r="H804" s="15" t="s">
        <v>9047</v>
      </c>
      <c r="I804" s="15">
        <v>330.0</v>
      </c>
      <c r="J804" s="15" t="s">
        <v>9063</v>
      </c>
      <c r="K804" s="15" t="s">
        <v>8056</v>
      </c>
    </row>
    <row r="805">
      <c r="A805" s="14" t="s">
        <v>4724</v>
      </c>
      <c r="B805" s="14" t="s">
        <v>7631</v>
      </c>
      <c r="C805" s="14" t="s">
        <v>4725</v>
      </c>
      <c r="D805" s="14" t="s">
        <v>103</v>
      </c>
      <c r="E805" s="14" t="s">
        <v>7632</v>
      </c>
      <c r="F805" s="14" t="s">
        <v>4726</v>
      </c>
      <c r="G805" s="15">
        <v>364.0</v>
      </c>
      <c r="H805" s="15" t="s">
        <v>9047</v>
      </c>
      <c r="I805" s="15">
        <v>330.0</v>
      </c>
      <c r="J805" s="15" t="s">
        <v>9064</v>
      </c>
      <c r="K805" s="15" t="s">
        <v>8058</v>
      </c>
    </row>
    <row r="806">
      <c r="A806" s="14" t="s">
        <v>4729</v>
      </c>
      <c r="B806" s="14" t="s">
        <v>7634</v>
      </c>
      <c r="C806" s="14" t="s">
        <v>4730</v>
      </c>
      <c r="D806" s="14" t="s">
        <v>111</v>
      </c>
      <c r="E806" s="14" t="s">
        <v>7632</v>
      </c>
      <c r="F806" s="14" t="s">
        <v>4731</v>
      </c>
      <c r="G806" s="15">
        <v>364.0</v>
      </c>
      <c r="H806" s="15" t="s">
        <v>9047</v>
      </c>
      <c r="I806" s="15">
        <v>330.0</v>
      </c>
      <c r="J806" s="15" t="s">
        <v>9065</v>
      </c>
      <c r="K806" s="15" t="s">
        <v>8060</v>
      </c>
    </row>
    <row r="807">
      <c r="A807" s="14" t="s">
        <v>4734</v>
      </c>
      <c r="B807" s="14" t="s">
        <v>7636</v>
      </c>
      <c r="C807" s="14" t="s">
        <v>4735</v>
      </c>
      <c r="D807" s="14" t="s">
        <v>119</v>
      </c>
      <c r="E807" s="14" t="s">
        <v>7632</v>
      </c>
      <c r="F807" s="14" t="s">
        <v>4736</v>
      </c>
      <c r="G807" s="15">
        <v>365.0</v>
      </c>
      <c r="H807" s="15" t="s">
        <v>9047</v>
      </c>
      <c r="I807" s="15">
        <v>331.0</v>
      </c>
      <c r="J807" s="15" t="s">
        <v>9066</v>
      </c>
      <c r="K807" s="15" t="s">
        <v>8062</v>
      </c>
    </row>
    <row r="808">
      <c r="A808" s="14" t="s">
        <v>4739</v>
      </c>
      <c r="B808" s="14" t="s">
        <v>7638</v>
      </c>
      <c r="C808" s="14" t="s">
        <v>4740</v>
      </c>
      <c r="D808" s="14" t="s">
        <v>127</v>
      </c>
      <c r="E808" s="14" t="s">
        <v>7639</v>
      </c>
      <c r="F808" s="14" t="s">
        <v>4741</v>
      </c>
      <c r="G808" s="15">
        <v>365.0</v>
      </c>
      <c r="H808" s="15" t="s">
        <v>9047</v>
      </c>
      <c r="I808" s="15">
        <v>331.0</v>
      </c>
      <c r="J808" s="15" t="s">
        <v>9067</v>
      </c>
      <c r="K808" s="15" t="s">
        <v>8064</v>
      </c>
    </row>
    <row r="809">
      <c r="A809" s="14" t="s">
        <v>4744</v>
      </c>
      <c r="B809" s="14" t="s">
        <v>7641</v>
      </c>
      <c r="C809" s="14" t="s">
        <v>4745</v>
      </c>
      <c r="D809" s="14" t="s">
        <v>138</v>
      </c>
      <c r="E809" s="14" t="s">
        <v>7642</v>
      </c>
      <c r="F809" s="14" t="s">
        <v>4746</v>
      </c>
      <c r="G809" s="15">
        <v>366.0</v>
      </c>
      <c r="H809" s="15" t="s">
        <v>9047</v>
      </c>
      <c r="I809" s="15">
        <v>332.0</v>
      </c>
      <c r="J809" s="15" t="s">
        <v>9068</v>
      </c>
      <c r="K809" s="15" t="s">
        <v>8066</v>
      </c>
    </row>
    <row r="810">
      <c r="A810" s="14" t="s">
        <v>4750</v>
      </c>
      <c r="B810" s="14" t="s">
        <v>7644</v>
      </c>
      <c r="C810" s="14" t="s">
        <v>4751</v>
      </c>
      <c r="D810" s="14" t="s">
        <v>145</v>
      </c>
      <c r="E810" s="14" t="s">
        <v>7642</v>
      </c>
      <c r="F810" s="14" t="s">
        <v>4752</v>
      </c>
      <c r="G810" s="15">
        <v>366.0</v>
      </c>
      <c r="H810" s="15" t="s">
        <v>9047</v>
      </c>
      <c r="I810" s="15">
        <v>332.0</v>
      </c>
      <c r="J810" s="15" t="s">
        <v>9069</v>
      </c>
      <c r="K810" s="15" t="s">
        <v>8068</v>
      </c>
    </row>
    <row r="811">
      <c r="A811" s="14" t="s">
        <v>4756</v>
      </c>
      <c r="B811" s="14" t="s">
        <v>7646</v>
      </c>
      <c r="C811" s="14" t="s">
        <v>4757</v>
      </c>
      <c r="D811" s="14" t="s">
        <v>153</v>
      </c>
      <c r="E811" s="14" t="s">
        <v>7642</v>
      </c>
      <c r="F811" s="14" t="s">
        <v>4758</v>
      </c>
      <c r="G811" s="15">
        <v>367.0</v>
      </c>
      <c r="H811" s="15" t="s">
        <v>9047</v>
      </c>
      <c r="I811" s="15">
        <v>333.0</v>
      </c>
      <c r="J811" s="15" t="s">
        <v>9070</v>
      </c>
      <c r="K811" s="15" t="s">
        <v>8070</v>
      </c>
    </row>
    <row r="812">
      <c r="A812" s="14" t="s">
        <v>4762</v>
      </c>
      <c r="B812" s="14" t="s">
        <v>7648</v>
      </c>
      <c r="C812" s="14" t="s">
        <v>4763</v>
      </c>
      <c r="D812" s="14" t="s">
        <v>161</v>
      </c>
      <c r="E812" s="14" t="s">
        <v>7649</v>
      </c>
      <c r="F812" s="14" t="s">
        <v>4764</v>
      </c>
      <c r="G812" s="15">
        <v>367.0</v>
      </c>
      <c r="H812" s="15" t="s">
        <v>9047</v>
      </c>
      <c r="I812" s="15">
        <v>333.0</v>
      </c>
      <c r="J812" s="15" t="s">
        <v>9071</v>
      </c>
      <c r="K812" s="15" t="s">
        <v>8072</v>
      </c>
    </row>
    <row r="813">
      <c r="A813" s="14" t="s">
        <v>4768</v>
      </c>
      <c r="B813" s="14" t="s">
        <v>7651</v>
      </c>
      <c r="C813" s="14" t="s">
        <v>4769</v>
      </c>
      <c r="D813" s="14" t="s">
        <v>169</v>
      </c>
      <c r="E813" s="14" t="s">
        <v>7649</v>
      </c>
      <c r="F813" s="14" t="s">
        <v>4770</v>
      </c>
      <c r="G813" s="15">
        <v>368.0</v>
      </c>
      <c r="H813" s="15" t="s">
        <v>9047</v>
      </c>
      <c r="I813" s="15">
        <v>334.0</v>
      </c>
      <c r="J813" s="15" t="s">
        <v>9072</v>
      </c>
      <c r="K813" s="21" t="s">
        <v>9073</v>
      </c>
    </row>
    <row r="814">
      <c r="A814" s="14" t="s">
        <v>4774</v>
      </c>
      <c r="B814" s="14" t="s">
        <v>7653</v>
      </c>
      <c r="C814" s="14" t="s">
        <v>4775</v>
      </c>
      <c r="D814" s="14" t="s">
        <v>177</v>
      </c>
      <c r="E814" s="14" t="s">
        <v>7649</v>
      </c>
      <c r="F814" s="14" t="s">
        <v>4776</v>
      </c>
      <c r="G814" s="15">
        <v>368.0</v>
      </c>
      <c r="H814" s="15" t="s">
        <v>9047</v>
      </c>
      <c r="I814" s="15">
        <v>334.0</v>
      </c>
      <c r="J814" s="21" t="s">
        <v>9074</v>
      </c>
      <c r="K814" s="15" t="s">
        <v>8076</v>
      </c>
    </row>
    <row r="815">
      <c r="A815" s="14" t="s">
        <v>4780</v>
      </c>
      <c r="B815" s="14" t="s">
        <v>7655</v>
      </c>
      <c r="C815" s="14" t="s">
        <v>4781</v>
      </c>
      <c r="D815" s="14" t="s">
        <v>185</v>
      </c>
      <c r="E815" s="14" t="s">
        <v>7649</v>
      </c>
      <c r="F815" s="14" t="s">
        <v>4782</v>
      </c>
      <c r="G815" s="15">
        <v>368.0</v>
      </c>
      <c r="H815" s="15" t="s">
        <v>9047</v>
      </c>
      <c r="I815" s="15">
        <v>334.0</v>
      </c>
      <c r="J815" s="15" t="s">
        <v>9075</v>
      </c>
      <c r="K815" s="15" t="s">
        <v>8078</v>
      </c>
    </row>
    <row r="816">
      <c r="A816" s="14" t="s">
        <v>4786</v>
      </c>
      <c r="B816" s="14" t="s">
        <v>7657</v>
      </c>
      <c r="C816" s="14" t="s">
        <v>4787</v>
      </c>
      <c r="D816" s="14" t="s">
        <v>193</v>
      </c>
      <c r="E816" s="14" t="s">
        <v>7658</v>
      </c>
      <c r="F816" s="14" t="s">
        <v>4788</v>
      </c>
      <c r="G816" s="15">
        <v>369.0</v>
      </c>
      <c r="H816" s="15" t="s">
        <v>9047</v>
      </c>
      <c r="I816" s="15">
        <v>335.0</v>
      </c>
      <c r="J816" s="15" t="s">
        <v>9076</v>
      </c>
      <c r="K816" s="15" t="s">
        <v>8080</v>
      </c>
    </row>
    <row r="817">
      <c r="A817" s="14" t="s">
        <v>4792</v>
      </c>
      <c r="B817" s="14" t="s">
        <v>7660</v>
      </c>
      <c r="C817" s="14" t="s">
        <v>4793</v>
      </c>
      <c r="D817" s="14" t="s">
        <v>201</v>
      </c>
      <c r="E817" s="14" t="s">
        <v>7658</v>
      </c>
      <c r="F817" s="14" t="s">
        <v>4794</v>
      </c>
      <c r="G817" s="15">
        <v>370.0</v>
      </c>
      <c r="H817" s="15" t="s">
        <v>9047</v>
      </c>
      <c r="I817" s="15">
        <v>336.0</v>
      </c>
      <c r="J817" s="15" t="s">
        <v>9077</v>
      </c>
      <c r="K817" s="15" t="s">
        <v>8082</v>
      </c>
    </row>
    <row r="818">
      <c r="A818" s="14" t="s">
        <v>4798</v>
      </c>
      <c r="B818" s="14" t="s">
        <v>7662</v>
      </c>
      <c r="C818" s="14" t="s">
        <v>4799</v>
      </c>
      <c r="D818" s="14" t="s">
        <v>209</v>
      </c>
      <c r="E818" s="14" t="s">
        <v>7663</v>
      </c>
      <c r="F818" s="14" t="s">
        <v>4800</v>
      </c>
      <c r="G818" s="15">
        <v>370.0</v>
      </c>
      <c r="H818" s="15" t="s">
        <v>9047</v>
      </c>
      <c r="I818" s="15">
        <v>336.0</v>
      </c>
      <c r="J818" s="15" t="s">
        <v>9078</v>
      </c>
      <c r="K818" s="15" t="s">
        <v>8084</v>
      </c>
    </row>
    <row r="819">
      <c r="A819" s="14" t="s">
        <v>4804</v>
      </c>
      <c r="B819" s="14" t="s">
        <v>7665</v>
      </c>
      <c r="C819" s="14" t="s">
        <v>4805</v>
      </c>
      <c r="D819" s="14" t="s">
        <v>209</v>
      </c>
      <c r="E819" s="14" t="s">
        <v>7663</v>
      </c>
      <c r="F819" s="14" t="s">
        <v>4800</v>
      </c>
      <c r="G819" s="15">
        <v>371.0</v>
      </c>
      <c r="H819" s="15" t="s">
        <v>9047</v>
      </c>
      <c r="I819" s="15">
        <v>337.0</v>
      </c>
      <c r="J819" s="15" t="s">
        <v>9079</v>
      </c>
      <c r="K819" s="15" t="s">
        <v>8086</v>
      </c>
    </row>
    <row r="820">
      <c r="A820" s="14" t="s">
        <v>4807</v>
      </c>
      <c r="B820" s="14" t="s">
        <v>7667</v>
      </c>
      <c r="C820" s="14" t="s">
        <v>4808</v>
      </c>
      <c r="D820" s="14" t="s">
        <v>218</v>
      </c>
      <c r="E820" s="14" t="s">
        <v>7663</v>
      </c>
      <c r="F820" s="14" t="s">
        <v>4809</v>
      </c>
      <c r="G820" s="15">
        <v>371.0</v>
      </c>
      <c r="H820" s="15" t="s">
        <v>9047</v>
      </c>
      <c r="I820" s="15">
        <v>337.0</v>
      </c>
      <c r="J820" s="15" t="s">
        <v>9080</v>
      </c>
      <c r="K820" s="15" t="s">
        <v>8088</v>
      </c>
    </row>
    <row r="821">
      <c r="A821" s="14" t="s">
        <v>4813</v>
      </c>
      <c r="B821" s="14" t="s">
        <v>7669</v>
      </c>
      <c r="C821" s="14" t="s">
        <v>4814</v>
      </c>
      <c r="D821" s="14" t="s">
        <v>226</v>
      </c>
      <c r="E821" s="14" t="s">
        <v>7663</v>
      </c>
      <c r="F821" s="14" t="s">
        <v>4815</v>
      </c>
      <c r="G821" s="15">
        <v>371.0</v>
      </c>
      <c r="H821" s="15" t="s">
        <v>9047</v>
      </c>
      <c r="I821" s="15">
        <v>337.0</v>
      </c>
      <c r="J821" s="15" t="s">
        <v>9081</v>
      </c>
      <c r="K821" s="15" t="s">
        <v>8090</v>
      </c>
    </row>
    <row r="822">
      <c r="A822" s="14" t="s">
        <v>4819</v>
      </c>
      <c r="B822" s="14" t="s">
        <v>7671</v>
      </c>
      <c r="C822" s="14" t="s">
        <v>4820</v>
      </c>
      <c r="D822" s="14" t="s">
        <v>234</v>
      </c>
      <c r="E822" s="14" t="s">
        <v>7663</v>
      </c>
      <c r="F822" s="14" t="s">
        <v>4821</v>
      </c>
      <c r="G822" s="15">
        <v>371.0</v>
      </c>
      <c r="H822" s="15" t="s">
        <v>9047</v>
      </c>
      <c r="I822" s="15">
        <v>337.0</v>
      </c>
      <c r="J822" s="15" t="s">
        <v>9082</v>
      </c>
      <c r="K822" s="15" t="s">
        <v>8092</v>
      </c>
    </row>
    <row r="823">
      <c r="A823" s="14" t="s">
        <v>4825</v>
      </c>
      <c r="B823" s="14" t="s">
        <v>7673</v>
      </c>
      <c r="C823" s="14" t="s">
        <v>4826</v>
      </c>
      <c r="D823" s="14" t="s">
        <v>244</v>
      </c>
      <c r="E823" s="14" t="s">
        <v>7663</v>
      </c>
      <c r="F823" s="14" t="s">
        <v>4827</v>
      </c>
      <c r="G823" s="15">
        <v>371.0</v>
      </c>
      <c r="H823" s="15" t="s">
        <v>9047</v>
      </c>
      <c r="I823" s="15">
        <v>337.0</v>
      </c>
      <c r="J823" s="15" t="s">
        <v>9083</v>
      </c>
      <c r="K823" s="15" t="s">
        <v>8094</v>
      </c>
    </row>
    <row r="824">
      <c r="A824" s="14" t="s">
        <v>4831</v>
      </c>
      <c r="B824" s="14" t="s">
        <v>7675</v>
      </c>
      <c r="C824" s="14" t="s">
        <v>4832</v>
      </c>
      <c r="D824" s="14" t="s">
        <v>254</v>
      </c>
      <c r="E824" s="14" t="s">
        <v>7663</v>
      </c>
      <c r="F824" s="14" t="s">
        <v>4833</v>
      </c>
      <c r="G824" s="15">
        <v>371.0</v>
      </c>
      <c r="H824" s="15" t="s">
        <v>9047</v>
      </c>
      <c r="I824" s="15">
        <v>337.0</v>
      </c>
      <c r="J824" s="15" t="s">
        <v>9084</v>
      </c>
      <c r="K824" s="15" t="s">
        <v>8096</v>
      </c>
    </row>
    <row r="825">
      <c r="A825" s="14" t="s">
        <v>4837</v>
      </c>
      <c r="B825" s="14" t="s">
        <v>7677</v>
      </c>
      <c r="C825" s="14" t="s">
        <v>4838</v>
      </c>
      <c r="D825" s="14" t="s">
        <v>262</v>
      </c>
      <c r="E825" s="14" t="s">
        <v>7663</v>
      </c>
      <c r="F825" s="14" t="s">
        <v>4839</v>
      </c>
      <c r="G825" s="15">
        <v>372.0</v>
      </c>
      <c r="H825" s="15" t="s">
        <v>9047</v>
      </c>
      <c r="I825" s="15">
        <v>338.0</v>
      </c>
      <c r="J825" s="15" t="s">
        <v>9085</v>
      </c>
      <c r="K825" s="15" t="s">
        <v>8098</v>
      </c>
    </row>
    <row r="826">
      <c r="A826" s="14" t="s">
        <v>4843</v>
      </c>
      <c r="B826" s="14" t="s">
        <v>7679</v>
      </c>
      <c r="C826" s="14" t="s">
        <v>4844</v>
      </c>
      <c r="D826" s="14" t="s">
        <v>268</v>
      </c>
      <c r="E826" s="14" t="s">
        <v>7663</v>
      </c>
      <c r="F826" s="14" t="s">
        <v>4845</v>
      </c>
      <c r="G826" s="15">
        <v>372.0</v>
      </c>
      <c r="H826" s="15" t="s">
        <v>9047</v>
      </c>
      <c r="I826" s="15">
        <v>338.0</v>
      </c>
      <c r="J826" s="15" t="s">
        <v>9086</v>
      </c>
      <c r="K826" s="15" t="s">
        <v>8100</v>
      </c>
    </row>
    <row r="827">
      <c r="A827" s="14" t="s">
        <v>4849</v>
      </c>
      <c r="B827" s="14" t="s">
        <v>7681</v>
      </c>
      <c r="C827" s="14" t="s">
        <v>4850</v>
      </c>
      <c r="D827" s="14" t="s">
        <v>278</v>
      </c>
      <c r="E827" s="14" t="s">
        <v>7682</v>
      </c>
      <c r="F827" s="14" t="s">
        <v>4851</v>
      </c>
      <c r="G827" s="15">
        <v>372.0</v>
      </c>
      <c r="H827" s="15" t="s">
        <v>9047</v>
      </c>
      <c r="I827" s="15">
        <v>338.0</v>
      </c>
      <c r="J827" s="15" t="s">
        <v>9087</v>
      </c>
      <c r="K827" s="21" t="s">
        <v>9088</v>
      </c>
    </row>
    <row r="828">
      <c r="A828" s="14" t="s">
        <v>4855</v>
      </c>
      <c r="B828" s="14" t="s">
        <v>7684</v>
      </c>
      <c r="C828" s="14" t="s">
        <v>4856</v>
      </c>
      <c r="D828" s="14" t="s">
        <v>286</v>
      </c>
      <c r="E828" s="14" t="s">
        <v>7682</v>
      </c>
      <c r="F828" s="14" t="s">
        <v>4857</v>
      </c>
      <c r="G828" s="15">
        <v>372.0</v>
      </c>
      <c r="H828" s="15" t="s">
        <v>9047</v>
      </c>
      <c r="I828" s="15">
        <v>338.0</v>
      </c>
      <c r="J828" s="15" t="s">
        <v>9089</v>
      </c>
      <c r="K828" s="21" t="s">
        <v>9090</v>
      </c>
    </row>
    <row r="829">
      <c r="A829" s="14" t="s">
        <v>4861</v>
      </c>
      <c r="B829" s="14" t="s">
        <v>7686</v>
      </c>
      <c r="C829" s="14" t="s">
        <v>4862</v>
      </c>
      <c r="D829" s="14" t="s">
        <v>286</v>
      </c>
      <c r="E829" s="14" t="s">
        <v>7682</v>
      </c>
      <c r="F829" s="14" t="s">
        <v>4857</v>
      </c>
      <c r="G829" s="15">
        <v>373.0</v>
      </c>
      <c r="H829" s="15" t="s">
        <v>9047</v>
      </c>
      <c r="I829" s="15">
        <v>339.0</v>
      </c>
      <c r="J829" s="15" t="s">
        <v>9091</v>
      </c>
      <c r="K829" s="21" t="s">
        <v>9092</v>
      </c>
    </row>
    <row r="830">
      <c r="A830" s="14" t="s">
        <v>4864</v>
      </c>
      <c r="B830" s="14" t="s">
        <v>7688</v>
      </c>
      <c r="C830" s="14" t="s">
        <v>4865</v>
      </c>
      <c r="D830" s="14" t="s">
        <v>294</v>
      </c>
      <c r="E830" s="14" t="s">
        <v>7682</v>
      </c>
      <c r="F830" s="14" t="s">
        <v>4866</v>
      </c>
      <c r="G830" s="15">
        <v>373.0</v>
      </c>
      <c r="H830" s="15" t="s">
        <v>9047</v>
      </c>
      <c r="I830" s="15">
        <v>339.0</v>
      </c>
      <c r="J830" s="21" t="s">
        <v>9093</v>
      </c>
      <c r="K830" s="15" t="s">
        <v>8108</v>
      </c>
    </row>
    <row r="831">
      <c r="A831" s="14" t="s">
        <v>4870</v>
      </c>
      <c r="B831" s="14" t="s">
        <v>7690</v>
      </c>
      <c r="C831" s="14" t="s">
        <v>4871</v>
      </c>
      <c r="D831" s="14" t="s">
        <v>303</v>
      </c>
      <c r="E831" s="14" t="s">
        <v>7682</v>
      </c>
      <c r="F831" s="14" t="s">
        <v>4872</v>
      </c>
      <c r="G831" s="15">
        <v>373.0</v>
      </c>
      <c r="H831" s="15" t="s">
        <v>9047</v>
      </c>
      <c r="I831" s="15">
        <v>339.0</v>
      </c>
      <c r="J831" s="15" t="s">
        <v>9094</v>
      </c>
      <c r="K831" s="15" t="s">
        <v>8110</v>
      </c>
    </row>
    <row r="832">
      <c r="A832" s="14" t="s">
        <v>4876</v>
      </c>
      <c r="B832" s="14" t="s">
        <v>7692</v>
      </c>
      <c r="C832" s="14" t="s">
        <v>4877</v>
      </c>
      <c r="D832" s="14" t="s">
        <v>303</v>
      </c>
      <c r="E832" s="14" t="s">
        <v>7682</v>
      </c>
      <c r="F832" s="14" t="s">
        <v>4872</v>
      </c>
      <c r="G832" s="15">
        <v>374.0</v>
      </c>
      <c r="H832" s="15" t="s">
        <v>9047</v>
      </c>
      <c r="I832" s="15">
        <v>340.0</v>
      </c>
      <c r="J832" s="15" t="s">
        <v>9095</v>
      </c>
      <c r="K832" s="15" t="s">
        <v>8112</v>
      </c>
    </row>
    <row r="833">
      <c r="A833" s="14" t="s">
        <v>4879</v>
      </c>
      <c r="B833" s="14" t="s">
        <v>7694</v>
      </c>
      <c r="C833" s="14" t="s">
        <v>4880</v>
      </c>
      <c r="D833" s="14" t="s">
        <v>313</v>
      </c>
      <c r="E833" s="14" t="s">
        <v>7682</v>
      </c>
      <c r="F833" s="14" t="s">
        <v>4881</v>
      </c>
      <c r="G833" s="15">
        <v>374.0</v>
      </c>
      <c r="H833" s="15" t="s">
        <v>9047</v>
      </c>
      <c r="I833" s="15">
        <v>340.0</v>
      </c>
      <c r="J833" s="15" t="s">
        <v>9096</v>
      </c>
      <c r="K833" s="15" t="s">
        <v>8114</v>
      </c>
    </row>
    <row r="834">
      <c r="A834" s="14" t="s">
        <v>4884</v>
      </c>
      <c r="B834" s="14" t="s">
        <v>7696</v>
      </c>
      <c r="C834" s="14" t="s">
        <v>4885</v>
      </c>
      <c r="D834" s="14" t="s">
        <v>336</v>
      </c>
      <c r="E834" s="14" t="s">
        <v>7682</v>
      </c>
      <c r="F834" s="14" t="s">
        <v>4886</v>
      </c>
      <c r="G834" s="15">
        <v>374.0</v>
      </c>
      <c r="H834" s="15" t="s">
        <v>9047</v>
      </c>
      <c r="I834" s="15">
        <v>340.0</v>
      </c>
      <c r="J834" s="15" t="s">
        <v>9097</v>
      </c>
      <c r="K834" s="15" t="s">
        <v>8116</v>
      </c>
    </row>
    <row r="835">
      <c r="A835" s="14" t="s">
        <v>4890</v>
      </c>
      <c r="B835" s="14" t="s">
        <v>7698</v>
      </c>
      <c r="C835" s="14" t="s">
        <v>4891</v>
      </c>
      <c r="D835" s="14" t="s">
        <v>344</v>
      </c>
      <c r="E835" s="14" t="s">
        <v>7682</v>
      </c>
      <c r="F835" s="14" t="s">
        <v>4892</v>
      </c>
      <c r="G835" s="15">
        <v>374.0</v>
      </c>
      <c r="H835" s="15" t="s">
        <v>9047</v>
      </c>
      <c r="I835" s="15">
        <v>340.0</v>
      </c>
      <c r="J835" s="15" t="s">
        <v>9098</v>
      </c>
      <c r="K835" s="15" t="s">
        <v>8118</v>
      </c>
    </row>
    <row r="836">
      <c r="A836" s="14" t="s">
        <v>4896</v>
      </c>
      <c r="B836" s="14" t="s">
        <v>7700</v>
      </c>
      <c r="C836" s="14" t="s">
        <v>4897</v>
      </c>
      <c r="D836" s="14" t="s">
        <v>344</v>
      </c>
      <c r="E836" s="14" t="s">
        <v>7682</v>
      </c>
      <c r="F836" s="14" t="s">
        <v>4892</v>
      </c>
      <c r="G836" s="15">
        <v>375.0</v>
      </c>
      <c r="H836" s="15" t="s">
        <v>9047</v>
      </c>
      <c r="I836" s="15">
        <v>341.0</v>
      </c>
      <c r="J836" s="15" t="s">
        <v>9099</v>
      </c>
      <c r="K836" s="15" t="s">
        <v>8120</v>
      </c>
    </row>
    <row r="837">
      <c r="A837" s="14" t="s">
        <v>4898</v>
      </c>
      <c r="B837" s="14" t="s">
        <v>7702</v>
      </c>
      <c r="C837" s="14" t="s">
        <v>4899</v>
      </c>
      <c r="D837" s="14" t="s">
        <v>344</v>
      </c>
      <c r="E837" s="14" t="s">
        <v>7682</v>
      </c>
      <c r="F837" s="14" t="s">
        <v>4892</v>
      </c>
      <c r="G837" s="15">
        <v>375.0</v>
      </c>
      <c r="H837" s="15" t="s">
        <v>9047</v>
      </c>
      <c r="I837" s="15">
        <v>341.0</v>
      </c>
      <c r="J837" s="15" t="s">
        <v>9100</v>
      </c>
      <c r="K837" s="15" t="s">
        <v>8122</v>
      </c>
    </row>
    <row r="838">
      <c r="A838" s="14" t="s">
        <v>4901</v>
      </c>
      <c r="B838" s="14" t="s">
        <v>7704</v>
      </c>
      <c r="C838" s="14" t="s">
        <v>4902</v>
      </c>
      <c r="D838" s="14" t="s">
        <v>352</v>
      </c>
      <c r="E838" s="14" t="s">
        <v>7705</v>
      </c>
      <c r="F838" s="14" t="s">
        <v>4903</v>
      </c>
      <c r="G838" s="15">
        <v>375.0</v>
      </c>
      <c r="H838" s="15" t="s">
        <v>9047</v>
      </c>
      <c r="I838" s="15">
        <v>341.0</v>
      </c>
      <c r="J838" s="15" t="s">
        <v>9101</v>
      </c>
      <c r="K838" s="15" t="s">
        <v>8124</v>
      </c>
    </row>
    <row r="839">
      <c r="A839" s="14" t="s">
        <v>4907</v>
      </c>
      <c r="B839" s="14" t="s">
        <v>7707</v>
      </c>
      <c r="C839" s="14" t="s">
        <v>4908</v>
      </c>
      <c r="D839" s="14" t="s">
        <v>359</v>
      </c>
      <c r="E839" s="14" t="s">
        <v>7705</v>
      </c>
      <c r="F839" s="14" t="s">
        <v>4909</v>
      </c>
      <c r="G839" s="15">
        <v>376.0</v>
      </c>
      <c r="H839" s="15" t="s">
        <v>9047</v>
      </c>
      <c r="I839" s="15">
        <v>342.0</v>
      </c>
      <c r="J839" s="15" t="s">
        <v>9102</v>
      </c>
      <c r="K839" s="15" t="s">
        <v>8126</v>
      </c>
    </row>
    <row r="840">
      <c r="A840" s="14" t="s">
        <v>4913</v>
      </c>
      <c r="B840" s="14" t="s">
        <v>7709</v>
      </c>
      <c r="C840" s="14" t="s">
        <v>4914</v>
      </c>
      <c r="D840" s="14" t="s">
        <v>367</v>
      </c>
      <c r="E840" s="14" t="s">
        <v>7705</v>
      </c>
      <c r="F840" s="14" t="s">
        <v>4915</v>
      </c>
      <c r="G840" s="15">
        <v>376.0</v>
      </c>
      <c r="H840" s="15" t="s">
        <v>9047</v>
      </c>
      <c r="I840" s="15">
        <v>342.0</v>
      </c>
      <c r="J840" s="15" t="s">
        <v>9103</v>
      </c>
      <c r="K840" s="15" t="s">
        <v>8128</v>
      </c>
    </row>
    <row r="841">
      <c r="A841" s="14" t="s">
        <v>4918</v>
      </c>
      <c r="B841" s="14" t="s">
        <v>7711</v>
      </c>
      <c r="C841" s="14" t="s">
        <v>4919</v>
      </c>
      <c r="D841" s="14" t="s">
        <v>375</v>
      </c>
      <c r="E841" s="14" t="s">
        <v>7705</v>
      </c>
      <c r="F841" s="14" t="s">
        <v>4920</v>
      </c>
      <c r="G841" s="15">
        <v>377.0</v>
      </c>
      <c r="H841" s="15" t="s">
        <v>9047</v>
      </c>
      <c r="I841" s="15">
        <v>343.0</v>
      </c>
      <c r="J841" s="15" t="s">
        <v>9104</v>
      </c>
      <c r="K841" s="15" t="s">
        <v>8130</v>
      </c>
    </row>
    <row r="842">
      <c r="A842" s="14" t="s">
        <v>4923</v>
      </c>
      <c r="B842" s="14" t="s">
        <v>7713</v>
      </c>
      <c r="C842" s="14" t="s">
        <v>4924</v>
      </c>
      <c r="D842" s="14" t="s">
        <v>375</v>
      </c>
      <c r="E842" s="14" t="s">
        <v>7705</v>
      </c>
      <c r="F842" s="14" t="s">
        <v>4920</v>
      </c>
      <c r="G842" s="15">
        <v>377.0</v>
      </c>
      <c r="H842" s="15" t="s">
        <v>9047</v>
      </c>
      <c r="I842" s="15">
        <v>343.0</v>
      </c>
      <c r="J842" s="15" t="s">
        <v>9105</v>
      </c>
      <c r="K842" s="15" t="s">
        <v>8132</v>
      </c>
    </row>
    <row r="843">
      <c r="A843" s="14" t="s">
        <v>4926</v>
      </c>
      <c r="B843" s="14" t="s">
        <v>7715</v>
      </c>
      <c r="C843" s="14" t="s">
        <v>4927</v>
      </c>
      <c r="D843" s="14" t="s">
        <v>375</v>
      </c>
      <c r="E843" s="14" t="s">
        <v>7705</v>
      </c>
      <c r="F843" s="14" t="s">
        <v>4920</v>
      </c>
      <c r="G843" s="15">
        <v>377.0</v>
      </c>
      <c r="H843" s="15" t="s">
        <v>9047</v>
      </c>
      <c r="I843" s="15">
        <v>343.0</v>
      </c>
      <c r="J843" s="15" t="s">
        <v>9106</v>
      </c>
      <c r="K843" s="15" t="s">
        <v>8134</v>
      </c>
    </row>
    <row r="844">
      <c r="A844" s="14" t="s">
        <v>4929</v>
      </c>
      <c r="B844" s="14" t="s">
        <v>7717</v>
      </c>
      <c r="C844" s="14" t="s">
        <v>4930</v>
      </c>
      <c r="D844" s="14" t="s">
        <v>375</v>
      </c>
      <c r="E844" s="14" t="s">
        <v>7705</v>
      </c>
      <c r="F844" s="14" t="s">
        <v>4920</v>
      </c>
      <c r="G844" s="15">
        <v>377.0</v>
      </c>
      <c r="H844" s="15" t="s">
        <v>9047</v>
      </c>
      <c r="I844" s="15">
        <v>343.0</v>
      </c>
      <c r="J844" s="15" t="s">
        <v>9107</v>
      </c>
      <c r="K844" s="15" t="s">
        <v>8136</v>
      </c>
    </row>
    <row r="845">
      <c r="A845" s="14" t="s">
        <v>4932</v>
      </c>
      <c r="B845" s="14" t="s">
        <v>7719</v>
      </c>
      <c r="C845" s="14" t="s">
        <v>4933</v>
      </c>
      <c r="D845" s="14" t="s">
        <v>375</v>
      </c>
      <c r="E845" s="14" t="s">
        <v>7705</v>
      </c>
      <c r="F845" s="14" t="s">
        <v>4920</v>
      </c>
      <c r="G845" s="15">
        <v>377.0</v>
      </c>
      <c r="H845" s="15" t="s">
        <v>9047</v>
      </c>
      <c r="I845" s="15">
        <v>343.0</v>
      </c>
      <c r="J845" s="15" t="s">
        <v>9108</v>
      </c>
      <c r="K845" s="15" t="s">
        <v>8138</v>
      </c>
    </row>
    <row r="846">
      <c r="A846" s="14" t="s">
        <v>4935</v>
      </c>
      <c r="B846" s="14" t="s">
        <v>7721</v>
      </c>
      <c r="C846" s="14" t="s">
        <v>4936</v>
      </c>
      <c r="D846" s="14" t="s">
        <v>375</v>
      </c>
      <c r="E846" s="14" t="s">
        <v>7705</v>
      </c>
      <c r="F846" s="14" t="s">
        <v>4920</v>
      </c>
      <c r="G846" s="15">
        <v>378.0</v>
      </c>
      <c r="H846" s="15" t="s">
        <v>9047</v>
      </c>
      <c r="I846" s="15">
        <v>344.0</v>
      </c>
      <c r="J846" s="15" t="s">
        <v>9109</v>
      </c>
      <c r="K846" s="21" t="s">
        <v>8140</v>
      </c>
    </row>
    <row r="847">
      <c r="A847" s="14" t="s">
        <v>4937</v>
      </c>
      <c r="B847" s="14" t="s">
        <v>7723</v>
      </c>
      <c r="C847" s="14" t="s">
        <v>4938</v>
      </c>
      <c r="D847" s="14" t="s">
        <v>375</v>
      </c>
      <c r="E847" s="14" t="s">
        <v>7705</v>
      </c>
      <c r="F847" s="14" t="s">
        <v>4920</v>
      </c>
      <c r="G847" s="15">
        <v>378.0</v>
      </c>
      <c r="H847" s="15" t="s">
        <v>9047</v>
      </c>
      <c r="I847" s="15">
        <v>344.0</v>
      </c>
      <c r="J847" s="15" t="s">
        <v>9110</v>
      </c>
      <c r="K847" s="21" t="s">
        <v>8142</v>
      </c>
    </row>
    <row r="848">
      <c r="A848" s="14" t="s">
        <v>4939</v>
      </c>
      <c r="B848" s="14" t="s">
        <v>7725</v>
      </c>
      <c r="C848" s="14" t="s">
        <v>4940</v>
      </c>
      <c r="D848" s="14" t="s">
        <v>375</v>
      </c>
      <c r="E848" s="14" t="s">
        <v>7705</v>
      </c>
      <c r="F848" s="14" t="s">
        <v>4920</v>
      </c>
      <c r="G848" s="15">
        <v>378.0</v>
      </c>
      <c r="H848" s="15" t="s">
        <v>9047</v>
      </c>
      <c r="I848" s="15">
        <v>344.0</v>
      </c>
      <c r="J848" s="15" t="s">
        <v>9111</v>
      </c>
      <c r="K848" s="21" t="s">
        <v>9112</v>
      </c>
    </row>
    <row r="849">
      <c r="A849" s="14" t="s">
        <v>4941</v>
      </c>
      <c r="B849" s="14" t="s">
        <v>7727</v>
      </c>
      <c r="C849" s="14" t="s">
        <v>4942</v>
      </c>
      <c r="D849" s="14" t="s">
        <v>375</v>
      </c>
      <c r="E849" s="14" t="s">
        <v>7705</v>
      </c>
      <c r="F849" s="14" t="s">
        <v>4920</v>
      </c>
      <c r="G849" s="15">
        <v>378.0</v>
      </c>
      <c r="H849" s="15" t="s">
        <v>9047</v>
      </c>
      <c r="I849" s="15">
        <v>344.0</v>
      </c>
      <c r="J849" s="21" t="s">
        <v>9113</v>
      </c>
      <c r="K849" s="21" t="s">
        <v>8146</v>
      </c>
    </row>
    <row r="850">
      <c r="A850" s="14" t="s">
        <v>4943</v>
      </c>
      <c r="B850" s="14" t="s">
        <v>7729</v>
      </c>
      <c r="C850" s="14" t="s">
        <v>4944</v>
      </c>
      <c r="D850" s="14" t="s">
        <v>375</v>
      </c>
      <c r="E850" s="14" t="s">
        <v>7705</v>
      </c>
      <c r="F850" s="14" t="s">
        <v>4920</v>
      </c>
      <c r="G850" s="15">
        <v>378.0</v>
      </c>
      <c r="H850" s="15" t="s">
        <v>9047</v>
      </c>
      <c r="I850" s="15">
        <v>344.0</v>
      </c>
      <c r="J850" s="21" t="s">
        <v>9114</v>
      </c>
      <c r="K850" s="21" t="s">
        <v>9115</v>
      </c>
    </row>
    <row r="851">
      <c r="A851" s="14" t="s">
        <v>4945</v>
      </c>
      <c r="B851" s="14" t="s">
        <v>7731</v>
      </c>
      <c r="C851" s="14" t="s">
        <v>4946</v>
      </c>
      <c r="D851" s="14" t="s">
        <v>375</v>
      </c>
      <c r="E851" s="14" t="s">
        <v>7705</v>
      </c>
      <c r="F851" s="14" t="s">
        <v>4920</v>
      </c>
      <c r="G851" s="15">
        <v>378.0</v>
      </c>
      <c r="H851" s="15" t="s">
        <v>9047</v>
      </c>
      <c r="I851" s="15">
        <v>344.0</v>
      </c>
      <c r="J851" s="21" t="s">
        <v>9116</v>
      </c>
      <c r="K851" s="21" t="s">
        <v>9117</v>
      </c>
    </row>
    <row r="852">
      <c r="A852" s="14" t="s">
        <v>4947</v>
      </c>
      <c r="B852" s="14" t="s">
        <v>7731</v>
      </c>
      <c r="C852" s="14" t="s">
        <v>4946</v>
      </c>
      <c r="D852" s="14" t="s">
        <v>375</v>
      </c>
      <c r="E852" s="14" t="s">
        <v>7705</v>
      </c>
      <c r="F852" s="14" t="s">
        <v>4920</v>
      </c>
      <c r="G852" s="15"/>
      <c r="H852" s="15"/>
      <c r="I852" s="15"/>
      <c r="J852" s="21"/>
      <c r="K852" s="21"/>
    </row>
    <row r="853">
      <c r="A853" s="14" t="s">
        <v>4948</v>
      </c>
      <c r="B853" s="14" t="s">
        <v>7734</v>
      </c>
      <c r="C853" s="14" t="s">
        <v>4949</v>
      </c>
      <c r="D853" s="14" t="s">
        <v>375</v>
      </c>
      <c r="E853" s="14" t="s">
        <v>7705</v>
      </c>
      <c r="F853" s="14" t="s">
        <v>4920</v>
      </c>
      <c r="G853" s="15">
        <v>378.0</v>
      </c>
      <c r="H853" s="15" t="s">
        <v>9047</v>
      </c>
      <c r="I853" s="15">
        <v>344.0</v>
      </c>
      <c r="J853" s="21" t="s">
        <v>9118</v>
      </c>
      <c r="K853" s="21" t="s">
        <v>9119</v>
      </c>
    </row>
    <row r="854">
      <c r="A854" s="14" t="s">
        <v>4950</v>
      </c>
      <c r="B854" s="14" t="s">
        <v>7736</v>
      </c>
      <c r="C854" s="14" t="s">
        <v>4951</v>
      </c>
      <c r="D854" s="14" t="s">
        <v>375</v>
      </c>
      <c r="E854" s="14" t="s">
        <v>7705</v>
      </c>
      <c r="F854" s="14" t="s">
        <v>4920</v>
      </c>
      <c r="G854" s="15">
        <v>378.0</v>
      </c>
      <c r="H854" s="15" t="s">
        <v>9047</v>
      </c>
      <c r="I854" s="15">
        <v>344.0</v>
      </c>
      <c r="J854" s="21" t="s">
        <v>9120</v>
      </c>
      <c r="K854" s="21" t="s">
        <v>9121</v>
      </c>
    </row>
    <row r="855">
      <c r="A855" s="14" t="s">
        <v>4952</v>
      </c>
      <c r="B855" s="14" t="s">
        <v>7738</v>
      </c>
      <c r="C855" s="14" t="s">
        <v>4953</v>
      </c>
      <c r="D855" s="14" t="s">
        <v>383</v>
      </c>
      <c r="E855" s="14" t="s">
        <v>7705</v>
      </c>
      <c r="F855" s="14" t="s">
        <v>4954</v>
      </c>
      <c r="G855" s="15">
        <v>378.0</v>
      </c>
      <c r="H855" s="15" t="s">
        <v>9047</v>
      </c>
      <c r="I855" s="15">
        <v>344.0</v>
      </c>
      <c r="J855" s="21" t="s">
        <v>9122</v>
      </c>
      <c r="K855" s="21" t="s">
        <v>8156</v>
      </c>
    </row>
    <row r="856">
      <c r="A856" s="14" t="s">
        <v>4957</v>
      </c>
      <c r="B856" s="14" t="s">
        <v>7740</v>
      </c>
      <c r="C856" s="14" t="s">
        <v>4958</v>
      </c>
      <c r="D856" s="14" t="s">
        <v>391</v>
      </c>
      <c r="E856" s="14" t="s">
        <v>7741</v>
      </c>
      <c r="F856" s="14" t="s">
        <v>4959</v>
      </c>
      <c r="G856" s="15">
        <v>379.0</v>
      </c>
      <c r="H856" s="15" t="s">
        <v>9047</v>
      </c>
      <c r="I856" s="15">
        <v>345.0</v>
      </c>
      <c r="J856" s="15" t="s">
        <v>9123</v>
      </c>
      <c r="K856" s="15" t="s">
        <v>8158</v>
      </c>
    </row>
    <row r="857">
      <c r="A857" s="14" t="s">
        <v>4962</v>
      </c>
      <c r="B857" s="14" t="s">
        <v>7743</v>
      </c>
      <c r="C857" s="14" t="s">
        <v>4963</v>
      </c>
      <c r="D857" s="14" t="s">
        <v>391</v>
      </c>
      <c r="E857" s="14" t="s">
        <v>7741</v>
      </c>
      <c r="F857" s="14" t="s">
        <v>4959</v>
      </c>
      <c r="G857" s="15">
        <v>379.0</v>
      </c>
      <c r="H857" s="15" t="s">
        <v>9047</v>
      </c>
      <c r="I857" s="15">
        <v>345.0</v>
      </c>
      <c r="J857" s="15" t="s">
        <v>9124</v>
      </c>
      <c r="K857" s="15" t="s">
        <v>8160</v>
      </c>
    </row>
    <row r="858">
      <c r="A858" s="14" t="s">
        <v>4964</v>
      </c>
      <c r="B858" s="14" t="s">
        <v>4965</v>
      </c>
      <c r="C858" s="16"/>
      <c r="D858" s="16"/>
      <c r="E858" s="16"/>
      <c r="F858" s="16"/>
      <c r="G858" s="15">
        <v>379.0</v>
      </c>
      <c r="H858" s="15" t="s">
        <v>9047</v>
      </c>
      <c r="I858" s="15">
        <v>345.0</v>
      </c>
      <c r="J858" s="15" t="s">
        <v>9125</v>
      </c>
      <c r="K858" s="15" t="s">
        <v>8162</v>
      </c>
    </row>
    <row r="859">
      <c r="A859" s="14" t="s">
        <v>4966</v>
      </c>
      <c r="B859" s="14" t="s">
        <v>4965</v>
      </c>
      <c r="C859" s="16"/>
      <c r="D859" s="16"/>
      <c r="E859" s="16"/>
      <c r="F859" s="16"/>
      <c r="G859" s="15">
        <v>380.0</v>
      </c>
      <c r="H859" s="15" t="s">
        <v>9047</v>
      </c>
      <c r="I859" s="15">
        <v>346.0</v>
      </c>
      <c r="J859" s="15" t="s">
        <v>9126</v>
      </c>
      <c r="K859" s="21" t="s">
        <v>9127</v>
      </c>
    </row>
    <row r="860">
      <c r="A860" s="14" t="s">
        <v>4968</v>
      </c>
      <c r="B860" s="14" t="s">
        <v>7747</v>
      </c>
      <c r="C860" s="14" t="s">
        <v>4969</v>
      </c>
      <c r="D860" s="14" t="s">
        <v>391</v>
      </c>
      <c r="E860" s="14" t="s">
        <v>7741</v>
      </c>
      <c r="F860" s="14" t="s">
        <v>4959</v>
      </c>
      <c r="G860" s="15">
        <v>380.0</v>
      </c>
      <c r="H860" s="15" t="s">
        <v>9047</v>
      </c>
      <c r="I860" s="15">
        <v>346.0</v>
      </c>
      <c r="J860" s="21" t="s">
        <v>9128</v>
      </c>
      <c r="K860" s="21" t="s">
        <v>8166</v>
      </c>
    </row>
    <row r="861">
      <c r="A861" s="14" t="s">
        <v>4971</v>
      </c>
      <c r="B861" s="14" t="s">
        <v>7749</v>
      </c>
      <c r="C861" s="14" t="s">
        <v>4972</v>
      </c>
      <c r="D861" s="14" t="s">
        <v>400</v>
      </c>
      <c r="E861" s="14" t="s">
        <v>7741</v>
      </c>
      <c r="F861" s="14" t="s">
        <v>4973</v>
      </c>
      <c r="G861" s="15">
        <v>380.0</v>
      </c>
      <c r="H861" s="15" t="s">
        <v>9047</v>
      </c>
      <c r="I861" s="15">
        <v>346.0</v>
      </c>
      <c r="J861" s="15" t="s">
        <v>9129</v>
      </c>
      <c r="K861" s="15" t="s">
        <v>8168</v>
      </c>
    </row>
    <row r="862">
      <c r="A862" s="14" t="s">
        <v>4976</v>
      </c>
      <c r="B862" s="14" t="s">
        <v>7751</v>
      </c>
      <c r="C862" s="14" t="s">
        <v>4977</v>
      </c>
      <c r="D862" s="14" t="s">
        <v>400</v>
      </c>
      <c r="E862" s="14" t="s">
        <v>7741</v>
      </c>
      <c r="F862" s="14" t="s">
        <v>4973</v>
      </c>
      <c r="G862" s="15">
        <v>380.0</v>
      </c>
      <c r="H862" s="15" t="s">
        <v>9047</v>
      </c>
      <c r="I862" s="15">
        <v>346.0</v>
      </c>
      <c r="J862" s="15" t="s">
        <v>9130</v>
      </c>
      <c r="K862" s="15" t="s">
        <v>8170</v>
      </c>
    </row>
    <row r="863">
      <c r="A863" s="14" t="s">
        <v>4978</v>
      </c>
      <c r="B863" s="14" t="s">
        <v>7753</v>
      </c>
      <c r="C863" s="14" t="s">
        <v>4979</v>
      </c>
      <c r="D863" s="14" t="s">
        <v>400</v>
      </c>
      <c r="E863" s="14" t="s">
        <v>7741</v>
      </c>
      <c r="F863" s="14" t="s">
        <v>4973</v>
      </c>
      <c r="G863" s="15">
        <v>380.0</v>
      </c>
      <c r="H863" s="15" t="s">
        <v>9047</v>
      </c>
      <c r="I863" s="15">
        <v>346.0</v>
      </c>
      <c r="J863" s="15" t="s">
        <v>9131</v>
      </c>
      <c r="K863" s="15" t="s">
        <v>8172</v>
      </c>
    </row>
    <row r="864">
      <c r="A864" s="14" t="s">
        <v>4980</v>
      </c>
      <c r="B864" s="14" t="s">
        <v>7755</v>
      </c>
      <c r="C864" s="14" t="s">
        <v>4981</v>
      </c>
      <c r="D864" s="14" t="s">
        <v>400</v>
      </c>
      <c r="E864" s="14" t="s">
        <v>7741</v>
      </c>
      <c r="F864" s="14" t="s">
        <v>4973</v>
      </c>
      <c r="G864" s="15">
        <v>380.0</v>
      </c>
      <c r="H864" s="15" t="s">
        <v>9047</v>
      </c>
      <c r="I864" s="15">
        <v>346.0</v>
      </c>
      <c r="J864" s="15" t="s">
        <v>9132</v>
      </c>
      <c r="K864" s="15" t="s">
        <v>8174</v>
      </c>
    </row>
    <row r="865">
      <c r="A865" s="14" t="s">
        <v>4982</v>
      </c>
      <c r="B865" s="14" t="s">
        <v>7757</v>
      </c>
      <c r="C865" s="14" t="s">
        <v>4983</v>
      </c>
      <c r="D865" s="14" t="s">
        <v>400</v>
      </c>
      <c r="E865" s="14" t="s">
        <v>7741</v>
      </c>
      <c r="F865" s="14" t="s">
        <v>4973</v>
      </c>
      <c r="G865" s="15">
        <v>381.0</v>
      </c>
      <c r="H865" s="15" t="s">
        <v>9047</v>
      </c>
      <c r="I865" s="15">
        <v>347.0</v>
      </c>
      <c r="J865" s="15" t="s">
        <v>9133</v>
      </c>
      <c r="K865" s="15" t="s">
        <v>8176</v>
      </c>
    </row>
    <row r="866">
      <c r="A866" s="14" t="s">
        <v>4985</v>
      </c>
      <c r="B866" s="14" t="s">
        <v>7759</v>
      </c>
      <c r="C866" s="14" t="s">
        <v>4986</v>
      </c>
      <c r="D866" s="14" t="s">
        <v>400</v>
      </c>
      <c r="E866" s="14" t="s">
        <v>7741</v>
      </c>
      <c r="F866" s="14" t="s">
        <v>4973</v>
      </c>
      <c r="G866" s="15">
        <v>381.0</v>
      </c>
      <c r="H866" s="15" t="s">
        <v>9047</v>
      </c>
      <c r="I866" s="15">
        <v>347.0</v>
      </c>
      <c r="J866" s="15" t="s">
        <v>9134</v>
      </c>
      <c r="K866" s="15" t="s">
        <v>8178</v>
      </c>
    </row>
    <row r="867">
      <c r="A867" s="14" t="s">
        <v>4987</v>
      </c>
      <c r="B867" s="14" t="s">
        <v>7761</v>
      </c>
      <c r="C867" s="14" t="s">
        <v>4988</v>
      </c>
      <c r="D867" s="14" t="s">
        <v>400</v>
      </c>
      <c r="E867" s="14" t="s">
        <v>7741</v>
      </c>
      <c r="F867" s="14" t="s">
        <v>4973</v>
      </c>
      <c r="G867" s="15">
        <v>381.0</v>
      </c>
      <c r="H867" s="15" t="s">
        <v>9047</v>
      </c>
      <c r="I867" s="15">
        <v>347.0</v>
      </c>
      <c r="J867" s="15" t="s">
        <v>9135</v>
      </c>
      <c r="K867" s="21" t="s">
        <v>9136</v>
      </c>
    </row>
    <row r="868">
      <c r="A868" s="14" t="s">
        <v>4989</v>
      </c>
      <c r="B868" s="14" t="s">
        <v>7763</v>
      </c>
      <c r="C868" s="14" t="s">
        <v>4990</v>
      </c>
      <c r="D868" s="14" t="s">
        <v>400</v>
      </c>
      <c r="E868" s="14" t="s">
        <v>7741</v>
      </c>
      <c r="F868" s="14" t="s">
        <v>4973</v>
      </c>
      <c r="G868" s="15">
        <v>381.0</v>
      </c>
      <c r="H868" s="15" t="s">
        <v>9047</v>
      </c>
      <c r="I868" s="15">
        <v>347.0</v>
      </c>
      <c r="J868" s="21" t="s">
        <v>9137</v>
      </c>
      <c r="K868" s="15" t="s">
        <v>8182</v>
      </c>
    </row>
    <row r="869">
      <c r="A869" s="14" t="s">
        <v>4991</v>
      </c>
      <c r="B869" s="14" t="s">
        <v>7765</v>
      </c>
      <c r="C869" s="14" t="s">
        <v>4992</v>
      </c>
      <c r="D869" s="14" t="s">
        <v>400</v>
      </c>
      <c r="E869" s="14" t="s">
        <v>7741</v>
      </c>
      <c r="F869" s="14" t="s">
        <v>4973</v>
      </c>
      <c r="G869" s="15">
        <v>381.0</v>
      </c>
      <c r="H869" s="15" t="s">
        <v>9047</v>
      </c>
      <c r="I869" s="15">
        <v>347.0</v>
      </c>
      <c r="J869" s="15" t="s">
        <v>9138</v>
      </c>
      <c r="K869" s="15" t="s">
        <v>8491</v>
      </c>
    </row>
    <row r="870">
      <c r="A870" s="14" t="s">
        <v>4993</v>
      </c>
      <c r="B870" s="14" t="s">
        <v>7767</v>
      </c>
      <c r="C870" s="14" t="s">
        <v>4994</v>
      </c>
      <c r="D870" s="14" t="s">
        <v>400</v>
      </c>
      <c r="E870" s="14" t="s">
        <v>7741</v>
      </c>
      <c r="F870" s="14" t="s">
        <v>4973</v>
      </c>
      <c r="G870" s="15">
        <v>381.0</v>
      </c>
      <c r="H870" s="15" t="s">
        <v>9047</v>
      </c>
      <c r="I870" s="15">
        <v>347.0</v>
      </c>
      <c r="J870" s="21" t="s">
        <v>9139</v>
      </c>
      <c r="K870" s="21" t="s">
        <v>9140</v>
      </c>
    </row>
    <row r="871">
      <c r="A871" s="14" t="s">
        <v>4995</v>
      </c>
      <c r="B871" s="14" t="s">
        <v>7769</v>
      </c>
      <c r="C871" s="14" t="s">
        <v>4996</v>
      </c>
      <c r="D871" s="14" t="s">
        <v>400</v>
      </c>
      <c r="E871" s="14" t="s">
        <v>7741</v>
      </c>
      <c r="F871" s="14" t="s">
        <v>4973</v>
      </c>
      <c r="G871" s="15">
        <v>381.0</v>
      </c>
      <c r="H871" s="15" t="s">
        <v>9047</v>
      </c>
      <c r="I871" s="15">
        <v>347.0</v>
      </c>
      <c r="J871" s="21" t="s">
        <v>9141</v>
      </c>
      <c r="K871" s="21" t="s">
        <v>9142</v>
      </c>
    </row>
    <row r="872">
      <c r="A872" s="14" t="s">
        <v>4997</v>
      </c>
      <c r="B872" s="14" t="s">
        <v>7771</v>
      </c>
      <c r="C872" s="14" t="s">
        <v>4998</v>
      </c>
      <c r="D872" s="14" t="s">
        <v>400</v>
      </c>
      <c r="E872" s="14" t="s">
        <v>7741</v>
      </c>
      <c r="F872" s="14" t="s">
        <v>4973</v>
      </c>
      <c r="G872" s="15">
        <v>382.0</v>
      </c>
      <c r="H872" s="15" t="s">
        <v>9047</v>
      </c>
      <c r="I872" s="15">
        <v>348.0</v>
      </c>
      <c r="J872" s="15" t="s">
        <v>9143</v>
      </c>
      <c r="K872" s="15" t="s">
        <v>8190</v>
      </c>
    </row>
    <row r="873">
      <c r="A873" s="14" t="s">
        <v>4999</v>
      </c>
      <c r="B873" s="14" t="s">
        <v>7773</v>
      </c>
      <c r="C873" s="14" t="s">
        <v>5000</v>
      </c>
      <c r="D873" s="14" t="s">
        <v>400</v>
      </c>
      <c r="E873" s="14" t="s">
        <v>7741</v>
      </c>
      <c r="F873" s="14" t="s">
        <v>4973</v>
      </c>
      <c r="G873" s="15">
        <v>382.0</v>
      </c>
      <c r="H873" s="15" t="s">
        <v>9047</v>
      </c>
      <c r="I873" s="15">
        <v>348.0</v>
      </c>
      <c r="J873" s="15" t="s">
        <v>9144</v>
      </c>
      <c r="K873" s="15" t="s">
        <v>8192</v>
      </c>
    </row>
    <row r="874">
      <c r="A874" s="14" t="s">
        <v>5001</v>
      </c>
      <c r="B874" s="14" t="s">
        <v>7775</v>
      </c>
      <c r="C874" s="14" t="s">
        <v>5002</v>
      </c>
      <c r="D874" s="14" t="s">
        <v>400</v>
      </c>
      <c r="E874" s="14" t="s">
        <v>7741</v>
      </c>
      <c r="F874" s="14" t="s">
        <v>4973</v>
      </c>
      <c r="G874" s="15">
        <v>383.0</v>
      </c>
      <c r="H874" s="15" t="s">
        <v>9047</v>
      </c>
      <c r="I874" s="15">
        <v>349.0</v>
      </c>
      <c r="J874" s="15" t="s">
        <v>9145</v>
      </c>
      <c r="K874" s="15" t="s">
        <v>8194</v>
      </c>
    </row>
    <row r="875">
      <c r="A875" s="14" t="s">
        <v>5003</v>
      </c>
      <c r="B875" s="16"/>
      <c r="C875" s="16"/>
      <c r="D875" s="16"/>
      <c r="E875" s="16"/>
      <c r="F875" s="16"/>
      <c r="G875" s="15"/>
      <c r="H875" s="15"/>
      <c r="I875" s="15"/>
      <c r="J875" s="15"/>
      <c r="K875" s="15"/>
    </row>
    <row r="876">
      <c r="A876" s="14" t="s">
        <v>5004</v>
      </c>
      <c r="B876" s="14" t="s">
        <v>7777</v>
      </c>
      <c r="C876" s="14" t="s">
        <v>5005</v>
      </c>
      <c r="D876" s="14" t="s">
        <v>408</v>
      </c>
      <c r="E876" s="14" t="s">
        <v>7778</v>
      </c>
      <c r="F876" s="14" t="s">
        <v>5006</v>
      </c>
      <c r="G876" s="15">
        <v>383.0</v>
      </c>
      <c r="H876" s="15" t="s">
        <v>9047</v>
      </c>
      <c r="I876" s="15">
        <v>349.0</v>
      </c>
      <c r="J876" s="15" t="s">
        <v>9146</v>
      </c>
      <c r="K876" s="15" t="s">
        <v>8196</v>
      </c>
    </row>
    <row r="877">
      <c r="A877" s="14" t="s">
        <v>5009</v>
      </c>
      <c r="B877" s="14" t="s">
        <v>7780</v>
      </c>
      <c r="C877" s="14" t="s">
        <v>5010</v>
      </c>
      <c r="D877" s="14" t="s">
        <v>408</v>
      </c>
      <c r="E877" s="14" t="s">
        <v>7781</v>
      </c>
      <c r="F877" s="14" t="s">
        <v>5011</v>
      </c>
      <c r="G877" s="15">
        <v>385.0</v>
      </c>
      <c r="H877" s="15" t="s">
        <v>9047</v>
      </c>
      <c r="I877" s="15">
        <v>351.0</v>
      </c>
      <c r="J877" s="15" t="s">
        <v>9147</v>
      </c>
      <c r="K877" s="15" t="s">
        <v>8198</v>
      </c>
    </row>
    <row r="878">
      <c r="A878" s="14" t="s">
        <v>5012</v>
      </c>
      <c r="B878" s="14" t="s">
        <v>7783</v>
      </c>
      <c r="C878" s="14" t="s">
        <v>5013</v>
      </c>
      <c r="D878" s="14" t="s">
        <v>408</v>
      </c>
      <c r="E878" s="14" t="s">
        <v>7781</v>
      </c>
      <c r="F878" s="14" t="s">
        <v>5011</v>
      </c>
      <c r="G878" s="15">
        <v>387.0</v>
      </c>
      <c r="H878" s="15" t="s">
        <v>9047</v>
      </c>
      <c r="I878" s="15">
        <v>353.0</v>
      </c>
      <c r="J878" s="15" t="s">
        <v>9148</v>
      </c>
      <c r="K878" s="15" t="s">
        <v>8200</v>
      </c>
    </row>
    <row r="879">
      <c r="A879" s="14" t="s">
        <v>5014</v>
      </c>
      <c r="B879" s="14" t="s">
        <v>7785</v>
      </c>
      <c r="C879" s="14" t="s">
        <v>5015</v>
      </c>
      <c r="D879" s="14" t="s">
        <v>416</v>
      </c>
      <c r="E879" s="14" t="s">
        <v>7786</v>
      </c>
      <c r="F879" s="14" t="s">
        <v>5016</v>
      </c>
      <c r="G879" s="15">
        <v>388.0</v>
      </c>
      <c r="H879" s="15" t="s">
        <v>9047</v>
      </c>
      <c r="I879" s="15">
        <v>354.0</v>
      </c>
      <c r="J879" s="15" t="s">
        <v>9149</v>
      </c>
      <c r="K879" s="15" t="s">
        <v>8202</v>
      </c>
    </row>
    <row r="880">
      <c r="A880" s="14" t="s">
        <v>5019</v>
      </c>
      <c r="B880" s="14" t="s">
        <v>7788</v>
      </c>
      <c r="C880" s="14" t="s">
        <v>5020</v>
      </c>
      <c r="D880" s="14" t="s">
        <v>424</v>
      </c>
      <c r="E880" s="14" t="s">
        <v>7786</v>
      </c>
      <c r="F880" s="14" t="s">
        <v>5021</v>
      </c>
      <c r="G880" s="15">
        <v>389.0</v>
      </c>
      <c r="H880" s="15" t="s">
        <v>9047</v>
      </c>
      <c r="I880" s="15">
        <v>355.0</v>
      </c>
      <c r="J880" s="15" t="s">
        <v>9150</v>
      </c>
      <c r="K880" s="15" t="s">
        <v>8204</v>
      </c>
    </row>
    <row r="881">
      <c r="A881" s="14" t="s">
        <v>5025</v>
      </c>
      <c r="B881" s="14" t="s">
        <v>7790</v>
      </c>
      <c r="C881" s="14" t="s">
        <v>5026</v>
      </c>
      <c r="D881" s="14" t="s">
        <v>432</v>
      </c>
      <c r="E881" s="14" t="s">
        <v>7791</v>
      </c>
      <c r="F881" s="14" t="s">
        <v>5027</v>
      </c>
      <c r="G881" s="15">
        <v>389.0</v>
      </c>
      <c r="H881" s="15" t="s">
        <v>9047</v>
      </c>
      <c r="I881" s="15">
        <v>355.0</v>
      </c>
      <c r="J881" s="15" t="s">
        <v>9151</v>
      </c>
      <c r="K881" s="21" t="s">
        <v>9140</v>
      </c>
    </row>
    <row r="882">
      <c r="A882" s="14" t="s">
        <v>5031</v>
      </c>
      <c r="B882" s="14" t="s">
        <v>7793</v>
      </c>
      <c r="C882" s="14" t="s">
        <v>5032</v>
      </c>
      <c r="D882" s="14" t="s">
        <v>440</v>
      </c>
      <c r="E882" s="14" t="s">
        <v>7791</v>
      </c>
      <c r="F882" s="14" t="s">
        <v>5033</v>
      </c>
      <c r="G882" s="15">
        <v>390.0</v>
      </c>
      <c r="H882" s="15" t="s">
        <v>9047</v>
      </c>
      <c r="I882" s="15">
        <v>356.0</v>
      </c>
      <c r="J882" s="15" t="s">
        <v>9152</v>
      </c>
      <c r="K882" s="15" t="s">
        <v>8208</v>
      </c>
    </row>
    <row r="883">
      <c r="A883" s="14" t="s">
        <v>5037</v>
      </c>
      <c r="B883" s="14" t="s">
        <v>7795</v>
      </c>
      <c r="C883" s="14" t="s">
        <v>5038</v>
      </c>
      <c r="D883" s="14" t="s">
        <v>448</v>
      </c>
      <c r="E883" s="14" t="s">
        <v>7796</v>
      </c>
      <c r="F883" s="14" t="s">
        <v>5039</v>
      </c>
      <c r="G883" s="15">
        <v>390.0</v>
      </c>
      <c r="H883" s="15" t="s">
        <v>9047</v>
      </c>
      <c r="I883" s="15">
        <v>356.0</v>
      </c>
      <c r="J883" s="15" t="s">
        <v>9153</v>
      </c>
      <c r="K883" s="15" t="s">
        <v>8210</v>
      </c>
    </row>
    <row r="884">
      <c r="A884" s="14" t="s">
        <v>5043</v>
      </c>
      <c r="B884" s="14" t="s">
        <v>7798</v>
      </c>
      <c r="C884" s="14" t="s">
        <v>5044</v>
      </c>
      <c r="D884" s="14" t="s">
        <v>456</v>
      </c>
      <c r="E884" s="14" t="s">
        <v>7799</v>
      </c>
      <c r="F884" s="14" t="s">
        <v>5045</v>
      </c>
      <c r="G884" s="15">
        <v>391.0</v>
      </c>
      <c r="H884" s="15" t="s">
        <v>9047</v>
      </c>
      <c r="I884" s="15">
        <v>357.0</v>
      </c>
      <c r="J884" s="15" t="s">
        <v>9154</v>
      </c>
      <c r="K884" s="15" t="s">
        <v>8212</v>
      </c>
    </row>
    <row r="885">
      <c r="A885" s="14" t="s">
        <v>5049</v>
      </c>
      <c r="B885" s="14" t="s">
        <v>7801</v>
      </c>
      <c r="C885" s="14" t="s">
        <v>5050</v>
      </c>
      <c r="D885" s="14" t="s">
        <v>464</v>
      </c>
      <c r="E885" s="14" t="s">
        <v>7799</v>
      </c>
      <c r="F885" s="14" t="s">
        <v>5051</v>
      </c>
      <c r="G885" s="15">
        <v>393.0</v>
      </c>
      <c r="H885" s="15" t="s">
        <v>9047</v>
      </c>
      <c r="I885" s="15">
        <v>359.0</v>
      </c>
      <c r="J885" s="15" t="s">
        <v>9155</v>
      </c>
      <c r="K885" s="15" t="s">
        <v>8214</v>
      </c>
    </row>
    <row r="886">
      <c r="A886" s="14" t="s">
        <v>5055</v>
      </c>
      <c r="B886" s="14" t="s">
        <v>7803</v>
      </c>
      <c r="C886" s="14" t="s">
        <v>5056</v>
      </c>
      <c r="D886" s="14" t="s">
        <v>472</v>
      </c>
      <c r="E886" s="14" t="s">
        <v>7799</v>
      </c>
      <c r="F886" s="14" t="s">
        <v>5057</v>
      </c>
      <c r="G886" s="15">
        <v>393.0</v>
      </c>
      <c r="H886" s="15" t="s">
        <v>9047</v>
      </c>
      <c r="I886" s="15">
        <v>359.0</v>
      </c>
      <c r="J886" s="15" t="s">
        <v>9156</v>
      </c>
      <c r="K886" s="15" t="s">
        <v>8216</v>
      </c>
    </row>
    <row r="887">
      <c r="A887" s="14" t="s">
        <v>5061</v>
      </c>
      <c r="B887" s="14" t="s">
        <v>7805</v>
      </c>
      <c r="C887" s="14" t="s">
        <v>5062</v>
      </c>
      <c r="D887" s="14" t="s">
        <v>481</v>
      </c>
      <c r="E887" s="14" t="s">
        <v>7806</v>
      </c>
      <c r="F887" s="14" t="s">
        <v>5063</v>
      </c>
      <c r="G887" s="15">
        <v>393.0</v>
      </c>
      <c r="H887" s="15" t="s">
        <v>9047</v>
      </c>
      <c r="I887" s="15">
        <v>359.0</v>
      </c>
      <c r="J887" s="15" t="s">
        <v>9157</v>
      </c>
      <c r="K887" s="15" t="s">
        <v>8218</v>
      </c>
    </row>
    <row r="888">
      <c r="A888" s="14" t="s">
        <v>5067</v>
      </c>
      <c r="B888" s="14" t="s">
        <v>7808</v>
      </c>
      <c r="C888" s="14" t="s">
        <v>5068</v>
      </c>
      <c r="D888" s="14" t="s">
        <v>489</v>
      </c>
      <c r="E888" s="14" t="s">
        <v>7806</v>
      </c>
      <c r="F888" s="14" t="s">
        <v>5069</v>
      </c>
      <c r="G888" s="15">
        <v>394.0</v>
      </c>
      <c r="H888" s="15" t="s">
        <v>9047</v>
      </c>
      <c r="I888" s="15">
        <v>360.0</v>
      </c>
      <c r="J888" s="15" t="s">
        <v>9158</v>
      </c>
      <c r="K888" s="15" t="s">
        <v>8220</v>
      </c>
    </row>
    <row r="889">
      <c r="A889" s="14" t="s">
        <v>5073</v>
      </c>
      <c r="B889" s="14" t="s">
        <v>7810</v>
      </c>
      <c r="C889" s="14" t="s">
        <v>5074</v>
      </c>
      <c r="D889" s="14" t="s">
        <v>497</v>
      </c>
      <c r="E889" s="14" t="s">
        <v>7806</v>
      </c>
      <c r="F889" s="14" t="s">
        <v>5075</v>
      </c>
      <c r="G889" s="15">
        <v>394.0</v>
      </c>
      <c r="H889" s="15" t="s">
        <v>9047</v>
      </c>
      <c r="I889" s="15">
        <v>360.0</v>
      </c>
      <c r="J889" s="15" t="s">
        <v>9159</v>
      </c>
      <c r="K889" s="15" t="s">
        <v>8222</v>
      </c>
    </row>
    <row r="890">
      <c r="A890" s="14" t="s">
        <v>5079</v>
      </c>
      <c r="B890" s="14" t="s">
        <v>7812</v>
      </c>
      <c r="C890" s="14" t="s">
        <v>5080</v>
      </c>
      <c r="D890" s="14" t="s">
        <v>505</v>
      </c>
      <c r="E890" s="14" t="s">
        <v>7806</v>
      </c>
      <c r="F890" s="14" t="s">
        <v>5081</v>
      </c>
      <c r="G890" s="15">
        <v>395.0</v>
      </c>
      <c r="H890" s="15" t="s">
        <v>9047</v>
      </c>
      <c r="I890" s="15">
        <v>361.0</v>
      </c>
      <c r="J890" s="15" t="s">
        <v>9160</v>
      </c>
      <c r="K890" s="15" t="s">
        <v>8224</v>
      </c>
    </row>
    <row r="891">
      <c r="A891" s="14" t="s">
        <v>5085</v>
      </c>
      <c r="B891" s="14" t="s">
        <v>7814</v>
      </c>
      <c r="C891" s="14" t="s">
        <v>5086</v>
      </c>
      <c r="D891" s="14" t="s">
        <v>513</v>
      </c>
      <c r="E891" s="14" t="s">
        <v>7815</v>
      </c>
      <c r="F891" s="14" t="s">
        <v>5087</v>
      </c>
      <c r="G891" s="15">
        <v>395.0</v>
      </c>
      <c r="H891" s="15" t="s">
        <v>9047</v>
      </c>
      <c r="I891" s="15">
        <v>361.0</v>
      </c>
      <c r="J891" s="15" t="s">
        <v>9161</v>
      </c>
      <c r="K891" s="15" t="s">
        <v>8226</v>
      </c>
    </row>
    <row r="892">
      <c r="A892" s="14" t="s">
        <v>5091</v>
      </c>
      <c r="B892" s="14" t="s">
        <v>7817</v>
      </c>
      <c r="C892" s="14" t="s">
        <v>5092</v>
      </c>
      <c r="D892" s="14" t="s">
        <v>520</v>
      </c>
      <c r="E892" s="14" t="s">
        <v>7818</v>
      </c>
      <c r="F892" s="14" t="s">
        <v>5093</v>
      </c>
      <c r="G892" s="15">
        <v>395.0</v>
      </c>
      <c r="H892" s="15" t="s">
        <v>9047</v>
      </c>
      <c r="I892" s="15">
        <v>361.0</v>
      </c>
      <c r="J892" s="15" t="s">
        <v>9162</v>
      </c>
      <c r="K892" s="15" t="s">
        <v>8228</v>
      </c>
    </row>
    <row r="893">
      <c r="A893" s="14" t="s">
        <v>5097</v>
      </c>
      <c r="B893" s="14" t="s">
        <v>7820</v>
      </c>
      <c r="C893" s="14" t="s">
        <v>5098</v>
      </c>
      <c r="D893" s="14" t="s">
        <v>528</v>
      </c>
      <c r="E893" s="14" t="s">
        <v>7821</v>
      </c>
      <c r="F893" s="14" t="s">
        <v>5099</v>
      </c>
      <c r="G893" s="15">
        <v>396.0</v>
      </c>
      <c r="H893" s="15" t="s">
        <v>9047</v>
      </c>
      <c r="I893" s="15">
        <v>362.0</v>
      </c>
      <c r="J893" s="15" t="s">
        <v>9163</v>
      </c>
      <c r="K893" s="15" t="s">
        <v>8230</v>
      </c>
    </row>
    <row r="894">
      <c r="A894" s="14" t="s">
        <v>5103</v>
      </c>
      <c r="B894" s="14" t="s">
        <v>7823</v>
      </c>
      <c r="C894" s="14" t="s">
        <v>5104</v>
      </c>
      <c r="D894" s="14" t="s">
        <v>535</v>
      </c>
      <c r="E894" s="14" t="s">
        <v>7821</v>
      </c>
      <c r="F894" s="14" t="s">
        <v>5105</v>
      </c>
      <c r="G894" s="15">
        <v>396.0</v>
      </c>
      <c r="H894" s="15" t="s">
        <v>9047</v>
      </c>
      <c r="I894" s="15">
        <v>362.0</v>
      </c>
      <c r="J894" s="15" t="s">
        <v>9164</v>
      </c>
      <c r="K894" s="15" t="s">
        <v>8232</v>
      </c>
    </row>
    <row r="895">
      <c r="A895" s="14" t="s">
        <v>5109</v>
      </c>
      <c r="B895" s="14" t="s">
        <v>7825</v>
      </c>
      <c r="C895" s="14" t="s">
        <v>5110</v>
      </c>
      <c r="D895" s="14" t="s">
        <v>543</v>
      </c>
      <c r="E895" s="14" t="s">
        <v>7826</v>
      </c>
      <c r="F895" s="14" t="s">
        <v>5111</v>
      </c>
      <c r="G895" s="15">
        <v>398.0</v>
      </c>
      <c r="H895" s="15" t="s">
        <v>9047</v>
      </c>
      <c r="I895" s="15">
        <v>364.0</v>
      </c>
      <c r="J895" s="15" t="s">
        <v>9165</v>
      </c>
      <c r="K895" s="15" t="s">
        <v>8234</v>
      </c>
    </row>
    <row r="896">
      <c r="A896" s="14" t="s">
        <v>5115</v>
      </c>
      <c r="B896" s="14" t="s">
        <v>7828</v>
      </c>
      <c r="C896" s="14" t="s">
        <v>5116</v>
      </c>
      <c r="D896" s="14" t="s">
        <v>551</v>
      </c>
      <c r="E896" s="14" t="s">
        <v>7829</v>
      </c>
      <c r="F896" s="14" t="s">
        <v>5117</v>
      </c>
      <c r="G896" s="15">
        <v>399.0</v>
      </c>
      <c r="H896" s="15" t="s">
        <v>9047</v>
      </c>
      <c r="I896" s="15">
        <v>365.0</v>
      </c>
      <c r="J896" s="15" t="s">
        <v>9166</v>
      </c>
      <c r="K896" s="15" t="s">
        <v>8236</v>
      </c>
    </row>
    <row r="897">
      <c r="A897" s="14" t="s">
        <v>5121</v>
      </c>
      <c r="B897" s="14" t="s">
        <v>7831</v>
      </c>
      <c r="C897" s="14" t="s">
        <v>5122</v>
      </c>
      <c r="D897" s="14" t="s">
        <v>561</v>
      </c>
      <c r="E897" s="14" t="s">
        <v>7829</v>
      </c>
      <c r="F897" s="14" t="s">
        <v>5123</v>
      </c>
      <c r="G897" s="15">
        <v>400.0</v>
      </c>
      <c r="H897" s="15" t="s">
        <v>9047</v>
      </c>
      <c r="I897" s="15">
        <v>366.0</v>
      </c>
      <c r="J897" s="15" t="s">
        <v>9167</v>
      </c>
      <c r="K897" s="15" t="s">
        <v>8238</v>
      </c>
    </row>
    <row r="898">
      <c r="A898" s="14" t="s">
        <v>5127</v>
      </c>
      <c r="B898" s="14" t="s">
        <v>7833</v>
      </c>
      <c r="C898" s="14" t="s">
        <v>5128</v>
      </c>
      <c r="D898" s="14" t="s">
        <v>569</v>
      </c>
      <c r="E898" s="14" t="s">
        <v>7834</v>
      </c>
      <c r="F898" s="14" t="s">
        <v>5129</v>
      </c>
      <c r="G898" s="15">
        <v>400.0</v>
      </c>
      <c r="H898" s="15" t="s">
        <v>9047</v>
      </c>
      <c r="I898" s="15">
        <v>366.0</v>
      </c>
      <c r="J898" s="15" t="s">
        <v>9168</v>
      </c>
      <c r="K898" s="15" t="s">
        <v>8240</v>
      </c>
    </row>
    <row r="899">
      <c r="A899" s="14" t="s">
        <v>5133</v>
      </c>
      <c r="B899" s="14" t="s">
        <v>7836</v>
      </c>
      <c r="C899" s="14" t="s">
        <v>5134</v>
      </c>
      <c r="D899" s="14" t="s">
        <v>577</v>
      </c>
      <c r="E899" s="14" t="s">
        <v>7834</v>
      </c>
      <c r="F899" s="14" t="s">
        <v>5135</v>
      </c>
      <c r="G899" s="15">
        <v>400.0</v>
      </c>
      <c r="H899" s="15" t="s">
        <v>9047</v>
      </c>
      <c r="I899" s="15">
        <v>366.0</v>
      </c>
      <c r="J899" s="15" t="s">
        <v>9169</v>
      </c>
      <c r="K899" s="15" t="s">
        <v>8242</v>
      </c>
    </row>
    <row r="900">
      <c r="A900" s="14" t="s">
        <v>5139</v>
      </c>
      <c r="B900" s="14" t="s">
        <v>7839</v>
      </c>
      <c r="C900" s="14" t="s">
        <v>5140</v>
      </c>
      <c r="D900" s="14" t="s">
        <v>587</v>
      </c>
      <c r="E900" s="14" t="s">
        <v>7840</v>
      </c>
      <c r="F900" s="14" t="s">
        <v>5141</v>
      </c>
      <c r="G900" s="15">
        <v>401.0</v>
      </c>
      <c r="H900" s="15" t="s">
        <v>9047</v>
      </c>
      <c r="I900" s="15">
        <v>367.0</v>
      </c>
      <c r="J900" s="15" t="s">
        <v>9170</v>
      </c>
      <c r="K900" s="15" t="s">
        <v>8244</v>
      </c>
    </row>
    <row r="901">
      <c r="A901" s="14" t="s">
        <v>5145</v>
      </c>
      <c r="B901" s="14" t="s">
        <v>7843</v>
      </c>
      <c r="C901" s="14" t="s">
        <v>5146</v>
      </c>
      <c r="D901" s="14" t="s">
        <v>595</v>
      </c>
      <c r="E901" s="14" t="s">
        <v>7840</v>
      </c>
      <c r="F901" s="14" t="s">
        <v>5147</v>
      </c>
      <c r="G901" s="15">
        <v>401.0</v>
      </c>
      <c r="H901" s="15" t="s">
        <v>9047</v>
      </c>
      <c r="I901" s="15">
        <v>367.0</v>
      </c>
      <c r="J901" s="15" t="s">
        <v>9171</v>
      </c>
      <c r="K901" s="15" t="s">
        <v>8246</v>
      </c>
    </row>
    <row r="902">
      <c r="A902" s="14" t="s">
        <v>5151</v>
      </c>
      <c r="B902" s="14" t="s">
        <v>7845</v>
      </c>
      <c r="C902" s="14" t="s">
        <v>5152</v>
      </c>
      <c r="D902" s="14" t="s">
        <v>603</v>
      </c>
      <c r="E902" s="14" t="s">
        <v>7846</v>
      </c>
      <c r="F902" s="14" t="s">
        <v>5153</v>
      </c>
      <c r="G902" s="15">
        <v>401.0</v>
      </c>
      <c r="H902" s="15" t="s">
        <v>9047</v>
      </c>
      <c r="I902" s="15">
        <v>367.0</v>
      </c>
      <c r="J902" s="15" t="s">
        <v>9172</v>
      </c>
      <c r="K902" s="15" t="s">
        <v>8250</v>
      </c>
    </row>
    <row r="903">
      <c r="A903" s="14" t="s">
        <v>5157</v>
      </c>
      <c r="B903" s="14" t="s">
        <v>7848</v>
      </c>
      <c r="C903" s="14" t="s">
        <v>5158</v>
      </c>
      <c r="D903" s="14" t="s">
        <v>611</v>
      </c>
      <c r="E903" s="14" t="s">
        <v>7849</v>
      </c>
      <c r="F903" s="14" t="s">
        <v>5159</v>
      </c>
      <c r="G903" s="15">
        <v>402.0</v>
      </c>
      <c r="H903" s="15" t="s">
        <v>9047</v>
      </c>
      <c r="I903" s="15">
        <v>368.0</v>
      </c>
      <c r="J903" s="15" t="s">
        <v>9173</v>
      </c>
      <c r="K903" s="15" t="s">
        <v>8252</v>
      </c>
    </row>
    <row r="904">
      <c r="A904" s="14" t="s">
        <v>5163</v>
      </c>
      <c r="B904" s="14" t="s">
        <v>7851</v>
      </c>
      <c r="C904" s="14" t="s">
        <v>5164</v>
      </c>
      <c r="D904" s="14" t="s">
        <v>619</v>
      </c>
      <c r="E904" s="14" t="s">
        <v>7852</v>
      </c>
      <c r="F904" s="14" t="s">
        <v>5165</v>
      </c>
      <c r="G904" s="15">
        <v>402.0</v>
      </c>
      <c r="H904" s="15" t="s">
        <v>9047</v>
      </c>
      <c r="I904" s="15">
        <v>368.0</v>
      </c>
      <c r="J904" s="15" t="s">
        <v>9174</v>
      </c>
      <c r="K904" s="15" t="s">
        <v>8254</v>
      </c>
    </row>
    <row r="905">
      <c r="A905" s="14" t="s">
        <v>5169</v>
      </c>
      <c r="B905" s="14" t="s">
        <v>7854</v>
      </c>
      <c r="C905" s="14" t="s">
        <v>5170</v>
      </c>
      <c r="D905" s="14" t="s">
        <v>627</v>
      </c>
      <c r="E905" s="14" t="s">
        <v>7852</v>
      </c>
      <c r="F905" s="14" t="s">
        <v>5171</v>
      </c>
      <c r="G905" s="15">
        <v>402.0</v>
      </c>
      <c r="H905" s="15" t="s">
        <v>9047</v>
      </c>
      <c r="I905" s="15">
        <v>368.0</v>
      </c>
      <c r="J905" s="15" t="s">
        <v>9175</v>
      </c>
      <c r="K905" s="15" t="s">
        <v>8248</v>
      </c>
    </row>
    <row r="906">
      <c r="A906" s="14" t="s">
        <v>5175</v>
      </c>
      <c r="B906" s="14" t="s">
        <v>7856</v>
      </c>
      <c r="C906" s="14" t="s">
        <v>5176</v>
      </c>
      <c r="D906" s="14" t="s">
        <v>639</v>
      </c>
      <c r="E906" s="14" t="s">
        <v>7857</v>
      </c>
      <c r="F906" s="14" t="s">
        <v>5177</v>
      </c>
      <c r="G906" s="15">
        <v>403.0</v>
      </c>
      <c r="H906" s="15" t="s">
        <v>9047</v>
      </c>
      <c r="I906" s="15">
        <v>369.0</v>
      </c>
      <c r="J906" s="15" t="s">
        <v>9176</v>
      </c>
      <c r="K906" s="15" t="s">
        <v>8256</v>
      </c>
    </row>
    <row r="907">
      <c r="A907" s="14" t="s">
        <v>5181</v>
      </c>
      <c r="B907" s="14" t="s">
        <v>7859</v>
      </c>
      <c r="C907" s="14" t="s">
        <v>5182</v>
      </c>
      <c r="D907" s="14" t="s">
        <v>650</v>
      </c>
      <c r="E907" s="14" t="s">
        <v>7860</v>
      </c>
      <c r="F907" s="14" t="s">
        <v>5183</v>
      </c>
      <c r="G907" s="15">
        <v>403.0</v>
      </c>
      <c r="H907" s="15" t="s">
        <v>9047</v>
      </c>
      <c r="I907" s="15">
        <v>369.0</v>
      </c>
      <c r="J907" s="15" t="s">
        <v>9177</v>
      </c>
      <c r="K907" s="15" t="s">
        <v>8258</v>
      </c>
    </row>
    <row r="908">
      <c r="A908" s="14" t="s">
        <v>5187</v>
      </c>
      <c r="B908" s="14" t="s">
        <v>7862</v>
      </c>
      <c r="C908" s="14" t="s">
        <v>5188</v>
      </c>
      <c r="D908" s="16"/>
      <c r="E908" s="16"/>
      <c r="F908" s="16"/>
      <c r="G908" s="15">
        <v>404.0</v>
      </c>
      <c r="H908" s="15" t="s">
        <v>9047</v>
      </c>
      <c r="I908" s="15">
        <v>370.0</v>
      </c>
      <c r="J908" s="15" t="s">
        <v>9178</v>
      </c>
      <c r="K908" s="15" t="s">
        <v>8260</v>
      </c>
    </row>
    <row r="909">
      <c r="A909" s="14" t="s">
        <v>5192</v>
      </c>
      <c r="B909" s="14" t="s">
        <v>7862</v>
      </c>
      <c r="C909" s="14" t="s">
        <v>5188</v>
      </c>
      <c r="D909" s="14" t="s">
        <v>660</v>
      </c>
      <c r="E909" s="14" t="s">
        <v>7860</v>
      </c>
      <c r="F909" s="14" t="s">
        <v>5193</v>
      </c>
      <c r="G909" s="15">
        <v>404.0</v>
      </c>
      <c r="H909" s="15" t="s">
        <v>9047</v>
      </c>
      <c r="I909" s="15">
        <v>370.0</v>
      </c>
      <c r="J909" s="15" t="s">
        <v>9179</v>
      </c>
      <c r="K909" s="15" t="s">
        <v>8262</v>
      </c>
    </row>
    <row r="910">
      <c r="A910" s="14" t="s">
        <v>5195</v>
      </c>
      <c r="B910" s="14" t="s">
        <v>7864</v>
      </c>
      <c r="C910" s="14" t="s">
        <v>5196</v>
      </c>
      <c r="D910" s="14" t="s">
        <v>668</v>
      </c>
      <c r="E910" s="14" t="s">
        <v>7860</v>
      </c>
      <c r="F910" s="14" t="s">
        <v>5197</v>
      </c>
      <c r="G910" s="15">
        <v>405.0</v>
      </c>
      <c r="H910" s="15" t="s">
        <v>9047</v>
      </c>
      <c r="I910" s="15">
        <v>371.0</v>
      </c>
      <c r="J910" s="15" t="s">
        <v>9180</v>
      </c>
      <c r="K910" s="15" t="s">
        <v>8264</v>
      </c>
    </row>
    <row r="911">
      <c r="A911" s="14" t="s">
        <v>5201</v>
      </c>
      <c r="B911" s="14" t="s">
        <v>7866</v>
      </c>
      <c r="C911" s="14" t="s">
        <v>5202</v>
      </c>
      <c r="D911" s="14" t="s">
        <v>678</v>
      </c>
      <c r="E911" s="14" t="s">
        <v>7860</v>
      </c>
      <c r="F911" s="14" t="s">
        <v>5203</v>
      </c>
      <c r="G911" s="15">
        <v>405.0</v>
      </c>
      <c r="H911" s="15" t="s">
        <v>9047</v>
      </c>
      <c r="I911" s="15">
        <v>371.0</v>
      </c>
      <c r="J911" s="15" t="s">
        <v>9181</v>
      </c>
      <c r="K911" s="15" t="s">
        <v>8266</v>
      </c>
    </row>
    <row r="912">
      <c r="A912" s="14" t="s">
        <v>5207</v>
      </c>
      <c r="B912" s="14" t="s">
        <v>7868</v>
      </c>
      <c r="C912" s="14" t="s">
        <v>5208</v>
      </c>
      <c r="D912" s="14" t="s">
        <v>686</v>
      </c>
      <c r="E912" s="14" t="s">
        <v>7869</v>
      </c>
      <c r="F912" s="14" t="s">
        <v>5209</v>
      </c>
      <c r="G912" s="15">
        <v>405.0</v>
      </c>
      <c r="H912" s="15" t="s">
        <v>9047</v>
      </c>
      <c r="I912" s="15">
        <v>371.0</v>
      </c>
      <c r="J912" s="15" t="s">
        <v>9182</v>
      </c>
      <c r="K912" s="15" t="s">
        <v>8268</v>
      </c>
    </row>
    <row r="913">
      <c r="A913" s="14" t="s">
        <v>5212</v>
      </c>
      <c r="B913" s="14" t="s">
        <v>7871</v>
      </c>
      <c r="C913" s="14" t="s">
        <v>5213</v>
      </c>
      <c r="D913" s="14" t="s">
        <v>694</v>
      </c>
      <c r="E913" s="14" t="s">
        <v>7869</v>
      </c>
      <c r="F913" s="14" t="s">
        <v>5214</v>
      </c>
      <c r="G913" s="15">
        <v>406.0</v>
      </c>
      <c r="H913" s="15" t="s">
        <v>9047</v>
      </c>
      <c r="I913" s="15">
        <v>372.0</v>
      </c>
      <c r="J913" s="15" t="s">
        <v>9183</v>
      </c>
      <c r="K913" s="15" t="s">
        <v>8270</v>
      </c>
    </row>
    <row r="914">
      <c r="A914" s="14" t="s">
        <v>5218</v>
      </c>
      <c r="B914" s="14" t="s">
        <v>7873</v>
      </c>
      <c r="C914" s="14" t="s">
        <v>5219</v>
      </c>
      <c r="D914" s="14" t="s">
        <v>702</v>
      </c>
      <c r="E914" s="14" t="s">
        <v>7869</v>
      </c>
      <c r="F914" s="14" t="s">
        <v>5220</v>
      </c>
      <c r="G914" s="15">
        <v>407.0</v>
      </c>
      <c r="H914" s="15" t="s">
        <v>9047</v>
      </c>
      <c r="I914" s="15">
        <v>373.0</v>
      </c>
      <c r="J914" s="15" t="s">
        <v>9184</v>
      </c>
      <c r="K914" s="15" t="s">
        <v>8272</v>
      </c>
    </row>
    <row r="915">
      <c r="A915" s="14" t="s">
        <v>5224</v>
      </c>
      <c r="B915" s="14" t="s">
        <v>7875</v>
      </c>
      <c r="C915" s="14" t="s">
        <v>5225</v>
      </c>
      <c r="D915" s="14" t="s">
        <v>710</v>
      </c>
      <c r="E915" s="14" t="s">
        <v>7876</v>
      </c>
      <c r="F915" s="14" t="s">
        <v>5226</v>
      </c>
      <c r="G915" s="15">
        <v>407.0</v>
      </c>
      <c r="H915" s="15" t="s">
        <v>9047</v>
      </c>
      <c r="I915" s="15">
        <v>373.0</v>
      </c>
      <c r="J915" s="15" t="s">
        <v>9185</v>
      </c>
      <c r="K915" s="15" t="s">
        <v>8274</v>
      </c>
    </row>
    <row r="916">
      <c r="A916" s="14" t="s">
        <v>5230</v>
      </c>
      <c r="B916" s="14" t="s">
        <v>7878</v>
      </c>
      <c r="C916" s="14" t="s">
        <v>5231</v>
      </c>
      <c r="D916" s="14" t="s">
        <v>718</v>
      </c>
      <c r="E916" s="14" t="s">
        <v>7879</v>
      </c>
      <c r="F916" s="14" t="s">
        <v>5232</v>
      </c>
      <c r="G916" s="15">
        <v>408.0</v>
      </c>
      <c r="H916" s="15" t="s">
        <v>9047</v>
      </c>
      <c r="I916" s="15">
        <v>374.0</v>
      </c>
      <c r="J916" s="15" t="s">
        <v>9186</v>
      </c>
      <c r="K916" s="15" t="s">
        <v>8276</v>
      </c>
    </row>
    <row r="917">
      <c r="A917" s="14" t="s">
        <v>5236</v>
      </c>
      <c r="B917" s="14" t="s">
        <v>7881</v>
      </c>
      <c r="C917" s="14" t="s">
        <v>5237</v>
      </c>
      <c r="D917" s="14" t="s">
        <v>726</v>
      </c>
      <c r="E917" s="14" t="s">
        <v>7882</v>
      </c>
      <c r="F917" s="14" t="s">
        <v>5238</v>
      </c>
      <c r="G917" s="15">
        <v>409.0</v>
      </c>
      <c r="H917" s="15" t="s">
        <v>9047</v>
      </c>
      <c r="I917" s="15">
        <v>375.0</v>
      </c>
      <c r="J917" s="15" t="s">
        <v>9187</v>
      </c>
      <c r="K917" s="15" t="s">
        <v>8278</v>
      </c>
    </row>
    <row r="918">
      <c r="A918" s="14" t="s">
        <v>5242</v>
      </c>
      <c r="B918" s="14" t="s">
        <v>7884</v>
      </c>
      <c r="C918" s="14" t="s">
        <v>5243</v>
      </c>
      <c r="D918" s="14" t="s">
        <v>735</v>
      </c>
      <c r="E918" s="14" t="s">
        <v>7882</v>
      </c>
      <c r="F918" s="14" t="s">
        <v>5244</v>
      </c>
      <c r="G918" s="15">
        <v>410.0</v>
      </c>
      <c r="H918" s="15" t="s">
        <v>9047</v>
      </c>
      <c r="I918" s="15">
        <v>376.0</v>
      </c>
      <c r="J918" s="15" t="s">
        <v>9188</v>
      </c>
      <c r="K918" s="15" t="s">
        <v>8280</v>
      </c>
    </row>
    <row r="919">
      <c r="A919" s="14" t="s">
        <v>5248</v>
      </c>
      <c r="B919" s="14" t="s">
        <v>7886</v>
      </c>
      <c r="C919" s="14" t="s">
        <v>5249</v>
      </c>
      <c r="D919" s="14" t="s">
        <v>743</v>
      </c>
      <c r="E919" s="14" t="s">
        <v>7887</v>
      </c>
      <c r="F919" s="14" t="s">
        <v>5250</v>
      </c>
      <c r="G919" s="15">
        <v>411.0</v>
      </c>
      <c r="H919" s="15" t="s">
        <v>9047</v>
      </c>
      <c r="I919" s="15">
        <v>377.0</v>
      </c>
      <c r="J919" s="15" t="s">
        <v>9189</v>
      </c>
      <c r="K919" s="15" t="s">
        <v>8282</v>
      </c>
    </row>
    <row r="920">
      <c r="A920" s="14" t="s">
        <v>5254</v>
      </c>
      <c r="B920" s="14" t="s">
        <v>7889</v>
      </c>
      <c r="C920" s="14" t="s">
        <v>5255</v>
      </c>
      <c r="D920" s="14" t="s">
        <v>751</v>
      </c>
      <c r="E920" s="14" t="s">
        <v>7887</v>
      </c>
      <c r="F920" s="14" t="s">
        <v>5256</v>
      </c>
      <c r="G920" s="15">
        <v>411.0</v>
      </c>
      <c r="H920" s="15" t="s">
        <v>9047</v>
      </c>
      <c r="I920" s="15">
        <v>377.0</v>
      </c>
      <c r="J920" s="15" t="s">
        <v>9190</v>
      </c>
      <c r="K920" s="15" t="s">
        <v>8284</v>
      </c>
    </row>
    <row r="921">
      <c r="A921" s="14" t="s">
        <v>5260</v>
      </c>
      <c r="B921" s="14" t="s">
        <v>7891</v>
      </c>
      <c r="C921" s="14" t="s">
        <v>5261</v>
      </c>
      <c r="D921" s="14" t="s">
        <v>759</v>
      </c>
      <c r="E921" s="14" t="s">
        <v>7887</v>
      </c>
      <c r="F921" s="14" t="s">
        <v>5262</v>
      </c>
      <c r="G921" s="15">
        <v>411.0</v>
      </c>
      <c r="H921" s="15" t="s">
        <v>9047</v>
      </c>
      <c r="I921" s="15">
        <v>377.0</v>
      </c>
      <c r="J921" s="15" t="s">
        <v>9191</v>
      </c>
      <c r="K921" s="15" t="s">
        <v>8286</v>
      </c>
    </row>
    <row r="922">
      <c r="A922" s="14" t="s">
        <v>5266</v>
      </c>
      <c r="B922" s="14" t="s">
        <v>7893</v>
      </c>
      <c r="C922" s="14" t="s">
        <v>5267</v>
      </c>
      <c r="D922" s="14" t="s">
        <v>767</v>
      </c>
      <c r="E922" s="14" t="s">
        <v>7894</v>
      </c>
      <c r="F922" s="14" t="s">
        <v>5268</v>
      </c>
      <c r="G922" s="15">
        <v>412.0</v>
      </c>
      <c r="H922" s="15" t="s">
        <v>9047</v>
      </c>
      <c r="I922" s="15">
        <v>378.0</v>
      </c>
      <c r="J922" s="15" t="s">
        <v>9192</v>
      </c>
      <c r="K922" s="15" t="s">
        <v>8288</v>
      </c>
    </row>
    <row r="923">
      <c r="A923" s="14" t="s">
        <v>5272</v>
      </c>
      <c r="B923" s="14" t="s">
        <v>7896</v>
      </c>
      <c r="C923" s="14" t="s">
        <v>5273</v>
      </c>
      <c r="D923" s="14" t="s">
        <v>775</v>
      </c>
      <c r="E923" s="14" t="s">
        <v>7897</v>
      </c>
      <c r="F923" s="14" t="s">
        <v>5274</v>
      </c>
      <c r="G923" s="15">
        <v>412.0</v>
      </c>
      <c r="H923" s="15" t="s">
        <v>9047</v>
      </c>
      <c r="I923" s="15">
        <v>378.0</v>
      </c>
      <c r="J923" s="15" t="s">
        <v>9193</v>
      </c>
      <c r="K923" s="15" t="s">
        <v>8290</v>
      </c>
    </row>
    <row r="924">
      <c r="A924" s="14" t="s">
        <v>5276</v>
      </c>
      <c r="B924" s="14" t="s">
        <v>7899</v>
      </c>
      <c r="C924" s="14" t="s">
        <v>5277</v>
      </c>
      <c r="D924" s="14" t="s">
        <v>775</v>
      </c>
      <c r="E924" s="14" t="s">
        <v>7897</v>
      </c>
      <c r="F924" s="14" t="s">
        <v>5274</v>
      </c>
      <c r="G924" s="15">
        <v>413.0</v>
      </c>
      <c r="H924" s="15" t="s">
        <v>9047</v>
      </c>
      <c r="I924" s="15">
        <v>379.0</v>
      </c>
      <c r="J924" s="15" t="s">
        <v>9194</v>
      </c>
      <c r="K924" s="15" t="s">
        <v>8292</v>
      </c>
    </row>
    <row r="925">
      <c r="A925" s="14" t="s">
        <v>5281</v>
      </c>
      <c r="B925" s="14" t="s">
        <v>7901</v>
      </c>
      <c r="C925" s="14" t="s">
        <v>5282</v>
      </c>
      <c r="D925" s="14" t="s">
        <v>783</v>
      </c>
      <c r="E925" s="14" t="s">
        <v>7897</v>
      </c>
      <c r="F925" s="14" t="s">
        <v>5283</v>
      </c>
      <c r="G925" s="15">
        <v>413.0</v>
      </c>
      <c r="H925" s="15" t="s">
        <v>9047</v>
      </c>
      <c r="I925" s="15">
        <v>379.0</v>
      </c>
      <c r="J925" s="15" t="s">
        <v>9195</v>
      </c>
      <c r="K925" s="15" t="s">
        <v>8294</v>
      </c>
    </row>
    <row r="926">
      <c r="A926" s="14" t="s">
        <v>5287</v>
      </c>
      <c r="B926" s="14" t="s">
        <v>7903</v>
      </c>
      <c r="C926" s="14" t="s">
        <v>5288</v>
      </c>
      <c r="D926" s="14" t="s">
        <v>791</v>
      </c>
      <c r="E926" s="14" t="s">
        <v>7897</v>
      </c>
      <c r="F926" s="14" t="s">
        <v>5289</v>
      </c>
      <c r="G926" s="15">
        <v>414.0</v>
      </c>
      <c r="H926" s="15" t="s">
        <v>9047</v>
      </c>
      <c r="I926" s="15">
        <v>380.0</v>
      </c>
      <c r="J926" s="15" t="s">
        <v>9196</v>
      </c>
      <c r="K926" s="15" t="s">
        <v>8548</v>
      </c>
    </row>
    <row r="927">
      <c r="A927" s="14" t="s">
        <v>5293</v>
      </c>
      <c r="B927" s="14" t="s">
        <v>7905</v>
      </c>
      <c r="C927" s="14" t="s">
        <v>5294</v>
      </c>
      <c r="D927" s="14" t="s">
        <v>799</v>
      </c>
      <c r="E927" s="14" t="s">
        <v>7906</v>
      </c>
      <c r="F927" s="14" t="s">
        <v>5295</v>
      </c>
      <c r="G927" s="15">
        <v>414.0</v>
      </c>
      <c r="H927" s="15" t="s">
        <v>9047</v>
      </c>
      <c r="I927" s="15">
        <v>380.0</v>
      </c>
      <c r="J927" s="15" t="s">
        <v>9197</v>
      </c>
      <c r="K927" s="15" t="s">
        <v>8298</v>
      </c>
    </row>
    <row r="928">
      <c r="A928" s="14" t="s">
        <v>5299</v>
      </c>
      <c r="B928" s="14" t="s">
        <v>7908</v>
      </c>
      <c r="C928" s="14" t="s">
        <v>5300</v>
      </c>
      <c r="D928" s="14" t="s">
        <v>811</v>
      </c>
      <c r="E928" s="14" t="s">
        <v>7906</v>
      </c>
      <c r="F928" s="14" t="s">
        <v>5301</v>
      </c>
      <c r="G928" s="15">
        <v>414.0</v>
      </c>
      <c r="H928" s="15" t="s">
        <v>9047</v>
      </c>
      <c r="I928" s="15">
        <v>380.0</v>
      </c>
      <c r="J928" s="15" t="s">
        <v>9198</v>
      </c>
      <c r="K928" s="15" t="s">
        <v>8300</v>
      </c>
    </row>
    <row r="929">
      <c r="A929" s="14" t="s">
        <v>5305</v>
      </c>
      <c r="B929" s="14" t="s">
        <v>7910</v>
      </c>
      <c r="C929" s="14" t="s">
        <v>5306</v>
      </c>
      <c r="D929" s="14" t="s">
        <v>820</v>
      </c>
      <c r="E929" s="14" t="s">
        <v>7911</v>
      </c>
      <c r="F929" s="14" t="s">
        <v>5307</v>
      </c>
      <c r="G929" s="15">
        <v>415.0</v>
      </c>
      <c r="H929" s="15" t="s">
        <v>9047</v>
      </c>
      <c r="I929" s="15">
        <v>381.0</v>
      </c>
      <c r="J929" s="15" t="s">
        <v>9199</v>
      </c>
      <c r="K929" s="15" t="s">
        <v>8302</v>
      </c>
    </row>
    <row r="930">
      <c r="A930" s="14" t="s">
        <v>5311</v>
      </c>
      <c r="B930" s="14" t="s">
        <v>7913</v>
      </c>
      <c r="C930" s="14" t="s">
        <v>5312</v>
      </c>
      <c r="D930" s="14" t="s">
        <v>828</v>
      </c>
      <c r="E930" s="14" t="s">
        <v>7911</v>
      </c>
      <c r="F930" s="14" t="s">
        <v>5313</v>
      </c>
      <c r="G930" s="15">
        <v>415.0</v>
      </c>
      <c r="H930" s="15" t="s">
        <v>9047</v>
      </c>
      <c r="I930" s="15">
        <v>381.0</v>
      </c>
      <c r="J930" s="15" t="s">
        <v>9200</v>
      </c>
      <c r="K930" s="15" t="s">
        <v>8296</v>
      </c>
    </row>
    <row r="931">
      <c r="A931" s="14" t="s">
        <v>5317</v>
      </c>
      <c r="B931" s="14" t="s">
        <v>7915</v>
      </c>
      <c r="C931" s="14" t="s">
        <v>5318</v>
      </c>
      <c r="D931" s="14" t="s">
        <v>836</v>
      </c>
      <c r="E931" s="14" t="s">
        <v>7916</v>
      </c>
      <c r="F931" s="14" t="s">
        <v>5319</v>
      </c>
      <c r="G931" s="15">
        <v>416.0</v>
      </c>
      <c r="H931" s="15" t="s">
        <v>9047</v>
      </c>
      <c r="I931" s="15">
        <v>382.0</v>
      </c>
      <c r="J931" s="15" t="s">
        <v>9201</v>
      </c>
      <c r="K931" s="15" t="s">
        <v>8305</v>
      </c>
    </row>
    <row r="932">
      <c r="A932" s="14" t="s">
        <v>5323</v>
      </c>
      <c r="B932" s="14" t="s">
        <v>7918</v>
      </c>
      <c r="C932" s="14" t="s">
        <v>5324</v>
      </c>
      <c r="D932" s="14" t="s">
        <v>836</v>
      </c>
      <c r="E932" s="14" t="s">
        <v>7916</v>
      </c>
      <c r="F932" s="14" t="s">
        <v>5319</v>
      </c>
      <c r="G932" s="15">
        <v>416.0</v>
      </c>
      <c r="H932" s="15" t="s">
        <v>9047</v>
      </c>
      <c r="I932" s="15">
        <v>382.0</v>
      </c>
      <c r="J932" s="15" t="s">
        <v>9202</v>
      </c>
      <c r="K932" s="15" t="s">
        <v>8307</v>
      </c>
    </row>
    <row r="933">
      <c r="A933" s="14" t="s">
        <v>5326</v>
      </c>
      <c r="B933" s="14" t="s">
        <v>7920</v>
      </c>
      <c r="C933" s="14" t="s">
        <v>5327</v>
      </c>
      <c r="D933" s="14" t="s">
        <v>844</v>
      </c>
      <c r="E933" s="14" t="s">
        <v>7921</v>
      </c>
      <c r="F933" s="14" t="s">
        <v>5328</v>
      </c>
      <c r="G933" s="15">
        <v>417.0</v>
      </c>
      <c r="H933" s="15" t="s">
        <v>9047</v>
      </c>
      <c r="I933" s="15">
        <v>383.0</v>
      </c>
      <c r="J933" s="15" t="s">
        <v>9203</v>
      </c>
      <c r="K933" s="15" t="s">
        <v>8309</v>
      </c>
    </row>
    <row r="934">
      <c r="A934" s="14" t="s">
        <v>5332</v>
      </c>
      <c r="B934" s="14" t="s">
        <v>7923</v>
      </c>
      <c r="C934" s="14" t="s">
        <v>5333</v>
      </c>
      <c r="D934" s="14" t="s">
        <v>852</v>
      </c>
      <c r="E934" s="14" t="s">
        <v>7921</v>
      </c>
      <c r="F934" s="14" t="s">
        <v>5334</v>
      </c>
      <c r="G934" s="15">
        <v>417.0</v>
      </c>
      <c r="H934" s="15" t="s">
        <v>9047</v>
      </c>
      <c r="I934" s="15">
        <v>383.0</v>
      </c>
      <c r="J934" s="15" t="s">
        <v>9204</v>
      </c>
      <c r="K934" s="15" t="s">
        <v>8311</v>
      </c>
    </row>
    <row r="935">
      <c r="A935" s="14" t="s">
        <v>5338</v>
      </c>
      <c r="B935" s="14" t="s">
        <v>7925</v>
      </c>
      <c r="C935" s="14" t="s">
        <v>5339</v>
      </c>
      <c r="D935" s="14" t="s">
        <v>860</v>
      </c>
      <c r="E935" s="14" t="s">
        <v>7926</v>
      </c>
      <c r="F935" s="14" t="s">
        <v>5340</v>
      </c>
      <c r="G935" s="15">
        <v>418.0</v>
      </c>
      <c r="H935" s="15" t="s">
        <v>9047</v>
      </c>
      <c r="I935" s="15">
        <v>384.0</v>
      </c>
      <c r="J935" s="15" t="s">
        <v>9205</v>
      </c>
      <c r="K935" s="15" t="s">
        <v>8313</v>
      </c>
    </row>
    <row r="936">
      <c r="A936" s="14" t="s">
        <v>5344</v>
      </c>
      <c r="B936" s="14" t="s">
        <v>7928</v>
      </c>
      <c r="C936" s="14" t="s">
        <v>5345</v>
      </c>
      <c r="D936" s="14" t="s">
        <v>868</v>
      </c>
      <c r="E936" s="14" t="s">
        <v>7929</v>
      </c>
      <c r="F936" s="14" t="s">
        <v>5346</v>
      </c>
      <c r="G936" s="15">
        <v>418.0</v>
      </c>
      <c r="H936" s="15" t="s">
        <v>9047</v>
      </c>
      <c r="I936" s="15">
        <v>384.0</v>
      </c>
      <c r="J936" s="15" t="s">
        <v>9206</v>
      </c>
      <c r="K936" s="15" t="s">
        <v>8315</v>
      </c>
    </row>
    <row r="937">
      <c r="A937" s="14" t="s">
        <v>5349</v>
      </c>
      <c r="B937" s="14" t="s">
        <v>7931</v>
      </c>
      <c r="C937" s="14" t="s">
        <v>5350</v>
      </c>
      <c r="D937" s="14" t="s">
        <v>876</v>
      </c>
      <c r="E937" s="14" t="s">
        <v>7929</v>
      </c>
      <c r="F937" s="14" t="s">
        <v>5351</v>
      </c>
      <c r="G937" s="15">
        <v>419.0</v>
      </c>
      <c r="H937" s="15" t="s">
        <v>9047</v>
      </c>
      <c r="I937" s="15">
        <v>385.0</v>
      </c>
      <c r="J937" s="15" t="s">
        <v>9207</v>
      </c>
      <c r="K937" s="15" t="s">
        <v>8317</v>
      </c>
    </row>
    <row r="938">
      <c r="A938" s="14" t="s">
        <v>5355</v>
      </c>
      <c r="B938" s="14" t="s">
        <v>7933</v>
      </c>
      <c r="C938" s="14" t="s">
        <v>5356</v>
      </c>
      <c r="D938" s="14" t="s">
        <v>884</v>
      </c>
      <c r="E938" s="14" t="s">
        <v>7934</v>
      </c>
      <c r="F938" s="14" t="s">
        <v>5357</v>
      </c>
      <c r="G938" s="15">
        <v>419.0</v>
      </c>
      <c r="H938" s="15" t="s">
        <v>9047</v>
      </c>
      <c r="I938" s="15">
        <v>385.0</v>
      </c>
      <c r="J938" s="15" t="s">
        <v>9208</v>
      </c>
      <c r="K938" s="15" t="s">
        <v>8319</v>
      </c>
    </row>
    <row r="939">
      <c r="A939" s="14" t="s">
        <v>5361</v>
      </c>
      <c r="B939" s="14" t="s">
        <v>7936</v>
      </c>
      <c r="C939" s="14" t="s">
        <v>5362</v>
      </c>
      <c r="D939" s="14" t="s">
        <v>892</v>
      </c>
      <c r="E939" s="14" t="s">
        <v>7937</v>
      </c>
      <c r="F939" s="14" t="s">
        <v>5363</v>
      </c>
      <c r="G939" s="15">
        <v>420.0</v>
      </c>
      <c r="H939" s="15" t="s">
        <v>9047</v>
      </c>
      <c r="I939" s="15">
        <v>386.0</v>
      </c>
      <c r="J939" s="15" t="s">
        <v>9209</v>
      </c>
      <c r="K939" s="15" t="s">
        <v>8321</v>
      </c>
    </row>
    <row r="940">
      <c r="A940" s="14" t="s">
        <v>5367</v>
      </c>
      <c r="B940" s="14" t="s">
        <v>7939</v>
      </c>
      <c r="C940" s="14" t="s">
        <v>5368</v>
      </c>
      <c r="D940" s="14" t="s">
        <v>901</v>
      </c>
      <c r="E940" s="14" t="s">
        <v>7937</v>
      </c>
      <c r="F940" s="14" t="s">
        <v>5369</v>
      </c>
      <c r="G940" s="15">
        <v>420.0</v>
      </c>
      <c r="H940" s="15" t="s">
        <v>9047</v>
      </c>
      <c r="I940" s="15">
        <v>386.0</v>
      </c>
      <c r="J940" s="15" t="s">
        <v>9210</v>
      </c>
      <c r="K940" s="15" t="s">
        <v>8323</v>
      </c>
    </row>
    <row r="941">
      <c r="A941" s="14" t="s">
        <v>5373</v>
      </c>
      <c r="B941" s="14" t="s">
        <v>7941</v>
      </c>
      <c r="C941" s="14" t="s">
        <v>5374</v>
      </c>
      <c r="D941" s="14" t="s">
        <v>909</v>
      </c>
      <c r="E941" s="14" t="s">
        <v>7942</v>
      </c>
      <c r="F941" s="14" t="s">
        <v>5375</v>
      </c>
      <c r="G941" s="15">
        <v>420.0</v>
      </c>
      <c r="H941" s="15" t="s">
        <v>9047</v>
      </c>
      <c r="I941" s="15">
        <v>386.0</v>
      </c>
      <c r="J941" s="15" t="s">
        <v>9211</v>
      </c>
      <c r="K941" s="15" t="s">
        <v>8325</v>
      </c>
    </row>
    <row r="942">
      <c r="A942" s="14" t="s">
        <v>5379</v>
      </c>
      <c r="B942" s="14" t="s">
        <v>7944</v>
      </c>
      <c r="C942" s="14" t="s">
        <v>5380</v>
      </c>
      <c r="D942" s="14" t="s">
        <v>917</v>
      </c>
      <c r="E942" s="14" t="s">
        <v>7942</v>
      </c>
      <c r="F942" s="14" t="s">
        <v>5381</v>
      </c>
      <c r="G942" s="15">
        <v>420.0</v>
      </c>
      <c r="H942" s="15" t="s">
        <v>9047</v>
      </c>
      <c r="I942" s="15">
        <v>386.0</v>
      </c>
      <c r="J942" s="15" t="s">
        <v>9212</v>
      </c>
      <c r="K942" s="15" t="s">
        <v>8327</v>
      </c>
    </row>
    <row r="943">
      <c r="A943" s="14" t="s">
        <v>5386</v>
      </c>
      <c r="B943" s="14" t="s">
        <v>7946</v>
      </c>
      <c r="C943" s="14" t="s">
        <v>5387</v>
      </c>
      <c r="D943" s="14" t="s">
        <v>925</v>
      </c>
      <c r="E943" s="14" t="s">
        <v>7942</v>
      </c>
      <c r="F943" s="14" t="s">
        <v>5388</v>
      </c>
      <c r="G943" s="15">
        <v>420.0</v>
      </c>
      <c r="H943" s="15" t="s">
        <v>9047</v>
      </c>
      <c r="I943" s="15">
        <v>386.0</v>
      </c>
      <c r="J943" s="15" t="s">
        <v>9213</v>
      </c>
      <c r="K943" s="15" t="s">
        <v>8329</v>
      </c>
    </row>
    <row r="944">
      <c r="A944" s="14" t="s">
        <v>5392</v>
      </c>
      <c r="B944" s="14" t="s">
        <v>7948</v>
      </c>
      <c r="C944" s="14" t="s">
        <v>5393</v>
      </c>
      <c r="D944" s="14" t="s">
        <v>933</v>
      </c>
      <c r="E944" s="14" t="s">
        <v>7942</v>
      </c>
      <c r="F944" s="14" t="s">
        <v>5394</v>
      </c>
      <c r="G944" s="15">
        <v>420.0</v>
      </c>
      <c r="H944" s="15" t="s">
        <v>9047</v>
      </c>
      <c r="I944" s="15">
        <v>386.0</v>
      </c>
      <c r="J944" s="15" t="s">
        <v>9214</v>
      </c>
      <c r="K944" s="15" t="s">
        <v>8331</v>
      </c>
    </row>
    <row r="945">
      <c r="A945" s="14" t="s">
        <v>5398</v>
      </c>
      <c r="B945" s="14" t="s">
        <v>7950</v>
      </c>
      <c r="C945" s="14" t="s">
        <v>5399</v>
      </c>
      <c r="D945" s="14" t="s">
        <v>945</v>
      </c>
      <c r="E945" s="14" t="s">
        <v>7951</v>
      </c>
      <c r="F945" s="14" t="s">
        <v>5400</v>
      </c>
      <c r="G945" s="15">
        <v>421.0</v>
      </c>
      <c r="H945" s="15" t="s">
        <v>9047</v>
      </c>
      <c r="I945" s="15">
        <v>387.0</v>
      </c>
      <c r="J945" s="15" t="s">
        <v>9215</v>
      </c>
      <c r="K945" s="15" t="s">
        <v>8333</v>
      </c>
    </row>
    <row r="946">
      <c r="A946" s="14" t="s">
        <v>5404</v>
      </c>
      <c r="B946" s="14" t="s">
        <v>7953</v>
      </c>
      <c r="C946" s="14" t="s">
        <v>5405</v>
      </c>
      <c r="D946" s="14" t="s">
        <v>953</v>
      </c>
      <c r="E946" s="14" t="s">
        <v>7951</v>
      </c>
      <c r="F946" s="14" t="s">
        <v>5406</v>
      </c>
      <c r="G946" s="15">
        <v>421.0</v>
      </c>
      <c r="H946" s="15" t="s">
        <v>9047</v>
      </c>
      <c r="I946" s="15">
        <v>387.0</v>
      </c>
      <c r="J946" s="15" t="s">
        <v>9216</v>
      </c>
      <c r="K946" s="15" t="s">
        <v>8335</v>
      </c>
    </row>
    <row r="947">
      <c r="A947" s="14" t="s">
        <v>5410</v>
      </c>
      <c r="B947" s="14" t="s">
        <v>7955</v>
      </c>
      <c r="C947" s="14" t="s">
        <v>5411</v>
      </c>
      <c r="D947" s="14" t="s">
        <v>961</v>
      </c>
      <c r="E947" s="14" t="s">
        <v>7951</v>
      </c>
      <c r="F947" s="14" t="s">
        <v>5412</v>
      </c>
      <c r="G947" s="15">
        <v>421.0</v>
      </c>
      <c r="H947" s="15" t="s">
        <v>9047</v>
      </c>
      <c r="I947" s="15">
        <v>387.0</v>
      </c>
      <c r="J947" s="15" t="s">
        <v>9217</v>
      </c>
      <c r="K947" s="15" t="s">
        <v>8337</v>
      </c>
    </row>
    <row r="948">
      <c r="A948" s="14" t="s">
        <v>5416</v>
      </c>
      <c r="B948" s="14" t="s">
        <v>7957</v>
      </c>
      <c r="C948" s="14" t="s">
        <v>5417</v>
      </c>
      <c r="D948" s="14" t="s">
        <v>969</v>
      </c>
      <c r="E948" s="14" t="s">
        <v>7958</v>
      </c>
      <c r="F948" s="14" t="s">
        <v>5418</v>
      </c>
      <c r="G948" s="15">
        <v>421.0</v>
      </c>
      <c r="H948" s="15" t="s">
        <v>9047</v>
      </c>
      <c r="I948" s="15">
        <v>387.0</v>
      </c>
      <c r="J948" s="15" t="s">
        <v>9218</v>
      </c>
      <c r="K948" s="15" t="s">
        <v>8339</v>
      </c>
    </row>
    <row r="949">
      <c r="A949" s="14" t="s">
        <v>5422</v>
      </c>
      <c r="B949" s="14" t="s">
        <v>7960</v>
      </c>
      <c r="C949" s="14" t="s">
        <v>5423</v>
      </c>
      <c r="D949" s="14" t="s">
        <v>977</v>
      </c>
      <c r="E949" s="14" t="s">
        <v>7958</v>
      </c>
      <c r="F949" s="14" t="s">
        <v>5424</v>
      </c>
      <c r="G949" s="15">
        <v>421.0</v>
      </c>
      <c r="H949" s="15" t="s">
        <v>9047</v>
      </c>
      <c r="I949" s="15">
        <v>387.0</v>
      </c>
      <c r="J949" s="15" t="s">
        <v>9219</v>
      </c>
      <c r="K949" s="15" t="s">
        <v>8341</v>
      </c>
    </row>
    <row r="950">
      <c r="A950" s="14" t="s">
        <v>5428</v>
      </c>
      <c r="B950" s="14" t="s">
        <v>7962</v>
      </c>
      <c r="C950" s="14" t="s">
        <v>5429</v>
      </c>
      <c r="D950" s="14" t="s">
        <v>986</v>
      </c>
      <c r="E950" s="14" t="s">
        <v>7958</v>
      </c>
      <c r="F950" s="14" t="s">
        <v>5430</v>
      </c>
      <c r="G950" s="15">
        <v>422.0</v>
      </c>
      <c r="H950" s="15" t="s">
        <v>9047</v>
      </c>
      <c r="I950" s="15">
        <v>388.0</v>
      </c>
      <c r="J950" s="15" t="s">
        <v>9220</v>
      </c>
      <c r="K950" s="15" t="s">
        <v>8343</v>
      </c>
    </row>
    <row r="951">
      <c r="A951" s="14" t="s">
        <v>5434</v>
      </c>
      <c r="B951" s="14" t="s">
        <v>7964</v>
      </c>
      <c r="C951" s="14" t="s">
        <v>5435</v>
      </c>
      <c r="D951" s="14" t="s">
        <v>994</v>
      </c>
      <c r="E951" s="14" t="s">
        <v>7965</v>
      </c>
      <c r="F951" s="14" t="s">
        <v>5436</v>
      </c>
      <c r="G951" s="15">
        <v>422.0</v>
      </c>
      <c r="H951" s="15" t="s">
        <v>9047</v>
      </c>
      <c r="I951" s="15">
        <v>388.0</v>
      </c>
      <c r="J951" s="15" t="s">
        <v>9221</v>
      </c>
      <c r="K951" s="15" t="s">
        <v>8345</v>
      </c>
    </row>
    <row r="952">
      <c r="A952" s="14" t="s">
        <v>5440</v>
      </c>
      <c r="B952" s="14" t="s">
        <v>7967</v>
      </c>
      <c r="C952" s="14" t="s">
        <v>5441</v>
      </c>
      <c r="D952" s="14" t="s">
        <v>1002</v>
      </c>
      <c r="E952" s="14" t="s">
        <v>7965</v>
      </c>
      <c r="F952" s="14" t="s">
        <v>5442</v>
      </c>
      <c r="G952" s="15">
        <v>422.0</v>
      </c>
      <c r="H952" s="15" t="s">
        <v>9047</v>
      </c>
      <c r="I952" s="15">
        <v>388.0</v>
      </c>
      <c r="J952" s="15" t="s">
        <v>9222</v>
      </c>
      <c r="K952" s="15" t="s">
        <v>8347</v>
      </c>
    </row>
    <row r="953">
      <c r="A953" s="14" t="s">
        <v>5446</v>
      </c>
      <c r="B953" s="14" t="s">
        <v>7969</v>
      </c>
      <c r="C953" s="14" t="s">
        <v>5447</v>
      </c>
      <c r="D953" s="14" t="s">
        <v>1010</v>
      </c>
      <c r="E953" s="14" t="s">
        <v>7970</v>
      </c>
      <c r="F953" s="14" t="s">
        <v>5448</v>
      </c>
      <c r="G953" s="15">
        <v>422.0</v>
      </c>
      <c r="H953" s="15" t="s">
        <v>9047</v>
      </c>
      <c r="I953" s="15">
        <v>388.0</v>
      </c>
      <c r="J953" s="15" t="s">
        <v>9223</v>
      </c>
      <c r="K953" s="15" t="s">
        <v>8576</v>
      </c>
    </row>
    <row r="954">
      <c r="A954" s="14" t="s">
        <v>5452</v>
      </c>
      <c r="B954" s="14" t="s">
        <v>7972</v>
      </c>
      <c r="C954" s="14" t="s">
        <v>5453</v>
      </c>
      <c r="D954" s="14" t="s">
        <v>1036</v>
      </c>
      <c r="E954" s="14" t="s">
        <v>7970</v>
      </c>
      <c r="F954" s="14" t="s">
        <v>5454</v>
      </c>
      <c r="G954" s="15">
        <v>423.0</v>
      </c>
      <c r="H954" s="15" t="s">
        <v>9047</v>
      </c>
      <c r="I954" s="15">
        <v>389.0</v>
      </c>
      <c r="J954" s="15" t="s">
        <v>9224</v>
      </c>
      <c r="K954" s="15" t="s">
        <v>8351</v>
      </c>
    </row>
    <row r="955">
      <c r="A955" s="14" t="s">
        <v>5458</v>
      </c>
      <c r="B955" s="14" t="s">
        <v>7974</v>
      </c>
      <c r="C955" s="14" t="s">
        <v>5459</v>
      </c>
      <c r="D955" s="14" t="s">
        <v>1028</v>
      </c>
      <c r="E955" s="14" t="s">
        <v>7970</v>
      </c>
      <c r="F955" s="14" t="s">
        <v>5460</v>
      </c>
      <c r="G955" s="15">
        <v>423.0</v>
      </c>
      <c r="H955" s="15" t="s">
        <v>9047</v>
      </c>
      <c r="I955" s="15">
        <v>389.0</v>
      </c>
      <c r="J955" s="15" t="s">
        <v>9225</v>
      </c>
      <c r="K955" s="15" t="s">
        <v>8579</v>
      </c>
    </row>
    <row r="956">
      <c r="A956" s="14" t="s">
        <v>5464</v>
      </c>
      <c r="B956" s="14" t="s">
        <v>7976</v>
      </c>
      <c r="C956" s="14" t="s">
        <v>5465</v>
      </c>
      <c r="D956" s="14" t="s">
        <v>1044</v>
      </c>
      <c r="E956" s="14" t="s">
        <v>7970</v>
      </c>
      <c r="F956" s="14" t="s">
        <v>5466</v>
      </c>
      <c r="G956" s="15">
        <v>423.0</v>
      </c>
      <c r="H956" s="15" t="s">
        <v>9047</v>
      </c>
      <c r="I956" s="15">
        <v>389.0</v>
      </c>
      <c r="J956" s="15" t="s">
        <v>9226</v>
      </c>
      <c r="K956" s="15" t="s">
        <v>8355</v>
      </c>
    </row>
    <row r="957">
      <c r="A957" s="14" t="s">
        <v>5470</v>
      </c>
      <c r="B957" s="14" t="s">
        <v>7978</v>
      </c>
      <c r="C957" s="14" t="s">
        <v>5471</v>
      </c>
      <c r="D957" s="14" t="s">
        <v>1057</v>
      </c>
      <c r="E957" s="14" t="s">
        <v>7979</v>
      </c>
      <c r="F957" s="14" t="s">
        <v>5472</v>
      </c>
      <c r="G957" s="15">
        <v>423.0</v>
      </c>
      <c r="H957" s="15" t="s">
        <v>9047</v>
      </c>
      <c r="I957" s="15">
        <v>389.0</v>
      </c>
      <c r="J957" s="15" t="s">
        <v>9227</v>
      </c>
      <c r="K957" s="15" t="s">
        <v>8357</v>
      </c>
    </row>
    <row r="958">
      <c r="A958" s="14" t="s">
        <v>5476</v>
      </c>
      <c r="B958" s="14" t="s">
        <v>7981</v>
      </c>
      <c r="C958" s="14" t="s">
        <v>5477</v>
      </c>
      <c r="D958" s="14" t="s">
        <v>1065</v>
      </c>
      <c r="E958" s="14" t="s">
        <v>7979</v>
      </c>
      <c r="F958" s="14" t="s">
        <v>5478</v>
      </c>
      <c r="G958" s="15">
        <v>423.0</v>
      </c>
      <c r="H958" s="15" t="s">
        <v>9047</v>
      </c>
      <c r="I958" s="15">
        <v>389.0</v>
      </c>
      <c r="J958" s="15" t="s">
        <v>9228</v>
      </c>
      <c r="K958" s="15" t="s">
        <v>8359</v>
      </c>
    </row>
    <row r="959">
      <c r="A959" s="14" t="s">
        <v>5482</v>
      </c>
      <c r="B959" s="14" t="s">
        <v>7983</v>
      </c>
      <c r="C959" s="14" t="s">
        <v>5483</v>
      </c>
      <c r="D959" s="14" t="s">
        <v>1073</v>
      </c>
      <c r="E959" s="14" t="s">
        <v>7979</v>
      </c>
      <c r="F959" s="14" t="s">
        <v>5484</v>
      </c>
      <c r="G959" s="15">
        <v>423.0</v>
      </c>
      <c r="H959" s="15" t="s">
        <v>9047</v>
      </c>
      <c r="I959" s="15">
        <v>389.0</v>
      </c>
      <c r="J959" s="15" t="s">
        <v>9229</v>
      </c>
      <c r="K959" s="15" t="s">
        <v>8361</v>
      </c>
    </row>
    <row r="960">
      <c r="A960" s="14" t="s">
        <v>5488</v>
      </c>
      <c r="B960" s="14" t="s">
        <v>7985</v>
      </c>
      <c r="C960" s="14" t="s">
        <v>5489</v>
      </c>
      <c r="D960" s="14" t="s">
        <v>1082</v>
      </c>
      <c r="E960" s="14" t="s">
        <v>7979</v>
      </c>
      <c r="F960" s="14" t="s">
        <v>5490</v>
      </c>
      <c r="G960" s="15">
        <v>423.0</v>
      </c>
      <c r="H960" s="15" t="s">
        <v>9047</v>
      </c>
      <c r="I960" s="15">
        <v>389.0</v>
      </c>
      <c r="J960" s="15" t="s">
        <v>9230</v>
      </c>
      <c r="K960" s="15" t="s">
        <v>8363</v>
      </c>
    </row>
    <row r="961">
      <c r="A961" s="14" t="s">
        <v>5494</v>
      </c>
      <c r="B961" s="14" t="s">
        <v>7988</v>
      </c>
      <c r="C961" s="14" t="s">
        <v>5495</v>
      </c>
      <c r="D961" s="14" t="s">
        <v>136</v>
      </c>
      <c r="E961" s="14" t="s">
        <v>7979</v>
      </c>
      <c r="F961" s="14" t="s">
        <v>5496</v>
      </c>
      <c r="G961" s="15">
        <v>424.0</v>
      </c>
      <c r="H961" s="15" t="s">
        <v>9047</v>
      </c>
      <c r="I961" s="15">
        <v>390.0</v>
      </c>
      <c r="J961" s="15" t="s">
        <v>9231</v>
      </c>
      <c r="K961" s="15" t="s">
        <v>8365</v>
      </c>
    </row>
    <row r="962">
      <c r="A962" s="14" t="s">
        <v>5500</v>
      </c>
      <c r="B962" s="14" t="s">
        <v>7990</v>
      </c>
      <c r="C962" s="14" t="s">
        <v>5501</v>
      </c>
      <c r="D962" s="14" t="s">
        <v>1099</v>
      </c>
      <c r="E962" s="14" t="s">
        <v>7979</v>
      </c>
      <c r="F962" s="14" t="s">
        <v>5502</v>
      </c>
      <c r="G962" s="15">
        <v>424.0</v>
      </c>
      <c r="H962" s="15" t="s">
        <v>9047</v>
      </c>
      <c r="I962" s="15">
        <v>390.0</v>
      </c>
      <c r="J962" s="15" t="s">
        <v>9232</v>
      </c>
      <c r="K962" s="15" t="s">
        <v>8367</v>
      </c>
    </row>
    <row r="963">
      <c r="A963" s="14" t="s">
        <v>5506</v>
      </c>
      <c r="B963" s="14" t="s">
        <v>7992</v>
      </c>
      <c r="C963" s="14" t="s">
        <v>5507</v>
      </c>
      <c r="D963" s="14" t="s">
        <v>1113</v>
      </c>
      <c r="E963" s="14" t="s">
        <v>7979</v>
      </c>
      <c r="F963" s="14" t="s">
        <v>5508</v>
      </c>
      <c r="G963" s="15">
        <v>424.0</v>
      </c>
      <c r="H963" s="15" t="s">
        <v>9047</v>
      </c>
      <c r="I963" s="15">
        <v>390.0</v>
      </c>
      <c r="J963" s="15" t="s">
        <v>9233</v>
      </c>
      <c r="K963" s="15" t="s">
        <v>8369</v>
      </c>
    </row>
    <row r="964">
      <c r="A964" s="14" t="s">
        <v>5512</v>
      </c>
      <c r="B964" s="14" t="s">
        <v>7994</v>
      </c>
      <c r="C964" s="14" t="s">
        <v>5513</v>
      </c>
      <c r="D964" s="14" t="s">
        <v>1123</v>
      </c>
      <c r="E964" s="14" t="s">
        <v>7995</v>
      </c>
      <c r="F964" s="14" t="s">
        <v>5514</v>
      </c>
      <c r="G964" s="15">
        <v>424.0</v>
      </c>
      <c r="H964" s="15" t="s">
        <v>9047</v>
      </c>
      <c r="I964" s="15">
        <v>390.0</v>
      </c>
      <c r="J964" s="15" t="s">
        <v>9234</v>
      </c>
      <c r="K964" s="15" t="s">
        <v>8371</v>
      </c>
    </row>
    <row r="965">
      <c r="A965" s="14" t="s">
        <v>5518</v>
      </c>
      <c r="B965" s="14" t="s">
        <v>7997</v>
      </c>
      <c r="C965" s="14" t="s">
        <v>5519</v>
      </c>
      <c r="D965" s="14" t="s">
        <v>1131</v>
      </c>
      <c r="E965" s="14" t="s">
        <v>7995</v>
      </c>
      <c r="F965" s="14" t="s">
        <v>5520</v>
      </c>
      <c r="G965" s="15">
        <v>425.0</v>
      </c>
      <c r="H965" s="15" t="s">
        <v>9047</v>
      </c>
      <c r="I965" s="15">
        <v>391.0</v>
      </c>
      <c r="J965" s="15" t="s">
        <v>9235</v>
      </c>
      <c r="K965" s="15" t="s">
        <v>8373</v>
      </c>
    </row>
    <row r="966">
      <c r="A966" s="14" t="s">
        <v>5524</v>
      </c>
      <c r="B966" s="14" t="s">
        <v>7999</v>
      </c>
      <c r="C966" s="14" t="s">
        <v>5525</v>
      </c>
      <c r="D966" s="14" t="s">
        <v>1139</v>
      </c>
      <c r="E966" s="14" t="s">
        <v>7995</v>
      </c>
      <c r="F966" s="14" t="s">
        <v>5526</v>
      </c>
      <c r="G966" s="15">
        <v>425.0</v>
      </c>
      <c r="H966" s="15" t="s">
        <v>9047</v>
      </c>
      <c r="I966" s="15">
        <v>391.0</v>
      </c>
      <c r="J966" s="15" t="s">
        <v>9236</v>
      </c>
      <c r="K966" s="15" t="s">
        <v>8375</v>
      </c>
    </row>
    <row r="967">
      <c r="A967" s="14" t="s">
        <v>5530</v>
      </c>
      <c r="B967" s="14" t="s">
        <v>8001</v>
      </c>
      <c r="C967" s="14" t="s">
        <v>5531</v>
      </c>
      <c r="D967" s="14" t="s">
        <v>1161</v>
      </c>
      <c r="E967" s="14" t="s">
        <v>7995</v>
      </c>
      <c r="F967" s="14" t="s">
        <v>5532</v>
      </c>
      <c r="G967" s="15">
        <v>425.0</v>
      </c>
      <c r="H967" s="15" t="s">
        <v>9047</v>
      </c>
      <c r="I967" s="15">
        <v>391.0</v>
      </c>
      <c r="J967" s="15" t="s">
        <v>9237</v>
      </c>
      <c r="K967" s="15" t="s">
        <v>8377</v>
      </c>
    </row>
    <row r="968">
      <c r="A968" s="14" t="s">
        <v>5536</v>
      </c>
      <c r="B968" s="14" t="s">
        <v>8003</v>
      </c>
      <c r="C968" s="14" t="s">
        <v>5537</v>
      </c>
      <c r="D968" s="14" t="s">
        <v>1171</v>
      </c>
      <c r="E968" s="14" t="s">
        <v>7995</v>
      </c>
      <c r="F968" s="14" t="s">
        <v>5538</v>
      </c>
      <c r="G968" s="15">
        <v>425.0</v>
      </c>
      <c r="H968" s="15" t="s">
        <v>9047</v>
      </c>
      <c r="I968" s="15">
        <v>391.0</v>
      </c>
      <c r="J968" s="15" t="s">
        <v>9238</v>
      </c>
      <c r="K968" s="15" t="s">
        <v>8379</v>
      </c>
    </row>
    <row r="969">
      <c r="A969" s="14" t="s">
        <v>5542</v>
      </c>
      <c r="B969" s="14" t="s">
        <v>8005</v>
      </c>
      <c r="C969" s="14" t="s">
        <v>5543</v>
      </c>
      <c r="D969" s="14" t="s">
        <v>1181</v>
      </c>
      <c r="E969" s="14" t="s">
        <v>7995</v>
      </c>
      <c r="F969" s="14" t="s">
        <v>5544</v>
      </c>
      <c r="G969" s="15">
        <v>425.0</v>
      </c>
      <c r="H969" s="15" t="s">
        <v>9047</v>
      </c>
      <c r="I969" s="15">
        <v>391.0</v>
      </c>
      <c r="J969" s="15" t="s">
        <v>9239</v>
      </c>
      <c r="K969" s="21" t="s">
        <v>9240</v>
      </c>
    </row>
    <row r="970">
      <c r="A970" s="14" t="s">
        <v>5547</v>
      </c>
      <c r="B970" s="14" t="s">
        <v>8007</v>
      </c>
      <c r="C970" s="14" t="s">
        <v>5548</v>
      </c>
      <c r="D970" s="14" t="s">
        <v>1190</v>
      </c>
      <c r="E970" s="14" t="s">
        <v>7995</v>
      </c>
      <c r="F970" s="14" t="s">
        <v>5549</v>
      </c>
      <c r="G970" s="15">
        <v>426.0</v>
      </c>
      <c r="H970" s="15" t="s">
        <v>9047</v>
      </c>
      <c r="I970" s="15">
        <v>392.0</v>
      </c>
      <c r="J970" s="15" t="s">
        <v>9241</v>
      </c>
      <c r="K970" s="15" t="s">
        <v>8595</v>
      </c>
    </row>
    <row r="971">
      <c r="A971" s="14" t="s">
        <v>5553</v>
      </c>
      <c r="B971" s="14" t="s">
        <v>8009</v>
      </c>
      <c r="C971" s="14" t="s">
        <v>5554</v>
      </c>
      <c r="D971" s="14" t="s">
        <v>1198</v>
      </c>
      <c r="E971" s="14" t="s">
        <v>7995</v>
      </c>
      <c r="F971" s="14" t="s">
        <v>5555</v>
      </c>
      <c r="G971" s="15">
        <v>426.0</v>
      </c>
      <c r="H971" s="15" t="s">
        <v>9047</v>
      </c>
      <c r="I971" s="15">
        <v>392.0</v>
      </c>
      <c r="J971" s="15" t="s">
        <v>9242</v>
      </c>
      <c r="K971" s="21" t="s">
        <v>9243</v>
      </c>
    </row>
    <row r="972">
      <c r="A972" s="14" t="s">
        <v>5559</v>
      </c>
      <c r="B972" s="14" t="s">
        <v>8011</v>
      </c>
      <c r="C972" s="14" t="s">
        <v>5560</v>
      </c>
      <c r="D972" s="14" t="s">
        <v>1212</v>
      </c>
      <c r="E972" s="14" t="s">
        <v>8012</v>
      </c>
      <c r="F972" s="14" t="s">
        <v>5561</v>
      </c>
      <c r="G972" s="15">
        <v>426.0</v>
      </c>
      <c r="H972" s="15" t="s">
        <v>9047</v>
      </c>
      <c r="I972" s="15">
        <v>392.0</v>
      </c>
      <c r="J972" s="21" t="s">
        <v>9244</v>
      </c>
      <c r="K972" s="15" t="s">
        <v>8386</v>
      </c>
    </row>
    <row r="973">
      <c r="A973" s="14" t="s">
        <v>5565</v>
      </c>
      <c r="B973" s="14" t="s">
        <v>8014</v>
      </c>
      <c r="C973" s="14" t="s">
        <v>5566</v>
      </c>
      <c r="D973" s="14" t="s">
        <v>1212</v>
      </c>
      <c r="E973" s="14" t="s">
        <v>8012</v>
      </c>
      <c r="F973" s="14" t="s">
        <v>5567</v>
      </c>
      <c r="G973" s="15">
        <v>426.0</v>
      </c>
      <c r="H973" s="15" t="s">
        <v>9047</v>
      </c>
      <c r="I973" s="15">
        <v>392.0</v>
      </c>
      <c r="J973" s="15" t="s">
        <v>9245</v>
      </c>
      <c r="K973" s="15" t="s">
        <v>8388</v>
      </c>
    </row>
    <row r="974">
      <c r="A974" s="14" t="s">
        <v>5571</v>
      </c>
      <c r="B974" s="14" t="s">
        <v>8016</v>
      </c>
      <c r="C974" s="14" t="s">
        <v>5572</v>
      </c>
      <c r="D974" s="14" t="s">
        <v>1220</v>
      </c>
      <c r="E974" s="14" t="s">
        <v>8012</v>
      </c>
      <c r="F974" s="14" t="s">
        <v>5573</v>
      </c>
      <c r="G974" s="15">
        <v>427.0</v>
      </c>
      <c r="H974" s="15" t="s">
        <v>9047</v>
      </c>
      <c r="I974" s="15">
        <v>393.0</v>
      </c>
      <c r="J974" s="15" t="s">
        <v>9246</v>
      </c>
      <c r="K974" s="15" t="s">
        <v>8390</v>
      </c>
    </row>
    <row r="975">
      <c r="A975" s="14" t="s">
        <v>5577</v>
      </c>
      <c r="B975" s="14" t="s">
        <v>8018</v>
      </c>
      <c r="C975" s="14" t="s">
        <v>5578</v>
      </c>
      <c r="D975" s="14" t="s">
        <v>1228</v>
      </c>
      <c r="E975" s="14" t="s">
        <v>8012</v>
      </c>
      <c r="F975" s="14" t="s">
        <v>5579</v>
      </c>
      <c r="G975" s="15">
        <v>427.0</v>
      </c>
      <c r="H975" s="15" t="s">
        <v>9047</v>
      </c>
      <c r="I975" s="15">
        <v>393.0</v>
      </c>
      <c r="J975" s="15" t="s">
        <v>9247</v>
      </c>
      <c r="K975" s="15" t="s">
        <v>8392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0</v>
      </c>
      <c r="B1" s="14" t="s">
        <v>1</v>
      </c>
      <c r="C1" s="14" t="s">
        <v>2</v>
      </c>
      <c r="D1" s="14" t="s">
        <v>8019</v>
      </c>
      <c r="E1" s="14" t="s">
        <v>5</v>
      </c>
      <c r="F1" s="14" t="s">
        <v>6</v>
      </c>
    </row>
    <row r="2">
      <c r="A2" s="14" t="s">
        <v>17</v>
      </c>
      <c r="B2" s="14" t="s">
        <v>5588</v>
      </c>
      <c r="C2" s="14" t="s">
        <v>18</v>
      </c>
      <c r="D2" s="14" t="s">
        <v>19</v>
      </c>
      <c r="E2" s="14" t="s">
        <v>5589</v>
      </c>
      <c r="F2" s="14" t="s">
        <v>20</v>
      </c>
    </row>
    <row r="3">
      <c r="A3" s="14" t="s">
        <v>26</v>
      </c>
      <c r="B3" s="14" t="s">
        <v>5591</v>
      </c>
      <c r="C3" s="14" t="s">
        <v>27</v>
      </c>
      <c r="D3" s="14" t="s">
        <v>28</v>
      </c>
      <c r="E3" s="14" t="s">
        <v>5592</v>
      </c>
      <c r="F3" s="14" t="s">
        <v>29</v>
      </c>
    </row>
    <row r="4">
      <c r="A4" s="14" t="s">
        <v>34</v>
      </c>
      <c r="B4" s="14" t="s">
        <v>5594</v>
      </c>
      <c r="C4" s="14" t="s">
        <v>35</v>
      </c>
      <c r="D4" s="14" t="s">
        <v>36</v>
      </c>
      <c r="E4" s="14" t="s">
        <v>5595</v>
      </c>
      <c r="F4" s="14" t="s">
        <v>37</v>
      </c>
    </row>
    <row r="5">
      <c r="A5" s="14" t="s">
        <v>42</v>
      </c>
      <c r="B5" s="14" t="s">
        <v>5597</v>
      </c>
      <c r="C5" s="14" t="s">
        <v>43</v>
      </c>
      <c r="D5" s="14" t="s">
        <v>44</v>
      </c>
      <c r="E5" s="14" t="s">
        <v>5595</v>
      </c>
      <c r="F5" s="14" t="s">
        <v>45</v>
      </c>
    </row>
    <row r="6">
      <c r="A6" s="14" t="s">
        <v>51</v>
      </c>
      <c r="B6" s="14" t="s">
        <v>52</v>
      </c>
      <c r="C6" s="14" t="s">
        <v>43</v>
      </c>
      <c r="D6" s="14" t="s">
        <v>44</v>
      </c>
      <c r="E6" s="14" t="s">
        <v>5595</v>
      </c>
      <c r="F6" s="14" t="s">
        <v>45</v>
      </c>
    </row>
    <row r="7">
      <c r="A7" s="14" t="s">
        <v>53</v>
      </c>
      <c r="B7" s="14" t="s">
        <v>5600</v>
      </c>
      <c r="C7" s="14" t="s">
        <v>54</v>
      </c>
      <c r="D7" s="14" t="s">
        <v>55</v>
      </c>
      <c r="E7" s="14" t="s">
        <v>5601</v>
      </c>
      <c r="F7" s="14" t="s">
        <v>56</v>
      </c>
    </row>
    <row r="8">
      <c r="A8" s="14" t="s">
        <v>61</v>
      </c>
      <c r="B8" s="14" t="s">
        <v>5603</v>
      </c>
      <c r="C8" s="14" t="s">
        <v>62</v>
      </c>
      <c r="D8" s="14" t="s">
        <v>63</v>
      </c>
      <c r="E8" s="14" t="s">
        <v>5604</v>
      </c>
      <c r="F8" s="14" t="s">
        <v>64</v>
      </c>
    </row>
    <row r="9">
      <c r="A9" s="14" t="s">
        <v>69</v>
      </c>
      <c r="B9" s="14" t="s">
        <v>5606</v>
      </c>
      <c r="C9" s="14" t="s">
        <v>70</v>
      </c>
      <c r="D9" s="14" t="s">
        <v>71</v>
      </c>
      <c r="E9" s="14" t="s">
        <v>5607</v>
      </c>
      <c r="F9" s="14" t="s">
        <v>72</v>
      </c>
    </row>
    <row r="10">
      <c r="A10" s="14" t="s">
        <v>77</v>
      </c>
      <c r="B10" s="14" t="s">
        <v>5609</v>
      </c>
      <c r="C10" s="14" t="s">
        <v>78</v>
      </c>
      <c r="D10" s="14" t="s">
        <v>79</v>
      </c>
      <c r="E10" s="14" t="s">
        <v>5610</v>
      </c>
      <c r="F10" s="14" t="s">
        <v>80</v>
      </c>
    </row>
    <row r="11">
      <c r="A11" s="14" t="s">
        <v>85</v>
      </c>
      <c r="B11" s="14" t="s">
        <v>5612</v>
      </c>
      <c r="C11" s="14" t="s">
        <v>86</v>
      </c>
      <c r="D11" s="14" t="s">
        <v>87</v>
      </c>
      <c r="E11" s="14" t="s">
        <v>5613</v>
      </c>
      <c r="F11" s="14" t="s">
        <v>88</v>
      </c>
    </row>
    <row r="12">
      <c r="A12" s="14" t="s">
        <v>93</v>
      </c>
      <c r="B12" s="14" t="s">
        <v>5615</v>
      </c>
      <c r="C12" s="14" t="s">
        <v>94</v>
      </c>
      <c r="D12" s="14" t="s">
        <v>95</v>
      </c>
      <c r="E12" s="14" t="s">
        <v>5616</v>
      </c>
      <c r="F12" s="14" t="s">
        <v>96</v>
      </c>
    </row>
    <row r="13">
      <c r="A13" s="14" t="s">
        <v>101</v>
      </c>
      <c r="B13" s="14" t="s">
        <v>5618</v>
      </c>
      <c r="C13" s="14" t="s">
        <v>102</v>
      </c>
      <c r="D13" s="14" t="s">
        <v>103</v>
      </c>
      <c r="E13" s="14" t="s">
        <v>5619</v>
      </c>
      <c r="F13" s="14" t="s">
        <v>104</v>
      </c>
    </row>
    <row r="14">
      <c r="A14" s="14" t="s">
        <v>109</v>
      </c>
      <c r="B14" s="14" t="s">
        <v>5621</v>
      </c>
      <c r="C14" s="14" t="s">
        <v>110</v>
      </c>
      <c r="D14" s="14" t="s">
        <v>111</v>
      </c>
      <c r="E14" s="14" t="s">
        <v>5622</v>
      </c>
      <c r="F14" s="14" t="s">
        <v>112</v>
      </c>
    </row>
    <row r="15">
      <c r="A15" s="14" t="s">
        <v>117</v>
      </c>
      <c r="B15" s="14" t="s">
        <v>5624</v>
      </c>
      <c r="C15" s="14" t="s">
        <v>118</v>
      </c>
      <c r="D15" s="14" t="s">
        <v>119</v>
      </c>
      <c r="E15" s="14" t="s">
        <v>5622</v>
      </c>
      <c r="F15" s="14" t="s">
        <v>120</v>
      </c>
    </row>
    <row r="16">
      <c r="A16" s="14" t="s">
        <v>125</v>
      </c>
      <c r="B16" s="14" t="s">
        <v>5626</v>
      </c>
      <c r="C16" s="14" t="s">
        <v>126</v>
      </c>
      <c r="D16" s="14" t="s">
        <v>127</v>
      </c>
      <c r="E16" s="14" t="s">
        <v>5627</v>
      </c>
      <c r="F16" s="14" t="s">
        <v>128</v>
      </c>
    </row>
    <row r="17">
      <c r="A17" s="14" t="s">
        <v>134</v>
      </c>
      <c r="B17" s="14" t="s">
        <v>5629</v>
      </c>
      <c r="C17" s="14" t="s">
        <v>135</v>
      </c>
      <c r="D17" s="14" t="s">
        <v>136</v>
      </c>
      <c r="E17" s="14" t="s">
        <v>5630</v>
      </c>
      <c r="F17" s="14" t="s">
        <v>137</v>
      </c>
    </row>
    <row r="18">
      <c r="A18" s="14" t="s">
        <v>143</v>
      </c>
      <c r="B18" s="14" t="s">
        <v>5632</v>
      </c>
      <c r="C18" s="14" t="s">
        <v>144</v>
      </c>
      <c r="D18" s="14" t="s">
        <v>145</v>
      </c>
      <c r="E18" s="14" t="s">
        <v>5633</v>
      </c>
      <c r="F18" s="14" t="s">
        <v>146</v>
      </c>
    </row>
    <row r="19">
      <c r="A19" s="14" t="s">
        <v>151</v>
      </c>
      <c r="B19" s="14" t="s">
        <v>5635</v>
      </c>
      <c r="C19" s="14" t="s">
        <v>152</v>
      </c>
      <c r="D19" s="14" t="s">
        <v>153</v>
      </c>
      <c r="E19" s="14" t="s">
        <v>5636</v>
      </c>
      <c r="F19" s="14" t="s">
        <v>154</v>
      </c>
    </row>
    <row r="20">
      <c r="A20" s="14" t="s">
        <v>159</v>
      </c>
      <c r="B20" s="14" t="s">
        <v>5638</v>
      </c>
      <c r="C20" s="14" t="s">
        <v>160</v>
      </c>
      <c r="D20" s="14" t="s">
        <v>161</v>
      </c>
      <c r="E20" s="14" t="s">
        <v>5639</v>
      </c>
      <c r="F20" s="14" t="s">
        <v>162</v>
      </c>
    </row>
    <row r="21">
      <c r="A21" s="14" t="s">
        <v>167</v>
      </c>
      <c r="B21" s="14" t="s">
        <v>5641</v>
      </c>
      <c r="C21" s="14" t="s">
        <v>168</v>
      </c>
      <c r="D21" s="14" t="s">
        <v>169</v>
      </c>
      <c r="E21" s="14" t="s">
        <v>5642</v>
      </c>
      <c r="F21" s="14" t="s">
        <v>170</v>
      </c>
    </row>
    <row r="22">
      <c r="A22" s="14" t="s">
        <v>175</v>
      </c>
      <c r="B22" s="14" t="s">
        <v>5644</v>
      </c>
      <c r="C22" s="14" t="s">
        <v>176</v>
      </c>
      <c r="D22" s="14" t="s">
        <v>177</v>
      </c>
      <c r="E22" s="14" t="s">
        <v>5642</v>
      </c>
      <c r="F22" s="14" t="s">
        <v>178</v>
      </c>
    </row>
    <row r="23">
      <c r="A23" s="14" t="s">
        <v>183</v>
      </c>
      <c r="B23" s="14" t="s">
        <v>5646</v>
      </c>
      <c r="C23" s="14" t="s">
        <v>184</v>
      </c>
      <c r="D23" s="14" t="s">
        <v>185</v>
      </c>
      <c r="E23" s="14" t="s">
        <v>5647</v>
      </c>
      <c r="F23" s="14" t="s">
        <v>186</v>
      </c>
    </row>
    <row r="24">
      <c r="A24" s="14" t="s">
        <v>191</v>
      </c>
      <c r="B24" s="14" t="s">
        <v>5649</v>
      </c>
      <c r="C24" s="14" t="s">
        <v>192</v>
      </c>
      <c r="D24" s="14" t="s">
        <v>193</v>
      </c>
      <c r="E24" s="14" t="s">
        <v>5650</v>
      </c>
      <c r="F24" s="14" t="s">
        <v>194</v>
      </c>
    </row>
    <row r="25">
      <c r="A25" s="14" t="s">
        <v>199</v>
      </c>
      <c r="B25" s="14" t="s">
        <v>5652</v>
      </c>
      <c r="C25" s="14" t="s">
        <v>200</v>
      </c>
      <c r="D25" s="14" t="s">
        <v>201</v>
      </c>
      <c r="E25" s="14" t="s">
        <v>5650</v>
      </c>
      <c r="F25" s="14" t="s">
        <v>202</v>
      </c>
    </row>
    <row r="26">
      <c r="A26" s="14" t="s">
        <v>207</v>
      </c>
      <c r="B26" s="14" t="s">
        <v>5654</v>
      </c>
      <c r="C26" s="14" t="s">
        <v>208</v>
      </c>
      <c r="D26" s="14" t="s">
        <v>209</v>
      </c>
      <c r="E26" s="14" t="s">
        <v>5655</v>
      </c>
      <c r="F26" s="14" t="s">
        <v>210</v>
      </c>
    </row>
    <row r="27">
      <c r="A27" s="14" t="s">
        <v>216</v>
      </c>
      <c r="B27" s="14" t="s">
        <v>5657</v>
      </c>
      <c r="C27" s="14" t="s">
        <v>217</v>
      </c>
      <c r="D27" s="14" t="s">
        <v>218</v>
      </c>
      <c r="E27" s="14" t="s">
        <v>5655</v>
      </c>
      <c r="F27" s="14" t="s">
        <v>219</v>
      </c>
    </row>
    <row r="28">
      <c r="A28" s="14" t="s">
        <v>224</v>
      </c>
      <c r="B28" s="14" t="s">
        <v>5659</v>
      </c>
      <c r="C28" s="14" t="s">
        <v>225</v>
      </c>
      <c r="D28" s="14" t="s">
        <v>226</v>
      </c>
      <c r="E28" s="14" t="s">
        <v>5655</v>
      </c>
      <c r="F28" s="14" t="s">
        <v>227</v>
      </c>
    </row>
    <row r="29">
      <c r="A29" s="14" t="s">
        <v>232</v>
      </c>
      <c r="B29" s="14" t="s">
        <v>5661</v>
      </c>
      <c r="C29" s="14" t="s">
        <v>233</v>
      </c>
      <c r="D29" s="14" t="s">
        <v>234</v>
      </c>
      <c r="E29" s="14" t="s">
        <v>5662</v>
      </c>
      <c r="F29" s="14" t="s">
        <v>235</v>
      </c>
    </row>
    <row r="30">
      <c r="A30" s="14" t="s">
        <v>240</v>
      </c>
      <c r="B30" s="14" t="s">
        <v>5664</v>
      </c>
      <c r="C30" s="14" t="s">
        <v>241</v>
      </c>
      <c r="D30" s="14" t="s">
        <v>234</v>
      </c>
      <c r="E30" s="14" t="s">
        <v>5662</v>
      </c>
      <c r="F30" s="14" t="s">
        <v>235</v>
      </c>
    </row>
    <row r="31">
      <c r="A31" s="14" t="s">
        <v>242</v>
      </c>
      <c r="B31" s="14" t="s">
        <v>5666</v>
      </c>
      <c r="C31" s="14" t="s">
        <v>243</v>
      </c>
      <c r="D31" s="14" t="s">
        <v>244</v>
      </c>
      <c r="E31" s="14" t="s">
        <v>5667</v>
      </c>
      <c r="F31" s="14" t="s">
        <v>245</v>
      </c>
    </row>
    <row r="32">
      <c r="A32" s="14" t="s">
        <v>250</v>
      </c>
      <c r="B32" s="14" t="s">
        <v>5669</v>
      </c>
      <c r="C32" s="14" t="s">
        <v>251</v>
      </c>
      <c r="D32" s="14" t="s">
        <v>244</v>
      </c>
      <c r="E32" s="14" t="s">
        <v>5667</v>
      </c>
      <c r="F32" s="14" t="s">
        <v>245</v>
      </c>
    </row>
    <row r="33">
      <c r="A33" s="14" t="s">
        <v>252</v>
      </c>
      <c r="B33" s="14" t="s">
        <v>5671</v>
      </c>
      <c r="C33" s="14" t="s">
        <v>253</v>
      </c>
      <c r="D33" s="14" t="s">
        <v>254</v>
      </c>
      <c r="E33" s="14" t="s">
        <v>5672</v>
      </c>
      <c r="F33" s="14" t="s">
        <v>255</v>
      </c>
    </row>
    <row r="34">
      <c r="A34" s="14" t="s">
        <v>258</v>
      </c>
      <c r="B34" s="14" t="s">
        <v>5674</v>
      </c>
      <c r="C34" s="14" t="s">
        <v>259</v>
      </c>
      <c r="D34" s="14" t="s">
        <v>254</v>
      </c>
      <c r="E34" s="14" t="s">
        <v>5672</v>
      </c>
      <c r="F34" s="14" t="s">
        <v>255</v>
      </c>
    </row>
    <row r="35">
      <c r="A35" s="14" t="s">
        <v>260</v>
      </c>
      <c r="B35" s="14" t="s">
        <v>5676</v>
      </c>
      <c r="C35" s="14" t="s">
        <v>261</v>
      </c>
      <c r="D35" s="14" t="s">
        <v>262</v>
      </c>
      <c r="E35" s="14" t="s">
        <v>5672</v>
      </c>
      <c r="F35" s="14" t="s">
        <v>263</v>
      </c>
    </row>
    <row r="36">
      <c r="A36" s="14" t="s">
        <v>266</v>
      </c>
      <c r="B36" s="14" t="s">
        <v>5678</v>
      </c>
      <c r="C36" s="14" t="s">
        <v>267</v>
      </c>
      <c r="D36" s="14" t="s">
        <v>268</v>
      </c>
      <c r="E36" s="14" t="s">
        <v>5672</v>
      </c>
      <c r="F36" s="14" t="s">
        <v>269</v>
      </c>
    </row>
    <row r="37">
      <c r="A37" s="14" t="s">
        <v>272</v>
      </c>
      <c r="B37" s="14" t="s">
        <v>5680</v>
      </c>
      <c r="C37" s="14" t="s">
        <v>273</v>
      </c>
      <c r="D37" s="14" t="s">
        <v>268</v>
      </c>
      <c r="E37" s="14" t="s">
        <v>5672</v>
      </c>
      <c r="F37" s="14" t="s">
        <v>269</v>
      </c>
    </row>
    <row r="38">
      <c r="A38" s="14" t="s">
        <v>274</v>
      </c>
      <c r="B38" s="14" t="s">
        <v>5682</v>
      </c>
      <c r="C38" s="14" t="s">
        <v>275</v>
      </c>
      <c r="D38" s="14" t="s">
        <v>268</v>
      </c>
      <c r="E38" s="14" t="s">
        <v>5672</v>
      </c>
      <c r="F38" s="14" t="s">
        <v>269</v>
      </c>
    </row>
    <row r="39">
      <c r="A39" s="14" t="s">
        <v>276</v>
      </c>
      <c r="B39" s="14" t="s">
        <v>5684</v>
      </c>
      <c r="C39" s="14" t="s">
        <v>277</v>
      </c>
      <c r="D39" s="14" t="s">
        <v>278</v>
      </c>
      <c r="E39" s="14" t="s">
        <v>5685</v>
      </c>
      <c r="F39" s="14" t="s">
        <v>279</v>
      </c>
    </row>
    <row r="40">
      <c r="A40" s="14" t="s">
        <v>284</v>
      </c>
      <c r="B40" s="14" t="s">
        <v>5687</v>
      </c>
      <c r="C40" s="14" t="s">
        <v>285</v>
      </c>
      <c r="D40" s="14" t="s">
        <v>286</v>
      </c>
      <c r="E40" s="14" t="s">
        <v>5685</v>
      </c>
      <c r="F40" s="14" t="s">
        <v>287</v>
      </c>
    </row>
    <row r="41">
      <c r="A41" s="14" t="s">
        <v>292</v>
      </c>
      <c r="B41" s="14" t="s">
        <v>5689</v>
      </c>
      <c r="C41" s="14" t="s">
        <v>293</v>
      </c>
      <c r="D41" s="14" t="s">
        <v>294</v>
      </c>
      <c r="E41" s="14" t="s">
        <v>5690</v>
      </c>
      <c r="F41" s="14" t="s">
        <v>295</v>
      </c>
    </row>
    <row r="42">
      <c r="A42" s="14" t="s">
        <v>301</v>
      </c>
      <c r="B42" s="14" t="s">
        <v>5692</v>
      </c>
      <c r="C42" s="14" t="s">
        <v>302</v>
      </c>
      <c r="D42" s="14" t="s">
        <v>303</v>
      </c>
      <c r="E42" s="14" t="s">
        <v>5690</v>
      </c>
      <c r="F42" s="14" t="s">
        <v>304</v>
      </c>
    </row>
    <row r="43">
      <c r="A43" s="14" t="s">
        <v>309</v>
      </c>
      <c r="B43" s="14" t="s">
        <v>5694</v>
      </c>
      <c r="C43" s="14" t="s">
        <v>310</v>
      </c>
      <c r="D43" s="14" t="s">
        <v>303</v>
      </c>
      <c r="E43" s="14" t="s">
        <v>5690</v>
      </c>
      <c r="F43" s="14" t="s">
        <v>304</v>
      </c>
    </row>
    <row r="44">
      <c r="A44" s="14" t="s">
        <v>311</v>
      </c>
      <c r="B44" s="14" t="s">
        <v>5696</v>
      </c>
      <c r="C44" s="14" t="s">
        <v>312</v>
      </c>
      <c r="D44" s="14" t="s">
        <v>313</v>
      </c>
      <c r="E44" s="14" t="s">
        <v>5697</v>
      </c>
      <c r="F44" s="14" t="s">
        <v>8021</v>
      </c>
    </row>
    <row r="45">
      <c r="A45" s="14" t="s">
        <v>319</v>
      </c>
      <c r="B45" s="14" t="s">
        <v>5699</v>
      </c>
      <c r="C45" s="14" t="s">
        <v>320</v>
      </c>
      <c r="D45" s="14" t="s">
        <v>313</v>
      </c>
      <c r="E45" s="14" t="s">
        <v>5697</v>
      </c>
      <c r="F45" s="14" t="s">
        <v>8021</v>
      </c>
    </row>
    <row r="46">
      <c r="A46" s="14" t="s">
        <v>322</v>
      </c>
      <c r="B46" s="14" t="s">
        <v>5701</v>
      </c>
      <c r="C46" s="14" t="s">
        <v>323</v>
      </c>
      <c r="D46" s="14" t="s">
        <v>313</v>
      </c>
      <c r="E46" s="14" t="s">
        <v>5697</v>
      </c>
      <c r="F46" s="14" t="s">
        <v>8021</v>
      </c>
    </row>
    <row r="47">
      <c r="A47" s="14" t="s">
        <v>325</v>
      </c>
      <c r="B47" s="14" t="s">
        <v>5703</v>
      </c>
      <c r="C47" s="14" t="s">
        <v>326</v>
      </c>
      <c r="D47" s="14" t="s">
        <v>313</v>
      </c>
      <c r="E47" s="14" t="s">
        <v>5697</v>
      </c>
      <c r="F47" s="14" t="s">
        <v>8021</v>
      </c>
    </row>
    <row r="48">
      <c r="A48" s="14" t="s">
        <v>328</v>
      </c>
      <c r="B48" s="14" t="s">
        <v>5705</v>
      </c>
      <c r="C48" s="14" t="s">
        <v>329</v>
      </c>
      <c r="D48" s="14" t="s">
        <v>313</v>
      </c>
      <c r="E48" s="14" t="s">
        <v>5697</v>
      </c>
      <c r="F48" s="14" t="s">
        <v>8021</v>
      </c>
    </row>
    <row r="49">
      <c r="A49" s="14" t="s">
        <v>331</v>
      </c>
      <c r="B49" s="14" t="s">
        <v>5707</v>
      </c>
      <c r="C49" s="14" t="s">
        <v>332</v>
      </c>
      <c r="D49" s="14" t="s">
        <v>313</v>
      </c>
      <c r="E49" s="14" t="s">
        <v>5697</v>
      </c>
      <c r="F49" s="14" t="s">
        <v>8021</v>
      </c>
    </row>
    <row r="50">
      <c r="A50" s="14" t="s">
        <v>334</v>
      </c>
      <c r="B50" s="14" t="s">
        <v>5709</v>
      </c>
      <c r="C50" s="14" t="s">
        <v>335</v>
      </c>
      <c r="D50" s="14" t="s">
        <v>336</v>
      </c>
      <c r="E50" s="14" t="s">
        <v>5697</v>
      </c>
      <c r="F50" s="14" t="s">
        <v>337</v>
      </c>
    </row>
    <row r="51">
      <c r="A51" s="14" t="s">
        <v>342</v>
      </c>
      <c r="B51" s="14" t="s">
        <v>5711</v>
      </c>
      <c r="C51" s="14" t="s">
        <v>343</v>
      </c>
      <c r="D51" s="14" t="s">
        <v>344</v>
      </c>
      <c r="E51" s="14" t="s">
        <v>5712</v>
      </c>
      <c r="F51" s="14" t="s">
        <v>345</v>
      </c>
    </row>
    <row r="52">
      <c r="A52" s="14" t="s">
        <v>350</v>
      </c>
      <c r="B52" s="14" t="s">
        <v>5714</v>
      </c>
      <c r="C52" s="14" t="s">
        <v>351</v>
      </c>
      <c r="D52" s="14" t="s">
        <v>352</v>
      </c>
      <c r="E52" s="14" t="s">
        <v>5712</v>
      </c>
      <c r="F52" s="14" t="s">
        <v>353</v>
      </c>
    </row>
    <row r="53">
      <c r="A53" s="14" t="s">
        <v>358</v>
      </c>
      <c r="B53" s="14" t="s">
        <v>5716</v>
      </c>
      <c r="C53" s="16"/>
      <c r="D53" s="14" t="s">
        <v>359</v>
      </c>
      <c r="E53" s="14" t="s">
        <v>5712</v>
      </c>
      <c r="F53" s="14" t="s">
        <v>360</v>
      </c>
    </row>
    <row r="54">
      <c r="A54" s="14" t="s">
        <v>365</v>
      </c>
      <c r="B54" s="14" t="s">
        <v>5719</v>
      </c>
      <c r="C54" s="14" t="s">
        <v>366</v>
      </c>
      <c r="D54" s="14" t="s">
        <v>367</v>
      </c>
      <c r="E54" s="14" t="s">
        <v>5720</v>
      </c>
      <c r="F54" s="14" t="s">
        <v>368</v>
      </c>
    </row>
    <row r="55">
      <c r="A55" s="14" t="s">
        <v>373</v>
      </c>
      <c r="B55" s="14" t="s">
        <v>5722</v>
      </c>
      <c r="C55" s="14" t="s">
        <v>374</v>
      </c>
      <c r="D55" s="14" t="s">
        <v>375</v>
      </c>
      <c r="E55" s="14" t="s">
        <v>5720</v>
      </c>
      <c r="F55" s="14" t="s">
        <v>376</v>
      </c>
    </row>
    <row r="56">
      <c r="A56" s="14" t="s">
        <v>381</v>
      </c>
      <c r="B56" s="14" t="s">
        <v>5724</v>
      </c>
      <c r="C56" s="14" t="s">
        <v>382</v>
      </c>
      <c r="D56" s="14" t="s">
        <v>383</v>
      </c>
      <c r="E56" s="14" t="s">
        <v>5720</v>
      </c>
      <c r="F56" s="14" t="s">
        <v>384</v>
      </c>
    </row>
    <row r="57">
      <c r="A57" s="14" t="s">
        <v>389</v>
      </c>
      <c r="B57" s="14" t="s">
        <v>5726</v>
      </c>
      <c r="C57" s="14" t="s">
        <v>390</v>
      </c>
      <c r="D57" s="14" t="s">
        <v>391</v>
      </c>
      <c r="E57" s="14" t="s">
        <v>5727</v>
      </c>
      <c r="F57" s="14" t="s">
        <v>392</v>
      </c>
    </row>
    <row r="58">
      <c r="A58" s="14" t="s">
        <v>398</v>
      </c>
      <c r="B58" s="14" t="s">
        <v>5729</v>
      </c>
      <c r="C58" s="14" t="s">
        <v>399</v>
      </c>
      <c r="D58" s="14" t="s">
        <v>400</v>
      </c>
      <c r="E58" s="14" t="s">
        <v>5727</v>
      </c>
      <c r="F58" s="14" t="s">
        <v>401</v>
      </c>
    </row>
    <row r="59">
      <c r="A59" s="14" t="s">
        <v>406</v>
      </c>
      <c r="B59" s="14" t="s">
        <v>5731</v>
      </c>
      <c r="C59" s="14" t="s">
        <v>407</v>
      </c>
      <c r="D59" s="14" t="s">
        <v>408</v>
      </c>
      <c r="E59" s="14" t="s">
        <v>5727</v>
      </c>
      <c r="F59" s="14" t="s">
        <v>409</v>
      </c>
    </row>
    <row r="60">
      <c r="A60" s="14" t="s">
        <v>414</v>
      </c>
      <c r="B60" s="14" t="s">
        <v>5733</v>
      </c>
      <c r="C60" s="14" t="s">
        <v>415</v>
      </c>
      <c r="D60" s="14" t="s">
        <v>416</v>
      </c>
      <c r="E60" s="14" t="s">
        <v>5727</v>
      </c>
      <c r="F60" s="14" t="s">
        <v>417</v>
      </c>
    </row>
    <row r="61">
      <c r="A61" s="14" t="s">
        <v>422</v>
      </c>
      <c r="B61" s="14" t="s">
        <v>5735</v>
      </c>
      <c r="C61" s="14" t="s">
        <v>423</v>
      </c>
      <c r="D61" s="14" t="s">
        <v>424</v>
      </c>
      <c r="E61" s="14" t="s">
        <v>5736</v>
      </c>
      <c r="F61" s="14" t="s">
        <v>425</v>
      </c>
    </row>
    <row r="62">
      <c r="A62" s="14" t="s">
        <v>430</v>
      </c>
      <c r="B62" s="14" t="s">
        <v>5738</v>
      </c>
      <c r="C62" s="14" t="s">
        <v>431</v>
      </c>
      <c r="D62" s="14" t="s">
        <v>432</v>
      </c>
      <c r="E62" s="14" t="s">
        <v>5736</v>
      </c>
      <c r="F62" s="14" t="s">
        <v>433</v>
      </c>
    </row>
    <row r="63">
      <c r="A63" s="14" t="s">
        <v>438</v>
      </c>
      <c r="B63" s="14" t="s">
        <v>5740</v>
      </c>
      <c r="C63" s="14" t="s">
        <v>439</v>
      </c>
      <c r="D63" s="14" t="s">
        <v>440</v>
      </c>
      <c r="E63" s="14" t="s">
        <v>5736</v>
      </c>
      <c r="F63" s="14" t="s">
        <v>441</v>
      </c>
    </row>
    <row r="64">
      <c r="A64" s="14" t="s">
        <v>446</v>
      </c>
      <c r="B64" s="14" t="s">
        <v>5742</v>
      </c>
      <c r="C64" s="14" t="s">
        <v>447</v>
      </c>
      <c r="D64" s="14" t="s">
        <v>448</v>
      </c>
      <c r="E64" s="14" t="s">
        <v>5736</v>
      </c>
      <c r="F64" s="14" t="s">
        <v>449</v>
      </c>
    </row>
    <row r="65">
      <c r="A65" s="14" t="s">
        <v>454</v>
      </c>
      <c r="B65" s="14" t="s">
        <v>5744</v>
      </c>
      <c r="C65" s="14" t="s">
        <v>455</v>
      </c>
      <c r="D65" s="14" t="s">
        <v>456</v>
      </c>
      <c r="E65" s="14" t="s">
        <v>5736</v>
      </c>
      <c r="F65" s="14" t="s">
        <v>457</v>
      </c>
    </row>
    <row r="66">
      <c r="A66" s="14" t="s">
        <v>462</v>
      </c>
      <c r="B66" s="14" t="s">
        <v>5746</v>
      </c>
      <c r="C66" s="14" t="s">
        <v>463</v>
      </c>
      <c r="D66" s="14" t="s">
        <v>464</v>
      </c>
      <c r="E66" s="14" t="s">
        <v>5747</v>
      </c>
      <c r="F66" s="14" t="s">
        <v>465</v>
      </c>
    </row>
    <row r="67">
      <c r="A67" s="14" t="s">
        <v>470</v>
      </c>
      <c r="B67" s="14" t="s">
        <v>5749</v>
      </c>
      <c r="C67" s="14" t="s">
        <v>471</v>
      </c>
      <c r="D67" s="14" t="s">
        <v>472</v>
      </c>
      <c r="E67" s="14" t="s">
        <v>5747</v>
      </c>
      <c r="F67" s="14" t="s">
        <v>473</v>
      </c>
    </row>
    <row r="68">
      <c r="A68" s="14" t="s">
        <v>479</v>
      </c>
      <c r="B68" s="14" t="s">
        <v>5751</v>
      </c>
      <c r="C68" s="14" t="s">
        <v>480</v>
      </c>
      <c r="D68" s="14" t="s">
        <v>481</v>
      </c>
      <c r="E68" s="14" t="s">
        <v>5747</v>
      </c>
      <c r="F68" s="14" t="s">
        <v>482</v>
      </c>
    </row>
    <row r="69">
      <c r="A69" s="14" t="s">
        <v>487</v>
      </c>
      <c r="B69" s="14" t="s">
        <v>5753</v>
      </c>
      <c r="C69" s="14" t="s">
        <v>488</v>
      </c>
      <c r="D69" s="14" t="s">
        <v>489</v>
      </c>
      <c r="E69" s="14" t="s">
        <v>5747</v>
      </c>
      <c r="F69" s="14" t="s">
        <v>490</v>
      </c>
    </row>
    <row r="70">
      <c r="A70" s="14" t="s">
        <v>495</v>
      </c>
      <c r="B70" s="14" t="s">
        <v>5755</v>
      </c>
      <c r="C70" s="14" t="s">
        <v>496</v>
      </c>
      <c r="D70" s="14" t="s">
        <v>497</v>
      </c>
      <c r="E70" s="14" t="s">
        <v>5756</v>
      </c>
      <c r="F70" s="14" t="s">
        <v>498</v>
      </c>
    </row>
    <row r="71">
      <c r="A71" s="14" t="s">
        <v>503</v>
      </c>
      <c r="B71" s="14" t="s">
        <v>5758</v>
      </c>
      <c r="C71" s="14" t="s">
        <v>504</v>
      </c>
      <c r="D71" s="14" t="s">
        <v>505</v>
      </c>
      <c r="E71" s="14" t="s">
        <v>5756</v>
      </c>
      <c r="F71" s="14" t="s">
        <v>506</v>
      </c>
    </row>
    <row r="72">
      <c r="A72" s="14" t="s">
        <v>511</v>
      </c>
      <c r="B72" s="14" t="s">
        <v>5760</v>
      </c>
      <c r="C72" s="14" t="s">
        <v>512</v>
      </c>
      <c r="D72" s="14" t="s">
        <v>513</v>
      </c>
      <c r="E72" s="14" t="s">
        <v>5756</v>
      </c>
      <c r="F72" s="14" t="s">
        <v>514</v>
      </c>
    </row>
    <row r="73">
      <c r="A73" s="14" t="s">
        <v>518</v>
      </c>
      <c r="B73" s="14" t="s">
        <v>5762</v>
      </c>
      <c r="C73" s="14" t="s">
        <v>519</v>
      </c>
      <c r="D73" s="14" t="s">
        <v>520</v>
      </c>
      <c r="E73" s="14" t="s">
        <v>5756</v>
      </c>
      <c r="F73" s="14" t="s">
        <v>521</v>
      </c>
    </row>
    <row r="74">
      <c r="A74" s="14" t="s">
        <v>526</v>
      </c>
      <c r="B74" s="14" t="s">
        <v>5765</v>
      </c>
      <c r="C74" s="14" t="s">
        <v>527</v>
      </c>
      <c r="D74" s="14" t="s">
        <v>528</v>
      </c>
      <c r="E74" s="14" t="s">
        <v>5756</v>
      </c>
      <c r="F74" s="14" t="s">
        <v>529</v>
      </c>
    </row>
    <row r="75">
      <c r="A75" s="14" t="s">
        <v>533</v>
      </c>
      <c r="B75" s="14" t="s">
        <v>5767</v>
      </c>
      <c r="C75" s="14" t="s">
        <v>534</v>
      </c>
      <c r="D75" s="14" t="s">
        <v>535</v>
      </c>
      <c r="E75" s="14" t="s">
        <v>5756</v>
      </c>
      <c r="F75" s="14" t="s">
        <v>536</v>
      </c>
    </row>
    <row r="76">
      <c r="A76" s="14" t="s">
        <v>541</v>
      </c>
      <c r="B76" s="14" t="s">
        <v>5769</v>
      </c>
      <c r="C76" s="14" t="s">
        <v>542</v>
      </c>
      <c r="D76" s="14" t="s">
        <v>543</v>
      </c>
      <c r="E76" s="14" t="s">
        <v>5770</v>
      </c>
      <c r="F76" s="14" t="s">
        <v>544</v>
      </c>
    </row>
    <row r="77">
      <c r="A77" s="14" t="s">
        <v>549</v>
      </c>
      <c r="B77" s="14" t="s">
        <v>5772</v>
      </c>
      <c r="C77" s="14" t="s">
        <v>550</v>
      </c>
      <c r="D77" s="14" t="s">
        <v>551</v>
      </c>
      <c r="E77" s="14" t="s">
        <v>5770</v>
      </c>
      <c r="F77" s="14" t="s">
        <v>552</v>
      </c>
    </row>
    <row r="78">
      <c r="A78" s="14" t="s">
        <v>558</v>
      </c>
      <c r="B78" s="14" t="s">
        <v>5774</v>
      </c>
      <c r="C78" s="14" t="s">
        <v>559</v>
      </c>
      <c r="D78" s="14" t="s">
        <v>481</v>
      </c>
      <c r="E78" s="14" t="s">
        <v>5770</v>
      </c>
      <c r="F78" s="14" t="s">
        <v>560</v>
      </c>
    </row>
    <row r="79">
      <c r="A79" s="14" t="s">
        <v>566</v>
      </c>
      <c r="B79" s="14" t="s">
        <v>567</v>
      </c>
      <c r="C79" s="14" t="s">
        <v>568</v>
      </c>
      <c r="D79" s="14" t="s">
        <v>569</v>
      </c>
      <c r="E79" s="14" t="s">
        <v>5770</v>
      </c>
      <c r="F79" s="14" t="s">
        <v>570</v>
      </c>
    </row>
    <row r="80">
      <c r="A80" s="14" t="s">
        <v>575</v>
      </c>
      <c r="B80" s="14" t="s">
        <v>5777</v>
      </c>
      <c r="C80" s="14" t="s">
        <v>576</v>
      </c>
      <c r="D80" s="14" t="s">
        <v>577</v>
      </c>
      <c r="E80" s="14" t="s">
        <v>5778</v>
      </c>
      <c r="F80" s="14" t="s">
        <v>578</v>
      </c>
    </row>
    <row r="81">
      <c r="A81" s="14" t="s">
        <v>583</v>
      </c>
      <c r="B81" s="14" t="s">
        <v>5780</v>
      </c>
      <c r="C81" s="14" t="s">
        <v>584</v>
      </c>
      <c r="D81" s="14" t="s">
        <v>577</v>
      </c>
      <c r="E81" s="14" t="s">
        <v>5778</v>
      </c>
      <c r="F81" s="14" t="s">
        <v>578</v>
      </c>
    </row>
    <row r="82">
      <c r="A82" s="14" t="s">
        <v>585</v>
      </c>
      <c r="B82" s="14" t="s">
        <v>5782</v>
      </c>
      <c r="C82" s="14" t="s">
        <v>586</v>
      </c>
      <c r="D82" s="14" t="s">
        <v>587</v>
      </c>
      <c r="E82" s="14" t="s">
        <v>5783</v>
      </c>
      <c r="F82" s="14" t="s">
        <v>588</v>
      </c>
    </row>
    <row r="83">
      <c r="A83" s="14" t="s">
        <v>593</v>
      </c>
      <c r="B83" s="14" t="s">
        <v>5785</v>
      </c>
      <c r="C83" s="14" t="s">
        <v>594</v>
      </c>
      <c r="D83" s="14" t="s">
        <v>595</v>
      </c>
      <c r="E83" s="14" t="s">
        <v>5786</v>
      </c>
      <c r="F83" s="14" t="s">
        <v>596</v>
      </c>
    </row>
    <row r="84">
      <c r="A84" s="14" t="s">
        <v>601</v>
      </c>
      <c r="B84" s="14" t="s">
        <v>5788</v>
      </c>
      <c r="C84" s="14" t="s">
        <v>602</v>
      </c>
      <c r="D84" s="14" t="s">
        <v>603</v>
      </c>
      <c r="E84" s="14" t="s">
        <v>5789</v>
      </c>
      <c r="F84" s="14" t="s">
        <v>604</v>
      </c>
    </row>
    <row r="85">
      <c r="A85" s="14" t="s">
        <v>609</v>
      </c>
      <c r="B85" s="14" t="s">
        <v>5791</v>
      </c>
      <c r="C85" s="14" t="s">
        <v>610</v>
      </c>
      <c r="D85" s="14" t="s">
        <v>611</v>
      </c>
      <c r="E85" s="14" t="s">
        <v>5789</v>
      </c>
      <c r="F85" s="14" t="s">
        <v>612</v>
      </c>
    </row>
    <row r="86">
      <c r="A86" s="14" t="s">
        <v>617</v>
      </c>
      <c r="B86" s="14" t="s">
        <v>5793</v>
      </c>
      <c r="C86" s="14" t="s">
        <v>618</v>
      </c>
      <c r="D86" s="14" t="s">
        <v>619</v>
      </c>
      <c r="E86" s="14" t="s">
        <v>5789</v>
      </c>
      <c r="F86" s="14" t="s">
        <v>620</v>
      </c>
    </row>
    <row r="87">
      <c r="A87" s="14" t="s">
        <v>625</v>
      </c>
      <c r="B87" s="14" t="s">
        <v>5795</v>
      </c>
      <c r="C87" s="14" t="s">
        <v>626</v>
      </c>
      <c r="D87" s="14" t="s">
        <v>627</v>
      </c>
      <c r="E87" s="14" t="s">
        <v>5789</v>
      </c>
      <c r="F87" s="14" t="s">
        <v>628</v>
      </c>
    </row>
    <row r="88">
      <c r="A88" s="14" t="s">
        <v>633</v>
      </c>
      <c r="B88" s="14" t="s">
        <v>5797</v>
      </c>
      <c r="C88" s="14" t="s">
        <v>634</v>
      </c>
      <c r="D88" s="14" t="s">
        <v>627</v>
      </c>
      <c r="E88" s="14" t="s">
        <v>5798</v>
      </c>
      <c r="F88" s="14" t="s">
        <v>628</v>
      </c>
    </row>
    <row r="89">
      <c r="A89" s="14" t="s">
        <v>637</v>
      </c>
      <c r="B89" s="14" t="s">
        <v>5800</v>
      </c>
      <c r="C89" s="14" t="s">
        <v>638</v>
      </c>
      <c r="D89" s="14" t="s">
        <v>639</v>
      </c>
      <c r="E89" s="14" t="s">
        <v>5801</v>
      </c>
      <c r="F89" s="14" t="s">
        <v>640</v>
      </c>
    </row>
    <row r="90">
      <c r="A90" s="14" t="s">
        <v>644</v>
      </c>
      <c r="B90" s="14" t="s">
        <v>5803</v>
      </c>
      <c r="C90" s="14" t="s">
        <v>645</v>
      </c>
      <c r="D90" s="14" t="s">
        <v>639</v>
      </c>
      <c r="E90" s="16"/>
      <c r="F90" s="14" t="s">
        <v>640</v>
      </c>
    </row>
    <row r="91">
      <c r="A91" s="14" t="s">
        <v>646</v>
      </c>
      <c r="B91" s="14" t="s">
        <v>5805</v>
      </c>
      <c r="C91" s="14" t="s">
        <v>647</v>
      </c>
      <c r="D91" s="14" t="s">
        <v>639</v>
      </c>
      <c r="E91" s="16"/>
      <c r="F91" s="14" t="s">
        <v>640</v>
      </c>
    </row>
    <row r="92">
      <c r="A92" s="14" t="s">
        <v>648</v>
      </c>
      <c r="B92" s="14" t="s">
        <v>5807</v>
      </c>
      <c r="C92" s="14" t="s">
        <v>649</v>
      </c>
      <c r="D92" s="14" t="s">
        <v>650</v>
      </c>
      <c r="E92" s="14" t="s">
        <v>5808</v>
      </c>
      <c r="F92" s="14" t="s">
        <v>651</v>
      </c>
    </row>
    <row r="93">
      <c r="A93" s="14" t="s">
        <v>656</v>
      </c>
      <c r="B93" s="14" t="s">
        <v>5810</v>
      </c>
      <c r="C93" s="14" t="s">
        <v>657</v>
      </c>
      <c r="D93" s="14" t="s">
        <v>650</v>
      </c>
      <c r="E93" s="16"/>
      <c r="F93" s="14" t="s">
        <v>651</v>
      </c>
    </row>
    <row r="94">
      <c r="A94" s="14" t="s">
        <v>658</v>
      </c>
      <c r="B94" s="14" t="s">
        <v>5812</v>
      </c>
      <c r="C94" s="14" t="s">
        <v>659</v>
      </c>
      <c r="D94" s="14" t="s">
        <v>660</v>
      </c>
      <c r="E94" s="14" t="s">
        <v>5813</v>
      </c>
      <c r="F94" s="14" t="s">
        <v>661</v>
      </c>
    </row>
    <row r="95">
      <c r="A95" s="14" t="s">
        <v>666</v>
      </c>
      <c r="B95" s="14" t="s">
        <v>5815</v>
      </c>
      <c r="C95" s="14" t="s">
        <v>667</v>
      </c>
      <c r="D95" s="14" t="s">
        <v>668</v>
      </c>
      <c r="E95" s="14" t="s">
        <v>5813</v>
      </c>
      <c r="F95" s="14" t="s">
        <v>669</v>
      </c>
    </row>
    <row r="96">
      <c r="A96" s="14" t="s">
        <v>674</v>
      </c>
      <c r="B96" s="14" t="s">
        <v>5817</v>
      </c>
      <c r="C96" s="14" t="s">
        <v>675</v>
      </c>
      <c r="D96" s="14" t="s">
        <v>668</v>
      </c>
      <c r="E96" s="16"/>
      <c r="F96" s="14" t="s">
        <v>669</v>
      </c>
    </row>
    <row r="97">
      <c r="A97" s="14" t="s">
        <v>676</v>
      </c>
      <c r="B97" s="14" t="s">
        <v>5819</v>
      </c>
      <c r="C97" s="14" t="s">
        <v>677</v>
      </c>
      <c r="D97" s="14" t="s">
        <v>678</v>
      </c>
      <c r="E97" s="14" t="s">
        <v>5820</v>
      </c>
      <c r="F97" s="14" t="s">
        <v>679</v>
      </c>
    </row>
    <row r="98">
      <c r="A98" s="14" t="s">
        <v>684</v>
      </c>
      <c r="B98" s="14" t="s">
        <v>5822</v>
      </c>
      <c r="C98" s="14" t="s">
        <v>685</v>
      </c>
      <c r="D98" s="14" t="s">
        <v>686</v>
      </c>
      <c r="E98" s="14" t="s">
        <v>5820</v>
      </c>
      <c r="F98" s="14" t="s">
        <v>687</v>
      </c>
    </row>
    <row r="99">
      <c r="A99" s="14" t="s">
        <v>692</v>
      </c>
      <c r="B99" s="14" t="s">
        <v>5824</v>
      </c>
      <c r="C99" s="14" t="s">
        <v>693</v>
      </c>
      <c r="D99" s="14" t="s">
        <v>694</v>
      </c>
      <c r="E99" s="14" t="s">
        <v>5820</v>
      </c>
      <c r="F99" s="14" t="s">
        <v>695</v>
      </c>
    </row>
    <row r="100">
      <c r="A100" s="14" t="s">
        <v>700</v>
      </c>
      <c r="B100" s="14" t="s">
        <v>5826</v>
      </c>
      <c r="C100" s="14" t="s">
        <v>701</v>
      </c>
      <c r="D100" s="14" t="s">
        <v>702</v>
      </c>
      <c r="E100" s="14" t="s">
        <v>5820</v>
      </c>
      <c r="F100" s="14" t="s">
        <v>703</v>
      </c>
    </row>
    <row r="101">
      <c r="A101" s="14" t="s">
        <v>708</v>
      </c>
      <c r="B101" s="14" t="s">
        <v>5828</v>
      </c>
      <c r="C101" s="14" t="s">
        <v>709</v>
      </c>
      <c r="D101" s="14" t="s">
        <v>710</v>
      </c>
      <c r="E101" s="14" t="s">
        <v>5820</v>
      </c>
      <c r="F101" s="14" t="s">
        <v>711</v>
      </c>
    </row>
    <row r="102">
      <c r="A102" s="14" t="s">
        <v>716</v>
      </c>
      <c r="B102" s="14" t="s">
        <v>5830</v>
      </c>
      <c r="C102" s="14" t="s">
        <v>717</v>
      </c>
      <c r="D102" s="14" t="s">
        <v>718</v>
      </c>
      <c r="E102" s="14" t="s">
        <v>5831</v>
      </c>
      <c r="F102" s="14" t="s">
        <v>719</v>
      </c>
    </row>
    <row r="103">
      <c r="A103" s="14" t="s">
        <v>724</v>
      </c>
      <c r="B103" s="14" t="s">
        <v>5833</v>
      </c>
      <c r="C103" s="14" t="s">
        <v>725</v>
      </c>
      <c r="D103" s="14" t="s">
        <v>726</v>
      </c>
      <c r="E103" s="14" t="s">
        <v>5831</v>
      </c>
      <c r="F103" s="14" t="s">
        <v>727</v>
      </c>
    </row>
    <row r="104">
      <c r="A104" s="14" t="s">
        <v>733</v>
      </c>
      <c r="B104" s="14" t="s">
        <v>5835</v>
      </c>
      <c r="C104" s="14" t="s">
        <v>734</v>
      </c>
      <c r="D104" s="14" t="s">
        <v>735</v>
      </c>
      <c r="E104" s="14" t="s">
        <v>5831</v>
      </c>
      <c r="F104" s="14" t="s">
        <v>736</v>
      </c>
    </row>
    <row r="105">
      <c r="A105" s="14" t="s">
        <v>741</v>
      </c>
      <c r="B105" s="14" t="s">
        <v>5837</v>
      </c>
      <c r="C105" s="14" t="s">
        <v>742</v>
      </c>
      <c r="D105" s="14" t="s">
        <v>743</v>
      </c>
      <c r="E105" s="14" t="s">
        <v>5838</v>
      </c>
      <c r="F105" s="14" t="s">
        <v>744</v>
      </c>
    </row>
    <row r="106">
      <c r="A106" s="14" t="s">
        <v>749</v>
      </c>
      <c r="B106" s="14" t="s">
        <v>5840</v>
      </c>
      <c r="C106" s="14" t="s">
        <v>750</v>
      </c>
      <c r="D106" s="14" t="s">
        <v>751</v>
      </c>
      <c r="E106" s="14" t="s">
        <v>5841</v>
      </c>
      <c r="F106" s="14" t="s">
        <v>752</v>
      </c>
    </row>
    <row r="107">
      <c r="A107" s="14" t="s">
        <v>757</v>
      </c>
      <c r="B107" s="14" t="s">
        <v>5843</v>
      </c>
      <c r="C107" s="14" t="s">
        <v>758</v>
      </c>
      <c r="D107" s="14" t="s">
        <v>759</v>
      </c>
      <c r="E107" s="14" t="s">
        <v>5844</v>
      </c>
      <c r="F107" s="14" t="s">
        <v>760</v>
      </c>
    </row>
    <row r="108">
      <c r="A108" s="14" t="s">
        <v>765</v>
      </c>
      <c r="B108" s="14" t="s">
        <v>5846</v>
      </c>
      <c r="C108" s="14" t="s">
        <v>766</v>
      </c>
      <c r="D108" s="14" t="s">
        <v>767</v>
      </c>
      <c r="E108" s="14" t="s">
        <v>5847</v>
      </c>
      <c r="F108" s="14" t="s">
        <v>768</v>
      </c>
    </row>
    <row r="109">
      <c r="A109" s="14" t="s">
        <v>773</v>
      </c>
      <c r="B109" s="14" t="s">
        <v>5849</v>
      </c>
      <c r="C109" s="14" t="s">
        <v>774</v>
      </c>
      <c r="D109" s="14" t="s">
        <v>775</v>
      </c>
      <c r="E109" s="14" t="s">
        <v>5850</v>
      </c>
      <c r="F109" s="14" t="s">
        <v>776</v>
      </c>
    </row>
    <row r="110">
      <c r="A110" s="14" t="s">
        <v>781</v>
      </c>
      <c r="B110" s="14" t="s">
        <v>5852</v>
      </c>
      <c r="C110" s="14" t="s">
        <v>782</v>
      </c>
      <c r="D110" s="14" t="s">
        <v>783</v>
      </c>
      <c r="E110" s="14" t="s">
        <v>5853</v>
      </c>
      <c r="F110" s="14" t="s">
        <v>784</v>
      </c>
    </row>
    <row r="111">
      <c r="A111" s="14" t="s">
        <v>789</v>
      </c>
      <c r="B111" s="14" t="s">
        <v>5855</v>
      </c>
      <c r="C111" s="14" t="s">
        <v>790</v>
      </c>
      <c r="D111" s="14" t="s">
        <v>791</v>
      </c>
      <c r="E111" s="14" t="s">
        <v>5856</v>
      </c>
      <c r="F111" s="14" t="s">
        <v>792</v>
      </c>
    </row>
    <row r="112">
      <c r="A112" s="14" t="s">
        <v>797</v>
      </c>
      <c r="B112" s="14" t="s">
        <v>5858</v>
      </c>
      <c r="C112" s="14" t="s">
        <v>798</v>
      </c>
      <c r="D112" s="14" t="s">
        <v>799</v>
      </c>
      <c r="E112" s="14" t="s">
        <v>5859</v>
      </c>
      <c r="F112" s="14" t="s">
        <v>800</v>
      </c>
    </row>
    <row r="113">
      <c r="A113" s="14" t="s">
        <v>805</v>
      </c>
      <c r="B113" s="14" t="s">
        <v>5861</v>
      </c>
      <c r="C113" s="14" t="s">
        <v>806</v>
      </c>
      <c r="D113" s="14" t="s">
        <v>799</v>
      </c>
      <c r="E113" s="16"/>
      <c r="F113" s="14" t="s">
        <v>800</v>
      </c>
    </row>
    <row r="114">
      <c r="A114" s="14" t="s">
        <v>809</v>
      </c>
      <c r="B114" s="14" t="s">
        <v>5863</v>
      </c>
      <c r="C114" s="14" t="s">
        <v>810</v>
      </c>
      <c r="D114" s="14" t="s">
        <v>811</v>
      </c>
      <c r="E114" s="14" t="s">
        <v>5864</v>
      </c>
      <c r="F114" s="14" t="s">
        <v>812</v>
      </c>
    </row>
    <row r="115">
      <c r="A115" s="14" t="s">
        <v>818</v>
      </c>
      <c r="B115" s="14" t="s">
        <v>5866</v>
      </c>
      <c r="C115" s="14" t="s">
        <v>819</v>
      </c>
      <c r="D115" s="14" t="s">
        <v>820</v>
      </c>
      <c r="E115" s="14" t="s">
        <v>5867</v>
      </c>
      <c r="F115" s="14" t="s">
        <v>821</v>
      </c>
    </row>
    <row r="116">
      <c r="A116" s="14" t="s">
        <v>826</v>
      </c>
      <c r="B116" s="14" t="s">
        <v>5869</v>
      </c>
      <c r="C116" s="14" t="s">
        <v>827</v>
      </c>
      <c r="D116" s="14" t="s">
        <v>828</v>
      </c>
      <c r="E116" s="14" t="s">
        <v>5870</v>
      </c>
      <c r="F116" s="14" t="s">
        <v>829</v>
      </c>
    </row>
    <row r="117">
      <c r="A117" s="14" t="s">
        <v>834</v>
      </c>
      <c r="B117" s="14" t="s">
        <v>5872</v>
      </c>
      <c r="C117" s="14" t="s">
        <v>835</v>
      </c>
      <c r="D117" s="14" t="s">
        <v>836</v>
      </c>
      <c r="E117" s="14" t="s">
        <v>5873</v>
      </c>
      <c r="F117" s="14" t="s">
        <v>837</v>
      </c>
    </row>
    <row r="118">
      <c r="A118" s="14" t="s">
        <v>842</v>
      </c>
      <c r="B118" s="14" t="s">
        <v>5875</v>
      </c>
      <c r="C118" s="14" t="s">
        <v>843</v>
      </c>
      <c r="D118" s="14" t="s">
        <v>844</v>
      </c>
      <c r="E118" s="14" t="s">
        <v>5876</v>
      </c>
      <c r="F118" s="14" t="s">
        <v>845</v>
      </c>
    </row>
    <row r="119">
      <c r="A119" s="14" t="s">
        <v>850</v>
      </c>
      <c r="B119" s="14" t="s">
        <v>5878</v>
      </c>
      <c r="C119" s="14" t="s">
        <v>851</v>
      </c>
      <c r="D119" s="14" t="s">
        <v>852</v>
      </c>
      <c r="E119" s="14" t="s">
        <v>5876</v>
      </c>
      <c r="F119" s="14" t="s">
        <v>853</v>
      </c>
    </row>
    <row r="120">
      <c r="A120" s="14" t="s">
        <v>858</v>
      </c>
      <c r="B120" s="14" t="s">
        <v>5880</v>
      </c>
      <c r="C120" s="14" t="s">
        <v>859</v>
      </c>
      <c r="D120" s="14" t="s">
        <v>860</v>
      </c>
      <c r="E120" s="14" t="s">
        <v>5881</v>
      </c>
      <c r="F120" s="14" t="s">
        <v>861</v>
      </c>
    </row>
    <row r="121">
      <c r="A121" s="14" t="s">
        <v>866</v>
      </c>
      <c r="B121" s="14" t="s">
        <v>5883</v>
      </c>
      <c r="C121" s="14" t="s">
        <v>867</v>
      </c>
      <c r="D121" s="14" t="s">
        <v>868</v>
      </c>
      <c r="E121" s="14" t="s">
        <v>5884</v>
      </c>
      <c r="F121" s="14" t="s">
        <v>869</v>
      </c>
    </row>
    <row r="122">
      <c r="A122" s="14" t="s">
        <v>874</v>
      </c>
      <c r="B122" s="14" t="s">
        <v>5886</v>
      </c>
      <c r="C122" s="14" t="s">
        <v>875</v>
      </c>
      <c r="D122" s="14" t="s">
        <v>876</v>
      </c>
      <c r="E122" s="14" t="s">
        <v>5887</v>
      </c>
      <c r="F122" s="14" t="s">
        <v>877</v>
      </c>
    </row>
    <row r="123">
      <c r="A123" s="14" t="s">
        <v>882</v>
      </c>
      <c r="B123" s="14" t="s">
        <v>5889</v>
      </c>
      <c r="C123" s="14" t="s">
        <v>883</v>
      </c>
      <c r="D123" s="14" t="s">
        <v>884</v>
      </c>
      <c r="E123" s="14" t="s">
        <v>5890</v>
      </c>
      <c r="F123" s="14" t="s">
        <v>885</v>
      </c>
    </row>
    <row r="124">
      <c r="A124" s="14" t="s">
        <v>890</v>
      </c>
      <c r="B124" s="14" t="s">
        <v>5892</v>
      </c>
      <c r="C124" s="14" t="s">
        <v>891</v>
      </c>
      <c r="D124" s="14" t="s">
        <v>892</v>
      </c>
      <c r="E124" s="14" t="s">
        <v>5893</v>
      </c>
      <c r="F124" s="14" t="s">
        <v>893</v>
      </c>
    </row>
    <row r="125">
      <c r="A125" s="14" t="s">
        <v>899</v>
      </c>
      <c r="B125" s="14" t="s">
        <v>5895</v>
      </c>
      <c r="C125" s="14" t="s">
        <v>900</v>
      </c>
      <c r="D125" s="14" t="s">
        <v>901</v>
      </c>
      <c r="E125" s="14" t="s">
        <v>5896</v>
      </c>
      <c r="F125" s="14" t="s">
        <v>902</v>
      </c>
    </row>
    <row r="126">
      <c r="A126" s="14" t="s">
        <v>907</v>
      </c>
      <c r="B126" s="14" t="s">
        <v>5898</v>
      </c>
      <c r="C126" s="14" t="s">
        <v>908</v>
      </c>
      <c r="D126" s="14" t="s">
        <v>909</v>
      </c>
      <c r="E126" s="14" t="s">
        <v>5899</v>
      </c>
      <c r="F126" s="14" t="s">
        <v>910</v>
      </c>
    </row>
    <row r="127">
      <c r="A127" s="14" t="s">
        <v>915</v>
      </c>
      <c r="B127" s="14" t="s">
        <v>5901</v>
      </c>
      <c r="C127" s="14" t="s">
        <v>916</v>
      </c>
      <c r="D127" s="14" t="s">
        <v>917</v>
      </c>
      <c r="E127" s="14" t="s">
        <v>5899</v>
      </c>
      <c r="F127" s="14" t="s">
        <v>918</v>
      </c>
    </row>
    <row r="128">
      <c r="A128" s="14" t="s">
        <v>923</v>
      </c>
      <c r="B128" s="14" t="s">
        <v>5903</v>
      </c>
      <c r="C128" s="14" t="s">
        <v>924</v>
      </c>
      <c r="D128" s="14" t="s">
        <v>925</v>
      </c>
      <c r="E128" s="14" t="s">
        <v>5904</v>
      </c>
      <c r="F128" s="14" t="s">
        <v>926</v>
      </c>
    </row>
    <row r="129">
      <c r="A129" s="14" t="s">
        <v>931</v>
      </c>
      <c r="B129" s="14" t="s">
        <v>5906</v>
      </c>
      <c r="C129" s="14" t="s">
        <v>932</v>
      </c>
      <c r="D129" s="14" t="s">
        <v>933</v>
      </c>
      <c r="E129" s="14" t="s">
        <v>5907</v>
      </c>
      <c r="F129" s="14" t="s">
        <v>934</v>
      </c>
    </row>
    <row r="130">
      <c r="A130" s="14" t="s">
        <v>939</v>
      </c>
      <c r="B130" s="14" t="s">
        <v>5909</v>
      </c>
      <c r="C130" s="14" t="s">
        <v>940</v>
      </c>
      <c r="D130" s="14" t="s">
        <v>933</v>
      </c>
      <c r="E130" s="14" t="s">
        <v>5910</v>
      </c>
      <c r="F130" s="14" t="s">
        <v>934</v>
      </c>
    </row>
    <row r="131">
      <c r="A131" s="14" t="s">
        <v>943</v>
      </c>
      <c r="B131" s="14" t="s">
        <v>5912</v>
      </c>
      <c r="C131" s="14" t="s">
        <v>944</v>
      </c>
      <c r="D131" s="14" t="s">
        <v>945</v>
      </c>
      <c r="E131" s="14" t="s">
        <v>5913</v>
      </c>
      <c r="F131" s="14" t="s">
        <v>946</v>
      </c>
    </row>
    <row r="132">
      <c r="A132" s="14" t="s">
        <v>951</v>
      </c>
      <c r="B132" s="14" t="s">
        <v>5915</v>
      </c>
      <c r="C132" s="14" t="s">
        <v>952</v>
      </c>
      <c r="D132" s="14" t="s">
        <v>953</v>
      </c>
      <c r="E132" s="14" t="s">
        <v>5916</v>
      </c>
      <c r="F132" s="14" t="s">
        <v>954</v>
      </c>
    </row>
    <row r="133">
      <c r="A133" s="14" t="s">
        <v>959</v>
      </c>
      <c r="B133" s="14" t="s">
        <v>5918</v>
      </c>
      <c r="C133" s="14" t="s">
        <v>960</v>
      </c>
      <c r="D133" s="14" t="s">
        <v>961</v>
      </c>
      <c r="E133" s="14" t="s">
        <v>5919</v>
      </c>
      <c r="F133" s="14" t="s">
        <v>962</v>
      </c>
    </row>
    <row r="134">
      <c r="A134" s="14" t="s">
        <v>967</v>
      </c>
      <c r="B134" s="14" t="s">
        <v>5921</v>
      </c>
      <c r="C134" s="14" t="s">
        <v>968</v>
      </c>
      <c r="D134" s="14" t="s">
        <v>969</v>
      </c>
      <c r="E134" s="14" t="s">
        <v>5919</v>
      </c>
      <c r="F134" s="14" t="s">
        <v>970</v>
      </c>
    </row>
    <row r="135">
      <c r="A135" s="14" t="s">
        <v>975</v>
      </c>
      <c r="B135" s="14" t="s">
        <v>5923</v>
      </c>
      <c r="C135" s="14" t="s">
        <v>976</v>
      </c>
      <c r="D135" s="14" t="s">
        <v>977</v>
      </c>
      <c r="E135" s="14" t="s">
        <v>5924</v>
      </c>
      <c r="F135" s="14" t="s">
        <v>978</v>
      </c>
    </row>
    <row r="136">
      <c r="A136" s="14" t="s">
        <v>984</v>
      </c>
      <c r="B136" s="14" t="s">
        <v>5926</v>
      </c>
      <c r="C136" s="14" t="s">
        <v>985</v>
      </c>
      <c r="D136" s="14" t="s">
        <v>986</v>
      </c>
      <c r="E136" s="14" t="s">
        <v>5927</v>
      </c>
      <c r="F136" s="14" t="s">
        <v>987</v>
      </c>
    </row>
    <row r="137">
      <c r="A137" s="14" t="s">
        <v>992</v>
      </c>
      <c r="B137" s="14" t="s">
        <v>5929</v>
      </c>
      <c r="C137" s="14" t="s">
        <v>993</v>
      </c>
      <c r="D137" s="14" t="s">
        <v>994</v>
      </c>
      <c r="E137" s="14" t="s">
        <v>5930</v>
      </c>
      <c r="F137" s="14" t="s">
        <v>995</v>
      </c>
    </row>
    <row r="138">
      <c r="A138" s="14" t="s">
        <v>1000</v>
      </c>
      <c r="B138" s="14" t="s">
        <v>5932</v>
      </c>
      <c r="C138" s="14" t="s">
        <v>1001</v>
      </c>
      <c r="D138" s="14" t="s">
        <v>1002</v>
      </c>
      <c r="E138" s="14" t="s">
        <v>5933</v>
      </c>
      <c r="F138" s="14" t="s">
        <v>1003</v>
      </c>
    </row>
    <row r="139">
      <c r="A139" s="14" t="s">
        <v>1008</v>
      </c>
      <c r="B139" s="14" t="s">
        <v>5935</v>
      </c>
      <c r="C139" s="14" t="s">
        <v>1009</v>
      </c>
      <c r="D139" s="14" t="s">
        <v>1010</v>
      </c>
      <c r="E139" s="14" t="s">
        <v>5933</v>
      </c>
      <c r="F139" s="14" t="s">
        <v>1011</v>
      </c>
    </row>
    <row r="140">
      <c r="A140" s="14" t="s">
        <v>1016</v>
      </c>
      <c r="B140" s="14" t="s">
        <v>5937</v>
      </c>
      <c r="C140" s="14" t="s">
        <v>1017</v>
      </c>
      <c r="D140" s="14" t="s">
        <v>1010</v>
      </c>
      <c r="E140" s="14" t="s">
        <v>5933</v>
      </c>
      <c r="F140" s="14" t="s">
        <v>1011</v>
      </c>
    </row>
    <row r="141">
      <c r="A141" s="14" t="s">
        <v>1018</v>
      </c>
      <c r="B141" s="14" t="s">
        <v>5939</v>
      </c>
      <c r="C141" s="14" t="s">
        <v>1019</v>
      </c>
      <c r="D141" s="14" t="s">
        <v>1010</v>
      </c>
      <c r="E141" s="14" t="s">
        <v>5933</v>
      </c>
      <c r="F141" s="14" t="s">
        <v>1011</v>
      </c>
    </row>
    <row r="142">
      <c r="A142" s="14" t="s">
        <v>1022</v>
      </c>
      <c r="B142" s="14" t="s">
        <v>5941</v>
      </c>
      <c r="C142" s="14" t="s">
        <v>1023</v>
      </c>
      <c r="D142" s="14" t="s">
        <v>1010</v>
      </c>
      <c r="E142" s="14" t="s">
        <v>5933</v>
      </c>
      <c r="F142" s="14" t="s">
        <v>1011</v>
      </c>
    </row>
    <row r="143">
      <c r="A143" s="14" t="s">
        <v>1026</v>
      </c>
      <c r="B143" s="14" t="s">
        <v>5943</v>
      </c>
      <c r="C143" s="14" t="s">
        <v>1027</v>
      </c>
      <c r="D143" s="14" t="s">
        <v>1028</v>
      </c>
      <c r="E143" s="14" t="s">
        <v>5944</v>
      </c>
      <c r="F143" s="14" t="s">
        <v>1029</v>
      </c>
    </row>
    <row r="144">
      <c r="A144" s="14" t="s">
        <v>1034</v>
      </c>
      <c r="B144" s="14" t="s">
        <v>5946</v>
      </c>
      <c r="C144" s="14" t="s">
        <v>1035</v>
      </c>
      <c r="D144" s="14" t="s">
        <v>1036</v>
      </c>
      <c r="E144" s="14" t="s">
        <v>5944</v>
      </c>
      <c r="F144" s="14" t="s">
        <v>1037</v>
      </c>
    </row>
    <row r="145">
      <c r="A145" s="14" t="s">
        <v>1042</v>
      </c>
      <c r="B145" s="14" t="s">
        <v>5948</v>
      </c>
      <c r="C145" s="14" t="s">
        <v>1043</v>
      </c>
      <c r="D145" s="14" t="s">
        <v>1044</v>
      </c>
      <c r="E145" s="14" t="s">
        <v>5949</v>
      </c>
      <c r="F145" s="14" t="s">
        <v>1045</v>
      </c>
    </row>
    <row r="146">
      <c r="A146" s="14" t="s">
        <v>1050</v>
      </c>
      <c r="B146" s="14" t="s">
        <v>5951</v>
      </c>
      <c r="C146" s="14" t="s">
        <v>1051</v>
      </c>
      <c r="D146" s="14" t="s">
        <v>1044</v>
      </c>
      <c r="E146" s="16"/>
      <c r="F146" s="14" t="s">
        <v>1045</v>
      </c>
    </row>
    <row r="147">
      <c r="A147" s="14" t="s">
        <v>1053</v>
      </c>
      <c r="B147" s="14" t="s">
        <v>5953</v>
      </c>
      <c r="C147" s="14" t="s">
        <v>1054</v>
      </c>
      <c r="D147" s="14" t="s">
        <v>1044</v>
      </c>
      <c r="E147" s="16"/>
      <c r="F147" s="14" t="s">
        <v>1045</v>
      </c>
    </row>
    <row r="148">
      <c r="A148" s="14" t="s">
        <v>1055</v>
      </c>
      <c r="B148" s="14" t="s">
        <v>5955</v>
      </c>
      <c r="C148" s="14" t="s">
        <v>1056</v>
      </c>
      <c r="D148" s="14" t="s">
        <v>1057</v>
      </c>
      <c r="E148" s="14" t="s">
        <v>5956</v>
      </c>
      <c r="F148" s="14" t="s">
        <v>1058</v>
      </c>
    </row>
    <row r="149">
      <c r="A149" s="14" t="s">
        <v>1063</v>
      </c>
      <c r="B149" s="14" t="s">
        <v>5958</v>
      </c>
      <c r="C149" s="14" t="s">
        <v>1064</v>
      </c>
      <c r="D149" s="14" t="s">
        <v>1065</v>
      </c>
      <c r="E149" s="14" t="s">
        <v>5959</v>
      </c>
      <c r="F149" s="14" t="s">
        <v>1066</v>
      </c>
    </row>
    <row r="150">
      <c r="A150" s="14" t="s">
        <v>1071</v>
      </c>
      <c r="B150" s="14" t="s">
        <v>5961</v>
      </c>
      <c r="C150" s="14" t="s">
        <v>1072</v>
      </c>
      <c r="D150" s="14" t="s">
        <v>1073</v>
      </c>
      <c r="E150" s="14" t="s">
        <v>5962</v>
      </c>
      <c r="F150" s="14" t="s">
        <v>1074</v>
      </c>
    </row>
    <row r="151">
      <c r="A151" s="14" t="s">
        <v>1080</v>
      </c>
      <c r="B151" s="14" t="s">
        <v>5964</v>
      </c>
      <c r="C151" s="14" t="s">
        <v>1081</v>
      </c>
      <c r="D151" s="14" t="s">
        <v>1082</v>
      </c>
      <c r="E151" s="14" t="s">
        <v>5630</v>
      </c>
      <c r="F151" s="14" t="s">
        <v>1083</v>
      </c>
    </row>
    <row r="152">
      <c r="A152" s="14" t="s">
        <v>1088</v>
      </c>
      <c r="B152" s="14" t="s">
        <v>5966</v>
      </c>
      <c r="C152" s="14" t="s">
        <v>1089</v>
      </c>
      <c r="D152" s="14" t="s">
        <v>1082</v>
      </c>
      <c r="E152" s="16"/>
      <c r="F152" s="14" t="s">
        <v>1083</v>
      </c>
    </row>
    <row r="153">
      <c r="A153" s="14" t="s">
        <v>1090</v>
      </c>
      <c r="B153" s="14" t="s">
        <v>5968</v>
      </c>
      <c r="C153" s="14" t="s">
        <v>1091</v>
      </c>
      <c r="D153" s="14" t="s">
        <v>136</v>
      </c>
      <c r="E153" s="14" t="s">
        <v>5630</v>
      </c>
      <c r="F153" s="14" t="s">
        <v>1092</v>
      </c>
    </row>
    <row r="154">
      <c r="A154" s="14" t="s">
        <v>1097</v>
      </c>
      <c r="B154" s="14" t="s">
        <v>5970</v>
      </c>
      <c r="C154" s="14" t="s">
        <v>1098</v>
      </c>
      <c r="D154" s="14" t="s">
        <v>1099</v>
      </c>
      <c r="E154" s="14" t="s">
        <v>5971</v>
      </c>
      <c r="F154" s="14" t="s">
        <v>1100</v>
      </c>
    </row>
    <row r="155">
      <c r="A155" s="14" t="s">
        <v>1105</v>
      </c>
      <c r="B155" s="14" t="s">
        <v>5973</v>
      </c>
      <c r="C155" s="14" t="s">
        <v>1106</v>
      </c>
      <c r="D155" s="14" t="s">
        <v>1099</v>
      </c>
      <c r="E155" s="14" t="s">
        <v>5971</v>
      </c>
      <c r="F155" s="14" t="s">
        <v>1100</v>
      </c>
    </row>
    <row r="156">
      <c r="A156" s="14" t="s">
        <v>1107</v>
      </c>
      <c r="B156" s="14" t="s">
        <v>5975</v>
      </c>
      <c r="C156" s="14" t="s">
        <v>1108</v>
      </c>
      <c r="D156" s="14" t="s">
        <v>1099</v>
      </c>
      <c r="E156" s="14" t="s">
        <v>5971</v>
      </c>
      <c r="F156" s="14" t="s">
        <v>1100</v>
      </c>
    </row>
    <row r="157">
      <c r="A157" s="14" t="s">
        <v>1109</v>
      </c>
      <c r="B157" s="14" t="s">
        <v>5977</v>
      </c>
      <c r="C157" s="14" t="s">
        <v>1110</v>
      </c>
      <c r="D157" s="14" t="s">
        <v>1099</v>
      </c>
      <c r="E157" s="14" t="s">
        <v>5971</v>
      </c>
      <c r="F157" s="14" t="s">
        <v>1100</v>
      </c>
    </row>
    <row r="158">
      <c r="A158" s="14" t="s">
        <v>1111</v>
      </c>
      <c r="B158" s="14" t="s">
        <v>5979</v>
      </c>
      <c r="C158" s="14" t="s">
        <v>1112</v>
      </c>
      <c r="D158" s="14" t="s">
        <v>1113</v>
      </c>
      <c r="E158" s="14" t="s">
        <v>5980</v>
      </c>
      <c r="F158" s="14" t="s">
        <v>1114</v>
      </c>
    </row>
    <row r="159">
      <c r="A159" s="14" t="s">
        <v>1119</v>
      </c>
      <c r="B159" s="14" t="s">
        <v>5982</v>
      </c>
      <c r="C159" s="14" t="s">
        <v>1120</v>
      </c>
      <c r="D159" s="14" t="s">
        <v>1113</v>
      </c>
      <c r="E159" s="16"/>
      <c r="F159" s="14" t="s">
        <v>1114</v>
      </c>
    </row>
    <row r="160">
      <c r="A160" s="14" t="s">
        <v>1121</v>
      </c>
      <c r="B160" s="14" t="s">
        <v>5984</v>
      </c>
      <c r="C160" s="14" t="s">
        <v>1122</v>
      </c>
      <c r="D160" s="14" t="s">
        <v>1123</v>
      </c>
      <c r="E160" s="14" t="s">
        <v>5985</v>
      </c>
      <c r="F160" s="14" t="s">
        <v>1124</v>
      </c>
    </row>
    <row r="161">
      <c r="A161" s="14" t="s">
        <v>1129</v>
      </c>
      <c r="B161" s="14" t="s">
        <v>5987</v>
      </c>
      <c r="C161" s="14" t="s">
        <v>1130</v>
      </c>
      <c r="D161" s="14" t="s">
        <v>1131</v>
      </c>
      <c r="E161" s="14" t="s">
        <v>5988</v>
      </c>
      <c r="F161" s="14" t="s">
        <v>1132</v>
      </c>
    </row>
    <row r="162">
      <c r="A162" s="14" t="s">
        <v>1137</v>
      </c>
      <c r="B162" s="14" t="s">
        <v>5990</v>
      </c>
      <c r="C162" s="14" t="s">
        <v>1138</v>
      </c>
      <c r="D162" s="14" t="s">
        <v>1139</v>
      </c>
      <c r="E162" s="14" t="s">
        <v>5991</v>
      </c>
      <c r="F162" s="14" t="s">
        <v>1140</v>
      </c>
    </row>
    <row r="163">
      <c r="A163" s="14" t="s">
        <v>1145</v>
      </c>
      <c r="B163" s="14" t="s">
        <v>5993</v>
      </c>
      <c r="C163" s="14" t="s">
        <v>1146</v>
      </c>
      <c r="D163" s="14" t="s">
        <v>1139</v>
      </c>
      <c r="E163" s="14" t="s">
        <v>5991</v>
      </c>
      <c r="F163" s="14" t="s">
        <v>1140</v>
      </c>
    </row>
    <row r="164">
      <c r="A164" s="14" t="s">
        <v>1147</v>
      </c>
      <c r="B164" s="14" t="s">
        <v>5995</v>
      </c>
      <c r="C164" s="14" t="s">
        <v>1148</v>
      </c>
      <c r="D164" s="14" t="s">
        <v>1139</v>
      </c>
      <c r="E164" s="14" t="s">
        <v>5991</v>
      </c>
      <c r="F164" s="14" t="s">
        <v>1140</v>
      </c>
    </row>
    <row r="165">
      <c r="A165" s="14" t="s">
        <v>1149</v>
      </c>
      <c r="B165" s="14" t="s">
        <v>5997</v>
      </c>
      <c r="C165" s="14" t="s">
        <v>1150</v>
      </c>
      <c r="D165" s="14" t="s">
        <v>1139</v>
      </c>
      <c r="E165" s="14" t="s">
        <v>5991</v>
      </c>
      <c r="F165" s="14" t="s">
        <v>1140</v>
      </c>
    </row>
    <row r="166">
      <c r="A166" s="14" t="s">
        <v>1151</v>
      </c>
      <c r="B166" s="14" t="s">
        <v>5999</v>
      </c>
      <c r="C166" s="14" t="s">
        <v>1152</v>
      </c>
      <c r="D166" s="14" t="s">
        <v>1139</v>
      </c>
      <c r="E166" s="14" t="s">
        <v>5991</v>
      </c>
      <c r="F166" s="14" t="s">
        <v>1140</v>
      </c>
    </row>
    <row r="167">
      <c r="A167" s="14" t="s">
        <v>1153</v>
      </c>
      <c r="B167" s="14" t="s">
        <v>6001</v>
      </c>
      <c r="C167" s="14" t="s">
        <v>1154</v>
      </c>
      <c r="D167" s="14" t="s">
        <v>1139</v>
      </c>
      <c r="E167" s="14" t="s">
        <v>5991</v>
      </c>
      <c r="F167" s="14" t="s">
        <v>1140</v>
      </c>
    </row>
    <row r="168">
      <c r="A168" s="14" t="s">
        <v>1155</v>
      </c>
      <c r="B168" s="14" t="s">
        <v>6003</v>
      </c>
      <c r="C168" s="14" t="s">
        <v>1156</v>
      </c>
      <c r="D168" s="14" t="s">
        <v>1139</v>
      </c>
      <c r="E168" s="14" t="s">
        <v>5991</v>
      </c>
      <c r="F168" s="14" t="s">
        <v>1140</v>
      </c>
    </row>
    <row r="169">
      <c r="A169" s="14" t="s">
        <v>1157</v>
      </c>
      <c r="B169" s="14" t="s">
        <v>6005</v>
      </c>
      <c r="C169" s="14" t="s">
        <v>1158</v>
      </c>
      <c r="D169" s="14" t="s">
        <v>1139</v>
      </c>
      <c r="E169" s="14" t="s">
        <v>5991</v>
      </c>
      <c r="F169" s="14" t="s">
        <v>1140</v>
      </c>
    </row>
    <row r="170">
      <c r="A170" s="14" t="s">
        <v>1159</v>
      </c>
      <c r="B170" s="14" t="s">
        <v>6007</v>
      </c>
      <c r="C170" s="14" t="s">
        <v>1160</v>
      </c>
      <c r="D170" s="14" t="s">
        <v>1161</v>
      </c>
      <c r="E170" s="14" t="s">
        <v>6008</v>
      </c>
      <c r="F170" s="14" t="s">
        <v>1162</v>
      </c>
    </row>
    <row r="171">
      <c r="A171" s="14" t="s">
        <v>1167</v>
      </c>
      <c r="B171" s="14" t="s">
        <v>6010</v>
      </c>
      <c r="C171" s="14" t="s">
        <v>1168</v>
      </c>
      <c r="D171" s="14" t="s">
        <v>1161</v>
      </c>
      <c r="E171" s="14" t="s">
        <v>6008</v>
      </c>
      <c r="F171" s="14" t="s">
        <v>1162</v>
      </c>
    </row>
    <row r="172">
      <c r="A172" s="14" t="s">
        <v>1169</v>
      </c>
      <c r="B172" s="14" t="s">
        <v>6012</v>
      </c>
      <c r="C172" s="14" t="s">
        <v>1170</v>
      </c>
      <c r="D172" s="14" t="s">
        <v>1171</v>
      </c>
      <c r="E172" s="14" t="s">
        <v>6008</v>
      </c>
      <c r="F172" s="14" t="s">
        <v>1172</v>
      </c>
    </row>
    <row r="173">
      <c r="A173" s="14" t="s">
        <v>1177</v>
      </c>
      <c r="B173" s="14" t="s">
        <v>6014</v>
      </c>
      <c r="C173" s="14" t="s">
        <v>1178</v>
      </c>
      <c r="D173" s="14" t="s">
        <v>1171</v>
      </c>
      <c r="E173" s="14" t="s">
        <v>6008</v>
      </c>
      <c r="F173" s="14" t="s">
        <v>1172</v>
      </c>
    </row>
    <row r="174">
      <c r="A174" s="14" t="s">
        <v>1179</v>
      </c>
      <c r="B174" s="14" t="s">
        <v>6016</v>
      </c>
      <c r="C174" s="14" t="s">
        <v>1180</v>
      </c>
      <c r="D174" s="14" t="s">
        <v>1181</v>
      </c>
      <c r="E174" s="14" t="s">
        <v>6017</v>
      </c>
      <c r="F174" s="14" t="s">
        <v>1182</v>
      </c>
    </row>
    <row r="175">
      <c r="A175" s="14" t="s">
        <v>1188</v>
      </c>
      <c r="B175" s="14" t="s">
        <v>6019</v>
      </c>
      <c r="C175" s="14" t="s">
        <v>1189</v>
      </c>
      <c r="D175" s="14" t="s">
        <v>1190</v>
      </c>
      <c r="E175" s="14" t="s">
        <v>6020</v>
      </c>
      <c r="F175" s="14" t="s">
        <v>1191</v>
      </c>
    </row>
    <row r="176">
      <c r="A176" s="14" t="s">
        <v>1196</v>
      </c>
      <c r="B176" s="14" t="s">
        <v>6022</v>
      </c>
      <c r="C176" s="14" t="s">
        <v>1197</v>
      </c>
      <c r="D176" s="14" t="s">
        <v>1198</v>
      </c>
      <c r="E176" s="14" t="s">
        <v>6023</v>
      </c>
      <c r="F176" s="14" t="s">
        <v>1199</v>
      </c>
    </row>
    <row r="177">
      <c r="A177" s="14" t="s">
        <v>1202</v>
      </c>
      <c r="B177" s="14" t="s">
        <v>6025</v>
      </c>
      <c r="C177" s="14" t="s">
        <v>1203</v>
      </c>
      <c r="D177" s="14" t="s">
        <v>1204</v>
      </c>
      <c r="E177" s="14" t="s">
        <v>6026</v>
      </c>
      <c r="F177" s="14" t="s">
        <v>1205</v>
      </c>
    </row>
    <row r="178">
      <c r="A178" s="14" t="s">
        <v>1210</v>
      </c>
      <c r="B178" s="14" t="s">
        <v>6028</v>
      </c>
      <c r="C178" s="14" t="s">
        <v>1211</v>
      </c>
      <c r="D178" s="14" t="s">
        <v>1212</v>
      </c>
      <c r="E178" s="14" t="s">
        <v>6029</v>
      </c>
      <c r="F178" s="14" t="s">
        <v>1213</v>
      </c>
    </row>
    <row r="179">
      <c r="A179" s="14" t="s">
        <v>1218</v>
      </c>
      <c r="B179" s="14" t="s">
        <v>6031</v>
      </c>
      <c r="C179" s="14" t="s">
        <v>1219</v>
      </c>
      <c r="D179" s="14" t="s">
        <v>1220</v>
      </c>
      <c r="E179" s="14" t="s">
        <v>6032</v>
      </c>
      <c r="F179" s="14" t="s">
        <v>1221</v>
      </c>
    </row>
    <row r="180">
      <c r="A180" s="14" t="s">
        <v>1226</v>
      </c>
      <c r="B180" s="14" t="s">
        <v>6034</v>
      </c>
      <c r="C180" s="14" t="s">
        <v>1227</v>
      </c>
      <c r="D180" s="14" t="s">
        <v>1228</v>
      </c>
      <c r="E180" s="14" t="s">
        <v>6035</v>
      </c>
      <c r="F180" s="14" t="s">
        <v>1229</v>
      </c>
    </row>
    <row r="181">
      <c r="A181" s="14" t="s">
        <v>1234</v>
      </c>
      <c r="B181" s="14" t="s">
        <v>6037</v>
      </c>
      <c r="C181" s="14" t="s">
        <v>1235</v>
      </c>
      <c r="D181" s="14" t="s">
        <v>1236</v>
      </c>
      <c r="E181" s="14" t="s">
        <v>6038</v>
      </c>
      <c r="F181" s="14" t="s">
        <v>1237</v>
      </c>
    </row>
    <row r="182">
      <c r="A182" s="14" t="s">
        <v>1242</v>
      </c>
      <c r="B182" s="14" t="s">
        <v>6040</v>
      </c>
      <c r="C182" s="14" t="s">
        <v>1243</v>
      </c>
      <c r="D182" s="14" t="s">
        <v>1244</v>
      </c>
      <c r="E182" s="14" t="s">
        <v>6041</v>
      </c>
      <c r="F182" s="14" t="s">
        <v>1245</v>
      </c>
    </row>
    <row r="183">
      <c r="A183" s="14" t="s">
        <v>1250</v>
      </c>
      <c r="B183" s="14" t="s">
        <v>6043</v>
      </c>
      <c r="C183" s="14" t="s">
        <v>1251</v>
      </c>
      <c r="D183" s="14" t="s">
        <v>1252</v>
      </c>
      <c r="E183" s="14" t="s">
        <v>6044</v>
      </c>
      <c r="F183" s="14" t="s">
        <v>1253</v>
      </c>
    </row>
    <row r="184">
      <c r="A184" s="14" t="s">
        <v>1258</v>
      </c>
      <c r="B184" s="14" t="s">
        <v>6046</v>
      </c>
      <c r="C184" s="14" t="s">
        <v>1259</v>
      </c>
      <c r="D184" s="14" t="s">
        <v>1260</v>
      </c>
      <c r="E184" s="14" t="s">
        <v>6047</v>
      </c>
      <c r="F184" s="14" t="s">
        <v>1261</v>
      </c>
    </row>
    <row r="185">
      <c r="A185" s="14" t="s">
        <v>1267</v>
      </c>
      <c r="B185" s="14" t="s">
        <v>6049</v>
      </c>
      <c r="C185" s="14" t="s">
        <v>1268</v>
      </c>
      <c r="D185" s="14" t="s">
        <v>1269</v>
      </c>
      <c r="E185" s="14" t="s">
        <v>6050</v>
      </c>
      <c r="F185" s="14" t="s">
        <v>1270</v>
      </c>
    </row>
    <row r="186">
      <c r="A186" s="14" t="s">
        <v>1271</v>
      </c>
      <c r="B186" s="14" t="s">
        <v>6052</v>
      </c>
      <c r="C186" s="14" t="s">
        <v>1272</v>
      </c>
      <c r="D186" s="14" t="s">
        <v>1269</v>
      </c>
      <c r="E186" s="14" t="s">
        <v>6050</v>
      </c>
      <c r="F186" s="14" t="s">
        <v>1270</v>
      </c>
    </row>
    <row r="187">
      <c r="A187" s="14" t="s">
        <v>1275</v>
      </c>
      <c r="B187" s="14" t="s">
        <v>6054</v>
      </c>
      <c r="C187" s="14" t="s">
        <v>1276</v>
      </c>
      <c r="D187" s="14" t="s">
        <v>1269</v>
      </c>
      <c r="E187" s="14" t="s">
        <v>6050</v>
      </c>
      <c r="F187" s="14" t="s">
        <v>1270</v>
      </c>
    </row>
    <row r="188">
      <c r="A188" s="14" t="s">
        <v>1277</v>
      </c>
      <c r="B188" s="14" t="s">
        <v>6056</v>
      </c>
      <c r="C188" s="14" t="s">
        <v>1278</v>
      </c>
      <c r="D188" s="14" t="s">
        <v>1269</v>
      </c>
      <c r="E188" s="14" t="s">
        <v>6050</v>
      </c>
      <c r="F188" s="14" t="s">
        <v>1270</v>
      </c>
    </row>
    <row r="189">
      <c r="A189" s="14" t="s">
        <v>1281</v>
      </c>
      <c r="B189" s="14" t="s">
        <v>6058</v>
      </c>
      <c r="C189" s="14" t="s">
        <v>1282</v>
      </c>
      <c r="D189" s="14" t="s">
        <v>1269</v>
      </c>
      <c r="E189" s="14" t="s">
        <v>6050</v>
      </c>
      <c r="F189" s="14" t="s">
        <v>1270</v>
      </c>
    </row>
    <row r="190">
      <c r="A190" s="14" t="s">
        <v>1283</v>
      </c>
      <c r="B190" s="14" t="s">
        <v>6060</v>
      </c>
      <c r="C190" s="14" t="s">
        <v>1284</v>
      </c>
      <c r="D190" s="14" t="s">
        <v>1285</v>
      </c>
      <c r="E190" s="14" t="s">
        <v>6061</v>
      </c>
      <c r="F190" s="14" t="s">
        <v>1286</v>
      </c>
    </row>
    <row r="191">
      <c r="A191" s="14"/>
      <c r="B191" s="14"/>
      <c r="C191" s="14"/>
      <c r="D191" s="14"/>
      <c r="E191" s="14"/>
      <c r="F191" s="14"/>
    </row>
    <row r="192">
      <c r="A192" s="14" t="s">
        <v>1296</v>
      </c>
      <c r="B192" s="14" t="s">
        <v>6064</v>
      </c>
      <c r="C192" s="14" t="s">
        <v>1297</v>
      </c>
      <c r="D192" s="14" t="s">
        <v>79</v>
      </c>
      <c r="E192" s="14" t="s">
        <v>6065</v>
      </c>
      <c r="F192" s="14" t="s">
        <v>1298</v>
      </c>
    </row>
    <row r="193">
      <c r="A193" s="14" t="s">
        <v>1303</v>
      </c>
      <c r="B193" s="14" t="s">
        <v>6067</v>
      </c>
      <c r="C193" s="14" t="s">
        <v>1304</v>
      </c>
      <c r="D193" s="14" t="s">
        <v>28</v>
      </c>
      <c r="E193" s="14" t="s">
        <v>6068</v>
      </c>
      <c r="F193" s="14" t="s">
        <v>1305</v>
      </c>
    </row>
    <row r="194">
      <c r="A194" s="14" t="s">
        <v>1309</v>
      </c>
      <c r="B194" s="14" t="s">
        <v>6070</v>
      </c>
      <c r="C194" s="14" t="s">
        <v>1310</v>
      </c>
      <c r="D194" s="14" t="s">
        <v>36</v>
      </c>
      <c r="E194" s="14" t="s">
        <v>6071</v>
      </c>
      <c r="F194" s="14" t="s">
        <v>1311</v>
      </c>
    </row>
    <row r="195">
      <c r="A195" s="14" t="s">
        <v>1315</v>
      </c>
      <c r="B195" s="14" t="s">
        <v>6073</v>
      </c>
      <c r="C195" s="14" t="s">
        <v>1316</v>
      </c>
      <c r="D195" s="14" t="s">
        <v>44</v>
      </c>
      <c r="E195" s="14" t="s">
        <v>6074</v>
      </c>
      <c r="F195" s="14" t="s">
        <v>1317</v>
      </c>
    </row>
    <row r="196">
      <c r="A196" s="14" t="s">
        <v>1321</v>
      </c>
      <c r="B196" s="14" t="s">
        <v>6076</v>
      </c>
      <c r="C196" s="14" t="s">
        <v>1322</v>
      </c>
      <c r="D196" s="14" t="s">
        <v>44</v>
      </c>
      <c r="E196" s="14" t="s">
        <v>6074</v>
      </c>
      <c r="F196" s="14" t="s">
        <v>1317</v>
      </c>
    </row>
    <row r="197">
      <c r="A197" s="14" t="s">
        <v>1323</v>
      </c>
      <c r="B197" s="14" t="s">
        <v>6078</v>
      </c>
      <c r="C197" s="14" t="s">
        <v>1324</v>
      </c>
      <c r="D197" s="14" t="s">
        <v>44</v>
      </c>
      <c r="E197" s="14" t="s">
        <v>6074</v>
      </c>
      <c r="F197" s="14" t="s">
        <v>1317</v>
      </c>
    </row>
    <row r="198">
      <c r="A198" s="14" t="s">
        <v>1325</v>
      </c>
      <c r="B198" s="14" t="s">
        <v>6080</v>
      </c>
      <c r="C198" s="14" t="s">
        <v>1326</v>
      </c>
      <c r="D198" s="14" t="s">
        <v>55</v>
      </c>
      <c r="E198" s="14" t="s">
        <v>6081</v>
      </c>
      <c r="F198" s="14" t="s">
        <v>1327</v>
      </c>
    </row>
    <row r="199">
      <c r="A199" s="14" t="s">
        <v>1331</v>
      </c>
      <c r="B199" s="14" t="s">
        <v>6083</v>
      </c>
      <c r="C199" s="14" t="s">
        <v>1332</v>
      </c>
      <c r="D199" s="14" t="s">
        <v>63</v>
      </c>
      <c r="E199" s="14" t="s">
        <v>6084</v>
      </c>
      <c r="F199" s="14" t="s">
        <v>1333</v>
      </c>
    </row>
    <row r="200">
      <c r="A200" s="14" t="s">
        <v>1337</v>
      </c>
      <c r="B200" s="14" t="s">
        <v>6086</v>
      </c>
      <c r="C200" s="14" t="s">
        <v>1338</v>
      </c>
      <c r="D200" s="14" t="s">
        <v>71</v>
      </c>
      <c r="E200" s="14" t="s">
        <v>6084</v>
      </c>
      <c r="F200" s="14" t="s">
        <v>1339</v>
      </c>
    </row>
    <row r="201">
      <c r="A201" s="14" t="s">
        <v>1343</v>
      </c>
      <c r="B201" s="14" t="s">
        <v>6088</v>
      </c>
      <c r="C201" s="14" t="s">
        <v>1344</v>
      </c>
      <c r="D201" s="14" t="s">
        <v>79</v>
      </c>
      <c r="E201" s="14" t="s">
        <v>6065</v>
      </c>
      <c r="F201" s="14" t="s">
        <v>1345</v>
      </c>
    </row>
    <row r="202">
      <c r="A202" s="14" t="s">
        <v>1349</v>
      </c>
      <c r="B202" s="14" t="s">
        <v>6090</v>
      </c>
      <c r="C202" s="14" t="s">
        <v>1350</v>
      </c>
      <c r="D202" s="14" t="s">
        <v>87</v>
      </c>
      <c r="E202" s="14" t="s">
        <v>6091</v>
      </c>
      <c r="F202" s="14" t="s">
        <v>1351</v>
      </c>
    </row>
    <row r="203">
      <c r="A203" s="14" t="s">
        <v>1355</v>
      </c>
      <c r="B203" s="14" t="s">
        <v>6093</v>
      </c>
      <c r="C203" s="14" t="s">
        <v>1356</v>
      </c>
      <c r="D203" s="14" t="s">
        <v>95</v>
      </c>
      <c r="E203" s="14" t="s">
        <v>6094</v>
      </c>
      <c r="F203" s="14" t="s">
        <v>1357</v>
      </c>
    </row>
    <row r="204">
      <c r="A204" s="14" t="s">
        <v>1361</v>
      </c>
      <c r="B204" s="14" t="s">
        <v>6096</v>
      </c>
      <c r="C204" s="14" t="s">
        <v>1362</v>
      </c>
      <c r="D204" s="14" t="s">
        <v>103</v>
      </c>
      <c r="E204" s="14" t="s">
        <v>6097</v>
      </c>
      <c r="F204" s="14" t="s">
        <v>1363</v>
      </c>
    </row>
    <row r="205">
      <c r="A205" s="14" t="s">
        <v>1367</v>
      </c>
      <c r="B205" s="14" t="s">
        <v>6099</v>
      </c>
      <c r="C205" s="14" t="s">
        <v>1368</v>
      </c>
      <c r="D205" s="14" t="s">
        <v>111</v>
      </c>
      <c r="E205" s="14" t="s">
        <v>6100</v>
      </c>
      <c r="F205" s="14" t="s">
        <v>1369</v>
      </c>
    </row>
    <row r="206">
      <c r="A206" s="14" t="s">
        <v>1373</v>
      </c>
      <c r="B206" s="14" t="s">
        <v>6102</v>
      </c>
      <c r="C206" s="14" t="s">
        <v>1374</v>
      </c>
      <c r="D206" s="14" t="s">
        <v>119</v>
      </c>
      <c r="E206" s="14" t="s">
        <v>6103</v>
      </c>
      <c r="F206" s="14" t="s">
        <v>1375</v>
      </c>
    </row>
    <row r="207">
      <c r="A207" s="14" t="s">
        <v>1379</v>
      </c>
      <c r="B207" s="14" t="s">
        <v>6105</v>
      </c>
      <c r="C207" s="14" t="s">
        <v>1380</v>
      </c>
      <c r="D207" s="14" t="s">
        <v>127</v>
      </c>
      <c r="E207" s="14" t="s">
        <v>6106</v>
      </c>
      <c r="F207" s="14" t="s">
        <v>1381</v>
      </c>
    </row>
    <row r="208">
      <c r="A208" s="14" t="s">
        <v>1385</v>
      </c>
      <c r="B208" s="14" t="s">
        <v>6108</v>
      </c>
      <c r="C208" s="14" t="s">
        <v>1386</v>
      </c>
      <c r="D208" s="14" t="s">
        <v>138</v>
      </c>
      <c r="E208" s="14" t="s">
        <v>6109</v>
      </c>
      <c r="F208" s="14" t="s">
        <v>1387</v>
      </c>
    </row>
    <row r="209">
      <c r="A209" s="14" t="s">
        <v>1391</v>
      </c>
      <c r="B209" s="14" t="s">
        <v>6111</v>
      </c>
      <c r="C209" s="14" t="s">
        <v>1392</v>
      </c>
      <c r="D209" s="14" t="s">
        <v>145</v>
      </c>
      <c r="E209" s="14" t="s">
        <v>6112</v>
      </c>
      <c r="F209" s="14" t="s">
        <v>1393</v>
      </c>
    </row>
    <row r="210">
      <c r="A210" s="14" t="s">
        <v>1397</v>
      </c>
      <c r="B210" s="14" t="s">
        <v>6114</v>
      </c>
      <c r="C210" s="14" t="s">
        <v>1398</v>
      </c>
      <c r="D210" s="14" t="s">
        <v>153</v>
      </c>
      <c r="E210" s="14" t="s">
        <v>6115</v>
      </c>
      <c r="F210" s="14" t="s">
        <v>1399</v>
      </c>
    </row>
    <row r="211">
      <c r="A211" s="14" t="s">
        <v>1403</v>
      </c>
      <c r="B211" s="14" t="s">
        <v>6117</v>
      </c>
      <c r="C211" s="14" t="s">
        <v>1404</v>
      </c>
      <c r="D211" s="14" t="s">
        <v>161</v>
      </c>
      <c r="E211" s="14" t="s">
        <v>6118</v>
      </c>
      <c r="F211" s="14" t="s">
        <v>1405</v>
      </c>
    </row>
    <row r="212">
      <c r="A212" s="14" t="s">
        <v>1409</v>
      </c>
      <c r="B212" s="14" t="s">
        <v>6120</v>
      </c>
      <c r="C212" s="14" t="s">
        <v>1410</v>
      </c>
      <c r="D212" s="14" t="s">
        <v>161</v>
      </c>
      <c r="E212" s="14" t="s">
        <v>6118</v>
      </c>
      <c r="F212" s="14" t="s">
        <v>1411</v>
      </c>
    </row>
    <row r="213">
      <c r="A213" s="14" t="s">
        <v>1412</v>
      </c>
      <c r="B213" s="14" t="s">
        <v>6122</v>
      </c>
      <c r="C213" s="14" t="s">
        <v>1413</v>
      </c>
      <c r="D213" s="14" t="s">
        <v>169</v>
      </c>
      <c r="E213" s="14" t="s">
        <v>6123</v>
      </c>
      <c r="F213" s="14" t="s">
        <v>1414</v>
      </c>
    </row>
    <row r="214">
      <c r="A214" s="14" t="s">
        <v>1418</v>
      </c>
      <c r="B214" s="14" t="s">
        <v>6125</v>
      </c>
      <c r="C214" s="14" t="s">
        <v>1419</v>
      </c>
      <c r="D214" s="14" t="s">
        <v>177</v>
      </c>
      <c r="E214" s="14" t="s">
        <v>6123</v>
      </c>
      <c r="F214" s="14" t="s">
        <v>1420</v>
      </c>
    </row>
    <row r="215">
      <c r="A215" s="14" t="s">
        <v>1424</v>
      </c>
      <c r="B215" s="14" t="s">
        <v>6127</v>
      </c>
      <c r="C215" s="14" t="s">
        <v>1425</v>
      </c>
      <c r="D215" s="14" t="s">
        <v>185</v>
      </c>
      <c r="E215" s="14" t="s">
        <v>6128</v>
      </c>
      <c r="F215" s="14" t="s">
        <v>1426</v>
      </c>
    </row>
    <row r="216">
      <c r="A216" s="14" t="s">
        <v>1430</v>
      </c>
      <c r="B216" s="14" t="s">
        <v>6130</v>
      </c>
      <c r="C216" s="14" t="s">
        <v>1431</v>
      </c>
      <c r="D216" s="14" t="s">
        <v>193</v>
      </c>
      <c r="E216" s="14" t="s">
        <v>6131</v>
      </c>
      <c r="F216" s="14" t="s">
        <v>1432</v>
      </c>
    </row>
    <row r="217">
      <c r="A217" s="14" t="s">
        <v>1436</v>
      </c>
      <c r="B217" s="14" t="s">
        <v>6133</v>
      </c>
      <c r="C217" s="14" t="s">
        <v>1437</v>
      </c>
      <c r="D217" s="14" t="s">
        <v>201</v>
      </c>
      <c r="E217" s="14" t="s">
        <v>6134</v>
      </c>
      <c r="F217" s="14" t="s">
        <v>1438</v>
      </c>
    </row>
    <row r="218">
      <c r="A218" s="14" t="s">
        <v>1442</v>
      </c>
      <c r="B218" s="14" t="s">
        <v>6136</v>
      </c>
      <c r="C218" s="14" t="s">
        <v>1443</v>
      </c>
      <c r="D218" s="14" t="s">
        <v>209</v>
      </c>
      <c r="E218" s="14" t="s">
        <v>6137</v>
      </c>
      <c r="F218" s="14" t="s">
        <v>1444</v>
      </c>
    </row>
    <row r="219">
      <c r="A219" s="14" t="s">
        <v>1448</v>
      </c>
      <c r="B219" s="14" t="s">
        <v>6139</v>
      </c>
      <c r="C219" s="14" t="s">
        <v>1449</v>
      </c>
      <c r="D219" s="14" t="s">
        <v>218</v>
      </c>
      <c r="E219" s="14" t="s">
        <v>6140</v>
      </c>
      <c r="F219" s="14" t="s">
        <v>1450</v>
      </c>
    </row>
    <row r="220">
      <c r="A220" s="14" t="s">
        <v>1454</v>
      </c>
      <c r="B220" s="14" t="s">
        <v>6142</v>
      </c>
      <c r="C220" s="14" t="s">
        <v>1455</v>
      </c>
      <c r="D220" s="14" t="s">
        <v>226</v>
      </c>
      <c r="E220" s="14" t="s">
        <v>6143</v>
      </c>
      <c r="F220" s="14" t="s">
        <v>1456</v>
      </c>
    </row>
    <row r="221">
      <c r="A221" s="14" t="s">
        <v>1460</v>
      </c>
      <c r="B221" s="14" t="s">
        <v>6145</v>
      </c>
      <c r="C221" s="14" t="s">
        <v>1461</v>
      </c>
      <c r="D221" s="14" t="s">
        <v>234</v>
      </c>
      <c r="E221" s="14" t="s">
        <v>6143</v>
      </c>
      <c r="F221" s="14" t="s">
        <v>1462</v>
      </c>
    </row>
    <row r="222">
      <c r="A222" s="14" t="s">
        <v>1465</v>
      </c>
      <c r="B222" s="14" t="s">
        <v>6147</v>
      </c>
      <c r="C222" s="14" t="s">
        <v>1466</v>
      </c>
      <c r="D222" s="14" t="s">
        <v>244</v>
      </c>
      <c r="E222" s="14" t="s">
        <v>6148</v>
      </c>
      <c r="F222" s="14" t="s">
        <v>1467</v>
      </c>
    </row>
    <row r="223">
      <c r="A223" s="14" t="s">
        <v>1471</v>
      </c>
      <c r="B223" s="14" t="s">
        <v>6150</v>
      </c>
      <c r="C223" s="14" t="s">
        <v>1472</v>
      </c>
      <c r="D223" s="14" t="s">
        <v>254</v>
      </c>
      <c r="E223" s="14" t="s">
        <v>6148</v>
      </c>
      <c r="F223" s="14" t="s">
        <v>1473</v>
      </c>
    </row>
    <row r="224">
      <c r="A224" s="14" t="s">
        <v>1478</v>
      </c>
      <c r="B224" s="14" t="s">
        <v>6152</v>
      </c>
      <c r="C224" s="14" t="s">
        <v>1479</v>
      </c>
      <c r="D224" s="14" t="s">
        <v>262</v>
      </c>
      <c r="E224" s="14" t="s">
        <v>6153</v>
      </c>
      <c r="F224" s="14" t="s">
        <v>1480</v>
      </c>
    </row>
    <row r="225">
      <c r="A225" s="14" t="s">
        <v>1484</v>
      </c>
      <c r="B225" s="14" t="s">
        <v>6155</v>
      </c>
      <c r="C225" s="14" t="s">
        <v>1485</v>
      </c>
      <c r="D225" s="14" t="s">
        <v>268</v>
      </c>
      <c r="E225" s="14" t="s">
        <v>6156</v>
      </c>
      <c r="F225" s="14" t="s">
        <v>1486</v>
      </c>
    </row>
    <row r="226">
      <c r="A226" s="14" t="s">
        <v>1491</v>
      </c>
      <c r="B226" s="14" t="s">
        <v>6158</v>
      </c>
      <c r="C226" s="14" t="s">
        <v>1492</v>
      </c>
      <c r="D226" s="14" t="s">
        <v>278</v>
      </c>
      <c r="E226" s="14" t="s">
        <v>6156</v>
      </c>
      <c r="F226" s="14" t="s">
        <v>1493</v>
      </c>
    </row>
    <row r="227">
      <c r="A227" s="14" t="s">
        <v>1497</v>
      </c>
      <c r="B227" s="14" t="s">
        <v>6160</v>
      </c>
      <c r="C227" s="14" t="s">
        <v>1498</v>
      </c>
      <c r="D227" s="14" t="s">
        <v>286</v>
      </c>
      <c r="E227" s="14" t="s">
        <v>6156</v>
      </c>
      <c r="F227" s="14" t="s">
        <v>1499</v>
      </c>
    </row>
    <row r="228">
      <c r="A228" s="14" t="s">
        <v>1503</v>
      </c>
      <c r="B228" s="14" t="s">
        <v>6162</v>
      </c>
      <c r="C228" s="14" t="s">
        <v>1504</v>
      </c>
      <c r="D228" s="14" t="s">
        <v>294</v>
      </c>
      <c r="E228" s="14" t="s">
        <v>6156</v>
      </c>
      <c r="F228" s="14" t="s">
        <v>1505</v>
      </c>
    </row>
    <row r="229">
      <c r="A229" s="14" t="s">
        <v>1508</v>
      </c>
      <c r="B229" s="14" t="s">
        <v>6164</v>
      </c>
      <c r="C229" s="14" t="s">
        <v>1509</v>
      </c>
      <c r="D229" s="14" t="s">
        <v>303</v>
      </c>
      <c r="E229" s="14" t="s">
        <v>6165</v>
      </c>
      <c r="F229" s="14" t="s">
        <v>1510</v>
      </c>
    </row>
    <row r="230">
      <c r="A230" s="14" t="s">
        <v>1513</v>
      </c>
      <c r="B230" s="14" t="s">
        <v>6167</v>
      </c>
      <c r="C230" s="14" t="s">
        <v>1514</v>
      </c>
      <c r="D230" s="14" t="s">
        <v>313</v>
      </c>
      <c r="E230" s="14" t="s">
        <v>6165</v>
      </c>
      <c r="F230" s="14" t="s">
        <v>1515</v>
      </c>
    </row>
    <row r="231">
      <c r="A231" s="14" t="s">
        <v>1518</v>
      </c>
      <c r="B231" s="14" t="s">
        <v>6169</v>
      </c>
      <c r="C231" s="14" t="s">
        <v>1519</v>
      </c>
      <c r="D231" s="14" t="s">
        <v>336</v>
      </c>
      <c r="E231" s="14" t="s">
        <v>6165</v>
      </c>
      <c r="F231" s="14" t="s">
        <v>1520</v>
      </c>
    </row>
    <row r="232">
      <c r="A232" s="14" t="s">
        <v>1524</v>
      </c>
      <c r="B232" s="14" t="s">
        <v>6171</v>
      </c>
      <c r="C232" s="14" t="s">
        <v>1525</v>
      </c>
      <c r="D232" s="14" t="s">
        <v>336</v>
      </c>
      <c r="E232" s="14" t="s">
        <v>6165</v>
      </c>
      <c r="F232" s="14" t="s">
        <v>1520</v>
      </c>
    </row>
    <row r="233">
      <c r="A233" s="14" t="s">
        <v>1526</v>
      </c>
      <c r="B233" s="14" t="s">
        <v>6173</v>
      </c>
      <c r="C233" s="14" t="s">
        <v>1527</v>
      </c>
      <c r="D233" s="14" t="s">
        <v>344</v>
      </c>
      <c r="E233" s="14" t="s">
        <v>6174</v>
      </c>
      <c r="F233" s="14" t="s">
        <v>1528</v>
      </c>
    </row>
    <row r="234">
      <c r="A234" s="14" t="s">
        <v>1532</v>
      </c>
      <c r="B234" s="14" t="s">
        <v>6176</v>
      </c>
      <c r="C234" s="14" t="s">
        <v>1533</v>
      </c>
      <c r="D234" s="14" t="s">
        <v>352</v>
      </c>
      <c r="E234" s="14" t="s">
        <v>6177</v>
      </c>
      <c r="F234" s="14" t="s">
        <v>1534</v>
      </c>
    </row>
    <row r="235">
      <c r="A235" s="14" t="s">
        <v>1538</v>
      </c>
      <c r="B235" s="14" t="s">
        <v>6179</v>
      </c>
      <c r="C235" s="14" t="s">
        <v>1539</v>
      </c>
      <c r="D235" s="14" t="s">
        <v>359</v>
      </c>
      <c r="E235" s="14" t="s">
        <v>6177</v>
      </c>
      <c r="F235" s="14" t="s">
        <v>1540</v>
      </c>
    </row>
    <row r="236">
      <c r="A236" s="14" t="s">
        <v>1544</v>
      </c>
      <c r="B236" s="14" t="s">
        <v>6181</v>
      </c>
      <c r="C236" s="14" t="s">
        <v>1545</v>
      </c>
      <c r="D236" s="14" t="s">
        <v>367</v>
      </c>
      <c r="E236" s="14" t="s">
        <v>6177</v>
      </c>
      <c r="F236" s="14" t="s">
        <v>1546</v>
      </c>
    </row>
    <row r="237">
      <c r="A237" s="14" t="s">
        <v>1550</v>
      </c>
      <c r="B237" s="14" t="s">
        <v>6183</v>
      </c>
      <c r="C237" s="14" t="s">
        <v>1551</v>
      </c>
      <c r="D237" s="14" t="s">
        <v>359</v>
      </c>
      <c r="E237" s="14" t="s">
        <v>6177</v>
      </c>
      <c r="F237" s="14" t="s">
        <v>1540</v>
      </c>
    </row>
    <row r="238">
      <c r="A238" s="14" t="s">
        <v>1552</v>
      </c>
      <c r="B238" s="14" t="s">
        <v>6185</v>
      </c>
      <c r="C238" s="14" t="s">
        <v>1553</v>
      </c>
      <c r="D238" s="14" t="s">
        <v>344</v>
      </c>
      <c r="E238" s="14" t="s">
        <v>6174</v>
      </c>
      <c r="F238" s="14" t="s">
        <v>1528</v>
      </c>
    </row>
    <row r="239">
      <c r="A239" s="14" t="s">
        <v>1554</v>
      </c>
      <c r="B239" s="14" t="s">
        <v>6187</v>
      </c>
      <c r="C239" s="14" t="s">
        <v>1555</v>
      </c>
      <c r="D239" s="14" t="s">
        <v>344</v>
      </c>
      <c r="E239" s="14" t="s">
        <v>6174</v>
      </c>
      <c r="F239" s="14" t="s">
        <v>1528</v>
      </c>
    </row>
    <row r="240">
      <c r="A240" s="14" t="s">
        <v>1556</v>
      </c>
      <c r="B240" s="14" t="s">
        <v>6189</v>
      </c>
      <c r="C240" s="14" t="s">
        <v>1557</v>
      </c>
      <c r="D240" s="14" t="s">
        <v>344</v>
      </c>
      <c r="E240" s="14" t="s">
        <v>6174</v>
      </c>
      <c r="F240" s="14" t="s">
        <v>1528</v>
      </c>
    </row>
    <row r="241">
      <c r="A241" s="14" t="s">
        <v>1558</v>
      </c>
      <c r="B241" s="14" t="s">
        <v>6191</v>
      </c>
      <c r="C241" s="14" t="s">
        <v>1559</v>
      </c>
      <c r="D241" s="14" t="s">
        <v>344</v>
      </c>
      <c r="E241" s="14" t="s">
        <v>6174</v>
      </c>
      <c r="F241" s="14" t="s">
        <v>1528</v>
      </c>
    </row>
    <row r="242">
      <c r="A242" s="14" t="s">
        <v>1560</v>
      </c>
      <c r="B242" s="14" t="s">
        <v>6193</v>
      </c>
      <c r="C242" s="14" t="s">
        <v>1561</v>
      </c>
      <c r="D242" s="14" t="s">
        <v>375</v>
      </c>
      <c r="E242" s="14" t="s">
        <v>6177</v>
      </c>
      <c r="F242" s="14" t="s">
        <v>1562</v>
      </c>
    </row>
    <row r="243">
      <c r="A243" s="14" t="s">
        <v>1566</v>
      </c>
      <c r="B243" s="14" t="s">
        <v>6195</v>
      </c>
      <c r="C243" s="14" t="s">
        <v>1567</v>
      </c>
      <c r="D243" s="14" t="s">
        <v>383</v>
      </c>
      <c r="E243" s="14" t="s">
        <v>6196</v>
      </c>
      <c r="F243" s="14" t="s">
        <v>1568</v>
      </c>
    </row>
    <row r="244">
      <c r="A244" s="14" t="s">
        <v>1572</v>
      </c>
      <c r="B244" s="14" t="s">
        <v>6198</v>
      </c>
      <c r="C244" s="14" t="s">
        <v>1573</v>
      </c>
      <c r="D244" s="14" t="s">
        <v>383</v>
      </c>
      <c r="E244" s="14" t="s">
        <v>6196</v>
      </c>
      <c r="F244" s="14" t="s">
        <v>1568</v>
      </c>
    </row>
    <row r="245">
      <c r="A245" s="14" t="s">
        <v>1576</v>
      </c>
      <c r="B245" s="14" t="s">
        <v>6200</v>
      </c>
      <c r="C245" s="14" t="s">
        <v>1577</v>
      </c>
      <c r="D245" s="14" t="s">
        <v>391</v>
      </c>
      <c r="E245" s="14" t="s">
        <v>6196</v>
      </c>
      <c r="F245" s="14" t="s">
        <v>1578</v>
      </c>
    </row>
    <row r="246">
      <c r="A246" s="14" t="s">
        <v>1580</v>
      </c>
      <c r="B246" s="14" t="s">
        <v>6202</v>
      </c>
      <c r="C246" s="14" t="s">
        <v>1581</v>
      </c>
      <c r="D246" s="14" t="s">
        <v>391</v>
      </c>
      <c r="E246" s="14" t="s">
        <v>6196</v>
      </c>
      <c r="F246" s="14" t="s">
        <v>1578</v>
      </c>
    </row>
    <row r="247">
      <c r="A247" s="14" t="s">
        <v>1582</v>
      </c>
      <c r="B247" s="14" t="s">
        <v>6204</v>
      </c>
      <c r="C247" s="14" t="s">
        <v>1583</v>
      </c>
      <c r="D247" s="14" t="s">
        <v>400</v>
      </c>
      <c r="E247" s="14" t="s">
        <v>6205</v>
      </c>
      <c r="F247" s="14" t="s">
        <v>1584</v>
      </c>
    </row>
    <row r="248">
      <c r="A248" s="14" t="s">
        <v>1588</v>
      </c>
      <c r="B248" s="14" t="s">
        <v>6207</v>
      </c>
      <c r="C248" s="14" t="s">
        <v>1589</v>
      </c>
      <c r="D248" s="14" t="s">
        <v>408</v>
      </c>
      <c r="E248" s="14" t="s">
        <v>6205</v>
      </c>
      <c r="F248" s="14" t="s">
        <v>1590</v>
      </c>
    </row>
    <row r="249">
      <c r="A249" s="14" t="s">
        <v>1594</v>
      </c>
      <c r="B249" s="14" t="s">
        <v>6209</v>
      </c>
      <c r="C249" s="14" t="s">
        <v>1595</v>
      </c>
      <c r="D249" s="14" t="s">
        <v>416</v>
      </c>
      <c r="E249" s="14" t="s">
        <v>6210</v>
      </c>
      <c r="F249" s="14" t="s">
        <v>1596</v>
      </c>
    </row>
    <row r="250">
      <c r="A250" s="14" t="s">
        <v>1600</v>
      </c>
      <c r="B250" s="14" t="s">
        <v>6212</v>
      </c>
      <c r="C250" s="14" t="s">
        <v>1601</v>
      </c>
      <c r="D250" s="14" t="s">
        <v>424</v>
      </c>
      <c r="E250" s="14" t="s">
        <v>6210</v>
      </c>
      <c r="F250" s="14" t="s">
        <v>1602</v>
      </c>
    </row>
    <row r="251">
      <c r="A251" s="14" t="s">
        <v>1606</v>
      </c>
      <c r="B251" s="14" t="s">
        <v>6214</v>
      </c>
      <c r="C251" s="14" t="s">
        <v>1607</v>
      </c>
      <c r="D251" s="14" t="s">
        <v>432</v>
      </c>
      <c r="E251" s="14" t="s">
        <v>6215</v>
      </c>
      <c r="F251" s="14" t="s">
        <v>1608</v>
      </c>
    </row>
    <row r="252">
      <c r="A252" s="14" t="s">
        <v>1612</v>
      </c>
      <c r="B252" s="14" t="s">
        <v>6217</v>
      </c>
      <c r="C252" s="14" t="s">
        <v>1613</v>
      </c>
      <c r="D252" s="14" t="s">
        <v>440</v>
      </c>
      <c r="E252" s="14" t="s">
        <v>6215</v>
      </c>
      <c r="F252" s="14" t="s">
        <v>1614</v>
      </c>
    </row>
    <row r="253">
      <c r="A253" s="14" t="s">
        <v>1618</v>
      </c>
      <c r="B253" s="14" t="s">
        <v>6219</v>
      </c>
      <c r="C253" s="14" t="s">
        <v>1619</v>
      </c>
      <c r="D253" s="14" t="s">
        <v>448</v>
      </c>
      <c r="E253" s="14" t="s">
        <v>6220</v>
      </c>
      <c r="F253" s="14" t="s">
        <v>1620</v>
      </c>
    </row>
    <row r="254">
      <c r="A254" s="14" t="s">
        <v>1624</v>
      </c>
      <c r="B254" s="14" t="s">
        <v>6222</v>
      </c>
      <c r="C254" s="14" t="s">
        <v>1625</v>
      </c>
      <c r="D254" s="14" t="s">
        <v>456</v>
      </c>
      <c r="E254" s="14" t="s">
        <v>6220</v>
      </c>
      <c r="F254" s="14" t="s">
        <v>1626</v>
      </c>
    </row>
    <row r="255">
      <c r="A255" s="14" t="s">
        <v>1630</v>
      </c>
      <c r="B255" s="14" t="s">
        <v>6224</v>
      </c>
      <c r="C255" s="14" t="s">
        <v>1631</v>
      </c>
      <c r="D255" s="14" t="s">
        <v>464</v>
      </c>
      <c r="E255" s="14" t="s">
        <v>6225</v>
      </c>
      <c r="F255" s="14" t="s">
        <v>1632</v>
      </c>
    </row>
    <row r="256">
      <c r="A256" s="14" t="s">
        <v>1636</v>
      </c>
      <c r="B256" s="14" t="s">
        <v>6227</v>
      </c>
      <c r="C256" s="14" t="s">
        <v>1637</v>
      </c>
      <c r="D256" s="14" t="s">
        <v>472</v>
      </c>
      <c r="E256" s="14" t="s">
        <v>6228</v>
      </c>
      <c r="F256" s="14" t="s">
        <v>1638</v>
      </c>
    </row>
    <row r="257">
      <c r="A257" s="14" t="s">
        <v>1642</v>
      </c>
      <c r="B257" s="14" t="s">
        <v>6230</v>
      </c>
      <c r="C257" s="14" t="s">
        <v>1643</v>
      </c>
      <c r="D257" s="14" t="s">
        <v>481</v>
      </c>
      <c r="E257" s="14" t="s">
        <v>6228</v>
      </c>
      <c r="F257" s="14" t="s">
        <v>1644</v>
      </c>
    </row>
    <row r="258">
      <c r="A258" s="14" t="s">
        <v>1647</v>
      </c>
      <c r="B258" s="14" t="s">
        <v>6232</v>
      </c>
      <c r="C258" s="14" t="s">
        <v>1648</v>
      </c>
      <c r="D258" s="14" t="s">
        <v>489</v>
      </c>
      <c r="E258" s="14" t="s">
        <v>6233</v>
      </c>
      <c r="F258" s="14" t="s">
        <v>1649</v>
      </c>
    </row>
    <row r="259">
      <c r="A259" s="14" t="s">
        <v>1653</v>
      </c>
      <c r="B259" s="14" t="s">
        <v>6235</v>
      </c>
      <c r="C259" s="14" t="s">
        <v>1654</v>
      </c>
      <c r="D259" s="14" t="s">
        <v>497</v>
      </c>
      <c r="E259" s="14" t="s">
        <v>6236</v>
      </c>
      <c r="F259" s="14" t="s">
        <v>1655</v>
      </c>
    </row>
    <row r="260">
      <c r="A260" s="14" t="s">
        <v>1659</v>
      </c>
      <c r="B260" s="14" t="s">
        <v>6238</v>
      </c>
      <c r="C260" s="14" t="s">
        <v>1660</v>
      </c>
      <c r="D260" s="14" t="s">
        <v>505</v>
      </c>
      <c r="E260" s="14" t="s">
        <v>6239</v>
      </c>
      <c r="F260" s="14" t="s">
        <v>1661</v>
      </c>
    </row>
    <row r="261">
      <c r="A261" s="14" t="s">
        <v>1665</v>
      </c>
      <c r="B261" s="14" t="s">
        <v>6241</v>
      </c>
      <c r="C261" s="14" t="s">
        <v>1666</v>
      </c>
      <c r="D261" s="14" t="s">
        <v>513</v>
      </c>
      <c r="E261" s="14" t="s">
        <v>6239</v>
      </c>
      <c r="F261" s="14" t="s">
        <v>1667</v>
      </c>
    </row>
    <row r="262">
      <c r="A262" s="14" t="s">
        <v>1671</v>
      </c>
      <c r="B262" s="14" t="s">
        <v>6243</v>
      </c>
      <c r="C262" s="14" t="s">
        <v>1672</v>
      </c>
      <c r="D262" s="14" t="s">
        <v>520</v>
      </c>
      <c r="E262" s="14" t="s">
        <v>6244</v>
      </c>
      <c r="F262" s="14" t="s">
        <v>1673</v>
      </c>
    </row>
    <row r="263">
      <c r="A263" s="14" t="s">
        <v>1677</v>
      </c>
      <c r="B263" s="14" t="s">
        <v>6246</v>
      </c>
      <c r="C263" s="14" t="s">
        <v>1678</v>
      </c>
      <c r="D263" s="14" t="s">
        <v>528</v>
      </c>
      <c r="E263" s="14" t="s">
        <v>6247</v>
      </c>
      <c r="F263" s="14" t="s">
        <v>1679</v>
      </c>
    </row>
    <row r="264">
      <c r="A264" s="14" t="s">
        <v>1683</v>
      </c>
      <c r="B264" s="14" t="s">
        <v>6249</v>
      </c>
      <c r="C264" s="14" t="s">
        <v>1684</v>
      </c>
      <c r="D264" s="14" t="s">
        <v>535</v>
      </c>
      <c r="E264" s="14" t="s">
        <v>6247</v>
      </c>
      <c r="F264" s="14" t="s">
        <v>1685</v>
      </c>
    </row>
    <row r="265">
      <c r="A265" s="14" t="s">
        <v>1689</v>
      </c>
      <c r="B265" s="14" t="s">
        <v>6251</v>
      </c>
      <c r="C265" s="14" t="s">
        <v>1690</v>
      </c>
      <c r="D265" s="14" t="s">
        <v>543</v>
      </c>
      <c r="E265" s="14" t="s">
        <v>6252</v>
      </c>
      <c r="F265" s="14" t="s">
        <v>1691</v>
      </c>
    </row>
    <row r="266">
      <c r="A266" s="14" t="s">
        <v>1695</v>
      </c>
      <c r="B266" s="14" t="s">
        <v>6254</v>
      </c>
      <c r="C266" s="14" t="s">
        <v>1696</v>
      </c>
      <c r="D266" s="14" t="s">
        <v>551</v>
      </c>
      <c r="E266" s="14" t="s">
        <v>6255</v>
      </c>
      <c r="F266" s="14" t="s">
        <v>1697</v>
      </c>
    </row>
    <row r="267">
      <c r="A267" s="14" t="s">
        <v>1701</v>
      </c>
      <c r="B267" s="14" t="s">
        <v>6257</v>
      </c>
      <c r="C267" s="14" t="s">
        <v>1702</v>
      </c>
      <c r="D267" s="14" t="s">
        <v>551</v>
      </c>
      <c r="E267" s="14" t="s">
        <v>6255</v>
      </c>
      <c r="F267" s="14" t="s">
        <v>1697</v>
      </c>
    </row>
    <row r="268">
      <c r="A268" s="14" t="s">
        <v>1703</v>
      </c>
      <c r="B268" s="14" t="s">
        <v>6259</v>
      </c>
      <c r="C268" s="14" t="s">
        <v>1704</v>
      </c>
      <c r="D268" s="14" t="s">
        <v>551</v>
      </c>
      <c r="E268" s="14" t="s">
        <v>6255</v>
      </c>
      <c r="F268" s="14" t="s">
        <v>1697</v>
      </c>
    </row>
    <row r="269">
      <c r="A269" s="14" t="s">
        <v>1705</v>
      </c>
      <c r="B269" s="14" t="s">
        <v>6261</v>
      </c>
      <c r="C269" s="14" t="s">
        <v>1706</v>
      </c>
      <c r="D269" s="14" t="s">
        <v>551</v>
      </c>
      <c r="E269" s="14" t="s">
        <v>6255</v>
      </c>
      <c r="F269" s="14" t="s">
        <v>1697</v>
      </c>
    </row>
    <row r="270">
      <c r="A270" s="14" t="s">
        <v>1707</v>
      </c>
      <c r="B270" s="14" t="s">
        <v>6263</v>
      </c>
      <c r="C270" s="14" t="s">
        <v>1708</v>
      </c>
      <c r="D270" s="14" t="s">
        <v>561</v>
      </c>
      <c r="E270" s="14" t="s">
        <v>6255</v>
      </c>
      <c r="F270" s="14" t="s">
        <v>1709</v>
      </c>
    </row>
    <row r="271">
      <c r="A271" s="14" t="s">
        <v>1713</v>
      </c>
      <c r="B271" s="14" t="s">
        <v>6265</v>
      </c>
      <c r="C271" s="14" t="s">
        <v>1714</v>
      </c>
      <c r="D271" s="14" t="s">
        <v>561</v>
      </c>
      <c r="E271" s="14" t="s">
        <v>6255</v>
      </c>
      <c r="F271" s="14" t="s">
        <v>1709</v>
      </c>
    </row>
    <row r="272">
      <c r="A272" s="14" t="s">
        <v>1715</v>
      </c>
      <c r="B272" s="14" t="s">
        <v>6267</v>
      </c>
      <c r="C272" s="14" t="s">
        <v>1716</v>
      </c>
      <c r="D272" s="14" t="s">
        <v>569</v>
      </c>
      <c r="E272" s="14" t="s">
        <v>6255</v>
      </c>
      <c r="F272" s="14" t="s">
        <v>1717</v>
      </c>
    </row>
    <row r="273">
      <c r="A273" s="14" t="s">
        <v>1721</v>
      </c>
      <c r="B273" s="14" t="s">
        <v>6269</v>
      </c>
      <c r="C273" s="14" t="s">
        <v>1722</v>
      </c>
      <c r="D273" s="14" t="s">
        <v>577</v>
      </c>
      <c r="E273" s="14" t="s">
        <v>6270</v>
      </c>
      <c r="F273" s="14" t="s">
        <v>1723</v>
      </c>
    </row>
    <row r="274">
      <c r="A274" s="14" t="s">
        <v>1727</v>
      </c>
      <c r="B274" s="14" t="s">
        <v>6272</v>
      </c>
      <c r="C274" s="14" t="s">
        <v>1728</v>
      </c>
      <c r="D274" s="14" t="s">
        <v>577</v>
      </c>
      <c r="E274" s="14" t="s">
        <v>6270</v>
      </c>
      <c r="F274" s="14" t="s">
        <v>1723</v>
      </c>
    </row>
    <row r="275">
      <c r="A275" s="14" t="s">
        <v>1729</v>
      </c>
      <c r="B275" s="14" t="s">
        <v>6274</v>
      </c>
      <c r="C275" s="14" t="s">
        <v>1730</v>
      </c>
      <c r="D275" s="14" t="s">
        <v>577</v>
      </c>
      <c r="E275" s="14" t="s">
        <v>6270</v>
      </c>
      <c r="F275" s="14" t="s">
        <v>1723</v>
      </c>
    </row>
    <row r="276">
      <c r="A276" s="14" t="s">
        <v>1731</v>
      </c>
      <c r="B276" s="14" t="s">
        <v>6276</v>
      </c>
      <c r="C276" s="14" t="s">
        <v>1732</v>
      </c>
      <c r="D276" s="14" t="s">
        <v>587</v>
      </c>
      <c r="E276" s="14" t="s">
        <v>6277</v>
      </c>
      <c r="F276" s="14" t="s">
        <v>1733</v>
      </c>
    </row>
    <row r="277">
      <c r="A277" s="14" t="s">
        <v>1737</v>
      </c>
      <c r="B277" s="14" t="s">
        <v>6279</v>
      </c>
      <c r="C277" s="14" t="s">
        <v>1738</v>
      </c>
      <c r="D277" s="14" t="s">
        <v>595</v>
      </c>
      <c r="E277" s="14" t="s">
        <v>6277</v>
      </c>
      <c r="F277" s="14" t="s">
        <v>1739</v>
      </c>
    </row>
    <row r="278">
      <c r="A278" s="14" t="s">
        <v>1743</v>
      </c>
      <c r="B278" s="14" t="s">
        <v>6281</v>
      </c>
      <c r="C278" s="14" t="s">
        <v>1744</v>
      </c>
      <c r="D278" s="14" t="s">
        <v>595</v>
      </c>
      <c r="E278" s="14" t="s">
        <v>6277</v>
      </c>
      <c r="F278" s="14" t="s">
        <v>1739</v>
      </c>
    </row>
    <row r="279">
      <c r="A279" s="14" t="s">
        <v>1745</v>
      </c>
      <c r="B279" s="14" t="s">
        <v>6283</v>
      </c>
      <c r="C279" s="14" t="s">
        <v>1746</v>
      </c>
      <c r="D279" s="14" t="s">
        <v>595</v>
      </c>
      <c r="E279" s="14" t="s">
        <v>6277</v>
      </c>
      <c r="F279" s="14" t="s">
        <v>1739</v>
      </c>
    </row>
    <row r="280">
      <c r="A280" s="14" t="s">
        <v>1747</v>
      </c>
      <c r="B280" s="14" t="s">
        <v>6285</v>
      </c>
      <c r="C280" s="14" t="s">
        <v>1748</v>
      </c>
      <c r="D280" s="14" t="s">
        <v>595</v>
      </c>
      <c r="E280" s="14" t="s">
        <v>6277</v>
      </c>
      <c r="F280" s="14" t="s">
        <v>1739</v>
      </c>
    </row>
    <row r="281">
      <c r="A281" s="14" t="s">
        <v>1749</v>
      </c>
      <c r="B281" s="14" t="s">
        <v>6287</v>
      </c>
      <c r="C281" s="14" t="s">
        <v>1750</v>
      </c>
      <c r="D281" s="14" t="s">
        <v>595</v>
      </c>
      <c r="E281" s="14" t="s">
        <v>6277</v>
      </c>
      <c r="F281" s="14" t="s">
        <v>1739</v>
      </c>
    </row>
    <row r="282">
      <c r="A282" s="14" t="s">
        <v>1751</v>
      </c>
      <c r="B282" s="14" t="s">
        <v>6289</v>
      </c>
      <c r="C282" s="14" t="s">
        <v>1752</v>
      </c>
      <c r="D282" s="14" t="s">
        <v>595</v>
      </c>
      <c r="E282" s="14" t="s">
        <v>6277</v>
      </c>
      <c r="F282" s="14" t="s">
        <v>1739</v>
      </c>
    </row>
    <row r="283">
      <c r="A283" s="14" t="s">
        <v>1753</v>
      </c>
      <c r="B283" s="14" t="s">
        <v>6291</v>
      </c>
      <c r="C283" s="14" t="s">
        <v>1754</v>
      </c>
      <c r="D283" s="14" t="s">
        <v>595</v>
      </c>
      <c r="E283" s="14" t="s">
        <v>6277</v>
      </c>
      <c r="F283" s="14" t="s">
        <v>1739</v>
      </c>
    </row>
    <row r="284">
      <c r="A284" s="14" t="s">
        <v>1755</v>
      </c>
      <c r="B284" s="14" t="s">
        <v>6293</v>
      </c>
      <c r="C284" s="14" t="s">
        <v>1756</v>
      </c>
      <c r="D284" s="14" t="s">
        <v>595</v>
      </c>
      <c r="E284" s="14" t="s">
        <v>6277</v>
      </c>
      <c r="F284" s="14" t="s">
        <v>1739</v>
      </c>
    </row>
    <row r="285">
      <c r="A285" s="14" t="s">
        <v>1757</v>
      </c>
      <c r="B285" s="14" t="s">
        <v>6295</v>
      </c>
      <c r="C285" s="14" t="s">
        <v>1758</v>
      </c>
      <c r="D285" s="14" t="s">
        <v>595</v>
      </c>
      <c r="E285" s="14" t="s">
        <v>6277</v>
      </c>
      <c r="F285" s="14" t="s">
        <v>1739</v>
      </c>
    </row>
    <row r="286">
      <c r="A286" s="14" t="s">
        <v>1759</v>
      </c>
      <c r="B286" s="14" t="s">
        <v>6297</v>
      </c>
      <c r="C286" s="14" t="s">
        <v>1760</v>
      </c>
      <c r="D286" s="14" t="s">
        <v>603</v>
      </c>
      <c r="E286" s="14" t="s">
        <v>6298</v>
      </c>
      <c r="F286" s="14" t="s">
        <v>1761</v>
      </c>
    </row>
    <row r="287">
      <c r="A287" s="14" t="s">
        <v>1765</v>
      </c>
      <c r="B287" s="14" t="s">
        <v>6300</v>
      </c>
      <c r="C287" s="14" t="s">
        <v>1766</v>
      </c>
      <c r="D287" s="14" t="s">
        <v>611</v>
      </c>
      <c r="E287" s="14" t="s">
        <v>6298</v>
      </c>
      <c r="F287" s="14" t="s">
        <v>1767</v>
      </c>
    </row>
    <row r="288">
      <c r="A288" s="14" t="s">
        <v>1771</v>
      </c>
      <c r="B288" s="14" t="s">
        <v>6302</v>
      </c>
      <c r="C288" s="14" t="s">
        <v>1772</v>
      </c>
      <c r="D288" s="14" t="s">
        <v>619</v>
      </c>
      <c r="E288" s="14" t="s">
        <v>6303</v>
      </c>
      <c r="F288" s="14" t="s">
        <v>1773</v>
      </c>
    </row>
    <row r="289">
      <c r="A289" s="14" t="s">
        <v>1777</v>
      </c>
      <c r="B289" s="14" t="s">
        <v>6305</v>
      </c>
      <c r="C289" s="14" t="s">
        <v>1778</v>
      </c>
      <c r="D289" s="14" t="s">
        <v>627</v>
      </c>
      <c r="E289" s="14" t="s">
        <v>6306</v>
      </c>
      <c r="F289" s="14" t="s">
        <v>1779</v>
      </c>
    </row>
    <row r="290">
      <c r="A290" s="14" t="s">
        <v>1783</v>
      </c>
      <c r="B290" s="14" t="s">
        <v>6308</v>
      </c>
      <c r="C290" s="14" t="s">
        <v>1784</v>
      </c>
      <c r="D290" s="14" t="s">
        <v>639</v>
      </c>
      <c r="E290" s="14" t="s">
        <v>6309</v>
      </c>
      <c r="F290" s="14" t="s">
        <v>1785</v>
      </c>
    </row>
    <row r="291">
      <c r="A291" s="14" t="s">
        <v>1789</v>
      </c>
      <c r="B291" s="14" t="s">
        <v>6311</v>
      </c>
      <c r="C291" s="14" t="s">
        <v>1790</v>
      </c>
      <c r="D291" s="14" t="s">
        <v>639</v>
      </c>
      <c r="E291" s="14" t="s">
        <v>6309</v>
      </c>
      <c r="F291" s="14" t="s">
        <v>1785</v>
      </c>
    </row>
    <row r="292">
      <c r="A292" s="14" t="s">
        <v>1791</v>
      </c>
      <c r="B292" s="14" t="s">
        <v>6313</v>
      </c>
      <c r="C292" s="14" t="s">
        <v>1792</v>
      </c>
      <c r="D292" s="14" t="s">
        <v>650</v>
      </c>
      <c r="E292" s="14" t="s">
        <v>6314</v>
      </c>
      <c r="F292" s="14" t="s">
        <v>1793</v>
      </c>
    </row>
    <row r="293">
      <c r="A293" s="14" t="s">
        <v>1797</v>
      </c>
      <c r="B293" s="14" t="s">
        <v>6316</v>
      </c>
      <c r="C293" s="14" t="s">
        <v>1798</v>
      </c>
      <c r="D293" s="14" t="s">
        <v>650</v>
      </c>
      <c r="E293" s="14" t="s">
        <v>6314</v>
      </c>
      <c r="F293" s="14" t="s">
        <v>1793</v>
      </c>
    </row>
    <row r="294">
      <c r="A294" s="14" t="s">
        <v>1799</v>
      </c>
      <c r="B294" s="14" t="s">
        <v>6318</v>
      </c>
      <c r="C294" s="14" t="s">
        <v>1800</v>
      </c>
      <c r="D294" s="14" t="s">
        <v>650</v>
      </c>
      <c r="E294" s="14" t="s">
        <v>6314</v>
      </c>
      <c r="F294" s="14" t="s">
        <v>1793</v>
      </c>
    </row>
    <row r="295">
      <c r="A295" s="14" t="s">
        <v>1801</v>
      </c>
      <c r="B295" s="14" t="s">
        <v>6320</v>
      </c>
      <c r="C295" s="14" t="s">
        <v>1802</v>
      </c>
      <c r="D295" s="14" t="s">
        <v>650</v>
      </c>
      <c r="E295" s="14" t="s">
        <v>6314</v>
      </c>
      <c r="F295" s="14" t="s">
        <v>1793</v>
      </c>
    </row>
    <row r="296">
      <c r="A296" s="14" t="s">
        <v>1803</v>
      </c>
      <c r="B296" s="14" t="s">
        <v>6322</v>
      </c>
      <c r="C296" s="14" t="s">
        <v>1804</v>
      </c>
      <c r="D296" s="14" t="s">
        <v>660</v>
      </c>
      <c r="E296" s="14" t="s">
        <v>6323</v>
      </c>
      <c r="F296" s="14" t="s">
        <v>1805</v>
      </c>
    </row>
    <row r="297">
      <c r="A297" s="14" t="s">
        <v>1809</v>
      </c>
      <c r="B297" s="14" t="s">
        <v>6325</v>
      </c>
      <c r="C297" s="14" t="s">
        <v>1810</v>
      </c>
      <c r="D297" s="14" t="s">
        <v>668</v>
      </c>
      <c r="E297" s="14" t="s">
        <v>6323</v>
      </c>
      <c r="F297" s="14" t="s">
        <v>1811</v>
      </c>
    </row>
    <row r="298">
      <c r="A298" s="14" t="s">
        <v>1815</v>
      </c>
      <c r="B298" s="14" t="s">
        <v>6327</v>
      </c>
      <c r="C298" s="14" t="s">
        <v>1816</v>
      </c>
      <c r="D298" s="14" t="s">
        <v>678</v>
      </c>
      <c r="E298" s="14" t="s">
        <v>6328</v>
      </c>
      <c r="F298" s="14" t="s">
        <v>1817</v>
      </c>
    </row>
    <row r="299">
      <c r="A299" s="14" t="s">
        <v>1821</v>
      </c>
      <c r="B299" s="14" t="s">
        <v>6330</v>
      </c>
      <c r="C299" s="14" t="s">
        <v>1822</v>
      </c>
      <c r="D299" s="14" t="s">
        <v>686</v>
      </c>
      <c r="E299" s="14" t="s">
        <v>6331</v>
      </c>
      <c r="F299" s="14" t="s">
        <v>1823</v>
      </c>
    </row>
    <row r="300">
      <c r="A300" s="14" t="s">
        <v>1827</v>
      </c>
      <c r="B300" s="14" t="s">
        <v>6333</v>
      </c>
      <c r="C300" s="14" t="s">
        <v>1828</v>
      </c>
      <c r="D300" s="14" t="s">
        <v>694</v>
      </c>
      <c r="E300" s="14" t="s">
        <v>6334</v>
      </c>
      <c r="F300" s="14" t="s">
        <v>1829</v>
      </c>
    </row>
    <row r="301">
      <c r="A301" s="14" t="s">
        <v>1833</v>
      </c>
      <c r="B301" s="14" t="s">
        <v>6336</v>
      </c>
      <c r="C301" s="14" t="s">
        <v>1834</v>
      </c>
      <c r="D301" s="14" t="s">
        <v>702</v>
      </c>
      <c r="E301" s="14" t="s">
        <v>6334</v>
      </c>
      <c r="F301" s="14" t="s">
        <v>1835</v>
      </c>
    </row>
    <row r="302">
      <c r="A302" s="14" t="s">
        <v>1838</v>
      </c>
      <c r="B302" s="14" t="s">
        <v>6338</v>
      </c>
      <c r="C302" s="14" t="s">
        <v>1839</v>
      </c>
      <c r="D302" s="14" t="s">
        <v>710</v>
      </c>
      <c r="E302" s="14" t="s">
        <v>6334</v>
      </c>
      <c r="F302" s="14" t="s">
        <v>1840</v>
      </c>
    </row>
    <row r="303">
      <c r="A303" s="14" t="s">
        <v>1844</v>
      </c>
      <c r="B303" s="14" t="s">
        <v>6340</v>
      </c>
      <c r="C303" s="14" t="s">
        <v>1845</v>
      </c>
      <c r="D303" s="14" t="s">
        <v>718</v>
      </c>
      <c r="E303" s="14" t="s">
        <v>6341</v>
      </c>
      <c r="F303" s="14" t="s">
        <v>1846</v>
      </c>
    </row>
    <row r="304">
      <c r="A304" s="14" t="s">
        <v>1850</v>
      </c>
      <c r="B304" s="14" t="s">
        <v>6343</v>
      </c>
      <c r="C304" s="14" t="s">
        <v>1851</v>
      </c>
      <c r="D304" s="14" t="s">
        <v>718</v>
      </c>
      <c r="E304" s="14" t="s">
        <v>6341</v>
      </c>
      <c r="F304" s="14" t="s">
        <v>1852</v>
      </c>
    </row>
    <row r="305">
      <c r="A305" s="14" t="s">
        <v>1856</v>
      </c>
      <c r="B305" s="14" t="s">
        <v>6345</v>
      </c>
      <c r="C305" s="14" t="s">
        <v>1857</v>
      </c>
      <c r="D305" s="14" t="s">
        <v>735</v>
      </c>
      <c r="E305" s="14" t="s">
        <v>6346</v>
      </c>
      <c r="F305" s="14" t="s">
        <v>1858</v>
      </c>
    </row>
    <row r="306">
      <c r="A306" s="14" t="s">
        <v>1862</v>
      </c>
      <c r="B306" s="14" t="s">
        <v>6348</v>
      </c>
      <c r="C306" s="14" t="s">
        <v>1863</v>
      </c>
      <c r="D306" s="14" t="s">
        <v>743</v>
      </c>
      <c r="E306" s="14" t="s">
        <v>6346</v>
      </c>
      <c r="F306" s="14" t="s">
        <v>1864</v>
      </c>
    </row>
    <row r="307">
      <c r="A307" s="14" t="s">
        <v>1868</v>
      </c>
      <c r="B307" s="14" t="s">
        <v>6350</v>
      </c>
      <c r="C307" s="14" t="s">
        <v>1869</v>
      </c>
      <c r="D307" s="14" t="s">
        <v>751</v>
      </c>
      <c r="E307" s="14" t="s">
        <v>6346</v>
      </c>
      <c r="F307" s="14" t="s">
        <v>1870</v>
      </c>
    </row>
    <row r="308">
      <c r="A308" s="14" t="s">
        <v>1874</v>
      </c>
      <c r="B308" s="14" t="s">
        <v>6352</v>
      </c>
      <c r="C308" s="14" t="s">
        <v>1875</v>
      </c>
      <c r="D308" s="14" t="s">
        <v>759</v>
      </c>
      <c r="E308" s="14" t="s">
        <v>6353</v>
      </c>
      <c r="F308" s="14" t="s">
        <v>1876</v>
      </c>
    </row>
    <row r="309">
      <c r="A309" s="14" t="s">
        <v>1880</v>
      </c>
      <c r="B309" s="14" t="s">
        <v>6355</v>
      </c>
      <c r="C309" s="14" t="s">
        <v>1881</v>
      </c>
      <c r="D309" s="14" t="s">
        <v>767</v>
      </c>
      <c r="E309" s="14" t="s">
        <v>6356</v>
      </c>
      <c r="F309" s="14" t="s">
        <v>1882</v>
      </c>
    </row>
    <row r="310">
      <c r="A310" s="14" t="s">
        <v>1886</v>
      </c>
      <c r="B310" s="14" t="s">
        <v>6358</v>
      </c>
      <c r="C310" s="14" t="s">
        <v>1887</v>
      </c>
      <c r="D310" s="14" t="s">
        <v>775</v>
      </c>
      <c r="E310" s="14" t="s">
        <v>6356</v>
      </c>
      <c r="F310" s="14" t="s">
        <v>1888</v>
      </c>
    </row>
    <row r="311">
      <c r="A311" s="14" t="s">
        <v>1892</v>
      </c>
      <c r="B311" s="14" t="s">
        <v>6360</v>
      </c>
      <c r="C311" s="14" t="s">
        <v>1893</v>
      </c>
      <c r="D311" s="14" t="s">
        <v>783</v>
      </c>
      <c r="E311" s="14" t="s">
        <v>6361</v>
      </c>
      <c r="F311" s="14" t="s">
        <v>1894</v>
      </c>
    </row>
    <row r="312">
      <c r="A312" s="14" t="s">
        <v>1898</v>
      </c>
      <c r="B312" s="14" t="s">
        <v>6363</v>
      </c>
      <c r="C312" s="14" t="s">
        <v>1899</v>
      </c>
      <c r="D312" s="14" t="s">
        <v>791</v>
      </c>
      <c r="E312" s="14" t="s">
        <v>6364</v>
      </c>
      <c r="F312" s="14" t="s">
        <v>1900</v>
      </c>
    </row>
    <row r="313">
      <c r="A313" s="14" t="s">
        <v>1904</v>
      </c>
      <c r="B313" s="14" t="s">
        <v>6366</v>
      </c>
      <c r="C313" s="14" t="s">
        <v>1905</v>
      </c>
      <c r="D313" s="14" t="s">
        <v>799</v>
      </c>
      <c r="E313" s="14" t="s">
        <v>6367</v>
      </c>
      <c r="F313" s="14" t="s">
        <v>1906</v>
      </c>
    </row>
    <row r="314">
      <c r="A314" s="14" t="s">
        <v>1910</v>
      </c>
      <c r="B314" s="14" t="s">
        <v>6369</v>
      </c>
      <c r="C314" s="14" t="s">
        <v>1911</v>
      </c>
      <c r="D314" s="14" t="s">
        <v>811</v>
      </c>
      <c r="E314" s="14" t="s">
        <v>6370</v>
      </c>
      <c r="F314" s="14" t="s">
        <v>1912</v>
      </c>
    </row>
    <row r="315">
      <c r="A315" s="14" t="s">
        <v>1917</v>
      </c>
      <c r="B315" s="14" t="s">
        <v>6372</v>
      </c>
      <c r="C315" s="14" t="s">
        <v>1918</v>
      </c>
      <c r="D315" s="14" t="s">
        <v>820</v>
      </c>
      <c r="E315" s="14" t="s">
        <v>6370</v>
      </c>
      <c r="F315" s="14" t="s">
        <v>1919</v>
      </c>
    </row>
    <row r="316">
      <c r="A316" s="14" t="s">
        <v>1923</v>
      </c>
      <c r="B316" s="14" t="s">
        <v>6374</v>
      </c>
      <c r="C316" s="14" t="s">
        <v>1924</v>
      </c>
      <c r="D316" s="14" t="s">
        <v>828</v>
      </c>
      <c r="E316" s="14" t="s">
        <v>6375</v>
      </c>
      <c r="F316" s="14" t="s">
        <v>1925</v>
      </c>
    </row>
    <row r="317">
      <c r="A317" s="14" t="s">
        <v>1929</v>
      </c>
      <c r="B317" s="14" t="s">
        <v>6377</v>
      </c>
      <c r="C317" s="14" t="s">
        <v>1930</v>
      </c>
      <c r="D317" s="14" t="s">
        <v>836</v>
      </c>
      <c r="E317" s="14" t="s">
        <v>6378</v>
      </c>
      <c r="F317" s="14" t="s">
        <v>1931</v>
      </c>
    </row>
    <row r="318">
      <c r="A318" s="14" t="s">
        <v>1935</v>
      </c>
      <c r="B318" s="14" t="s">
        <v>6380</v>
      </c>
      <c r="C318" s="14" t="s">
        <v>1936</v>
      </c>
      <c r="D318" s="14" t="s">
        <v>844</v>
      </c>
      <c r="E318" s="14" t="s">
        <v>6381</v>
      </c>
      <c r="F318" s="14" t="s">
        <v>1937</v>
      </c>
    </row>
    <row r="319">
      <c r="A319" s="14" t="s">
        <v>1941</v>
      </c>
      <c r="B319" s="14" t="s">
        <v>6383</v>
      </c>
      <c r="C319" s="14" t="s">
        <v>1942</v>
      </c>
      <c r="D319" s="14" t="s">
        <v>852</v>
      </c>
      <c r="E319" s="14" t="s">
        <v>6384</v>
      </c>
      <c r="F319" s="14" t="s">
        <v>1943</v>
      </c>
    </row>
    <row r="320">
      <c r="A320" s="14" t="s">
        <v>1947</v>
      </c>
      <c r="B320" s="14" t="s">
        <v>6386</v>
      </c>
      <c r="C320" s="14" t="s">
        <v>1948</v>
      </c>
      <c r="D320" s="14" t="s">
        <v>860</v>
      </c>
      <c r="E320" s="14" t="s">
        <v>6387</v>
      </c>
      <c r="F320" s="14" t="s">
        <v>1949</v>
      </c>
    </row>
    <row r="321">
      <c r="A321" s="14" t="s">
        <v>1953</v>
      </c>
      <c r="B321" s="14" t="s">
        <v>6389</v>
      </c>
      <c r="C321" s="14" t="s">
        <v>1954</v>
      </c>
      <c r="D321" s="14" t="s">
        <v>868</v>
      </c>
      <c r="E321" s="14" t="s">
        <v>6390</v>
      </c>
      <c r="F321" s="14" t="s">
        <v>1955</v>
      </c>
    </row>
    <row r="322">
      <c r="A322" s="14" t="s">
        <v>1960</v>
      </c>
      <c r="B322" s="14" t="s">
        <v>6392</v>
      </c>
      <c r="C322" s="14" t="s">
        <v>1961</v>
      </c>
      <c r="D322" s="14" t="s">
        <v>876</v>
      </c>
      <c r="E322" s="14" t="s">
        <v>6393</v>
      </c>
      <c r="F322" s="14" t="s">
        <v>1962</v>
      </c>
    </row>
    <row r="323">
      <c r="A323" s="14" t="s">
        <v>1966</v>
      </c>
      <c r="B323" s="14" t="s">
        <v>6395</v>
      </c>
      <c r="C323" s="14" t="s">
        <v>1967</v>
      </c>
      <c r="D323" s="14" t="s">
        <v>884</v>
      </c>
      <c r="E323" s="14" t="s">
        <v>6396</v>
      </c>
      <c r="F323" s="14" t="s">
        <v>1968</v>
      </c>
    </row>
    <row r="324">
      <c r="A324" s="14" t="s">
        <v>1972</v>
      </c>
      <c r="B324" s="14" t="s">
        <v>6398</v>
      </c>
      <c r="C324" s="14" t="s">
        <v>1973</v>
      </c>
      <c r="D324" s="16"/>
      <c r="E324" s="16"/>
      <c r="F324" s="16"/>
    </row>
    <row r="325">
      <c r="A325" s="14" t="s">
        <v>1974</v>
      </c>
      <c r="B325" s="14" t="s">
        <v>6400</v>
      </c>
      <c r="C325" s="14" t="s">
        <v>1975</v>
      </c>
      <c r="D325" s="14" t="s">
        <v>892</v>
      </c>
      <c r="E325" s="14" t="s">
        <v>6401</v>
      </c>
      <c r="F325" s="14" t="s">
        <v>1976</v>
      </c>
    </row>
    <row r="326">
      <c r="A326" s="14" t="s">
        <v>1980</v>
      </c>
      <c r="B326" s="14" t="s">
        <v>6403</v>
      </c>
      <c r="C326" s="14" t="s">
        <v>1981</v>
      </c>
      <c r="D326" s="16"/>
      <c r="E326" s="16"/>
      <c r="F326" s="16"/>
    </row>
    <row r="327">
      <c r="A327" s="14" t="s">
        <v>1982</v>
      </c>
      <c r="B327" s="14" t="s">
        <v>6405</v>
      </c>
      <c r="C327" s="14" t="s">
        <v>1983</v>
      </c>
      <c r="D327" s="14" t="s">
        <v>901</v>
      </c>
      <c r="E327" s="14" t="s">
        <v>6406</v>
      </c>
      <c r="F327" s="14" t="s">
        <v>1984</v>
      </c>
    </row>
    <row r="328">
      <c r="A328" s="14" t="s">
        <v>1988</v>
      </c>
      <c r="B328" s="14" t="s">
        <v>6408</v>
      </c>
      <c r="C328" s="14" t="s">
        <v>1989</v>
      </c>
      <c r="D328" s="14" t="s">
        <v>909</v>
      </c>
      <c r="E328" s="14" t="s">
        <v>6409</v>
      </c>
      <c r="F328" s="14" t="s">
        <v>1990</v>
      </c>
    </row>
    <row r="329">
      <c r="A329" s="14" t="s">
        <v>1993</v>
      </c>
      <c r="B329" s="14" t="s">
        <v>6411</v>
      </c>
      <c r="C329" s="14" t="s">
        <v>1994</v>
      </c>
      <c r="D329" s="16"/>
      <c r="E329" s="16"/>
      <c r="F329" s="16"/>
    </row>
    <row r="330">
      <c r="A330" s="14" t="s">
        <v>1995</v>
      </c>
      <c r="B330" s="14" t="s">
        <v>6413</v>
      </c>
      <c r="C330" s="14" t="s">
        <v>1996</v>
      </c>
      <c r="D330" s="14" t="s">
        <v>917</v>
      </c>
      <c r="E330" s="14" t="s">
        <v>6414</v>
      </c>
      <c r="F330" s="14" t="s">
        <v>1997</v>
      </c>
    </row>
    <row r="331">
      <c r="A331" s="14" t="s">
        <v>2001</v>
      </c>
      <c r="B331" s="14" t="s">
        <v>6416</v>
      </c>
      <c r="C331" s="14" t="s">
        <v>2002</v>
      </c>
      <c r="D331" s="14" t="s">
        <v>925</v>
      </c>
      <c r="E331" s="14" t="s">
        <v>6417</v>
      </c>
      <c r="F331" s="14" t="s">
        <v>2003</v>
      </c>
    </row>
    <row r="332">
      <c r="A332" s="14" t="s">
        <v>2007</v>
      </c>
      <c r="B332" s="14" t="s">
        <v>6419</v>
      </c>
      <c r="C332" s="14" t="s">
        <v>2008</v>
      </c>
      <c r="D332" s="16"/>
      <c r="E332" s="16"/>
      <c r="F332" s="16"/>
    </row>
    <row r="333">
      <c r="A333" s="14" t="s">
        <v>2009</v>
      </c>
      <c r="B333" s="14" t="s">
        <v>6421</v>
      </c>
      <c r="C333" s="14" t="s">
        <v>2010</v>
      </c>
      <c r="D333" s="14" t="s">
        <v>933</v>
      </c>
      <c r="E333" s="14" t="s">
        <v>6422</v>
      </c>
      <c r="F333" s="14" t="s">
        <v>2011</v>
      </c>
    </row>
    <row r="334">
      <c r="A334" s="14" t="s">
        <v>2015</v>
      </c>
      <c r="B334" s="14" t="s">
        <v>6424</v>
      </c>
      <c r="C334" s="14" t="s">
        <v>2016</v>
      </c>
      <c r="D334" s="14" t="s">
        <v>945</v>
      </c>
      <c r="E334" s="14" t="s">
        <v>6422</v>
      </c>
      <c r="F334" s="14" t="s">
        <v>2017</v>
      </c>
    </row>
    <row r="335">
      <c r="A335" s="14" t="s">
        <v>2021</v>
      </c>
      <c r="B335" s="14" t="s">
        <v>6426</v>
      </c>
      <c r="C335" s="14" t="s">
        <v>2022</v>
      </c>
      <c r="D335" s="14" t="s">
        <v>953</v>
      </c>
      <c r="E335" s="14" t="s">
        <v>6427</v>
      </c>
      <c r="F335" s="14" t="s">
        <v>2023</v>
      </c>
    </row>
    <row r="336">
      <c r="A336" s="14" t="s">
        <v>2027</v>
      </c>
      <c r="B336" s="14" t="s">
        <v>6429</v>
      </c>
      <c r="C336" s="14" t="s">
        <v>2028</v>
      </c>
      <c r="D336" s="14" t="s">
        <v>961</v>
      </c>
      <c r="E336" s="14" t="s">
        <v>6430</v>
      </c>
      <c r="F336" s="14" t="s">
        <v>2029</v>
      </c>
    </row>
    <row r="337">
      <c r="A337" s="14" t="s">
        <v>2033</v>
      </c>
      <c r="B337" s="14" t="s">
        <v>6432</v>
      </c>
      <c r="C337" s="14" t="s">
        <v>2034</v>
      </c>
      <c r="D337" s="14" t="s">
        <v>969</v>
      </c>
      <c r="E337" s="14" t="s">
        <v>6433</v>
      </c>
      <c r="F337" s="14" t="s">
        <v>2035</v>
      </c>
    </row>
    <row r="338">
      <c r="A338" s="14" t="s">
        <v>2039</v>
      </c>
      <c r="B338" s="14" t="s">
        <v>6435</v>
      </c>
      <c r="C338" s="14" t="s">
        <v>2040</v>
      </c>
      <c r="D338" s="14" t="s">
        <v>977</v>
      </c>
      <c r="E338" s="14" t="s">
        <v>6436</v>
      </c>
      <c r="F338" s="14" t="s">
        <v>2041</v>
      </c>
    </row>
    <row r="339">
      <c r="A339" s="14" t="s">
        <v>2044</v>
      </c>
      <c r="B339" s="14" t="s">
        <v>6438</v>
      </c>
      <c r="C339" s="14" t="s">
        <v>2045</v>
      </c>
      <c r="D339" s="14" t="s">
        <v>986</v>
      </c>
      <c r="E339" s="14" t="s">
        <v>6436</v>
      </c>
      <c r="F339" s="14" t="s">
        <v>2046</v>
      </c>
    </row>
    <row r="340">
      <c r="A340" s="14" t="s">
        <v>2049</v>
      </c>
      <c r="B340" s="14" t="s">
        <v>6440</v>
      </c>
      <c r="C340" s="14" t="s">
        <v>2050</v>
      </c>
      <c r="D340" s="14" t="s">
        <v>994</v>
      </c>
      <c r="E340" s="14" t="s">
        <v>6441</v>
      </c>
      <c r="F340" s="14" t="s">
        <v>2051</v>
      </c>
    </row>
    <row r="341">
      <c r="A341" s="14" t="s">
        <v>2055</v>
      </c>
      <c r="B341" s="14" t="s">
        <v>6443</v>
      </c>
      <c r="C341" s="14" t="s">
        <v>2056</v>
      </c>
      <c r="D341" s="14" t="s">
        <v>1002</v>
      </c>
      <c r="E341" s="14" t="s">
        <v>6444</v>
      </c>
      <c r="F341" s="14" t="s">
        <v>2057</v>
      </c>
    </row>
    <row r="342">
      <c r="A342" s="14" t="s">
        <v>2061</v>
      </c>
      <c r="B342" s="14" t="s">
        <v>6446</v>
      </c>
      <c r="C342" s="14" t="s">
        <v>2062</v>
      </c>
      <c r="D342" s="14" t="s">
        <v>1010</v>
      </c>
      <c r="E342" s="14" t="s">
        <v>6444</v>
      </c>
      <c r="F342" s="14" t="s">
        <v>2063</v>
      </c>
    </row>
    <row r="343">
      <c r="A343" s="14" t="s">
        <v>2067</v>
      </c>
      <c r="B343" s="14" t="s">
        <v>6448</v>
      </c>
      <c r="C343" s="14" t="s">
        <v>2068</v>
      </c>
      <c r="D343" s="14" t="s">
        <v>1036</v>
      </c>
      <c r="E343" s="14" t="s">
        <v>6449</v>
      </c>
      <c r="F343" s="14" t="s">
        <v>2069</v>
      </c>
    </row>
    <row r="344">
      <c r="A344" s="14" t="s">
        <v>2073</v>
      </c>
      <c r="B344" s="14" t="s">
        <v>6451</v>
      </c>
      <c r="C344" s="14" t="s">
        <v>2074</v>
      </c>
      <c r="D344" s="14" t="s">
        <v>1028</v>
      </c>
      <c r="E344" s="14" t="s">
        <v>6452</v>
      </c>
      <c r="F344" s="14" t="s">
        <v>2075</v>
      </c>
    </row>
    <row r="345">
      <c r="A345" s="14" t="s">
        <v>2079</v>
      </c>
      <c r="B345" s="14" t="s">
        <v>6454</v>
      </c>
      <c r="C345" s="14" t="s">
        <v>2080</v>
      </c>
      <c r="D345" s="14" t="s">
        <v>1044</v>
      </c>
      <c r="E345" s="14" t="s">
        <v>6455</v>
      </c>
      <c r="F345" s="14" t="s">
        <v>2081</v>
      </c>
    </row>
    <row r="346">
      <c r="A346" s="14" t="s">
        <v>2085</v>
      </c>
      <c r="B346" s="14" t="s">
        <v>6457</v>
      </c>
      <c r="C346" s="14" t="s">
        <v>2086</v>
      </c>
      <c r="D346" s="14" t="s">
        <v>1044</v>
      </c>
      <c r="E346" s="14" t="s">
        <v>6455</v>
      </c>
      <c r="F346" s="14" t="s">
        <v>2081</v>
      </c>
    </row>
    <row r="347">
      <c r="A347" s="14" t="s">
        <v>2087</v>
      </c>
      <c r="B347" s="14" t="s">
        <v>6459</v>
      </c>
      <c r="C347" s="14" t="s">
        <v>2088</v>
      </c>
      <c r="D347" s="14" t="s">
        <v>1057</v>
      </c>
      <c r="E347" s="14" t="s">
        <v>6460</v>
      </c>
      <c r="F347" s="14" t="s">
        <v>2089</v>
      </c>
    </row>
    <row r="348">
      <c r="A348" s="14" t="s">
        <v>2093</v>
      </c>
      <c r="B348" s="14" t="s">
        <v>6462</v>
      </c>
      <c r="C348" s="14" t="s">
        <v>2094</v>
      </c>
      <c r="D348" s="14" t="s">
        <v>1065</v>
      </c>
      <c r="E348" s="14" t="s">
        <v>6463</v>
      </c>
      <c r="F348" s="14" t="s">
        <v>2095</v>
      </c>
    </row>
    <row r="349">
      <c r="A349" s="14" t="s">
        <v>2099</v>
      </c>
      <c r="B349" s="14" t="s">
        <v>6465</v>
      </c>
      <c r="C349" s="14" t="s">
        <v>2100</v>
      </c>
      <c r="D349" s="14" t="s">
        <v>1073</v>
      </c>
      <c r="E349" s="14" t="s">
        <v>6466</v>
      </c>
      <c r="F349" s="14" t="s">
        <v>2101</v>
      </c>
    </row>
    <row r="350">
      <c r="A350" s="14" t="s">
        <v>2105</v>
      </c>
      <c r="B350" s="14" t="s">
        <v>6468</v>
      </c>
      <c r="C350" s="14" t="s">
        <v>2106</v>
      </c>
      <c r="D350" s="14" t="s">
        <v>1082</v>
      </c>
      <c r="E350" s="14" t="s">
        <v>6469</v>
      </c>
      <c r="F350" s="14" t="s">
        <v>2107</v>
      </c>
    </row>
    <row r="351">
      <c r="A351" s="14" t="s">
        <v>2111</v>
      </c>
      <c r="B351" s="14" t="s">
        <v>6471</v>
      </c>
      <c r="C351" s="14" t="s">
        <v>2112</v>
      </c>
      <c r="D351" s="14" t="s">
        <v>136</v>
      </c>
      <c r="E351" s="14" t="s">
        <v>6472</v>
      </c>
      <c r="F351" s="14" t="s">
        <v>2113</v>
      </c>
    </row>
    <row r="352">
      <c r="A352" s="14" t="s">
        <v>2117</v>
      </c>
      <c r="B352" s="14" t="s">
        <v>6474</v>
      </c>
      <c r="C352" s="14" t="s">
        <v>2118</v>
      </c>
      <c r="D352" s="14" t="s">
        <v>1099</v>
      </c>
      <c r="E352" s="14" t="s">
        <v>6475</v>
      </c>
      <c r="F352" s="14" t="s">
        <v>2119</v>
      </c>
    </row>
    <row r="353">
      <c r="A353" s="14" t="s">
        <v>2123</v>
      </c>
      <c r="B353" s="14" t="s">
        <v>6477</v>
      </c>
      <c r="C353" s="14" t="s">
        <v>2124</v>
      </c>
      <c r="D353" s="14" t="s">
        <v>1113</v>
      </c>
      <c r="E353" s="14" t="s">
        <v>6478</v>
      </c>
      <c r="F353" s="14" t="s">
        <v>2125</v>
      </c>
    </row>
    <row r="354">
      <c r="A354" s="14" t="s">
        <v>2129</v>
      </c>
      <c r="B354" s="14" t="s">
        <v>6480</v>
      </c>
      <c r="C354" s="14" t="s">
        <v>2130</v>
      </c>
      <c r="D354" s="16"/>
      <c r="E354" s="16"/>
      <c r="F354" s="16"/>
    </row>
    <row r="355">
      <c r="A355" s="14" t="s">
        <v>2131</v>
      </c>
      <c r="B355" s="14" t="s">
        <v>6482</v>
      </c>
      <c r="C355" s="14" t="s">
        <v>2132</v>
      </c>
      <c r="D355" s="14" t="s">
        <v>1123</v>
      </c>
      <c r="E355" s="14" t="s">
        <v>6483</v>
      </c>
      <c r="F355" s="14" t="s">
        <v>2133</v>
      </c>
    </row>
    <row r="356">
      <c r="A356" s="14" t="s">
        <v>2137</v>
      </c>
      <c r="B356" s="14" t="s">
        <v>6485</v>
      </c>
      <c r="C356" s="14" t="s">
        <v>2138</v>
      </c>
      <c r="D356" s="14" t="s">
        <v>1131</v>
      </c>
      <c r="E356" s="14" t="s">
        <v>6483</v>
      </c>
      <c r="F356" s="14" t="s">
        <v>2139</v>
      </c>
    </row>
    <row r="357">
      <c r="A357" s="14" t="s">
        <v>2142</v>
      </c>
      <c r="B357" s="14" t="s">
        <v>6487</v>
      </c>
      <c r="C357" s="14" t="s">
        <v>2143</v>
      </c>
      <c r="D357" s="14" t="s">
        <v>1139</v>
      </c>
      <c r="E357" s="14" t="s">
        <v>6488</v>
      </c>
      <c r="F357" s="14" t="s">
        <v>2144</v>
      </c>
    </row>
    <row r="358">
      <c r="A358" s="14" t="s">
        <v>2148</v>
      </c>
      <c r="B358" s="14" t="s">
        <v>6490</v>
      </c>
      <c r="C358" s="14" t="s">
        <v>2149</v>
      </c>
      <c r="D358" s="14" t="s">
        <v>1161</v>
      </c>
      <c r="E358" s="14" t="s">
        <v>6491</v>
      </c>
      <c r="F358" s="14" t="s">
        <v>2150</v>
      </c>
    </row>
    <row r="359">
      <c r="A359" s="14" t="s">
        <v>2154</v>
      </c>
      <c r="B359" s="14" t="s">
        <v>6493</v>
      </c>
      <c r="C359" s="14" t="s">
        <v>2155</v>
      </c>
      <c r="D359" s="14" t="s">
        <v>1171</v>
      </c>
      <c r="E359" s="14" t="s">
        <v>6494</v>
      </c>
      <c r="F359" s="14" t="s">
        <v>2156</v>
      </c>
    </row>
    <row r="360">
      <c r="A360" s="14" t="s">
        <v>2160</v>
      </c>
      <c r="B360" s="14" t="s">
        <v>6496</v>
      </c>
      <c r="C360" s="14" t="s">
        <v>2161</v>
      </c>
      <c r="D360" s="14" t="s">
        <v>1181</v>
      </c>
      <c r="E360" s="14" t="s">
        <v>6494</v>
      </c>
      <c r="F360" s="14" t="s">
        <v>2162</v>
      </c>
    </row>
    <row r="361">
      <c r="A361" s="14" t="s">
        <v>2166</v>
      </c>
      <c r="B361" s="14" t="s">
        <v>6498</v>
      </c>
      <c r="C361" s="14" t="s">
        <v>2167</v>
      </c>
      <c r="D361" s="14" t="s">
        <v>1190</v>
      </c>
      <c r="E361" s="14" t="s">
        <v>6499</v>
      </c>
      <c r="F361" s="14" t="s">
        <v>2168</v>
      </c>
    </row>
    <row r="362">
      <c r="A362" s="14" t="s">
        <v>2172</v>
      </c>
      <c r="B362" s="14" t="s">
        <v>6501</v>
      </c>
      <c r="C362" s="14" t="s">
        <v>2173</v>
      </c>
      <c r="D362" s="14" t="s">
        <v>1198</v>
      </c>
      <c r="E362" s="14" t="s">
        <v>6502</v>
      </c>
      <c r="F362" s="14" t="s">
        <v>2174</v>
      </c>
    </row>
    <row r="363">
      <c r="A363" s="14" t="s">
        <v>2178</v>
      </c>
      <c r="B363" s="14" t="s">
        <v>6504</v>
      </c>
      <c r="C363" s="14" t="s">
        <v>2179</v>
      </c>
      <c r="D363" s="14" t="s">
        <v>1204</v>
      </c>
      <c r="E363" s="14" t="s">
        <v>6502</v>
      </c>
      <c r="F363" s="14" t="s">
        <v>2180</v>
      </c>
    </row>
    <row r="364">
      <c r="A364" s="14" t="s">
        <v>2184</v>
      </c>
      <c r="B364" s="14" t="s">
        <v>6506</v>
      </c>
      <c r="C364" s="14" t="s">
        <v>2185</v>
      </c>
      <c r="D364" s="14" t="s">
        <v>1212</v>
      </c>
      <c r="E364" s="14" t="s">
        <v>6507</v>
      </c>
      <c r="F364" s="14" t="s">
        <v>2186</v>
      </c>
    </row>
    <row r="365">
      <c r="A365" s="14" t="s">
        <v>2190</v>
      </c>
      <c r="B365" s="14" t="s">
        <v>6509</v>
      </c>
      <c r="C365" s="14" t="s">
        <v>2191</v>
      </c>
      <c r="D365" s="14" t="s">
        <v>1220</v>
      </c>
      <c r="E365" s="14" t="s">
        <v>6510</v>
      </c>
      <c r="F365" s="14" t="s">
        <v>2192</v>
      </c>
    </row>
    <row r="366">
      <c r="A366" s="14" t="s">
        <v>2196</v>
      </c>
      <c r="B366" s="14" t="s">
        <v>6512</v>
      </c>
      <c r="C366" s="14" t="s">
        <v>2197</v>
      </c>
      <c r="D366" s="14" t="s">
        <v>1228</v>
      </c>
      <c r="E366" s="14" t="s">
        <v>6510</v>
      </c>
      <c r="F366" s="14" t="s">
        <v>2198</v>
      </c>
    </row>
    <row r="367">
      <c r="A367" s="14" t="s">
        <v>2202</v>
      </c>
      <c r="B367" s="14" t="s">
        <v>6514</v>
      </c>
      <c r="C367" s="14" t="s">
        <v>2203</v>
      </c>
      <c r="D367" s="14" t="s">
        <v>1236</v>
      </c>
      <c r="E367" s="14" t="s">
        <v>6515</v>
      </c>
      <c r="F367" s="14" t="s">
        <v>2204</v>
      </c>
    </row>
    <row r="368">
      <c r="A368" s="14" t="s">
        <v>2209</v>
      </c>
      <c r="B368" s="14" t="s">
        <v>6517</v>
      </c>
      <c r="C368" s="14" t="s">
        <v>2210</v>
      </c>
      <c r="D368" s="14" t="s">
        <v>1244</v>
      </c>
      <c r="E368" s="14" t="s">
        <v>6518</v>
      </c>
      <c r="F368" s="14" t="s">
        <v>2211</v>
      </c>
    </row>
    <row r="369">
      <c r="A369" s="14" t="s">
        <v>2215</v>
      </c>
      <c r="B369" s="14" t="s">
        <v>6520</v>
      </c>
      <c r="C369" s="14" t="s">
        <v>2216</v>
      </c>
      <c r="D369" s="14" t="s">
        <v>1252</v>
      </c>
      <c r="E369" s="14" t="s">
        <v>6518</v>
      </c>
      <c r="F369" s="14" t="s">
        <v>2217</v>
      </c>
    </row>
    <row r="370">
      <c r="A370" s="14" t="s">
        <v>2221</v>
      </c>
      <c r="B370" s="14" t="s">
        <v>6522</v>
      </c>
      <c r="C370" s="14" t="s">
        <v>2222</v>
      </c>
      <c r="D370" s="14" t="s">
        <v>1260</v>
      </c>
      <c r="E370" s="14" t="s">
        <v>6523</v>
      </c>
      <c r="F370" s="14" t="s">
        <v>2223</v>
      </c>
    </row>
    <row r="371">
      <c r="A371" s="14" t="s">
        <v>2227</v>
      </c>
      <c r="B371" s="14" t="s">
        <v>6525</v>
      </c>
      <c r="C371" s="14" t="s">
        <v>2228</v>
      </c>
      <c r="D371" s="14" t="s">
        <v>1269</v>
      </c>
      <c r="E371" s="14" t="s">
        <v>6523</v>
      </c>
      <c r="F371" s="14" t="s">
        <v>2229</v>
      </c>
    </row>
    <row r="372">
      <c r="A372" s="14" t="s">
        <v>2233</v>
      </c>
      <c r="B372" s="14" t="s">
        <v>6527</v>
      </c>
      <c r="C372" s="14" t="s">
        <v>2234</v>
      </c>
      <c r="D372" s="14" t="s">
        <v>1285</v>
      </c>
      <c r="E372" s="14" t="s">
        <v>6528</v>
      </c>
      <c r="F372" s="14" t="s">
        <v>2235</v>
      </c>
    </row>
    <row r="373">
      <c r="A373" s="14" t="s">
        <v>2239</v>
      </c>
      <c r="B373" s="14" t="s">
        <v>6530</v>
      </c>
      <c r="C373" s="14" t="s">
        <v>2240</v>
      </c>
      <c r="D373" s="14" t="s">
        <v>1291</v>
      </c>
      <c r="E373" s="14" t="s">
        <v>6531</v>
      </c>
      <c r="F373" s="14" t="s">
        <v>2241</v>
      </c>
    </row>
    <row r="374">
      <c r="A374" s="14" t="s">
        <v>2245</v>
      </c>
      <c r="B374" s="14" t="s">
        <v>6533</v>
      </c>
      <c r="C374" s="14" t="s">
        <v>2246</v>
      </c>
      <c r="D374" s="14" t="s">
        <v>2247</v>
      </c>
      <c r="E374" s="14" t="s">
        <v>6534</v>
      </c>
      <c r="F374" s="14" t="s">
        <v>2248</v>
      </c>
    </row>
    <row r="375">
      <c r="A375" s="14" t="s">
        <v>2252</v>
      </c>
      <c r="B375" s="14" t="s">
        <v>6536</v>
      </c>
      <c r="C375" s="14" t="s">
        <v>2253</v>
      </c>
      <c r="D375" s="14" t="s">
        <v>2254</v>
      </c>
      <c r="E375" s="14" t="s">
        <v>6537</v>
      </c>
      <c r="F375" s="14" t="s">
        <v>2255</v>
      </c>
    </row>
    <row r="376">
      <c r="A376" s="14" t="s">
        <v>2259</v>
      </c>
      <c r="B376" s="14" t="s">
        <v>6539</v>
      </c>
      <c r="C376" s="14" t="s">
        <v>2260</v>
      </c>
      <c r="D376" s="14" t="s">
        <v>2261</v>
      </c>
      <c r="E376" s="14" t="s">
        <v>6537</v>
      </c>
      <c r="F376" s="14" t="s">
        <v>2262</v>
      </c>
    </row>
    <row r="377">
      <c r="A377" s="14" t="s">
        <v>2266</v>
      </c>
      <c r="B377" s="14" t="s">
        <v>6541</v>
      </c>
      <c r="C377" s="14" t="s">
        <v>2267</v>
      </c>
      <c r="D377" s="14" t="s">
        <v>2268</v>
      </c>
      <c r="E377" s="14" t="s">
        <v>6542</v>
      </c>
      <c r="F377" s="14" t="s">
        <v>2269</v>
      </c>
    </row>
    <row r="378">
      <c r="A378" s="14" t="s">
        <v>2272</v>
      </c>
      <c r="B378" s="14" t="s">
        <v>6544</v>
      </c>
      <c r="C378" s="14" t="s">
        <v>2273</v>
      </c>
      <c r="D378" s="14" t="s">
        <v>2274</v>
      </c>
      <c r="E378" s="14" t="s">
        <v>6545</v>
      </c>
      <c r="F378" s="14" t="s">
        <v>2275</v>
      </c>
    </row>
    <row r="379">
      <c r="A379" s="14" t="s">
        <v>2279</v>
      </c>
      <c r="B379" s="14" t="s">
        <v>6547</v>
      </c>
      <c r="C379" s="14" t="s">
        <v>2280</v>
      </c>
      <c r="D379" s="14" t="s">
        <v>2281</v>
      </c>
      <c r="E379" s="14" t="s">
        <v>6548</v>
      </c>
      <c r="F379" s="14" t="s">
        <v>2282</v>
      </c>
    </row>
    <row r="380">
      <c r="A380" s="14" t="s">
        <v>2286</v>
      </c>
      <c r="B380" s="14" t="s">
        <v>6550</v>
      </c>
      <c r="C380" s="14" t="s">
        <v>2287</v>
      </c>
      <c r="D380" s="14" t="s">
        <v>2288</v>
      </c>
      <c r="E380" s="14" t="s">
        <v>6551</v>
      </c>
      <c r="F380" s="14" t="s">
        <v>2289</v>
      </c>
    </row>
    <row r="381">
      <c r="A381" s="14" t="s">
        <v>2295</v>
      </c>
      <c r="B381" s="14" t="s">
        <v>6553</v>
      </c>
      <c r="C381" s="14" t="s">
        <v>2296</v>
      </c>
      <c r="D381" s="14" t="s">
        <v>2297</v>
      </c>
      <c r="E381" s="14" t="s">
        <v>6554</v>
      </c>
      <c r="F381" s="14" t="s">
        <v>2298</v>
      </c>
    </row>
    <row r="382">
      <c r="A382" s="14" t="s">
        <v>2303</v>
      </c>
      <c r="B382" s="14" t="s">
        <v>6556</v>
      </c>
      <c r="C382" s="14" t="s">
        <v>2304</v>
      </c>
      <c r="D382" s="14" t="s">
        <v>2305</v>
      </c>
      <c r="E382" s="14" t="s">
        <v>6557</v>
      </c>
      <c r="F382" s="14" t="s">
        <v>2306</v>
      </c>
    </row>
    <row r="383">
      <c r="A383" s="14" t="s">
        <v>2311</v>
      </c>
      <c r="B383" s="14" t="s">
        <v>6559</v>
      </c>
      <c r="C383" s="14" t="s">
        <v>2312</v>
      </c>
      <c r="D383" s="14" t="s">
        <v>2313</v>
      </c>
      <c r="E383" s="14" t="s">
        <v>6560</v>
      </c>
      <c r="F383" s="14" t="s">
        <v>2314</v>
      </c>
    </row>
    <row r="384">
      <c r="A384" s="14" t="s">
        <v>2319</v>
      </c>
      <c r="B384" s="14" t="s">
        <v>6562</v>
      </c>
      <c r="C384" s="14" t="s">
        <v>2320</v>
      </c>
      <c r="D384" s="14" t="s">
        <v>2321</v>
      </c>
      <c r="E384" s="14" t="s">
        <v>6560</v>
      </c>
      <c r="F384" s="14" t="s">
        <v>2322</v>
      </c>
    </row>
    <row r="385">
      <c r="A385" s="14" t="s">
        <v>2327</v>
      </c>
      <c r="B385" s="14" t="s">
        <v>6564</v>
      </c>
      <c r="C385" s="14" t="s">
        <v>2328</v>
      </c>
      <c r="D385" s="14" t="s">
        <v>2329</v>
      </c>
      <c r="E385" s="14" t="s">
        <v>6565</v>
      </c>
      <c r="F385" s="14" t="s">
        <v>2330</v>
      </c>
    </row>
    <row r="386">
      <c r="A386" s="14" t="s">
        <v>2335</v>
      </c>
      <c r="B386" s="14" t="s">
        <v>6567</v>
      </c>
      <c r="C386" s="14" t="s">
        <v>2336</v>
      </c>
      <c r="D386" s="14" t="s">
        <v>2337</v>
      </c>
      <c r="E386" s="14" t="s">
        <v>6568</v>
      </c>
      <c r="F386" s="14" t="s">
        <v>2338</v>
      </c>
    </row>
    <row r="387">
      <c r="A387" s="14" t="s">
        <v>2343</v>
      </c>
      <c r="B387" s="14" t="s">
        <v>6570</v>
      </c>
      <c r="C387" s="14" t="s">
        <v>2344</v>
      </c>
      <c r="D387" s="14" t="s">
        <v>2345</v>
      </c>
      <c r="E387" s="14" t="s">
        <v>6568</v>
      </c>
      <c r="F387" s="14" t="s">
        <v>2346</v>
      </c>
    </row>
    <row r="388">
      <c r="A388" s="14" t="s">
        <v>2351</v>
      </c>
      <c r="B388" s="14" t="s">
        <v>6572</v>
      </c>
      <c r="C388" s="14" t="s">
        <v>2352</v>
      </c>
      <c r="D388" s="14" t="s">
        <v>2353</v>
      </c>
      <c r="E388" s="14" t="s">
        <v>6573</v>
      </c>
      <c r="F388" s="14" t="s">
        <v>2354</v>
      </c>
    </row>
    <row r="389">
      <c r="A389" s="14" t="s">
        <v>2359</v>
      </c>
      <c r="B389" s="14" t="s">
        <v>6575</v>
      </c>
      <c r="C389" s="14" t="s">
        <v>2360</v>
      </c>
      <c r="D389" s="14" t="s">
        <v>2361</v>
      </c>
      <c r="E389" s="14" t="s">
        <v>6576</v>
      </c>
      <c r="F389" s="14" t="s">
        <v>2362</v>
      </c>
    </row>
    <row r="390">
      <c r="A390" s="14" t="s">
        <v>2367</v>
      </c>
      <c r="B390" s="14" t="s">
        <v>6578</v>
      </c>
      <c r="C390" s="14" t="s">
        <v>2368</v>
      </c>
      <c r="D390" s="14" t="s">
        <v>2369</v>
      </c>
      <c r="E390" s="14" t="s">
        <v>6579</v>
      </c>
      <c r="F390" s="14" t="s">
        <v>2370</v>
      </c>
    </row>
    <row r="391">
      <c r="A391" s="14" t="s">
        <v>2376</v>
      </c>
      <c r="B391" s="14" t="s">
        <v>6581</v>
      </c>
      <c r="C391" s="14" t="s">
        <v>2377</v>
      </c>
      <c r="D391" s="14" t="s">
        <v>2378</v>
      </c>
      <c r="E391" s="14" t="s">
        <v>6579</v>
      </c>
      <c r="F391" s="14" t="s">
        <v>2379</v>
      </c>
    </row>
    <row r="392">
      <c r="A392" s="14" t="s">
        <v>2384</v>
      </c>
      <c r="B392" s="14" t="s">
        <v>6583</v>
      </c>
      <c r="C392" s="14" t="s">
        <v>2385</v>
      </c>
      <c r="D392" s="14" t="s">
        <v>2386</v>
      </c>
      <c r="E392" s="14" t="s">
        <v>6584</v>
      </c>
      <c r="F392" s="14" t="s">
        <v>2387</v>
      </c>
    </row>
    <row r="393">
      <c r="A393" s="14" t="s">
        <v>2392</v>
      </c>
      <c r="B393" s="14" t="s">
        <v>6586</v>
      </c>
      <c r="C393" s="14" t="s">
        <v>2393</v>
      </c>
      <c r="D393" s="14" t="s">
        <v>2394</v>
      </c>
      <c r="E393" s="14" t="s">
        <v>6584</v>
      </c>
      <c r="F393" s="14" t="s">
        <v>2395</v>
      </c>
    </row>
    <row r="394">
      <c r="A394" s="14" t="s">
        <v>2400</v>
      </c>
      <c r="B394" s="14" t="s">
        <v>6588</v>
      </c>
      <c r="C394" s="14" t="s">
        <v>2401</v>
      </c>
      <c r="D394" s="14" t="s">
        <v>2402</v>
      </c>
      <c r="E394" s="14" t="s">
        <v>6589</v>
      </c>
      <c r="F394" s="14" t="s">
        <v>2403</v>
      </c>
    </row>
    <row r="395">
      <c r="A395" s="14" t="s">
        <v>2408</v>
      </c>
      <c r="B395" s="14" t="s">
        <v>6591</v>
      </c>
      <c r="C395" s="14" t="s">
        <v>2409</v>
      </c>
      <c r="D395" s="14" t="s">
        <v>2410</v>
      </c>
      <c r="E395" s="14" t="s">
        <v>6589</v>
      </c>
      <c r="F395" s="14" t="s">
        <v>2411</v>
      </c>
    </row>
    <row r="396">
      <c r="A396" s="14" t="s">
        <v>2416</v>
      </c>
      <c r="B396" s="14" t="s">
        <v>6593</v>
      </c>
      <c r="C396" s="14" t="s">
        <v>2417</v>
      </c>
      <c r="D396" s="14" t="s">
        <v>2418</v>
      </c>
      <c r="E396" s="14" t="s">
        <v>6594</v>
      </c>
      <c r="F396" s="14" t="s">
        <v>2419</v>
      </c>
    </row>
    <row r="397">
      <c r="A397" s="14" t="s">
        <v>2424</v>
      </c>
      <c r="B397" s="16"/>
      <c r="C397" s="16"/>
      <c r="D397" s="16"/>
      <c r="E397" s="16"/>
      <c r="F397" s="16"/>
    </row>
    <row r="398">
      <c r="A398" s="14" t="s">
        <v>2425</v>
      </c>
      <c r="B398" s="14" t="s">
        <v>6596</v>
      </c>
      <c r="C398" s="14" t="s">
        <v>2426</v>
      </c>
      <c r="D398" s="14" t="s">
        <v>2427</v>
      </c>
      <c r="E398" s="14" t="s">
        <v>6594</v>
      </c>
      <c r="F398" s="14" t="s">
        <v>2428</v>
      </c>
    </row>
    <row r="399">
      <c r="A399" s="14" t="s">
        <v>2433</v>
      </c>
      <c r="B399" s="14" t="s">
        <v>6598</v>
      </c>
      <c r="C399" s="14" t="s">
        <v>2434</v>
      </c>
      <c r="D399" s="14" t="s">
        <v>2435</v>
      </c>
      <c r="E399" s="14" t="s">
        <v>6599</v>
      </c>
      <c r="F399" s="14" t="s">
        <v>2436</v>
      </c>
    </row>
    <row r="400">
      <c r="A400" s="14" t="s">
        <v>2440</v>
      </c>
      <c r="B400" s="14" t="s">
        <v>6601</v>
      </c>
      <c r="C400" s="14" t="s">
        <v>2441</v>
      </c>
      <c r="D400" s="14" t="s">
        <v>2442</v>
      </c>
      <c r="E400" s="14" t="s">
        <v>6602</v>
      </c>
      <c r="F400" s="14" t="s">
        <v>2443</v>
      </c>
    </row>
    <row r="401">
      <c r="A401" s="14" t="s">
        <v>2448</v>
      </c>
      <c r="B401" s="14" t="s">
        <v>6604</v>
      </c>
      <c r="C401" s="14" t="s">
        <v>2449</v>
      </c>
      <c r="D401" s="14" t="s">
        <v>2450</v>
      </c>
      <c r="E401" s="14" t="s">
        <v>6602</v>
      </c>
      <c r="F401" s="14" t="s">
        <v>2451</v>
      </c>
    </row>
    <row r="402">
      <c r="A402" s="14" t="s">
        <v>2457</v>
      </c>
      <c r="B402" s="14" t="s">
        <v>6606</v>
      </c>
      <c r="C402" s="14" t="s">
        <v>2458</v>
      </c>
      <c r="D402" s="14" t="s">
        <v>2459</v>
      </c>
      <c r="E402" s="14" t="s">
        <v>6607</v>
      </c>
      <c r="F402" s="14" t="s">
        <v>2460</v>
      </c>
    </row>
    <row r="403">
      <c r="A403" s="14" t="s">
        <v>2465</v>
      </c>
      <c r="B403" s="14" t="s">
        <v>6609</v>
      </c>
      <c r="C403" s="14" t="s">
        <v>2466</v>
      </c>
      <c r="D403" s="14" t="s">
        <v>2467</v>
      </c>
      <c r="E403" s="14" t="s">
        <v>6610</v>
      </c>
      <c r="F403" s="14" t="s">
        <v>2468</v>
      </c>
    </row>
    <row r="404">
      <c r="A404" s="14" t="s">
        <v>2473</v>
      </c>
      <c r="B404" s="14" t="s">
        <v>6612</v>
      </c>
      <c r="C404" s="14" t="s">
        <v>2474</v>
      </c>
      <c r="D404" s="14" t="s">
        <v>2475</v>
      </c>
      <c r="E404" s="14" t="s">
        <v>6613</v>
      </c>
      <c r="F404" s="14" t="s">
        <v>2476</v>
      </c>
    </row>
    <row r="405">
      <c r="A405" s="14" t="s">
        <v>2481</v>
      </c>
      <c r="B405" s="14" t="s">
        <v>6615</v>
      </c>
      <c r="C405" s="14" t="s">
        <v>2482</v>
      </c>
      <c r="D405" s="14" t="s">
        <v>2483</v>
      </c>
      <c r="E405" s="14" t="s">
        <v>6613</v>
      </c>
      <c r="F405" s="14" t="s">
        <v>2484</v>
      </c>
    </row>
    <row r="406">
      <c r="A406" s="14" t="s">
        <v>2489</v>
      </c>
      <c r="B406" s="14" t="s">
        <v>6617</v>
      </c>
      <c r="C406" s="14" t="s">
        <v>2490</v>
      </c>
      <c r="D406" s="14" t="s">
        <v>2491</v>
      </c>
      <c r="E406" s="14" t="s">
        <v>6618</v>
      </c>
      <c r="F406" s="14" t="s">
        <v>2492</v>
      </c>
    </row>
    <row r="407">
      <c r="A407" s="14" t="s">
        <v>2497</v>
      </c>
      <c r="B407" s="14" t="s">
        <v>6620</v>
      </c>
      <c r="C407" s="16"/>
      <c r="D407" s="16"/>
      <c r="E407" s="16"/>
      <c r="F407" s="16"/>
    </row>
    <row r="408">
      <c r="A408" s="14" t="s">
        <v>2500</v>
      </c>
      <c r="B408" s="14" t="s">
        <v>6623</v>
      </c>
      <c r="C408" s="14" t="s">
        <v>2501</v>
      </c>
      <c r="D408" s="14" t="s">
        <v>2502</v>
      </c>
      <c r="E408" s="14" t="s">
        <v>6621</v>
      </c>
      <c r="F408" s="14" t="s">
        <v>2503</v>
      </c>
    </row>
    <row r="409">
      <c r="A409" s="14" t="s">
        <v>2508</v>
      </c>
      <c r="B409" s="14" t="s">
        <v>6625</v>
      </c>
      <c r="C409" s="14" t="s">
        <v>2509</v>
      </c>
      <c r="D409" s="14" t="s">
        <v>2510</v>
      </c>
      <c r="E409" s="14" t="s">
        <v>6626</v>
      </c>
      <c r="F409" s="14" t="s">
        <v>2511</v>
      </c>
    </row>
    <row r="410">
      <c r="A410" s="14" t="s">
        <v>2516</v>
      </c>
      <c r="B410" s="14" t="s">
        <v>6628</v>
      </c>
      <c r="C410" s="14" t="s">
        <v>2517</v>
      </c>
      <c r="D410" s="14" t="s">
        <v>19</v>
      </c>
      <c r="E410" s="14" t="s">
        <v>6629</v>
      </c>
      <c r="F410" s="14" t="s">
        <v>2518</v>
      </c>
    </row>
    <row r="411">
      <c r="A411" s="14" t="s">
        <v>2523</v>
      </c>
      <c r="B411" s="14" t="s">
        <v>6631</v>
      </c>
      <c r="C411" s="14" t="s">
        <v>2524</v>
      </c>
      <c r="D411" s="14" t="s">
        <v>28</v>
      </c>
      <c r="E411" s="14" t="s">
        <v>6632</v>
      </c>
      <c r="F411" s="14" t="s">
        <v>2525</v>
      </c>
    </row>
    <row r="412">
      <c r="A412" s="14" t="s">
        <v>2529</v>
      </c>
      <c r="B412" s="14" t="s">
        <v>6634</v>
      </c>
      <c r="C412" s="14" t="s">
        <v>2530</v>
      </c>
      <c r="D412" s="14" t="s">
        <v>36</v>
      </c>
      <c r="E412" s="14" t="s">
        <v>6635</v>
      </c>
      <c r="F412" s="14" t="s">
        <v>2531</v>
      </c>
    </row>
    <row r="413">
      <c r="A413" s="14" t="s">
        <v>2535</v>
      </c>
      <c r="B413" s="14" t="s">
        <v>6637</v>
      </c>
      <c r="C413" s="14" t="s">
        <v>2536</v>
      </c>
      <c r="D413" s="14" t="s">
        <v>44</v>
      </c>
      <c r="E413" s="14" t="s">
        <v>6638</v>
      </c>
      <c r="F413" s="14" t="s">
        <v>2537</v>
      </c>
    </row>
    <row r="414">
      <c r="A414" s="14" t="s">
        <v>2541</v>
      </c>
      <c r="B414" s="14" t="s">
        <v>6640</v>
      </c>
      <c r="C414" s="14" t="s">
        <v>2542</v>
      </c>
      <c r="D414" s="14" t="s">
        <v>55</v>
      </c>
      <c r="E414" s="14" t="s">
        <v>6641</v>
      </c>
      <c r="F414" s="14" t="s">
        <v>2543</v>
      </c>
    </row>
    <row r="415">
      <c r="A415" s="14" t="s">
        <v>2547</v>
      </c>
      <c r="B415" s="14" t="s">
        <v>6643</v>
      </c>
      <c r="C415" s="14" t="s">
        <v>2548</v>
      </c>
      <c r="D415" s="14" t="s">
        <v>63</v>
      </c>
      <c r="E415" s="14" t="s">
        <v>6644</v>
      </c>
      <c r="F415" s="14" t="s">
        <v>2549</v>
      </c>
    </row>
    <row r="416">
      <c r="A416" s="14" t="s">
        <v>2553</v>
      </c>
      <c r="B416" s="14" t="s">
        <v>6646</v>
      </c>
      <c r="C416" s="14" t="s">
        <v>2554</v>
      </c>
      <c r="D416" s="14" t="s">
        <v>71</v>
      </c>
      <c r="E416" s="14" t="s">
        <v>6647</v>
      </c>
      <c r="F416" s="14" t="s">
        <v>2555</v>
      </c>
    </row>
    <row r="417">
      <c r="A417" s="14" t="s">
        <v>2559</v>
      </c>
      <c r="B417" s="14" t="s">
        <v>6649</v>
      </c>
      <c r="C417" s="14" t="s">
        <v>2560</v>
      </c>
      <c r="D417" s="14" t="s">
        <v>79</v>
      </c>
      <c r="E417" s="14" t="s">
        <v>6650</v>
      </c>
      <c r="F417" s="14" t="s">
        <v>2561</v>
      </c>
    </row>
    <row r="418">
      <c r="A418" s="14" t="s">
        <v>2565</v>
      </c>
      <c r="B418" s="14" t="s">
        <v>6652</v>
      </c>
      <c r="C418" s="14" t="s">
        <v>2566</v>
      </c>
      <c r="D418" s="14" t="s">
        <v>718</v>
      </c>
      <c r="E418" s="14" t="s">
        <v>6653</v>
      </c>
      <c r="F418" s="14" t="s">
        <v>2567</v>
      </c>
    </row>
    <row r="419">
      <c r="A419" s="14" t="s">
        <v>2571</v>
      </c>
      <c r="B419" s="14" t="s">
        <v>6655</v>
      </c>
      <c r="C419" s="14" t="s">
        <v>2572</v>
      </c>
      <c r="D419" s="14" t="s">
        <v>799</v>
      </c>
      <c r="E419" s="14" t="s">
        <v>6656</v>
      </c>
      <c r="F419" s="14" t="s">
        <v>2573</v>
      </c>
    </row>
    <row r="420">
      <c r="A420" s="14" t="s">
        <v>2577</v>
      </c>
      <c r="B420" s="14" t="s">
        <v>6658</v>
      </c>
      <c r="C420" s="14" t="s">
        <v>2578</v>
      </c>
      <c r="D420" s="14" t="s">
        <v>103</v>
      </c>
      <c r="E420" s="14" t="s">
        <v>6659</v>
      </c>
      <c r="F420" s="14" t="s">
        <v>2579</v>
      </c>
    </row>
    <row r="421">
      <c r="A421" s="14" t="s">
        <v>2583</v>
      </c>
      <c r="B421" s="14" t="s">
        <v>6661</v>
      </c>
      <c r="C421" s="14" t="s">
        <v>2584</v>
      </c>
      <c r="D421" s="14" t="s">
        <v>969</v>
      </c>
      <c r="E421" s="14" t="s">
        <v>6662</v>
      </c>
      <c r="F421" s="14" t="s">
        <v>2585</v>
      </c>
    </row>
    <row r="422">
      <c r="A422" s="14" t="s">
        <v>2589</v>
      </c>
      <c r="B422" s="14" t="s">
        <v>6664</v>
      </c>
      <c r="C422" s="14" t="s">
        <v>2590</v>
      </c>
      <c r="D422" s="14" t="s">
        <v>119</v>
      </c>
      <c r="E422" s="14" t="s">
        <v>6665</v>
      </c>
      <c r="F422" s="14" t="s">
        <v>2591</v>
      </c>
    </row>
    <row r="423">
      <c r="A423" s="14" t="s">
        <v>2595</v>
      </c>
      <c r="B423" s="14" t="s">
        <v>6667</v>
      </c>
      <c r="C423" s="14" t="s">
        <v>2596</v>
      </c>
      <c r="D423" s="14" t="s">
        <v>127</v>
      </c>
      <c r="E423" s="14" t="s">
        <v>6665</v>
      </c>
      <c r="F423" s="14" t="s">
        <v>2597</v>
      </c>
    </row>
    <row r="424">
      <c r="A424" s="14" t="s">
        <v>2601</v>
      </c>
      <c r="B424" s="14" t="s">
        <v>6669</v>
      </c>
      <c r="C424" s="14" t="s">
        <v>2602</v>
      </c>
      <c r="D424" s="14" t="s">
        <v>138</v>
      </c>
      <c r="E424" s="14" t="s">
        <v>6670</v>
      </c>
      <c r="F424" s="14" t="s">
        <v>2603</v>
      </c>
    </row>
    <row r="425">
      <c r="A425" s="14" t="s">
        <v>2607</v>
      </c>
      <c r="B425" s="14" t="s">
        <v>6672</v>
      </c>
      <c r="C425" s="14" t="s">
        <v>2608</v>
      </c>
      <c r="D425" s="14" t="s">
        <v>145</v>
      </c>
      <c r="E425" s="14" t="s">
        <v>6673</v>
      </c>
      <c r="F425" s="14" t="s">
        <v>2609</v>
      </c>
    </row>
    <row r="426">
      <c r="A426" s="14" t="s">
        <v>2613</v>
      </c>
      <c r="B426" s="14" t="s">
        <v>6675</v>
      </c>
      <c r="C426" s="14" t="s">
        <v>2614</v>
      </c>
      <c r="D426" s="14" t="s">
        <v>153</v>
      </c>
      <c r="E426" s="14" t="s">
        <v>6673</v>
      </c>
      <c r="F426" s="14" t="s">
        <v>2615</v>
      </c>
    </row>
    <row r="427">
      <c r="A427" s="14" t="s">
        <v>2619</v>
      </c>
      <c r="B427" s="14" t="s">
        <v>6677</v>
      </c>
      <c r="C427" s="14" t="s">
        <v>2620</v>
      </c>
      <c r="D427" s="14" t="s">
        <v>161</v>
      </c>
      <c r="E427" s="14" t="s">
        <v>6678</v>
      </c>
      <c r="F427" s="14" t="s">
        <v>2621</v>
      </c>
    </row>
    <row r="428">
      <c r="A428" s="14" t="s">
        <v>2625</v>
      </c>
      <c r="B428" s="14" t="s">
        <v>6680</v>
      </c>
      <c r="C428" s="14" t="s">
        <v>2626</v>
      </c>
      <c r="D428" s="14" t="s">
        <v>169</v>
      </c>
      <c r="E428" s="14" t="s">
        <v>6681</v>
      </c>
      <c r="F428" s="14" t="s">
        <v>2627</v>
      </c>
    </row>
    <row r="429">
      <c r="A429" s="14" t="s">
        <v>2632</v>
      </c>
      <c r="B429" s="14" t="s">
        <v>6683</v>
      </c>
      <c r="C429" s="14" t="s">
        <v>2633</v>
      </c>
      <c r="D429" s="14" t="s">
        <v>177</v>
      </c>
      <c r="E429" s="14" t="s">
        <v>6684</v>
      </c>
      <c r="F429" s="14" t="s">
        <v>2634</v>
      </c>
    </row>
    <row r="430">
      <c r="A430" s="14" t="s">
        <v>2638</v>
      </c>
      <c r="B430" s="14" t="s">
        <v>6686</v>
      </c>
      <c r="C430" s="14" t="s">
        <v>2639</v>
      </c>
      <c r="D430" s="14" t="s">
        <v>185</v>
      </c>
      <c r="E430" s="14" t="s">
        <v>6687</v>
      </c>
      <c r="F430" s="14" t="s">
        <v>2640</v>
      </c>
    </row>
    <row r="431">
      <c r="A431" s="14" t="s">
        <v>2644</v>
      </c>
      <c r="B431" s="14" t="s">
        <v>6689</v>
      </c>
      <c r="C431" s="14" t="s">
        <v>2645</v>
      </c>
      <c r="D431" s="14" t="s">
        <v>193</v>
      </c>
      <c r="E431" s="14" t="s">
        <v>6690</v>
      </c>
      <c r="F431" s="14" t="s">
        <v>2646</v>
      </c>
    </row>
    <row r="432">
      <c r="A432" s="14" t="s">
        <v>2650</v>
      </c>
      <c r="B432" s="14" t="s">
        <v>6692</v>
      </c>
      <c r="C432" s="14" t="s">
        <v>2651</v>
      </c>
      <c r="D432" s="14" t="s">
        <v>201</v>
      </c>
      <c r="E432" s="14" t="s">
        <v>6693</v>
      </c>
      <c r="F432" s="14" t="s">
        <v>2652</v>
      </c>
    </row>
    <row r="433">
      <c r="A433" s="14" t="s">
        <v>2656</v>
      </c>
      <c r="B433" s="14" t="s">
        <v>6695</v>
      </c>
      <c r="C433" s="14" t="s">
        <v>2657</v>
      </c>
      <c r="D433" s="14" t="s">
        <v>209</v>
      </c>
      <c r="E433" s="14" t="s">
        <v>6693</v>
      </c>
      <c r="F433" s="14" t="s">
        <v>2658</v>
      </c>
    </row>
    <row r="434">
      <c r="A434" s="14" t="s">
        <v>2662</v>
      </c>
      <c r="B434" s="14" t="s">
        <v>6697</v>
      </c>
      <c r="C434" s="14" t="s">
        <v>2663</v>
      </c>
      <c r="D434" s="16"/>
      <c r="E434" s="16"/>
      <c r="F434" s="16"/>
    </row>
    <row r="435">
      <c r="A435" s="14" t="s">
        <v>2665</v>
      </c>
      <c r="B435" s="14" t="s">
        <v>6699</v>
      </c>
      <c r="C435" s="14" t="s">
        <v>2666</v>
      </c>
      <c r="D435" s="14" t="s">
        <v>218</v>
      </c>
      <c r="E435" s="14" t="s">
        <v>6700</v>
      </c>
      <c r="F435" s="14" t="s">
        <v>2667</v>
      </c>
    </row>
    <row r="436">
      <c r="A436" s="14" t="s">
        <v>2671</v>
      </c>
      <c r="B436" s="14" t="s">
        <v>6702</v>
      </c>
      <c r="C436" s="14" t="s">
        <v>2672</v>
      </c>
      <c r="D436" s="14" t="s">
        <v>226</v>
      </c>
      <c r="E436" s="14" t="s">
        <v>6703</v>
      </c>
      <c r="F436" s="14" t="s">
        <v>2673</v>
      </c>
    </row>
    <row r="437">
      <c r="A437" s="14" t="s">
        <v>2677</v>
      </c>
      <c r="B437" s="14" t="s">
        <v>6705</v>
      </c>
      <c r="C437" s="14" t="s">
        <v>2678</v>
      </c>
      <c r="D437" s="14" t="s">
        <v>234</v>
      </c>
      <c r="E437" s="14" t="s">
        <v>6706</v>
      </c>
      <c r="F437" s="14" t="s">
        <v>2679</v>
      </c>
    </row>
    <row r="438">
      <c r="A438" s="14" t="s">
        <v>2683</v>
      </c>
      <c r="B438" s="14" t="s">
        <v>2684</v>
      </c>
      <c r="C438" s="16"/>
      <c r="D438" s="16"/>
      <c r="E438" s="16"/>
      <c r="F438" s="16"/>
    </row>
    <row r="439">
      <c r="A439" s="14" t="s">
        <v>2688</v>
      </c>
      <c r="B439" s="14" t="s">
        <v>2684</v>
      </c>
      <c r="C439" s="16"/>
      <c r="D439" s="16"/>
      <c r="E439" s="16"/>
      <c r="F439" s="16"/>
    </row>
    <row r="440">
      <c r="A440" s="14" t="s">
        <v>2689</v>
      </c>
      <c r="B440" s="14" t="s">
        <v>6714</v>
      </c>
      <c r="C440" s="14" t="s">
        <v>2690</v>
      </c>
      <c r="D440" s="14" t="s">
        <v>244</v>
      </c>
      <c r="E440" s="14" t="s">
        <v>6715</v>
      </c>
      <c r="F440" s="14" t="s">
        <v>2691</v>
      </c>
    </row>
    <row r="441">
      <c r="A441" s="14" t="s">
        <v>2692</v>
      </c>
      <c r="B441" s="14" t="s">
        <v>6717</v>
      </c>
      <c r="C441" s="14" t="s">
        <v>2693</v>
      </c>
      <c r="D441" s="14" t="s">
        <v>254</v>
      </c>
      <c r="E441" s="14" t="s">
        <v>6715</v>
      </c>
      <c r="F441" s="14" t="s">
        <v>2694</v>
      </c>
    </row>
    <row r="442">
      <c r="A442" s="14" t="s">
        <v>2698</v>
      </c>
      <c r="B442" s="14" t="s">
        <v>6719</v>
      </c>
      <c r="C442" s="14" t="s">
        <v>2699</v>
      </c>
      <c r="D442" s="14" t="s">
        <v>262</v>
      </c>
      <c r="E442" s="14" t="s">
        <v>6720</v>
      </c>
      <c r="F442" s="14" t="s">
        <v>2700</v>
      </c>
    </row>
    <row r="443">
      <c r="A443" s="14" t="s">
        <v>2704</v>
      </c>
      <c r="B443" s="14" t="s">
        <v>6722</v>
      </c>
      <c r="C443" s="14" t="s">
        <v>2705</v>
      </c>
      <c r="D443" s="14" t="s">
        <v>268</v>
      </c>
      <c r="E443" s="14" t="s">
        <v>6723</v>
      </c>
      <c r="F443" s="14" t="s">
        <v>2706</v>
      </c>
    </row>
    <row r="444">
      <c r="A444" s="14"/>
      <c r="B444" s="14"/>
      <c r="C444" s="14"/>
      <c r="D444" s="14"/>
      <c r="E444" s="14"/>
      <c r="F444" s="14"/>
    </row>
    <row r="445">
      <c r="A445" s="14"/>
      <c r="B445" s="14"/>
      <c r="C445" s="14"/>
      <c r="D445" s="14"/>
      <c r="E445" s="14"/>
      <c r="F445" s="14"/>
    </row>
    <row r="446">
      <c r="A446" s="14" t="s">
        <v>2716</v>
      </c>
      <c r="B446" s="14" t="s">
        <v>6727</v>
      </c>
      <c r="C446" s="14" t="s">
        <v>2717</v>
      </c>
      <c r="D446" s="14" t="s">
        <v>294</v>
      </c>
      <c r="E446" s="14" t="s">
        <v>6728</v>
      </c>
      <c r="F446" s="14" t="s">
        <v>2718</v>
      </c>
    </row>
    <row r="447">
      <c r="A447" s="14" t="s">
        <v>2722</v>
      </c>
      <c r="B447" s="14" t="s">
        <v>6730</v>
      </c>
      <c r="C447" s="14" t="s">
        <v>2723</v>
      </c>
      <c r="D447" s="14" t="s">
        <v>303</v>
      </c>
      <c r="E447" s="14" t="s">
        <v>6731</v>
      </c>
      <c r="F447" s="14" t="s">
        <v>2724</v>
      </c>
    </row>
    <row r="448">
      <c r="A448" s="14" t="s">
        <v>2728</v>
      </c>
      <c r="B448" s="14" t="s">
        <v>6733</v>
      </c>
      <c r="C448" s="14" t="s">
        <v>2729</v>
      </c>
      <c r="D448" s="14" t="s">
        <v>313</v>
      </c>
      <c r="E448" s="14" t="s">
        <v>6734</v>
      </c>
      <c r="F448" s="14" t="s">
        <v>2730</v>
      </c>
    </row>
    <row r="449">
      <c r="A449" s="14" t="s">
        <v>2734</v>
      </c>
      <c r="B449" s="14" t="s">
        <v>6736</v>
      </c>
      <c r="C449" s="14" t="s">
        <v>2735</v>
      </c>
      <c r="D449" s="14" t="s">
        <v>336</v>
      </c>
      <c r="E449" s="14" t="s">
        <v>6737</v>
      </c>
      <c r="F449" s="14" t="s">
        <v>2736</v>
      </c>
    </row>
    <row r="450">
      <c r="A450" s="14" t="s">
        <v>2740</v>
      </c>
      <c r="B450" s="14" t="s">
        <v>6739</v>
      </c>
      <c r="C450" s="14" t="s">
        <v>2741</v>
      </c>
      <c r="D450" s="14" t="s">
        <v>344</v>
      </c>
      <c r="E450" s="14" t="s">
        <v>6737</v>
      </c>
      <c r="F450" s="14" t="s">
        <v>2742</v>
      </c>
    </row>
    <row r="451">
      <c r="A451" s="14" t="s">
        <v>2746</v>
      </c>
      <c r="B451" s="14" t="s">
        <v>6741</v>
      </c>
      <c r="C451" s="14" t="s">
        <v>2747</v>
      </c>
      <c r="D451" s="14" t="s">
        <v>352</v>
      </c>
      <c r="E451" s="14" t="s">
        <v>6742</v>
      </c>
      <c r="F451" s="14" t="s">
        <v>2748</v>
      </c>
    </row>
    <row r="452">
      <c r="A452" s="14" t="s">
        <v>2752</v>
      </c>
      <c r="B452" s="14" t="s">
        <v>2753</v>
      </c>
      <c r="C452" s="14" t="s">
        <v>2754</v>
      </c>
      <c r="D452" s="14" t="s">
        <v>359</v>
      </c>
      <c r="E452" s="14" t="s">
        <v>6744</v>
      </c>
      <c r="F452" s="14" t="s">
        <v>2755</v>
      </c>
    </row>
    <row r="453">
      <c r="A453" s="14" t="s">
        <v>2759</v>
      </c>
      <c r="B453" s="14" t="s">
        <v>2760</v>
      </c>
      <c r="C453" s="14" t="s">
        <v>2761</v>
      </c>
      <c r="D453" s="14" t="s">
        <v>367</v>
      </c>
      <c r="E453" s="14" t="s">
        <v>6746</v>
      </c>
      <c r="F453" s="14" t="s">
        <v>2762</v>
      </c>
    </row>
    <row r="454">
      <c r="A454" s="14" t="s">
        <v>2766</v>
      </c>
      <c r="B454" s="14" t="s">
        <v>6749</v>
      </c>
      <c r="C454" s="14" t="s">
        <v>2767</v>
      </c>
      <c r="D454" s="14" t="s">
        <v>375</v>
      </c>
      <c r="E454" s="14" t="s">
        <v>6746</v>
      </c>
      <c r="F454" s="14" t="s">
        <v>2768</v>
      </c>
    </row>
    <row r="455">
      <c r="A455" s="14" t="s">
        <v>2772</v>
      </c>
      <c r="B455" s="14" t="s">
        <v>6751</v>
      </c>
      <c r="C455" s="14" t="s">
        <v>2773</v>
      </c>
      <c r="D455" s="14" t="s">
        <v>383</v>
      </c>
      <c r="E455" s="14" t="s">
        <v>6752</v>
      </c>
      <c r="F455" s="14" t="s">
        <v>2774</v>
      </c>
    </row>
    <row r="456">
      <c r="A456" s="14" t="s">
        <v>2778</v>
      </c>
      <c r="B456" s="14" t="s">
        <v>6754</v>
      </c>
      <c r="C456" s="14" t="s">
        <v>2779</v>
      </c>
      <c r="D456" s="14" t="s">
        <v>391</v>
      </c>
      <c r="E456" s="14" t="s">
        <v>6752</v>
      </c>
      <c r="F456" s="14" t="s">
        <v>2780</v>
      </c>
    </row>
    <row r="457">
      <c r="A457" s="14" t="s">
        <v>2784</v>
      </c>
      <c r="B457" s="14" t="s">
        <v>6756</v>
      </c>
      <c r="C457" s="14" t="s">
        <v>2785</v>
      </c>
      <c r="D457" s="14" t="s">
        <v>400</v>
      </c>
      <c r="E457" s="14" t="s">
        <v>6757</v>
      </c>
      <c r="F457" s="14" t="s">
        <v>2786</v>
      </c>
    </row>
    <row r="458">
      <c r="A458" s="14" t="s">
        <v>2790</v>
      </c>
      <c r="B458" s="14" t="s">
        <v>6759</v>
      </c>
      <c r="C458" s="14" t="s">
        <v>2791</v>
      </c>
      <c r="D458" s="14" t="s">
        <v>408</v>
      </c>
      <c r="E458" s="14" t="s">
        <v>6760</v>
      </c>
      <c r="F458" s="14" t="s">
        <v>2792</v>
      </c>
    </row>
    <row r="459">
      <c r="A459" s="14" t="s">
        <v>2796</v>
      </c>
      <c r="B459" s="14" t="s">
        <v>6762</v>
      </c>
      <c r="C459" s="14" t="s">
        <v>2797</v>
      </c>
      <c r="D459" s="14" t="s">
        <v>416</v>
      </c>
      <c r="E459" s="14" t="s">
        <v>6763</v>
      </c>
      <c r="F459" s="14" t="s">
        <v>2798</v>
      </c>
    </row>
    <row r="460">
      <c r="A460" s="14" t="s">
        <v>2802</v>
      </c>
      <c r="B460" s="14" t="s">
        <v>6765</v>
      </c>
      <c r="C460" s="14" t="s">
        <v>2803</v>
      </c>
      <c r="D460" s="14" t="s">
        <v>424</v>
      </c>
      <c r="E460" s="14" t="s">
        <v>6766</v>
      </c>
      <c r="F460" s="14" t="s">
        <v>2804</v>
      </c>
    </row>
    <row r="461">
      <c r="A461" s="14" t="s">
        <v>2808</v>
      </c>
      <c r="B461" s="14" t="s">
        <v>6768</v>
      </c>
      <c r="C461" s="14" t="s">
        <v>2809</v>
      </c>
      <c r="D461" s="14" t="s">
        <v>432</v>
      </c>
      <c r="E461" s="14" t="s">
        <v>6766</v>
      </c>
      <c r="F461" s="14" t="s">
        <v>2810</v>
      </c>
    </row>
    <row r="462">
      <c r="A462" s="14" t="s">
        <v>2814</v>
      </c>
      <c r="B462" s="14" t="s">
        <v>6770</v>
      </c>
      <c r="C462" s="14" t="s">
        <v>2815</v>
      </c>
      <c r="D462" s="14" t="s">
        <v>440</v>
      </c>
      <c r="E462" s="14" t="s">
        <v>6766</v>
      </c>
      <c r="F462" s="14" t="s">
        <v>2816</v>
      </c>
    </row>
    <row r="463">
      <c r="A463" s="14" t="s">
        <v>2820</v>
      </c>
      <c r="B463" s="14" t="s">
        <v>6772</v>
      </c>
      <c r="C463" s="14" t="s">
        <v>2821</v>
      </c>
      <c r="D463" s="14" t="s">
        <v>448</v>
      </c>
      <c r="E463" s="14" t="s">
        <v>6773</v>
      </c>
      <c r="F463" s="14" t="s">
        <v>2822</v>
      </c>
    </row>
    <row r="464">
      <c r="A464" s="14" t="s">
        <v>2826</v>
      </c>
      <c r="B464" s="14" t="s">
        <v>6775</v>
      </c>
      <c r="C464" s="14" t="s">
        <v>2827</v>
      </c>
      <c r="D464" s="14" t="s">
        <v>456</v>
      </c>
      <c r="E464" s="14" t="s">
        <v>6776</v>
      </c>
      <c r="F464" s="14" t="s">
        <v>2828</v>
      </c>
    </row>
    <row r="465">
      <c r="A465" s="14" t="s">
        <v>2833</v>
      </c>
      <c r="B465" s="14" t="s">
        <v>6778</v>
      </c>
      <c r="C465" s="14" t="s">
        <v>2834</v>
      </c>
      <c r="D465" s="14" t="s">
        <v>464</v>
      </c>
      <c r="E465" s="14" t="s">
        <v>6779</v>
      </c>
      <c r="F465" s="14" t="s">
        <v>2835</v>
      </c>
    </row>
    <row r="466">
      <c r="A466" s="14" t="s">
        <v>2839</v>
      </c>
      <c r="B466" s="14" t="s">
        <v>6781</v>
      </c>
      <c r="C466" s="14" t="s">
        <v>2840</v>
      </c>
      <c r="D466" s="14" t="s">
        <v>464</v>
      </c>
      <c r="E466" s="14" t="s">
        <v>6779</v>
      </c>
      <c r="F466" s="14" t="s">
        <v>2835</v>
      </c>
    </row>
    <row r="467">
      <c r="A467" s="14" t="s">
        <v>2842</v>
      </c>
      <c r="B467" s="14" t="s">
        <v>6783</v>
      </c>
      <c r="C467" s="14" t="s">
        <v>2843</v>
      </c>
      <c r="D467" s="14" t="s">
        <v>464</v>
      </c>
      <c r="E467" s="14" t="s">
        <v>6779</v>
      </c>
      <c r="F467" s="14" t="s">
        <v>2835</v>
      </c>
    </row>
    <row r="468">
      <c r="A468" s="14" t="s">
        <v>2845</v>
      </c>
      <c r="B468" s="14" t="s">
        <v>6785</v>
      </c>
      <c r="C468" s="14" t="s">
        <v>2846</v>
      </c>
      <c r="D468" s="14" t="s">
        <v>472</v>
      </c>
      <c r="E468" s="14" t="s">
        <v>6779</v>
      </c>
      <c r="F468" s="14" t="s">
        <v>2847</v>
      </c>
    </row>
    <row r="469">
      <c r="A469" s="14" t="s">
        <v>2851</v>
      </c>
      <c r="B469" s="14" t="s">
        <v>6787</v>
      </c>
      <c r="C469" s="14" t="s">
        <v>2852</v>
      </c>
      <c r="D469" s="14" t="s">
        <v>481</v>
      </c>
      <c r="E469" s="14" t="s">
        <v>6788</v>
      </c>
      <c r="F469" s="14" t="s">
        <v>2853</v>
      </c>
    </row>
    <row r="470">
      <c r="A470" s="14" t="s">
        <v>2857</v>
      </c>
      <c r="B470" s="14" t="s">
        <v>6790</v>
      </c>
      <c r="C470" s="14" t="s">
        <v>2858</v>
      </c>
      <c r="D470" s="14" t="s">
        <v>489</v>
      </c>
      <c r="E470" s="14" t="s">
        <v>6788</v>
      </c>
      <c r="F470" s="14" t="s">
        <v>2859</v>
      </c>
    </row>
    <row r="471">
      <c r="A471" s="14" t="s">
        <v>2863</v>
      </c>
      <c r="B471" s="14" t="s">
        <v>6792</v>
      </c>
      <c r="C471" s="14" t="s">
        <v>2864</v>
      </c>
      <c r="D471" s="14" t="s">
        <v>497</v>
      </c>
      <c r="E471" s="14" t="s">
        <v>6793</v>
      </c>
      <c r="F471" s="14" t="s">
        <v>2865</v>
      </c>
    </row>
    <row r="472">
      <c r="A472" s="14" t="s">
        <v>2869</v>
      </c>
      <c r="B472" s="14" t="s">
        <v>6795</v>
      </c>
      <c r="C472" s="14" t="s">
        <v>2870</v>
      </c>
      <c r="D472" s="14" t="s">
        <v>505</v>
      </c>
      <c r="E472" s="14" t="s">
        <v>6793</v>
      </c>
      <c r="F472" s="14" t="s">
        <v>2871</v>
      </c>
    </row>
    <row r="473">
      <c r="A473" s="14" t="s">
        <v>2875</v>
      </c>
      <c r="B473" s="14" t="s">
        <v>6797</v>
      </c>
      <c r="C473" s="14" t="s">
        <v>2876</v>
      </c>
      <c r="D473" s="14" t="s">
        <v>513</v>
      </c>
      <c r="E473" s="14" t="s">
        <v>6798</v>
      </c>
      <c r="F473" s="14" t="s">
        <v>2877</v>
      </c>
    </row>
    <row r="474">
      <c r="A474" s="14" t="s">
        <v>2881</v>
      </c>
      <c r="B474" s="14" t="s">
        <v>6800</v>
      </c>
      <c r="C474" s="14" t="s">
        <v>2882</v>
      </c>
      <c r="D474" s="14" t="s">
        <v>520</v>
      </c>
      <c r="E474" s="14" t="s">
        <v>6798</v>
      </c>
      <c r="F474" s="14" t="s">
        <v>2883</v>
      </c>
    </row>
    <row r="475">
      <c r="A475" s="14" t="s">
        <v>2887</v>
      </c>
      <c r="B475" s="14" t="s">
        <v>6802</v>
      </c>
      <c r="C475" s="14" t="s">
        <v>2888</v>
      </c>
      <c r="D475" s="14" t="s">
        <v>528</v>
      </c>
      <c r="E475" s="14" t="s">
        <v>6803</v>
      </c>
      <c r="F475" s="14" t="s">
        <v>2889</v>
      </c>
    </row>
    <row r="476">
      <c r="A476" s="14" t="s">
        <v>2893</v>
      </c>
      <c r="B476" s="14" t="s">
        <v>6805</v>
      </c>
      <c r="C476" s="14" t="s">
        <v>2894</v>
      </c>
      <c r="D476" s="14" t="s">
        <v>535</v>
      </c>
      <c r="E476" s="14" t="s">
        <v>6806</v>
      </c>
      <c r="F476" s="14" t="s">
        <v>2895</v>
      </c>
    </row>
    <row r="477">
      <c r="A477" s="14" t="s">
        <v>2899</v>
      </c>
      <c r="B477" s="14" t="s">
        <v>6808</v>
      </c>
      <c r="C477" s="14" t="s">
        <v>2900</v>
      </c>
      <c r="D477" s="14" t="s">
        <v>543</v>
      </c>
      <c r="E477" s="14" t="s">
        <v>6809</v>
      </c>
      <c r="F477" s="14" t="s">
        <v>2901</v>
      </c>
    </row>
    <row r="478">
      <c r="A478" s="14" t="s">
        <v>2905</v>
      </c>
      <c r="B478" s="14" t="s">
        <v>6811</v>
      </c>
      <c r="C478" s="14" t="s">
        <v>2906</v>
      </c>
      <c r="D478" s="14" t="s">
        <v>543</v>
      </c>
      <c r="E478" s="14" t="s">
        <v>6809</v>
      </c>
      <c r="F478" s="14" t="s">
        <v>2901</v>
      </c>
    </row>
    <row r="479">
      <c r="A479" s="14" t="s">
        <v>2908</v>
      </c>
      <c r="B479" s="14" t="s">
        <v>6813</v>
      </c>
      <c r="C479" s="14" t="s">
        <v>2909</v>
      </c>
      <c r="D479" s="14" t="s">
        <v>551</v>
      </c>
      <c r="E479" s="14" t="s">
        <v>6814</v>
      </c>
      <c r="F479" s="14" t="s">
        <v>2910</v>
      </c>
    </row>
    <row r="480">
      <c r="A480" s="14" t="s">
        <v>2914</v>
      </c>
      <c r="B480" s="14" t="s">
        <v>6816</v>
      </c>
      <c r="C480" s="14" t="s">
        <v>2915</v>
      </c>
      <c r="D480" s="14" t="s">
        <v>551</v>
      </c>
      <c r="E480" s="14" t="s">
        <v>6814</v>
      </c>
      <c r="F480" s="14" t="s">
        <v>2910</v>
      </c>
    </row>
    <row r="481">
      <c r="A481" s="14" t="s">
        <v>2917</v>
      </c>
      <c r="B481" s="14" t="s">
        <v>6818</v>
      </c>
      <c r="C481" s="14" t="s">
        <v>2918</v>
      </c>
      <c r="D481" s="14" t="s">
        <v>551</v>
      </c>
      <c r="E481" s="14" t="s">
        <v>6814</v>
      </c>
      <c r="F481" s="14" t="s">
        <v>2910</v>
      </c>
    </row>
    <row r="482">
      <c r="A482" s="14" t="s">
        <v>2920</v>
      </c>
      <c r="B482" s="14" t="s">
        <v>6820</v>
      </c>
      <c r="C482" s="16"/>
      <c r="D482" s="16"/>
      <c r="E482" s="16"/>
      <c r="F482" s="16"/>
    </row>
    <row r="483">
      <c r="A483" s="14" t="s">
        <v>2922</v>
      </c>
      <c r="B483" s="14" t="s">
        <v>6822</v>
      </c>
      <c r="C483" s="14" t="s">
        <v>2923</v>
      </c>
      <c r="D483" s="14" t="s">
        <v>551</v>
      </c>
      <c r="E483" s="14" t="s">
        <v>6814</v>
      </c>
      <c r="F483" s="14" t="s">
        <v>2910</v>
      </c>
    </row>
    <row r="484">
      <c r="A484" s="14" t="s">
        <v>2925</v>
      </c>
      <c r="B484" s="14" t="s">
        <v>6825</v>
      </c>
      <c r="C484" s="14" t="s">
        <v>2926</v>
      </c>
      <c r="D484" s="14" t="s">
        <v>561</v>
      </c>
      <c r="E484" s="14" t="s">
        <v>6826</v>
      </c>
      <c r="F484" s="14" t="s">
        <v>2927</v>
      </c>
    </row>
    <row r="485">
      <c r="A485" s="14" t="s">
        <v>2930</v>
      </c>
      <c r="B485" s="14" t="s">
        <v>6828</v>
      </c>
      <c r="C485" s="14" t="s">
        <v>2931</v>
      </c>
      <c r="D485" s="14" t="s">
        <v>569</v>
      </c>
      <c r="E485" s="14" t="s">
        <v>6829</v>
      </c>
      <c r="F485" s="14" t="s">
        <v>2932</v>
      </c>
    </row>
    <row r="486">
      <c r="A486" s="14" t="s">
        <v>2936</v>
      </c>
      <c r="B486" s="14" t="s">
        <v>6831</v>
      </c>
      <c r="C486" s="14" t="s">
        <v>2937</v>
      </c>
      <c r="D486" s="14" t="s">
        <v>577</v>
      </c>
      <c r="E486" s="14" t="s">
        <v>6832</v>
      </c>
      <c r="F486" s="14" t="s">
        <v>2938</v>
      </c>
    </row>
    <row r="487">
      <c r="A487" s="14" t="s">
        <v>2942</v>
      </c>
      <c r="B487" s="14" t="s">
        <v>6834</v>
      </c>
      <c r="C487" s="14" t="s">
        <v>2943</v>
      </c>
      <c r="D487" s="14" t="s">
        <v>587</v>
      </c>
      <c r="E487" s="14" t="s">
        <v>6832</v>
      </c>
      <c r="F487" s="14" t="s">
        <v>2944</v>
      </c>
    </row>
    <row r="488">
      <c r="A488" s="14" t="s">
        <v>2948</v>
      </c>
      <c r="B488" s="14" t="s">
        <v>6836</v>
      </c>
      <c r="C488" s="14" t="s">
        <v>2949</v>
      </c>
      <c r="D488" s="14" t="s">
        <v>595</v>
      </c>
      <c r="E488" s="14" t="s">
        <v>6832</v>
      </c>
      <c r="F488" s="14" t="s">
        <v>2950</v>
      </c>
    </row>
    <row r="489">
      <c r="A489" s="14" t="s">
        <v>2954</v>
      </c>
      <c r="B489" s="14" t="s">
        <v>6838</v>
      </c>
      <c r="C489" s="14" t="s">
        <v>2955</v>
      </c>
      <c r="D489" s="16"/>
      <c r="E489" s="16"/>
      <c r="F489" s="16"/>
    </row>
    <row r="490">
      <c r="A490" s="14" t="s">
        <v>2959</v>
      </c>
      <c r="B490" s="14" t="s">
        <v>6838</v>
      </c>
      <c r="C490" s="14" t="s">
        <v>2955</v>
      </c>
      <c r="D490" s="14" t="s">
        <v>603</v>
      </c>
      <c r="E490" s="14" t="s">
        <v>6839</v>
      </c>
      <c r="F490" s="14" t="s">
        <v>2960</v>
      </c>
    </row>
    <row r="491">
      <c r="A491" s="14" t="s">
        <v>2961</v>
      </c>
      <c r="B491" s="14" t="s">
        <v>6841</v>
      </c>
      <c r="C491" s="14" t="s">
        <v>2962</v>
      </c>
      <c r="D491" s="14" t="s">
        <v>611</v>
      </c>
      <c r="E491" s="14" t="s">
        <v>6842</v>
      </c>
      <c r="F491" s="14" t="s">
        <v>2963</v>
      </c>
    </row>
    <row r="492">
      <c r="A492" s="14" t="s">
        <v>2967</v>
      </c>
      <c r="B492" s="14" t="s">
        <v>6844</v>
      </c>
      <c r="C492" s="14" t="s">
        <v>2968</v>
      </c>
      <c r="D492" s="14" t="s">
        <v>619</v>
      </c>
      <c r="E492" s="14" t="s">
        <v>6845</v>
      </c>
      <c r="F492" s="14" t="s">
        <v>2969</v>
      </c>
    </row>
    <row r="493">
      <c r="A493" s="14" t="s">
        <v>2972</v>
      </c>
      <c r="B493" s="14" t="s">
        <v>6844</v>
      </c>
      <c r="C493" s="14" t="s">
        <v>2968</v>
      </c>
      <c r="D493" s="14" t="s">
        <v>627</v>
      </c>
      <c r="E493" s="14" t="s">
        <v>6845</v>
      </c>
      <c r="F493" s="14" t="s">
        <v>2973</v>
      </c>
    </row>
    <row r="494">
      <c r="A494" s="14" t="s">
        <v>2977</v>
      </c>
      <c r="B494" s="14" t="s">
        <v>6848</v>
      </c>
      <c r="C494" s="14" t="s">
        <v>2978</v>
      </c>
      <c r="D494" s="14" t="s">
        <v>639</v>
      </c>
      <c r="E494" s="14" t="s">
        <v>6849</v>
      </c>
      <c r="F494" s="14" t="s">
        <v>2979</v>
      </c>
    </row>
    <row r="495">
      <c r="A495" s="14" t="s">
        <v>2983</v>
      </c>
      <c r="B495" s="14" t="s">
        <v>6851</v>
      </c>
      <c r="C495" s="14" t="s">
        <v>2984</v>
      </c>
      <c r="D495" s="14" t="s">
        <v>650</v>
      </c>
      <c r="E495" s="14" t="s">
        <v>6852</v>
      </c>
      <c r="F495" s="14" t="s">
        <v>2985</v>
      </c>
    </row>
    <row r="496">
      <c r="A496" s="14" t="s">
        <v>2989</v>
      </c>
      <c r="B496" s="14" t="s">
        <v>6854</v>
      </c>
      <c r="C496" s="14" t="s">
        <v>2990</v>
      </c>
      <c r="D496" s="14" t="s">
        <v>660</v>
      </c>
      <c r="E496" s="14" t="s">
        <v>6855</v>
      </c>
      <c r="F496" s="14" t="s">
        <v>2991</v>
      </c>
    </row>
    <row r="497">
      <c r="A497" s="14" t="s">
        <v>2995</v>
      </c>
      <c r="B497" s="14" t="s">
        <v>6857</v>
      </c>
      <c r="C497" s="14" t="s">
        <v>2996</v>
      </c>
      <c r="D497" s="14" t="s">
        <v>668</v>
      </c>
      <c r="E497" s="14" t="s">
        <v>6858</v>
      </c>
      <c r="F497" s="14" t="s">
        <v>2997</v>
      </c>
    </row>
    <row r="498">
      <c r="A498" s="14" t="s">
        <v>3001</v>
      </c>
      <c r="B498" s="14" t="s">
        <v>6860</v>
      </c>
      <c r="C498" s="14" t="s">
        <v>3002</v>
      </c>
      <c r="D498" s="14" t="s">
        <v>678</v>
      </c>
      <c r="E498" s="14" t="s">
        <v>6861</v>
      </c>
      <c r="F498" s="14" t="s">
        <v>3003</v>
      </c>
    </row>
    <row r="499">
      <c r="A499" s="14" t="s">
        <v>3007</v>
      </c>
      <c r="B499" s="14" t="s">
        <v>6863</v>
      </c>
      <c r="C499" s="14" t="s">
        <v>3008</v>
      </c>
      <c r="D499" s="14" t="s">
        <v>686</v>
      </c>
      <c r="E499" s="14" t="s">
        <v>6864</v>
      </c>
      <c r="F499" s="14" t="s">
        <v>3009</v>
      </c>
    </row>
    <row r="500">
      <c r="A500" s="14" t="s">
        <v>3013</v>
      </c>
      <c r="B500" s="14" t="s">
        <v>6866</v>
      </c>
      <c r="C500" s="14" t="s">
        <v>3014</v>
      </c>
      <c r="D500" s="14" t="s">
        <v>694</v>
      </c>
      <c r="E500" s="14" t="s">
        <v>6867</v>
      </c>
      <c r="F500" s="14" t="s">
        <v>3015</v>
      </c>
    </row>
    <row r="501">
      <c r="A501" s="14" t="s">
        <v>3019</v>
      </c>
      <c r="B501" s="14" t="s">
        <v>6869</v>
      </c>
      <c r="C501" s="14" t="s">
        <v>3020</v>
      </c>
      <c r="D501" s="14" t="s">
        <v>702</v>
      </c>
      <c r="E501" s="14" t="s">
        <v>6870</v>
      </c>
      <c r="F501" s="14" t="s">
        <v>3021</v>
      </c>
    </row>
    <row r="502">
      <c r="A502" s="14" t="s">
        <v>3025</v>
      </c>
      <c r="B502" s="14" t="s">
        <v>6872</v>
      </c>
      <c r="C502" s="14" t="s">
        <v>3026</v>
      </c>
      <c r="D502" s="14" t="s">
        <v>710</v>
      </c>
      <c r="E502" s="14" t="s">
        <v>6870</v>
      </c>
      <c r="F502" s="14" t="s">
        <v>3027</v>
      </c>
    </row>
    <row r="503">
      <c r="A503" s="14" t="s">
        <v>3031</v>
      </c>
      <c r="B503" s="14" t="s">
        <v>6874</v>
      </c>
      <c r="C503" s="14" t="s">
        <v>3032</v>
      </c>
      <c r="D503" s="14" t="s">
        <v>627</v>
      </c>
      <c r="E503" s="14" t="s">
        <v>6653</v>
      </c>
      <c r="F503" s="14" t="s">
        <v>2567</v>
      </c>
    </row>
    <row r="504">
      <c r="A504" s="14" t="s">
        <v>3036</v>
      </c>
      <c r="B504" s="14" t="s">
        <v>6876</v>
      </c>
      <c r="C504" s="14" t="s">
        <v>3037</v>
      </c>
      <c r="D504" s="14" t="s">
        <v>726</v>
      </c>
      <c r="E504" s="14" t="s">
        <v>6653</v>
      </c>
      <c r="F504" s="14" t="s">
        <v>3038</v>
      </c>
    </row>
    <row r="505">
      <c r="A505" s="14" t="s">
        <v>3042</v>
      </c>
      <c r="B505" s="14" t="s">
        <v>6878</v>
      </c>
      <c r="C505" s="14" t="s">
        <v>3043</v>
      </c>
      <c r="D505" s="14" t="s">
        <v>735</v>
      </c>
      <c r="E505" s="14" t="s">
        <v>6653</v>
      </c>
      <c r="F505" s="14" t="s">
        <v>3044</v>
      </c>
    </row>
    <row r="506">
      <c r="A506" s="14" t="s">
        <v>3048</v>
      </c>
      <c r="B506" s="14" t="s">
        <v>6880</v>
      </c>
      <c r="C506" s="14" t="s">
        <v>3049</v>
      </c>
      <c r="D506" s="14" t="s">
        <v>743</v>
      </c>
      <c r="E506" s="14" t="s">
        <v>6881</v>
      </c>
      <c r="F506" s="14" t="s">
        <v>3050</v>
      </c>
    </row>
    <row r="507">
      <c r="A507" s="14" t="s">
        <v>3054</v>
      </c>
      <c r="B507" s="14" t="s">
        <v>6883</v>
      </c>
      <c r="C507" s="14" t="s">
        <v>3055</v>
      </c>
      <c r="D507" s="14" t="s">
        <v>751</v>
      </c>
      <c r="E507" s="14" t="s">
        <v>6881</v>
      </c>
      <c r="F507" s="14" t="s">
        <v>3056</v>
      </c>
    </row>
    <row r="508">
      <c r="A508" s="14" t="s">
        <v>3060</v>
      </c>
      <c r="B508" s="14" t="s">
        <v>6885</v>
      </c>
      <c r="C508" s="14" t="s">
        <v>3061</v>
      </c>
      <c r="D508" s="14" t="s">
        <v>759</v>
      </c>
      <c r="E508" s="14" t="s">
        <v>6886</v>
      </c>
      <c r="F508" s="14" t="s">
        <v>3062</v>
      </c>
    </row>
    <row r="509">
      <c r="A509" s="14" t="s">
        <v>3066</v>
      </c>
      <c r="B509" s="14" t="s">
        <v>6888</v>
      </c>
      <c r="C509" s="14" t="s">
        <v>3067</v>
      </c>
      <c r="D509" s="14" t="s">
        <v>767</v>
      </c>
      <c r="E509" s="14" t="s">
        <v>6886</v>
      </c>
      <c r="F509" s="14" t="s">
        <v>3068</v>
      </c>
    </row>
    <row r="510">
      <c r="A510" s="14" t="s">
        <v>3072</v>
      </c>
      <c r="B510" s="14" t="s">
        <v>6890</v>
      </c>
      <c r="C510" s="14" t="s">
        <v>3073</v>
      </c>
      <c r="D510" s="14" t="s">
        <v>775</v>
      </c>
      <c r="E510" s="14" t="s">
        <v>6891</v>
      </c>
      <c r="F510" s="14" t="s">
        <v>3074</v>
      </c>
    </row>
    <row r="511">
      <c r="A511" s="14" t="s">
        <v>3078</v>
      </c>
      <c r="B511" s="14" t="s">
        <v>6893</v>
      </c>
      <c r="C511" s="14" t="s">
        <v>3079</v>
      </c>
      <c r="D511" s="14" t="s">
        <v>783</v>
      </c>
      <c r="E511" s="14" t="s">
        <v>6894</v>
      </c>
      <c r="F511" s="14" t="s">
        <v>3080</v>
      </c>
    </row>
    <row r="512">
      <c r="A512" s="14" t="s">
        <v>3084</v>
      </c>
      <c r="B512" s="14" t="s">
        <v>6896</v>
      </c>
      <c r="C512" s="14" t="s">
        <v>3085</v>
      </c>
      <c r="D512" s="14" t="s">
        <v>791</v>
      </c>
      <c r="E512" s="14" t="s">
        <v>6656</v>
      </c>
      <c r="F512" s="14" t="s">
        <v>3086</v>
      </c>
    </row>
    <row r="513">
      <c r="A513" s="14" t="s">
        <v>3090</v>
      </c>
      <c r="B513" s="14" t="s">
        <v>6898</v>
      </c>
      <c r="C513" s="14" t="s">
        <v>3091</v>
      </c>
      <c r="D513" s="14" t="s">
        <v>799</v>
      </c>
      <c r="E513" s="14" t="s">
        <v>6656</v>
      </c>
      <c r="F513" s="14" t="s">
        <v>3092</v>
      </c>
    </row>
    <row r="514">
      <c r="A514" s="14" t="s">
        <v>3096</v>
      </c>
      <c r="B514" s="14" t="s">
        <v>6900</v>
      </c>
      <c r="C514" s="14" t="s">
        <v>3097</v>
      </c>
      <c r="D514" s="14" t="s">
        <v>811</v>
      </c>
      <c r="E514" s="14" t="s">
        <v>6901</v>
      </c>
      <c r="F514" s="14" t="s">
        <v>3098</v>
      </c>
    </row>
    <row r="515">
      <c r="A515" s="14" t="s">
        <v>3102</v>
      </c>
      <c r="B515" s="14" t="s">
        <v>6903</v>
      </c>
      <c r="C515" s="14" t="s">
        <v>3103</v>
      </c>
      <c r="D515" s="14" t="s">
        <v>820</v>
      </c>
      <c r="E515" s="14" t="s">
        <v>6901</v>
      </c>
      <c r="F515" s="14" t="s">
        <v>3104</v>
      </c>
    </row>
    <row r="516">
      <c r="A516" s="14" t="s">
        <v>3108</v>
      </c>
      <c r="B516" s="14" t="s">
        <v>6905</v>
      </c>
      <c r="C516" s="14" t="s">
        <v>3109</v>
      </c>
      <c r="D516" s="14" t="s">
        <v>828</v>
      </c>
      <c r="E516" s="14" t="s">
        <v>6906</v>
      </c>
      <c r="F516" s="14" t="s">
        <v>3110</v>
      </c>
    </row>
    <row r="517">
      <c r="A517" s="14" t="s">
        <v>3114</v>
      </c>
      <c r="B517" s="14" t="s">
        <v>6908</v>
      </c>
      <c r="C517" s="14" t="s">
        <v>3115</v>
      </c>
      <c r="D517" s="14" t="s">
        <v>836</v>
      </c>
      <c r="E517" s="14" t="s">
        <v>6909</v>
      </c>
      <c r="F517" s="14" t="s">
        <v>3116</v>
      </c>
    </row>
    <row r="518">
      <c r="A518" s="14" t="s">
        <v>3120</v>
      </c>
      <c r="B518" s="14" t="s">
        <v>6911</v>
      </c>
      <c r="C518" s="14" t="s">
        <v>3121</v>
      </c>
      <c r="D518" s="14" t="s">
        <v>844</v>
      </c>
      <c r="E518" s="14" t="s">
        <v>6909</v>
      </c>
      <c r="F518" s="14" t="s">
        <v>3122</v>
      </c>
    </row>
    <row r="519">
      <c r="A519" s="14" t="s">
        <v>3126</v>
      </c>
      <c r="B519" s="14" t="s">
        <v>6913</v>
      </c>
      <c r="C519" s="14" t="s">
        <v>3127</v>
      </c>
      <c r="F519" s="14"/>
    </row>
    <row r="520">
      <c r="A520" s="14" t="s">
        <v>3129</v>
      </c>
      <c r="B520" s="14" t="s">
        <v>6915</v>
      </c>
      <c r="C520" s="14" t="s">
        <v>3130</v>
      </c>
      <c r="D520" s="14" t="s">
        <v>852</v>
      </c>
      <c r="E520" s="14" t="s">
        <v>6916</v>
      </c>
      <c r="F520" s="14" t="s">
        <v>3131</v>
      </c>
    </row>
    <row r="521">
      <c r="A521" s="14" t="s">
        <v>3135</v>
      </c>
      <c r="B521" s="14" t="s">
        <v>6918</v>
      </c>
      <c r="C521" s="14" t="s">
        <v>3136</v>
      </c>
      <c r="D521" s="14" t="s">
        <v>860</v>
      </c>
      <c r="E521" s="14" t="s">
        <v>6919</v>
      </c>
      <c r="F521" s="14" t="s">
        <v>3137</v>
      </c>
    </row>
    <row r="522">
      <c r="A522" s="14" t="s">
        <v>3141</v>
      </c>
      <c r="B522" s="14" t="s">
        <v>6921</v>
      </c>
      <c r="C522" s="14" t="s">
        <v>3142</v>
      </c>
      <c r="D522" s="14" t="s">
        <v>868</v>
      </c>
      <c r="E522" s="14" t="s">
        <v>6922</v>
      </c>
      <c r="F522" s="14" t="s">
        <v>3143</v>
      </c>
    </row>
    <row r="523">
      <c r="A523" s="14" t="s">
        <v>3147</v>
      </c>
      <c r="B523" s="14" t="s">
        <v>6924</v>
      </c>
      <c r="C523" s="14" t="s">
        <v>3148</v>
      </c>
      <c r="D523" s="14" t="s">
        <v>876</v>
      </c>
      <c r="E523" s="14" t="s">
        <v>6925</v>
      </c>
      <c r="F523" s="14" t="s">
        <v>3149</v>
      </c>
    </row>
    <row r="524">
      <c r="A524" s="14" t="s">
        <v>3153</v>
      </c>
      <c r="B524" s="14" t="s">
        <v>6927</v>
      </c>
      <c r="C524" s="14" t="s">
        <v>3154</v>
      </c>
      <c r="D524" s="14" t="s">
        <v>884</v>
      </c>
      <c r="E524" s="14" t="s">
        <v>6928</v>
      </c>
      <c r="F524" s="14" t="s">
        <v>3155</v>
      </c>
    </row>
    <row r="525">
      <c r="A525" s="14" t="s">
        <v>3159</v>
      </c>
      <c r="B525" s="14" t="s">
        <v>6930</v>
      </c>
      <c r="C525" s="14" t="s">
        <v>3160</v>
      </c>
      <c r="D525" s="14" t="s">
        <v>892</v>
      </c>
      <c r="E525" s="14" t="s">
        <v>6931</v>
      </c>
      <c r="F525" s="14" t="s">
        <v>3161</v>
      </c>
    </row>
    <row r="526">
      <c r="A526" s="14" t="s">
        <v>3165</v>
      </c>
      <c r="B526" s="14" t="s">
        <v>6933</v>
      </c>
      <c r="C526" s="14" t="s">
        <v>3166</v>
      </c>
      <c r="D526" s="14" t="s">
        <v>901</v>
      </c>
      <c r="E526" s="14" t="s">
        <v>6931</v>
      </c>
      <c r="F526" s="14" t="s">
        <v>3167</v>
      </c>
    </row>
    <row r="527">
      <c r="A527" s="14" t="s">
        <v>3171</v>
      </c>
      <c r="B527" s="14" t="s">
        <v>6935</v>
      </c>
      <c r="C527" s="14" t="s">
        <v>3172</v>
      </c>
      <c r="D527" s="14" t="s">
        <v>909</v>
      </c>
      <c r="E527" s="14" t="s">
        <v>6936</v>
      </c>
      <c r="F527" s="14" t="s">
        <v>3173</v>
      </c>
    </row>
    <row r="528">
      <c r="A528" s="14" t="s">
        <v>3177</v>
      </c>
      <c r="B528" s="14" t="s">
        <v>6938</v>
      </c>
      <c r="C528" s="14" t="s">
        <v>3178</v>
      </c>
      <c r="D528" s="14" t="s">
        <v>917</v>
      </c>
      <c r="E528" s="14" t="s">
        <v>6939</v>
      </c>
      <c r="F528" s="14" t="s">
        <v>3179</v>
      </c>
    </row>
    <row r="529">
      <c r="A529" s="14" t="s">
        <v>3183</v>
      </c>
      <c r="B529" s="14" t="s">
        <v>6941</v>
      </c>
      <c r="C529" s="14" t="s">
        <v>3184</v>
      </c>
      <c r="D529" s="14" t="s">
        <v>925</v>
      </c>
      <c r="E529" s="14" t="s">
        <v>6942</v>
      </c>
      <c r="F529" s="14" t="s">
        <v>3185</v>
      </c>
    </row>
    <row r="530">
      <c r="A530" s="14" t="s">
        <v>3189</v>
      </c>
      <c r="B530" s="14" t="s">
        <v>6944</v>
      </c>
      <c r="C530" s="14" t="s">
        <v>3190</v>
      </c>
      <c r="D530" s="14" t="s">
        <v>933</v>
      </c>
      <c r="E530" s="14" t="s">
        <v>6945</v>
      </c>
      <c r="F530" s="14" t="s">
        <v>3191</v>
      </c>
    </row>
    <row r="531">
      <c r="A531" s="14" t="s">
        <v>3195</v>
      </c>
      <c r="B531" s="14" t="s">
        <v>6947</v>
      </c>
      <c r="C531" s="14" t="s">
        <v>3196</v>
      </c>
      <c r="D531" s="14" t="s">
        <v>945</v>
      </c>
      <c r="E531" s="14" t="s">
        <v>6948</v>
      </c>
      <c r="F531" s="14" t="s">
        <v>3197</v>
      </c>
    </row>
    <row r="532">
      <c r="A532" s="14" t="s">
        <v>3201</v>
      </c>
      <c r="B532" s="14" t="s">
        <v>6950</v>
      </c>
      <c r="C532" s="14" t="s">
        <v>3202</v>
      </c>
      <c r="D532" s="14" t="s">
        <v>953</v>
      </c>
      <c r="E532" s="14" t="s">
        <v>6948</v>
      </c>
      <c r="F532" s="14" t="s">
        <v>3203</v>
      </c>
    </row>
    <row r="533">
      <c r="A533" s="14" t="s">
        <v>3207</v>
      </c>
      <c r="B533" s="14" t="s">
        <v>6952</v>
      </c>
      <c r="C533" s="14" t="s">
        <v>3208</v>
      </c>
      <c r="D533" s="14" t="s">
        <v>961</v>
      </c>
      <c r="E533" s="14" t="s">
        <v>6953</v>
      </c>
      <c r="F533" s="14" t="s">
        <v>3209</v>
      </c>
    </row>
    <row r="534">
      <c r="A534" s="14" t="s">
        <v>3213</v>
      </c>
      <c r="B534" s="14" t="s">
        <v>6955</v>
      </c>
      <c r="C534" s="14" t="s">
        <v>3214</v>
      </c>
      <c r="D534" s="15" t="s">
        <v>969</v>
      </c>
      <c r="E534" s="14" t="s">
        <v>6662</v>
      </c>
      <c r="F534" s="14" t="s">
        <v>2585</v>
      </c>
    </row>
    <row r="535">
      <c r="A535" s="14" t="s">
        <v>3218</v>
      </c>
      <c r="B535" s="14" t="s">
        <v>6957</v>
      </c>
      <c r="C535" s="14" t="s">
        <v>3219</v>
      </c>
      <c r="D535" s="14" t="s">
        <v>977</v>
      </c>
      <c r="E535" s="14" t="s">
        <v>6662</v>
      </c>
      <c r="F535" s="14" t="s">
        <v>3220</v>
      </c>
    </row>
    <row r="536">
      <c r="A536" s="14" t="s">
        <v>3224</v>
      </c>
      <c r="B536" s="14" t="s">
        <v>6959</v>
      </c>
      <c r="C536" s="14" t="s">
        <v>3225</v>
      </c>
      <c r="D536" s="14" t="s">
        <v>986</v>
      </c>
      <c r="E536" s="14" t="s">
        <v>6960</v>
      </c>
      <c r="F536" s="14" t="s">
        <v>3226</v>
      </c>
    </row>
    <row r="537">
      <c r="A537" s="14" t="s">
        <v>3230</v>
      </c>
      <c r="B537" s="14" t="s">
        <v>6962</v>
      </c>
      <c r="C537" s="14" t="s">
        <v>3231</v>
      </c>
      <c r="D537" s="14" t="s">
        <v>994</v>
      </c>
      <c r="E537" s="14" t="s">
        <v>6963</v>
      </c>
      <c r="F537" s="14" t="s">
        <v>3232</v>
      </c>
    </row>
    <row r="538">
      <c r="A538" s="14" t="s">
        <v>3236</v>
      </c>
      <c r="B538" s="14" t="s">
        <v>6965</v>
      </c>
      <c r="C538" s="14" t="s">
        <v>3237</v>
      </c>
      <c r="D538" s="14" t="s">
        <v>1002</v>
      </c>
      <c r="E538" s="14" t="s">
        <v>6963</v>
      </c>
      <c r="F538" s="14" t="s">
        <v>3238</v>
      </c>
    </row>
    <row r="539">
      <c r="A539" s="14" t="s">
        <v>3242</v>
      </c>
      <c r="B539" s="14" t="s">
        <v>6967</v>
      </c>
      <c r="C539" s="14" t="s">
        <v>3243</v>
      </c>
      <c r="D539" s="14" t="s">
        <v>1010</v>
      </c>
      <c r="E539" s="14" t="s">
        <v>6968</v>
      </c>
      <c r="F539" s="14" t="s">
        <v>3244</v>
      </c>
    </row>
    <row r="540">
      <c r="A540" s="14" t="s">
        <v>3248</v>
      </c>
      <c r="B540" s="14" t="s">
        <v>6970</v>
      </c>
      <c r="C540" s="14" t="s">
        <v>3249</v>
      </c>
      <c r="D540" s="14" t="s">
        <v>1036</v>
      </c>
      <c r="E540" s="14" t="s">
        <v>6971</v>
      </c>
      <c r="F540" s="14" t="s">
        <v>3250</v>
      </c>
    </row>
    <row r="541">
      <c r="A541" s="14" t="s">
        <v>3254</v>
      </c>
      <c r="B541" s="14" t="s">
        <v>6973</v>
      </c>
      <c r="C541" s="14" t="s">
        <v>3255</v>
      </c>
      <c r="D541" s="14" t="s">
        <v>1028</v>
      </c>
      <c r="E541" s="14" t="s">
        <v>6974</v>
      </c>
      <c r="F541" s="14" t="s">
        <v>3256</v>
      </c>
    </row>
    <row r="542">
      <c r="A542" s="14" t="s">
        <v>3260</v>
      </c>
      <c r="B542" s="14" t="s">
        <v>6976</v>
      </c>
      <c r="C542" s="14" t="s">
        <v>3261</v>
      </c>
      <c r="D542" s="14" t="s">
        <v>1044</v>
      </c>
      <c r="E542" s="14" t="s">
        <v>6977</v>
      </c>
      <c r="F542" s="14" t="s">
        <v>3262</v>
      </c>
    </row>
    <row r="543">
      <c r="A543" s="14" t="s">
        <v>3266</v>
      </c>
      <c r="B543" s="14" t="s">
        <v>6979</v>
      </c>
      <c r="C543" s="14" t="s">
        <v>3267</v>
      </c>
      <c r="D543" s="14" t="s">
        <v>1057</v>
      </c>
      <c r="E543" s="14" t="s">
        <v>6980</v>
      </c>
      <c r="F543" s="14" t="s">
        <v>3268</v>
      </c>
    </row>
    <row r="544">
      <c r="A544" s="14" t="s">
        <v>3272</v>
      </c>
      <c r="B544" s="14" t="s">
        <v>6982</v>
      </c>
      <c r="C544" s="14" t="s">
        <v>3273</v>
      </c>
      <c r="D544" s="14" t="s">
        <v>1065</v>
      </c>
      <c r="E544" s="14" t="s">
        <v>6983</v>
      </c>
      <c r="F544" s="14" t="s">
        <v>3274</v>
      </c>
    </row>
    <row r="545">
      <c r="A545" s="14" t="s">
        <v>3278</v>
      </c>
      <c r="B545" s="14" t="s">
        <v>6985</v>
      </c>
      <c r="C545" s="14" t="s">
        <v>3279</v>
      </c>
      <c r="D545" s="14" t="s">
        <v>1073</v>
      </c>
      <c r="E545" s="14" t="s">
        <v>6983</v>
      </c>
      <c r="F545" s="14" t="s">
        <v>3280</v>
      </c>
    </row>
    <row r="546">
      <c r="A546" s="14" t="s">
        <v>3284</v>
      </c>
      <c r="B546" s="14" t="s">
        <v>6987</v>
      </c>
      <c r="C546" s="14" t="s">
        <v>3285</v>
      </c>
      <c r="D546" s="14" t="s">
        <v>1082</v>
      </c>
      <c r="E546" s="14" t="s">
        <v>6983</v>
      </c>
      <c r="F546" s="14" t="s">
        <v>3286</v>
      </c>
    </row>
    <row r="547">
      <c r="A547" s="14" t="s">
        <v>3290</v>
      </c>
      <c r="B547" s="14" t="s">
        <v>6989</v>
      </c>
      <c r="C547" s="14" t="s">
        <v>3291</v>
      </c>
      <c r="D547" s="14" t="s">
        <v>136</v>
      </c>
      <c r="E547" s="14" t="s">
        <v>6983</v>
      </c>
      <c r="F547" s="14" t="s">
        <v>3292</v>
      </c>
    </row>
    <row r="548">
      <c r="A548" s="14" t="s">
        <v>3296</v>
      </c>
      <c r="B548" s="14" t="s">
        <v>6991</v>
      </c>
      <c r="C548" s="14" t="s">
        <v>3297</v>
      </c>
      <c r="D548" s="14" t="s">
        <v>1099</v>
      </c>
      <c r="E548" s="14" t="s">
        <v>6992</v>
      </c>
      <c r="F548" s="14" t="s">
        <v>3298</v>
      </c>
    </row>
    <row r="549">
      <c r="A549" s="14" t="s">
        <v>3302</v>
      </c>
      <c r="B549" s="14" t="s">
        <v>6994</v>
      </c>
      <c r="C549" s="14" t="s">
        <v>3303</v>
      </c>
      <c r="D549" s="14" t="s">
        <v>1113</v>
      </c>
      <c r="E549" s="14" t="s">
        <v>6995</v>
      </c>
      <c r="F549" s="14" t="s">
        <v>3304</v>
      </c>
    </row>
    <row r="550">
      <c r="A550" s="14" t="s">
        <v>3308</v>
      </c>
      <c r="B550" s="14" t="s">
        <v>6997</v>
      </c>
      <c r="C550" s="14" t="s">
        <v>3309</v>
      </c>
      <c r="D550" s="14" t="s">
        <v>1123</v>
      </c>
      <c r="E550" s="14" t="s">
        <v>6998</v>
      </c>
      <c r="F550" s="14" t="s">
        <v>3310</v>
      </c>
    </row>
    <row r="551">
      <c r="A551" s="14" t="s">
        <v>3314</v>
      </c>
      <c r="B551" s="14" t="s">
        <v>7000</v>
      </c>
      <c r="C551" s="14" t="s">
        <v>3315</v>
      </c>
      <c r="D551" s="14" t="s">
        <v>1131</v>
      </c>
      <c r="E551" s="14" t="s">
        <v>7001</v>
      </c>
      <c r="F551" s="14" t="s">
        <v>3316</v>
      </c>
    </row>
    <row r="552">
      <c r="A552" s="14" t="s">
        <v>3320</v>
      </c>
      <c r="B552" s="14" t="s">
        <v>7003</v>
      </c>
      <c r="C552" s="14" t="s">
        <v>3321</v>
      </c>
      <c r="D552" s="14" t="s">
        <v>1139</v>
      </c>
      <c r="E552" s="14" t="s">
        <v>7004</v>
      </c>
      <c r="F552" s="14" t="s">
        <v>3322</v>
      </c>
    </row>
    <row r="553">
      <c r="A553" s="14" t="s">
        <v>3326</v>
      </c>
      <c r="B553" s="14" t="s">
        <v>7006</v>
      </c>
      <c r="C553" s="14" t="s">
        <v>3327</v>
      </c>
      <c r="D553" s="14" t="s">
        <v>1161</v>
      </c>
      <c r="E553" s="14" t="s">
        <v>7004</v>
      </c>
      <c r="F553" s="14" t="s">
        <v>3328</v>
      </c>
    </row>
    <row r="554">
      <c r="A554" s="14" t="s">
        <v>3332</v>
      </c>
      <c r="B554" s="14" t="s">
        <v>7008</v>
      </c>
      <c r="C554" s="14" t="s">
        <v>3333</v>
      </c>
      <c r="D554" s="14" t="s">
        <v>1171</v>
      </c>
      <c r="E554" s="14" t="s">
        <v>7009</v>
      </c>
      <c r="F554" s="14" t="s">
        <v>3334</v>
      </c>
    </row>
    <row r="555">
      <c r="A555" s="14" t="s">
        <v>3338</v>
      </c>
      <c r="B555" s="14" t="s">
        <v>7011</v>
      </c>
      <c r="C555" s="14" t="s">
        <v>3339</v>
      </c>
      <c r="D555" s="14" t="s">
        <v>1181</v>
      </c>
      <c r="E555" s="14" t="s">
        <v>7012</v>
      </c>
      <c r="F555" s="14" t="s">
        <v>3340</v>
      </c>
    </row>
    <row r="556">
      <c r="A556" s="14" t="s">
        <v>3345</v>
      </c>
      <c r="B556" s="14" t="s">
        <v>7014</v>
      </c>
      <c r="C556" s="14" t="s">
        <v>3346</v>
      </c>
      <c r="D556" s="14" t="s">
        <v>1190</v>
      </c>
      <c r="E556" s="14" t="s">
        <v>7015</v>
      </c>
      <c r="F556" s="14" t="s">
        <v>3347</v>
      </c>
    </row>
    <row r="557">
      <c r="A557" s="14" t="s">
        <v>3351</v>
      </c>
      <c r="B557" s="14" t="s">
        <v>7017</v>
      </c>
      <c r="C557" s="14" t="s">
        <v>3352</v>
      </c>
      <c r="D557" s="14" t="s">
        <v>1198</v>
      </c>
      <c r="E557" s="14" t="s">
        <v>7018</v>
      </c>
      <c r="F557" s="14" t="s">
        <v>3353</v>
      </c>
    </row>
    <row r="558">
      <c r="A558" s="14" t="s">
        <v>3357</v>
      </c>
      <c r="B558" s="14" t="s">
        <v>7020</v>
      </c>
      <c r="C558" s="14" t="s">
        <v>3358</v>
      </c>
      <c r="D558" s="14" t="s">
        <v>1204</v>
      </c>
      <c r="E558" s="14" t="s">
        <v>7021</v>
      </c>
      <c r="F558" s="14" t="s">
        <v>3359</v>
      </c>
    </row>
    <row r="559">
      <c r="A559" s="14" t="s">
        <v>3363</v>
      </c>
      <c r="B559" s="14" t="s">
        <v>7023</v>
      </c>
      <c r="C559" s="14" t="s">
        <v>3364</v>
      </c>
      <c r="D559" s="14" t="s">
        <v>1212</v>
      </c>
      <c r="E559" s="14" t="s">
        <v>7024</v>
      </c>
      <c r="F559" s="14" t="s">
        <v>3365</v>
      </c>
    </row>
    <row r="560">
      <c r="A560" s="14" t="s">
        <v>3369</v>
      </c>
      <c r="B560" s="14" t="s">
        <v>7026</v>
      </c>
      <c r="C560" s="14" t="s">
        <v>3370</v>
      </c>
      <c r="D560" s="14" t="s">
        <v>1220</v>
      </c>
      <c r="E560" s="14" t="s">
        <v>7027</v>
      </c>
      <c r="F560" s="14" t="s">
        <v>3371</v>
      </c>
    </row>
    <row r="561">
      <c r="A561" s="14" t="s">
        <v>3375</v>
      </c>
      <c r="B561" s="14" t="s">
        <v>7029</v>
      </c>
      <c r="C561" s="14" t="s">
        <v>3376</v>
      </c>
      <c r="D561" s="14" t="s">
        <v>1228</v>
      </c>
      <c r="E561" s="14" t="s">
        <v>7030</v>
      </c>
      <c r="F561" s="14" t="s">
        <v>3377</v>
      </c>
    </row>
    <row r="562">
      <c r="A562" s="14" t="s">
        <v>3381</v>
      </c>
      <c r="B562" s="14" t="s">
        <v>7032</v>
      </c>
      <c r="C562" s="14" t="s">
        <v>3382</v>
      </c>
      <c r="D562" s="14" t="s">
        <v>1236</v>
      </c>
      <c r="E562" s="14" t="s">
        <v>7033</v>
      </c>
      <c r="F562" s="14" t="s">
        <v>3383</v>
      </c>
    </row>
    <row r="563">
      <c r="A563" s="14" t="s">
        <v>3388</v>
      </c>
      <c r="B563" s="14" t="s">
        <v>7035</v>
      </c>
      <c r="C563" s="14" t="s">
        <v>3389</v>
      </c>
      <c r="D563" s="14" t="s">
        <v>1244</v>
      </c>
      <c r="E563" s="14" t="s">
        <v>7036</v>
      </c>
      <c r="F563" s="14" t="s">
        <v>3390</v>
      </c>
    </row>
    <row r="564">
      <c r="A564" s="14" t="s">
        <v>3394</v>
      </c>
      <c r="B564" s="14" t="s">
        <v>7038</v>
      </c>
      <c r="C564" s="14" t="s">
        <v>3395</v>
      </c>
      <c r="D564" s="14" t="s">
        <v>1252</v>
      </c>
      <c r="E564" s="14" t="s">
        <v>7036</v>
      </c>
      <c r="F564" s="14" t="s">
        <v>3396</v>
      </c>
    </row>
    <row r="565">
      <c r="A565" s="14" t="s">
        <v>3400</v>
      </c>
      <c r="B565" s="14" t="s">
        <v>7040</v>
      </c>
      <c r="C565" s="14" t="s">
        <v>3401</v>
      </c>
      <c r="D565" s="14" t="s">
        <v>1260</v>
      </c>
      <c r="E565" s="14" t="s">
        <v>7041</v>
      </c>
      <c r="F565" s="14" t="s">
        <v>3402</v>
      </c>
    </row>
    <row r="566">
      <c r="A566" s="14" t="s">
        <v>3406</v>
      </c>
      <c r="B566" s="14" t="s">
        <v>7043</v>
      </c>
      <c r="C566" s="14" t="s">
        <v>3407</v>
      </c>
      <c r="D566" s="14" t="s">
        <v>1269</v>
      </c>
      <c r="E566" s="14" t="s">
        <v>7041</v>
      </c>
      <c r="F566" s="14" t="s">
        <v>3408</v>
      </c>
    </row>
    <row r="567">
      <c r="A567" s="14" t="s">
        <v>3412</v>
      </c>
      <c r="B567" s="14" t="s">
        <v>7045</v>
      </c>
      <c r="C567" s="14" t="s">
        <v>3413</v>
      </c>
      <c r="D567" s="14" t="s">
        <v>1285</v>
      </c>
      <c r="E567" s="14" t="s">
        <v>7046</v>
      </c>
      <c r="F567" s="14" t="s">
        <v>3414</v>
      </c>
    </row>
    <row r="568">
      <c r="A568" s="14" t="s">
        <v>3418</v>
      </c>
      <c r="B568" s="14" t="s">
        <v>7048</v>
      </c>
      <c r="C568" s="14" t="s">
        <v>3419</v>
      </c>
      <c r="D568" s="14" t="s">
        <v>1291</v>
      </c>
      <c r="E568" s="14" t="s">
        <v>7049</v>
      </c>
      <c r="F568" s="14" t="s">
        <v>3420</v>
      </c>
    </row>
    <row r="569">
      <c r="A569" s="14" t="s">
        <v>3424</v>
      </c>
      <c r="B569" s="14" t="s">
        <v>7051</v>
      </c>
      <c r="C569" s="14" t="s">
        <v>3425</v>
      </c>
      <c r="D569" s="14" t="s">
        <v>2247</v>
      </c>
      <c r="E569" s="14" t="s">
        <v>7052</v>
      </c>
      <c r="F569" s="14" t="s">
        <v>3426</v>
      </c>
    </row>
    <row r="570">
      <c r="A570" s="14" t="s">
        <v>3430</v>
      </c>
      <c r="B570" s="14" t="s">
        <v>7054</v>
      </c>
      <c r="C570" s="14" t="s">
        <v>3431</v>
      </c>
      <c r="D570" s="14" t="s">
        <v>2247</v>
      </c>
      <c r="E570" s="14" t="s">
        <v>7052</v>
      </c>
      <c r="F570" s="14" t="s">
        <v>3426</v>
      </c>
    </row>
    <row r="571">
      <c r="A571" s="14" t="s">
        <v>3433</v>
      </c>
      <c r="B571" s="14" t="s">
        <v>7056</v>
      </c>
      <c r="C571" s="14" t="s">
        <v>3434</v>
      </c>
      <c r="D571" s="14" t="s">
        <v>2254</v>
      </c>
      <c r="E571" s="14" t="s">
        <v>7057</v>
      </c>
      <c r="F571" s="14" t="s">
        <v>3435</v>
      </c>
    </row>
    <row r="572">
      <c r="A572" s="14" t="s">
        <v>3439</v>
      </c>
      <c r="B572" s="14" t="s">
        <v>7059</v>
      </c>
      <c r="C572" s="14" t="s">
        <v>3440</v>
      </c>
      <c r="D572" s="14" t="s">
        <v>2261</v>
      </c>
      <c r="E572" s="14" t="s">
        <v>7060</v>
      </c>
      <c r="F572" s="14" t="s">
        <v>3441</v>
      </c>
    </row>
    <row r="573">
      <c r="A573" s="14" t="s">
        <v>3445</v>
      </c>
      <c r="B573" s="14" t="s">
        <v>7062</v>
      </c>
      <c r="C573" s="14" t="s">
        <v>3446</v>
      </c>
      <c r="D573" s="14" t="s">
        <v>2268</v>
      </c>
      <c r="E573" s="14" t="s">
        <v>7060</v>
      </c>
      <c r="F573" s="14" t="s">
        <v>3447</v>
      </c>
    </row>
    <row r="574">
      <c r="A574" s="14" t="s">
        <v>3451</v>
      </c>
      <c r="B574" s="14" t="s">
        <v>7064</v>
      </c>
      <c r="C574" s="14" t="s">
        <v>3452</v>
      </c>
      <c r="D574" s="14" t="s">
        <v>2274</v>
      </c>
      <c r="E574" s="14" t="s">
        <v>7065</v>
      </c>
      <c r="F574" s="14" t="s">
        <v>3453</v>
      </c>
    </row>
    <row r="575">
      <c r="A575" s="14" t="s">
        <v>3457</v>
      </c>
      <c r="B575" s="14" t="s">
        <v>7067</v>
      </c>
      <c r="C575" s="14" t="s">
        <v>3458</v>
      </c>
      <c r="D575" s="14" t="s">
        <v>2281</v>
      </c>
      <c r="E575" s="14" t="s">
        <v>7065</v>
      </c>
      <c r="F575" s="14" t="s">
        <v>3459</v>
      </c>
    </row>
    <row r="576">
      <c r="A576" s="14" t="s">
        <v>3464</v>
      </c>
      <c r="B576" s="14" t="s">
        <v>7069</v>
      </c>
      <c r="C576" s="14" t="s">
        <v>3465</v>
      </c>
      <c r="D576" s="14" t="s">
        <v>2288</v>
      </c>
      <c r="E576" s="14" t="s">
        <v>7065</v>
      </c>
      <c r="F576" s="14" t="s">
        <v>3466</v>
      </c>
    </row>
    <row r="577">
      <c r="A577" s="14" t="s">
        <v>3470</v>
      </c>
      <c r="B577" s="14" t="s">
        <v>7071</v>
      </c>
      <c r="C577" s="14" t="s">
        <v>3471</v>
      </c>
      <c r="D577" s="14" t="s">
        <v>2297</v>
      </c>
      <c r="E577" s="14" t="s">
        <v>7065</v>
      </c>
      <c r="F577" s="14" t="s">
        <v>3472</v>
      </c>
    </row>
    <row r="578">
      <c r="A578" s="14" t="s">
        <v>3476</v>
      </c>
      <c r="B578" s="14" t="s">
        <v>7073</v>
      </c>
      <c r="C578" s="14" t="s">
        <v>3477</v>
      </c>
      <c r="D578" s="14" t="s">
        <v>2305</v>
      </c>
      <c r="E578" s="14" t="s">
        <v>7065</v>
      </c>
      <c r="F578" s="14" t="s">
        <v>3478</v>
      </c>
    </row>
    <row r="579">
      <c r="A579" s="14" t="s">
        <v>3482</v>
      </c>
      <c r="B579" s="14" t="s">
        <v>7075</v>
      </c>
      <c r="C579" s="14" t="s">
        <v>3483</v>
      </c>
      <c r="D579" s="14" t="s">
        <v>2313</v>
      </c>
      <c r="E579" s="14" t="s">
        <v>7076</v>
      </c>
      <c r="F579" s="14" t="s">
        <v>3484</v>
      </c>
    </row>
    <row r="580">
      <c r="A580" s="14" t="s">
        <v>3488</v>
      </c>
      <c r="B580" s="14" t="s">
        <v>7078</v>
      </c>
      <c r="C580" s="14" t="s">
        <v>3489</v>
      </c>
      <c r="D580" s="14" t="s">
        <v>2313</v>
      </c>
      <c r="E580" s="14" t="s">
        <v>7076</v>
      </c>
      <c r="F580" s="14" t="s">
        <v>3484</v>
      </c>
    </row>
    <row r="581">
      <c r="A581" s="14" t="s">
        <v>3491</v>
      </c>
      <c r="B581" s="14" t="s">
        <v>7080</v>
      </c>
      <c r="C581" s="14" t="s">
        <v>3492</v>
      </c>
      <c r="D581" s="14" t="s">
        <v>19</v>
      </c>
      <c r="E581" s="14" t="s">
        <v>7081</v>
      </c>
      <c r="F581" s="14" t="s">
        <v>3493</v>
      </c>
    </row>
    <row r="582">
      <c r="A582" s="14" t="s">
        <v>3498</v>
      </c>
      <c r="B582" s="14" t="s">
        <v>7083</v>
      </c>
      <c r="C582" s="14" t="s">
        <v>3499</v>
      </c>
      <c r="D582" s="14" t="s">
        <v>28</v>
      </c>
      <c r="E582" s="14" t="s">
        <v>7084</v>
      </c>
      <c r="F582" s="14" t="s">
        <v>3500</v>
      </c>
    </row>
    <row r="583">
      <c r="A583" s="14" t="s">
        <v>3504</v>
      </c>
      <c r="B583" s="14" t="s">
        <v>7086</v>
      </c>
      <c r="C583" s="14" t="s">
        <v>3505</v>
      </c>
      <c r="D583" s="14" t="s">
        <v>36</v>
      </c>
      <c r="E583" s="14" t="s">
        <v>7087</v>
      </c>
      <c r="F583" s="14" t="s">
        <v>3506</v>
      </c>
    </row>
    <row r="584">
      <c r="A584" s="14" t="s">
        <v>3510</v>
      </c>
      <c r="B584" s="14" t="s">
        <v>7089</v>
      </c>
      <c r="C584" s="14" t="s">
        <v>3511</v>
      </c>
      <c r="D584" s="14" t="s">
        <v>44</v>
      </c>
      <c r="E584" s="14" t="s">
        <v>7090</v>
      </c>
      <c r="F584" s="14" t="s">
        <v>3512</v>
      </c>
    </row>
    <row r="585">
      <c r="A585" s="14" t="s">
        <v>3516</v>
      </c>
      <c r="B585" s="14" t="s">
        <v>7092</v>
      </c>
      <c r="C585" s="14" t="s">
        <v>3517</v>
      </c>
      <c r="D585" s="14" t="s">
        <v>55</v>
      </c>
      <c r="E585" s="14" t="s">
        <v>7093</v>
      </c>
      <c r="F585" s="14" t="s">
        <v>3518</v>
      </c>
    </row>
    <row r="586">
      <c r="A586" s="14" t="s">
        <v>3523</v>
      </c>
      <c r="B586" s="14" t="s">
        <v>7095</v>
      </c>
      <c r="C586" s="16"/>
      <c r="D586" s="16"/>
      <c r="E586" s="16"/>
      <c r="F586" s="16"/>
    </row>
    <row r="587">
      <c r="A587" s="14" t="s">
        <v>3525</v>
      </c>
      <c r="B587" s="14" t="s">
        <v>7098</v>
      </c>
      <c r="C587" s="14" t="s">
        <v>3526</v>
      </c>
      <c r="D587" s="14" t="s">
        <v>63</v>
      </c>
      <c r="E587" s="14" t="s">
        <v>7099</v>
      </c>
      <c r="F587" s="14" t="s">
        <v>3527</v>
      </c>
    </row>
    <row r="588">
      <c r="A588" s="14" t="s">
        <v>3531</v>
      </c>
      <c r="B588" s="14" t="s">
        <v>7098</v>
      </c>
      <c r="C588" s="14" t="s">
        <v>3526</v>
      </c>
      <c r="D588" s="14" t="s">
        <v>71</v>
      </c>
      <c r="E588" s="14" t="s">
        <v>7099</v>
      </c>
      <c r="F588" s="14" t="s">
        <v>3532</v>
      </c>
    </row>
    <row r="589">
      <c r="A589" s="14" t="s">
        <v>3536</v>
      </c>
      <c r="B589" s="14" t="s">
        <v>7102</v>
      </c>
      <c r="C589" s="14" t="s">
        <v>3537</v>
      </c>
      <c r="D589" s="14" t="s">
        <v>79</v>
      </c>
      <c r="E589" s="14" t="s">
        <v>7103</v>
      </c>
      <c r="F589" s="14" t="s">
        <v>3538</v>
      </c>
    </row>
    <row r="590">
      <c r="A590" s="14" t="s">
        <v>3542</v>
      </c>
      <c r="B590" s="14" t="s">
        <v>7105</v>
      </c>
      <c r="C590" s="14" t="s">
        <v>3543</v>
      </c>
      <c r="D590" s="14" t="s">
        <v>87</v>
      </c>
      <c r="E590" s="14" t="s">
        <v>7106</v>
      </c>
      <c r="F590" s="14" t="s">
        <v>3544</v>
      </c>
    </row>
    <row r="591">
      <c r="A591" s="14" t="s">
        <v>3548</v>
      </c>
      <c r="B591" s="14" t="s">
        <v>7108</v>
      </c>
      <c r="C591" s="14" t="s">
        <v>3549</v>
      </c>
      <c r="D591" s="14"/>
      <c r="E591" s="14"/>
    </row>
    <row r="592">
      <c r="A592" s="14" t="s">
        <v>3551</v>
      </c>
      <c r="B592" s="14" t="s">
        <v>7110</v>
      </c>
      <c r="C592" s="14" t="s">
        <v>3552</v>
      </c>
      <c r="D592" s="14" t="s">
        <v>95</v>
      </c>
      <c r="E592" s="14" t="s">
        <v>7111</v>
      </c>
      <c r="F592" s="14" t="s">
        <v>3553</v>
      </c>
    </row>
    <row r="593">
      <c r="A593" s="14" t="s">
        <v>3557</v>
      </c>
      <c r="B593" s="14" t="s">
        <v>7113</v>
      </c>
      <c r="C593" s="14" t="s">
        <v>3558</v>
      </c>
      <c r="D593" s="14" t="s">
        <v>103</v>
      </c>
      <c r="E593" s="14" t="s">
        <v>7114</v>
      </c>
      <c r="F593" s="14" t="s">
        <v>3559</v>
      </c>
    </row>
    <row r="594">
      <c r="A594" s="14" t="s">
        <v>3563</v>
      </c>
      <c r="B594" s="14" t="s">
        <v>7116</v>
      </c>
      <c r="C594" s="14" t="s">
        <v>3564</v>
      </c>
      <c r="D594" s="14" t="s">
        <v>111</v>
      </c>
      <c r="E594" s="14" t="s">
        <v>7117</v>
      </c>
      <c r="F594" s="14" t="s">
        <v>3565</v>
      </c>
    </row>
    <row r="595">
      <c r="A595" s="14" t="s">
        <v>3569</v>
      </c>
      <c r="B595" s="14" t="s">
        <v>7119</v>
      </c>
      <c r="C595" s="14" t="s">
        <v>3570</v>
      </c>
      <c r="D595" s="14" t="s">
        <v>119</v>
      </c>
      <c r="E595" s="14" t="s">
        <v>7117</v>
      </c>
      <c r="F595" s="14" t="s">
        <v>3571</v>
      </c>
    </row>
    <row r="596">
      <c r="A596" s="14" t="s">
        <v>3575</v>
      </c>
      <c r="B596" s="14" t="s">
        <v>7121</v>
      </c>
      <c r="C596" s="14" t="s">
        <v>3576</v>
      </c>
      <c r="D596" s="14" t="s">
        <v>127</v>
      </c>
      <c r="E596" s="14" t="s">
        <v>7122</v>
      </c>
      <c r="F596" s="14" t="s">
        <v>3577</v>
      </c>
    </row>
    <row r="597">
      <c r="A597" s="19" t="s">
        <v>3581</v>
      </c>
      <c r="B597" s="19" t="s">
        <v>3581</v>
      </c>
      <c r="C597" s="19" t="s">
        <v>3582</v>
      </c>
      <c r="D597" s="19" t="s">
        <v>138</v>
      </c>
      <c r="E597" s="19" t="s">
        <v>7124</v>
      </c>
      <c r="F597" s="19" t="s">
        <v>3583</v>
      </c>
    </row>
    <row r="598">
      <c r="A598" s="14" t="s">
        <v>3587</v>
      </c>
      <c r="B598" s="14" t="s">
        <v>7126</v>
      </c>
      <c r="C598" s="14" t="s">
        <v>3588</v>
      </c>
      <c r="D598" s="14" t="s">
        <v>145</v>
      </c>
      <c r="E598" s="14" t="s">
        <v>7127</v>
      </c>
      <c r="F598" s="14" t="s">
        <v>3589</v>
      </c>
    </row>
    <row r="599">
      <c r="A599" s="14" t="s">
        <v>3593</v>
      </c>
      <c r="B599" s="14" t="s">
        <v>7129</v>
      </c>
      <c r="C599" s="14" t="s">
        <v>3594</v>
      </c>
      <c r="D599" s="14" t="s">
        <v>153</v>
      </c>
      <c r="E599" s="14" t="s">
        <v>7130</v>
      </c>
      <c r="F599" s="14" t="s">
        <v>3595</v>
      </c>
    </row>
    <row r="600">
      <c r="A600" s="14" t="s">
        <v>3599</v>
      </c>
      <c r="B600" s="14" t="s">
        <v>7132</v>
      </c>
      <c r="C600" s="14" t="s">
        <v>3600</v>
      </c>
      <c r="D600" s="14" t="s">
        <v>161</v>
      </c>
      <c r="E600" s="14" t="s">
        <v>7133</v>
      </c>
      <c r="F600" s="14" t="s">
        <v>3601</v>
      </c>
    </row>
    <row r="601">
      <c r="A601" s="14" t="s">
        <v>3605</v>
      </c>
      <c r="B601" s="14" t="s">
        <v>7135</v>
      </c>
      <c r="C601" s="14" t="s">
        <v>3606</v>
      </c>
      <c r="D601" s="14" t="s">
        <v>169</v>
      </c>
      <c r="E601" s="14" t="s">
        <v>7133</v>
      </c>
      <c r="F601" s="14" t="s">
        <v>3607</v>
      </c>
    </row>
    <row r="602">
      <c r="A602" s="14" t="s">
        <v>3611</v>
      </c>
      <c r="B602" s="14" t="s">
        <v>7137</v>
      </c>
      <c r="C602" s="14" t="s">
        <v>3612</v>
      </c>
      <c r="D602" s="14" t="s">
        <v>177</v>
      </c>
      <c r="E602" s="14" t="s">
        <v>7138</v>
      </c>
      <c r="F602" s="14" t="s">
        <v>3613</v>
      </c>
    </row>
    <row r="603">
      <c r="A603" s="14" t="s">
        <v>3618</v>
      </c>
      <c r="B603" s="14" t="s">
        <v>7140</v>
      </c>
      <c r="C603" s="14" t="s">
        <v>3619</v>
      </c>
      <c r="D603" s="14" t="s">
        <v>185</v>
      </c>
      <c r="E603" s="14" t="s">
        <v>7138</v>
      </c>
      <c r="F603" s="14" t="s">
        <v>3620</v>
      </c>
    </row>
    <row r="604">
      <c r="A604" s="14" t="s">
        <v>3624</v>
      </c>
      <c r="B604" s="14" t="s">
        <v>7142</v>
      </c>
      <c r="C604" s="14" t="s">
        <v>3625</v>
      </c>
      <c r="D604" s="14" t="s">
        <v>193</v>
      </c>
      <c r="E604" s="14" t="s">
        <v>7143</v>
      </c>
      <c r="F604" s="14" t="s">
        <v>3626</v>
      </c>
    </row>
    <row r="605">
      <c r="A605" s="14" t="s">
        <v>3630</v>
      </c>
      <c r="B605" s="14" t="s">
        <v>7145</v>
      </c>
      <c r="C605" s="14" t="s">
        <v>3631</v>
      </c>
      <c r="D605" s="14" t="s">
        <v>201</v>
      </c>
      <c r="E605" s="14" t="s">
        <v>7143</v>
      </c>
      <c r="F605" s="14" t="s">
        <v>3632</v>
      </c>
    </row>
    <row r="606">
      <c r="A606" s="14" t="s">
        <v>3636</v>
      </c>
      <c r="B606" s="14" t="s">
        <v>7147</v>
      </c>
      <c r="C606" s="14" t="s">
        <v>3637</v>
      </c>
      <c r="D606" s="14" t="s">
        <v>201</v>
      </c>
      <c r="E606" s="14" t="s">
        <v>7143</v>
      </c>
      <c r="F606" s="14" t="s">
        <v>3632</v>
      </c>
    </row>
    <row r="607">
      <c r="A607" s="14" t="s">
        <v>3640</v>
      </c>
      <c r="B607" s="14" t="s">
        <v>7149</v>
      </c>
      <c r="C607" s="14" t="s">
        <v>3641</v>
      </c>
      <c r="D607" s="14" t="s">
        <v>201</v>
      </c>
      <c r="E607" s="14" t="s">
        <v>7143</v>
      </c>
      <c r="F607" s="14" t="s">
        <v>3632</v>
      </c>
    </row>
    <row r="608">
      <c r="A608" s="14" t="s">
        <v>3643</v>
      </c>
      <c r="B608" s="14" t="s">
        <v>7151</v>
      </c>
      <c r="C608" s="14" t="s">
        <v>3644</v>
      </c>
      <c r="D608" s="14" t="s">
        <v>209</v>
      </c>
      <c r="E608" s="14" t="s">
        <v>7152</v>
      </c>
      <c r="F608" s="14" t="s">
        <v>3645</v>
      </c>
    </row>
    <row r="609">
      <c r="A609" s="14" t="s">
        <v>3649</v>
      </c>
      <c r="B609" s="14" t="s">
        <v>7154</v>
      </c>
      <c r="C609" s="14" t="s">
        <v>3650</v>
      </c>
      <c r="D609" s="14" t="s">
        <v>218</v>
      </c>
      <c r="E609" s="14" t="s">
        <v>7155</v>
      </c>
      <c r="F609" s="14" t="s">
        <v>3651</v>
      </c>
    </row>
    <row r="610">
      <c r="A610" s="14" t="s">
        <v>3655</v>
      </c>
      <c r="B610" s="14" t="s">
        <v>7157</v>
      </c>
      <c r="C610" s="14" t="s">
        <v>3656</v>
      </c>
      <c r="D610" s="14" t="s">
        <v>226</v>
      </c>
      <c r="E610" s="14" t="s">
        <v>7155</v>
      </c>
      <c r="F610" s="14" t="s">
        <v>3657</v>
      </c>
    </row>
    <row r="611">
      <c r="A611" s="14" t="s">
        <v>3661</v>
      </c>
      <c r="B611" s="14" t="s">
        <v>7159</v>
      </c>
      <c r="C611" s="14" t="s">
        <v>3662</v>
      </c>
      <c r="D611" s="14" t="s">
        <v>234</v>
      </c>
      <c r="E611" s="14" t="s">
        <v>7160</v>
      </c>
      <c r="F611" s="14" t="s">
        <v>3663</v>
      </c>
    </row>
    <row r="612">
      <c r="A612" s="14" t="s">
        <v>3667</v>
      </c>
      <c r="B612" s="14" t="s">
        <v>7162</v>
      </c>
      <c r="C612" s="14" t="s">
        <v>3668</v>
      </c>
      <c r="D612" s="14" t="s">
        <v>244</v>
      </c>
      <c r="E612" s="14" t="s">
        <v>7160</v>
      </c>
      <c r="F612" s="14" t="s">
        <v>3669</v>
      </c>
    </row>
    <row r="613">
      <c r="A613" s="14" t="s">
        <v>3673</v>
      </c>
      <c r="B613" s="14" t="s">
        <v>7164</v>
      </c>
      <c r="C613" s="14" t="s">
        <v>3674</v>
      </c>
      <c r="D613" s="14" t="s">
        <v>244</v>
      </c>
      <c r="E613" s="14" t="s">
        <v>7160</v>
      </c>
      <c r="F613" s="14" t="s">
        <v>3669</v>
      </c>
    </row>
    <row r="614">
      <c r="A614" s="14" t="s">
        <v>3677</v>
      </c>
      <c r="B614" s="14" t="s">
        <v>7166</v>
      </c>
      <c r="C614" s="14" t="s">
        <v>3678</v>
      </c>
      <c r="D614" s="14" t="s">
        <v>244</v>
      </c>
      <c r="E614" s="14" t="s">
        <v>7160</v>
      </c>
      <c r="F614" s="14" t="s">
        <v>3669</v>
      </c>
    </row>
    <row r="615">
      <c r="A615" s="14" t="s">
        <v>3680</v>
      </c>
      <c r="B615" s="14" t="s">
        <v>7168</v>
      </c>
      <c r="C615" s="14" t="s">
        <v>3681</v>
      </c>
      <c r="D615" s="14" t="s">
        <v>254</v>
      </c>
      <c r="E615" s="14" t="s">
        <v>7169</v>
      </c>
      <c r="F615" s="14" t="s">
        <v>3682</v>
      </c>
    </row>
    <row r="616">
      <c r="A616" s="14" t="s">
        <v>3686</v>
      </c>
      <c r="B616" s="14" t="s">
        <v>7171</v>
      </c>
      <c r="C616" s="14" t="s">
        <v>3687</v>
      </c>
      <c r="D616" s="14" t="s">
        <v>262</v>
      </c>
      <c r="E616" s="14" t="s">
        <v>7169</v>
      </c>
      <c r="F616" s="14" t="s">
        <v>3688</v>
      </c>
    </row>
    <row r="617">
      <c r="A617" s="14" t="s">
        <v>3692</v>
      </c>
      <c r="B617" s="14" t="s">
        <v>7173</v>
      </c>
      <c r="C617" s="14" t="s">
        <v>3687</v>
      </c>
      <c r="D617" s="14" t="s">
        <v>268</v>
      </c>
      <c r="E617" s="14" t="s">
        <v>7169</v>
      </c>
      <c r="F617" s="14" t="s">
        <v>3693</v>
      </c>
    </row>
    <row r="618">
      <c r="A618" s="14" t="s">
        <v>3697</v>
      </c>
      <c r="B618" s="14" t="s">
        <v>7175</v>
      </c>
      <c r="C618" s="14" t="s">
        <v>3698</v>
      </c>
      <c r="D618" s="14" t="s">
        <v>278</v>
      </c>
      <c r="E618" s="14" t="s">
        <v>7176</v>
      </c>
      <c r="F618" s="14" t="s">
        <v>3699</v>
      </c>
    </row>
    <row r="619">
      <c r="A619" s="14" t="s">
        <v>3703</v>
      </c>
      <c r="B619" s="14" t="s">
        <v>7178</v>
      </c>
      <c r="C619" s="14" t="s">
        <v>3704</v>
      </c>
      <c r="D619" s="14" t="s">
        <v>286</v>
      </c>
      <c r="E619" s="14" t="s">
        <v>7179</v>
      </c>
      <c r="F619" s="14" t="s">
        <v>3705</v>
      </c>
    </row>
    <row r="620">
      <c r="A620" s="14" t="s">
        <v>3709</v>
      </c>
      <c r="B620" s="14" t="s">
        <v>7181</v>
      </c>
      <c r="C620" s="14" t="s">
        <v>3710</v>
      </c>
      <c r="D620" s="14" t="s">
        <v>294</v>
      </c>
      <c r="E620" s="14" t="s">
        <v>7179</v>
      </c>
      <c r="F620" s="14" t="s">
        <v>3711</v>
      </c>
    </row>
    <row r="621">
      <c r="A621" s="14" t="s">
        <v>3715</v>
      </c>
      <c r="B621" s="14" t="s">
        <v>7183</v>
      </c>
      <c r="C621" s="14" t="s">
        <v>3716</v>
      </c>
      <c r="D621" s="14" t="s">
        <v>303</v>
      </c>
      <c r="E621" s="14" t="s">
        <v>7184</v>
      </c>
      <c r="F621" s="14" t="s">
        <v>3717</v>
      </c>
    </row>
    <row r="622">
      <c r="A622" s="14" t="s">
        <v>3721</v>
      </c>
      <c r="B622" s="14" t="s">
        <v>7186</v>
      </c>
      <c r="C622" s="14" t="s">
        <v>3722</v>
      </c>
      <c r="D622" s="14" t="s">
        <v>313</v>
      </c>
      <c r="E622" s="14" t="s">
        <v>7184</v>
      </c>
      <c r="F622" s="14" t="s">
        <v>3723</v>
      </c>
    </row>
    <row r="623">
      <c r="A623" s="14" t="s">
        <v>3727</v>
      </c>
      <c r="B623" s="14" t="s">
        <v>7188</v>
      </c>
      <c r="C623" s="14" t="s">
        <v>3728</v>
      </c>
      <c r="D623" s="14" t="s">
        <v>336</v>
      </c>
      <c r="E623" s="14" t="s">
        <v>7189</v>
      </c>
      <c r="F623" s="14" t="s">
        <v>3729</v>
      </c>
    </row>
    <row r="624">
      <c r="A624" s="14" t="s">
        <v>3733</v>
      </c>
      <c r="B624" s="14" t="s">
        <v>7191</v>
      </c>
      <c r="C624" s="14" t="s">
        <v>3734</v>
      </c>
      <c r="D624" s="14" t="s">
        <v>344</v>
      </c>
      <c r="E624" s="14" t="s">
        <v>7192</v>
      </c>
      <c r="F624" s="14" t="s">
        <v>3735</v>
      </c>
    </row>
    <row r="625">
      <c r="A625" s="14" t="s">
        <v>3739</v>
      </c>
      <c r="B625" s="14" t="s">
        <v>7194</v>
      </c>
      <c r="C625" s="14" t="s">
        <v>1081</v>
      </c>
      <c r="D625" s="14" t="s">
        <v>352</v>
      </c>
      <c r="E625" s="14" t="s">
        <v>7195</v>
      </c>
      <c r="F625" s="14" t="s">
        <v>3740</v>
      </c>
    </row>
    <row r="626">
      <c r="A626" s="14" t="s">
        <v>3743</v>
      </c>
      <c r="B626" s="14" t="s">
        <v>7197</v>
      </c>
      <c r="C626" s="14" t="s">
        <v>3744</v>
      </c>
      <c r="D626" s="14" t="s">
        <v>359</v>
      </c>
      <c r="E626" s="14" t="s">
        <v>7195</v>
      </c>
      <c r="F626" s="14" t="s">
        <v>3745</v>
      </c>
    </row>
    <row r="627">
      <c r="A627" s="14" t="s">
        <v>3749</v>
      </c>
      <c r="B627" s="14" t="s">
        <v>7199</v>
      </c>
      <c r="C627" s="14" t="s">
        <v>3750</v>
      </c>
      <c r="D627" s="14" t="s">
        <v>367</v>
      </c>
      <c r="E627" s="14" t="s">
        <v>7195</v>
      </c>
      <c r="F627" s="14" t="s">
        <v>3751</v>
      </c>
    </row>
    <row r="628">
      <c r="A628" s="14" t="s">
        <v>3755</v>
      </c>
      <c r="B628" s="14" t="s">
        <v>7201</v>
      </c>
      <c r="C628" s="14" t="s">
        <v>3756</v>
      </c>
      <c r="D628" s="14" t="s">
        <v>375</v>
      </c>
      <c r="E628" s="14" t="s">
        <v>7202</v>
      </c>
      <c r="F628" s="14" t="s">
        <v>3757</v>
      </c>
    </row>
    <row r="629">
      <c r="A629" s="14" t="s">
        <v>3761</v>
      </c>
      <c r="B629" s="14" t="s">
        <v>7204</v>
      </c>
      <c r="C629" s="14" t="s">
        <v>3762</v>
      </c>
      <c r="D629" s="14" t="s">
        <v>375</v>
      </c>
      <c r="E629" s="14" t="s">
        <v>7202</v>
      </c>
      <c r="F629" s="14" t="s">
        <v>3757</v>
      </c>
    </row>
    <row r="630">
      <c r="A630" s="14" t="s">
        <v>3764</v>
      </c>
      <c r="B630" s="14" t="s">
        <v>7206</v>
      </c>
      <c r="C630" s="14" t="s">
        <v>3765</v>
      </c>
      <c r="D630" s="14" t="s">
        <v>383</v>
      </c>
      <c r="E630" s="14" t="s">
        <v>7207</v>
      </c>
      <c r="F630" s="14" t="s">
        <v>3766</v>
      </c>
    </row>
    <row r="631">
      <c r="A631" s="14" t="s">
        <v>3770</v>
      </c>
      <c r="B631" s="14" t="s">
        <v>7209</v>
      </c>
      <c r="C631" s="14" t="s">
        <v>3771</v>
      </c>
      <c r="D631" s="14" t="s">
        <v>391</v>
      </c>
      <c r="E631" s="14" t="s">
        <v>7210</v>
      </c>
      <c r="F631" s="14" t="s">
        <v>3772</v>
      </c>
    </row>
    <row r="632">
      <c r="A632" s="14" t="s">
        <v>3776</v>
      </c>
      <c r="B632" s="14" t="s">
        <v>7212</v>
      </c>
      <c r="C632" s="14" t="s">
        <v>3777</v>
      </c>
      <c r="D632" s="14" t="s">
        <v>400</v>
      </c>
      <c r="E632" s="14" t="s">
        <v>7210</v>
      </c>
      <c r="F632" s="14" t="s">
        <v>3778</v>
      </c>
    </row>
    <row r="633">
      <c r="A633" s="14" t="s">
        <v>3782</v>
      </c>
      <c r="B633" s="14" t="s">
        <v>7214</v>
      </c>
      <c r="C633" s="14" t="s">
        <v>1863</v>
      </c>
      <c r="D633" s="14" t="s">
        <v>408</v>
      </c>
      <c r="E633" s="14" t="s">
        <v>7215</v>
      </c>
      <c r="F633" s="14" t="s">
        <v>3783</v>
      </c>
    </row>
    <row r="634">
      <c r="A634" s="14" t="s">
        <v>3786</v>
      </c>
      <c r="B634" s="14" t="s">
        <v>7217</v>
      </c>
      <c r="C634" s="14" t="s">
        <v>3787</v>
      </c>
      <c r="D634" s="14" t="s">
        <v>416</v>
      </c>
      <c r="E634" s="14" t="s">
        <v>7215</v>
      </c>
      <c r="F634" s="14" t="s">
        <v>3788</v>
      </c>
    </row>
    <row r="635">
      <c r="A635" s="14" t="s">
        <v>3792</v>
      </c>
      <c r="B635" s="14" t="s">
        <v>7219</v>
      </c>
      <c r="C635" s="14" t="s">
        <v>3793</v>
      </c>
      <c r="D635" s="14" t="s">
        <v>424</v>
      </c>
      <c r="E635" s="14" t="s">
        <v>7220</v>
      </c>
      <c r="F635" s="14" t="s">
        <v>3794</v>
      </c>
    </row>
    <row r="636">
      <c r="A636" s="14" t="s">
        <v>3798</v>
      </c>
      <c r="B636" s="14" t="s">
        <v>7222</v>
      </c>
      <c r="C636" s="14" t="s">
        <v>3799</v>
      </c>
      <c r="D636" s="14" t="s">
        <v>432</v>
      </c>
      <c r="E636" s="14" t="s">
        <v>7223</v>
      </c>
      <c r="F636" s="14" t="s">
        <v>3800</v>
      </c>
    </row>
    <row r="637">
      <c r="A637" s="14" t="s">
        <v>3804</v>
      </c>
      <c r="B637" s="14" t="s">
        <v>7225</v>
      </c>
      <c r="C637" s="14" t="s">
        <v>3805</v>
      </c>
      <c r="D637" s="14" t="s">
        <v>440</v>
      </c>
      <c r="E637" s="14" t="s">
        <v>7226</v>
      </c>
      <c r="F637" s="14" t="s">
        <v>3806</v>
      </c>
    </row>
    <row r="638">
      <c r="A638" s="14" t="s">
        <v>3810</v>
      </c>
      <c r="B638" s="14" t="s">
        <v>7228</v>
      </c>
      <c r="C638" s="14" t="s">
        <v>3811</v>
      </c>
      <c r="D638" s="14" t="s">
        <v>448</v>
      </c>
      <c r="E638" s="14" t="s">
        <v>7226</v>
      </c>
      <c r="F638" s="14" t="s">
        <v>3812</v>
      </c>
    </row>
    <row r="639">
      <c r="A639" s="14" t="s">
        <v>3816</v>
      </c>
      <c r="B639" s="14" t="s">
        <v>7230</v>
      </c>
      <c r="C639" s="14" t="s">
        <v>3817</v>
      </c>
      <c r="D639" s="14" t="s">
        <v>456</v>
      </c>
      <c r="E639" s="14" t="s">
        <v>7226</v>
      </c>
      <c r="F639" s="14" t="s">
        <v>3818</v>
      </c>
    </row>
    <row r="640">
      <c r="A640" s="14" t="s">
        <v>3822</v>
      </c>
      <c r="B640" s="14" t="s">
        <v>7232</v>
      </c>
      <c r="C640" s="14" t="s">
        <v>3823</v>
      </c>
      <c r="D640" s="14" t="s">
        <v>464</v>
      </c>
      <c r="E640" s="14" t="s">
        <v>7233</v>
      </c>
      <c r="F640" s="14" t="s">
        <v>3824</v>
      </c>
    </row>
    <row r="641">
      <c r="A641" s="14" t="s">
        <v>3828</v>
      </c>
      <c r="B641" s="14" t="s">
        <v>7235</v>
      </c>
      <c r="C641" s="14" t="s">
        <v>3829</v>
      </c>
      <c r="D641" s="14" t="s">
        <v>472</v>
      </c>
      <c r="E641" s="14" t="s">
        <v>7236</v>
      </c>
      <c r="F641" s="14" t="s">
        <v>3830</v>
      </c>
    </row>
    <row r="642">
      <c r="A642" s="14" t="s">
        <v>3834</v>
      </c>
      <c r="B642" s="14" t="s">
        <v>7238</v>
      </c>
      <c r="C642" s="14" t="s">
        <v>3835</v>
      </c>
      <c r="D642" s="14" t="s">
        <v>481</v>
      </c>
      <c r="E642" s="14" t="s">
        <v>7239</v>
      </c>
      <c r="F642" s="14" t="s">
        <v>3836</v>
      </c>
    </row>
    <row r="643">
      <c r="A643" s="14" t="s">
        <v>3840</v>
      </c>
      <c r="B643" s="14" t="s">
        <v>7241</v>
      </c>
      <c r="C643" s="14" t="s">
        <v>3841</v>
      </c>
      <c r="D643" s="14" t="s">
        <v>489</v>
      </c>
      <c r="E643" s="14" t="s">
        <v>7242</v>
      </c>
      <c r="F643" s="14" t="s">
        <v>3842</v>
      </c>
    </row>
    <row r="644">
      <c r="A644" s="14" t="s">
        <v>3846</v>
      </c>
      <c r="B644" s="14" t="s">
        <v>7244</v>
      </c>
      <c r="C644" s="14" t="s">
        <v>3847</v>
      </c>
      <c r="D644" s="14" t="s">
        <v>497</v>
      </c>
      <c r="E644" s="14" t="s">
        <v>7245</v>
      </c>
      <c r="F644" s="14" t="s">
        <v>3848</v>
      </c>
    </row>
    <row r="645">
      <c r="A645" s="14" t="s">
        <v>3852</v>
      </c>
      <c r="B645" s="14" t="s">
        <v>7247</v>
      </c>
      <c r="C645" s="14" t="s">
        <v>3853</v>
      </c>
      <c r="D645" s="14" t="s">
        <v>505</v>
      </c>
      <c r="E645" s="14" t="s">
        <v>7245</v>
      </c>
      <c r="F645" s="14" t="s">
        <v>3854</v>
      </c>
    </row>
    <row r="646">
      <c r="A646" s="14" t="s">
        <v>3858</v>
      </c>
      <c r="B646" s="14" t="s">
        <v>7249</v>
      </c>
      <c r="C646" s="14" t="s">
        <v>3859</v>
      </c>
      <c r="D646" s="14" t="s">
        <v>513</v>
      </c>
      <c r="E646" s="14" t="s">
        <v>7250</v>
      </c>
      <c r="F646" s="14" t="s">
        <v>3860</v>
      </c>
    </row>
    <row r="647">
      <c r="A647" s="14" t="s">
        <v>3864</v>
      </c>
      <c r="B647" s="14" t="s">
        <v>7252</v>
      </c>
      <c r="C647" s="14" t="s">
        <v>3865</v>
      </c>
      <c r="D647" s="14" t="s">
        <v>520</v>
      </c>
      <c r="E647" s="14" t="s">
        <v>7250</v>
      </c>
      <c r="F647" s="14" t="s">
        <v>3866</v>
      </c>
    </row>
    <row r="648">
      <c r="A648" s="14" t="s">
        <v>3870</v>
      </c>
      <c r="B648" s="14" t="s">
        <v>7254</v>
      </c>
      <c r="C648" s="14" t="s">
        <v>3871</v>
      </c>
      <c r="D648" s="14" t="s">
        <v>528</v>
      </c>
      <c r="E648" s="14" t="s">
        <v>7255</v>
      </c>
      <c r="F648" s="14" t="s">
        <v>3872</v>
      </c>
    </row>
    <row r="649">
      <c r="A649" s="14" t="s">
        <v>3876</v>
      </c>
      <c r="B649" s="14" t="s">
        <v>7257</v>
      </c>
      <c r="C649" s="14" t="s">
        <v>3877</v>
      </c>
      <c r="D649" s="14" t="s">
        <v>535</v>
      </c>
      <c r="E649" s="14" t="s">
        <v>7255</v>
      </c>
      <c r="F649" s="14" t="s">
        <v>3878</v>
      </c>
    </row>
    <row r="650">
      <c r="A650" s="14" t="s">
        <v>3882</v>
      </c>
      <c r="B650" s="14" t="s">
        <v>7259</v>
      </c>
      <c r="C650" s="14" t="s">
        <v>3883</v>
      </c>
      <c r="D650" s="14" t="s">
        <v>543</v>
      </c>
      <c r="E650" s="14" t="s">
        <v>7260</v>
      </c>
      <c r="F650" s="14" t="s">
        <v>3884</v>
      </c>
    </row>
    <row r="651">
      <c r="A651" s="14" t="s">
        <v>3888</v>
      </c>
      <c r="B651" s="14" t="s">
        <v>7262</v>
      </c>
      <c r="C651" s="14" t="s">
        <v>3889</v>
      </c>
      <c r="D651" s="14" t="s">
        <v>551</v>
      </c>
      <c r="E651" s="14" t="s">
        <v>7260</v>
      </c>
      <c r="F651" s="14" t="s">
        <v>3890</v>
      </c>
    </row>
    <row r="652">
      <c r="A652" s="14" t="s">
        <v>3894</v>
      </c>
      <c r="B652" s="14" t="s">
        <v>7264</v>
      </c>
      <c r="C652" s="14" t="s">
        <v>3895</v>
      </c>
      <c r="D652" s="14" t="s">
        <v>561</v>
      </c>
      <c r="E652" s="14" t="s">
        <v>7265</v>
      </c>
      <c r="F652" s="14" t="s">
        <v>3896</v>
      </c>
    </row>
    <row r="653">
      <c r="A653" s="14" t="s">
        <v>3900</v>
      </c>
      <c r="B653" s="14" t="s">
        <v>7267</v>
      </c>
      <c r="C653" s="14" t="s">
        <v>3901</v>
      </c>
      <c r="D653" s="14" t="s">
        <v>569</v>
      </c>
      <c r="E653" s="14" t="s">
        <v>7268</v>
      </c>
      <c r="F653" s="14" t="s">
        <v>3902</v>
      </c>
    </row>
    <row r="654">
      <c r="A654" s="14" t="s">
        <v>3906</v>
      </c>
      <c r="B654" s="14" t="s">
        <v>7270</v>
      </c>
      <c r="C654" s="14" t="s">
        <v>3907</v>
      </c>
      <c r="D654" s="14" t="s">
        <v>577</v>
      </c>
      <c r="E654" s="14" t="s">
        <v>7271</v>
      </c>
      <c r="F654" s="14" t="s">
        <v>3908</v>
      </c>
    </row>
    <row r="655">
      <c r="A655" s="14" t="s">
        <v>3912</v>
      </c>
      <c r="B655" s="14" t="s">
        <v>7273</v>
      </c>
      <c r="C655" s="14" t="s">
        <v>3913</v>
      </c>
      <c r="D655" s="14" t="s">
        <v>587</v>
      </c>
      <c r="E655" s="14" t="s">
        <v>7271</v>
      </c>
      <c r="F655" s="14" t="s">
        <v>3914</v>
      </c>
    </row>
    <row r="656">
      <c r="A656" s="14" t="s">
        <v>3918</v>
      </c>
      <c r="B656" s="14" t="s">
        <v>7275</v>
      </c>
      <c r="C656" s="14" t="s">
        <v>3919</v>
      </c>
      <c r="D656" s="14" t="s">
        <v>595</v>
      </c>
      <c r="E656" s="14" t="s">
        <v>7271</v>
      </c>
      <c r="F656" s="14" t="s">
        <v>3920</v>
      </c>
    </row>
    <row r="657">
      <c r="A657" s="14" t="s">
        <v>3924</v>
      </c>
      <c r="B657" s="14" t="s">
        <v>7277</v>
      </c>
      <c r="C657" s="14" t="s">
        <v>3925</v>
      </c>
      <c r="D657" s="14" t="s">
        <v>603</v>
      </c>
      <c r="E657" s="14" t="s">
        <v>7278</v>
      </c>
      <c r="F657" s="14" t="s">
        <v>3926</v>
      </c>
    </row>
    <row r="658">
      <c r="A658" s="14" t="s">
        <v>3930</v>
      </c>
      <c r="B658" s="14" t="s">
        <v>7280</v>
      </c>
      <c r="C658" s="14" t="s">
        <v>3931</v>
      </c>
      <c r="D658" s="14" t="s">
        <v>611</v>
      </c>
      <c r="E658" s="14" t="s">
        <v>7278</v>
      </c>
      <c r="F658" s="14" t="s">
        <v>3932</v>
      </c>
    </row>
    <row r="659">
      <c r="A659" s="14" t="s">
        <v>3936</v>
      </c>
      <c r="B659" s="14" t="s">
        <v>7282</v>
      </c>
      <c r="C659" s="14" t="s">
        <v>3937</v>
      </c>
      <c r="D659" s="14" t="s">
        <v>619</v>
      </c>
      <c r="E659" s="14" t="s">
        <v>7283</v>
      </c>
      <c r="F659" s="14" t="s">
        <v>3938</v>
      </c>
    </row>
    <row r="660">
      <c r="A660" s="14" t="s">
        <v>3942</v>
      </c>
      <c r="B660" s="14" t="s">
        <v>7285</v>
      </c>
      <c r="C660" s="14" t="s">
        <v>3943</v>
      </c>
      <c r="D660" s="14" t="s">
        <v>627</v>
      </c>
      <c r="E660" s="14" t="s">
        <v>7283</v>
      </c>
      <c r="F660" s="14" t="s">
        <v>3944</v>
      </c>
    </row>
    <row r="661">
      <c r="A661" s="14" t="s">
        <v>3948</v>
      </c>
      <c r="B661" s="14" t="s">
        <v>7287</v>
      </c>
      <c r="C661" s="14" t="s">
        <v>3949</v>
      </c>
      <c r="D661" s="14" t="s">
        <v>639</v>
      </c>
      <c r="E661" s="14" t="s">
        <v>7288</v>
      </c>
      <c r="F661" s="14" t="s">
        <v>3950</v>
      </c>
    </row>
    <row r="662">
      <c r="A662" s="14" t="s">
        <v>3954</v>
      </c>
      <c r="B662" s="14" t="s">
        <v>7290</v>
      </c>
      <c r="C662" s="14" t="s">
        <v>2197</v>
      </c>
      <c r="D662" s="14" t="s">
        <v>650</v>
      </c>
      <c r="E662" s="14" t="s">
        <v>7291</v>
      </c>
      <c r="F662" s="14" t="s">
        <v>3955</v>
      </c>
    </row>
    <row r="663">
      <c r="A663" s="14" t="s">
        <v>3959</v>
      </c>
      <c r="B663" s="14" t="s">
        <v>7293</v>
      </c>
      <c r="C663" s="14" t="s">
        <v>3960</v>
      </c>
      <c r="D663" s="14" t="s">
        <v>660</v>
      </c>
      <c r="E663" s="14" t="s">
        <v>7291</v>
      </c>
      <c r="F663" s="14" t="s">
        <v>3961</v>
      </c>
    </row>
    <row r="664">
      <c r="A664" s="14" t="s">
        <v>3965</v>
      </c>
      <c r="B664" s="14" t="s">
        <v>7295</v>
      </c>
      <c r="C664" s="14" t="s">
        <v>3966</v>
      </c>
      <c r="D664" s="14" t="s">
        <v>668</v>
      </c>
      <c r="E664" s="14" t="s">
        <v>7296</v>
      </c>
      <c r="F664" s="14" t="s">
        <v>3967</v>
      </c>
    </row>
    <row r="665">
      <c r="A665" s="14" t="s">
        <v>3971</v>
      </c>
      <c r="B665" s="14" t="s">
        <v>7298</v>
      </c>
      <c r="C665" s="14" t="s">
        <v>3972</v>
      </c>
      <c r="D665" s="14" t="s">
        <v>678</v>
      </c>
      <c r="E665" s="14" t="s">
        <v>7299</v>
      </c>
      <c r="F665" s="14" t="s">
        <v>3973</v>
      </c>
    </row>
    <row r="666">
      <c r="A666" s="14" t="s">
        <v>3977</v>
      </c>
      <c r="B666" s="14" t="s">
        <v>7301</v>
      </c>
      <c r="C666" s="14" t="s">
        <v>3978</v>
      </c>
      <c r="D666" s="14" t="s">
        <v>686</v>
      </c>
      <c r="E666" s="14" t="s">
        <v>7302</v>
      </c>
      <c r="F666" s="14" t="s">
        <v>3979</v>
      </c>
    </row>
    <row r="667">
      <c r="A667" s="14" t="s">
        <v>3983</v>
      </c>
      <c r="B667" s="14" t="s">
        <v>7304</v>
      </c>
      <c r="C667" s="14" t="s">
        <v>3984</v>
      </c>
      <c r="D667" s="14" t="s">
        <v>694</v>
      </c>
      <c r="E667" s="14" t="s">
        <v>7305</v>
      </c>
      <c r="F667" s="14" t="s">
        <v>3985</v>
      </c>
    </row>
    <row r="668">
      <c r="A668" s="14" t="s">
        <v>3989</v>
      </c>
      <c r="B668" s="14" t="s">
        <v>7307</v>
      </c>
      <c r="C668" s="14" t="s">
        <v>3716</v>
      </c>
      <c r="D668" s="14" t="s">
        <v>702</v>
      </c>
      <c r="E668" s="14" t="s">
        <v>7308</v>
      </c>
      <c r="F668" s="14" t="s">
        <v>3990</v>
      </c>
    </row>
    <row r="669">
      <c r="A669" s="20" t="s">
        <v>3993</v>
      </c>
      <c r="B669" s="20" t="s">
        <v>3993</v>
      </c>
      <c r="C669" s="20" t="s">
        <v>3994</v>
      </c>
      <c r="D669" s="20" t="s">
        <v>710</v>
      </c>
      <c r="E669" s="20" t="s">
        <v>7310</v>
      </c>
      <c r="F669" s="20" t="s">
        <v>3995</v>
      </c>
    </row>
    <row r="670">
      <c r="A670" s="14" t="s">
        <v>3999</v>
      </c>
      <c r="B670" s="14" t="s">
        <v>7312</v>
      </c>
      <c r="C670" s="14" t="s">
        <v>4000</v>
      </c>
      <c r="D670" s="14" t="s">
        <v>718</v>
      </c>
      <c r="E670" s="14" t="s">
        <v>7310</v>
      </c>
      <c r="F670" s="14" t="s">
        <v>4001</v>
      </c>
    </row>
    <row r="671">
      <c r="A671" s="14" t="s">
        <v>4005</v>
      </c>
      <c r="B671" s="14" t="s">
        <v>7314</v>
      </c>
      <c r="C671" s="14" t="s">
        <v>4006</v>
      </c>
      <c r="D671" s="14" t="s">
        <v>726</v>
      </c>
      <c r="E671" s="14" t="s">
        <v>7315</v>
      </c>
      <c r="F671" s="14" t="s">
        <v>4007</v>
      </c>
    </row>
    <row r="672">
      <c r="A672" s="14" t="s">
        <v>4011</v>
      </c>
      <c r="B672" s="14" t="s">
        <v>7317</v>
      </c>
      <c r="C672" s="14" t="s">
        <v>4012</v>
      </c>
      <c r="D672" s="14" t="s">
        <v>735</v>
      </c>
      <c r="E672" s="14" t="s">
        <v>7315</v>
      </c>
      <c r="F672" s="14" t="s">
        <v>4013</v>
      </c>
    </row>
    <row r="673">
      <c r="A673" s="14" t="s">
        <v>4017</v>
      </c>
      <c r="B673" s="14" t="s">
        <v>7317</v>
      </c>
      <c r="C673" s="14" t="s">
        <v>4012</v>
      </c>
    </row>
    <row r="674">
      <c r="A674" s="14" t="s">
        <v>4021</v>
      </c>
      <c r="B674" s="14" t="s">
        <v>7320</v>
      </c>
      <c r="C674" s="14" t="s">
        <v>4022</v>
      </c>
      <c r="D674" s="14" t="s">
        <v>751</v>
      </c>
      <c r="E674" s="14" t="s">
        <v>7321</v>
      </c>
      <c r="F674" s="14" t="s">
        <v>4023</v>
      </c>
    </row>
    <row r="675">
      <c r="A675" s="14" t="s">
        <v>4027</v>
      </c>
      <c r="B675" s="14" t="s">
        <v>7323</v>
      </c>
      <c r="C675" s="14" t="s">
        <v>4028</v>
      </c>
      <c r="D675" s="14" t="s">
        <v>759</v>
      </c>
      <c r="E675" s="14" t="s">
        <v>7321</v>
      </c>
      <c r="F675" s="14" t="s">
        <v>4029</v>
      </c>
    </row>
    <row r="676">
      <c r="A676" s="14" t="s">
        <v>4033</v>
      </c>
      <c r="B676" s="14" t="s">
        <v>7325</v>
      </c>
      <c r="C676" s="14" t="s">
        <v>4034</v>
      </c>
      <c r="D676" s="14" t="s">
        <v>767</v>
      </c>
      <c r="E676" s="14" t="s">
        <v>7326</v>
      </c>
      <c r="F676" s="14" t="s">
        <v>4035</v>
      </c>
    </row>
    <row r="677">
      <c r="A677" s="14" t="s">
        <v>4039</v>
      </c>
      <c r="B677" s="14" t="s">
        <v>7328</v>
      </c>
      <c r="C677" s="14" t="s">
        <v>4040</v>
      </c>
      <c r="D677" s="14" t="s">
        <v>775</v>
      </c>
      <c r="E677" s="14" t="s">
        <v>7329</v>
      </c>
      <c r="F677" s="14" t="s">
        <v>4041</v>
      </c>
    </row>
    <row r="678">
      <c r="A678" s="14" t="s">
        <v>4045</v>
      </c>
      <c r="B678" s="14" t="s">
        <v>7331</v>
      </c>
      <c r="C678" s="14" t="s">
        <v>4046</v>
      </c>
      <c r="D678" s="14" t="s">
        <v>783</v>
      </c>
      <c r="E678" s="14" t="s">
        <v>7332</v>
      </c>
      <c r="F678" s="14" t="s">
        <v>4047</v>
      </c>
    </row>
    <row r="679">
      <c r="A679" s="14" t="s">
        <v>4051</v>
      </c>
      <c r="B679" s="14" t="s">
        <v>7334</v>
      </c>
      <c r="C679" s="14" t="s">
        <v>4052</v>
      </c>
      <c r="D679" s="14" t="s">
        <v>791</v>
      </c>
      <c r="E679" s="14" t="s">
        <v>7335</v>
      </c>
      <c r="F679" s="14" t="s">
        <v>4053</v>
      </c>
    </row>
    <row r="680">
      <c r="A680" s="14" t="s">
        <v>4057</v>
      </c>
      <c r="B680" s="14" t="s">
        <v>7337</v>
      </c>
      <c r="C680" s="14" t="s">
        <v>4058</v>
      </c>
      <c r="D680" s="14" t="s">
        <v>799</v>
      </c>
      <c r="E680" s="14" t="s">
        <v>7335</v>
      </c>
      <c r="F680" s="14" t="s">
        <v>4059</v>
      </c>
    </row>
    <row r="681">
      <c r="A681" s="14" t="s">
        <v>4063</v>
      </c>
      <c r="B681" s="14" t="s">
        <v>7339</v>
      </c>
      <c r="C681" s="14" t="s">
        <v>4064</v>
      </c>
      <c r="D681" s="14" t="s">
        <v>811</v>
      </c>
      <c r="E681" s="14" t="s">
        <v>7340</v>
      </c>
      <c r="F681" s="14" t="s">
        <v>4065</v>
      </c>
    </row>
    <row r="682">
      <c r="A682" s="14" t="s">
        <v>4069</v>
      </c>
      <c r="B682" s="14" t="s">
        <v>7342</v>
      </c>
      <c r="C682" s="14" t="s">
        <v>4070</v>
      </c>
      <c r="D682" s="14" t="s">
        <v>820</v>
      </c>
      <c r="E682" s="14" t="s">
        <v>7340</v>
      </c>
      <c r="F682" s="14" t="s">
        <v>4071</v>
      </c>
    </row>
    <row r="683">
      <c r="A683" s="14" t="s">
        <v>4075</v>
      </c>
      <c r="B683" s="14" t="s">
        <v>7344</v>
      </c>
      <c r="C683" s="14" t="s">
        <v>4076</v>
      </c>
      <c r="D683" s="14" t="s">
        <v>828</v>
      </c>
      <c r="E683" s="14" t="s">
        <v>7345</v>
      </c>
      <c r="F683" s="14" t="s">
        <v>4077</v>
      </c>
    </row>
    <row r="684">
      <c r="A684" s="14" t="s">
        <v>4081</v>
      </c>
      <c r="B684" s="14" t="s">
        <v>7347</v>
      </c>
      <c r="C684" s="14" t="s">
        <v>4082</v>
      </c>
      <c r="D684" s="14" t="s">
        <v>836</v>
      </c>
      <c r="E684" s="14" t="s">
        <v>7348</v>
      </c>
      <c r="F684" s="14" t="s">
        <v>4083</v>
      </c>
    </row>
    <row r="685">
      <c r="A685" s="14" t="s">
        <v>4087</v>
      </c>
      <c r="B685" s="14" t="s">
        <v>7350</v>
      </c>
      <c r="C685" s="14" t="s">
        <v>4088</v>
      </c>
      <c r="D685" s="14" t="s">
        <v>844</v>
      </c>
      <c r="E685" s="14" t="s">
        <v>7348</v>
      </c>
      <c r="F685" s="14" t="s">
        <v>4089</v>
      </c>
    </row>
    <row r="686">
      <c r="A686" s="14" t="s">
        <v>4093</v>
      </c>
      <c r="B686" s="14" t="s">
        <v>7352</v>
      </c>
      <c r="C686" s="14" t="s">
        <v>4094</v>
      </c>
      <c r="D686" s="14" t="s">
        <v>852</v>
      </c>
      <c r="E686" s="14" t="s">
        <v>7353</v>
      </c>
      <c r="F686" s="14" t="s">
        <v>4095</v>
      </c>
    </row>
    <row r="687">
      <c r="A687" s="14" t="s">
        <v>4099</v>
      </c>
      <c r="B687" s="14" t="s">
        <v>7355</v>
      </c>
      <c r="C687" s="14" t="s">
        <v>4100</v>
      </c>
      <c r="D687" s="14" t="s">
        <v>860</v>
      </c>
      <c r="E687" s="14" t="s">
        <v>7356</v>
      </c>
      <c r="F687" s="14" t="s">
        <v>4101</v>
      </c>
    </row>
    <row r="688">
      <c r="A688" s="14" t="s">
        <v>4105</v>
      </c>
      <c r="B688" s="14" t="s">
        <v>7358</v>
      </c>
      <c r="C688" s="14" t="s">
        <v>4106</v>
      </c>
      <c r="D688" s="14" t="s">
        <v>868</v>
      </c>
      <c r="E688" s="14" t="s">
        <v>7359</v>
      </c>
      <c r="F688" s="14" t="s">
        <v>4107</v>
      </c>
    </row>
    <row r="689">
      <c r="A689" s="14" t="s">
        <v>4111</v>
      </c>
      <c r="B689" s="14" t="s">
        <v>7361</v>
      </c>
      <c r="C689" s="14" t="s">
        <v>4112</v>
      </c>
      <c r="D689" s="14" t="s">
        <v>876</v>
      </c>
      <c r="E689" s="14" t="s">
        <v>7359</v>
      </c>
      <c r="F689" s="14" t="s">
        <v>4113</v>
      </c>
    </row>
    <row r="690">
      <c r="A690" s="14" t="s">
        <v>4117</v>
      </c>
      <c r="B690" s="14" t="s">
        <v>7363</v>
      </c>
      <c r="C690" s="14" t="s">
        <v>4118</v>
      </c>
      <c r="D690" s="14" t="s">
        <v>884</v>
      </c>
      <c r="E690" s="14" t="s">
        <v>7364</v>
      </c>
      <c r="F690" s="14" t="s">
        <v>4119</v>
      </c>
    </row>
    <row r="691">
      <c r="A691" s="14" t="s">
        <v>4123</v>
      </c>
      <c r="B691" s="14" t="s">
        <v>7366</v>
      </c>
      <c r="C691" s="14" t="s">
        <v>4124</v>
      </c>
      <c r="D691" s="14" t="s">
        <v>892</v>
      </c>
      <c r="E691" s="14" t="s">
        <v>7364</v>
      </c>
      <c r="F691" s="14" t="s">
        <v>4125</v>
      </c>
    </row>
    <row r="692">
      <c r="A692" s="14" t="s">
        <v>4129</v>
      </c>
      <c r="B692" s="14" t="s">
        <v>7368</v>
      </c>
      <c r="C692" s="14" t="s">
        <v>4130</v>
      </c>
      <c r="D692" s="14" t="s">
        <v>901</v>
      </c>
      <c r="E692" s="14" t="s">
        <v>7369</v>
      </c>
      <c r="F692" s="14" t="s">
        <v>4131</v>
      </c>
    </row>
    <row r="693">
      <c r="A693" s="14" t="s">
        <v>4135</v>
      </c>
      <c r="B693" s="14" t="s">
        <v>7371</v>
      </c>
      <c r="C693" s="14" t="s">
        <v>4136</v>
      </c>
      <c r="D693" s="14" t="s">
        <v>909</v>
      </c>
      <c r="E693" s="14" t="s">
        <v>7372</v>
      </c>
      <c r="F693" s="14" t="s">
        <v>4137</v>
      </c>
    </row>
    <row r="694">
      <c r="A694" s="14" t="s">
        <v>4141</v>
      </c>
      <c r="B694" s="14" t="s">
        <v>7374</v>
      </c>
      <c r="C694" s="14" t="s">
        <v>4142</v>
      </c>
      <c r="D694" s="14" t="s">
        <v>917</v>
      </c>
      <c r="E694" s="14" t="s">
        <v>7372</v>
      </c>
      <c r="F694" s="14" t="s">
        <v>4143</v>
      </c>
    </row>
    <row r="695">
      <c r="A695" s="14" t="s">
        <v>4147</v>
      </c>
      <c r="B695" s="14" t="s">
        <v>7376</v>
      </c>
      <c r="C695" s="14" t="s">
        <v>4148</v>
      </c>
      <c r="D695" s="14" t="s">
        <v>925</v>
      </c>
      <c r="E695" s="14" t="s">
        <v>7377</v>
      </c>
      <c r="F695" s="14" t="s">
        <v>4149</v>
      </c>
    </row>
    <row r="696">
      <c r="A696" s="14" t="s">
        <v>4153</v>
      </c>
      <c r="B696" s="14" t="s">
        <v>7379</v>
      </c>
      <c r="C696" s="14" t="s">
        <v>4154</v>
      </c>
      <c r="D696" s="14" t="s">
        <v>933</v>
      </c>
      <c r="E696" s="14" t="s">
        <v>7380</v>
      </c>
      <c r="F696" s="14" t="s">
        <v>4155</v>
      </c>
    </row>
    <row r="697">
      <c r="A697" s="14" t="s">
        <v>4159</v>
      </c>
      <c r="B697" s="14" t="s">
        <v>7382</v>
      </c>
      <c r="C697" s="14" t="s">
        <v>4160</v>
      </c>
      <c r="D697" s="14" t="s">
        <v>945</v>
      </c>
      <c r="E697" s="14" t="s">
        <v>7383</v>
      </c>
      <c r="F697" s="14" t="s">
        <v>4161</v>
      </c>
    </row>
    <row r="698">
      <c r="A698" s="14" t="s">
        <v>4165</v>
      </c>
      <c r="B698" s="14" t="s">
        <v>7385</v>
      </c>
      <c r="C698" s="14" t="s">
        <v>4166</v>
      </c>
      <c r="D698" s="14" t="s">
        <v>953</v>
      </c>
      <c r="E698" s="14" t="s">
        <v>7386</v>
      </c>
      <c r="F698" s="14" t="s">
        <v>4167</v>
      </c>
    </row>
    <row r="699">
      <c r="A699" s="14" t="s">
        <v>4171</v>
      </c>
      <c r="B699" s="14" t="s">
        <v>7388</v>
      </c>
      <c r="C699" s="14" t="s">
        <v>4172</v>
      </c>
      <c r="D699" s="14" t="s">
        <v>961</v>
      </c>
      <c r="E699" s="14" t="s">
        <v>7389</v>
      </c>
      <c r="F699" s="14" t="s">
        <v>4173</v>
      </c>
    </row>
    <row r="700">
      <c r="A700" s="14" t="s">
        <v>4177</v>
      </c>
      <c r="B700" s="14" t="s">
        <v>7391</v>
      </c>
      <c r="C700" s="14" t="s">
        <v>4178</v>
      </c>
      <c r="D700" s="14" t="s">
        <v>969</v>
      </c>
      <c r="E700" s="14" t="s">
        <v>7389</v>
      </c>
      <c r="F700" s="14" t="s">
        <v>4179</v>
      </c>
    </row>
    <row r="701">
      <c r="A701" s="14" t="s">
        <v>4183</v>
      </c>
      <c r="B701" s="14" t="s">
        <v>7393</v>
      </c>
      <c r="C701" s="14" t="s">
        <v>4184</v>
      </c>
      <c r="D701" s="14" t="s">
        <v>977</v>
      </c>
      <c r="E701" s="14" t="s">
        <v>7394</v>
      </c>
      <c r="F701" s="14" t="s">
        <v>4185</v>
      </c>
    </row>
    <row r="702">
      <c r="A702" s="14" t="s">
        <v>4189</v>
      </c>
      <c r="B702" s="14" t="s">
        <v>7396</v>
      </c>
      <c r="C702" s="14" t="s">
        <v>4190</v>
      </c>
      <c r="D702" s="14" t="s">
        <v>986</v>
      </c>
      <c r="E702" s="14" t="s">
        <v>7394</v>
      </c>
      <c r="F702" s="14" t="s">
        <v>4191</v>
      </c>
    </row>
    <row r="703">
      <c r="A703" s="14" t="s">
        <v>4195</v>
      </c>
      <c r="B703" s="14" t="s">
        <v>7398</v>
      </c>
      <c r="C703" s="14" t="s">
        <v>4196</v>
      </c>
      <c r="D703" s="14" t="s">
        <v>994</v>
      </c>
      <c r="E703" s="14" t="s">
        <v>7399</v>
      </c>
      <c r="F703" s="14" t="s">
        <v>4197</v>
      </c>
    </row>
    <row r="704">
      <c r="A704" s="14" t="s">
        <v>4201</v>
      </c>
      <c r="B704" s="14" t="s">
        <v>7401</v>
      </c>
      <c r="C704" s="14" t="s">
        <v>4202</v>
      </c>
      <c r="D704" s="14" t="s">
        <v>1002</v>
      </c>
      <c r="E704" s="14" t="s">
        <v>7399</v>
      </c>
      <c r="F704" s="14" t="s">
        <v>4203</v>
      </c>
    </row>
    <row r="705">
      <c r="A705" s="14" t="s">
        <v>4207</v>
      </c>
      <c r="B705" s="14" t="s">
        <v>7403</v>
      </c>
      <c r="C705" s="14" t="s">
        <v>4208</v>
      </c>
      <c r="D705" s="14" t="s">
        <v>1010</v>
      </c>
      <c r="E705" s="14" t="s">
        <v>7404</v>
      </c>
      <c r="F705" s="14" t="s">
        <v>4209</v>
      </c>
    </row>
    <row r="706">
      <c r="A706" s="14" t="s">
        <v>4213</v>
      </c>
      <c r="B706" s="14" t="s">
        <v>7406</v>
      </c>
      <c r="C706" s="14" t="s">
        <v>4214</v>
      </c>
      <c r="D706" s="14" t="s">
        <v>1036</v>
      </c>
      <c r="E706" s="14" t="s">
        <v>7404</v>
      </c>
      <c r="F706" s="14" t="s">
        <v>4215</v>
      </c>
    </row>
    <row r="707">
      <c r="A707" s="14" t="s">
        <v>4219</v>
      </c>
      <c r="B707" s="14" t="s">
        <v>7408</v>
      </c>
      <c r="C707" s="14" t="s">
        <v>4220</v>
      </c>
      <c r="D707" s="14" t="s">
        <v>1028</v>
      </c>
      <c r="E707" s="14" t="s">
        <v>7404</v>
      </c>
      <c r="F707" s="14" t="s">
        <v>4221</v>
      </c>
    </row>
    <row r="708">
      <c r="A708" s="14" t="s">
        <v>4225</v>
      </c>
      <c r="B708" s="14" t="s">
        <v>7410</v>
      </c>
      <c r="C708" s="14" t="s">
        <v>4226</v>
      </c>
      <c r="D708" s="14" t="s">
        <v>1044</v>
      </c>
      <c r="E708" s="14" t="s">
        <v>7404</v>
      </c>
      <c r="F708" s="14" t="s">
        <v>4227</v>
      </c>
    </row>
    <row r="709">
      <c r="A709" s="14" t="s">
        <v>4231</v>
      </c>
      <c r="B709" s="14" t="s">
        <v>7412</v>
      </c>
      <c r="C709" s="14" t="s">
        <v>4232</v>
      </c>
      <c r="D709" s="14" t="s">
        <v>1057</v>
      </c>
      <c r="E709" s="14" t="s">
        <v>7413</v>
      </c>
      <c r="F709" s="14" t="s">
        <v>4233</v>
      </c>
    </row>
    <row r="710">
      <c r="A710" s="14" t="s">
        <v>4237</v>
      </c>
      <c r="B710" s="14" t="s">
        <v>7415</v>
      </c>
      <c r="C710" s="14" t="s">
        <v>4238</v>
      </c>
      <c r="D710" s="14" t="s">
        <v>1065</v>
      </c>
      <c r="E710" s="14" t="s">
        <v>7413</v>
      </c>
      <c r="F710" s="14" t="s">
        <v>4239</v>
      </c>
    </row>
    <row r="711">
      <c r="A711" s="14" t="s">
        <v>4243</v>
      </c>
      <c r="B711" s="14" t="s">
        <v>7417</v>
      </c>
      <c r="C711" s="14" t="s">
        <v>4244</v>
      </c>
      <c r="D711" s="14" t="s">
        <v>1073</v>
      </c>
      <c r="E711" s="14" t="s">
        <v>7418</v>
      </c>
      <c r="F711" s="14" t="s">
        <v>4245</v>
      </c>
    </row>
    <row r="712">
      <c r="A712" s="14" t="s">
        <v>4249</v>
      </c>
      <c r="B712" s="14" t="s">
        <v>7420</v>
      </c>
      <c r="C712" s="14" t="s">
        <v>4250</v>
      </c>
      <c r="D712" s="14" t="s">
        <v>1082</v>
      </c>
      <c r="E712" s="14" t="s">
        <v>7421</v>
      </c>
      <c r="F712" s="14" t="s">
        <v>4251</v>
      </c>
    </row>
    <row r="713">
      <c r="A713" s="14" t="s">
        <v>4255</v>
      </c>
      <c r="B713" s="14" t="s">
        <v>7423</v>
      </c>
      <c r="C713" s="14" t="s">
        <v>4256</v>
      </c>
      <c r="D713" s="14" t="s">
        <v>136</v>
      </c>
      <c r="E713" s="14" t="s">
        <v>7424</v>
      </c>
      <c r="F713" s="14" t="s">
        <v>4257</v>
      </c>
    </row>
    <row r="714">
      <c r="A714" s="14" t="s">
        <v>4261</v>
      </c>
      <c r="B714" s="14" t="s">
        <v>7426</v>
      </c>
      <c r="C714" s="14" t="s">
        <v>4262</v>
      </c>
      <c r="D714" s="14" t="s">
        <v>1099</v>
      </c>
      <c r="E714" s="14" t="s">
        <v>7424</v>
      </c>
      <c r="F714" s="14" t="s">
        <v>4263</v>
      </c>
    </row>
    <row r="715">
      <c r="A715" s="14" t="s">
        <v>4267</v>
      </c>
      <c r="B715" s="14" t="s">
        <v>7428</v>
      </c>
      <c r="C715" s="14" t="s">
        <v>4268</v>
      </c>
      <c r="D715" s="14" t="s">
        <v>1113</v>
      </c>
      <c r="E715" s="14" t="s">
        <v>7429</v>
      </c>
      <c r="F715" s="14" t="s">
        <v>4269</v>
      </c>
    </row>
    <row r="716">
      <c r="A716" s="14" t="s">
        <v>4273</v>
      </c>
      <c r="B716" s="14" t="s">
        <v>7431</v>
      </c>
      <c r="C716" s="14" t="s">
        <v>4274</v>
      </c>
      <c r="D716" s="14" t="s">
        <v>1123</v>
      </c>
      <c r="E716" s="14" t="s">
        <v>7432</v>
      </c>
      <c r="F716" s="14" t="s">
        <v>4275</v>
      </c>
    </row>
    <row r="717">
      <c r="A717" s="14" t="s">
        <v>4279</v>
      </c>
      <c r="B717" s="14" t="s">
        <v>7434</v>
      </c>
      <c r="C717" s="14" t="s">
        <v>4280</v>
      </c>
      <c r="D717" s="14" t="s">
        <v>1131</v>
      </c>
      <c r="E717" s="14" t="s">
        <v>7432</v>
      </c>
      <c r="F717" s="14" t="s">
        <v>4281</v>
      </c>
    </row>
    <row r="718">
      <c r="A718" s="14" t="s">
        <v>4285</v>
      </c>
      <c r="B718" s="14" t="s">
        <v>7436</v>
      </c>
      <c r="C718" s="14" t="s">
        <v>4286</v>
      </c>
      <c r="D718" s="14" t="s">
        <v>1139</v>
      </c>
      <c r="E718" s="14" t="s">
        <v>7437</v>
      </c>
      <c r="F718" s="14" t="s">
        <v>4287</v>
      </c>
    </row>
    <row r="719">
      <c r="A719" s="14" t="s">
        <v>4291</v>
      </c>
      <c r="B719" s="14" t="s">
        <v>7439</v>
      </c>
      <c r="C719" s="14" t="s">
        <v>4292</v>
      </c>
      <c r="D719" s="14" t="s">
        <v>1161</v>
      </c>
      <c r="E719" s="14" t="s">
        <v>7437</v>
      </c>
      <c r="F719" s="14" t="s">
        <v>4293</v>
      </c>
    </row>
    <row r="720">
      <c r="A720" s="14" t="s">
        <v>4297</v>
      </c>
      <c r="B720" s="14" t="s">
        <v>7441</v>
      </c>
      <c r="C720" s="14" t="s">
        <v>4298</v>
      </c>
      <c r="D720" s="14" t="s">
        <v>1171</v>
      </c>
      <c r="E720" s="14" t="s">
        <v>7442</v>
      </c>
      <c r="F720" s="14" t="s">
        <v>4299</v>
      </c>
    </row>
    <row r="721">
      <c r="A721" s="14" t="s">
        <v>4303</v>
      </c>
      <c r="B721" s="14" t="s">
        <v>7444</v>
      </c>
      <c r="C721" s="14" t="s">
        <v>4304</v>
      </c>
      <c r="D721" s="14" t="s">
        <v>1181</v>
      </c>
      <c r="E721" s="14" t="s">
        <v>7445</v>
      </c>
      <c r="F721" s="14" t="s">
        <v>4305</v>
      </c>
    </row>
    <row r="722">
      <c r="A722" s="14" t="s">
        <v>4309</v>
      </c>
      <c r="B722" s="14" t="s">
        <v>7447</v>
      </c>
      <c r="C722" s="14" t="s">
        <v>1869</v>
      </c>
      <c r="D722" s="14" t="s">
        <v>1190</v>
      </c>
      <c r="E722" s="14" t="s">
        <v>7448</v>
      </c>
      <c r="F722" s="14" t="s">
        <v>4310</v>
      </c>
    </row>
    <row r="723">
      <c r="A723" s="14" t="s">
        <v>4313</v>
      </c>
      <c r="B723" s="14" t="s">
        <v>7450</v>
      </c>
      <c r="C723" s="14" t="s">
        <v>4314</v>
      </c>
      <c r="D723" s="14" t="s">
        <v>1198</v>
      </c>
      <c r="E723" s="14" t="s">
        <v>7448</v>
      </c>
      <c r="F723" s="14" t="s">
        <v>4315</v>
      </c>
    </row>
    <row r="724">
      <c r="A724" s="14" t="s">
        <v>4319</v>
      </c>
      <c r="B724" s="14" t="s">
        <v>7452</v>
      </c>
      <c r="C724" s="14" t="s">
        <v>4320</v>
      </c>
      <c r="D724" s="14" t="s">
        <v>1204</v>
      </c>
      <c r="E724" s="14" t="s">
        <v>7453</v>
      </c>
      <c r="F724" s="14" t="s">
        <v>4321</v>
      </c>
    </row>
    <row r="725">
      <c r="A725" s="14" t="s">
        <v>4325</v>
      </c>
      <c r="B725" s="14" t="s">
        <v>7455</v>
      </c>
      <c r="C725" s="14" t="s">
        <v>4326</v>
      </c>
      <c r="D725" s="14" t="s">
        <v>4327</v>
      </c>
      <c r="E725" s="14" t="s">
        <v>7453</v>
      </c>
      <c r="F725" s="14" t="s">
        <v>4328</v>
      </c>
    </row>
    <row r="726">
      <c r="A726" s="14" t="s">
        <v>4332</v>
      </c>
      <c r="B726" s="14" t="s">
        <v>7457</v>
      </c>
      <c r="C726" s="14" t="s">
        <v>4333</v>
      </c>
      <c r="D726" s="14" t="s">
        <v>1220</v>
      </c>
      <c r="E726" s="14" t="s">
        <v>7453</v>
      </c>
      <c r="F726" s="14" t="s">
        <v>4334</v>
      </c>
    </row>
    <row r="727">
      <c r="A727" s="14" t="s">
        <v>4338</v>
      </c>
      <c r="B727" s="14" t="s">
        <v>7459</v>
      </c>
      <c r="C727" s="14" t="s">
        <v>4339</v>
      </c>
      <c r="D727" s="14" t="s">
        <v>1228</v>
      </c>
      <c r="E727" s="14" t="s">
        <v>7460</v>
      </c>
      <c r="F727" s="14" t="s">
        <v>4340</v>
      </c>
    </row>
    <row r="728">
      <c r="A728" s="14" t="s">
        <v>4344</v>
      </c>
      <c r="B728" s="14" t="s">
        <v>7462</v>
      </c>
      <c r="C728" s="14" t="s">
        <v>4345</v>
      </c>
      <c r="D728" s="14" t="s">
        <v>1236</v>
      </c>
      <c r="E728" s="14" t="s">
        <v>7463</v>
      </c>
      <c r="F728" s="14" t="s">
        <v>4346</v>
      </c>
    </row>
    <row r="729">
      <c r="A729" s="14" t="s">
        <v>4350</v>
      </c>
      <c r="B729" s="14" t="s">
        <v>7465</v>
      </c>
      <c r="C729" s="14" t="s">
        <v>4351</v>
      </c>
      <c r="D729" s="14" t="s">
        <v>1244</v>
      </c>
      <c r="E729" s="14" t="s">
        <v>7466</v>
      </c>
      <c r="F729" s="14" t="s">
        <v>4352</v>
      </c>
    </row>
    <row r="730">
      <c r="A730" s="14" t="s">
        <v>4356</v>
      </c>
      <c r="B730" s="14" t="s">
        <v>7468</v>
      </c>
      <c r="C730" s="14" t="s">
        <v>4357</v>
      </c>
      <c r="D730" s="14" t="s">
        <v>1252</v>
      </c>
      <c r="E730" s="14" t="s">
        <v>7469</v>
      </c>
      <c r="F730" s="14" t="s">
        <v>4358</v>
      </c>
    </row>
    <row r="731">
      <c r="A731" s="14" t="s">
        <v>4362</v>
      </c>
      <c r="B731" s="14" t="s">
        <v>7471</v>
      </c>
      <c r="C731" s="14" t="s">
        <v>4363</v>
      </c>
      <c r="D731" s="14" t="s">
        <v>1260</v>
      </c>
      <c r="E731" s="14" t="s">
        <v>7469</v>
      </c>
      <c r="F731" s="14" t="s">
        <v>4364</v>
      </c>
    </row>
    <row r="732">
      <c r="A732" s="14" t="s">
        <v>4368</v>
      </c>
      <c r="B732" s="14" t="s">
        <v>7473</v>
      </c>
      <c r="C732" s="14" t="s">
        <v>4369</v>
      </c>
      <c r="D732" s="14" t="s">
        <v>1269</v>
      </c>
      <c r="E732" s="14" t="s">
        <v>7474</v>
      </c>
      <c r="F732" s="14" t="s">
        <v>4370</v>
      </c>
    </row>
    <row r="733">
      <c r="A733" s="14" t="s">
        <v>4374</v>
      </c>
      <c r="B733" s="14" t="s">
        <v>7476</v>
      </c>
      <c r="C733" s="14" t="s">
        <v>4375</v>
      </c>
      <c r="D733" s="14" t="s">
        <v>1285</v>
      </c>
      <c r="E733" s="14" t="s">
        <v>7474</v>
      </c>
      <c r="F733" s="14" t="s">
        <v>4376</v>
      </c>
    </row>
    <row r="734">
      <c r="A734" s="14" t="s">
        <v>4380</v>
      </c>
      <c r="B734" s="14" t="s">
        <v>7478</v>
      </c>
      <c r="C734" s="14" t="s">
        <v>4381</v>
      </c>
      <c r="D734" s="14" t="s">
        <v>1291</v>
      </c>
      <c r="E734" s="14" t="s">
        <v>7479</v>
      </c>
      <c r="F734" s="14" t="s">
        <v>4382</v>
      </c>
    </row>
    <row r="735">
      <c r="A735" s="14" t="s">
        <v>4386</v>
      </c>
      <c r="B735" s="14" t="s">
        <v>7481</v>
      </c>
      <c r="C735" s="14" t="s">
        <v>4387</v>
      </c>
      <c r="D735" s="14" t="s">
        <v>2247</v>
      </c>
      <c r="E735" s="14" t="s">
        <v>7479</v>
      </c>
      <c r="F735" s="14" t="s">
        <v>4388</v>
      </c>
    </row>
    <row r="736">
      <c r="A736" s="14" t="s">
        <v>4392</v>
      </c>
      <c r="B736" s="14" t="s">
        <v>7483</v>
      </c>
      <c r="C736" s="14" t="s">
        <v>4393</v>
      </c>
      <c r="D736" s="16"/>
      <c r="E736" s="16"/>
      <c r="F736" s="16"/>
    </row>
    <row r="737">
      <c r="A737" s="14" t="s">
        <v>4397</v>
      </c>
      <c r="B737" s="14" t="s">
        <v>7483</v>
      </c>
      <c r="C737" s="14" t="s">
        <v>4393</v>
      </c>
      <c r="D737" s="14" t="s">
        <v>2254</v>
      </c>
      <c r="E737" s="14" t="s">
        <v>7479</v>
      </c>
      <c r="F737" s="14" t="s">
        <v>4398</v>
      </c>
    </row>
    <row r="738">
      <c r="A738" s="14" t="s">
        <v>4402</v>
      </c>
      <c r="B738" s="14" t="s">
        <v>7486</v>
      </c>
      <c r="C738" s="14" t="s">
        <v>4403</v>
      </c>
      <c r="D738" s="14" t="s">
        <v>2261</v>
      </c>
      <c r="E738" s="14" t="s">
        <v>7487</v>
      </c>
      <c r="F738" s="14" t="s">
        <v>4404</v>
      </c>
    </row>
    <row r="739">
      <c r="A739" s="14" t="s">
        <v>4406</v>
      </c>
      <c r="B739" s="14" t="s">
        <v>7489</v>
      </c>
      <c r="C739" s="14" t="s">
        <v>4407</v>
      </c>
      <c r="D739" s="14" t="s">
        <v>2268</v>
      </c>
      <c r="E739" s="14" t="s">
        <v>7490</v>
      </c>
      <c r="F739" s="14" t="s">
        <v>4408</v>
      </c>
    </row>
    <row r="740">
      <c r="A740" s="14" t="s">
        <v>4412</v>
      </c>
      <c r="B740" s="14" t="s">
        <v>7492</v>
      </c>
      <c r="C740" s="14" t="s">
        <v>4413</v>
      </c>
      <c r="D740" s="14" t="s">
        <v>2274</v>
      </c>
      <c r="E740" s="14" t="s">
        <v>7493</v>
      </c>
      <c r="F740" s="14" t="s">
        <v>4414</v>
      </c>
    </row>
    <row r="741">
      <c r="A741" s="14" t="s">
        <v>4418</v>
      </c>
      <c r="B741" s="14" t="s">
        <v>7495</v>
      </c>
      <c r="C741" s="14" t="s">
        <v>4419</v>
      </c>
      <c r="D741" s="14" t="s">
        <v>2281</v>
      </c>
      <c r="E741" s="14" t="s">
        <v>7496</v>
      </c>
      <c r="F741" s="14" t="s">
        <v>4420</v>
      </c>
    </row>
    <row r="742">
      <c r="A742" s="14" t="s">
        <v>4424</v>
      </c>
      <c r="B742" s="14" t="s">
        <v>7498</v>
      </c>
      <c r="C742" s="14" t="s">
        <v>4425</v>
      </c>
      <c r="D742" s="14" t="s">
        <v>2288</v>
      </c>
      <c r="E742" s="14" t="s">
        <v>7496</v>
      </c>
      <c r="F742" s="14" t="s">
        <v>4426</v>
      </c>
    </row>
    <row r="743">
      <c r="A743" s="14" t="s">
        <v>4430</v>
      </c>
      <c r="B743" s="14" t="s">
        <v>7498</v>
      </c>
      <c r="C743" s="14" t="s">
        <v>4425</v>
      </c>
    </row>
    <row r="744">
      <c r="A744" s="14" t="s">
        <v>4432</v>
      </c>
      <c r="B744" s="14" t="s">
        <v>7501</v>
      </c>
      <c r="C744" s="14" t="s">
        <v>4433</v>
      </c>
      <c r="D744" s="14" t="s">
        <v>2297</v>
      </c>
      <c r="E744" s="14" t="s">
        <v>7502</v>
      </c>
      <c r="F744" s="14" t="s">
        <v>4434</v>
      </c>
    </row>
    <row r="745">
      <c r="A745" s="14" t="s">
        <v>4438</v>
      </c>
      <c r="B745" s="14" t="s">
        <v>7504</v>
      </c>
      <c r="C745" s="14" t="s">
        <v>4439</v>
      </c>
      <c r="D745" s="14" t="s">
        <v>2305</v>
      </c>
      <c r="E745" s="14" t="s">
        <v>7505</v>
      </c>
      <c r="F745" s="14" t="s">
        <v>4440</v>
      </c>
    </row>
    <row r="746">
      <c r="A746" s="14" t="s">
        <v>4444</v>
      </c>
      <c r="B746" s="14" t="s">
        <v>7507</v>
      </c>
      <c r="C746" s="14" t="s">
        <v>4445</v>
      </c>
      <c r="D746" s="14" t="s">
        <v>2313</v>
      </c>
      <c r="E746" s="14" t="s">
        <v>7505</v>
      </c>
      <c r="F746" s="14" t="s">
        <v>4446</v>
      </c>
    </row>
    <row r="747">
      <c r="A747" s="14" t="s">
        <v>4450</v>
      </c>
      <c r="B747" s="14" t="s">
        <v>7509</v>
      </c>
      <c r="C747" s="14" t="s">
        <v>4451</v>
      </c>
      <c r="D747" s="14" t="s">
        <v>2321</v>
      </c>
      <c r="E747" s="14" t="s">
        <v>7510</v>
      </c>
      <c r="F747" s="14" t="s">
        <v>4452</v>
      </c>
    </row>
    <row r="748">
      <c r="A748" s="14" t="s">
        <v>4455</v>
      </c>
      <c r="B748" s="14" t="s">
        <v>7512</v>
      </c>
      <c r="C748" s="14" t="s">
        <v>4456</v>
      </c>
      <c r="D748" s="16"/>
      <c r="E748" s="16"/>
      <c r="F748" s="16"/>
    </row>
    <row r="749">
      <c r="A749" s="14" t="s">
        <v>4460</v>
      </c>
      <c r="B749" s="14" t="s">
        <v>7512</v>
      </c>
      <c r="C749" s="14" t="s">
        <v>4456</v>
      </c>
      <c r="D749" s="16"/>
      <c r="E749" s="16"/>
      <c r="F749" s="16"/>
    </row>
    <row r="750">
      <c r="A750" s="14" t="s">
        <v>4462</v>
      </c>
      <c r="B750" s="14" t="s">
        <v>7512</v>
      </c>
      <c r="C750" s="14" t="s">
        <v>4456</v>
      </c>
      <c r="D750" s="16"/>
      <c r="E750" s="16"/>
      <c r="F750" s="16"/>
    </row>
    <row r="751">
      <c r="A751" s="14" t="s">
        <v>4464</v>
      </c>
      <c r="B751" s="14" t="s">
        <v>7512</v>
      </c>
      <c r="C751" s="14" t="s">
        <v>4456</v>
      </c>
      <c r="D751" s="16"/>
      <c r="E751" s="16"/>
      <c r="F751" s="16"/>
    </row>
    <row r="752">
      <c r="A752" s="14" t="s">
        <v>4466</v>
      </c>
      <c r="B752" s="14" t="s">
        <v>7512</v>
      </c>
      <c r="C752" s="14" t="s">
        <v>4456</v>
      </c>
      <c r="D752" s="16"/>
      <c r="E752" s="16"/>
      <c r="F752" s="16"/>
    </row>
    <row r="753">
      <c r="A753" s="14" t="s">
        <v>4467</v>
      </c>
      <c r="B753" s="14" t="s">
        <v>7512</v>
      </c>
      <c r="C753" s="14" t="s">
        <v>4456</v>
      </c>
      <c r="D753" s="16"/>
      <c r="E753" s="16"/>
      <c r="F753" s="16"/>
    </row>
    <row r="754">
      <c r="A754" s="14" t="s">
        <v>4468</v>
      </c>
      <c r="B754" s="14" t="s">
        <v>7512</v>
      </c>
      <c r="C754" s="14" t="s">
        <v>4456</v>
      </c>
      <c r="D754" s="14" t="s">
        <v>2329</v>
      </c>
      <c r="E754" s="14" t="s">
        <v>7510</v>
      </c>
      <c r="F754" s="14" t="s">
        <v>4469</v>
      </c>
    </row>
    <row r="755">
      <c r="A755" s="14" t="s">
        <v>4470</v>
      </c>
      <c r="B755" s="14" t="s">
        <v>7520</v>
      </c>
      <c r="C755" s="14" t="s">
        <v>4471</v>
      </c>
      <c r="D755" s="14" t="s">
        <v>2337</v>
      </c>
      <c r="E755" s="14" t="s">
        <v>7521</v>
      </c>
      <c r="F755" s="14" t="s">
        <v>4472</v>
      </c>
    </row>
    <row r="756">
      <c r="A756" s="14" t="s">
        <v>4475</v>
      </c>
      <c r="B756" s="14" t="s">
        <v>7523</v>
      </c>
      <c r="C756" s="14" t="s">
        <v>4476</v>
      </c>
      <c r="D756" s="14" t="s">
        <v>2345</v>
      </c>
      <c r="E756" s="14" t="s">
        <v>7521</v>
      </c>
      <c r="F756" s="14" t="s">
        <v>4477</v>
      </c>
    </row>
    <row r="757">
      <c r="A757" s="14" t="s">
        <v>4480</v>
      </c>
      <c r="B757" s="14" t="s">
        <v>7525</v>
      </c>
      <c r="C757" s="14" t="s">
        <v>4481</v>
      </c>
      <c r="D757" s="14" t="s">
        <v>2353</v>
      </c>
      <c r="E757" s="14" t="s">
        <v>7526</v>
      </c>
      <c r="F757" s="14" t="s">
        <v>4482</v>
      </c>
    </row>
    <row r="758">
      <c r="A758" s="14" t="s">
        <v>4485</v>
      </c>
      <c r="B758" s="14" t="s">
        <v>7528</v>
      </c>
      <c r="C758" s="14" t="s">
        <v>4486</v>
      </c>
      <c r="D758" s="14" t="s">
        <v>2361</v>
      </c>
      <c r="E758" s="14" t="s">
        <v>7526</v>
      </c>
      <c r="F758" s="14" t="s">
        <v>4487</v>
      </c>
    </row>
    <row r="759">
      <c r="A759" s="14" t="s">
        <v>4491</v>
      </c>
      <c r="B759" s="14" t="s">
        <v>7530</v>
      </c>
      <c r="C759" s="14" t="s">
        <v>4492</v>
      </c>
      <c r="D759" s="14" t="s">
        <v>2369</v>
      </c>
      <c r="E759" s="14" t="s">
        <v>7531</v>
      </c>
      <c r="F759" s="14" t="s">
        <v>4493</v>
      </c>
    </row>
    <row r="760">
      <c r="A760" s="14" t="s">
        <v>4497</v>
      </c>
      <c r="B760" s="14" t="s">
        <v>7533</v>
      </c>
      <c r="C760" s="14" t="s">
        <v>4498</v>
      </c>
      <c r="D760" s="14" t="s">
        <v>2378</v>
      </c>
      <c r="E760" s="14" t="s">
        <v>7531</v>
      </c>
      <c r="F760" s="14" t="s">
        <v>4499</v>
      </c>
    </row>
    <row r="761">
      <c r="A761" s="14" t="s">
        <v>4503</v>
      </c>
      <c r="B761" s="14" t="s">
        <v>7535</v>
      </c>
      <c r="C761" s="14" t="s">
        <v>4504</v>
      </c>
      <c r="D761" s="14" t="s">
        <v>2386</v>
      </c>
      <c r="E761" s="14" t="s">
        <v>7536</v>
      </c>
      <c r="F761" s="14" t="s">
        <v>4505</v>
      </c>
    </row>
    <row r="762">
      <c r="A762" s="14" t="s">
        <v>4509</v>
      </c>
      <c r="B762" s="14" t="s">
        <v>7538</v>
      </c>
      <c r="C762" s="14" t="s">
        <v>4510</v>
      </c>
      <c r="D762" s="14" t="s">
        <v>2394</v>
      </c>
      <c r="E762" s="14" t="s">
        <v>7536</v>
      </c>
      <c r="F762" s="14" t="s">
        <v>4511</v>
      </c>
    </row>
    <row r="763">
      <c r="A763" s="14" t="s">
        <v>4515</v>
      </c>
      <c r="B763" s="14" t="s">
        <v>7540</v>
      </c>
      <c r="C763" s="14" t="s">
        <v>4516</v>
      </c>
      <c r="D763" s="14" t="s">
        <v>2402</v>
      </c>
      <c r="E763" s="14" t="s">
        <v>7541</v>
      </c>
      <c r="F763" s="14" t="s">
        <v>4517</v>
      </c>
    </row>
    <row r="764">
      <c r="A764" s="14" t="s">
        <v>4521</v>
      </c>
      <c r="B764" s="14" t="s">
        <v>7543</v>
      </c>
      <c r="C764" s="14" t="s">
        <v>4522</v>
      </c>
      <c r="D764" s="14" t="s">
        <v>2402</v>
      </c>
      <c r="E764" s="14" t="s">
        <v>7541</v>
      </c>
      <c r="F764" s="14" t="s">
        <v>4517</v>
      </c>
    </row>
    <row r="765">
      <c r="A765" s="14" t="s">
        <v>4524</v>
      </c>
      <c r="B765" s="14" t="s">
        <v>7545</v>
      </c>
      <c r="C765" s="14" t="s">
        <v>4525</v>
      </c>
      <c r="D765" s="14" t="s">
        <v>2410</v>
      </c>
      <c r="E765" s="14" t="s">
        <v>7546</v>
      </c>
      <c r="F765" s="14" t="s">
        <v>4526</v>
      </c>
    </row>
    <row r="766">
      <c r="A766" s="14" t="s">
        <v>4530</v>
      </c>
      <c r="B766" s="14" t="s">
        <v>7548</v>
      </c>
      <c r="C766" s="14" t="s">
        <v>1160</v>
      </c>
      <c r="D766" s="14" t="s">
        <v>2418</v>
      </c>
      <c r="E766" s="14" t="s">
        <v>7546</v>
      </c>
      <c r="F766" s="14" t="s">
        <v>4531</v>
      </c>
    </row>
    <row r="767">
      <c r="A767" s="14" t="s">
        <v>4535</v>
      </c>
      <c r="B767" s="14" t="s">
        <v>7550</v>
      </c>
      <c r="C767" s="14" t="s">
        <v>4536</v>
      </c>
      <c r="D767" s="14" t="s">
        <v>2427</v>
      </c>
      <c r="E767" s="14" t="s">
        <v>7551</v>
      </c>
      <c r="F767" s="14" t="s">
        <v>4537</v>
      </c>
    </row>
    <row r="768">
      <c r="A768" s="14" t="s">
        <v>4541</v>
      </c>
      <c r="B768" s="14" t="s">
        <v>7553</v>
      </c>
      <c r="C768" s="14" t="s">
        <v>4542</v>
      </c>
      <c r="D768" s="14" t="s">
        <v>2435</v>
      </c>
      <c r="E768" s="14" t="s">
        <v>7551</v>
      </c>
      <c r="F768" s="14" t="s">
        <v>4543</v>
      </c>
    </row>
    <row r="769">
      <c r="A769" s="14" t="s">
        <v>4546</v>
      </c>
      <c r="B769" s="14" t="s">
        <v>7555</v>
      </c>
      <c r="C769" s="14" t="s">
        <v>4547</v>
      </c>
      <c r="D769" s="14" t="s">
        <v>2442</v>
      </c>
      <c r="E769" s="14" t="s">
        <v>7556</v>
      </c>
      <c r="F769" s="14" t="s">
        <v>4548</v>
      </c>
    </row>
    <row r="770">
      <c r="A770" s="14" t="s">
        <v>4552</v>
      </c>
      <c r="B770" s="14" t="s">
        <v>7558</v>
      </c>
      <c r="C770" s="14" t="s">
        <v>4553</v>
      </c>
      <c r="D770" s="14" t="s">
        <v>2450</v>
      </c>
      <c r="E770" s="14" t="s">
        <v>7556</v>
      </c>
      <c r="F770" s="14" t="s">
        <v>4554</v>
      </c>
    </row>
    <row r="771">
      <c r="A771" s="14" t="s">
        <v>4558</v>
      </c>
      <c r="B771" s="14" t="s">
        <v>7560</v>
      </c>
      <c r="C771" s="14" t="s">
        <v>4559</v>
      </c>
      <c r="D771" s="16"/>
      <c r="E771" s="16"/>
      <c r="F771" s="16"/>
    </row>
    <row r="772">
      <c r="A772" s="14" t="s">
        <v>4562</v>
      </c>
      <c r="B772" s="14" t="s">
        <v>7562</v>
      </c>
      <c r="C772" s="14" t="s">
        <v>4563</v>
      </c>
      <c r="D772" s="14" t="s">
        <v>2459</v>
      </c>
      <c r="E772" s="14" t="s">
        <v>7563</v>
      </c>
      <c r="F772" s="14" t="s">
        <v>4564</v>
      </c>
    </row>
    <row r="773">
      <c r="A773" s="14" t="s">
        <v>4569</v>
      </c>
      <c r="B773" s="14" t="s">
        <v>7565</v>
      </c>
      <c r="C773" s="14" t="s">
        <v>4570</v>
      </c>
      <c r="D773" s="14" t="s">
        <v>2467</v>
      </c>
      <c r="E773" s="14" t="s">
        <v>7563</v>
      </c>
      <c r="F773" s="14" t="s">
        <v>4571</v>
      </c>
    </row>
    <row r="774">
      <c r="A774" s="14" t="s">
        <v>4576</v>
      </c>
      <c r="B774" s="14" t="s">
        <v>7567</v>
      </c>
      <c r="C774" s="14" t="s">
        <v>4577</v>
      </c>
      <c r="D774" s="14" t="s">
        <v>2475</v>
      </c>
      <c r="E774" s="14" t="s">
        <v>7568</v>
      </c>
      <c r="F774" s="14" t="s">
        <v>4578</v>
      </c>
    </row>
    <row r="775">
      <c r="A775" s="14" t="s">
        <v>4583</v>
      </c>
      <c r="B775" s="14" t="s">
        <v>7570</v>
      </c>
      <c r="C775" s="14" t="s">
        <v>4584</v>
      </c>
      <c r="D775" s="14" t="s">
        <v>2483</v>
      </c>
      <c r="E775" s="14" t="s">
        <v>7571</v>
      </c>
      <c r="F775" s="14" t="s">
        <v>4585</v>
      </c>
    </row>
    <row r="776">
      <c r="A776" s="14" t="s">
        <v>4588</v>
      </c>
      <c r="B776" s="14" t="s">
        <v>7573</v>
      </c>
      <c r="C776" s="14" t="s">
        <v>4589</v>
      </c>
      <c r="D776" s="14" t="s">
        <v>2491</v>
      </c>
      <c r="E776" s="14" t="s">
        <v>7571</v>
      </c>
      <c r="F776" s="14" t="s">
        <v>4590</v>
      </c>
    </row>
    <row r="777">
      <c r="A777" s="14" t="s">
        <v>4595</v>
      </c>
      <c r="B777" s="14" t="s">
        <v>7575</v>
      </c>
      <c r="C777" s="14" t="s">
        <v>4596</v>
      </c>
      <c r="D777" s="14" t="s">
        <v>2502</v>
      </c>
      <c r="E777" s="14" t="s">
        <v>7576</v>
      </c>
      <c r="F777" s="14" t="s">
        <v>4597</v>
      </c>
    </row>
    <row r="778">
      <c r="A778" s="14" t="s">
        <v>4602</v>
      </c>
      <c r="B778" s="14" t="s">
        <v>7578</v>
      </c>
      <c r="C778" s="14" t="s">
        <v>4603</v>
      </c>
      <c r="D778" s="14" t="s">
        <v>2510</v>
      </c>
      <c r="E778" s="14" t="s">
        <v>7579</v>
      </c>
      <c r="F778" s="14" t="s">
        <v>4604</v>
      </c>
    </row>
    <row r="779">
      <c r="A779" s="14" t="s">
        <v>4609</v>
      </c>
      <c r="B779" s="14" t="s">
        <v>7581</v>
      </c>
      <c r="C779" s="14" t="s">
        <v>4610</v>
      </c>
      <c r="D779" s="14" t="s">
        <v>4611</v>
      </c>
      <c r="E779" s="14" t="s">
        <v>7582</v>
      </c>
      <c r="F779" s="14" t="s">
        <v>4612</v>
      </c>
    </row>
    <row r="780">
      <c r="A780" s="14" t="s">
        <v>4617</v>
      </c>
      <c r="B780" s="14" t="s">
        <v>7584</v>
      </c>
      <c r="C780" s="14" t="s">
        <v>4618</v>
      </c>
      <c r="D780" s="14" t="s">
        <v>4619</v>
      </c>
      <c r="E780" s="14" t="s">
        <v>7582</v>
      </c>
      <c r="F780" s="14" t="s">
        <v>4620</v>
      </c>
    </row>
    <row r="781">
      <c r="A781" s="14" t="s">
        <v>4625</v>
      </c>
      <c r="B781" s="14" t="s">
        <v>7586</v>
      </c>
      <c r="C781" s="14" t="s">
        <v>4626</v>
      </c>
      <c r="D781" s="14" t="s">
        <v>4627</v>
      </c>
      <c r="E781" s="14" t="s">
        <v>7587</v>
      </c>
      <c r="F781" s="14" t="s">
        <v>4628</v>
      </c>
    </row>
    <row r="782">
      <c r="A782" s="14" t="s">
        <v>4634</v>
      </c>
      <c r="B782" s="14" t="s">
        <v>7589</v>
      </c>
      <c r="C782" s="14" t="s">
        <v>4635</v>
      </c>
      <c r="D782" s="14" t="s">
        <v>4636</v>
      </c>
      <c r="E782" s="14" t="s">
        <v>7590</v>
      </c>
      <c r="F782" s="14" t="s">
        <v>4637</v>
      </c>
    </row>
    <row r="783">
      <c r="A783" s="14" t="s">
        <v>4642</v>
      </c>
      <c r="B783" s="14" t="s">
        <v>7592</v>
      </c>
      <c r="C783" s="14" t="s">
        <v>4643</v>
      </c>
      <c r="D783" s="14" t="s">
        <v>4644</v>
      </c>
      <c r="E783" s="14" t="s">
        <v>7590</v>
      </c>
      <c r="F783" s="14" t="s">
        <v>4645</v>
      </c>
    </row>
    <row r="784">
      <c r="A784" s="14" t="s">
        <v>4650</v>
      </c>
      <c r="B784" s="14" t="s">
        <v>7594</v>
      </c>
      <c r="C784" s="14" t="s">
        <v>4651</v>
      </c>
      <c r="D784" s="14" t="s">
        <v>4652</v>
      </c>
      <c r="E784" s="14" t="s">
        <v>7595</v>
      </c>
      <c r="F784" s="14" t="s">
        <v>4653</v>
      </c>
    </row>
    <row r="785">
      <c r="A785" s="14" t="s">
        <v>4659</v>
      </c>
      <c r="B785" s="14" t="s">
        <v>7597</v>
      </c>
      <c r="C785" s="14" t="s">
        <v>4660</v>
      </c>
      <c r="D785" s="14" t="s">
        <v>19</v>
      </c>
      <c r="E785" s="14" t="s">
        <v>7598</v>
      </c>
      <c r="F785" s="14" t="s">
        <v>4661</v>
      </c>
    </row>
    <row r="786">
      <c r="A786" s="14" t="s">
        <v>4666</v>
      </c>
      <c r="B786" s="14" t="s">
        <v>7600</v>
      </c>
      <c r="C786" s="14" t="s">
        <v>4563</v>
      </c>
      <c r="D786" s="14" t="s">
        <v>28</v>
      </c>
      <c r="E786" s="14" t="s">
        <v>7598</v>
      </c>
      <c r="F786" s="14" t="s">
        <v>4564</v>
      </c>
    </row>
    <row r="787">
      <c r="A787" s="14" t="s">
        <v>4670</v>
      </c>
      <c r="B787" s="14" t="s">
        <v>7602</v>
      </c>
      <c r="C787" s="14" t="s">
        <v>4671</v>
      </c>
      <c r="D787" s="14" t="s">
        <v>36</v>
      </c>
      <c r="E787" s="14" t="s">
        <v>7598</v>
      </c>
      <c r="F787" s="14" t="s">
        <v>4672</v>
      </c>
    </row>
    <row r="788">
      <c r="A788" s="14" t="s">
        <v>4677</v>
      </c>
      <c r="B788" s="14" t="s">
        <v>7604</v>
      </c>
      <c r="C788" s="14" t="s">
        <v>4678</v>
      </c>
      <c r="D788" s="14" t="s">
        <v>44</v>
      </c>
      <c r="E788" s="14" t="s">
        <v>7605</v>
      </c>
      <c r="F788" s="14" t="s">
        <v>4679</v>
      </c>
    </row>
    <row r="789">
      <c r="A789" s="14" t="s">
        <v>4684</v>
      </c>
      <c r="B789" s="14" t="s">
        <v>7607</v>
      </c>
      <c r="C789" s="14" t="s">
        <v>3243</v>
      </c>
      <c r="D789" s="14" t="s">
        <v>55</v>
      </c>
      <c r="E789" s="14" t="s">
        <v>7608</v>
      </c>
      <c r="F789" s="14" t="s">
        <v>3244</v>
      </c>
    </row>
    <row r="790">
      <c r="A790" s="14" t="s">
        <v>4687</v>
      </c>
      <c r="B790" s="14" t="s">
        <v>7610</v>
      </c>
      <c r="C790" s="14" t="s">
        <v>4688</v>
      </c>
      <c r="D790" s="14" t="s">
        <v>63</v>
      </c>
      <c r="E790" s="14" t="s">
        <v>7608</v>
      </c>
      <c r="F790" s="14" t="s">
        <v>4689</v>
      </c>
    </row>
    <row r="791">
      <c r="A791" s="14" t="s">
        <v>4693</v>
      </c>
      <c r="B791" s="14" t="s">
        <v>7612</v>
      </c>
      <c r="C791" s="14" t="s">
        <v>4694</v>
      </c>
      <c r="D791" s="14" t="s">
        <v>71</v>
      </c>
      <c r="E791" s="14" t="s">
        <v>7613</v>
      </c>
      <c r="F791" s="14" t="s">
        <v>4695</v>
      </c>
    </row>
    <row r="792">
      <c r="A792" s="14" t="s">
        <v>4699</v>
      </c>
      <c r="B792" s="14" t="s">
        <v>7615</v>
      </c>
      <c r="C792" s="14" t="s">
        <v>4700</v>
      </c>
      <c r="D792" s="14" t="s">
        <v>71</v>
      </c>
      <c r="E792" s="14" t="s">
        <v>7613</v>
      </c>
      <c r="F792" s="14" t="s">
        <v>4695</v>
      </c>
    </row>
    <row r="793">
      <c r="A793" s="14" t="s">
        <v>4702</v>
      </c>
      <c r="B793" s="14" t="s">
        <v>7617</v>
      </c>
      <c r="C793" s="14" t="s">
        <v>4703</v>
      </c>
      <c r="D793" s="14" t="s">
        <v>71</v>
      </c>
      <c r="E793" s="14" t="s">
        <v>7613</v>
      </c>
      <c r="F793" s="14" t="s">
        <v>4695</v>
      </c>
    </row>
    <row r="794">
      <c r="A794" s="14" t="s">
        <v>4704</v>
      </c>
      <c r="B794" s="16"/>
      <c r="C794" s="16"/>
      <c r="D794" s="16"/>
      <c r="E794" s="16"/>
      <c r="F794" s="16"/>
    </row>
    <row r="795">
      <c r="A795" s="14" t="s">
        <v>4706</v>
      </c>
      <c r="B795" s="14" t="s">
        <v>7622</v>
      </c>
      <c r="C795" s="14" t="s">
        <v>4707</v>
      </c>
      <c r="D795" s="14" t="s">
        <v>71</v>
      </c>
      <c r="E795" s="14" t="s">
        <v>7613</v>
      </c>
      <c r="F795" s="14" t="s">
        <v>4695</v>
      </c>
    </row>
    <row r="796">
      <c r="A796" s="14" t="s">
        <v>4709</v>
      </c>
      <c r="B796" s="14" t="s">
        <v>7624</v>
      </c>
      <c r="C796" s="14" t="s">
        <v>4710</v>
      </c>
      <c r="D796" s="14" t="s">
        <v>79</v>
      </c>
      <c r="E796" s="14" t="s">
        <v>7625</v>
      </c>
      <c r="F796" s="14" t="s">
        <v>4711</v>
      </c>
    </row>
    <row r="797">
      <c r="A797" s="14" t="s">
        <v>4714</v>
      </c>
      <c r="B797" s="14" t="s">
        <v>7627</v>
      </c>
      <c r="C797" s="14" t="s">
        <v>4715</v>
      </c>
      <c r="D797" s="14" t="s">
        <v>87</v>
      </c>
      <c r="E797" s="14" t="s">
        <v>7625</v>
      </c>
      <c r="F797" s="14" t="s">
        <v>4716</v>
      </c>
    </row>
    <row r="798">
      <c r="A798" s="14" t="s">
        <v>4719</v>
      </c>
      <c r="B798" s="14" t="s">
        <v>7629</v>
      </c>
      <c r="C798" s="14" t="s">
        <v>4720</v>
      </c>
      <c r="D798" s="14" t="s">
        <v>95</v>
      </c>
      <c r="E798" s="14" t="s">
        <v>7625</v>
      </c>
      <c r="F798" s="14" t="s">
        <v>4721</v>
      </c>
    </row>
    <row r="799">
      <c r="A799" s="14" t="s">
        <v>4724</v>
      </c>
      <c r="B799" s="14" t="s">
        <v>7631</v>
      </c>
      <c r="C799" s="14" t="s">
        <v>4725</v>
      </c>
      <c r="D799" s="14" t="s">
        <v>103</v>
      </c>
      <c r="E799" s="14" t="s">
        <v>7632</v>
      </c>
      <c r="F799" s="14" t="s">
        <v>4726</v>
      </c>
    </row>
    <row r="800">
      <c r="A800" s="14" t="s">
        <v>4729</v>
      </c>
      <c r="B800" s="14" t="s">
        <v>7634</v>
      </c>
      <c r="C800" s="14" t="s">
        <v>4730</v>
      </c>
      <c r="D800" s="14" t="s">
        <v>111</v>
      </c>
      <c r="E800" s="14" t="s">
        <v>7632</v>
      </c>
      <c r="F800" s="14" t="s">
        <v>4731</v>
      </c>
    </row>
    <row r="801">
      <c r="A801" s="14" t="s">
        <v>4734</v>
      </c>
      <c r="B801" s="14" t="s">
        <v>7636</v>
      </c>
      <c r="C801" s="14" t="s">
        <v>4735</v>
      </c>
      <c r="D801" s="14" t="s">
        <v>119</v>
      </c>
      <c r="E801" s="14" t="s">
        <v>7632</v>
      </c>
      <c r="F801" s="14" t="s">
        <v>4736</v>
      </c>
    </row>
    <row r="802">
      <c r="A802" s="14" t="s">
        <v>4739</v>
      </c>
      <c r="B802" s="14" t="s">
        <v>7638</v>
      </c>
      <c r="C802" s="14" t="s">
        <v>4740</v>
      </c>
      <c r="D802" s="14" t="s">
        <v>127</v>
      </c>
      <c r="E802" s="14" t="s">
        <v>7639</v>
      </c>
      <c r="F802" s="14" t="s">
        <v>4741</v>
      </c>
    </row>
    <row r="803">
      <c r="A803" s="14" t="s">
        <v>4744</v>
      </c>
      <c r="B803" s="14" t="s">
        <v>7641</v>
      </c>
      <c r="C803" s="14" t="s">
        <v>4745</v>
      </c>
      <c r="D803" s="14" t="s">
        <v>138</v>
      </c>
      <c r="E803" s="14" t="s">
        <v>7642</v>
      </c>
      <c r="F803" s="14" t="s">
        <v>4746</v>
      </c>
    </row>
    <row r="804">
      <c r="A804" s="14" t="s">
        <v>4750</v>
      </c>
      <c r="B804" s="14" t="s">
        <v>7644</v>
      </c>
      <c r="C804" s="14" t="s">
        <v>4751</v>
      </c>
      <c r="D804" s="14" t="s">
        <v>145</v>
      </c>
      <c r="E804" s="14" t="s">
        <v>7642</v>
      </c>
      <c r="F804" s="14" t="s">
        <v>4752</v>
      </c>
    </row>
    <row r="805">
      <c r="A805" s="14" t="s">
        <v>4756</v>
      </c>
      <c r="B805" s="14" t="s">
        <v>7646</v>
      </c>
      <c r="C805" s="14" t="s">
        <v>4757</v>
      </c>
      <c r="D805" s="14" t="s">
        <v>153</v>
      </c>
      <c r="E805" s="14" t="s">
        <v>7642</v>
      </c>
      <c r="F805" s="14" t="s">
        <v>4758</v>
      </c>
    </row>
    <row r="806">
      <c r="A806" s="14" t="s">
        <v>4762</v>
      </c>
      <c r="B806" s="14" t="s">
        <v>7648</v>
      </c>
      <c r="C806" s="14" t="s">
        <v>4763</v>
      </c>
      <c r="D806" s="14" t="s">
        <v>161</v>
      </c>
      <c r="E806" s="14" t="s">
        <v>7649</v>
      </c>
      <c r="F806" s="14" t="s">
        <v>4764</v>
      </c>
    </row>
    <row r="807">
      <c r="A807" s="14" t="s">
        <v>4768</v>
      </c>
      <c r="B807" s="14" t="s">
        <v>7651</v>
      </c>
      <c r="C807" s="14" t="s">
        <v>4769</v>
      </c>
      <c r="D807" s="14" t="s">
        <v>169</v>
      </c>
      <c r="E807" s="14" t="s">
        <v>7649</v>
      </c>
      <c r="F807" s="14" t="s">
        <v>4770</v>
      </c>
    </row>
    <row r="808">
      <c r="A808" s="14" t="s">
        <v>4774</v>
      </c>
      <c r="B808" s="14" t="s">
        <v>7653</v>
      </c>
      <c r="C808" s="14" t="s">
        <v>4775</v>
      </c>
      <c r="D808" s="14" t="s">
        <v>177</v>
      </c>
      <c r="E808" s="14" t="s">
        <v>7649</v>
      </c>
      <c r="F808" s="14" t="s">
        <v>4776</v>
      </c>
    </row>
    <row r="809">
      <c r="A809" s="14" t="s">
        <v>4780</v>
      </c>
      <c r="B809" s="14" t="s">
        <v>7655</v>
      </c>
      <c r="C809" s="14" t="s">
        <v>4781</v>
      </c>
      <c r="D809" s="14" t="s">
        <v>185</v>
      </c>
      <c r="E809" s="14" t="s">
        <v>7649</v>
      </c>
      <c r="F809" s="14" t="s">
        <v>4782</v>
      </c>
    </row>
    <row r="810">
      <c r="A810" s="14" t="s">
        <v>4786</v>
      </c>
      <c r="B810" s="14" t="s">
        <v>7657</v>
      </c>
      <c r="C810" s="14" t="s">
        <v>4787</v>
      </c>
      <c r="D810" s="14" t="s">
        <v>193</v>
      </c>
      <c r="E810" s="14" t="s">
        <v>7658</v>
      </c>
      <c r="F810" s="14" t="s">
        <v>4788</v>
      </c>
    </row>
    <row r="811">
      <c r="A811" s="14" t="s">
        <v>4792</v>
      </c>
      <c r="B811" s="14" t="s">
        <v>7660</v>
      </c>
      <c r="C811" s="14" t="s">
        <v>4793</v>
      </c>
      <c r="D811" s="14" t="s">
        <v>201</v>
      </c>
      <c r="E811" s="14" t="s">
        <v>7658</v>
      </c>
      <c r="F811" s="14" t="s">
        <v>4794</v>
      </c>
    </row>
    <row r="812">
      <c r="A812" s="14" t="s">
        <v>4798</v>
      </c>
      <c r="B812" s="14" t="s">
        <v>7662</v>
      </c>
      <c r="C812" s="14" t="s">
        <v>4799</v>
      </c>
      <c r="D812" s="14" t="s">
        <v>209</v>
      </c>
      <c r="E812" s="14" t="s">
        <v>7663</v>
      </c>
      <c r="F812" s="14" t="s">
        <v>4800</v>
      </c>
    </row>
    <row r="813">
      <c r="A813" s="14" t="s">
        <v>4804</v>
      </c>
      <c r="B813" s="14" t="s">
        <v>7665</v>
      </c>
      <c r="C813" s="14" t="s">
        <v>4805</v>
      </c>
      <c r="D813" s="14" t="s">
        <v>209</v>
      </c>
      <c r="E813" s="14" t="s">
        <v>7663</v>
      </c>
      <c r="F813" s="14" t="s">
        <v>4800</v>
      </c>
    </row>
    <row r="814">
      <c r="A814" s="14" t="s">
        <v>4807</v>
      </c>
      <c r="B814" s="14" t="s">
        <v>7667</v>
      </c>
      <c r="C814" s="14" t="s">
        <v>4808</v>
      </c>
      <c r="D814" s="14" t="s">
        <v>218</v>
      </c>
      <c r="E814" s="14" t="s">
        <v>7663</v>
      </c>
      <c r="F814" s="14" t="s">
        <v>4809</v>
      </c>
    </row>
    <row r="815">
      <c r="A815" s="14" t="s">
        <v>4813</v>
      </c>
      <c r="B815" s="14" t="s">
        <v>7669</v>
      </c>
      <c r="C815" s="14" t="s">
        <v>4814</v>
      </c>
      <c r="D815" s="14" t="s">
        <v>226</v>
      </c>
      <c r="E815" s="14" t="s">
        <v>7663</v>
      </c>
      <c r="F815" s="14" t="s">
        <v>4815</v>
      </c>
    </row>
    <row r="816">
      <c r="A816" s="14" t="s">
        <v>4819</v>
      </c>
      <c r="B816" s="14" t="s">
        <v>7671</v>
      </c>
      <c r="C816" s="14" t="s">
        <v>4820</v>
      </c>
      <c r="D816" s="14" t="s">
        <v>234</v>
      </c>
      <c r="E816" s="14" t="s">
        <v>7663</v>
      </c>
      <c r="F816" s="14" t="s">
        <v>4821</v>
      </c>
    </row>
    <row r="817">
      <c r="A817" s="14" t="s">
        <v>4825</v>
      </c>
      <c r="B817" s="14" t="s">
        <v>7673</v>
      </c>
      <c r="C817" s="14" t="s">
        <v>4826</v>
      </c>
      <c r="D817" s="14" t="s">
        <v>244</v>
      </c>
      <c r="E817" s="14" t="s">
        <v>7663</v>
      </c>
      <c r="F817" s="14" t="s">
        <v>4827</v>
      </c>
    </row>
    <row r="818">
      <c r="A818" s="14" t="s">
        <v>4831</v>
      </c>
      <c r="B818" s="14" t="s">
        <v>7675</v>
      </c>
      <c r="C818" s="14" t="s">
        <v>4832</v>
      </c>
      <c r="D818" s="14" t="s">
        <v>254</v>
      </c>
      <c r="E818" s="14" t="s">
        <v>7663</v>
      </c>
      <c r="F818" s="14" t="s">
        <v>4833</v>
      </c>
    </row>
    <row r="819">
      <c r="A819" s="14" t="s">
        <v>4837</v>
      </c>
      <c r="B819" s="14" t="s">
        <v>7677</v>
      </c>
      <c r="C819" s="14" t="s">
        <v>4838</v>
      </c>
      <c r="D819" s="14" t="s">
        <v>262</v>
      </c>
      <c r="E819" s="14" t="s">
        <v>7663</v>
      </c>
      <c r="F819" s="14" t="s">
        <v>4839</v>
      </c>
    </row>
    <row r="820">
      <c r="A820" s="14" t="s">
        <v>4843</v>
      </c>
      <c r="B820" s="14" t="s">
        <v>7679</v>
      </c>
      <c r="C820" s="14" t="s">
        <v>4844</v>
      </c>
      <c r="D820" s="14" t="s">
        <v>268</v>
      </c>
      <c r="E820" s="14" t="s">
        <v>7663</v>
      </c>
      <c r="F820" s="14" t="s">
        <v>4845</v>
      </c>
    </row>
    <row r="821">
      <c r="A821" s="14" t="s">
        <v>4849</v>
      </c>
      <c r="B821" s="14" t="s">
        <v>7681</v>
      </c>
      <c r="C821" s="14" t="s">
        <v>4850</v>
      </c>
      <c r="D821" s="14" t="s">
        <v>278</v>
      </c>
      <c r="E821" s="14" t="s">
        <v>7682</v>
      </c>
      <c r="F821" s="14" t="s">
        <v>4851</v>
      </c>
    </row>
    <row r="822">
      <c r="A822" s="14" t="s">
        <v>4855</v>
      </c>
      <c r="B822" s="14" t="s">
        <v>7684</v>
      </c>
      <c r="C822" s="14" t="s">
        <v>4856</v>
      </c>
      <c r="D822" s="14" t="s">
        <v>286</v>
      </c>
      <c r="E822" s="14" t="s">
        <v>7682</v>
      </c>
      <c r="F822" s="14" t="s">
        <v>4857</v>
      </c>
    </row>
    <row r="823">
      <c r="A823" s="14" t="s">
        <v>4861</v>
      </c>
      <c r="B823" s="14" t="s">
        <v>7686</v>
      </c>
      <c r="C823" s="14" t="s">
        <v>4862</v>
      </c>
      <c r="D823" s="14" t="s">
        <v>286</v>
      </c>
      <c r="E823" s="14" t="s">
        <v>7682</v>
      </c>
      <c r="F823" s="14" t="s">
        <v>4857</v>
      </c>
    </row>
    <row r="824">
      <c r="A824" s="14" t="s">
        <v>4864</v>
      </c>
      <c r="B824" s="14" t="s">
        <v>7688</v>
      </c>
      <c r="C824" s="14" t="s">
        <v>4865</v>
      </c>
      <c r="D824" s="14" t="s">
        <v>294</v>
      </c>
      <c r="E824" s="14" t="s">
        <v>7682</v>
      </c>
      <c r="F824" s="14" t="s">
        <v>4866</v>
      </c>
    </row>
    <row r="825">
      <c r="A825" s="14" t="s">
        <v>4870</v>
      </c>
      <c r="B825" s="14" t="s">
        <v>7690</v>
      </c>
      <c r="C825" s="14" t="s">
        <v>4871</v>
      </c>
      <c r="D825" s="14" t="s">
        <v>303</v>
      </c>
      <c r="E825" s="14" t="s">
        <v>7682</v>
      </c>
      <c r="F825" s="14" t="s">
        <v>4872</v>
      </c>
    </row>
    <row r="826">
      <c r="A826" s="14" t="s">
        <v>4876</v>
      </c>
      <c r="B826" s="14" t="s">
        <v>7692</v>
      </c>
      <c r="C826" s="14" t="s">
        <v>4877</v>
      </c>
      <c r="D826" s="14" t="s">
        <v>303</v>
      </c>
      <c r="E826" s="14" t="s">
        <v>7682</v>
      </c>
      <c r="F826" s="14" t="s">
        <v>4872</v>
      </c>
    </row>
    <row r="827">
      <c r="A827" s="14" t="s">
        <v>4879</v>
      </c>
      <c r="B827" s="14" t="s">
        <v>7694</v>
      </c>
      <c r="C827" s="14" t="s">
        <v>4880</v>
      </c>
      <c r="D827" s="14" t="s">
        <v>313</v>
      </c>
      <c r="E827" s="14" t="s">
        <v>7682</v>
      </c>
      <c r="F827" s="14" t="s">
        <v>4881</v>
      </c>
    </row>
    <row r="828">
      <c r="A828" s="14" t="s">
        <v>4884</v>
      </c>
      <c r="B828" s="14" t="s">
        <v>7696</v>
      </c>
      <c r="C828" s="14" t="s">
        <v>4885</v>
      </c>
      <c r="D828" s="14" t="s">
        <v>336</v>
      </c>
      <c r="E828" s="14" t="s">
        <v>7682</v>
      </c>
      <c r="F828" s="14" t="s">
        <v>4886</v>
      </c>
    </row>
    <row r="829">
      <c r="A829" s="14" t="s">
        <v>4890</v>
      </c>
      <c r="B829" s="14" t="s">
        <v>7698</v>
      </c>
      <c r="C829" s="14" t="s">
        <v>4891</v>
      </c>
      <c r="D829" s="14" t="s">
        <v>344</v>
      </c>
      <c r="E829" s="14" t="s">
        <v>7682</v>
      </c>
      <c r="F829" s="14" t="s">
        <v>4892</v>
      </c>
    </row>
    <row r="830">
      <c r="A830" s="14" t="s">
        <v>4896</v>
      </c>
      <c r="B830" s="14" t="s">
        <v>7700</v>
      </c>
      <c r="C830" s="14" t="s">
        <v>4897</v>
      </c>
      <c r="D830" s="14" t="s">
        <v>344</v>
      </c>
      <c r="E830" s="14" t="s">
        <v>7682</v>
      </c>
      <c r="F830" s="14" t="s">
        <v>4892</v>
      </c>
    </row>
    <row r="831">
      <c r="A831" s="14" t="s">
        <v>4898</v>
      </c>
      <c r="B831" s="14" t="s">
        <v>7702</v>
      </c>
      <c r="C831" s="14" t="s">
        <v>4899</v>
      </c>
      <c r="D831" s="14" t="s">
        <v>344</v>
      </c>
      <c r="E831" s="14" t="s">
        <v>7682</v>
      </c>
      <c r="F831" s="14" t="s">
        <v>4892</v>
      </c>
    </row>
    <row r="832">
      <c r="A832" s="14" t="s">
        <v>4901</v>
      </c>
      <c r="B832" s="14" t="s">
        <v>7704</v>
      </c>
      <c r="C832" s="14" t="s">
        <v>4902</v>
      </c>
      <c r="D832" s="14" t="s">
        <v>352</v>
      </c>
      <c r="E832" s="14" t="s">
        <v>7705</v>
      </c>
      <c r="F832" s="14" t="s">
        <v>4903</v>
      </c>
    </row>
    <row r="833">
      <c r="A833" s="14" t="s">
        <v>4907</v>
      </c>
      <c r="B833" s="14" t="s">
        <v>7707</v>
      </c>
      <c r="C833" s="14" t="s">
        <v>4908</v>
      </c>
      <c r="D833" s="14" t="s">
        <v>359</v>
      </c>
      <c r="E833" s="14" t="s">
        <v>7705</v>
      </c>
      <c r="F833" s="14" t="s">
        <v>4909</v>
      </c>
    </row>
    <row r="834">
      <c r="A834" s="14" t="s">
        <v>4913</v>
      </c>
      <c r="B834" s="14" t="s">
        <v>7709</v>
      </c>
      <c r="C834" s="14" t="s">
        <v>4914</v>
      </c>
      <c r="D834" s="14" t="s">
        <v>367</v>
      </c>
      <c r="E834" s="14" t="s">
        <v>7705</v>
      </c>
      <c r="F834" s="14" t="s">
        <v>4915</v>
      </c>
    </row>
    <row r="835">
      <c r="A835" s="14" t="s">
        <v>4918</v>
      </c>
      <c r="B835" s="14" t="s">
        <v>7711</v>
      </c>
      <c r="C835" s="14" t="s">
        <v>4919</v>
      </c>
      <c r="D835" s="14" t="s">
        <v>375</v>
      </c>
      <c r="E835" s="14" t="s">
        <v>7705</v>
      </c>
      <c r="F835" s="14" t="s">
        <v>4920</v>
      </c>
    </row>
    <row r="836">
      <c r="A836" s="14" t="s">
        <v>4923</v>
      </c>
      <c r="B836" s="14" t="s">
        <v>7713</v>
      </c>
      <c r="C836" s="14" t="s">
        <v>4924</v>
      </c>
      <c r="D836" s="14" t="s">
        <v>375</v>
      </c>
      <c r="E836" s="14" t="s">
        <v>7705</v>
      </c>
      <c r="F836" s="14" t="s">
        <v>4920</v>
      </c>
    </row>
    <row r="837">
      <c r="A837" s="14" t="s">
        <v>4926</v>
      </c>
      <c r="B837" s="14" t="s">
        <v>7715</v>
      </c>
      <c r="C837" s="14" t="s">
        <v>4927</v>
      </c>
      <c r="D837" s="14" t="s">
        <v>375</v>
      </c>
      <c r="E837" s="14" t="s">
        <v>7705</v>
      </c>
      <c r="F837" s="14" t="s">
        <v>4920</v>
      </c>
    </row>
    <row r="838">
      <c r="A838" s="14" t="s">
        <v>4929</v>
      </c>
      <c r="B838" s="14" t="s">
        <v>7717</v>
      </c>
      <c r="C838" s="14" t="s">
        <v>4930</v>
      </c>
      <c r="D838" s="14" t="s">
        <v>375</v>
      </c>
      <c r="E838" s="14" t="s">
        <v>7705</v>
      </c>
      <c r="F838" s="14" t="s">
        <v>4920</v>
      </c>
    </row>
    <row r="839">
      <c r="A839" s="14" t="s">
        <v>4932</v>
      </c>
      <c r="B839" s="14" t="s">
        <v>7719</v>
      </c>
      <c r="C839" s="14" t="s">
        <v>4933</v>
      </c>
      <c r="D839" s="14" t="s">
        <v>375</v>
      </c>
      <c r="E839" s="14" t="s">
        <v>7705</v>
      </c>
      <c r="F839" s="14" t="s">
        <v>4920</v>
      </c>
    </row>
    <row r="840">
      <c r="A840" s="14" t="s">
        <v>4935</v>
      </c>
      <c r="B840" s="14" t="s">
        <v>7721</v>
      </c>
      <c r="C840" s="14" t="s">
        <v>4936</v>
      </c>
      <c r="D840" s="14" t="s">
        <v>375</v>
      </c>
      <c r="E840" s="14" t="s">
        <v>7705</v>
      </c>
      <c r="F840" s="14" t="s">
        <v>4920</v>
      </c>
    </row>
    <row r="841">
      <c r="A841" s="14" t="s">
        <v>4937</v>
      </c>
      <c r="B841" s="14" t="s">
        <v>7723</v>
      </c>
      <c r="C841" s="14" t="s">
        <v>4938</v>
      </c>
      <c r="D841" s="14" t="s">
        <v>375</v>
      </c>
      <c r="E841" s="14" t="s">
        <v>7705</v>
      </c>
      <c r="F841" s="14" t="s">
        <v>4920</v>
      </c>
    </row>
    <row r="842">
      <c r="A842" s="14" t="s">
        <v>4939</v>
      </c>
      <c r="B842" s="14" t="s">
        <v>7725</v>
      </c>
      <c r="C842" s="14" t="s">
        <v>4940</v>
      </c>
      <c r="D842" s="14" t="s">
        <v>375</v>
      </c>
      <c r="E842" s="14" t="s">
        <v>7705</v>
      </c>
      <c r="F842" s="14" t="s">
        <v>4920</v>
      </c>
    </row>
    <row r="843">
      <c r="A843" s="14" t="s">
        <v>4941</v>
      </c>
      <c r="B843" s="14" t="s">
        <v>7727</v>
      </c>
      <c r="C843" s="14" t="s">
        <v>4942</v>
      </c>
      <c r="D843" s="14" t="s">
        <v>375</v>
      </c>
      <c r="E843" s="14" t="s">
        <v>7705</v>
      </c>
      <c r="F843" s="14" t="s">
        <v>4920</v>
      </c>
    </row>
    <row r="844">
      <c r="A844" s="14" t="s">
        <v>4943</v>
      </c>
      <c r="B844" s="14" t="s">
        <v>7729</v>
      </c>
      <c r="C844" s="14" t="s">
        <v>4944</v>
      </c>
      <c r="D844" s="14" t="s">
        <v>375</v>
      </c>
      <c r="E844" s="14" t="s">
        <v>7705</v>
      </c>
      <c r="F844" s="14" t="s">
        <v>4920</v>
      </c>
    </row>
    <row r="845">
      <c r="A845" s="14" t="s">
        <v>4945</v>
      </c>
      <c r="B845" s="14" t="s">
        <v>7731</v>
      </c>
      <c r="C845" s="14" t="s">
        <v>4946</v>
      </c>
      <c r="D845" s="16"/>
      <c r="E845" s="16"/>
      <c r="F845" s="16"/>
    </row>
    <row r="846">
      <c r="A846" s="14" t="s">
        <v>4947</v>
      </c>
      <c r="B846" s="14" t="s">
        <v>7731</v>
      </c>
      <c r="C846" s="14" t="s">
        <v>4946</v>
      </c>
      <c r="D846" s="14" t="s">
        <v>375</v>
      </c>
      <c r="E846" s="14" t="s">
        <v>7705</v>
      </c>
      <c r="F846" s="14" t="s">
        <v>4920</v>
      </c>
    </row>
    <row r="847">
      <c r="A847" s="14" t="s">
        <v>4948</v>
      </c>
      <c r="B847" s="14" t="s">
        <v>7734</v>
      </c>
      <c r="C847" s="14" t="s">
        <v>4949</v>
      </c>
      <c r="D847" s="14" t="s">
        <v>375</v>
      </c>
      <c r="E847" s="14" t="s">
        <v>7705</v>
      </c>
      <c r="F847" s="14" t="s">
        <v>4920</v>
      </c>
    </row>
    <row r="848">
      <c r="A848" s="14" t="s">
        <v>4950</v>
      </c>
      <c r="B848" s="14" t="s">
        <v>7736</v>
      </c>
      <c r="C848" s="14" t="s">
        <v>4951</v>
      </c>
      <c r="D848" s="14" t="s">
        <v>375</v>
      </c>
      <c r="E848" s="14" t="s">
        <v>7705</v>
      </c>
      <c r="F848" s="14" t="s">
        <v>4920</v>
      </c>
    </row>
    <row r="849">
      <c r="A849" s="14" t="s">
        <v>4952</v>
      </c>
      <c r="B849" s="14" t="s">
        <v>7738</v>
      </c>
      <c r="C849" s="14" t="s">
        <v>4953</v>
      </c>
      <c r="D849" s="14" t="s">
        <v>383</v>
      </c>
      <c r="E849" s="14" t="s">
        <v>7705</v>
      </c>
      <c r="F849" s="14" t="s">
        <v>4954</v>
      </c>
    </row>
    <row r="850">
      <c r="A850" s="14" t="s">
        <v>4957</v>
      </c>
      <c r="B850" s="14" t="s">
        <v>7740</v>
      </c>
      <c r="C850" s="14" t="s">
        <v>4958</v>
      </c>
      <c r="D850" s="14" t="s">
        <v>391</v>
      </c>
      <c r="E850" s="14" t="s">
        <v>7741</v>
      </c>
      <c r="F850" s="14" t="s">
        <v>4959</v>
      </c>
    </row>
    <row r="851">
      <c r="A851" s="14" t="s">
        <v>4962</v>
      </c>
      <c r="B851" s="14" t="s">
        <v>7743</v>
      </c>
      <c r="C851" s="14" t="s">
        <v>4963</v>
      </c>
      <c r="D851" s="14" t="s">
        <v>391</v>
      </c>
      <c r="E851" s="14" t="s">
        <v>7741</v>
      </c>
      <c r="F851" s="14" t="s">
        <v>4959</v>
      </c>
    </row>
    <row r="852">
      <c r="A852" s="14" t="s">
        <v>4964</v>
      </c>
      <c r="B852" s="14" t="s">
        <v>4965</v>
      </c>
      <c r="C852" s="16"/>
      <c r="D852" s="16"/>
      <c r="E852" s="16"/>
      <c r="F852" s="16"/>
    </row>
    <row r="853">
      <c r="A853" s="14" t="s">
        <v>4966</v>
      </c>
      <c r="B853" s="14" t="s">
        <v>4965</v>
      </c>
      <c r="C853" s="16"/>
      <c r="D853" s="16"/>
      <c r="E853" s="16"/>
      <c r="F853" s="16"/>
    </row>
    <row r="854">
      <c r="A854" s="14" t="s">
        <v>4968</v>
      </c>
      <c r="B854" s="14" t="s">
        <v>7747</v>
      </c>
      <c r="C854" s="14" t="s">
        <v>4969</v>
      </c>
      <c r="D854" s="14" t="s">
        <v>391</v>
      </c>
      <c r="E854" s="14" t="s">
        <v>7741</v>
      </c>
      <c r="F854" s="14" t="s">
        <v>4959</v>
      </c>
    </row>
    <row r="855">
      <c r="A855" s="14" t="s">
        <v>4971</v>
      </c>
      <c r="B855" s="14" t="s">
        <v>7749</v>
      </c>
      <c r="C855" s="14" t="s">
        <v>4972</v>
      </c>
      <c r="D855" s="14" t="s">
        <v>400</v>
      </c>
      <c r="E855" s="14" t="s">
        <v>7741</v>
      </c>
      <c r="F855" s="14" t="s">
        <v>4973</v>
      </c>
    </row>
    <row r="856">
      <c r="A856" s="14" t="s">
        <v>4976</v>
      </c>
      <c r="B856" s="14" t="s">
        <v>7751</v>
      </c>
      <c r="C856" s="14" t="s">
        <v>4977</v>
      </c>
      <c r="D856" s="14" t="s">
        <v>400</v>
      </c>
      <c r="E856" s="14" t="s">
        <v>7741</v>
      </c>
      <c r="F856" s="14" t="s">
        <v>4973</v>
      </c>
    </row>
    <row r="857">
      <c r="A857" s="14" t="s">
        <v>4978</v>
      </c>
      <c r="B857" s="14" t="s">
        <v>7753</v>
      </c>
      <c r="C857" s="14" t="s">
        <v>4979</v>
      </c>
      <c r="D857" s="14" t="s">
        <v>400</v>
      </c>
      <c r="E857" s="14" t="s">
        <v>7741</v>
      </c>
      <c r="F857" s="14" t="s">
        <v>4973</v>
      </c>
    </row>
    <row r="858">
      <c r="A858" s="14" t="s">
        <v>4980</v>
      </c>
      <c r="B858" s="14" t="s">
        <v>7755</v>
      </c>
      <c r="C858" s="14" t="s">
        <v>4981</v>
      </c>
      <c r="D858" s="14" t="s">
        <v>400</v>
      </c>
      <c r="E858" s="14" t="s">
        <v>7741</v>
      </c>
      <c r="F858" s="14" t="s">
        <v>4973</v>
      </c>
    </row>
    <row r="859">
      <c r="A859" s="14" t="s">
        <v>4982</v>
      </c>
      <c r="B859" s="14" t="s">
        <v>7757</v>
      </c>
      <c r="C859" s="14" t="s">
        <v>4983</v>
      </c>
      <c r="D859" s="14" t="s">
        <v>400</v>
      </c>
      <c r="E859" s="14" t="s">
        <v>7741</v>
      </c>
      <c r="F859" s="14" t="s">
        <v>4973</v>
      </c>
    </row>
    <row r="860">
      <c r="A860" s="14" t="s">
        <v>4985</v>
      </c>
      <c r="B860" s="14" t="s">
        <v>7759</v>
      </c>
      <c r="C860" s="14" t="s">
        <v>4986</v>
      </c>
      <c r="D860" s="14" t="s">
        <v>400</v>
      </c>
      <c r="E860" s="14" t="s">
        <v>7741</v>
      </c>
      <c r="F860" s="14" t="s">
        <v>4973</v>
      </c>
    </row>
    <row r="861">
      <c r="A861" s="14" t="s">
        <v>4987</v>
      </c>
      <c r="B861" s="14" t="s">
        <v>7761</v>
      </c>
      <c r="C861" s="14" t="s">
        <v>4988</v>
      </c>
      <c r="D861" s="14" t="s">
        <v>400</v>
      </c>
      <c r="E861" s="14" t="s">
        <v>7741</v>
      </c>
      <c r="F861" s="14" t="s">
        <v>4973</v>
      </c>
    </row>
    <row r="862">
      <c r="A862" s="14" t="s">
        <v>4989</v>
      </c>
      <c r="B862" s="14" t="s">
        <v>7763</v>
      </c>
      <c r="C862" s="14" t="s">
        <v>4990</v>
      </c>
      <c r="D862" s="14" t="s">
        <v>400</v>
      </c>
      <c r="E862" s="14" t="s">
        <v>7741</v>
      </c>
      <c r="F862" s="14" t="s">
        <v>4973</v>
      </c>
    </row>
    <row r="863">
      <c r="A863" s="14" t="s">
        <v>4991</v>
      </c>
      <c r="B863" s="14" t="s">
        <v>7765</v>
      </c>
      <c r="C863" s="14" t="s">
        <v>4992</v>
      </c>
      <c r="D863" s="14" t="s">
        <v>400</v>
      </c>
      <c r="E863" s="14" t="s">
        <v>7741</v>
      </c>
      <c r="F863" s="14" t="s">
        <v>4973</v>
      </c>
    </row>
    <row r="864">
      <c r="A864" s="14" t="s">
        <v>4993</v>
      </c>
      <c r="B864" s="14" t="s">
        <v>7767</v>
      </c>
      <c r="C864" s="14" t="s">
        <v>4994</v>
      </c>
      <c r="D864" s="14" t="s">
        <v>400</v>
      </c>
      <c r="E864" s="14" t="s">
        <v>7741</v>
      </c>
      <c r="F864" s="14" t="s">
        <v>4973</v>
      </c>
    </row>
    <row r="865">
      <c r="A865" s="14" t="s">
        <v>4995</v>
      </c>
      <c r="B865" s="14" t="s">
        <v>7769</v>
      </c>
      <c r="C865" s="14" t="s">
        <v>4996</v>
      </c>
      <c r="D865" s="14" t="s">
        <v>400</v>
      </c>
      <c r="E865" s="14" t="s">
        <v>7741</v>
      </c>
      <c r="F865" s="14" t="s">
        <v>4973</v>
      </c>
    </row>
    <row r="866">
      <c r="A866" s="14" t="s">
        <v>4997</v>
      </c>
      <c r="B866" s="14" t="s">
        <v>7771</v>
      </c>
      <c r="C866" s="14" t="s">
        <v>4998</v>
      </c>
      <c r="D866" s="14" t="s">
        <v>400</v>
      </c>
      <c r="E866" s="14" t="s">
        <v>7741</v>
      </c>
      <c r="F866" s="14" t="s">
        <v>4973</v>
      </c>
    </row>
    <row r="867">
      <c r="A867" s="14" t="s">
        <v>4999</v>
      </c>
      <c r="B867" s="14" t="s">
        <v>7773</v>
      </c>
      <c r="C867" s="14" t="s">
        <v>5000</v>
      </c>
      <c r="D867" s="14" t="s">
        <v>400</v>
      </c>
      <c r="E867" s="14" t="s">
        <v>7741</v>
      </c>
      <c r="F867" s="14" t="s">
        <v>4973</v>
      </c>
    </row>
    <row r="868">
      <c r="A868" s="14" t="s">
        <v>5001</v>
      </c>
      <c r="B868" s="14" t="s">
        <v>7775</v>
      </c>
      <c r="C868" s="14" t="s">
        <v>5002</v>
      </c>
      <c r="D868" s="14" t="s">
        <v>400</v>
      </c>
      <c r="E868" s="14" t="s">
        <v>7741</v>
      </c>
      <c r="F868" s="14" t="s">
        <v>4973</v>
      </c>
    </row>
    <row r="869">
      <c r="A869" s="14" t="s">
        <v>5003</v>
      </c>
      <c r="B869" s="16"/>
      <c r="C869" s="16"/>
      <c r="D869" s="16"/>
      <c r="E869" s="16"/>
      <c r="F869" s="16"/>
    </row>
    <row r="870">
      <c r="A870" s="14" t="s">
        <v>5004</v>
      </c>
      <c r="B870" s="14" t="s">
        <v>7777</v>
      </c>
      <c r="C870" s="14" t="s">
        <v>5005</v>
      </c>
      <c r="D870" s="14" t="s">
        <v>408</v>
      </c>
      <c r="E870" s="14" t="s">
        <v>7778</v>
      </c>
      <c r="F870" s="14" t="s">
        <v>5006</v>
      </c>
    </row>
    <row r="871">
      <c r="A871" s="14" t="s">
        <v>5009</v>
      </c>
      <c r="B871" s="14" t="s">
        <v>7780</v>
      </c>
      <c r="C871" s="14" t="s">
        <v>5010</v>
      </c>
      <c r="D871" s="14" t="s">
        <v>408</v>
      </c>
      <c r="E871" s="14" t="s">
        <v>7781</v>
      </c>
      <c r="F871" s="14" t="s">
        <v>5011</v>
      </c>
    </row>
    <row r="872">
      <c r="A872" s="14" t="s">
        <v>5012</v>
      </c>
      <c r="B872" s="14" t="s">
        <v>7783</v>
      </c>
      <c r="C872" s="14" t="s">
        <v>5013</v>
      </c>
      <c r="D872" s="14" t="s">
        <v>408</v>
      </c>
      <c r="E872" s="14" t="s">
        <v>7781</v>
      </c>
      <c r="F872" s="14" t="s">
        <v>5011</v>
      </c>
    </row>
    <row r="873">
      <c r="A873" s="14" t="s">
        <v>5014</v>
      </c>
      <c r="B873" s="14" t="s">
        <v>7785</v>
      </c>
      <c r="C873" s="14" t="s">
        <v>5015</v>
      </c>
      <c r="D873" s="14" t="s">
        <v>416</v>
      </c>
      <c r="E873" s="14" t="s">
        <v>7786</v>
      </c>
      <c r="F873" s="14" t="s">
        <v>5016</v>
      </c>
    </row>
    <row r="874">
      <c r="A874" s="14" t="s">
        <v>5019</v>
      </c>
      <c r="B874" s="14" t="s">
        <v>7788</v>
      </c>
      <c r="C874" s="14" t="s">
        <v>5020</v>
      </c>
      <c r="D874" s="14" t="s">
        <v>424</v>
      </c>
      <c r="E874" s="14" t="s">
        <v>7786</v>
      </c>
      <c r="F874" s="14" t="s">
        <v>5021</v>
      </c>
    </row>
    <row r="875">
      <c r="A875" s="14" t="s">
        <v>5025</v>
      </c>
      <c r="B875" s="14" t="s">
        <v>7790</v>
      </c>
      <c r="C875" s="14" t="s">
        <v>5026</v>
      </c>
      <c r="D875" s="14" t="s">
        <v>432</v>
      </c>
      <c r="E875" s="14" t="s">
        <v>7791</v>
      </c>
      <c r="F875" s="14" t="s">
        <v>5027</v>
      </c>
    </row>
    <row r="876">
      <c r="A876" s="14" t="s">
        <v>5031</v>
      </c>
      <c r="B876" s="14" t="s">
        <v>7793</v>
      </c>
      <c r="C876" s="14" t="s">
        <v>5032</v>
      </c>
      <c r="D876" s="14" t="s">
        <v>440</v>
      </c>
      <c r="E876" s="14" t="s">
        <v>7791</v>
      </c>
      <c r="F876" s="14" t="s">
        <v>5033</v>
      </c>
    </row>
    <row r="877">
      <c r="A877" s="14" t="s">
        <v>5037</v>
      </c>
      <c r="B877" s="14" t="s">
        <v>7795</v>
      </c>
      <c r="C877" s="14" t="s">
        <v>5038</v>
      </c>
      <c r="D877" s="14" t="s">
        <v>448</v>
      </c>
      <c r="E877" s="14" t="s">
        <v>7796</v>
      </c>
      <c r="F877" s="14" t="s">
        <v>5039</v>
      </c>
    </row>
    <row r="878">
      <c r="A878" s="14" t="s">
        <v>5043</v>
      </c>
      <c r="B878" s="14" t="s">
        <v>7798</v>
      </c>
      <c r="C878" s="14" t="s">
        <v>5044</v>
      </c>
      <c r="D878" s="14" t="s">
        <v>456</v>
      </c>
      <c r="E878" s="14" t="s">
        <v>7799</v>
      </c>
      <c r="F878" s="14" t="s">
        <v>5045</v>
      </c>
    </row>
    <row r="879">
      <c r="A879" s="14" t="s">
        <v>5049</v>
      </c>
      <c r="B879" s="14" t="s">
        <v>7801</v>
      </c>
      <c r="C879" s="14" t="s">
        <v>5050</v>
      </c>
      <c r="D879" s="14" t="s">
        <v>464</v>
      </c>
      <c r="E879" s="14" t="s">
        <v>7799</v>
      </c>
      <c r="F879" s="14" t="s">
        <v>5051</v>
      </c>
    </row>
    <row r="880">
      <c r="A880" s="14" t="s">
        <v>5055</v>
      </c>
      <c r="B880" s="14" t="s">
        <v>7803</v>
      </c>
      <c r="C880" s="14" t="s">
        <v>5056</v>
      </c>
      <c r="D880" s="14" t="s">
        <v>472</v>
      </c>
      <c r="E880" s="14" t="s">
        <v>7799</v>
      </c>
      <c r="F880" s="14" t="s">
        <v>5057</v>
      </c>
    </row>
    <row r="881">
      <c r="A881" s="14" t="s">
        <v>5061</v>
      </c>
      <c r="B881" s="14" t="s">
        <v>7805</v>
      </c>
      <c r="C881" s="14" t="s">
        <v>5062</v>
      </c>
      <c r="D881" s="14" t="s">
        <v>481</v>
      </c>
      <c r="E881" s="14" t="s">
        <v>7806</v>
      </c>
      <c r="F881" s="14" t="s">
        <v>5063</v>
      </c>
    </row>
    <row r="882">
      <c r="A882" s="14" t="s">
        <v>5067</v>
      </c>
      <c r="B882" s="14" t="s">
        <v>7808</v>
      </c>
      <c r="C882" s="14" t="s">
        <v>5068</v>
      </c>
      <c r="D882" s="14" t="s">
        <v>489</v>
      </c>
      <c r="E882" s="14" t="s">
        <v>7806</v>
      </c>
      <c r="F882" s="14" t="s">
        <v>5069</v>
      </c>
    </row>
    <row r="883">
      <c r="A883" s="14" t="s">
        <v>5073</v>
      </c>
      <c r="B883" s="14" t="s">
        <v>7810</v>
      </c>
      <c r="C883" s="14" t="s">
        <v>5074</v>
      </c>
      <c r="D883" s="14" t="s">
        <v>497</v>
      </c>
      <c r="E883" s="14" t="s">
        <v>7806</v>
      </c>
      <c r="F883" s="14" t="s">
        <v>5075</v>
      </c>
    </row>
    <row r="884">
      <c r="A884" s="14" t="s">
        <v>5079</v>
      </c>
      <c r="B884" s="14" t="s">
        <v>7812</v>
      </c>
      <c r="C884" s="14" t="s">
        <v>5080</v>
      </c>
      <c r="D884" s="14" t="s">
        <v>505</v>
      </c>
      <c r="E884" s="14" t="s">
        <v>7806</v>
      </c>
      <c r="F884" s="14" t="s">
        <v>5081</v>
      </c>
    </row>
    <row r="885">
      <c r="A885" s="14" t="s">
        <v>5085</v>
      </c>
      <c r="B885" s="14" t="s">
        <v>7814</v>
      </c>
      <c r="C885" s="14" t="s">
        <v>5086</v>
      </c>
      <c r="D885" s="14" t="s">
        <v>513</v>
      </c>
      <c r="E885" s="14" t="s">
        <v>7815</v>
      </c>
      <c r="F885" s="14" t="s">
        <v>5087</v>
      </c>
    </row>
    <row r="886">
      <c r="A886" s="14" t="s">
        <v>5091</v>
      </c>
      <c r="B886" s="14" t="s">
        <v>7817</v>
      </c>
      <c r="C886" s="14" t="s">
        <v>5092</v>
      </c>
      <c r="D886" s="14" t="s">
        <v>520</v>
      </c>
      <c r="E886" s="14" t="s">
        <v>7818</v>
      </c>
      <c r="F886" s="14" t="s">
        <v>5093</v>
      </c>
    </row>
    <row r="887">
      <c r="A887" s="14" t="s">
        <v>5097</v>
      </c>
      <c r="B887" s="14" t="s">
        <v>7820</v>
      </c>
      <c r="C887" s="14" t="s">
        <v>5098</v>
      </c>
      <c r="D887" s="14" t="s">
        <v>528</v>
      </c>
      <c r="E887" s="14" t="s">
        <v>7821</v>
      </c>
      <c r="F887" s="14" t="s">
        <v>5099</v>
      </c>
    </row>
    <row r="888">
      <c r="A888" s="14" t="s">
        <v>5103</v>
      </c>
      <c r="B888" s="14" t="s">
        <v>7823</v>
      </c>
      <c r="C888" s="14" t="s">
        <v>5104</v>
      </c>
      <c r="D888" s="14" t="s">
        <v>535</v>
      </c>
      <c r="E888" s="14" t="s">
        <v>7821</v>
      </c>
      <c r="F888" s="14" t="s">
        <v>5105</v>
      </c>
    </row>
    <row r="889">
      <c r="A889" s="14" t="s">
        <v>5109</v>
      </c>
      <c r="B889" s="14" t="s">
        <v>7825</v>
      </c>
      <c r="C889" s="14" t="s">
        <v>5110</v>
      </c>
      <c r="D889" s="14" t="s">
        <v>543</v>
      </c>
      <c r="E889" s="14" t="s">
        <v>7826</v>
      </c>
      <c r="F889" s="14" t="s">
        <v>5111</v>
      </c>
    </row>
    <row r="890">
      <c r="A890" s="14" t="s">
        <v>5115</v>
      </c>
      <c r="B890" s="14" t="s">
        <v>7828</v>
      </c>
      <c r="C890" s="14" t="s">
        <v>5116</v>
      </c>
      <c r="D890" s="14" t="s">
        <v>551</v>
      </c>
      <c r="E890" s="14" t="s">
        <v>7829</v>
      </c>
      <c r="F890" s="14" t="s">
        <v>5117</v>
      </c>
    </row>
    <row r="891">
      <c r="A891" s="14" t="s">
        <v>5121</v>
      </c>
      <c r="B891" s="14" t="s">
        <v>7831</v>
      </c>
      <c r="C891" s="14" t="s">
        <v>5122</v>
      </c>
      <c r="D891" s="14" t="s">
        <v>561</v>
      </c>
      <c r="E891" s="14" t="s">
        <v>7829</v>
      </c>
      <c r="F891" s="14" t="s">
        <v>5123</v>
      </c>
    </row>
    <row r="892">
      <c r="A892" s="14" t="s">
        <v>5127</v>
      </c>
      <c r="B892" s="14" t="s">
        <v>7833</v>
      </c>
      <c r="C892" s="14" t="s">
        <v>5128</v>
      </c>
      <c r="D892" s="14" t="s">
        <v>569</v>
      </c>
      <c r="E892" s="14" t="s">
        <v>7834</v>
      </c>
      <c r="F892" s="14" t="s">
        <v>5129</v>
      </c>
    </row>
    <row r="893">
      <c r="A893" s="14" t="s">
        <v>5133</v>
      </c>
      <c r="B893" s="14" t="s">
        <v>7836</v>
      </c>
      <c r="C893" s="14" t="s">
        <v>5134</v>
      </c>
      <c r="D893" s="14" t="s">
        <v>577</v>
      </c>
      <c r="E893" s="14" t="s">
        <v>7834</v>
      </c>
      <c r="F893" s="14" t="s">
        <v>5135</v>
      </c>
    </row>
    <row r="894">
      <c r="A894" s="14" t="s">
        <v>5139</v>
      </c>
      <c r="B894" s="14" t="s">
        <v>7839</v>
      </c>
      <c r="C894" s="14" t="s">
        <v>5140</v>
      </c>
      <c r="D894" s="14" t="s">
        <v>587</v>
      </c>
      <c r="E894" s="14" t="s">
        <v>7840</v>
      </c>
      <c r="F894" s="14" t="s">
        <v>5141</v>
      </c>
    </row>
    <row r="895">
      <c r="A895" s="14" t="s">
        <v>5145</v>
      </c>
      <c r="B895" s="14" t="s">
        <v>7843</v>
      </c>
      <c r="C895" s="14" t="s">
        <v>5146</v>
      </c>
      <c r="D895" s="14" t="s">
        <v>595</v>
      </c>
      <c r="E895" s="14" t="s">
        <v>7840</v>
      </c>
      <c r="F895" s="14" t="s">
        <v>5147</v>
      </c>
    </row>
    <row r="896">
      <c r="A896" s="14" t="s">
        <v>5151</v>
      </c>
      <c r="B896" s="14" t="s">
        <v>7845</v>
      </c>
      <c r="C896" s="14" t="s">
        <v>5152</v>
      </c>
      <c r="D896" s="14" t="s">
        <v>603</v>
      </c>
      <c r="E896" s="14" t="s">
        <v>7846</v>
      </c>
      <c r="F896" s="14" t="s">
        <v>5153</v>
      </c>
    </row>
    <row r="897">
      <c r="A897" s="14" t="s">
        <v>5157</v>
      </c>
      <c r="B897" s="14" t="s">
        <v>7848</v>
      </c>
      <c r="C897" s="14" t="s">
        <v>5158</v>
      </c>
      <c r="D897" s="14" t="s">
        <v>611</v>
      </c>
      <c r="E897" s="14" t="s">
        <v>7849</v>
      </c>
      <c r="F897" s="14" t="s">
        <v>5159</v>
      </c>
    </row>
    <row r="898">
      <c r="A898" s="14" t="s">
        <v>5163</v>
      </c>
      <c r="B898" s="14" t="s">
        <v>7851</v>
      </c>
      <c r="C898" s="14" t="s">
        <v>5164</v>
      </c>
      <c r="D898" s="14" t="s">
        <v>619</v>
      </c>
      <c r="E898" s="14" t="s">
        <v>7852</v>
      </c>
      <c r="F898" s="14" t="s">
        <v>5165</v>
      </c>
    </row>
    <row r="899">
      <c r="A899" s="14" t="s">
        <v>5169</v>
      </c>
      <c r="B899" s="14" t="s">
        <v>7854</v>
      </c>
      <c r="C899" s="14" t="s">
        <v>5170</v>
      </c>
      <c r="D899" s="14" t="s">
        <v>627</v>
      </c>
      <c r="E899" s="14" t="s">
        <v>7852</v>
      </c>
      <c r="F899" s="14" t="s">
        <v>5171</v>
      </c>
    </row>
    <row r="900">
      <c r="A900" s="14" t="s">
        <v>5175</v>
      </c>
      <c r="B900" s="14" t="s">
        <v>7856</v>
      </c>
      <c r="C900" s="14" t="s">
        <v>5176</v>
      </c>
      <c r="D900" s="14" t="s">
        <v>639</v>
      </c>
      <c r="E900" s="14" t="s">
        <v>7857</v>
      </c>
      <c r="F900" s="14" t="s">
        <v>5177</v>
      </c>
    </row>
    <row r="901">
      <c r="A901" s="14" t="s">
        <v>5181</v>
      </c>
      <c r="B901" s="14" t="s">
        <v>7859</v>
      </c>
      <c r="C901" s="14" t="s">
        <v>5182</v>
      </c>
      <c r="D901" s="14" t="s">
        <v>650</v>
      </c>
      <c r="E901" s="14" t="s">
        <v>7860</v>
      </c>
      <c r="F901" s="14" t="s">
        <v>5183</v>
      </c>
    </row>
    <row r="902">
      <c r="A902" s="14" t="s">
        <v>5187</v>
      </c>
      <c r="B902" s="14" t="s">
        <v>7862</v>
      </c>
      <c r="C902" s="14" t="s">
        <v>5188</v>
      </c>
      <c r="D902" s="16"/>
      <c r="E902" s="16"/>
      <c r="F902" s="16"/>
    </row>
    <row r="903">
      <c r="A903" s="14" t="s">
        <v>5192</v>
      </c>
      <c r="B903" s="14" t="s">
        <v>7862</v>
      </c>
      <c r="C903" s="14" t="s">
        <v>5188</v>
      </c>
      <c r="D903" s="14" t="s">
        <v>660</v>
      </c>
      <c r="E903" s="14" t="s">
        <v>7860</v>
      </c>
      <c r="F903" s="14" t="s">
        <v>5193</v>
      </c>
    </row>
    <row r="904">
      <c r="A904" s="14" t="s">
        <v>5195</v>
      </c>
      <c r="B904" s="14" t="s">
        <v>7864</v>
      </c>
      <c r="C904" s="14" t="s">
        <v>5196</v>
      </c>
      <c r="D904" s="14" t="s">
        <v>668</v>
      </c>
      <c r="E904" s="14" t="s">
        <v>7860</v>
      </c>
      <c r="F904" s="14" t="s">
        <v>5197</v>
      </c>
    </row>
    <row r="905">
      <c r="A905" s="14" t="s">
        <v>5201</v>
      </c>
      <c r="B905" s="14" t="s">
        <v>7866</v>
      </c>
      <c r="C905" s="14" t="s">
        <v>5202</v>
      </c>
      <c r="D905" s="14" t="s">
        <v>678</v>
      </c>
      <c r="E905" s="14" t="s">
        <v>7860</v>
      </c>
      <c r="F905" s="14" t="s">
        <v>5203</v>
      </c>
    </row>
    <row r="906">
      <c r="A906" s="14" t="s">
        <v>5207</v>
      </c>
      <c r="B906" s="14" t="s">
        <v>7868</v>
      </c>
      <c r="C906" s="14" t="s">
        <v>5208</v>
      </c>
      <c r="D906" s="14" t="s">
        <v>686</v>
      </c>
      <c r="E906" s="14" t="s">
        <v>7869</v>
      </c>
      <c r="F906" s="14" t="s">
        <v>5209</v>
      </c>
    </row>
    <row r="907">
      <c r="A907" s="14" t="s">
        <v>5212</v>
      </c>
      <c r="B907" s="14" t="s">
        <v>7871</v>
      </c>
      <c r="C907" s="14" t="s">
        <v>5213</v>
      </c>
      <c r="D907" s="14" t="s">
        <v>694</v>
      </c>
      <c r="E907" s="14" t="s">
        <v>7869</v>
      </c>
      <c r="F907" s="14" t="s">
        <v>5214</v>
      </c>
    </row>
    <row r="908">
      <c r="A908" s="14" t="s">
        <v>5218</v>
      </c>
      <c r="B908" s="14" t="s">
        <v>7873</v>
      </c>
      <c r="C908" s="14" t="s">
        <v>5219</v>
      </c>
      <c r="D908" s="14" t="s">
        <v>702</v>
      </c>
      <c r="E908" s="14" t="s">
        <v>7869</v>
      </c>
      <c r="F908" s="14" t="s">
        <v>5220</v>
      </c>
    </row>
    <row r="909">
      <c r="A909" s="14" t="s">
        <v>5224</v>
      </c>
      <c r="B909" s="14" t="s">
        <v>7875</v>
      </c>
      <c r="C909" s="14" t="s">
        <v>5225</v>
      </c>
      <c r="D909" s="14" t="s">
        <v>710</v>
      </c>
      <c r="E909" s="14" t="s">
        <v>7876</v>
      </c>
      <c r="F909" s="14" t="s">
        <v>5226</v>
      </c>
    </row>
    <row r="910">
      <c r="A910" s="14" t="s">
        <v>5230</v>
      </c>
      <c r="B910" s="14" t="s">
        <v>7878</v>
      </c>
      <c r="C910" s="14" t="s">
        <v>5231</v>
      </c>
      <c r="D910" s="14" t="s">
        <v>718</v>
      </c>
      <c r="E910" s="14" t="s">
        <v>7879</v>
      </c>
      <c r="F910" s="14" t="s">
        <v>5232</v>
      </c>
    </row>
    <row r="911">
      <c r="A911" s="14" t="s">
        <v>5236</v>
      </c>
      <c r="B911" s="14" t="s">
        <v>7881</v>
      </c>
      <c r="C911" s="14" t="s">
        <v>5237</v>
      </c>
      <c r="D911" s="14" t="s">
        <v>726</v>
      </c>
      <c r="E911" s="14" t="s">
        <v>7882</v>
      </c>
      <c r="F911" s="14" t="s">
        <v>5238</v>
      </c>
    </row>
    <row r="912">
      <c r="A912" s="14" t="s">
        <v>5242</v>
      </c>
      <c r="B912" s="14" t="s">
        <v>7884</v>
      </c>
      <c r="C912" s="14" t="s">
        <v>5243</v>
      </c>
      <c r="D912" s="14" t="s">
        <v>735</v>
      </c>
      <c r="E912" s="14" t="s">
        <v>7882</v>
      </c>
      <c r="F912" s="14" t="s">
        <v>5244</v>
      </c>
    </row>
    <row r="913">
      <c r="A913" s="14" t="s">
        <v>5248</v>
      </c>
      <c r="B913" s="14" t="s">
        <v>7886</v>
      </c>
      <c r="C913" s="14" t="s">
        <v>5249</v>
      </c>
      <c r="D913" s="14" t="s">
        <v>743</v>
      </c>
      <c r="E913" s="14" t="s">
        <v>7887</v>
      </c>
      <c r="F913" s="14" t="s">
        <v>5250</v>
      </c>
    </row>
    <row r="914">
      <c r="A914" s="14" t="s">
        <v>5254</v>
      </c>
      <c r="B914" s="14" t="s">
        <v>7889</v>
      </c>
      <c r="C914" s="14" t="s">
        <v>5255</v>
      </c>
      <c r="D914" s="14" t="s">
        <v>751</v>
      </c>
      <c r="E914" s="14" t="s">
        <v>7887</v>
      </c>
      <c r="F914" s="14" t="s">
        <v>5256</v>
      </c>
    </row>
    <row r="915">
      <c r="A915" s="14" t="s">
        <v>5260</v>
      </c>
      <c r="B915" s="14" t="s">
        <v>7891</v>
      </c>
      <c r="C915" s="14" t="s">
        <v>5261</v>
      </c>
      <c r="D915" s="14" t="s">
        <v>759</v>
      </c>
      <c r="E915" s="14" t="s">
        <v>7887</v>
      </c>
      <c r="F915" s="14" t="s">
        <v>5262</v>
      </c>
    </row>
    <row r="916">
      <c r="A916" s="14" t="s">
        <v>5266</v>
      </c>
      <c r="B916" s="14" t="s">
        <v>7893</v>
      </c>
      <c r="C916" s="14" t="s">
        <v>5267</v>
      </c>
      <c r="D916" s="14" t="s">
        <v>767</v>
      </c>
      <c r="E916" s="14" t="s">
        <v>7894</v>
      </c>
      <c r="F916" s="14" t="s">
        <v>5268</v>
      </c>
    </row>
    <row r="917">
      <c r="A917" s="14" t="s">
        <v>5272</v>
      </c>
      <c r="B917" s="14" t="s">
        <v>7896</v>
      </c>
      <c r="C917" s="14" t="s">
        <v>5273</v>
      </c>
      <c r="D917" s="14" t="s">
        <v>775</v>
      </c>
      <c r="E917" s="14" t="s">
        <v>7897</v>
      </c>
      <c r="F917" s="14" t="s">
        <v>5274</v>
      </c>
    </row>
    <row r="918">
      <c r="A918" s="14" t="s">
        <v>5276</v>
      </c>
      <c r="B918" s="14" t="s">
        <v>7899</v>
      </c>
      <c r="C918" s="14" t="s">
        <v>5277</v>
      </c>
      <c r="D918" s="14" t="s">
        <v>775</v>
      </c>
      <c r="E918" s="14" t="s">
        <v>7897</v>
      </c>
      <c r="F918" s="14" t="s">
        <v>5274</v>
      </c>
    </row>
    <row r="919">
      <c r="A919" s="14" t="s">
        <v>5281</v>
      </c>
      <c r="B919" s="14" t="s">
        <v>7901</v>
      </c>
      <c r="C919" s="14" t="s">
        <v>5282</v>
      </c>
      <c r="D919" s="14" t="s">
        <v>783</v>
      </c>
      <c r="E919" s="14" t="s">
        <v>7897</v>
      </c>
      <c r="F919" s="14" t="s">
        <v>5283</v>
      </c>
    </row>
    <row r="920">
      <c r="A920" s="14" t="s">
        <v>5287</v>
      </c>
      <c r="B920" s="14" t="s">
        <v>7903</v>
      </c>
      <c r="C920" s="14" t="s">
        <v>5288</v>
      </c>
      <c r="D920" s="14" t="s">
        <v>791</v>
      </c>
      <c r="E920" s="14" t="s">
        <v>7897</v>
      </c>
      <c r="F920" s="14" t="s">
        <v>5289</v>
      </c>
    </row>
    <row r="921">
      <c r="A921" s="14" t="s">
        <v>5293</v>
      </c>
      <c r="B921" s="14" t="s">
        <v>7905</v>
      </c>
      <c r="C921" s="14" t="s">
        <v>5294</v>
      </c>
      <c r="D921" s="14" t="s">
        <v>799</v>
      </c>
      <c r="E921" s="14" t="s">
        <v>7906</v>
      </c>
      <c r="F921" s="14" t="s">
        <v>5295</v>
      </c>
    </row>
    <row r="922">
      <c r="A922" s="14" t="s">
        <v>5299</v>
      </c>
      <c r="B922" s="14" t="s">
        <v>7908</v>
      </c>
      <c r="C922" s="14" t="s">
        <v>5300</v>
      </c>
      <c r="D922" s="14" t="s">
        <v>811</v>
      </c>
      <c r="E922" s="14" t="s">
        <v>7906</v>
      </c>
      <c r="F922" s="14" t="s">
        <v>5301</v>
      </c>
    </row>
    <row r="923">
      <c r="A923" s="14" t="s">
        <v>5305</v>
      </c>
      <c r="B923" s="14" t="s">
        <v>7910</v>
      </c>
      <c r="C923" s="14" t="s">
        <v>5306</v>
      </c>
      <c r="D923" s="14" t="s">
        <v>820</v>
      </c>
      <c r="E923" s="14" t="s">
        <v>7911</v>
      </c>
      <c r="F923" s="14" t="s">
        <v>5307</v>
      </c>
    </row>
    <row r="924">
      <c r="A924" s="14" t="s">
        <v>5311</v>
      </c>
      <c r="B924" s="14" t="s">
        <v>7913</v>
      </c>
      <c r="C924" s="14" t="s">
        <v>5312</v>
      </c>
      <c r="D924" s="14" t="s">
        <v>828</v>
      </c>
      <c r="E924" s="14" t="s">
        <v>7911</v>
      </c>
      <c r="F924" s="14" t="s">
        <v>5313</v>
      </c>
    </row>
    <row r="925">
      <c r="A925" s="14" t="s">
        <v>5317</v>
      </c>
      <c r="B925" s="14" t="s">
        <v>7915</v>
      </c>
      <c r="C925" s="14" t="s">
        <v>5318</v>
      </c>
      <c r="D925" s="14" t="s">
        <v>836</v>
      </c>
      <c r="E925" s="14" t="s">
        <v>7916</v>
      </c>
      <c r="F925" s="14" t="s">
        <v>5319</v>
      </c>
    </row>
    <row r="926">
      <c r="A926" s="14" t="s">
        <v>5323</v>
      </c>
      <c r="B926" s="14" t="s">
        <v>7918</v>
      </c>
      <c r="C926" s="14" t="s">
        <v>5324</v>
      </c>
      <c r="D926" s="14" t="s">
        <v>836</v>
      </c>
      <c r="E926" s="14" t="s">
        <v>7916</v>
      </c>
      <c r="F926" s="14" t="s">
        <v>5319</v>
      </c>
    </row>
    <row r="927">
      <c r="A927" s="14" t="s">
        <v>5326</v>
      </c>
      <c r="B927" s="14" t="s">
        <v>7920</v>
      </c>
      <c r="C927" s="14" t="s">
        <v>5327</v>
      </c>
      <c r="D927" s="14" t="s">
        <v>844</v>
      </c>
      <c r="E927" s="14" t="s">
        <v>7921</v>
      </c>
      <c r="F927" s="14" t="s">
        <v>5328</v>
      </c>
    </row>
    <row r="928">
      <c r="A928" s="14" t="s">
        <v>5332</v>
      </c>
      <c r="B928" s="14" t="s">
        <v>7923</v>
      </c>
      <c r="C928" s="14" t="s">
        <v>5333</v>
      </c>
      <c r="D928" s="14" t="s">
        <v>852</v>
      </c>
      <c r="E928" s="14" t="s">
        <v>7921</v>
      </c>
      <c r="F928" s="14" t="s">
        <v>5334</v>
      </c>
    </row>
    <row r="929">
      <c r="A929" s="14" t="s">
        <v>5338</v>
      </c>
      <c r="B929" s="14" t="s">
        <v>7925</v>
      </c>
      <c r="C929" s="14" t="s">
        <v>5339</v>
      </c>
      <c r="D929" s="14" t="s">
        <v>860</v>
      </c>
      <c r="E929" s="14" t="s">
        <v>7926</v>
      </c>
      <c r="F929" s="14" t="s">
        <v>5340</v>
      </c>
    </row>
    <row r="930">
      <c r="A930" s="14" t="s">
        <v>5344</v>
      </c>
      <c r="B930" s="14" t="s">
        <v>7928</v>
      </c>
      <c r="C930" s="14" t="s">
        <v>5345</v>
      </c>
      <c r="D930" s="14" t="s">
        <v>868</v>
      </c>
      <c r="E930" s="14" t="s">
        <v>7929</v>
      </c>
      <c r="F930" s="14" t="s">
        <v>5346</v>
      </c>
    </row>
    <row r="931">
      <c r="A931" s="14" t="s">
        <v>5349</v>
      </c>
      <c r="B931" s="14" t="s">
        <v>7931</v>
      </c>
      <c r="C931" s="14" t="s">
        <v>5350</v>
      </c>
      <c r="D931" s="14" t="s">
        <v>876</v>
      </c>
      <c r="E931" s="14" t="s">
        <v>7929</v>
      </c>
      <c r="F931" s="14" t="s">
        <v>5351</v>
      </c>
    </row>
    <row r="932">
      <c r="A932" s="14" t="s">
        <v>5355</v>
      </c>
      <c r="B932" s="14" t="s">
        <v>7933</v>
      </c>
      <c r="C932" s="14" t="s">
        <v>5356</v>
      </c>
      <c r="D932" s="14" t="s">
        <v>884</v>
      </c>
      <c r="E932" s="14" t="s">
        <v>7934</v>
      </c>
      <c r="F932" s="14" t="s">
        <v>5357</v>
      </c>
    </row>
    <row r="933">
      <c r="A933" s="14" t="s">
        <v>5361</v>
      </c>
      <c r="B933" s="14" t="s">
        <v>7936</v>
      </c>
      <c r="C933" s="14" t="s">
        <v>5362</v>
      </c>
      <c r="D933" s="14" t="s">
        <v>892</v>
      </c>
      <c r="E933" s="14" t="s">
        <v>7937</v>
      </c>
      <c r="F933" s="14" t="s">
        <v>5363</v>
      </c>
    </row>
    <row r="934">
      <c r="A934" s="14" t="s">
        <v>5367</v>
      </c>
      <c r="B934" s="14" t="s">
        <v>7939</v>
      </c>
      <c r="C934" s="14" t="s">
        <v>5368</v>
      </c>
      <c r="D934" s="14" t="s">
        <v>901</v>
      </c>
      <c r="E934" s="14" t="s">
        <v>7937</v>
      </c>
      <c r="F934" s="14" t="s">
        <v>5369</v>
      </c>
    </row>
    <row r="935">
      <c r="A935" s="14" t="s">
        <v>5373</v>
      </c>
      <c r="B935" s="14" t="s">
        <v>7941</v>
      </c>
      <c r="C935" s="14" t="s">
        <v>5374</v>
      </c>
      <c r="D935" s="14" t="s">
        <v>909</v>
      </c>
      <c r="E935" s="14" t="s">
        <v>7942</v>
      </c>
      <c r="F935" s="14" t="s">
        <v>5375</v>
      </c>
    </row>
    <row r="936">
      <c r="A936" s="14" t="s">
        <v>5379</v>
      </c>
      <c r="B936" s="14" t="s">
        <v>7944</v>
      </c>
      <c r="C936" s="14" t="s">
        <v>5380</v>
      </c>
      <c r="D936" s="14" t="s">
        <v>917</v>
      </c>
      <c r="E936" s="14" t="s">
        <v>7942</v>
      </c>
      <c r="F936" s="14" t="s">
        <v>5381</v>
      </c>
    </row>
    <row r="937">
      <c r="A937" s="14" t="s">
        <v>5386</v>
      </c>
      <c r="B937" s="14" t="s">
        <v>7946</v>
      </c>
      <c r="C937" s="14" t="s">
        <v>5387</v>
      </c>
      <c r="D937" s="14" t="s">
        <v>925</v>
      </c>
      <c r="E937" s="14" t="s">
        <v>7942</v>
      </c>
      <c r="F937" s="14" t="s">
        <v>5388</v>
      </c>
    </row>
    <row r="938">
      <c r="A938" s="14" t="s">
        <v>5392</v>
      </c>
      <c r="B938" s="14" t="s">
        <v>7948</v>
      </c>
      <c r="C938" s="14" t="s">
        <v>5393</v>
      </c>
      <c r="D938" s="14" t="s">
        <v>933</v>
      </c>
      <c r="E938" s="14" t="s">
        <v>7942</v>
      </c>
      <c r="F938" s="14" t="s">
        <v>5394</v>
      </c>
    </row>
    <row r="939">
      <c r="A939" s="14" t="s">
        <v>5398</v>
      </c>
      <c r="B939" s="14" t="s">
        <v>7950</v>
      </c>
      <c r="C939" s="14" t="s">
        <v>5399</v>
      </c>
      <c r="D939" s="14" t="s">
        <v>945</v>
      </c>
      <c r="E939" s="14" t="s">
        <v>7951</v>
      </c>
      <c r="F939" s="14" t="s">
        <v>5400</v>
      </c>
    </row>
    <row r="940">
      <c r="A940" s="14" t="s">
        <v>5404</v>
      </c>
      <c r="B940" s="14" t="s">
        <v>7953</v>
      </c>
      <c r="C940" s="14" t="s">
        <v>5405</v>
      </c>
      <c r="D940" s="14" t="s">
        <v>953</v>
      </c>
      <c r="E940" s="14" t="s">
        <v>7951</v>
      </c>
      <c r="F940" s="14" t="s">
        <v>5406</v>
      </c>
    </row>
    <row r="941">
      <c r="A941" s="14" t="s">
        <v>5410</v>
      </c>
      <c r="B941" s="14" t="s">
        <v>7955</v>
      </c>
      <c r="C941" s="14" t="s">
        <v>5411</v>
      </c>
      <c r="D941" s="14" t="s">
        <v>961</v>
      </c>
      <c r="E941" s="14" t="s">
        <v>7951</v>
      </c>
      <c r="F941" s="14" t="s">
        <v>5412</v>
      </c>
    </row>
    <row r="942">
      <c r="A942" s="14" t="s">
        <v>5416</v>
      </c>
      <c r="B942" s="14" t="s">
        <v>7957</v>
      </c>
      <c r="C942" s="14" t="s">
        <v>5417</v>
      </c>
      <c r="D942" s="14" t="s">
        <v>969</v>
      </c>
      <c r="E942" s="14" t="s">
        <v>7958</v>
      </c>
      <c r="F942" s="14" t="s">
        <v>5418</v>
      </c>
    </row>
    <row r="943">
      <c r="A943" s="14" t="s">
        <v>5422</v>
      </c>
      <c r="B943" s="14" t="s">
        <v>7960</v>
      </c>
      <c r="C943" s="14" t="s">
        <v>5423</v>
      </c>
      <c r="D943" s="14" t="s">
        <v>977</v>
      </c>
      <c r="E943" s="14" t="s">
        <v>7958</v>
      </c>
      <c r="F943" s="14" t="s">
        <v>5424</v>
      </c>
    </row>
    <row r="944">
      <c r="A944" s="14" t="s">
        <v>5428</v>
      </c>
      <c r="B944" s="14" t="s">
        <v>7962</v>
      </c>
      <c r="C944" s="14" t="s">
        <v>5429</v>
      </c>
      <c r="D944" s="14" t="s">
        <v>986</v>
      </c>
      <c r="E944" s="14" t="s">
        <v>7958</v>
      </c>
      <c r="F944" s="14" t="s">
        <v>5430</v>
      </c>
    </row>
    <row r="945">
      <c r="A945" s="14" t="s">
        <v>5434</v>
      </c>
      <c r="B945" s="14" t="s">
        <v>7964</v>
      </c>
      <c r="C945" s="14" t="s">
        <v>5435</v>
      </c>
      <c r="D945" s="14" t="s">
        <v>994</v>
      </c>
      <c r="E945" s="14" t="s">
        <v>7965</v>
      </c>
      <c r="F945" s="14" t="s">
        <v>5436</v>
      </c>
    </row>
    <row r="946">
      <c r="A946" s="14" t="s">
        <v>5440</v>
      </c>
      <c r="B946" s="14" t="s">
        <v>7967</v>
      </c>
      <c r="C946" s="14" t="s">
        <v>5441</v>
      </c>
      <c r="D946" s="14" t="s">
        <v>1002</v>
      </c>
      <c r="E946" s="14" t="s">
        <v>7965</v>
      </c>
      <c r="F946" s="14" t="s">
        <v>5442</v>
      </c>
    </row>
    <row r="947">
      <c r="A947" s="14" t="s">
        <v>5446</v>
      </c>
      <c r="B947" s="14" t="s">
        <v>7969</v>
      </c>
      <c r="C947" s="14" t="s">
        <v>5447</v>
      </c>
      <c r="D947" s="14" t="s">
        <v>1010</v>
      </c>
      <c r="E947" s="14" t="s">
        <v>7970</v>
      </c>
      <c r="F947" s="14" t="s">
        <v>5448</v>
      </c>
    </row>
    <row r="948">
      <c r="A948" s="14" t="s">
        <v>5452</v>
      </c>
      <c r="B948" s="14" t="s">
        <v>7972</v>
      </c>
      <c r="C948" s="14" t="s">
        <v>5453</v>
      </c>
      <c r="D948" s="14" t="s">
        <v>1036</v>
      </c>
      <c r="E948" s="14" t="s">
        <v>7970</v>
      </c>
      <c r="F948" s="14" t="s">
        <v>5454</v>
      </c>
    </row>
    <row r="949">
      <c r="A949" s="14" t="s">
        <v>5458</v>
      </c>
      <c r="B949" s="14" t="s">
        <v>7974</v>
      </c>
      <c r="C949" s="14" t="s">
        <v>5459</v>
      </c>
      <c r="D949" s="14" t="s">
        <v>1028</v>
      </c>
      <c r="E949" s="14" t="s">
        <v>7970</v>
      </c>
      <c r="F949" s="14" t="s">
        <v>5460</v>
      </c>
    </row>
    <row r="950">
      <c r="A950" s="14" t="s">
        <v>5464</v>
      </c>
      <c r="B950" s="14" t="s">
        <v>7976</v>
      </c>
      <c r="C950" s="14" t="s">
        <v>5465</v>
      </c>
      <c r="D950" s="14" t="s">
        <v>1044</v>
      </c>
      <c r="E950" s="14" t="s">
        <v>7970</v>
      </c>
      <c r="F950" s="14" t="s">
        <v>5466</v>
      </c>
    </row>
    <row r="951">
      <c r="A951" s="14" t="s">
        <v>5470</v>
      </c>
      <c r="B951" s="14" t="s">
        <v>7978</v>
      </c>
      <c r="C951" s="14" t="s">
        <v>5471</v>
      </c>
      <c r="D951" s="14" t="s">
        <v>1057</v>
      </c>
      <c r="E951" s="14" t="s">
        <v>7979</v>
      </c>
      <c r="F951" s="14" t="s">
        <v>5472</v>
      </c>
    </row>
    <row r="952">
      <c r="A952" s="14" t="s">
        <v>5476</v>
      </c>
      <c r="B952" s="14" t="s">
        <v>7981</v>
      </c>
      <c r="C952" s="14" t="s">
        <v>5477</v>
      </c>
      <c r="D952" s="14" t="s">
        <v>1065</v>
      </c>
      <c r="E952" s="14" t="s">
        <v>7979</v>
      </c>
      <c r="F952" s="14" t="s">
        <v>5478</v>
      </c>
    </row>
    <row r="953">
      <c r="A953" s="14" t="s">
        <v>5482</v>
      </c>
      <c r="B953" s="14" t="s">
        <v>7983</v>
      </c>
      <c r="C953" s="14" t="s">
        <v>5483</v>
      </c>
      <c r="D953" s="14" t="s">
        <v>1073</v>
      </c>
      <c r="E953" s="14" t="s">
        <v>7979</v>
      </c>
      <c r="F953" s="14" t="s">
        <v>5484</v>
      </c>
    </row>
    <row r="954">
      <c r="A954" s="14" t="s">
        <v>5488</v>
      </c>
      <c r="B954" s="14" t="s">
        <v>7985</v>
      </c>
      <c r="C954" s="14" t="s">
        <v>5489</v>
      </c>
      <c r="D954" s="14" t="s">
        <v>1082</v>
      </c>
      <c r="E954" s="14" t="s">
        <v>7979</v>
      </c>
      <c r="F954" s="14" t="s">
        <v>5490</v>
      </c>
    </row>
    <row r="955">
      <c r="A955" s="14" t="s">
        <v>5494</v>
      </c>
      <c r="B955" s="14" t="s">
        <v>7988</v>
      </c>
      <c r="C955" s="14" t="s">
        <v>5495</v>
      </c>
      <c r="D955" s="14" t="s">
        <v>136</v>
      </c>
      <c r="E955" s="14" t="s">
        <v>7979</v>
      </c>
      <c r="F955" s="14" t="s">
        <v>5496</v>
      </c>
    </row>
    <row r="956">
      <c r="A956" s="14" t="s">
        <v>5500</v>
      </c>
      <c r="B956" s="14" t="s">
        <v>7990</v>
      </c>
      <c r="C956" s="14" t="s">
        <v>5501</v>
      </c>
      <c r="D956" s="14" t="s">
        <v>1099</v>
      </c>
      <c r="E956" s="14" t="s">
        <v>7979</v>
      </c>
      <c r="F956" s="14" t="s">
        <v>5502</v>
      </c>
    </row>
    <row r="957">
      <c r="A957" s="14" t="s">
        <v>5506</v>
      </c>
      <c r="B957" s="14" t="s">
        <v>7992</v>
      </c>
      <c r="C957" s="14" t="s">
        <v>5507</v>
      </c>
      <c r="D957" s="14" t="s">
        <v>1113</v>
      </c>
      <c r="E957" s="14" t="s">
        <v>7979</v>
      </c>
      <c r="F957" s="14" t="s">
        <v>5508</v>
      </c>
    </row>
    <row r="958">
      <c r="A958" s="14" t="s">
        <v>5512</v>
      </c>
      <c r="B958" s="14" t="s">
        <v>7994</v>
      </c>
      <c r="C958" s="14" t="s">
        <v>5513</v>
      </c>
      <c r="D958" s="14" t="s">
        <v>1123</v>
      </c>
      <c r="E958" s="14" t="s">
        <v>7995</v>
      </c>
      <c r="F958" s="14" t="s">
        <v>5514</v>
      </c>
    </row>
    <row r="959">
      <c r="A959" s="14" t="s">
        <v>5518</v>
      </c>
      <c r="B959" s="14" t="s">
        <v>7997</v>
      </c>
      <c r="C959" s="14" t="s">
        <v>5519</v>
      </c>
      <c r="D959" s="14" t="s">
        <v>1131</v>
      </c>
      <c r="E959" s="14" t="s">
        <v>7995</v>
      </c>
      <c r="F959" s="14" t="s">
        <v>5520</v>
      </c>
    </row>
    <row r="960">
      <c r="A960" s="14" t="s">
        <v>5524</v>
      </c>
      <c r="B960" s="14" t="s">
        <v>7999</v>
      </c>
      <c r="C960" s="14" t="s">
        <v>5525</v>
      </c>
      <c r="D960" s="14" t="s">
        <v>1139</v>
      </c>
      <c r="E960" s="14" t="s">
        <v>7995</v>
      </c>
      <c r="F960" s="14" t="s">
        <v>5526</v>
      </c>
    </row>
    <row r="961">
      <c r="A961" s="14" t="s">
        <v>5530</v>
      </c>
      <c r="B961" s="14" t="s">
        <v>8001</v>
      </c>
      <c r="C961" s="14" t="s">
        <v>5531</v>
      </c>
      <c r="D961" s="14" t="s">
        <v>1161</v>
      </c>
      <c r="E961" s="14" t="s">
        <v>7995</v>
      </c>
      <c r="F961" s="14" t="s">
        <v>5532</v>
      </c>
    </row>
    <row r="962">
      <c r="A962" s="14" t="s">
        <v>5536</v>
      </c>
      <c r="B962" s="14" t="s">
        <v>8003</v>
      </c>
      <c r="C962" s="14" t="s">
        <v>5537</v>
      </c>
      <c r="D962" s="14" t="s">
        <v>1171</v>
      </c>
      <c r="E962" s="14" t="s">
        <v>7995</v>
      </c>
      <c r="F962" s="14" t="s">
        <v>5538</v>
      </c>
    </row>
    <row r="963">
      <c r="A963" s="14" t="s">
        <v>5542</v>
      </c>
      <c r="B963" s="14" t="s">
        <v>8005</v>
      </c>
      <c r="C963" s="14" t="s">
        <v>5543</v>
      </c>
      <c r="D963" s="14" t="s">
        <v>1181</v>
      </c>
      <c r="E963" s="14" t="s">
        <v>7995</v>
      </c>
      <c r="F963" s="14" t="s">
        <v>5544</v>
      </c>
    </row>
    <row r="964">
      <c r="A964" s="14" t="s">
        <v>5547</v>
      </c>
      <c r="B964" s="14" t="s">
        <v>8007</v>
      </c>
      <c r="C964" s="14" t="s">
        <v>5548</v>
      </c>
      <c r="D964" s="14" t="s">
        <v>1190</v>
      </c>
      <c r="E964" s="14" t="s">
        <v>7995</v>
      </c>
      <c r="F964" s="14" t="s">
        <v>5549</v>
      </c>
    </row>
    <row r="965">
      <c r="A965" s="14" t="s">
        <v>5553</v>
      </c>
      <c r="B965" s="14" t="s">
        <v>8009</v>
      </c>
      <c r="C965" s="14" t="s">
        <v>5554</v>
      </c>
      <c r="D965" s="14" t="s">
        <v>1198</v>
      </c>
      <c r="E965" s="14" t="s">
        <v>7995</v>
      </c>
      <c r="F965" s="14" t="s">
        <v>5555</v>
      </c>
    </row>
    <row r="966">
      <c r="A966" s="14" t="s">
        <v>5559</v>
      </c>
      <c r="B966" s="14" t="s">
        <v>8011</v>
      </c>
      <c r="C966" s="14" t="s">
        <v>5560</v>
      </c>
      <c r="D966" s="14" t="s">
        <v>1212</v>
      </c>
      <c r="E966" s="14" t="s">
        <v>8012</v>
      </c>
      <c r="F966" s="14" t="s">
        <v>5561</v>
      </c>
    </row>
    <row r="967">
      <c r="A967" s="14" t="s">
        <v>5565</v>
      </c>
      <c r="B967" s="14" t="s">
        <v>8014</v>
      </c>
      <c r="C967" s="14" t="s">
        <v>5566</v>
      </c>
      <c r="D967" s="14" t="s">
        <v>1212</v>
      </c>
      <c r="E967" s="14" t="s">
        <v>8012</v>
      </c>
      <c r="F967" s="14" t="s">
        <v>5567</v>
      </c>
    </row>
    <row r="968">
      <c r="A968" s="14" t="s">
        <v>5571</v>
      </c>
      <c r="B968" s="14" t="s">
        <v>8016</v>
      </c>
      <c r="C968" s="14" t="s">
        <v>5572</v>
      </c>
      <c r="D968" s="14" t="s">
        <v>1220</v>
      </c>
      <c r="E968" s="14" t="s">
        <v>8012</v>
      </c>
      <c r="F968" s="14" t="s">
        <v>5573</v>
      </c>
    </row>
    <row r="969">
      <c r="A969" s="14" t="s">
        <v>5577</v>
      </c>
      <c r="B969" s="14" t="s">
        <v>8018</v>
      </c>
      <c r="C969" s="14" t="s">
        <v>5578</v>
      </c>
      <c r="D969" s="14" t="s">
        <v>1228</v>
      </c>
      <c r="E969" s="14" t="s">
        <v>8012</v>
      </c>
      <c r="F969" s="14" t="s">
        <v>5579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6" max="6" width="15.88"/>
    <col customWidth="1" min="9" max="9" width="28.0"/>
    <col customWidth="1" min="10" max="10" width="17.0"/>
    <col customWidth="1" min="11" max="11" width="23.75"/>
  </cols>
  <sheetData>
    <row r="1">
      <c r="A1" s="15" t="s">
        <v>9248</v>
      </c>
      <c r="B1" s="15" t="s">
        <v>9249</v>
      </c>
      <c r="C1" s="15" t="s">
        <v>9250</v>
      </c>
      <c r="D1" s="15" t="s">
        <v>9251</v>
      </c>
      <c r="E1" s="15" t="s">
        <v>9252</v>
      </c>
      <c r="F1" s="15" t="s">
        <v>9253</v>
      </c>
      <c r="G1" s="15" t="s">
        <v>9254</v>
      </c>
      <c r="H1" s="15" t="s">
        <v>9255</v>
      </c>
      <c r="I1" s="15" t="s">
        <v>9256</v>
      </c>
      <c r="J1" s="15" t="s">
        <v>9257</v>
      </c>
      <c r="K1" s="15" t="s">
        <v>9258</v>
      </c>
    </row>
    <row r="2">
      <c r="A2" s="15" t="s">
        <v>9259</v>
      </c>
      <c r="B2" s="14" t="s">
        <v>5588</v>
      </c>
      <c r="C2" s="15" t="s">
        <v>9260</v>
      </c>
      <c r="D2" s="15"/>
      <c r="E2" s="15">
        <v>26.0</v>
      </c>
      <c r="F2" s="15" t="s">
        <v>8028</v>
      </c>
      <c r="G2" s="15">
        <v>0.0</v>
      </c>
      <c r="H2" s="15" t="s">
        <v>24</v>
      </c>
      <c r="I2" s="15" t="s">
        <v>9261</v>
      </c>
      <c r="J2" s="24" t="s">
        <v>9262</v>
      </c>
      <c r="K2" s="25" t="str">
        <f t="shared" ref="K2:K991" si="1">if(I2="","",UPPER(LEFT(I2, 1)) &amp; LOWER(RIGHT(I2, LEN(I2) - 1)))</f>
        <v>De iri</v>
      </c>
    </row>
    <row r="3">
      <c r="A3" s="15" t="s">
        <v>9263</v>
      </c>
      <c r="B3" s="14" t="s">
        <v>5591</v>
      </c>
      <c r="C3" s="15" t="s">
        <v>9264</v>
      </c>
      <c r="D3" s="15"/>
      <c r="E3" s="15">
        <v>26.0</v>
      </c>
      <c r="F3" s="15" t="s">
        <v>8028</v>
      </c>
      <c r="G3" s="15">
        <v>0.0</v>
      </c>
      <c r="H3" s="15" t="s">
        <v>32</v>
      </c>
      <c r="I3" s="15" t="s">
        <v>8031</v>
      </c>
      <c r="J3" s="24" t="s">
        <v>9262</v>
      </c>
      <c r="K3" s="25" t="str">
        <f t="shared" si="1"/>
        <v>De acoro</v>
      </c>
    </row>
    <row r="4">
      <c r="A4" s="15" t="s">
        <v>9265</v>
      </c>
      <c r="B4" s="14" t="s">
        <v>5594</v>
      </c>
      <c r="C4" s="15" t="s">
        <v>9266</v>
      </c>
      <c r="D4" s="15"/>
      <c r="E4" s="15">
        <v>27.0</v>
      </c>
      <c r="F4" s="15" t="s">
        <v>8028</v>
      </c>
      <c r="G4" s="15">
        <v>3.0</v>
      </c>
      <c r="H4" s="15" t="s">
        <v>40</v>
      </c>
      <c r="I4" s="15" t="s">
        <v>8033</v>
      </c>
      <c r="J4" s="26" t="str">
        <f>IFERROR(__xludf.DUMMYFUNCTION("IF(G4="""","""",if(G4=0, INDEX(G$2:G4, MAX(FILTER(ROW(G$2:G4), G$2:G4&lt;&gt;0)))&amp;""v"", G4&amp;""r""))"),"3r")</f>
        <v>3r</v>
      </c>
      <c r="K4" s="25" t="str">
        <f t="shared" si="1"/>
        <v>De meo</v>
      </c>
    </row>
    <row r="5">
      <c r="A5" s="15" t="s">
        <v>9267</v>
      </c>
      <c r="B5" s="14" t="s">
        <v>5597</v>
      </c>
      <c r="C5" s="15" t="s">
        <v>9268</v>
      </c>
      <c r="D5" s="15"/>
      <c r="E5" s="15">
        <v>27.0</v>
      </c>
      <c r="F5" s="15" t="s">
        <v>8028</v>
      </c>
      <c r="G5" s="15">
        <v>3.0</v>
      </c>
      <c r="H5" s="15" t="s">
        <v>49</v>
      </c>
      <c r="I5" s="15" t="s">
        <v>9269</v>
      </c>
      <c r="J5" s="26" t="str">
        <f>IFERROR(__xludf.DUMMYFUNCTION("IF(G5="""","""",if(G5=0, INDEX(G$2:G5, MAX(FILTER(ROW(G$2:G5), G$2:G5&lt;&gt;0)))&amp;""v"", G5&amp;""r""))"),"3r")</f>
        <v>3r</v>
      </c>
      <c r="K5" s="25" t="str">
        <f t="shared" si="1"/>
        <v>De cypiro</v>
      </c>
    </row>
    <row r="6">
      <c r="A6" s="15" t="s">
        <v>9270</v>
      </c>
      <c r="B6" s="14" t="s">
        <v>5600</v>
      </c>
      <c r="C6" s="15" t="s">
        <v>9271</v>
      </c>
      <c r="D6" s="15"/>
      <c r="E6" s="15">
        <v>27.0</v>
      </c>
      <c r="F6" s="15" t="s">
        <v>8028</v>
      </c>
      <c r="G6" s="15">
        <v>3.0</v>
      </c>
      <c r="H6" s="15" t="s">
        <v>59</v>
      </c>
      <c r="I6" s="15" t="s">
        <v>8037</v>
      </c>
      <c r="J6" s="26" t="str">
        <f>IFERROR(__xludf.DUMMYFUNCTION("IF(G6="""","""",if(G6=0, INDEX(G$2:G6, MAX(FILTER(ROW(G$2:G6), G$2:G6&lt;&gt;0)))&amp;""v"", G6&amp;""r""))"),"3r")</f>
        <v>3r</v>
      </c>
      <c r="K6" s="25" t="str">
        <f t="shared" si="1"/>
        <v>De cardamomo</v>
      </c>
    </row>
    <row r="7">
      <c r="A7" s="15" t="s">
        <v>9272</v>
      </c>
      <c r="B7" s="14" t="s">
        <v>5603</v>
      </c>
      <c r="C7" s="15" t="s">
        <v>9273</v>
      </c>
      <c r="D7" s="15"/>
      <c r="E7" s="15">
        <v>28.0</v>
      </c>
      <c r="F7" s="15" t="s">
        <v>8028</v>
      </c>
      <c r="G7" s="15">
        <v>0.0</v>
      </c>
      <c r="H7" s="15" t="s">
        <v>67</v>
      </c>
      <c r="I7" s="15" t="s">
        <v>8039</v>
      </c>
      <c r="J7" s="26" t="str">
        <f>IFERROR(__xludf.DUMMYFUNCTION("IF(G7="""","""",if(G7=0, INDEX(G$2:G7, MAX(FILTER(ROW(G$2:G7), G$2:G7&lt;&gt;0)))&amp;""v"", G7&amp;""r""))"),"0v")</f>
        <v>0v</v>
      </c>
      <c r="K7" s="25" t="str">
        <f t="shared" si="1"/>
        <v>De nardo</v>
      </c>
    </row>
    <row r="8">
      <c r="A8" s="15" t="s">
        <v>9274</v>
      </c>
      <c r="B8" s="14" t="s">
        <v>5606</v>
      </c>
      <c r="C8" s="15" t="s">
        <v>9275</v>
      </c>
      <c r="D8" s="15"/>
      <c r="E8" s="15">
        <v>28.0</v>
      </c>
      <c r="F8" s="15" t="s">
        <v>8028</v>
      </c>
      <c r="G8" s="15">
        <v>0.0</v>
      </c>
      <c r="H8" s="15" t="s">
        <v>75</v>
      </c>
      <c r="I8" s="15" t="s">
        <v>9276</v>
      </c>
      <c r="J8" s="26" t="str">
        <f>IFERROR(__xludf.DUMMYFUNCTION("IF(G8="""","""",if(G8=0, INDEX(G$2:G8, MAX(FILTER(ROW(G$2:G8), G$2:G8&lt;&gt;0)))&amp;""v"", G8&amp;""r""))"),"0v")</f>
        <v>0v</v>
      </c>
      <c r="K8" s="25" t="str">
        <f t="shared" si="1"/>
        <v>De nardo celtico</v>
      </c>
    </row>
    <row r="9">
      <c r="A9" s="15" t="s">
        <v>9277</v>
      </c>
      <c r="B9" s="14" t="s">
        <v>5609</v>
      </c>
      <c r="C9" s="15" t="s">
        <v>9278</v>
      </c>
      <c r="D9" s="15"/>
      <c r="E9" s="15">
        <v>29.0</v>
      </c>
      <c r="F9" s="15" t="s">
        <v>8028</v>
      </c>
      <c r="G9" s="15">
        <v>4.0</v>
      </c>
      <c r="H9" s="15" t="s">
        <v>83</v>
      </c>
      <c r="I9" s="15" t="s">
        <v>9279</v>
      </c>
      <c r="J9" s="26" t="str">
        <f>IFERROR(__xludf.DUMMYFUNCTION("IF(G9="""","""",if(G9=0, INDEX(G$2:G9, MAX(FILTER(ROW(G$2:G9), G$2:G9&lt;&gt;0)))&amp;""v"", G9&amp;""r""))"),"4r")</f>
        <v>4r</v>
      </c>
      <c r="K9" s="25" t="str">
        <f t="shared" si="1"/>
        <v>De montano nardo</v>
      </c>
    </row>
    <row r="10">
      <c r="A10" s="15" t="s">
        <v>9280</v>
      </c>
      <c r="B10" s="14" t="s">
        <v>5612</v>
      </c>
      <c r="C10" s="15" t="s">
        <v>9281</v>
      </c>
      <c r="D10" s="15"/>
      <c r="E10" s="15">
        <v>29.0</v>
      </c>
      <c r="F10" s="15" t="s">
        <v>8028</v>
      </c>
      <c r="G10" s="15">
        <v>4.0</v>
      </c>
      <c r="H10" s="15" t="s">
        <v>91</v>
      </c>
      <c r="I10" s="15" t="s">
        <v>9282</v>
      </c>
      <c r="J10" s="26" t="str">
        <f>IFERROR(__xludf.DUMMYFUNCTION("IF(G10="""","""",if(G10=0, INDEX(G$2:G10, MAX(FILTER(ROW(G$2:G10), G$2:G10&lt;&gt;0)))&amp;""v"", G10&amp;""r""))"),"4r")</f>
        <v>4r</v>
      </c>
      <c r="K10" s="25" t="str">
        <f t="shared" si="1"/>
        <v>De afaro</v>
      </c>
    </row>
    <row r="11">
      <c r="A11" s="15" t="s">
        <v>9283</v>
      </c>
      <c r="B11" s="14" t="s">
        <v>5615</v>
      </c>
      <c r="C11" s="15" t="s">
        <v>9284</v>
      </c>
      <c r="D11" s="15"/>
      <c r="E11" s="15">
        <v>29.0</v>
      </c>
      <c r="F11" s="15" t="s">
        <v>8028</v>
      </c>
      <c r="G11" s="15">
        <v>4.0</v>
      </c>
      <c r="H11" s="15" t="s">
        <v>99</v>
      </c>
      <c r="I11" s="15" t="s">
        <v>8047</v>
      </c>
      <c r="J11" s="26" t="str">
        <f>IFERROR(__xludf.DUMMYFUNCTION("IF(G11="""","""",if(G11=0, INDEX(G$2:G11, MAX(FILTER(ROW(G$2:G11), G$2:G11&lt;&gt;0)))&amp;""v"", G11&amp;""r""))"),"4r")</f>
        <v>4r</v>
      </c>
      <c r="K11" s="25" t="str">
        <f t="shared" si="1"/>
        <v>De phu</v>
      </c>
    </row>
    <row r="12">
      <c r="A12" s="15" t="s">
        <v>9285</v>
      </c>
      <c r="B12" s="14" t="s">
        <v>5618</v>
      </c>
      <c r="C12" s="15" t="s">
        <v>9286</v>
      </c>
      <c r="D12" s="15"/>
      <c r="E12" s="15">
        <v>30.0</v>
      </c>
      <c r="F12" s="15" t="s">
        <v>8028</v>
      </c>
      <c r="G12" s="15">
        <v>0.0</v>
      </c>
      <c r="H12" s="15" t="s">
        <v>107</v>
      </c>
      <c r="I12" s="15" t="s">
        <v>9287</v>
      </c>
      <c r="J12" s="26" t="str">
        <f>IFERROR(__xludf.DUMMYFUNCTION("IF(G12="""","""",if(G12=0, INDEX(G$2:G12, MAX(FILTER(ROW(G$2:G12), G$2:G12&lt;&gt;0)))&amp;""v"", G12&amp;""r""))"),"0v")</f>
        <v>0v</v>
      </c>
      <c r="K12" s="25" t="str">
        <f t="shared" si="1"/>
        <v>De malabatro</v>
      </c>
    </row>
    <row r="13">
      <c r="A13" s="15" t="s">
        <v>9288</v>
      </c>
      <c r="B13" s="14" t="s">
        <v>5621</v>
      </c>
      <c r="C13" s="15" t="s">
        <v>9289</v>
      </c>
      <c r="D13" s="15"/>
      <c r="E13" s="15">
        <v>30.0</v>
      </c>
      <c r="F13" s="15" t="s">
        <v>8028</v>
      </c>
      <c r="G13" s="15">
        <v>0.0</v>
      </c>
      <c r="H13" s="15" t="s">
        <v>115</v>
      </c>
      <c r="I13" s="15" t="s">
        <v>9290</v>
      </c>
      <c r="J13" s="26" t="str">
        <f>IFERROR(__xludf.DUMMYFUNCTION("IF(G13="""","""",if(G13=0, INDEX(G$2:G13, MAX(FILTER(ROW(G$2:G13), G$2:G13&lt;&gt;0)))&amp;""v"", G13&amp;""r""))"),"0v")</f>
        <v>0v</v>
      </c>
      <c r="K13" s="25" t="str">
        <f t="shared" si="1"/>
        <v>De casia</v>
      </c>
    </row>
    <row r="14">
      <c r="A14" s="15"/>
      <c r="B14" s="14"/>
      <c r="C14" s="15"/>
      <c r="D14" s="15"/>
      <c r="E14" s="15">
        <v>30.0</v>
      </c>
      <c r="F14" s="15" t="s">
        <v>8028</v>
      </c>
      <c r="G14" s="15">
        <v>0.0</v>
      </c>
      <c r="H14" s="15" t="s">
        <v>123</v>
      </c>
      <c r="I14" s="15" t="s">
        <v>9291</v>
      </c>
      <c r="J14" s="26" t="str">
        <f>IFERROR(__xludf.DUMMYFUNCTION("IF(G14="""","""",if(G14=0, INDEX(G$2:G14, MAX(FILTER(ROW(G$2:G14), G$2:G14&lt;&gt;0)))&amp;""v"", G14&amp;""r""))"),"0v")</f>
        <v>0v</v>
      </c>
      <c r="K14" s="25" t="str">
        <f t="shared" si="1"/>
        <v>De pseudocasia</v>
      </c>
    </row>
    <row r="15">
      <c r="A15" s="15" t="s">
        <v>9292</v>
      </c>
      <c r="B15" s="14" t="s">
        <v>5624</v>
      </c>
      <c r="C15" s="15" t="s">
        <v>9293</v>
      </c>
      <c r="D15" s="15"/>
      <c r="E15" s="15">
        <v>31.0</v>
      </c>
      <c r="F15" s="15" t="s">
        <v>8028</v>
      </c>
      <c r="G15" s="15">
        <v>5.0</v>
      </c>
      <c r="H15" s="15" t="s">
        <v>132</v>
      </c>
      <c r="I15" s="15" t="s">
        <v>8053</v>
      </c>
      <c r="J15" s="26" t="str">
        <f>IFERROR(__xludf.DUMMYFUNCTION("IF(G15="""","""",if(G15=0, INDEX(G$2:G15, MAX(FILTER(ROW(G$2:G15), G$2:G15&lt;&gt;0)))&amp;""v"", G15&amp;""r""))"),"5r")</f>
        <v>5r</v>
      </c>
      <c r="K15" s="25" t="str">
        <f t="shared" si="1"/>
        <v>De cinnamomo</v>
      </c>
    </row>
    <row r="16">
      <c r="A16" s="15"/>
      <c r="B16" s="14"/>
      <c r="C16" s="15"/>
      <c r="D16" s="15"/>
      <c r="E16" s="15">
        <v>31.0</v>
      </c>
      <c r="F16" s="15" t="s">
        <v>8028</v>
      </c>
      <c r="G16" s="15">
        <v>5.0</v>
      </c>
      <c r="H16" s="15" t="s">
        <v>141</v>
      </c>
      <c r="I16" s="15" t="s">
        <v>9294</v>
      </c>
      <c r="J16" s="26" t="str">
        <f>IFERROR(__xludf.DUMMYFUNCTION("IF(G16="""","""",if(G16=0, INDEX(G$2:G16, MAX(FILTER(ROW(G$2:G16), G$2:G16&lt;&gt;0)))&amp;""v"", G16&amp;""r""))"),"5r")</f>
        <v>5r</v>
      </c>
      <c r="K16" s="25" t="str">
        <f t="shared" si="1"/>
        <v>De pseudocinnamo</v>
      </c>
    </row>
    <row r="17">
      <c r="A17" s="15" t="s">
        <v>9295</v>
      </c>
      <c r="B17" s="14" t="s">
        <v>5626</v>
      </c>
      <c r="C17" s="15" t="s">
        <v>9296</v>
      </c>
      <c r="D17" s="15"/>
      <c r="E17" s="15">
        <v>32.0</v>
      </c>
      <c r="F17" s="15" t="s">
        <v>8028</v>
      </c>
      <c r="G17" s="15">
        <v>0.0</v>
      </c>
      <c r="H17" s="15" t="s">
        <v>149</v>
      </c>
      <c r="I17" s="15" t="s">
        <v>8055</v>
      </c>
      <c r="J17" s="26" t="str">
        <f>IFERROR(__xludf.DUMMYFUNCTION("IF(G17="""","""",if(G17=0, INDEX(G$2:G17, MAX(FILTER(ROW(G$2:G17), G$2:G17&lt;&gt;0)))&amp;""v"", G17&amp;""r""))"),"0v")</f>
        <v>0v</v>
      </c>
      <c r="K17" s="25" t="str">
        <f t="shared" si="1"/>
        <v>De amomo</v>
      </c>
    </row>
    <row r="18">
      <c r="A18" s="15" t="s">
        <v>9297</v>
      </c>
      <c r="B18" s="14" t="s">
        <v>5629</v>
      </c>
      <c r="C18" s="15" t="s">
        <v>9298</v>
      </c>
      <c r="D18" s="15"/>
      <c r="E18" s="15">
        <v>32.0</v>
      </c>
      <c r="F18" s="15" t="s">
        <v>8028</v>
      </c>
      <c r="G18" s="15">
        <v>0.0</v>
      </c>
      <c r="H18" s="15" t="s">
        <v>157</v>
      </c>
      <c r="I18" s="15" t="s">
        <v>8057</v>
      </c>
      <c r="J18" s="26" t="str">
        <f>IFERROR(__xludf.DUMMYFUNCTION("IF(G18="""","""",if(G18=0, INDEX(G$2:G18, MAX(FILTER(ROW(G$2:G18), G$2:G18&lt;&gt;0)))&amp;""v"", G18&amp;""r""))"),"0v")</f>
        <v>0v</v>
      </c>
      <c r="K18" s="25" t="str">
        <f t="shared" si="1"/>
        <v>De costo</v>
      </c>
    </row>
    <row r="19">
      <c r="A19" s="15" t="s">
        <v>9299</v>
      </c>
      <c r="B19" s="14" t="s">
        <v>5632</v>
      </c>
      <c r="C19" s="15" t="s">
        <v>9300</v>
      </c>
      <c r="D19" s="15"/>
      <c r="E19" s="15">
        <v>33.0</v>
      </c>
      <c r="F19" s="15" t="s">
        <v>8028</v>
      </c>
      <c r="G19" s="15">
        <v>6.0</v>
      </c>
      <c r="H19" s="15" t="s">
        <v>165</v>
      </c>
      <c r="I19" s="15" t="s">
        <v>9301</v>
      </c>
      <c r="J19" s="26" t="str">
        <f>IFERROR(__xludf.DUMMYFUNCTION("IF(G19="""","""",if(G19=0, INDEX(G$2:G19, MAX(FILTER(ROW(G$2:G19), G$2:G19&lt;&gt;0)))&amp;""v"", G19&amp;""r""))"),"6r")</f>
        <v>6r</v>
      </c>
      <c r="K19" s="25" t="str">
        <f t="shared" si="1"/>
        <v>De odorato junco</v>
      </c>
    </row>
    <row r="20">
      <c r="A20" s="15" t="s">
        <v>9302</v>
      </c>
      <c r="B20" s="14" t="s">
        <v>5635</v>
      </c>
      <c r="C20" s="15" t="s">
        <v>9303</v>
      </c>
      <c r="D20" s="15"/>
      <c r="E20" s="15">
        <v>33.0</v>
      </c>
      <c r="F20" s="15" t="s">
        <v>8028</v>
      </c>
      <c r="G20" s="15">
        <v>6.0</v>
      </c>
      <c r="H20" s="15" t="s">
        <v>173</v>
      </c>
      <c r="I20" s="15" t="s">
        <v>8061</v>
      </c>
      <c r="J20" s="26" t="str">
        <f>IFERROR(__xludf.DUMMYFUNCTION("IF(G20="""","""",if(G20=0, INDEX(G$2:G20, MAX(FILTER(ROW(G$2:G20), G$2:G20&lt;&gt;0)))&amp;""v"", G20&amp;""r""))"),"6r")</f>
        <v>6r</v>
      </c>
      <c r="K20" s="25" t="str">
        <f t="shared" si="1"/>
        <v>De calamo odorato</v>
      </c>
    </row>
    <row r="21">
      <c r="A21" s="15" t="s">
        <v>9304</v>
      </c>
      <c r="B21" s="14" t="s">
        <v>5638</v>
      </c>
      <c r="C21" s="15" t="s">
        <v>9305</v>
      </c>
      <c r="D21" s="15"/>
      <c r="E21" s="15">
        <v>33.0</v>
      </c>
      <c r="F21" s="15" t="s">
        <v>8028</v>
      </c>
      <c r="G21" s="15">
        <v>6.0</v>
      </c>
      <c r="H21" s="15" t="s">
        <v>181</v>
      </c>
      <c r="I21" s="15" t="s">
        <v>8063</v>
      </c>
      <c r="J21" s="26" t="str">
        <f>IFERROR(__xludf.DUMMYFUNCTION("IF(G21="""","""",if(G21=0, INDEX(G$2:G21, MAX(FILTER(ROW(G$2:G21), G$2:G21&lt;&gt;0)))&amp;""v"", G21&amp;""r""))"),"6r")</f>
        <v>6r</v>
      </c>
      <c r="K21" s="25" t="str">
        <f t="shared" si="1"/>
        <v>De balsamo</v>
      </c>
    </row>
    <row r="22">
      <c r="A22" s="15"/>
      <c r="B22" s="14"/>
      <c r="C22" s="15"/>
      <c r="D22" s="15"/>
      <c r="E22" s="15">
        <v>33.0</v>
      </c>
      <c r="F22" s="15" t="s">
        <v>8028</v>
      </c>
      <c r="G22" s="15">
        <v>6.0</v>
      </c>
      <c r="H22" s="15" t="s">
        <v>189</v>
      </c>
      <c r="I22" s="15" t="s">
        <v>9306</v>
      </c>
      <c r="J22" s="26" t="str">
        <f>IFERROR(__xludf.DUMMYFUNCTION("IF(G22="""","""",if(G22=0, INDEX(G$2:G22, MAX(FILTER(ROW(G$2:G22), G$2:G22&lt;&gt;0)))&amp;""v"", G22&amp;""r""))"),"6r")</f>
        <v>6r</v>
      </c>
      <c r="K22" s="25" t="str">
        <f t="shared" si="1"/>
        <v>De opobalsamo</v>
      </c>
    </row>
    <row r="23">
      <c r="A23" s="15"/>
      <c r="B23" s="14"/>
      <c r="C23" s="15"/>
      <c r="D23" s="15"/>
      <c r="E23" s="15">
        <v>34.0</v>
      </c>
      <c r="F23" s="15" t="s">
        <v>8028</v>
      </c>
      <c r="G23" s="15">
        <v>0.0</v>
      </c>
      <c r="H23" s="15" t="s">
        <v>197</v>
      </c>
      <c r="I23" s="15" t="s">
        <v>9307</v>
      </c>
      <c r="J23" s="26" t="str">
        <f>IFERROR(__xludf.DUMMYFUNCTION("IF(G23="""","""",if(G23=0, INDEX(G$2:G23, MAX(FILTER(ROW(G$2:G23), G$2:G23&lt;&gt;0)))&amp;""v"", G23&amp;""r""))"),"0v")</f>
        <v>0v</v>
      </c>
      <c r="K23" s="25" t="str">
        <f t="shared" si="1"/>
        <v>De xylobalsamo</v>
      </c>
    </row>
    <row r="24">
      <c r="A24" s="15" t="s">
        <v>9308</v>
      </c>
      <c r="B24" s="14" t="s">
        <v>5641</v>
      </c>
      <c r="C24" s="15" t="s">
        <v>9309</v>
      </c>
      <c r="D24" s="15"/>
      <c r="E24" s="15">
        <v>34.0</v>
      </c>
      <c r="F24" s="15" t="s">
        <v>8028</v>
      </c>
      <c r="G24" s="15">
        <v>0.0</v>
      </c>
      <c r="H24" s="15" t="s">
        <v>205</v>
      </c>
      <c r="I24" s="15" t="s">
        <v>9310</v>
      </c>
      <c r="J24" s="26" t="str">
        <f>IFERROR(__xludf.DUMMYFUNCTION("IF(G24="""","""",if(G24=0, INDEX(G$2:G24, MAX(FILTER(ROW(G$2:G24), G$2:G24&lt;&gt;0)))&amp;""v"", G24&amp;""r""))"),"0v")</f>
        <v>0v</v>
      </c>
      <c r="K24" s="25" t="str">
        <f t="shared" si="1"/>
        <v>De aspalatho</v>
      </c>
    </row>
    <row r="25">
      <c r="A25" s="15" t="s">
        <v>9311</v>
      </c>
      <c r="B25" s="14" t="s">
        <v>5644</v>
      </c>
      <c r="C25" s="15" t="s">
        <v>9312</v>
      </c>
      <c r="D25" s="15"/>
      <c r="E25" s="15">
        <v>35.0</v>
      </c>
      <c r="F25" s="15" t="s">
        <v>8028</v>
      </c>
      <c r="G25" s="15">
        <v>7.0</v>
      </c>
      <c r="H25" s="15" t="s">
        <v>214</v>
      </c>
      <c r="I25" s="15" t="s">
        <v>9313</v>
      </c>
      <c r="J25" s="26" t="str">
        <f>IFERROR(__xludf.DUMMYFUNCTION("IF(G25="""","""",if(G25=0, INDEX(G$2:G25, MAX(FILTER(ROW(G$2:G25), G$2:G25&lt;&gt;0)))&amp;""v"", G25&amp;""r""))"),"7r")</f>
        <v>7r</v>
      </c>
      <c r="K25" s="25" t="str">
        <f t="shared" si="1"/>
        <v>De musco</v>
      </c>
    </row>
    <row r="26">
      <c r="A26" s="15" t="s">
        <v>9314</v>
      </c>
      <c r="B26" s="14" t="s">
        <v>5646</v>
      </c>
      <c r="C26" s="15" t="s">
        <v>9315</v>
      </c>
      <c r="D26" s="15"/>
      <c r="E26" s="15">
        <v>35.0</v>
      </c>
      <c r="F26" s="15" t="s">
        <v>8028</v>
      </c>
      <c r="G26" s="15">
        <v>7.0</v>
      </c>
      <c r="H26" s="15" t="s">
        <v>222</v>
      </c>
      <c r="I26" s="15" t="s">
        <v>9316</v>
      </c>
      <c r="J26" s="26" t="str">
        <f>IFERROR(__xludf.DUMMYFUNCTION("IF(G26="""","""",if(G26=0, INDEX(G$2:G26, MAX(FILTER(ROW(G$2:G26), G$2:G26&lt;&gt;0)))&amp;""v"", G26&amp;""r""))"),"7r")</f>
        <v>7r</v>
      </c>
      <c r="K26" s="25" t="str">
        <f t="shared" si="1"/>
        <v>De agallocho</v>
      </c>
    </row>
    <row r="27">
      <c r="A27" s="15" t="s">
        <v>9317</v>
      </c>
      <c r="B27" s="14" t="s">
        <v>5649</v>
      </c>
      <c r="C27" s="15" t="s">
        <v>9318</v>
      </c>
      <c r="D27" s="15"/>
      <c r="E27" s="15">
        <v>35.0</v>
      </c>
      <c r="F27" s="15" t="s">
        <v>8028</v>
      </c>
      <c r="G27" s="15">
        <v>7.0</v>
      </c>
      <c r="H27" s="15" t="s">
        <v>230</v>
      </c>
      <c r="I27" s="15" t="s">
        <v>9319</v>
      </c>
      <c r="J27" s="26" t="str">
        <f>IFERROR(__xludf.DUMMYFUNCTION("IF(G27="""","""",if(G27=0, INDEX(G$2:G27, MAX(FILTER(ROW(G$2:G27), G$2:G27&lt;&gt;0)))&amp;""v"", G27&amp;""r""))"),"7r")</f>
        <v>7r</v>
      </c>
      <c r="K27" s="25" t="str">
        <f t="shared" si="1"/>
        <v>De narcaphto</v>
      </c>
    </row>
    <row r="28">
      <c r="A28" s="15" t="s">
        <v>9320</v>
      </c>
      <c r="B28" s="14" t="s">
        <v>5652</v>
      </c>
      <c r="C28" s="15" t="s">
        <v>9321</v>
      </c>
      <c r="D28" s="15"/>
      <c r="E28" s="15">
        <v>35.0</v>
      </c>
      <c r="F28" s="15" t="s">
        <v>8028</v>
      </c>
      <c r="G28" s="15">
        <v>7.0</v>
      </c>
      <c r="H28" s="15" t="s">
        <v>238</v>
      </c>
      <c r="I28" s="15" t="s">
        <v>8073</v>
      </c>
      <c r="J28" s="26" t="str">
        <f>IFERROR(__xludf.DUMMYFUNCTION("IF(G28="""","""",if(G28=0, INDEX(G$2:G28, MAX(FILTER(ROW(G$2:G28), G$2:G28&lt;&gt;0)))&amp;""v"", G28&amp;""r""))"),"7r")</f>
        <v>7r</v>
      </c>
      <c r="K28" s="25" t="str">
        <f t="shared" si="1"/>
        <v>De cancamo</v>
      </c>
    </row>
    <row r="29">
      <c r="A29" s="15" t="s">
        <v>9322</v>
      </c>
      <c r="B29" s="14" t="s">
        <v>5654</v>
      </c>
      <c r="C29" s="15" t="s">
        <v>9323</v>
      </c>
      <c r="D29" s="15"/>
      <c r="E29" s="15">
        <v>35.0</v>
      </c>
      <c r="F29" s="15" t="s">
        <v>8028</v>
      </c>
      <c r="G29" s="15">
        <v>7.0</v>
      </c>
      <c r="H29" s="15" t="s">
        <v>248</v>
      </c>
      <c r="I29" s="15" t="s">
        <v>8075</v>
      </c>
      <c r="J29" s="26" t="str">
        <f>IFERROR(__xludf.DUMMYFUNCTION("IF(G29="""","""",if(G29=0, INDEX(G$2:G29, MAX(FILTER(ROW(G$2:G29), G$2:G29&lt;&gt;0)))&amp;""v"", G29&amp;""r""))"),"7r")</f>
        <v>7r</v>
      </c>
      <c r="K29" s="25" t="str">
        <f t="shared" si="1"/>
        <v>De cyphi</v>
      </c>
    </row>
    <row r="30">
      <c r="A30" s="15" t="s">
        <v>9324</v>
      </c>
      <c r="B30" s="14" t="s">
        <v>5657</v>
      </c>
      <c r="C30" s="15" t="s">
        <v>9325</v>
      </c>
      <c r="D30" s="15"/>
      <c r="E30" s="15">
        <v>36.0</v>
      </c>
      <c r="F30" s="15" t="s">
        <v>8028</v>
      </c>
      <c r="G30" s="15">
        <v>0.0</v>
      </c>
      <c r="H30" s="15" t="s">
        <v>282</v>
      </c>
      <c r="I30" s="15" t="s">
        <v>9326</v>
      </c>
      <c r="J30" s="26" t="str">
        <f>IFERROR(__xludf.DUMMYFUNCTION("IF(G30="""","""",if(G30=0, INDEX(G$2:G30, MAX(FILTER(ROW(G$2:G30), G$2:G30&lt;&gt;0)))&amp;""v"", G30&amp;""r""))"),"0v")</f>
        <v>0v</v>
      </c>
      <c r="K30" s="25" t="str">
        <f t="shared" si="1"/>
        <v>De croco</v>
      </c>
    </row>
    <row r="31">
      <c r="A31" s="15" t="s">
        <v>9327</v>
      </c>
      <c r="B31" s="14" t="s">
        <v>5659</v>
      </c>
      <c r="C31" s="15" t="s">
        <v>9328</v>
      </c>
      <c r="D31" s="15"/>
      <c r="E31" s="15">
        <v>36.0</v>
      </c>
      <c r="F31" s="15" t="s">
        <v>8028</v>
      </c>
      <c r="G31" s="15">
        <v>0.0</v>
      </c>
      <c r="H31" s="15" t="s">
        <v>290</v>
      </c>
      <c r="I31" s="15" t="s">
        <v>9329</v>
      </c>
      <c r="J31" s="26" t="str">
        <f>IFERROR(__xludf.DUMMYFUNCTION("IF(G31="""","""",if(G31=0, INDEX(G$2:G31, MAX(FILTER(ROW(G$2:G31), G$2:G31&lt;&gt;0)))&amp;""v"", G31&amp;""r""))"),"0v")</f>
        <v>0v</v>
      </c>
      <c r="K31" s="25" t="str">
        <f t="shared" si="1"/>
        <v>De crocomagnate</v>
      </c>
    </row>
    <row r="32">
      <c r="A32" s="15" t="s">
        <v>9330</v>
      </c>
      <c r="B32" s="14" t="s">
        <v>5661</v>
      </c>
      <c r="C32" s="15" t="s">
        <v>9331</v>
      </c>
      <c r="D32" s="15"/>
      <c r="E32" s="15">
        <v>37.0</v>
      </c>
      <c r="F32" s="15" t="s">
        <v>8028</v>
      </c>
      <c r="G32" s="15">
        <v>8.0</v>
      </c>
      <c r="H32" s="15" t="s">
        <v>299</v>
      </c>
      <c r="I32" s="15" t="s">
        <v>8081</v>
      </c>
      <c r="J32" s="26" t="str">
        <f>IFERROR(__xludf.DUMMYFUNCTION("IF(G32="""","""",if(G32=0, INDEX(G$2:G32, MAX(FILTER(ROW(G$2:G32), G$2:G32&lt;&gt;0)))&amp;""v"", G32&amp;""r""))"),"8r")</f>
        <v>8r</v>
      </c>
      <c r="K32" s="25" t="str">
        <f t="shared" si="1"/>
        <v>De helenio</v>
      </c>
    </row>
    <row r="33">
      <c r="A33" s="15" t="s">
        <v>9332</v>
      </c>
      <c r="B33" s="14" t="s">
        <v>5664</v>
      </c>
      <c r="C33" s="15" t="s">
        <v>9333</v>
      </c>
      <c r="D33" s="15"/>
      <c r="E33" s="15">
        <v>37.0</v>
      </c>
      <c r="F33" s="15" t="s">
        <v>8028</v>
      </c>
      <c r="G33" s="15">
        <v>8.0</v>
      </c>
      <c r="H33" s="15" t="s">
        <v>307</v>
      </c>
      <c r="I33" s="15" t="s">
        <v>9334</v>
      </c>
      <c r="J33" s="26" t="str">
        <f>IFERROR(__xludf.DUMMYFUNCTION("IF(G33="""","""",if(G33=0, INDEX(G$2:G33, MAX(FILTER(ROW(G$2:G33), G$2:G33&lt;&gt;0)))&amp;""v"", G33&amp;""r""))"),"8r")</f>
        <v>8r</v>
      </c>
      <c r="K33" s="25" t="str">
        <f t="shared" si="1"/>
        <v>De altero helenio</v>
      </c>
    </row>
    <row r="34">
      <c r="A34" s="15" t="s">
        <v>9335</v>
      </c>
      <c r="B34" s="14" t="s">
        <v>5666</v>
      </c>
      <c r="C34" s="15" t="s">
        <v>9336</v>
      </c>
      <c r="D34" s="15"/>
      <c r="E34" s="15">
        <v>37.0</v>
      </c>
      <c r="F34" s="15" t="s">
        <v>8028</v>
      </c>
      <c r="G34" s="15">
        <v>8.0</v>
      </c>
      <c r="H34" s="15" t="s">
        <v>317</v>
      </c>
      <c r="I34" s="15" t="s">
        <v>9337</v>
      </c>
      <c r="J34" s="26" t="str">
        <f>IFERROR(__xludf.DUMMYFUNCTION("IF(G34="""","""",if(G34=0, INDEX(G$2:G34, MAX(FILTER(ROW(G$2:G34), G$2:G34&lt;&gt;0)))&amp;""v"", G34&amp;""r""))"),"8r")</f>
        <v>8r</v>
      </c>
      <c r="K34" s="25" t="str">
        <f t="shared" si="1"/>
        <v>De omphacino oleo</v>
      </c>
    </row>
    <row r="35">
      <c r="A35" s="15" t="s">
        <v>9338</v>
      </c>
      <c r="B35" s="14" t="s">
        <v>5669</v>
      </c>
      <c r="C35" s="15" t="s">
        <v>9339</v>
      </c>
      <c r="D35" s="15"/>
      <c r="J35" s="26" t="str">
        <f>IFERROR(__xludf.DUMMYFUNCTION("IF(G35="""","""",if(G35=0, INDEX(G$2:G35, MAX(FILTER(ROW(G$2:G35), G$2:G35&lt;&gt;0)))&amp;""v"", G35&amp;""r""))"),"")</f>
        <v/>
      </c>
      <c r="K35" s="25" t="str">
        <f t="shared" si="1"/>
        <v/>
      </c>
    </row>
    <row r="36">
      <c r="A36" s="15" t="s">
        <v>9340</v>
      </c>
      <c r="B36" s="14" t="s">
        <v>5671</v>
      </c>
      <c r="C36" s="15" t="s">
        <v>9341</v>
      </c>
      <c r="D36" s="15"/>
      <c r="E36" s="15">
        <v>38.0</v>
      </c>
      <c r="F36" s="15" t="s">
        <v>8028</v>
      </c>
      <c r="G36" s="15">
        <v>0.0</v>
      </c>
      <c r="H36" s="15" t="s">
        <v>340</v>
      </c>
      <c r="I36" s="15" t="s">
        <v>9342</v>
      </c>
      <c r="J36" s="26" t="str">
        <f>IFERROR(__xludf.DUMMYFUNCTION("IF(G36="""","""",if(G36=0, INDEX(G$2:G36, MAX(FILTER(ROW(G$2:G36), G$2:G36&lt;&gt;0)))&amp;""v"", G36&amp;""r""))"),"v")</f>
        <v>v</v>
      </c>
      <c r="K36" s="25" t="str">
        <f t="shared" si="1"/>
        <v>De oleo sylvestris oliuae</v>
      </c>
    </row>
    <row r="37">
      <c r="A37" s="15" t="s">
        <v>9343</v>
      </c>
      <c r="B37" s="14" t="s">
        <v>5674</v>
      </c>
      <c r="C37" s="15" t="s">
        <v>9344</v>
      </c>
      <c r="D37" s="15"/>
      <c r="J37" s="26" t="str">
        <f>IFERROR(__xludf.DUMMYFUNCTION("IF(G37="""","""",if(G37=0, INDEX(G$2:G37, MAX(FILTER(ROW(G$2:G37), G$2:G37&lt;&gt;0)))&amp;""v"", G37&amp;""r""))"),"")</f>
        <v/>
      </c>
      <c r="K37" s="25" t="str">
        <f t="shared" si="1"/>
        <v/>
      </c>
    </row>
    <row r="38">
      <c r="A38" s="15" t="s">
        <v>9345</v>
      </c>
      <c r="B38" s="14" t="s">
        <v>5676</v>
      </c>
      <c r="C38" s="15" t="s">
        <v>9346</v>
      </c>
      <c r="D38" s="15"/>
      <c r="E38" s="15">
        <v>38.0</v>
      </c>
      <c r="F38" s="15" t="s">
        <v>8028</v>
      </c>
      <c r="G38" s="15">
        <v>0.0</v>
      </c>
      <c r="H38" s="15" t="s">
        <v>348</v>
      </c>
      <c r="I38" s="15" t="s">
        <v>9347</v>
      </c>
      <c r="J38" s="26" t="str">
        <f>IFERROR(__xludf.DUMMYFUNCTION("IF(G38="""","""",if(G38=0, INDEX(G$2:G38, MAX(FILTER(ROW(G$2:G38), G$2:G38&lt;&gt;0)))&amp;""v"", G38&amp;""r""))"),"v")</f>
        <v>v</v>
      </c>
      <c r="K38" s="25" t="str">
        <f t="shared" si="1"/>
        <v>De sicyonio</v>
      </c>
    </row>
    <row r="39">
      <c r="A39" s="15" t="s">
        <v>9348</v>
      </c>
      <c r="B39" s="14" t="s">
        <v>5678</v>
      </c>
      <c r="C39" s="15" t="s">
        <v>9349</v>
      </c>
      <c r="D39" s="15"/>
      <c r="E39" s="15">
        <v>38.0</v>
      </c>
      <c r="F39" s="15" t="s">
        <v>8028</v>
      </c>
      <c r="G39" s="15">
        <v>0.0</v>
      </c>
      <c r="H39" s="15" t="s">
        <v>356</v>
      </c>
      <c r="I39" s="15" t="s">
        <v>9350</v>
      </c>
      <c r="J39" s="26" t="str">
        <f>IFERROR(__xludf.DUMMYFUNCTION("IF(G39="""","""",if(G39=0, INDEX(G$2:G39, MAX(FILTER(ROW(G$2:G39), G$2:G39&lt;&gt;0)))&amp;""v"", G39&amp;""r""))"),"v")</f>
        <v>v</v>
      </c>
      <c r="K39" s="25" t="str">
        <f t="shared" si="1"/>
        <v>De strigmentis balnearum</v>
      </c>
    </row>
    <row r="40">
      <c r="A40" s="15" t="s">
        <v>9351</v>
      </c>
      <c r="B40" s="14" t="s">
        <v>5680</v>
      </c>
      <c r="C40" s="15" t="s">
        <v>9352</v>
      </c>
      <c r="D40" s="15"/>
      <c r="E40" s="15"/>
      <c r="F40" s="15"/>
      <c r="G40" s="15"/>
      <c r="H40" s="15"/>
      <c r="I40" s="15"/>
      <c r="J40" s="26" t="str">
        <f>IFERROR(__xludf.DUMMYFUNCTION("IF(G40="""","""",if(G40=0, INDEX(G$2:G40, MAX(FILTER(ROW(G$2:G40), G$2:G40&lt;&gt;0)))&amp;""v"", G40&amp;""r""))"),"")</f>
        <v/>
      </c>
      <c r="K40" s="25" t="str">
        <f t="shared" si="1"/>
        <v/>
      </c>
    </row>
    <row r="41">
      <c r="A41" s="15" t="s">
        <v>9353</v>
      </c>
      <c r="B41" s="14" t="s">
        <v>5682</v>
      </c>
      <c r="C41" s="15" t="s">
        <v>9354</v>
      </c>
      <c r="D41" s="15"/>
      <c r="E41" s="15"/>
      <c r="F41" s="15"/>
      <c r="G41" s="15"/>
      <c r="H41" s="15"/>
      <c r="I41" s="15"/>
      <c r="J41" s="26" t="str">
        <f>IFERROR(__xludf.DUMMYFUNCTION("IF(G41="""","""",if(G41=0, INDEX(G$2:G41, MAX(FILTER(ROW(G$2:G41), G$2:G41&lt;&gt;0)))&amp;""v"", G41&amp;""r""))"),"")</f>
        <v/>
      </c>
      <c r="K41" s="25" t="str">
        <f t="shared" si="1"/>
        <v/>
      </c>
    </row>
    <row r="42">
      <c r="A42" s="15" t="s">
        <v>9355</v>
      </c>
      <c r="B42" s="14" t="s">
        <v>5684</v>
      </c>
      <c r="C42" s="15" t="s">
        <v>9356</v>
      </c>
      <c r="D42" s="15"/>
      <c r="E42" s="15">
        <v>38.0</v>
      </c>
      <c r="F42" s="15" t="s">
        <v>8028</v>
      </c>
      <c r="G42" s="15">
        <v>0.0</v>
      </c>
      <c r="H42" s="15" t="s">
        <v>363</v>
      </c>
      <c r="I42" s="15" t="s">
        <v>8101</v>
      </c>
      <c r="J42" s="26" t="str">
        <f>IFERROR(__xludf.DUMMYFUNCTION("IF(G42="""","""",if(G42=0, INDEX(G$2:G42, MAX(FILTER(ROW(G$2:G42), G$2:G42&lt;&gt;0)))&amp;""v"", G42&amp;""r""))"),"v")</f>
        <v>v</v>
      </c>
      <c r="K42" s="25" t="str">
        <f t="shared" si="1"/>
        <v>De elaeomelite</v>
      </c>
    </row>
    <row r="43">
      <c r="A43" s="15" t="s">
        <v>9357</v>
      </c>
      <c r="B43" s="14" t="s">
        <v>5687</v>
      </c>
      <c r="C43" s="15" t="s">
        <v>9358</v>
      </c>
      <c r="D43" s="15"/>
      <c r="E43" s="15">
        <v>39.0</v>
      </c>
      <c r="F43" s="15" t="s">
        <v>8028</v>
      </c>
      <c r="G43" s="15">
        <v>9.0</v>
      </c>
      <c r="H43" s="15" t="s">
        <v>371</v>
      </c>
      <c r="I43" s="15" t="s">
        <v>8103</v>
      </c>
      <c r="J43" s="26" t="str">
        <f>IFERROR(__xludf.DUMMYFUNCTION("IF(G43="""","""",if(G43=0, INDEX(G$2:G43, MAX(FILTER(ROW(G$2:G43), G$2:G43&lt;&gt;0)))&amp;""v"", G43&amp;""r""))"),"9r")</f>
        <v>9r</v>
      </c>
      <c r="K43" s="25" t="str">
        <f t="shared" si="1"/>
        <v>De cicino oleo</v>
      </c>
    </row>
    <row r="44">
      <c r="A44" s="15" t="s">
        <v>9359</v>
      </c>
      <c r="B44" s="14" t="s">
        <v>5689</v>
      </c>
      <c r="C44" s="15" t="s">
        <v>9360</v>
      </c>
      <c r="D44" s="15"/>
      <c r="E44" s="15">
        <v>39.0</v>
      </c>
      <c r="F44" s="15" t="s">
        <v>8028</v>
      </c>
      <c r="G44" s="15">
        <v>9.0</v>
      </c>
      <c r="H44" s="15" t="s">
        <v>379</v>
      </c>
      <c r="I44" s="15" t="s">
        <v>9361</v>
      </c>
      <c r="J44" s="26" t="str">
        <f>IFERROR(__xludf.DUMMYFUNCTION("IF(G44="""","""",if(G44=0, INDEX(G$2:G44, MAX(FILTER(ROW(G$2:G44), G$2:G44&lt;&gt;0)))&amp;""v"", G44&amp;""r""))"),"9r")</f>
        <v>9r</v>
      </c>
      <c r="K44" s="25" t="str">
        <f t="shared" si="1"/>
        <v>De amygdalino oleo</v>
      </c>
    </row>
    <row r="45">
      <c r="A45" s="15" t="s">
        <v>9362</v>
      </c>
      <c r="B45" s="14" t="s">
        <v>5692</v>
      </c>
      <c r="C45" s="15" t="s">
        <v>9363</v>
      </c>
      <c r="D45" s="15"/>
      <c r="E45" s="15">
        <v>39.0</v>
      </c>
      <c r="F45" s="15" t="s">
        <v>8028</v>
      </c>
      <c r="G45" s="15">
        <v>9.0</v>
      </c>
      <c r="H45" s="15" t="s">
        <v>387</v>
      </c>
      <c r="I45" s="15" t="s">
        <v>8107</v>
      </c>
      <c r="J45" s="26" t="str">
        <f>IFERROR(__xludf.DUMMYFUNCTION("IF(G45="""","""",if(G45=0, INDEX(G$2:G45, MAX(FILTER(ROW(G$2:G45), G$2:G45&lt;&gt;0)))&amp;""v"", G45&amp;""r""))"),"9r")</f>
        <v>9r</v>
      </c>
      <c r="K45" s="25" t="str">
        <f t="shared" si="1"/>
        <v>De balanino oleo</v>
      </c>
    </row>
    <row r="46">
      <c r="A46" s="15" t="s">
        <v>9364</v>
      </c>
      <c r="B46" s="14" t="s">
        <v>5694</v>
      </c>
      <c r="C46" s="15" t="s">
        <v>9365</v>
      </c>
      <c r="D46" s="15"/>
      <c r="E46" s="15">
        <v>39.0</v>
      </c>
      <c r="F46" s="15" t="s">
        <v>8028</v>
      </c>
      <c r="G46" s="15">
        <v>9.0</v>
      </c>
      <c r="H46" s="15" t="s">
        <v>396</v>
      </c>
      <c r="I46" s="15" t="s">
        <v>9366</v>
      </c>
      <c r="J46" s="26" t="str">
        <f>IFERROR(__xludf.DUMMYFUNCTION("IF(G46="""","""",if(G46=0, INDEX(G$2:G46, MAX(FILTER(ROW(G$2:G46), G$2:G46&lt;&gt;0)))&amp;""v"", G46&amp;""r""))"),"9r")</f>
        <v>9r</v>
      </c>
      <c r="K46" s="25" t="str">
        <f t="shared" si="1"/>
        <v>De hyosciamnio oleo</v>
      </c>
    </row>
    <row r="47">
      <c r="A47" s="15" t="s">
        <v>9367</v>
      </c>
      <c r="B47" s="14" t="s">
        <v>5696</v>
      </c>
      <c r="C47" s="15" t="s">
        <v>9368</v>
      </c>
      <c r="D47" s="15"/>
      <c r="E47" s="15">
        <v>40.0</v>
      </c>
      <c r="F47" s="15" t="s">
        <v>8028</v>
      </c>
      <c r="G47" s="15">
        <v>0.0</v>
      </c>
      <c r="H47" s="15" t="s">
        <v>387</v>
      </c>
      <c r="I47" s="15" t="s">
        <v>9369</v>
      </c>
      <c r="J47" s="26" t="str">
        <f>IFERROR(__xludf.DUMMYFUNCTION("IF(G47="""","""",if(G47=0, INDEX(G$2:G47, MAX(FILTER(ROW(G$2:G47), G$2:G47&lt;&gt;0)))&amp;""v"", G47&amp;""r""))"),"0v")</f>
        <v>0v</v>
      </c>
      <c r="K47" s="25" t="str">
        <f t="shared" si="1"/>
        <v>De oleo egrano cnidio</v>
      </c>
    </row>
    <row r="48">
      <c r="A48" s="15" t="s">
        <v>9370</v>
      </c>
      <c r="B48" s="14" t="s">
        <v>5699</v>
      </c>
      <c r="C48" s="15" t="s">
        <v>9371</v>
      </c>
      <c r="D48" s="15"/>
      <c r="E48" s="15">
        <v>40.0</v>
      </c>
      <c r="F48" s="15" t="s">
        <v>8028</v>
      </c>
      <c r="G48" s="15">
        <v>0.0</v>
      </c>
      <c r="H48" s="15" t="s">
        <v>412</v>
      </c>
      <c r="I48" s="15" t="s">
        <v>9372</v>
      </c>
      <c r="J48" s="26" t="str">
        <f>IFERROR(__xludf.DUMMYFUNCTION("IF(G48="""","""",if(G48=0, INDEX(G$2:G48, MAX(FILTER(ROW(G$2:G48), G$2:G48&lt;&gt;0)))&amp;""v"", G48&amp;""r""))"),"0v")</f>
        <v>0v</v>
      </c>
      <c r="K48" s="25" t="str">
        <f t="shared" si="1"/>
        <v>De cnicino oleo</v>
      </c>
    </row>
    <row r="49">
      <c r="A49" s="15" t="s">
        <v>9373</v>
      </c>
      <c r="B49" s="14" t="s">
        <v>5701</v>
      </c>
      <c r="C49" s="15" t="s">
        <v>9374</v>
      </c>
      <c r="D49" s="15"/>
      <c r="E49" s="15"/>
      <c r="F49" s="15"/>
      <c r="G49" s="15"/>
      <c r="H49" s="15"/>
      <c r="I49" s="15"/>
      <c r="J49" s="26" t="str">
        <f>IFERROR(__xludf.DUMMYFUNCTION("IF(G49="""","""",if(G49=0, INDEX(G$2:G49, MAX(FILTER(ROW(G$2:G49), G$2:G49&lt;&gt;0)))&amp;""v"", G49&amp;""r""))"),"")</f>
        <v/>
      </c>
      <c r="K49" s="25" t="str">
        <f t="shared" si="1"/>
        <v/>
      </c>
    </row>
    <row r="50">
      <c r="A50" s="15" t="s">
        <v>9375</v>
      </c>
      <c r="B50" s="14" t="s">
        <v>5703</v>
      </c>
      <c r="C50" s="15" t="s">
        <v>9376</v>
      </c>
      <c r="D50" s="15"/>
      <c r="E50" s="15">
        <v>40.0</v>
      </c>
      <c r="F50" s="15" t="s">
        <v>8028</v>
      </c>
      <c r="G50" s="15">
        <v>0.0</v>
      </c>
      <c r="H50" s="15" t="s">
        <v>420</v>
      </c>
      <c r="I50" s="15" t="s">
        <v>9377</v>
      </c>
      <c r="J50" s="26" t="str">
        <f>IFERROR(__xludf.DUMMYFUNCTION("IF(G50="""","""",if(G50=0, INDEX(G$2:G50, MAX(FILTER(ROW(G$2:G50), G$2:G50&lt;&gt;0)))&amp;""v"", G50&amp;""r""))"),"0v")</f>
        <v>0v</v>
      </c>
      <c r="K50" s="25" t="str">
        <f t="shared" si="1"/>
        <v>De rhaphanino</v>
      </c>
    </row>
    <row r="51">
      <c r="A51" s="15" t="s">
        <v>9378</v>
      </c>
      <c r="B51" s="14" t="s">
        <v>5705</v>
      </c>
      <c r="C51" s="15" t="s">
        <v>9379</v>
      </c>
      <c r="D51" s="15"/>
      <c r="E51" s="15">
        <v>40.0</v>
      </c>
      <c r="F51" s="15" t="s">
        <v>8028</v>
      </c>
      <c r="G51" s="15">
        <v>0.0</v>
      </c>
      <c r="H51" s="15" t="s">
        <v>428</v>
      </c>
      <c r="I51" s="15" t="s">
        <v>9380</v>
      </c>
      <c r="J51" s="26" t="str">
        <f>IFERROR(__xludf.DUMMYFUNCTION("IF(G51="""","""",if(G51=0, INDEX(G$2:G51, MAX(FILTER(ROW(G$2:G51), G$2:G51&lt;&gt;0)))&amp;""v"", G51&amp;""r""))"),"0v")</f>
        <v>0v</v>
      </c>
      <c r="K51" s="25" t="str">
        <f t="shared" si="1"/>
        <v>De melano</v>
      </c>
    </row>
    <row r="52">
      <c r="A52" s="15" t="s">
        <v>9381</v>
      </c>
      <c r="B52" s="14" t="s">
        <v>5707</v>
      </c>
      <c r="C52" s="15" t="s">
        <v>9382</v>
      </c>
      <c r="D52" s="15"/>
      <c r="E52" s="15">
        <v>40.0</v>
      </c>
      <c r="F52" s="15" t="s">
        <v>8028</v>
      </c>
      <c r="G52" s="15">
        <v>0.0</v>
      </c>
      <c r="H52" s="15" t="s">
        <v>436</v>
      </c>
      <c r="I52" s="15" t="s">
        <v>9383</v>
      </c>
      <c r="J52" s="26" t="str">
        <f>IFERROR(__xludf.DUMMYFUNCTION("IF(G52="""","""",if(G52=0, INDEX(G$2:G52, MAX(FILTER(ROW(G$2:G52), G$2:G52&lt;&gt;0)))&amp;""v"", G52&amp;""r""))"),"0v")</f>
        <v>0v</v>
      </c>
      <c r="K52" s="25" t="str">
        <f t="shared" si="1"/>
        <v>De sinapino</v>
      </c>
    </row>
    <row r="53">
      <c r="A53" s="15" t="s">
        <v>9384</v>
      </c>
      <c r="B53" s="14" t="s">
        <v>5709</v>
      </c>
      <c r="C53" s="15" t="s">
        <v>9385</v>
      </c>
      <c r="D53" s="15"/>
      <c r="E53" s="15">
        <v>40.0</v>
      </c>
      <c r="F53" s="15" t="s">
        <v>8028</v>
      </c>
      <c r="G53" s="15">
        <v>0.0</v>
      </c>
      <c r="H53" s="15" t="s">
        <v>444</v>
      </c>
      <c r="I53" s="15" t="s">
        <v>9386</v>
      </c>
      <c r="J53" s="26" t="str">
        <f>IFERROR(__xludf.DUMMYFUNCTION("IF(G53="""","""",if(G53=0, INDEX(G$2:G53, MAX(FILTER(ROW(G$2:G53), G$2:G53&lt;&gt;0)))&amp;""v"", G53&amp;""r""))"),"0v")</f>
        <v>0v</v>
      </c>
      <c r="K53" s="25" t="str">
        <f t="shared" si="1"/>
        <v>De myrteo oleo</v>
      </c>
    </row>
    <row r="54">
      <c r="A54" s="15" t="s">
        <v>9387</v>
      </c>
      <c r="B54" s="14" t="s">
        <v>5711</v>
      </c>
      <c r="C54" s="15" t="s">
        <v>9388</v>
      </c>
      <c r="D54" s="15"/>
      <c r="E54" s="15">
        <v>40.0</v>
      </c>
      <c r="F54" s="15" t="s">
        <v>8028</v>
      </c>
      <c r="G54" s="15">
        <v>0.0</v>
      </c>
      <c r="H54" s="15" t="s">
        <v>452</v>
      </c>
      <c r="I54" s="15" t="s">
        <v>9389</v>
      </c>
      <c r="J54" s="26" t="str">
        <f>IFERROR(__xludf.DUMMYFUNCTION("IF(G54="""","""",if(G54=0, INDEX(G$2:G54, MAX(FILTER(ROW(G$2:G54), G$2:G54&lt;&gt;0)))&amp;""v"", G54&amp;""r""))"),"0v")</f>
        <v>0v</v>
      </c>
      <c r="K54" s="25" t="str">
        <f t="shared" si="1"/>
        <v>De laurino</v>
      </c>
    </row>
    <row r="55">
      <c r="A55" s="15" t="s">
        <v>9390</v>
      </c>
      <c r="B55" s="14" t="s">
        <v>5714</v>
      </c>
      <c r="C55" s="15" t="s">
        <v>9391</v>
      </c>
      <c r="D55" s="15"/>
      <c r="E55" s="15">
        <v>41.0</v>
      </c>
      <c r="F55" s="15" t="s">
        <v>8028</v>
      </c>
      <c r="G55" s="15">
        <v>10.0</v>
      </c>
      <c r="H55" s="15" t="s">
        <v>460</v>
      </c>
      <c r="I55" s="15" t="s">
        <v>9392</v>
      </c>
      <c r="J55" s="26" t="str">
        <f>IFERROR(__xludf.DUMMYFUNCTION("IF(G55="""","""",if(G55=0, INDEX(G$2:G55, MAX(FILTER(ROW(G$2:G55), G$2:G55&lt;&gt;0)))&amp;""v"", G55&amp;""r""))"),"10r")</f>
        <v>10r</v>
      </c>
      <c r="K55" s="25" t="str">
        <f t="shared" si="1"/>
        <v>De lentiscino</v>
      </c>
    </row>
    <row r="56">
      <c r="B56" s="14" t="s">
        <v>5719</v>
      </c>
      <c r="C56" s="15" t="s">
        <v>9393</v>
      </c>
      <c r="D56" s="15"/>
      <c r="E56" s="15">
        <v>41.0</v>
      </c>
      <c r="F56" s="15" t="s">
        <v>8028</v>
      </c>
      <c r="G56" s="15">
        <v>10.0</v>
      </c>
      <c r="H56" s="15" t="s">
        <v>468</v>
      </c>
      <c r="I56" s="15" t="s">
        <v>9394</v>
      </c>
      <c r="J56" s="26" t="str">
        <f>IFERROR(__xludf.DUMMYFUNCTION("IF(G56="""","""",if(G56=0, INDEX(G$2:G56, MAX(FILTER(ROW(G$2:G56), G$2:G56&lt;&gt;0)))&amp;""v"", G56&amp;""r""))"),"10r")</f>
        <v>10r</v>
      </c>
      <c r="K56" s="25" t="str">
        <f t="shared" si="1"/>
        <v>De mastichino oleo</v>
      </c>
    </row>
    <row r="57">
      <c r="A57" s="15" t="s">
        <v>9395</v>
      </c>
      <c r="B57" s="14" t="s">
        <v>5719</v>
      </c>
      <c r="C57" s="15" t="s">
        <v>9396</v>
      </c>
      <c r="D57" s="15"/>
      <c r="E57" s="15">
        <v>41.0</v>
      </c>
      <c r="F57" s="15" t="s">
        <v>8028</v>
      </c>
      <c r="G57" s="15">
        <v>10.0</v>
      </c>
      <c r="H57" s="15" t="s">
        <v>477</v>
      </c>
      <c r="I57" s="15" t="s">
        <v>9397</v>
      </c>
      <c r="J57" s="26" t="str">
        <f>IFERROR(__xludf.DUMMYFUNCTION("IF(G57="""","""",if(G57=0, INDEX(G$2:G57, MAX(FILTER(ROW(G$2:G57), G$2:G57&lt;&gt;0)))&amp;""v"", G57&amp;""r""))"),"10r")</f>
        <v>10r</v>
      </c>
      <c r="K57" s="25" t="str">
        <f t="shared" si="1"/>
        <v>De unguentorum ratione</v>
      </c>
    </row>
    <row r="58">
      <c r="A58" s="15" t="s">
        <v>9398</v>
      </c>
      <c r="B58" s="14" t="s">
        <v>5722</v>
      </c>
      <c r="C58" s="15" t="s">
        <v>9399</v>
      </c>
      <c r="D58" s="15"/>
      <c r="E58" s="15">
        <v>41.0</v>
      </c>
      <c r="F58" s="15" t="s">
        <v>8028</v>
      </c>
      <c r="G58" s="15">
        <v>10.0</v>
      </c>
      <c r="H58" s="15" t="s">
        <v>485</v>
      </c>
      <c r="I58" s="15" t="s">
        <v>9400</v>
      </c>
      <c r="J58" s="26" t="str">
        <f>IFERROR(__xludf.DUMMYFUNCTION("IF(G58="""","""",if(G58=0, INDEX(G$2:G58, MAX(FILTER(ROW(G$2:G58), G$2:G58&lt;&gt;0)))&amp;""v"", G58&amp;""r""))"),"10r")</f>
        <v>10r</v>
      </c>
      <c r="K58" s="25" t="str">
        <f t="shared" si="1"/>
        <v>De rosaceo</v>
      </c>
    </row>
    <row r="59">
      <c r="A59" s="15" t="s">
        <v>9401</v>
      </c>
      <c r="B59" s="14" t="s">
        <v>5724</v>
      </c>
      <c r="C59" s="15" t="s">
        <v>9402</v>
      </c>
      <c r="D59" s="15"/>
      <c r="E59" s="15">
        <v>42.0</v>
      </c>
      <c r="F59" s="15" t="s">
        <v>8028</v>
      </c>
      <c r="G59" s="15">
        <v>0.0</v>
      </c>
      <c r="H59" s="15" t="s">
        <v>493</v>
      </c>
      <c r="I59" s="15" t="s">
        <v>9403</v>
      </c>
      <c r="J59" s="26" t="str">
        <f>IFERROR(__xludf.DUMMYFUNCTION("IF(G59="""","""",if(G59=0, INDEX(G$2:G59, MAX(FILTER(ROW(G$2:G59), G$2:G59&lt;&gt;0)))&amp;""v"", G59&amp;""r""))"),"0v")</f>
        <v>0v</v>
      </c>
      <c r="K59" s="25" t="str">
        <f t="shared" si="1"/>
        <v>De elatino</v>
      </c>
    </row>
    <row r="60">
      <c r="A60" s="15" t="s">
        <v>9404</v>
      </c>
      <c r="B60" s="14" t="s">
        <v>5726</v>
      </c>
      <c r="C60" s="15" t="s">
        <v>9405</v>
      </c>
      <c r="D60" s="15"/>
      <c r="E60" s="15">
        <v>42.0</v>
      </c>
      <c r="F60" s="15" t="s">
        <v>8028</v>
      </c>
      <c r="G60" s="15">
        <v>0.0</v>
      </c>
      <c r="H60" s="15" t="s">
        <v>501</v>
      </c>
      <c r="I60" s="15" t="s">
        <v>9406</v>
      </c>
      <c r="J60" s="26" t="str">
        <f>IFERROR(__xludf.DUMMYFUNCTION("IF(G60="""","""",if(G60=0, INDEX(G$2:G60, MAX(FILTER(ROW(G$2:G60), G$2:G60&lt;&gt;0)))&amp;""v"", G60&amp;""r""))"),"0v")</f>
        <v>0v</v>
      </c>
      <c r="K60" s="25" t="str">
        <f t="shared" si="1"/>
        <v>De melino</v>
      </c>
    </row>
    <row r="61">
      <c r="A61" s="15" t="s">
        <v>9407</v>
      </c>
      <c r="B61" s="14" t="s">
        <v>5729</v>
      </c>
      <c r="C61" s="15" t="s">
        <v>9408</v>
      </c>
      <c r="D61" s="15"/>
      <c r="E61" s="15">
        <v>42.0</v>
      </c>
      <c r="F61" s="15" t="s">
        <v>8028</v>
      </c>
      <c r="G61" s="15">
        <v>0.0</v>
      </c>
      <c r="H61" s="15" t="s">
        <v>509</v>
      </c>
      <c r="I61" s="15" t="s">
        <v>9409</v>
      </c>
      <c r="J61" s="26" t="str">
        <f>IFERROR(__xludf.DUMMYFUNCTION("IF(G61="""","""",if(G61=0, INDEX(G$2:G61, MAX(FILTER(ROW(G$2:G61), G$2:G61&lt;&gt;0)))&amp;""v"", G61&amp;""r""))"),"0v")</f>
        <v>0v</v>
      </c>
      <c r="K61" s="25" t="str">
        <f t="shared" si="1"/>
        <v>De oenanthini compositione</v>
      </c>
    </row>
    <row r="62">
      <c r="A62" s="15" t="s">
        <v>9410</v>
      </c>
      <c r="B62" s="14" t="s">
        <v>5731</v>
      </c>
      <c r="C62" s="15" t="s">
        <v>9411</v>
      </c>
      <c r="D62" s="15"/>
      <c r="E62" s="15">
        <v>42.0</v>
      </c>
      <c r="F62" s="15" t="s">
        <v>8028</v>
      </c>
      <c r="G62" s="15">
        <v>0.0</v>
      </c>
      <c r="H62" s="15" t="s">
        <v>524</v>
      </c>
      <c r="I62" s="15" t="s">
        <v>8141</v>
      </c>
      <c r="J62" s="26" t="str">
        <f>IFERROR(__xludf.DUMMYFUNCTION("IF(G62="""","""",if(G62=0, INDEX(G$2:G62, MAX(FILTER(ROW(G$2:G62), G$2:G62&lt;&gt;0)))&amp;""v"", G62&amp;""r""))"),"0v")</f>
        <v>0v</v>
      </c>
      <c r="K62" s="25" t="str">
        <f t="shared" si="1"/>
        <v>De telini componendi ratione</v>
      </c>
    </row>
    <row r="63">
      <c r="A63" s="15" t="s">
        <v>9412</v>
      </c>
      <c r="B63" s="14" t="s">
        <v>5733</v>
      </c>
      <c r="C63" s="15" t="s">
        <v>9413</v>
      </c>
      <c r="D63" s="15"/>
      <c r="E63" s="15">
        <v>43.0</v>
      </c>
      <c r="F63" s="15" t="s">
        <v>8028</v>
      </c>
      <c r="G63" s="15">
        <v>11.0</v>
      </c>
      <c r="H63" s="15" t="s">
        <v>531</v>
      </c>
      <c r="I63" s="15" t="s">
        <v>9414</v>
      </c>
      <c r="J63" s="26" t="str">
        <f>IFERROR(__xludf.DUMMYFUNCTION("IF(G63="""","""",if(G63=0, INDEX(G$2:G63, MAX(FILTER(ROW(G$2:G63), G$2:G63&lt;&gt;0)))&amp;""v"", G63&amp;""r""))"),"11r")</f>
        <v>11r</v>
      </c>
      <c r="K63" s="25" t="str">
        <f t="shared" si="1"/>
        <v>De sampsuchino</v>
      </c>
    </row>
    <row r="64">
      <c r="A64" s="15" t="s">
        <v>9415</v>
      </c>
      <c r="B64" s="14" t="s">
        <v>5735</v>
      </c>
      <c r="C64" s="15" t="s">
        <v>9416</v>
      </c>
      <c r="D64" s="15"/>
      <c r="E64" s="15">
        <v>43.0</v>
      </c>
      <c r="F64" s="15" t="s">
        <v>8028</v>
      </c>
      <c r="G64" s="15">
        <v>11.0</v>
      </c>
      <c r="H64" s="15" t="s">
        <v>539</v>
      </c>
      <c r="I64" s="15" t="s">
        <v>9417</v>
      </c>
      <c r="J64" s="26" t="str">
        <f>IFERROR(__xludf.DUMMYFUNCTION("IF(G64="""","""",if(G64=0, INDEX(G$2:G64, MAX(FILTER(ROW(G$2:G64), G$2:G64&lt;&gt;0)))&amp;""v"", G64&amp;""r""))"),"11r")</f>
        <v>11r</v>
      </c>
      <c r="K64" s="25" t="str">
        <f t="shared" si="1"/>
        <v>De ocimini compositione</v>
      </c>
    </row>
    <row r="65">
      <c r="A65" s="15" t="s">
        <v>9418</v>
      </c>
      <c r="B65" s="14" t="s">
        <v>5738</v>
      </c>
      <c r="C65" s="15" t="s">
        <v>9419</v>
      </c>
      <c r="D65" s="15"/>
      <c r="E65" s="15">
        <v>43.0</v>
      </c>
      <c r="F65" s="15" t="s">
        <v>8028</v>
      </c>
      <c r="G65" s="15">
        <v>11.0</v>
      </c>
      <c r="H65" s="15" t="s">
        <v>547</v>
      </c>
      <c r="I65" s="15" t="s">
        <v>9420</v>
      </c>
      <c r="J65" s="26" t="str">
        <f>IFERROR(__xludf.DUMMYFUNCTION("IF(G65="""","""",if(G65=0, INDEX(G$2:G65, MAX(FILTER(ROW(G$2:G65), G$2:G65&lt;&gt;0)))&amp;""v"", G65&amp;""r""))"),"11r")</f>
        <v>11r</v>
      </c>
      <c r="K65" s="25" t="str">
        <f t="shared" si="1"/>
        <v>De abrotonini compositione</v>
      </c>
    </row>
    <row r="66">
      <c r="A66" s="15" t="s">
        <v>9421</v>
      </c>
      <c r="B66" s="14" t="s">
        <v>5740</v>
      </c>
      <c r="C66" s="15" t="s">
        <v>9422</v>
      </c>
      <c r="D66" s="15"/>
      <c r="E66" s="15">
        <v>43.0</v>
      </c>
      <c r="F66" s="15" t="s">
        <v>8028</v>
      </c>
      <c r="G66" s="15">
        <v>11.0</v>
      </c>
      <c r="H66" s="15" t="s">
        <v>556</v>
      </c>
      <c r="I66" s="15" t="s">
        <v>9423</v>
      </c>
      <c r="J66" s="26" t="str">
        <f>IFERROR(__xludf.DUMMYFUNCTION("IF(G66="""","""",if(G66=0, INDEX(G$2:G66, MAX(FILTER(ROW(G$2:G66), G$2:G66&lt;&gt;0)))&amp;""v"", G66&amp;""r""))"),"11r")</f>
        <v>11r</v>
      </c>
      <c r="K66" s="25" t="str">
        <f t="shared" si="1"/>
        <v>De anethini compositione</v>
      </c>
    </row>
    <row r="67">
      <c r="A67" s="15" t="s">
        <v>9424</v>
      </c>
      <c r="B67" s="14" t="s">
        <v>5742</v>
      </c>
      <c r="C67" s="15" t="s">
        <v>9425</v>
      </c>
      <c r="D67" s="15"/>
      <c r="E67" s="15">
        <v>44.0</v>
      </c>
      <c r="F67" s="15" t="s">
        <v>8028</v>
      </c>
      <c r="G67" s="15">
        <v>0.0</v>
      </c>
      <c r="H67" s="15" t="s">
        <v>564</v>
      </c>
      <c r="I67" s="15" t="s">
        <v>8151</v>
      </c>
      <c r="J67" s="26" t="str">
        <f>IFERROR(__xludf.DUMMYFUNCTION("IF(G67="""","""",if(G67=0, INDEX(G$2:G67, MAX(FILTER(ROW(G$2:G67), G$2:G67&lt;&gt;0)))&amp;""v"", G67&amp;""r""))"),"0v")</f>
        <v>0v</v>
      </c>
      <c r="K67" s="25" t="str">
        <f t="shared" si="1"/>
        <v>De susini compositione</v>
      </c>
    </row>
    <row r="68">
      <c r="A68" s="15" t="s">
        <v>9426</v>
      </c>
      <c r="B68" s="14" t="s">
        <v>5744</v>
      </c>
      <c r="C68" s="15" t="s">
        <v>9427</v>
      </c>
      <c r="D68" s="15"/>
      <c r="E68" s="15">
        <v>44.0</v>
      </c>
      <c r="F68" s="15" t="s">
        <v>8028</v>
      </c>
      <c r="G68" s="15">
        <v>0.0</v>
      </c>
      <c r="H68" s="15" t="s">
        <v>573</v>
      </c>
      <c r="I68" s="15" t="s">
        <v>9428</v>
      </c>
      <c r="J68" s="26" t="str">
        <f>IFERROR(__xludf.DUMMYFUNCTION("IF(G68="""","""",if(G68=0, INDEX(G$2:G68, MAX(FILTER(ROW(G$2:G68), G$2:G68&lt;&gt;0)))&amp;""v"", G68&amp;""r""))"),"0v")</f>
        <v>0v</v>
      </c>
      <c r="K68" s="25" t="str">
        <f t="shared" si="1"/>
        <v>De narcissini compositione</v>
      </c>
    </row>
    <row r="69">
      <c r="A69" s="15" t="s">
        <v>9429</v>
      </c>
      <c r="B69" s="14" t="s">
        <v>5746</v>
      </c>
      <c r="C69" s="15" t="s">
        <v>9430</v>
      </c>
      <c r="D69" s="15"/>
      <c r="E69" s="15">
        <v>45.0</v>
      </c>
      <c r="F69" s="15" t="s">
        <v>8028</v>
      </c>
      <c r="G69" s="15">
        <v>12.0</v>
      </c>
      <c r="H69" s="15" t="s">
        <v>581</v>
      </c>
      <c r="I69" s="15" t="s">
        <v>9431</v>
      </c>
      <c r="J69" s="26" t="str">
        <f>IFERROR(__xludf.DUMMYFUNCTION("IF(G69="""","""",if(G69=0, INDEX(G$2:G69, MAX(FILTER(ROW(G$2:G69), G$2:G69&lt;&gt;0)))&amp;""v"", G69&amp;""r""))"),"12r")</f>
        <v>12r</v>
      </c>
      <c r="K69" s="25" t="str">
        <f t="shared" si="1"/>
        <v>De crocini olei compositione</v>
      </c>
    </row>
    <row r="70">
      <c r="A70" s="15" t="s">
        <v>9432</v>
      </c>
      <c r="B70" s="14" t="s">
        <v>5749</v>
      </c>
      <c r="C70" s="15" t="s">
        <v>9433</v>
      </c>
      <c r="D70" s="15"/>
      <c r="E70" s="15">
        <v>45.0</v>
      </c>
      <c r="F70" s="15" t="s">
        <v>8028</v>
      </c>
      <c r="G70" s="15">
        <v>12.0</v>
      </c>
      <c r="H70" s="15" t="s">
        <v>591</v>
      </c>
      <c r="I70" s="15" t="s">
        <v>9434</v>
      </c>
      <c r="J70" s="26" t="str">
        <f>IFERROR(__xludf.DUMMYFUNCTION("IF(G70="""","""",if(G70=0, INDEX(G$2:G70, MAX(FILTER(ROW(G$2:G70), G$2:G70&lt;&gt;0)))&amp;""v"", G70&amp;""r""))"),"12r")</f>
        <v>12r</v>
      </c>
      <c r="K70" s="25" t="str">
        <f t="shared" si="1"/>
        <v>De cyprini pissameto et olei compositione</v>
      </c>
    </row>
    <row r="71">
      <c r="A71" s="15" t="s">
        <v>9435</v>
      </c>
      <c r="B71" s="14" t="s">
        <v>5751</v>
      </c>
      <c r="C71" s="15" t="s">
        <v>9436</v>
      </c>
      <c r="D71" s="15"/>
      <c r="E71" s="15">
        <v>46.0</v>
      </c>
      <c r="F71" s="15" t="s">
        <v>8028</v>
      </c>
      <c r="G71" s="15">
        <v>0.0</v>
      </c>
      <c r="H71" s="15" t="s">
        <v>599</v>
      </c>
      <c r="I71" s="15" t="s">
        <v>8159</v>
      </c>
      <c r="J71" s="26" t="str">
        <f>IFERROR(__xludf.DUMMYFUNCTION("IF(G71="""","""",if(G71=0, INDEX(G$2:G71, MAX(FILTER(ROW(G$2:G71), G$2:G71&lt;&gt;0)))&amp;""v"", G71&amp;""r""))"),"0v")</f>
        <v>0v</v>
      </c>
      <c r="K71" s="25" t="str">
        <f t="shared" si="1"/>
        <v>De irini spissamento</v>
      </c>
    </row>
    <row r="72">
      <c r="A72" s="15" t="s">
        <v>9437</v>
      </c>
      <c r="B72" s="14" t="s">
        <v>5753</v>
      </c>
      <c r="C72" s="15" t="s">
        <v>9438</v>
      </c>
      <c r="D72" s="15"/>
      <c r="E72" s="15">
        <v>46.0</v>
      </c>
      <c r="F72" s="15" t="s">
        <v>8028</v>
      </c>
      <c r="G72" s="15">
        <v>0.0</v>
      </c>
      <c r="H72" s="15" t="s">
        <v>607</v>
      </c>
      <c r="I72" s="15" t="s">
        <v>8161</v>
      </c>
      <c r="J72" s="26" t="str">
        <f>IFERROR(__xludf.DUMMYFUNCTION("IF(G72="""","""",if(G72=0, INDEX(G$2:G72, MAX(FILTER(ROW(G$2:G72), G$2:G72&lt;&gt;0)))&amp;""v"", G72&amp;""r""))"),"0v")</f>
        <v>0v</v>
      </c>
      <c r="K72" s="25" t="str">
        <f t="shared" si="1"/>
        <v>De gleucini compositione</v>
      </c>
    </row>
    <row r="73">
      <c r="A73" s="15" t="s">
        <v>9439</v>
      </c>
      <c r="B73" s="14" t="s">
        <v>5755</v>
      </c>
      <c r="C73" s="15" t="s">
        <v>9440</v>
      </c>
      <c r="D73" s="15"/>
      <c r="E73" s="15">
        <v>46.0</v>
      </c>
      <c r="F73" s="15" t="s">
        <v>8028</v>
      </c>
      <c r="G73" s="15">
        <v>0.0</v>
      </c>
      <c r="H73" s="15" t="s">
        <v>615</v>
      </c>
      <c r="I73" s="15" t="s">
        <v>8163</v>
      </c>
      <c r="J73" s="26" t="str">
        <f>IFERROR(__xludf.DUMMYFUNCTION("IF(G73="""","""",if(G73=0, INDEX(G$2:G73, MAX(FILTER(ROW(G$2:G73), G$2:G73&lt;&gt;0)))&amp;""v"", G73&amp;""r""))"),"0v")</f>
        <v>0v</v>
      </c>
      <c r="K73" s="25" t="str">
        <f t="shared" si="1"/>
        <v>De amaracino</v>
      </c>
    </row>
    <row r="74">
      <c r="A74" s="15" t="s">
        <v>9441</v>
      </c>
      <c r="B74" s="14" t="s">
        <v>5758</v>
      </c>
      <c r="C74" s="15" t="s">
        <v>9442</v>
      </c>
      <c r="D74" s="15"/>
      <c r="E74" s="15">
        <v>47.0</v>
      </c>
      <c r="F74" s="15" t="s">
        <v>8028</v>
      </c>
      <c r="G74" s="15">
        <v>13.0</v>
      </c>
      <c r="H74" s="15" t="s">
        <v>623</v>
      </c>
      <c r="I74" s="15" t="s">
        <v>9443</v>
      </c>
      <c r="J74" s="26" t="str">
        <f>IFERROR(__xludf.DUMMYFUNCTION("IF(G74="""","""",if(G74=0, INDEX(G$2:G74, MAX(FILTER(ROW(G$2:G74), G$2:G74&lt;&gt;0)))&amp;""v"", G74&amp;""r""))"),"13r")</f>
        <v>13r</v>
      </c>
      <c r="K74" s="25" t="str">
        <f t="shared" si="1"/>
        <v>De megalino</v>
      </c>
    </row>
    <row r="75">
      <c r="A75" s="15" t="s">
        <v>9444</v>
      </c>
      <c r="B75" s="14" t="s">
        <v>5760</v>
      </c>
      <c r="C75" s="15" t="s">
        <v>9445</v>
      </c>
      <c r="D75" s="15"/>
      <c r="E75" s="15">
        <v>47.0</v>
      </c>
      <c r="F75" s="15" t="s">
        <v>8028</v>
      </c>
      <c r="G75" s="15">
        <v>13.0</v>
      </c>
      <c r="H75" s="15" t="s">
        <v>631</v>
      </c>
      <c r="I75" s="15" t="s">
        <v>9446</v>
      </c>
      <c r="J75" s="26" t="str">
        <f>IFERROR(__xludf.DUMMYFUNCTION("IF(G75="""","""",if(G75=0, INDEX(G$2:G75, MAX(FILTER(ROW(G$2:G75), G$2:G75&lt;&gt;0)))&amp;""v"", G75&amp;""r""))"),"13r")</f>
        <v>13r</v>
      </c>
      <c r="K75" s="25" t="str">
        <f t="shared" si="1"/>
        <v>De hedycroo</v>
      </c>
    </row>
    <row r="76">
      <c r="A76" s="15" t="s">
        <v>9447</v>
      </c>
      <c r="B76" s="14" t="s">
        <v>5762</v>
      </c>
      <c r="C76" s="15" t="s">
        <v>9448</v>
      </c>
      <c r="D76" s="15"/>
      <c r="E76" s="15">
        <v>47.0</v>
      </c>
      <c r="F76" s="15" t="s">
        <v>8028</v>
      </c>
      <c r="G76" s="15">
        <v>13.0</v>
      </c>
      <c r="H76" s="15" t="s">
        <v>635</v>
      </c>
      <c r="I76" s="15" t="s">
        <v>8169</v>
      </c>
      <c r="J76" s="26" t="str">
        <f>IFERROR(__xludf.DUMMYFUNCTION("IF(G76="""","""",if(G76=0, INDEX(G$2:G76, MAX(FILTER(ROW(G$2:G76), G$2:G76&lt;&gt;0)))&amp;""v"", G76&amp;""r""))"),"13r")</f>
        <v>13r</v>
      </c>
      <c r="K76" s="25" t="str">
        <f t="shared" si="1"/>
        <v>De metopio</v>
      </c>
    </row>
    <row r="77">
      <c r="A77" s="15" t="s">
        <v>9449</v>
      </c>
      <c r="B77" s="14" t="s">
        <v>5765</v>
      </c>
      <c r="C77" s="15" t="s">
        <v>9450</v>
      </c>
      <c r="D77" s="15"/>
      <c r="E77" s="15">
        <v>47.0</v>
      </c>
      <c r="F77" s="15" t="s">
        <v>8028</v>
      </c>
      <c r="G77" s="15">
        <v>13.0</v>
      </c>
      <c r="H77" s="15" t="s">
        <v>654</v>
      </c>
      <c r="I77" s="15" t="s">
        <v>8171</v>
      </c>
      <c r="J77" s="26" t="str">
        <f>IFERROR(__xludf.DUMMYFUNCTION("IF(G77="""","""",if(G77=0, INDEX(G$2:G77, MAX(FILTER(ROW(G$2:G77), G$2:G77&lt;&gt;0)))&amp;""v"", G77&amp;""r""))"),"13r")</f>
        <v>13r</v>
      </c>
      <c r="K77" s="25" t="str">
        <f t="shared" si="1"/>
        <v>De mendesio</v>
      </c>
    </row>
    <row r="78">
      <c r="A78" s="15" t="s">
        <v>9451</v>
      </c>
      <c r="B78" s="14" t="s">
        <v>5767</v>
      </c>
      <c r="C78" s="15" t="s">
        <v>9452</v>
      </c>
      <c r="D78" s="15"/>
      <c r="E78" s="15">
        <v>48.0</v>
      </c>
      <c r="F78" s="15" t="s">
        <v>8028</v>
      </c>
      <c r="G78" s="15">
        <v>0.0</v>
      </c>
      <c r="H78" s="15" t="s">
        <v>664</v>
      </c>
      <c r="I78" s="15" t="s">
        <v>8173</v>
      </c>
      <c r="J78" s="26" t="str">
        <f>IFERROR(__xludf.DUMMYFUNCTION("IF(G78="""","""",if(G78=0, INDEX(G$2:G78, MAX(FILTER(ROW(G$2:G78), G$2:G78&lt;&gt;0)))&amp;""v"", G78&amp;""r""))"),"0v")</f>
        <v>0v</v>
      </c>
      <c r="K78" s="25" t="str">
        <f t="shared" si="1"/>
        <v>De stacte</v>
      </c>
    </row>
    <row r="79">
      <c r="A79" s="15" t="s">
        <v>9453</v>
      </c>
      <c r="B79" s="14" t="s">
        <v>5769</v>
      </c>
      <c r="C79" s="15" t="s">
        <v>9454</v>
      </c>
      <c r="D79" s="15"/>
      <c r="E79" s="15">
        <v>48.0</v>
      </c>
      <c r="F79" s="15" t="s">
        <v>8028</v>
      </c>
      <c r="G79" s="15">
        <v>0.0</v>
      </c>
      <c r="H79" s="15" t="s">
        <v>672</v>
      </c>
      <c r="I79" s="15" t="s">
        <v>8175</v>
      </c>
      <c r="J79" s="26" t="str">
        <f>IFERROR(__xludf.DUMMYFUNCTION("IF(G79="""","""",if(G79=0, INDEX(G$2:G79, MAX(FILTER(ROW(G$2:G79), G$2:G79&lt;&gt;0)))&amp;""v"", G79&amp;""r""))"),"0v")</f>
        <v>0v</v>
      </c>
      <c r="K79" s="25" t="str">
        <f t="shared" si="1"/>
        <v>De cinnamomino</v>
      </c>
    </row>
    <row r="80">
      <c r="A80" s="15" t="s">
        <v>9455</v>
      </c>
      <c r="B80" s="14" t="s">
        <v>5772</v>
      </c>
      <c r="C80" s="15" t="s">
        <v>9456</v>
      </c>
      <c r="D80" s="15"/>
      <c r="E80" s="15">
        <v>48.0</v>
      </c>
      <c r="F80" s="15" t="s">
        <v>8028</v>
      </c>
      <c r="G80" s="15">
        <v>0.0</v>
      </c>
      <c r="H80" s="15" t="s">
        <v>682</v>
      </c>
      <c r="I80" s="15" t="s">
        <v>9457</v>
      </c>
      <c r="J80" s="26" t="str">
        <f>IFERROR(__xludf.DUMMYFUNCTION("IF(G80="""","""",if(G80=0, INDEX(G$2:G80, MAX(FILTER(ROW(G$2:G80), G$2:G80&lt;&gt;0)))&amp;""v"", G80&amp;""r""))"),"0v")</f>
        <v>0v</v>
      </c>
      <c r="K80" s="25" t="str">
        <f t="shared" si="1"/>
        <v>Denardino unguento</v>
      </c>
    </row>
    <row r="81">
      <c r="B81" s="14" t="s">
        <v>5774</v>
      </c>
      <c r="C81" s="15" t="s">
        <v>9458</v>
      </c>
      <c r="D81" s="15"/>
      <c r="E81" s="15">
        <v>48.0</v>
      </c>
      <c r="F81" s="15" t="s">
        <v>8028</v>
      </c>
      <c r="G81" s="15">
        <v>0.0</v>
      </c>
      <c r="H81" s="15" t="s">
        <v>690</v>
      </c>
      <c r="I81" s="15" t="s">
        <v>9459</v>
      </c>
      <c r="J81" s="26" t="str">
        <f>IFERROR(__xludf.DUMMYFUNCTION("IF(G81="""","""",if(G81=0, INDEX(G$2:G81, MAX(FILTER(ROW(G$2:G81), G$2:G81&lt;&gt;0)))&amp;""v"", G81&amp;""r""))"),"0v")</f>
        <v>0v</v>
      </c>
      <c r="K81" s="25" t="str">
        <f t="shared" si="1"/>
        <v>De malabathrino</v>
      </c>
    </row>
    <row r="82">
      <c r="A82" s="15" t="s">
        <v>9460</v>
      </c>
      <c r="B82" s="14" t="s">
        <v>567</v>
      </c>
      <c r="C82" s="15" t="s">
        <v>9461</v>
      </c>
      <c r="D82" s="15"/>
      <c r="E82" s="15">
        <v>48.0</v>
      </c>
      <c r="F82" s="15" t="s">
        <v>8028</v>
      </c>
      <c r="G82" s="15">
        <v>0.0</v>
      </c>
      <c r="H82" s="15" t="s">
        <v>698</v>
      </c>
      <c r="I82" s="15" t="s">
        <v>9462</v>
      </c>
      <c r="J82" s="26" t="str">
        <f>IFERROR(__xludf.DUMMYFUNCTION("IF(G82="""","""",if(G82=0, INDEX(G$2:G82, MAX(FILTER(ROW(G$2:G82), G$2:G82&lt;&gt;0)))&amp;""v"", G82&amp;""r""))"),"0v")</f>
        <v>0v</v>
      </c>
      <c r="K82" s="25" t="str">
        <f t="shared" si="1"/>
        <v>De jasmino</v>
      </c>
    </row>
    <row r="83">
      <c r="A83" s="15" t="s">
        <v>9463</v>
      </c>
      <c r="B83" s="14" t="s">
        <v>5777</v>
      </c>
      <c r="C83" s="15" t="s">
        <v>9464</v>
      </c>
      <c r="D83" s="15"/>
      <c r="E83" s="15">
        <v>49.0</v>
      </c>
      <c r="F83" s="15" t="s">
        <v>8028</v>
      </c>
      <c r="G83" s="15">
        <v>14.0</v>
      </c>
      <c r="H83" s="15" t="s">
        <v>706</v>
      </c>
      <c r="I83" s="15" t="s">
        <v>8181</v>
      </c>
      <c r="J83" s="26" t="str">
        <f>IFERROR(__xludf.DUMMYFUNCTION("IF(G83="""","""",if(G83=0, INDEX(G$2:G83, MAX(FILTER(ROW(G$2:G83), G$2:G83&lt;&gt;0)))&amp;""v"", G83&amp;""r""))"),"14r")</f>
        <v>14r</v>
      </c>
      <c r="K83" s="25" t="str">
        <f t="shared" si="1"/>
        <v>De myrrha</v>
      </c>
    </row>
    <row r="84">
      <c r="A84" s="15" t="s">
        <v>9465</v>
      </c>
      <c r="B84" s="14" t="s">
        <v>5780</v>
      </c>
      <c r="C84" s="15" t="s">
        <v>9466</v>
      </c>
      <c r="D84" s="15"/>
      <c r="E84" s="15">
        <v>50.0</v>
      </c>
      <c r="F84" s="15" t="s">
        <v>8028</v>
      </c>
      <c r="G84" s="15">
        <v>0.0</v>
      </c>
      <c r="H84" s="15" t="s">
        <v>714</v>
      </c>
      <c r="I84" s="15" t="s">
        <v>9467</v>
      </c>
      <c r="J84" s="26" t="str">
        <f>IFERROR(__xludf.DUMMYFUNCTION("IF(G84="""","""",if(G84=0, INDEX(G$2:G84, MAX(FILTER(ROW(G$2:G84), G$2:G84&lt;&gt;0)))&amp;""v"", G84&amp;""r""))"),"0v")</f>
        <v>0v</v>
      </c>
      <c r="K84" s="25" t="str">
        <f t="shared" si="1"/>
        <v>De boetiica myrrha</v>
      </c>
    </row>
    <row r="85">
      <c r="A85" s="15" t="s">
        <v>9468</v>
      </c>
      <c r="B85" s="14" t="s">
        <v>5782</v>
      </c>
      <c r="C85" s="15" t="s">
        <v>9469</v>
      </c>
      <c r="D85" s="15"/>
      <c r="E85" s="15">
        <v>50.0</v>
      </c>
      <c r="F85" s="15" t="s">
        <v>8028</v>
      </c>
      <c r="G85" s="15">
        <v>0.0</v>
      </c>
      <c r="H85" s="15" t="s">
        <v>722</v>
      </c>
      <c r="I85" s="15" t="s">
        <v>8185</v>
      </c>
      <c r="J85" s="26" t="str">
        <f>IFERROR(__xludf.DUMMYFUNCTION("IF(G85="""","""",if(G85=0, INDEX(G$2:G85, MAX(FILTER(ROW(G$2:G85), G$2:G85&lt;&gt;0)))&amp;""v"", G85&amp;""r""))"),"0v")</f>
        <v>0v</v>
      </c>
      <c r="K85" s="25" t="str">
        <f t="shared" si="1"/>
        <v>De styrace</v>
      </c>
    </row>
    <row r="86">
      <c r="A86" s="15" t="s">
        <v>9470</v>
      </c>
      <c r="B86" s="14" t="s">
        <v>5785</v>
      </c>
      <c r="C86" s="15" t="s">
        <v>9471</v>
      </c>
      <c r="D86" s="15"/>
      <c r="E86" s="15">
        <v>50.0</v>
      </c>
      <c r="F86" s="15" t="s">
        <v>8028</v>
      </c>
      <c r="G86" s="15">
        <v>0.0</v>
      </c>
      <c r="H86" s="15" t="s">
        <v>731</v>
      </c>
      <c r="I86" s="15" t="s">
        <v>9472</v>
      </c>
      <c r="J86" s="26" t="str">
        <f>IFERROR(__xludf.DUMMYFUNCTION("IF(G86="""","""",if(G86=0, INDEX(G$2:G86, MAX(FILTER(ROW(G$2:G86), G$2:G86&lt;&gt;0)))&amp;""v"", G86&amp;""r""))"),"0v")</f>
        <v>0v</v>
      </c>
      <c r="K86" s="25" t="str">
        <f t="shared" si="1"/>
        <v>De bdelio</v>
      </c>
    </row>
    <row r="87">
      <c r="A87" s="15" t="s">
        <v>9473</v>
      </c>
      <c r="B87" s="14" t="s">
        <v>5788</v>
      </c>
      <c r="C87" s="15" t="s">
        <v>9474</v>
      </c>
      <c r="D87" s="15"/>
      <c r="E87" s="15">
        <v>51.0</v>
      </c>
      <c r="F87" s="15" t="s">
        <v>8028</v>
      </c>
      <c r="G87" s="15">
        <v>15.0</v>
      </c>
      <c r="H87" s="15" t="s">
        <v>739</v>
      </c>
      <c r="I87" s="15" t="s">
        <v>8189</v>
      </c>
      <c r="J87" s="26" t="str">
        <f>IFERROR(__xludf.DUMMYFUNCTION("IF(G87="""","""",if(G87=0, INDEX(G$2:G87, MAX(FILTER(ROW(G$2:G87), G$2:G87&lt;&gt;0)))&amp;""v"", G87&amp;""r""))"),"15r")</f>
        <v>15r</v>
      </c>
      <c r="K87" s="25" t="str">
        <f t="shared" si="1"/>
        <v>De thure</v>
      </c>
    </row>
    <row r="88">
      <c r="A88" s="15" t="s">
        <v>9475</v>
      </c>
      <c r="B88" s="14" t="s">
        <v>5791</v>
      </c>
      <c r="C88" s="15" t="s">
        <v>9476</v>
      </c>
      <c r="D88" s="15"/>
      <c r="E88" s="15">
        <v>52.0</v>
      </c>
      <c r="F88" s="15" t="s">
        <v>8028</v>
      </c>
      <c r="G88" s="15">
        <v>0.0</v>
      </c>
      <c r="H88" s="15" t="s">
        <v>747</v>
      </c>
      <c r="I88" s="15" t="s">
        <v>9477</v>
      </c>
      <c r="J88" s="26" t="str">
        <f>IFERROR(__xludf.DUMMYFUNCTION("IF(G88="""","""",if(G88=0, INDEX(G$2:G88, MAX(FILTER(ROW(G$2:G88), G$2:G88&lt;&gt;0)))&amp;""v"", G88&amp;""r""))"),"0v")</f>
        <v>0v</v>
      </c>
      <c r="K88" s="25" t="str">
        <f t="shared" si="1"/>
        <v>De cortice thuris</v>
      </c>
    </row>
    <row r="89">
      <c r="A89" s="15" t="s">
        <v>9478</v>
      </c>
      <c r="B89" s="14" t="s">
        <v>5793</v>
      </c>
      <c r="C89" s="15" t="s">
        <v>9479</v>
      </c>
      <c r="D89" s="15"/>
      <c r="E89" s="15">
        <v>52.0</v>
      </c>
      <c r="F89" s="15" t="s">
        <v>8028</v>
      </c>
      <c r="G89" s="15">
        <v>0.0</v>
      </c>
      <c r="H89" s="15" t="s">
        <v>755</v>
      </c>
      <c r="I89" s="15" t="s">
        <v>9480</v>
      </c>
      <c r="J89" s="26" t="str">
        <f>IFERROR(__xludf.DUMMYFUNCTION("IF(G89="""","""",if(G89=0, INDEX(G$2:G89, MAX(FILTER(ROW(G$2:G89), G$2:G89&lt;&gt;0)))&amp;""v"", G89&amp;""r""))"),"0v")</f>
        <v>0v</v>
      </c>
      <c r="K89" s="25" t="str">
        <f t="shared" si="1"/>
        <v>De manna thuris</v>
      </c>
    </row>
    <row r="90">
      <c r="A90" s="15" t="s">
        <v>9481</v>
      </c>
      <c r="B90" s="14" t="s">
        <v>5795</v>
      </c>
      <c r="C90" s="15" t="s">
        <v>9482</v>
      </c>
      <c r="D90" s="15"/>
      <c r="E90" s="15">
        <v>52.0</v>
      </c>
      <c r="F90" s="15" t="s">
        <v>8028</v>
      </c>
      <c r="G90" s="15">
        <v>0.0</v>
      </c>
      <c r="H90" s="15" t="s">
        <v>763</v>
      </c>
      <c r="I90" s="15" t="s">
        <v>9483</v>
      </c>
      <c r="J90" s="26" t="str">
        <f>IFERROR(__xludf.DUMMYFUNCTION("IF(G90="""","""",if(G90=0, INDEX(G$2:G90, MAX(FILTER(ROW(G$2:G90), G$2:G90&lt;&gt;0)))&amp;""v"", G90&amp;""r""))"),"0v")</f>
        <v>0v</v>
      </c>
      <c r="K90" s="25" t="str">
        <f t="shared" si="1"/>
        <v>De fuligine thuris</v>
      </c>
    </row>
    <row r="91">
      <c r="A91" s="15" t="s">
        <v>9484</v>
      </c>
      <c r="B91" s="14" t="s">
        <v>5797</v>
      </c>
      <c r="C91" s="15" t="s">
        <v>9485</v>
      </c>
      <c r="D91" s="15"/>
      <c r="E91" s="15">
        <v>52.0</v>
      </c>
      <c r="F91" s="15" t="s">
        <v>8028</v>
      </c>
      <c r="G91" s="15">
        <v>0.0</v>
      </c>
      <c r="H91" s="15" t="s">
        <v>771</v>
      </c>
      <c r="I91" s="15" t="s">
        <v>9486</v>
      </c>
      <c r="J91" s="26" t="str">
        <f>IFERROR(__xludf.DUMMYFUNCTION("IF(G91="""","""",if(G91=0, INDEX(G$2:G91, MAX(FILTER(ROW(G$2:G91), G$2:G91&lt;&gt;0)))&amp;""v"", G91&amp;""r""))"),"0v")</f>
        <v>0v</v>
      </c>
      <c r="K91" s="25" t="str">
        <f t="shared" si="1"/>
        <v>De fuliginis compositione</v>
      </c>
    </row>
    <row r="92">
      <c r="A92" s="15" t="s">
        <v>9487</v>
      </c>
      <c r="B92" s="14" t="s">
        <v>5800</v>
      </c>
      <c r="C92" s="15" t="s">
        <v>9488</v>
      </c>
      <c r="D92" s="15"/>
      <c r="E92" s="15">
        <v>52.0</v>
      </c>
      <c r="F92" s="15" t="s">
        <v>8028</v>
      </c>
      <c r="G92" s="15">
        <v>0.0</v>
      </c>
      <c r="H92" s="15" t="s">
        <v>779</v>
      </c>
      <c r="I92" s="15" t="s">
        <v>9489</v>
      </c>
      <c r="J92" s="26" t="str">
        <f>IFERROR(__xludf.DUMMYFUNCTION("IF(G92="""","""",if(G92=0, INDEX(G$2:G92, MAX(FILTER(ROW(G$2:G92), G$2:G92&lt;&gt;0)))&amp;""v"", G92&amp;""r""))"),"0v")</f>
        <v>0v</v>
      </c>
      <c r="K92" s="25" t="str">
        <f t="shared" si="1"/>
        <v>De pinu et picea</v>
      </c>
    </row>
    <row r="93">
      <c r="A93" s="15" t="s">
        <v>9490</v>
      </c>
      <c r="B93" s="14" t="s">
        <v>5803</v>
      </c>
      <c r="C93" s="15" t="s">
        <v>9491</v>
      </c>
      <c r="D93" s="15"/>
      <c r="E93" s="15">
        <v>52.0</v>
      </c>
      <c r="F93" s="15" t="s">
        <v>8028</v>
      </c>
      <c r="G93" s="15">
        <v>0.0</v>
      </c>
      <c r="H93" s="15" t="s">
        <v>779</v>
      </c>
      <c r="I93" s="15" t="s">
        <v>9489</v>
      </c>
      <c r="J93" s="26" t="str">
        <f>IFERROR(__xludf.DUMMYFUNCTION("IF(G93="""","""",if(G93=0, INDEX(G$2:G93, MAX(FILTER(ROW(G$2:G93), G$2:G93&lt;&gt;0)))&amp;""v"", G93&amp;""r""))"),"0v")</f>
        <v>0v</v>
      </c>
      <c r="K93" s="25" t="str">
        <f t="shared" si="1"/>
        <v>De pinu et picea</v>
      </c>
    </row>
    <row r="94">
      <c r="A94" s="15" t="s">
        <v>9492</v>
      </c>
      <c r="B94" s="14" t="s">
        <v>5805</v>
      </c>
      <c r="C94" s="15" t="s">
        <v>9493</v>
      </c>
      <c r="D94" s="15"/>
      <c r="E94" s="15">
        <v>53.0</v>
      </c>
      <c r="F94" s="15" t="s">
        <v>8028</v>
      </c>
      <c r="G94" s="15">
        <v>16.0</v>
      </c>
      <c r="H94" s="15" t="s">
        <v>787</v>
      </c>
      <c r="I94" s="15" t="s">
        <v>9494</v>
      </c>
      <c r="J94" s="26" t="str">
        <f>IFERROR(__xludf.DUMMYFUNCTION("IF(G94="""","""",if(G94=0, INDEX(G$2:G94, MAX(FILTER(ROW(G$2:G94), G$2:G94&lt;&gt;0)))&amp;""v"", G94&amp;""r""))"),"16r")</f>
        <v>16r</v>
      </c>
      <c r="K94" s="25" t="str">
        <f t="shared" si="1"/>
        <v>De pineis nucibus</v>
      </c>
    </row>
    <row r="95">
      <c r="A95" s="15" t="s">
        <v>9495</v>
      </c>
      <c r="B95" s="14" t="s">
        <v>5807</v>
      </c>
      <c r="C95" s="15" t="s">
        <v>9496</v>
      </c>
      <c r="D95" s="15"/>
      <c r="E95" s="15">
        <v>53.0</v>
      </c>
      <c r="F95" s="15" t="s">
        <v>8028</v>
      </c>
      <c r="G95" s="15">
        <v>16.0</v>
      </c>
      <c r="H95" s="15" t="s">
        <v>795</v>
      </c>
      <c r="I95" s="15" t="s">
        <v>9497</v>
      </c>
      <c r="J95" s="26" t="str">
        <f>IFERROR(__xludf.DUMMYFUNCTION("IF(G95="""","""",if(G95=0, INDEX(G$2:G95, MAX(FILTER(ROW(G$2:G95), G$2:G95&lt;&gt;0)))&amp;""v"", G95&amp;""r""))"),"16r")</f>
        <v>16r</v>
      </c>
      <c r="K95" s="25" t="str">
        <f t="shared" si="1"/>
        <v>De lentisco</v>
      </c>
    </row>
    <row r="96">
      <c r="A96" s="15" t="s">
        <v>9498</v>
      </c>
      <c r="B96" s="14" t="s">
        <v>5810</v>
      </c>
      <c r="C96" s="15" t="s">
        <v>9499</v>
      </c>
      <c r="D96" s="15"/>
      <c r="E96" s="15">
        <v>54.0</v>
      </c>
      <c r="F96" s="15" t="s">
        <v>8028</v>
      </c>
      <c r="G96" s="15">
        <v>0.0</v>
      </c>
      <c r="H96" s="15" t="s">
        <v>803</v>
      </c>
      <c r="I96" s="15" t="s">
        <v>9500</v>
      </c>
      <c r="J96" s="26" t="str">
        <f>IFERROR(__xludf.DUMMYFUNCTION("IF(G96="""","""",if(G96=0, INDEX(G$2:G96, MAX(FILTER(ROW(G$2:G96), G$2:G96&lt;&gt;0)))&amp;""v"", G96&amp;""r""))"),"0v")</f>
        <v>0v</v>
      </c>
      <c r="K96" s="25" t="str">
        <f t="shared" si="1"/>
        <v>De resina lentiscina</v>
      </c>
    </row>
    <row r="97">
      <c r="A97" s="15" t="s">
        <v>9501</v>
      </c>
      <c r="B97" s="14" t="s">
        <v>5812</v>
      </c>
      <c r="C97" s="15" t="s">
        <v>9502</v>
      </c>
      <c r="D97" s="15"/>
      <c r="E97" s="15">
        <v>54.0</v>
      </c>
      <c r="F97" s="15" t="s">
        <v>8028</v>
      </c>
      <c r="G97" s="15">
        <v>0.0</v>
      </c>
      <c r="H97" s="15" t="s">
        <v>807</v>
      </c>
      <c r="I97" s="15" t="s">
        <v>8209</v>
      </c>
      <c r="J97" s="26" t="str">
        <f>IFERROR(__xludf.DUMMYFUNCTION("IF(G97="""","""",if(G97=0, INDEX(G$2:G97, MAX(FILTER(ROW(G$2:G97), G$2:G97&lt;&gt;0)))&amp;""v"", G97&amp;""r""))"),"0v")</f>
        <v>0v</v>
      </c>
      <c r="K97" s="25" t="str">
        <f t="shared" si="1"/>
        <v>De terebintho</v>
      </c>
    </row>
    <row r="98">
      <c r="A98" s="15" t="s">
        <v>9503</v>
      </c>
      <c r="B98" s="14" t="s">
        <v>5815</v>
      </c>
      <c r="C98" s="15" t="s">
        <v>9504</v>
      </c>
      <c r="D98" s="15"/>
      <c r="E98" s="15">
        <v>54.0</v>
      </c>
      <c r="F98" s="15" t="s">
        <v>8028</v>
      </c>
      <c r="G98" s="15">
        <v>0.0</v>
      </c>
      <c r="H98" s="15" t="s">
        <v>816</v>
      </c>
      <c r="I98" s="15" t="s">
        <v>9505</v>
      </c>
      <c r="J98" s="26" t="str">
        <f>IFERROR(__xludf.DUMMYFUNCTION("IF(G98="""","""",if(G98=0, INDEX(G$2:G98, MAX(FILTER(ROW(G$2:G98), G$2:G98&lt;&gt;0)))&amp;""v"", G98&amp;""r""))"),"0v")</f>
        <v>0v</v>
      </c>
      <c r="K98" s="25" t="str">
        <f t="shared" si="1"/>
        <v>De liquida resina e pinu et picea</v>
      </c>
    </row>
    <row r="99">
      <c r="A99" s="15" t="s">
        <v>9506</v>
      </c>
      <c r="B99" s="14" t="s">
        <v>5817</v>
      </c>
      <c r="C99" s="15" t="s">
        <v>9507</v>
      </c>
      <c r="D99" s="15"/>
      <c r="J99" s="26" t="str">
        <f>IFERROR(__xludf.DUMMYFUNCTION("IF(G99="""","""",if(G99=0, INDEX(G$2:G99, MAX(FILTER(ROW(G$2:G99), G$2:G99&lt;&gt;0)))&amp;""v"", G99&amp;""r""))"),"")</f>
        <v/>
      </c>
      <c r="K99" s="25" t="str">
        <f t="shared" si="1"/>
        <v/>
      </c>
    </row>
    <row r="100">
      <c r="A100" s="15" t="s">
        <v>9508</v>
      </c>
      <c r="B100" s="14" t="s">
        <v>5819</v>
      </c>
      <c r="C100" s="15" t="s">
        <v>9509</v>
      </c>
      <c r="D100" s="15"/>
      <c r="E100" s="15">
        <v>55.0</v>
      </c>
      <c r="F100" s="15" t="s">
        <v>8028</v>
      </c>
      <c r="G100" s="15">
        <v>17.0</v>
      </c>
      <c r="H100" s="15" t="s">
        <v>1915</v>
      </c>
      <c r="I100" s="15" t="s">
        <v>8215</v>
      </c>
      <c r="J100" s="26" t="str">
        <f>IFERROR(__xludf.DUMMYFUNCTION("IF(G100="""","""",if(G100=0, INDEX(G$2:G100, MAX(FILTER(ROW(G$2:G100), G$2:G100&lt;&gt;0)))&amp;""v"", G100&amp;""r""))"),"17r")</f>
        <v>17r</v>
      </c>
      <c r="K100" s="25" t="str">
        <f t="shared" si="1"/>
        <v>De pice liquida</v>
      </c>
    </row>
    <row r="101">
      <c r="A101" s="15" t="s">
        <v>9510</v>
      </c>
      <c r="B101" s="14" t="s">
        <v>5822</v>
      </c>
      <c r="C101" s="15" t="s">
        <v>9511</v>
      </c>
      <c r="D101" s="15"/>
      <c r="E101" s="15">
        <v>56.0</v>
      </c>
      <c r="F101" s="15" t="s">
        <v>8028</v>
      </c>
      <c r="G101" s="15">
        <v>0.0</v>
      </c>
      <c r="H101" s="15" t="s">
        <v>832</v>
      </c>
      <c r="I101" s="15" t="s">
        <v>9512</v>
      </c>
      <c r="J101" s="26" t="str">
        <f>IFERROR(__xludf.DUMMYFUNCTION("IF(G101="""","""",if(G101=0, INDEX(G$2:G101, MAX(FILTER(ROW(G$2:G101), G$2:G101&lt;&gt;0)))&amp;""v"", G101&amp;""r""))"),"0v")</f>
        <v>0v</v>
      </c>
      <c r="K101" s="25" t="str">
        <f t="shared" si="1"/>
        <v>De picino oleo</v>
      </c>
    </row>
    <row r="102">
      <c r="A102" s="15" t="s">
        <v>9513</v>
      </c>
      <c r="B102" s="14" t="s">
        <v>5824</v>
      </c>
      <c r="C102" s="15" t="s">
        <v>9514</v>
      </c>
      <c r="D102" s="15"/>
      <c r="E102" s="15">
        <v>56.0</v>
      </c>
      <c r="F102" s="15" t="s">
        <v>8028</v>
      </c>
      <c r="G102" s="15">
        <v>0.0</v>
      </c>
      <c r="H102" s="15" t="s">
        <v>840</v>
      </c>
      <c r="I102" s="15" t="s">
        <v>9515</v>
      </c>
      <c r="J102" s="26" t="str">
        <f>IFERROR(__xludf.DUMMYFUNCTION("IF(G102="""","""",if(G102=0, INDEX(G$2:G102, MAX(FILTER(ROW(G$2:G102), G$2:G102&lt;&gt;0)))&amp;""v"", G102&amp;""r""))"),"0v")</f>
        <v>0v</v>
      </c>
      <c r="K102" s="25" t="str">
        <f t="shared" si="1"/>
        <v>De fuligine liquidae picis</v>
      </c>
    </row>
    <row r="103">
      <c r="A103" s="15" t="s">
        <v>9516</v>
      </c>
      <c r="B103" s="14" t="s">
        <v>5826</v>
      </c>
      <c r="C103" s="15" t="s">
        <v>9517</v>
      </c>
      <c r="D103" s="15"/>
      <c r="E103" s="15">
        <v>56.0</v>
      </c>
      <c r="F103" s="15" t="s">
        <v>8028</v>
      </c>
      <c r="G103" s="15">
        <v>0.0</v>
      </c>
      <c r="H103" s="15" t="s">
        <v>848</v>
      </c>
      <c r="I103" s="15" t="s">
        <v>9518</v>
      </c>
      <c r="J103" s="26" t="str">
        <f>IFERROR(__xludf.DUMMYFUNCTION("IF(G103="""","""",if(G103=0, INDEX(G$2:G103, MAX(FILTER(ROW(G$2:G103), G$2:G103&lt;&gt;0)))&amp;""v"", G103&amp;""r""))"),"0v")</f>
        <v>0v</v>
      </c>
      <c r="K103" s="25" t="str">
        <f t="shared" si="1"/>
        <v>De sicca pice</v>
      </c>
    </row>
    <row r="104">
      <c r="A104" s="15" t="s">
        <v>9519</v>
      </c>
      <c r="B104" s="14" t="s">
        <v>5828</v>
      </c>
      <c r="C104" s="15" t="s">
        <v>9520</v>
      </c>
      <c r="D104" s="15"/>
      <c r="E104" s="15">
        <v>56.0</v>
      </c>
      <c r="F104" s="15" t="s">
        <v>8028</v>
      </c>
      <c r="G104" s="15">
        <v>0.0</v>
      </c>
      <c r="H104" s="15" t="s">
        <v>856</v>
      </c>
      <c r="I104" s="15" t="s">
        <v>711</v>
      </c>
      <c r="J104" s="26" t="str">
        <f>IFERROR(__xludf.DUMMYFUNCTION("IF(G104="""","""",if(G104=0, INDEX(G$2:G104, MAX(FILTER(ROW(G$2:G104), G$2:G104&lt;&gt;0)))&amp;""v"", G104&amp;""r""))"),"0v")</f>
        <v>0v</v>
      </c>
      <c r="K104" s="25" t="str">
        <f t="shared" si="1"/>
        <v>De zopissa</v>
      </c>
    </row>
    <row r="105">
      <c r="A105" s="15" t="s">
        <v>9521</v>
      </c>
      <c r="B105" s="14" t="s">
        <v>5830</v>
      </c>
      <c r="C105" s="15" t="s">
        <v>9522</v>
      </c>
      <c r="D105" s="15"/>
      <c r="E105" s="15">
        <v>57.0</v>
      </c>
      <c r="F105" s="15" t="s">
        <v>8028</v>
      </c>
      <c r="G105" s="15">
        <v>18.0</v>
      </c>
      <c r="H105" s="15" t="s">
        <v>864</v>
      </c>
      <c r="I105" s="15" t="s">
        <v>8225</v>
      </c>
      <c r="J105" s="26" t="str">
        <f>IFERROR(__xludf.DUMMYFUNCTION("IF(G105="""","""",if(G105=0, INDEX(G$2:G105, MAX(FILTER(ROW(G$2:G105), G$2:G105&lt;&gt;0)))&amp;""v"", G105&amp;""r""))"),"18r")</f>
        <v>18r</v>
      </c>
      <c r="K105" s="25" t="str">
        <f t="shared" si="1"/>
        <v>De bitumine</v>
      </c>
    </row>
    <row r="106">
      <c r="A106" s="15" t="s">
        <v>9523</v>
      </c>
      <c r="B106" s="14" t="s">
        <v>5833</v>
      </c>
      <c r="C106" s="15" t="s">
        <v>9524</v>
      </c>
      <c r="D106" s="15"/>
      <c r="E106" s="15">
        <v>57.0</v>
      </c>
      <c r="F106" s="15" t="s">
        <v>8028</v>
      </c>
      <c r="G106" s="15">
        <v>18.0</v>
      </c>
      <c r="H106" s="15" t="s">
        <v>880</v>
      </c>
      <c r="I106" s="15" t="s">
        <v>8227</v>
      </c>
      <c r="J106" s="26" t="str">
        <f>IFERROR(__xludf.DUMMYFUNCTION("IF(G106="""","""",if(G106=0, INDEX(G$2:G106, MAX(FILTER(ROW(G$2:G106), G$2:G106&lt;&gt;0)))&amp;""v"", G106&amp;""r""))"),"18r")</f>
        <v>18r</v>
      </c>
      <c r="K106" s="25" t="str">
        <f t="shared" si="1"/>
        <v>De pissasphalto</v>
      </c>
    </row>
    <row r="107">
      <c r="A107" s="15" t="s">
        <v>9525</v>
      </c>
      <c r="B107" s="14" t="s">
        <v>5835</v>
      </c>
      <c r="C107" s="15" t="s">
        <v>9526</v>
      </c>
      <c r="D107" s="15"/>
      <c r="E107" s="15">
        <v>57.0</v>
      </c>
      <c r="F107" s="15" t="s">
        <v>8028</v>
      </c>
      <c r="G107" s="15">
        <v>18.0</v>
      </c>
      <c r="H107" s="15" t="s">
        <v>1958</v>
      </c>
      <c r="I107" s="15" t="s">
        <v>8229</v>
      </c>
      <c r="J107" s="26" t="str">
        <f>IFERROR(__xludf.DUMMYFUNCTION("IF(G107="""","""",if(G107=0, INDEX(G$2:G107, MAX(FILTER(ROW(G$2:G107), G$2:G107&lt;&gt;0)))&amp;""v"", G107&amp;""r""))"),"18r")</f>
        <v>18r</v>
      </c>
      <c r="K107" s="25" t="str">
        <f t="shared" si="1"/>
        <v>De naphtha</v>
      </c>
    </row>
    <row r="108">
      <c r="A108" s="15" t="s">
        <v>9527</v>
      </c>
      <c r="B108" s="14" t="s">
        <v>5837</v>
      </c>
      <c r="C108" s="15" t="s">
        <v>9528</v>
      </c>
      <c r="D108" s="15"/>
      <c r="E108" s="15">
        <v>57.0</v>
      </c>
      <c r="F108" s="15" t="s">
        <v>8028</v>
      </c>
      <c r="G108" s="15">
        <v>18.0</v>
      </c>
      <c r="H108" s="15" t="s">
        <v>888</v>
      </c>
      <c r="I108" s="15" t="s">
        <v>8231</v>
      </c>
      <c r="J108" s="26" t="str">
        <f>IFERROR(__xludf.DUMMYFUNCTION("IF(G108="""","""",if(G108=0, INDEX(G$2:G108, MAX(FILTER(ROW(G$2:G108), G$2:G108&lt;&gt;0)))&amp;""v"", G108&amp;""r""))"),"18r")</f>
        <v>18r</v>
      </c>
      <c r="K108" s="25" t="str">
        <f t="shared" si="1"/>
        <v>De cupresso</v>
      </c>
    </row>
    <row r="109">
      <c r="A109" s="15" t="s">
        <v>9529</v>
      </c>
      <c r="B109" s="14" t="s">
        <v>5840</v>
      </c>
      <c r="C109" s="15" t="s">
        <v>9530</v>
      </c>
      <c r="D109" s="15"/>
      <c r="E109" s="15">
        <v>58.0</v>
      </c>
      <c r="F109" s="15" t="s">
        <v>8028</v>
      </c>
      <c r="G109" s="15">
        <v>0.0</v>
      </c>
      <c r="H109" s="15" t="s">
        <v>897</v>
      </c>
      <c r="I109" s="15" t="s">
        <v>9531</v>
      </c>
      <c r="J109" s="26" t="str">
        <f>IFERROR(__xludf.DUMMYFUNCTION("IF(G109="""","""",if(G109=0, INDEX(G$2:G109, MAX(FILTER(ROW(G$2:G109), G$2:G109&lt;&gt;0)))&amp;""v"", G109&amp;""r""))"),"0v")</f>
        <v>0v</v>
      </c>
      <c r="K109" s="25" t="str">
        <f t="shared" si="1"/>
        <v>De junipero parua</v>
      </c>
    </row>
    <row r="110">
      <c r="A110" s="15"/>
      <c r="B110" s="14"/>
      <c r="C110" s="15"/>
      <c r="D110" s="15"/>
      <c r="E110" s="15">
        <v>58.0</v>
      </c>
      <c r="F110" s="15" t="s">
        <v>8028</v>
      </c>
      <c r="G110" s="15">
        <v>0.0</v>
      </c>
      <c r="H110" s="15" t="s">
        <v>905</v>
      </c>
      <c r="I110" s="15" t="s">
        <v>9532</v>
      </c>
      <c r="J110" s="26" t="str">
        <f>IFERROR(__xludf.DUMMYFUNCTION("IF(G110="""","""",if(G110=0, INDEX(G$2:G110, MAX(FILTER(ROW(G$2:G110), G$2:G110&lt;&gt;0)))&amp;""v"", G110&amp;""r""))"),"0v")</f>
        <v>0v</v>
      </c>
      <c r="K110" s="25" t="str">
        <f t="shared" si="1"/>
        <v>De junipero magna</v>
      </c>
    </row>
    <row r="111">
      <c r="A111" s="15" t="s">
        <v>9533</v>
      </c>
      <c r="B111" s="14" t="s">
        <v>5843</v>
      </c>
      <c r="C111" s="15" t="s">
        <v>9534</v>
      </c>
      <c r="D111" s="15"/>
      <c r="E111" s="15">
        <v>58.0</v>
      </c>
      <c r="F111" s="15" t="s">
        <v>8028</v>
      </c>
      <c r="G111" s="15">
        <v>0.0</v>
      </c>
      <c r="H111" s="15" t="s">
        <v>913</v>
      </c>
      <c r="I111" s="15" t="s">
        <v>9535</v>
      </c>
      <c r="J111" s="26" t="str">
        <f>IFERROR(__xludf.DUMMYFUNCTION("IF(G111="""","""",if(G111=0, INDEX(G$2:G111, MAX(FILTER(ROW(G$2:G111), G$2:G111&lt;&gt;0)))&amp;""v"", G111&amp;""r""))"),"0v")</f>
        <v>0v</v>
      </c>
      <c r="K111" s="25" t="str">
        <f t="shared" si="1"/>
        <v>De haerba sabina</v>
      </c>
    </row>
    <row r="112">
      <c r="A112" s="15" t="s">
        <v>9536</v>
      </c>
      <c r="B112" s="14" t="s">
        <v>5846</v>
      </c>
      <c r="C112" s="15" t="s">
        <v>9537</v>
      </c>
      <c r="D112" s="15"/>
      <c r="E112" s="15">
        <v>58.0</v>
      </c>
      <c r="F112" s="15" t="s">
        <v>8028</v>
      </c>
      <c r="G112" s="15">
        <v>0.0</v>
      </c>
      <c r="H112" s="15" t="s">
        <v>921</v>
      </c>
      <c r="I112" s="15" t="s">
        <v>9538</v>
      </c>
      <c r="J112" s="26" t="str">
        <f>IFERROR(__xludf.DUMMYFUNCTION("IF(G112="""","""",if(G112=0, INDEX(G$2:G112, MAX(FILTER(ROW(G$2:G112), G$2:G112&lt;&gt;0)))&amp;""v"", G112&amp;""r""))"),"0v")</f>
        <v>0v</v>
      </c>
      <c r="K112" s="25" t="str">
        <f t="shared" si="1"/>
        <v>De cedro</v>
      </c>
    </row>
    <row r="113">
      <c r="D113" s="15"/>
      <c r="E113" s="15">
        <v>58.0</v>
      </c>
      <c r="F113" s="15" t="s">
        <v>8028</v>
      </c>
      <c r="G113" s="15">
        <v>0.0</v>
      </c>
      <c r="H113" s="15" t="s">
        <v>929</v>
      </c>
      <c r="I113" s="15" t="s">
        <v>9539</v>
      </c>
      <c r="J113" s="26" t="str">
        <f>IFERROR(__xludf.DUMMYFUNCTION("IF(G113="""","""",if(G113=0, INDEX(G$2:G113, MAX(FILTER(ROW(G$2:G113), G$2:G113&lt;&gt;0)))&amp;""v"", G113&amp;""r""))"),"0v")</f>
        <v>0v</v>
      </c>
      <c r="K113" s="25" t="str">
        <f t="shared" si="1"/>
        <v>De cedria</v>
      </c>
    </row>
    <row r="114">
      <c r="D114" s="15"/>
      <c r="E114" s="15">
        <v>59.0</v>
      </c>
      <c r="F114" s="15" t="s">
        <v>8028</v>
      </c>
      <c r="G114" s="15">
        <v>19.0</v>
      </c>
      <c r="H114" s="15" t="s">
        <v>937</v>
      </c>
      <c r="I114" s="15" t="s">
        <v>9540</v>
      </c>
      <c r="J114" s="26" t="str">
        <f>IFERROR(__xludf.DUMMYFUNCTION("IF(G114="""","""",if(G114=0, INDEX(G$2:G114, MAX(FILTER(ROW(G$2:G114), G$2:G114&lt;&gt;0)))&amp;""v"", G114&amp;""r""))"),"19r")</f>
        <v>19r</v>
      </c>
      <c r="K114" s="25" t="str">
        <f t="shared" si="1"/>
        <v>De cedride</v>
      </c>
    </row>
    <row r="115">
      <c r="A115" s="15" t="s">
        <v>9541</v>
      </c>
      <c r="B115" s="14" t="s">
        <v>5849</v>
      </c>
      <c r="C115" s="15" t="s">
        <v>9542</v>
      </c>
      <c r="D115" s="15"/>
      <c r="E115" s="15">
        <v>59.0</v>
      </c>
      <c r="F115" s="15" t="s">
        <v>8028</v>
      </c>
      <c r="G115" s="15">
        <v>19.0</v>
      </c>
      <c r="H115" s="15" t="s">
        <v>941</v>
      </c>
      <c r="I115" s="15" t="s">
        <v>8239</v>
      </c>
      <c r="J115" s="26" t="str">
        <f>IFERROR(__xludf.DUMMYFUNCTION("IF(G115="""","""",if(G115=0, INDEX(G$2:G115, MAX(FILTER(ROW(G$2:G115), G$2:G115&lt;&gt;0)))&amp;""v"", G115&amp;""r""))"),"19r")</f>
        <v>19r</v>
      </c>
      <c r="K115" s="25" t="str">
        <f t="shared" si="1"/>
        <v>De lauro</v>
      </c>
    </row>
    <row r="116">
      <c r="D116" s="15"/>
      <c r="E116" s="15">
        <v>59.0</v>
      </c>
      <c r="F116" s="15" t="s">
        <v>8028</v>
      </c>
      <c r="G116" s="15">
        <v>19.0</v>
      </c>
      <c r="H116" s="15" t="s">
        <v>949</v>
      </c>
      <c r="I116" s="15" t="s">
        <v>9543</v>
      </c>
      <c r="J116" s="26" t="str">
        <f>IFERROR(__xludf.DUMMYFUNCTION("IF(G116="""","""",if(G116=0, INDEX(G$2:G116, MAX(FILTER(ROW(G$2:G116), G$2:G116&lt;&gt;0)))&amp;""v"", G116&amp;""r""))"),"19r")</f>
        <v>19r</v>
      </c>
      <c r="K116" s="25" t="str">
        <f t="shared" si="1"/>
        <v>De baccis lauri</v>
      </c>
    </row>
    <row r="117">
      <c r="A117" s="15" t="s">
        <v>9544</v>
      </c>
      <c r="B117" s="14" t="s">
        <v>5852</v>
      </c>
      <c r="C117" s="15" t="s">
        <v>9545</v>
      </c>
      <c r="D117" s="15"/>
      <c r="E117" s="15">
        <v>60.0</v>
      </c>
      <c r="F117" s="15" t="s">
        <v>8028</v>
      </c>
      <c r="G117" s="15">
        <v>0.0</v>
      </c>
      <c r="H117" s="15" t="s">
        <v>957</v>
      </c>
      <c r="I117" s="15" t="s">
        <v>9546</v>
      </c>
      <c r="J117" s="26" t="str">
        <f>IFERROR(__xludf.DUMMYFUNCTION("IF(G117="""","""",if(G117=0, INDEX(G$2:G117, MAX(FILTER(ROW(G$2:G117), G$2:G117&lt;&gt;0)))&amp;""v"", G117&amp;""r""))"),"0v")</f>
        <v>0v</v>
      </c>
      <c r="K117" s="25" t="str">
        <f t="shared" si="1"/>
        <v>De platano</v>
      </c>
    </row>
    <row r="118">
      <c r="A118" s="15" t="s">
        <v>9547</v>
      </c>
      <c r="B118" s="14" t="s">
        <v>5855</v>
      </c>
      <c r="C118" s="15" t="s">
        <v>9548</v>
      </c>
      <c r="D118" s="15"/>
      <c r="E118" s="15">
        <v>60.0</v>
      </c>
      <c r="F118" s="15" t="s">
        <v>8028</v>
      </c>
      <c r="G118" s="15">
        <v>0.0</v>
      </c>
      <c r="H118" s="15" t="s">
        <v>965</v>
      </c>
      <c r="I118" s="15" t="s">
        <v>9549</v>
      </c>
      <c r="J118" s="26" t="str">
        <f>IFERROR(__xludf.DUMMYFUNCTION("IF(G118="""","""",if(G118=0, INDEX(G$2:G118, MAX(FILTER(ROW(G$2:G118), G$2:G118&lt;&gt;0)))&amp;""v"", G118&amp;""r""))"),"0v")</f>
        <v>0v</v>
      </c>
      <c r="K118" s="25" t="str">
        <f t="shared" si="1"/>
        <v>De fraxino</v>
      </c>
    </row>
    <row r="119">
      <c r="A119" s="15" t="s">
        <v>9550</v>
      </c>
      <c r="B119" s="14" t="s">
        <v>5858</v>
      </c>
      <c r="C119" s="15" t="s">
        <v>9551</v>
      </c>
      <c r="D119" s="15"/>
      <c r="E119" s="15">
        <v>60.0</v>
      </c>
      <c r="F119" s="15" t="s">
        <v>8028</v>
      </c>
      <c r="G119" s="15">
        <v>0.0</v>
      </c>
      <c r="H119" s="15" t="s">
        <v>973</v>
      </c>
      <c r="I119" s="15" t="s">
        <v>9552</v>
      </c>
      <c r="J119" s="26" t="str">
        <f>IFERROR(__xludf.DUMMYFUNCTION("IF(G119="""","""",if(G119=0, INDEX(G$2:G119, MAX(FILTER(ROW(G$2:G119), G$2:G119&lt;&gt;0)))&amp;""v"", G119&amp;""r""))"),"0v")</f>
        <v>0v</v>
      </c>
      <c r="K119" s="25" t="str">
        <f t="shared" si="1"/>
        <v>De populo alba</v>
      </c>
    </row>
    <row r="120">
      <c r="A120" s="15" t="s">
        <v>9553</v>
      </c>
      <c r="B120" s="14" t="s">
        <v>5863</v>
      </c>
      <c r="C120" s="15" t="s">
        <v>9554</v>
      </c>
      <c r="D120" s="15"/>
      <c r="E120" s="15">
        <v>60.0</v>
      </c>
      <c r="F120" s="15" t="s">
        <v>8028</v>
      </c>
      <c r="G120" s="15">
        <v>0.0</v>
      </c>
      <c r="H120" s="15" t="s">
        <v>982</v>
      </c>
      <c r="I120" s="15" t="s">
        <v>9555</v>
      </c>
      <c r="J120" s="26" t="str">
        <f>IFERROR(__xludf.DUMMYFUNCTION("IF(G120="""","""",if(G120=0, INDEX(G$2:G120, MAX(FILTER(ROW(G$2:G120), G$2:G120&lt;&gt;0)))&amp;""v"", G120&amp;""r""))"),"0v")</f>
        <v>0v</v>
      </c>
      <c r="K120" s="25" t="str">
        <f t="shared" si="1"/>
        <v>De macere</v>
      </c>
    </row>
    <row r="121">
      <c r="A121" s="15" t="s">
        <v>9556</v>
      </c>
      <c r="B121" s="14" t="s">
        <v>5866</v>
      </c>
      <c r="C121" s="15" t="s">
        <v>9557</v>
      </c>
      <c r="D121" s="15"/>
      <c r="E121" s="15">
        <v>60.0</v>
      </c>
      <c r="F121" s="15" t="s">
        <v>8028</v>
      </c>
      <c r="G121" s="15">
        <v>0.0</v>
      </c>
      <c r="H121" s="15" t="s">
        <v>990</v>
      </c>
      <c r="I121" s="15" t="s">
        <v>9558</v>
      </c>
      <c r="J121" s="26" t="str">
        <f>IFERROR(__xludf.DUMMYFUNCTION("IF(G121="""","""",if(G121=0, INDEX(G$2:G121, MAX(FILTER(ROW(G$2:G121), G$2:G121&lt;&gt;0)))&amp;""v"", G121&amp;""r""))"),"0v")</f>
        <v>0v</v>
      </c>
      <c r="K121" s="25" t="str">
        <f t="shared" si="1"/>
        <v>De ulmo</v>
      </c>
    </row>
    <row r="122">
      <c r="A122" s="15" t="s">
        <v>9559</v>
      </c>
      <c r="B122" s="14" t="s">
        <v>5869</v>
      </c>
      <c r="C122" s="15" t="s">
        <v>9560</v>
      </c>
      <c r="D122" s="15"/>
      <c r="E122" s="15">
        <v>60.0</v>
      </c>
      <c r="F122" s="15" t="s">
        <v>8028</v>
      </c>
      <c r="G122" s="15">
        <v>0.0</v>
      </c>
      <c r="H122" s="15" t="s">
        <v>998</v>
      </c>
      <c r="I122" s="15" t="s">
        <v>9561</v>
      </c>
      <c r="J122" s="26" t="str">
        <f>IFERROR(__xludf.DUMMYFUNCTION("IF(G122="""","""",if(G122=0, INDEX(G$2:G122, MAX(FILTER(ROW(G$2:G122), G$2:G122&lt;&gt;0)))&amp;""v"", G122&amp;""r""))"),"0v")</f>
        <v>0v</v>
      </c>
      <c r="K122" s="25" t="str">
        <f t="shared" si="1"/>
        <v>De lignorum marcore</v>
      </c>
    </row>
    <row r="123">
      <c r="A123" s="15" t="s">
        <v>9562</v>
      </c>
      <c r="B123" s="14" t="s">
        <v>5861</v>
      </c>
      <c r="C123" s="15" t="s">
        <v>9563</v>
      </c>
      <c r="D123" s="15"/>
      <c r="E123" s="15">
        <v>61.0</v>
      </c>
      <c r="F123" s="15" t="s">
        <v>8028</v>
      </c>
      <c r="G123" s="15">
        <v>20.0</v>
      </c>
      <c r="H123" s="15" t="s">
        <v>1006</v>
      </c>
      <c r="I123" s="15" t="s">
        <v>9564</v>
      </c>
      <c r="J123" s="26" t="str">
        <f>IFERROR(__xludf.DUMMYFUNCTION("IF(G123="""","""",if(G123=0, INDEX(G$2:G123, MAX(FILTER(ROW(G$2:G123), G$2:G123&lt;&gt;0)))&amp;""v"", G123&amp;""r""))"),"20r")</f>
        <v>20r</v>
      </c>
      <c r="K123" s="25" t="str">
        <f t="shared" si="1"/>
        <v>De populo nigra</v>
      </c>
    </row>
    <row r="124">
      <c r="A124" s="15" t="s">
        <v>9565</v>
      </c>
      <c r="B124" s="14" t="s">
        <v>5872</v>
      </c>
      <c r="C124" s="15" t="s">
        <v>9566</v>
      </c>
      <c r="D124" s="15"/>
      <c r="E124" s="15">
        <v>61.0</v>
      </c>
      <c r="F124" s="15" t="s">
        <v>8028</v>
      </c>
      <c r="G124" s="15">
        <v>20.0</v>
      </c>
      <c r="H124" s="15" t="s">
        <v>1014</v>
      </c>
      <c r="I124" s="15" t="s">
        <v>8255</v>
      </c>
      <c r="J124" s="26" t="str">
        <f>IFERROR(__xludf.DUMMYFUNCTION("IF(G124="""","""",if(G124=0, INDEX(G$2:G124, MAX(FILTER(ROW(G$2:G124), G$2:G124&lt;&gt;0)))&amp;""v"", G124&amp;""r""))"),"20r")</f>
        <v>20r</v>
      </c>
      <c r="K124" s="25" t="str">
        <f t="shared" si="1"/>
        <v>De harundine</v>
      </c>
    </row>
    <row r="125">
      <c r="A125" s="15" t="s">
        <v>9567</v>
      </c>
      <c r="B125" s="14" t="s">
        <v>5875</v>
      </c>
      <c r="C125" s="15" t="s">
        <v>9568</v>
      </c>
      <c r="D125" s="15"/>
      <c r="E125" s="15">
        <v>61.0</v>
      </c>
      <c r="F125" s="15" t="s">
        <v>8028</v>
      </c>
      <c r="G125" s="15">
        <v>20.0</v>
      </c>
      <c r="H125" s="15" t="s">
        <v>1020</v>
      </c>
      <c r="I125" s="15" t="s">
        <v>9569</v>
      </c>
      <c r="J125" s="26" t="str">
        <f>IFERROR(__xludf.DUMMYFUNCTION("IF(G125="""","""",if(G125=0, INDEX(G$2:G125, MAX(FILTER(ROW(G$2:G125), G$2:G125&lt;&gt;0)))&amp;""v"", G125&amp;""r""))"),"20r")</f>
        <v>20r</v>
      </c>
      <c r="K125" s="25" t="str">
        <f t="shared" si="1"/>
        <v>De papyro</v>
      </c>
    </row>
    <row r="126">
      <c r="A126" s="15" t="s">
        <v>9570</v>
      </c>
      <c r="B126" s="14" t="s">
        <v>5878</v>
      </c>
      <c r="C126" s="15" t="s">
        <v>9571</v>
      </c>
      <c r="D126" s="15"/>
      <c r="E126" s="15">
        <v>61.0</v>
      </c>
      <c r="F126" s="15" t="s">
        <v>8028</v>
      </c>
      <c r="G126" s="15">
        <v>20.0</v>
      </c>
      <c r="H126" s="15" t="s">
        <v>1024</v>
      </c>
      <c r="I126" s="15" t="s">
        <v>9572</v>
      </c>
      <c r="J126" s="26" t="str">
        <f>IFERROR(__xludf.DUMMYFUNCTION("IF(G126="""","""",if(G126=0, INDEX(G$2:G126, MAX(FILTER(ROW(G$2:G126), G$2:G126&lt;&gt;0)))&amp;""v"", G126&amp;""r""))"),"20r")</f>
        <v>20r</v>
      </c>
      <c r="K126" s="25" t="str">
        <f t="shared" si="1"/>
        <v>De myrica</v>
      </c>
    </row>
    <row r="127">
      <c r="A127" s="15" t="s">
        <v>9573</v>
      </c>
      <c r="B127" s="14" t="s">
        <v>5880</v>
      </c>
      <c r="C127" s="15" t="s">
        <v>9574</v>
      </c>
      <c r="D127" s="15"/>
      <c r="E127" s="15">
        <v>62.0</v>
      </c>
      <c r="F127" s="15" t="s">
        <v>8028</v>
      </c>
      <c r="G127" s="15">
        <v>0.0</v>
      </c>
      <c r="H127" s="15" t="s">
        <v>1032</v>
      </c>
      <c r="I127" s="15" t="s">
        <v>9575</v>
      </c>
      <c r="J127" s="26" t="str">
        <f>IFERROR(__xludf.DUMMYFUNCTION("IF(G127="""","""",if(G127=0, INDEX(G$2:G127, MAX(FILTER(ROW(G$2:G127), G$2:G127&lt;&gt;0)))&amp;""v"", G127&amp;""r""))"),"0v")</f>
        <v>0v</v>
      </c>
      <c r="K127" s="25" t="str">
        <f t="shared" si="1"/>
        <v>De erica</v>
      </c>
    </row>
    <row r="128">
      <c r="A128" s="15" t="s">
        <v>9576</v>
      </c>
      <c r="B128" s="14" t="s">
        <v>5883</v>
      </c>
      <c r="C128" s="15" t="s">
        <v>9577</v>
      </c>
      <c r="D128" s="15"/>
      <c r="E128" s="15">
        <v>62.0</v>
      </c>
      <c r="F128" s="15" t="s">
        <v>8028</v>
      </c>
      <c r="G128" s="15">
        <v>0.0</v>
      </c>
      <c r="H128" s="15" t="s">
        <v>1040</v>
      </c>
      <c r="I128" s="15" t="s">
        <v>9578</v>
      </c>
      <c r="J128" s="26" t="str">
        <f>IFERROR(__xludf.DUMMYFUNCTION("IF(G128="""","""",if(G128=0, INDEX(G$2:G128, MAX(FILTER(ROW(G$2:G128), G$2:G128&lt;&gt;0)))&amp;""v"", G128&amp;""r""))"),"0v")</f>
        <v>0v</v>
      </c>
      <c r="K128" s="25" t="str">
        <f t="shared" si="1"/>
        <v>De acacalide</v>
      </c>
    </row>
    <row r="129">
      <c r="A129" s="15" t="s">
        <v>9579</v>
      </c>
      <c r="B129" s="14" t="s">
        <v>5886</v>
      </c>
      <c r="C129" s="15" t="s">
        <v>9580</v>
      </c>
      <c r="D129" s="15"/>
      <c r="E129" s="15">
        <v>62.0</v>
      </c>
      <c r="F129" s="15" t="s">
        <v>8028</v>
      </c>
      <c r="G129" s="15">
        <v>0.0</v>
      </c>
      <c r="H129" s="15" t="s">
        <v>1048</v>
      </c>
      <c r="I129" s="15" t="s">
        <v>8265</v>
      </c>
      <c r="J129" s="26" t="str">
        <f>IFERROR(__xludf.DUMMYFUNCTION("IF(G129="""","""",if(G129=0, INDEX(G$2:G129, MAX(FILTER(ROW(G$2:G129), G$2:G129&lt;&gt;0)))&amp;""v"", G129&amp;""r""))"),"0v")</f>
        <v>0v</v>
      </c>
      <c r="K129" s="25" t="str">
        <f t="shared" si="1"/>
        <v>De rhamno</v>
      </c>
    </row>
    <row r="130">
      <c r="A130" s="15" t="s">
        <v>9581</v>
      </c>
      <c r="B130" s="14" t="s">
        <v>5889</v>
      </c>
      <c r="C130" s="15" t="s">
        <v>9582</v>
      </c>
      <c r="D130" s="15"/>
      <c r="E130" s="15">
        <v>62.0</v>
      </c>
      <c r="F130" s="15" t="s">
        <v>8028</v>
      </c>
      <c r="G130" s="15">
        <v>0.0</v>
      </c>
      <c r="H130" s="15" t="s">
        <v>1061</v>
      </c>
      <c r="I130" s="15" t="s">
        <v>8267</v>
      </c>
      <c r="J130" s="26" t="str">
        <f>IFERROR(__xludf.DUMMYFUNCTION("IF(G130="""","""",if(G130=0, INDEX(G$2:G130, MAX(FILTER(ROW(G$2:G130), G$2:G130&lt;&gt;0)))&amp;""v"", G130&amp;""r""))"),"0v")</f>
        <v>0v</v>
      </c>
      <c r="K130" s="25" t="str">
        <f t="shared" si="1"/>
        <v>De halimo</v>
      </c>
    </row>
    <row r="131">
      <c r="A131" s="15" t="s">
        <v>9583</v>
      </c>
      <c r="B131" s="14" t="s">
        <v>5892</v>
      </c>
      <c r="C131" s="15" t="s">
        <v>9584</v>
      </c>
      <c r="D131" s="15"/>
      <c r="E131" s="15">
        <v>62.0</v>
      </c>
      <c r="F131" s="15" t="s">
        <v>8028</v>
      </c>
      <c r="G131" s="15">
        <v>0.0</v>
      </c>
      <c r="H131" s="15" t="s">
        <v>1069</v>
      </c>
      <c r="I131" s="15" t="s">
        <v>8269</v>
      </c>
      <c r="J131" s="26" t="str">
        <f>IFERROR(__xludf.DUMMYFUNCTION("IF(G131="""","""",if(G131=0, INDEX(G$2:G131, MAX(FILTER(ROW(G$2:G131), G$2:G131&lt;&gt;0)))&amp;""v"", G131&amp;""r""))"),"0v")</f>
        <v>0v</v>
      </c>
      <c r="K131" s="25" t="str">
        <f t="shared" si="1"/>
        <v>De paliuro</v>
      </c>
    </row>
    <row r="132">
      <c r="A132" s="15" t="s">
        <v>9585</v>
      </c>
      <c r="B132" s="14" t="s">
        <v>5895</v>
      </c>
      <c r="C132" s="15" t="s">
        <v>9586</v>
      </c>
      <c r="D132" s="15"/>
      <c r="E132" s="15">
        <v>63.0</v>
      </c>
      <c r="F132" s="15" t="s">
        <v>8028</v>
      </c>
      <c r="G132" s="15">
        <v>21.0</v>
      </c>
      <c r="H132" s="15" t="s">
        <v>1078</v>
      </c>
      <c r="I132" s="15" t="s">
        <v>8271</v>
      </c>
      <c r="J132" s="26" t="str">
        <f>IFERROR(__xludf.DUMMYFUNCTION("IF(G132="""","""",if(G132=0, INDEX(G$2:G132, MAX(FILTER(ROW(G$2:G132), G$2:G132&lt;&gt;0)))&amp;""v"", G132&amp;""r""))"),"21r")</f>
        <v>21r</v>
      </c>
      <c r="K132" s="25" t="str">
        <f t="shared" si="1"/>
        <v>De acuta spina</v>
      </c>
    </row>
    <row r="133">
      <c r="A133" s="15" t="s">
        <v>9587</v>
      </c>
      <c r="B133" s="14" t="s">
        <v>5898</v>
      </c>
      <c r="C133" s="15" t="s">
        <v>9588</v>
      </c>
      <c r="D133" s="15"/>
      <c r="E133" s="15">
        <v>63.0</v>
      </c>
      <c r="F133" s="15" t="s">
        <v>8028</v>
      </c>
      <c r="G133" s="15">
        <v>21.0</v>
      </c>
      <c r="H133" s="15" t="s">
        <v>1086</v>
      </c>
      <c r="I133" s="15" t="s">
        <v>9589</v>
      </c>
      <c r="J133" s="26" t="str">
        <f>IFERROR(__xludf.DUMMYFUNCTION("IF(G133="""","""",if(G133=0, INDEX(G$2:G133, MAX(FILTER(ROW(G$2:G133), G$2:G133&lt;&gt;0)))&amp;""v"", G133&amp;""r""))"),"21r")</f>
        <v>21r</v>
      </c>
      <c r="K133" s="25" t="str">
        <f t="shared" si="1"/>
        <v>De rubo canis</v>
      </c>
    </row>
    <row r="134">
      <c r="A134" s="15" t="s">
        <v>9590</v>
      </c>
      <c r="B134" s="14" t="s">
        <v>5901</v>
      </c>
      <c r="C134" s="15" t="s">
        <v>9591</v>
      </c>
      <c r="D134" s="15"/>
      <c r="E134" s="15">
        <v>63.0</v>
      </c>
      <c r="F134" s="15" t="s">
        <v>8028</v>
      </c>
      <c r="G134" s="15">
        <v>21.0</v>
      </c>
      <c r="H134" s="15" t="s">
        <v>1095</v>
      </c>
      <c r="I134" s="15" t="s">
        <v>9592</v>
      </c>
      <c r="J134" s="26" t="str">
        <f>IFERROR(__xludf.DUMMYFUNCTION("IF(G134="""","""",if(G134=0, INDEX(G$2:G134, MAX(FILTER(ROW(G$2:G134), G$2:G134&lt;&gt;0)))&amp;""v"", G134&amp;""r""))"),"21r")</f>
        <v>21r</v>
      </c>
      <c r="K134" s="25" t="str">
        <f t="shared" si="1"/>
        <v>De ligustro</v>
      </c>
    </row>
    <row r="135">
      <c r="A135" s="15" t="s">
        <v>9593</v>
      </c>
      <c r="B135" s="14" t="s">
        <v>5903</v>
      </c>
      <c r="C135" s="15" t="s">
        <v>9594</v>
      </c>
      <c r="D135" s="15"/>
      <c r="E135" s="15">
        <v>63.0</v>
      </c>
      <c r="F135" s="15" t="s">
        <v>8028</v>
      </c>
      <c r="G135" s="15">
        <v>21.0</v>
      </c>
      <c r="H135" s="15" t="s">
        <v>1103</v>
      </c>
      <c r="I135" s="15" t="s">
        <v>9595</v>
      </c>
      <c r="J135" s="26" t="str">
        <f>IFERROR(__xludf.DUMMYFUNCTION("IF(G135="""","""",if(G135=0, INDEX(G$2:G135, MAX(FILTER(ROW(G$2:G135), G$2:G135&lt;&gt;0)))&amp;""v"", G135&amp;""r""))"),"21r")</f>
        <v>21r</v>
      </c>
      <c r="K135" s="25" t="str">
        <f t="shared" si="1"/>
        <v>De tilia</v>
      </c>
    </row>
    <row r="136">
      <c r="A136" s="15" t="s">
        <v>9596</v>
      </c>
      <c r="B136" s="14" t="s">
        <v>5906</v>
      </c>
      <c r="C136" s="15" t="s">
        <v>9597</v>
      </c>
      <c r="D136" s="15"/>
      <c r="E136" s="15">
        <v>63.0</v>
      </c>
      <c r="F136" s="15" t="s">
        <v>8028</v>
      </c>
      <c r="G136" s="15">
        <v>21.0</v>
      </c>
      <c r="H136" s="15" t="s">
        <v>1117</v>
      </c>
      <c r="I136" s="15" t="s">
        <v>8279</v>
      </c>
      <c r="J136" s="26" t="str">
        <f>IFERROR(__xludf.DUMMYFUNCTION("IF(G136="""","""",if(G136=0, INDEX(G$2:G136, MAX(FILTER(ROW(G$2:G136), G$2:G136&lt;&gt;0)))&amp;""v"", G136&amp;""r""))"),"21r")</f>
        <v>21r</v>
      </c>
      <c r="K136" s="25" t="str">
        <f t="shared" si="1"/>
        <v>De cisto</v>
      </c>
    </row>
    <row r="137">
      <c r="A137" s="15" t="s">
        <v>9598</v>
      </c>
      <c r="B137" s="14" t="s">
        <v>5909</v>
      </c>
      <c r="C137" s="15" t="s">
        <v>9599</v>
      </c>
      <c r="D137" s="15"/>
      <c r="E137" s="15">
        <v>64.0</v>
      </c>
      <c r="F137" s="15" t="s">
        <v>8028</v>
      </c>
      <c r="G137" s="15">
        <v>0.0</v>
      </c>
      <c r="H137" s="15" t="s">
        <v>1127</v>
      </c>
      <c r="I137" s="15" t="s">
        <v>8281</v>
      </c>
      <c r="J137" s="26" t="str">
        <f>IFERROR(__xludf.DUMMYFUNCTION("IF(G137="""","""",if(G137=0, INDEX(G$2:G137, MAX(FILTER(ROW(G$2:G137), G$2:G137&lt;&gt;0)))&amp;""v"", G137&amp;""r""))"),"0v")</f>
        <v>0v</v>
      </c>
      <c r="K137" s="25" t="str">
        <f t="shared" si="1"/>
        <v>De hypocistide</v>
      </c>
    </row>
    <row r="138">
      <c r="A138" s="15" t="s">
        <v>9600</v>
      </c>
      <c r="B138" s="14" t="s">
        <v>5912</v>
      </c>
      <c r="C138" s="15" t="s">
        <v>9601</v>
      </c>
      <c r="D138" s="15"/>
      <c r="E138" s="15">
        <v>64.0</v>
      </c>
      <c r="F138" s="15" t="s">
        <v>8028</v>
      </c>
      <c r="G138" s="15">
        <v>0.0</v>
      </c>
      <c r="H138" s="15" t="s">
        <v>1135</v>
      </c>
      <c r="I138" s="15" t="s">
        <v>8283</v>
      </c>
      <c r="J138" s="26" t="str">
        <f>IFERROR(__xludf.DUMMYFUNCTION("IF(G138="""","""",if(G138=0, INDEX(G$2:G138, MAX(FILTER(ROW(G$2:G138), G$2:G138&lt;&gt;0)))&amp;""v"", G138&amp;""r""))"),"0v")</f>
        <v>0v</v>
      </c>
      <c r="K138" s="25" t="str">
        <f t="shared" si="1"/>
        <v>De ladano</v>
      </c>
    </row>
    <row r="139">
      <c r="A139" s="15" t="s">
        <v>9602</v>
      </c>
      <c r="B139" s="14" t="s">
        <v>5915</v>
      </c>
      <c r="C139" s="15" t="s">
        <v>9603</v>
      </c>
      <c r="D139" s="15"/>
      <c r="E139" s="15">
        <v>64.0</v>
      </c>
      <c r="F139" s="15" t="s">
        <v>8028</v>
      </c>
      <c r="G139" s="15">
        <v>0.0</v>
      </c>
      <c r="H139" s="15" t="s">
        <v>1143</v>
      </c>
      <c r="I139" s="15" t="s">
        <v>9604</v>
      </c>
      <c r="J139" s="26" t="str">
        <f>IFERROR(__xludf.DUMMYFUNCTION("IF(G139="""","""",if(G139=0, INDEX(G$2:G139, MAX(FILTER(ROW(G$2:G139), G$2:G139&lt;&gt;0)))&amp;""v"", G139&amp;""r""))"),"0v")</f>
        <v>0v</v>
      </c>
      <c r="K139" s="25" t="str">
        <f t="shared" si="1"/>
        <v>De hebeno</v>
      </c>
    </row>
    <row r="140">
      <c r="A140" s="15" t="s">
        <v>9605</v>
      </c>
      <c r="B140" s="14" t="s">
        <v>5918</v>
      </c>
      <c r="C140" s="15" t="s">
        <v>9606</v>
      </c>
      <c r="D140" s="15"/>
      <c r="E140" s="15">
        <v>65.0</v>
      </c>
      <c r="F140" s="15" t="s">
        <v>8028</v>
      </c>
      <c r="G140" s="15">
        <v>22.0</v>
      </c>
      <c r="H140" s="15" t="s">
        <v>1165</v>
      </c>
      <c r="I140" s="15" t="s">
        <v>9607</v>
      </c>
      <c r="J140" s="26" t="str">
        <f>IFERROR(__xludf.DUMMYFUNCTION("IF(G140="""","""",if(G140=0, INDEX(G$2:G140, MAX(FILTER(ROW(G$2:G140), G$2:G140&lt;&gt;0)))&amp;""v"", G140&amp;""r""))"),"22r")</f>
        <v>22r</v>
      </c>
      <c r="K140" s="25" t="str">
        <f t="shared" si="1"/>
        <v>De rosa</v>
      </c>
    </row>
    <row r="141">
      <c r="A141" s="15" t="s">
        <v>9608</v>
      </c>
      <c r="B141" s="14" t="s">
        <v>5921</v>
      </c>
      <c r="C141" s="15" t="s">
        <v>9609</v>
      </c>
      <c r="D141" s="15"/>
      <c r="E141" s="15">
        <v>65.0</v>
      </c>
      <c r="F141" s="15" t="s">
        <v>8028</v>
      </c>
      <c r="G141" s="15">
        <v>22.0</v>
      </c>
      <c r="H141" s="15" t="s">
        <v>1175</v>
      </c>
      <c r="I141" s="15" t="s">
        <v>9610</v>
      </c>
      <c r="J141" s="26" t="str">
        <f>IFERROR(__xludf.DUMMYFUNCTION("IF(G141="""","""",if(G141=0, INDEX(G$2:G141, MAX(FILTER(ROW(G$2:G141), G$2:G141&lt;&gt;0)))&amp;""v"", G141&amp;""r""))"),"22r")</f>
        <v>22r</v>
      </c>
      <c r="K141" s="25" t="str">
        <f t="shared" si="1"/>
        <v>De roseis pastillis</v>
      </c>
    </row>
    <row r="142">
      <c r="A142" s="15" t="s">
        <v>9611</v>
      </c>
      <c r="B142" s="14" t="s">
        <v>5923</v>
      </c>
      <c r="C142" s="15" t="s">
        <v>9612</v>
      </c>
      <c r="D142" s="15"/>
      <c r="E142" s="15">
        <v>65.0</v>
      </c>
      <c r="F142" s="15" t="s">
        <v>8028</v>
      </c>
      <c r="G142" s="15">
        <v>22.0</v>
      </c>
      <c r="H142" s="15" t="s">
        <v>1186</v>
      </c>
      <c r="I142" s="15" t="s">
        <v>8291</v>
      </c>
      <c r="J142" s="26" t="str">
        <f>IFERROR(__xludf.DUMMYFUNCTION("IF(G142="""","""",if(G142=0, INDEX(G$2:G142, MAX(FILTER(ROW(G$2:G142), G$2:G142&lt;&gt;0)))&amp;""v"", G142&amp;""r""))"),"22r")</f>
        <v>22r</v>
      </c>
      <c r="K142" s="25" t="str">
        <f t="shared" si="1"/>
        <v>De lycio</v>
      </c>
    </row>
    <row r="143">
      <c r="A143" s="15" t="s">
        <v>9613</v>
      </c>
      <c r="B143" s="14" t="s">
        <v>5926</v>
      </c>
      <c r="C143" s="15" t="s">
        <v>9614</v>
      </c>
      <c r="D143" s="15"/>
      <c r="E143" s="15">
        <v>66.0</v>
      </c>
      <c r="F143" s="15" t="s">
        <v>8028</v>
      </c>
      <c r="G143" s="15">
        <v>0.0</v>
      </c>
      <c r="H143" s="15" t="s">
        <v>1194</v>
      </c>
      <c r="I143" s="15" t="s">
        <v>9615</v>
      </c>
      <c r="J143" s="26" t="str">
        <f>IFERROR(__xludf.DUMMYFUNCTION("IF(G143="""","""",if(G143=0, INDEX(G$2:G143, MAX(FILTER(ROW(G$2:G143), G$2:G143&lt;&gt;0)))&amp;""v"", G143&amp;""r""))"),"0v")</f>
        <v>0v</v>
      </c>
      <c r="K143" s="25" t="str">
        <f t="shared" si="1"/>
        <v>De acacia</v>
      </c>
    </row>
    <row r="144">
      <c r="A144" s="15"/>
      <c r="B144" s="14"/>
      <c r="C144" s="15"/>
      <c r="D144" s="15"/>
      <c r="E144" s="15">
        <v>67.0</v>
      </c>
      <c r="F144" s="15" t="s">
        <v>8028</v>
      </c>
      <c r="G144" s="15">
        <v>23.0</v>
      </c>
      <c r="H144" s="15" t="s">
        <v>2207</v>
      </c>
      <c r="I144" s="15" t="s">
        <v>9616</v>
      </c>
      <c r="J144" s="26" t="str">
        <f>IFERROR(__xludf.DUMMYFUNCTION("IF(G144="""","""",if(G144=0, INDEX(G$2:G144, MAX(FILTER(ROW(G$2:G144), G$2:G144&lt;&gt;0)))&amp;""v"", G144&amp;""r""))"),"23r")</f>
        <v>23r</v>
      </c>
      <c r="K144" s="25" t="str">
        <f t="shared" si="1"/>
        <v>De acacia altera</v>
      </c>
    </row>
    <row r="145">
      <c r="A145" s="15"/>
      <c r="B145" s="14"/>
      <c r="C145" s="15"/>
      <c r="D145" s="15"/>
      <c r="E145" s="15">
        <v>67.0</v>
      </c>
      <c r="F145" s="15" t="s">
        <v>8028</v>
      </c>
      <c r="G145" s="15">
        <v>23.0</v>
      </c>
      <c r="H145" s="15" t="s">
        <v>1208</v>
      </c>
      <c r="I145" s="15" t="s">
        <v>8295</v>
      </c>
      <c r="J145" s="26" t="str">
        <f>IFERROR(__xludf.DUMMYFUNCTION("IF(G145="""","""",if(G145=0, INDEX(G$2:G145, MAX(FILTER(ROW(G$2:G145), G$2:G145&lt;&gt;0)))&amp;""v"", G145&amp;""r""))"),"23r")</f>
        <v>23r</v>
      </c>
      <c r="K145" s="25" t="str">
        <f t="shared" si="1"/>
        <v>De amurca</v>
      </c>
    </row>
    <row r="146">
      <c r="A146" s="15" t="s">
        <v>9617</v>
      </c>
      <c r="B146" s="14" t="s">
        <v>5929</v>
      </c>
      <c r="C146" s="15" t="s">
        <v>9618</v>
      </c>
      <c r="D146" s="15"/>
      <c r="E146" s="15">
        <v>67.0</v>
      </c>
      <c r="F146" s="15" t="s">
        <v>8028</v>
      </c>
      <c r="G146" s="15">
        <v>23.0</v>
      </c>
      <c r="H146" s="15" t="s">
        <v>1216</v>
      </c>
      <c r="I146" s="15" t="s">
        <v>8297</v>
      </c>
      <c r="J146" s="26" t="str">
        <f>IFERROR(__xludf.DUMMYFUNCTION("IF(G146="""","""",if(G146=0, INDEX(G$2:G146, MAX(FILTER(ROW(G$2:G146), G$2:G146&lt;&gt;0)))&amp;""v"", G146&amp;""r""))"),"23r")</f>
        <v>23r</v>
      </c>
      <c r="K146" s="25" t="str">
        <f t="shared" si="1"/>
        <v>De vitice</v>
      </c>
    </row>
    <row r="147">
      <c r="A147" s="15" t="s">
        <v>9619</v>
      </c>
      <c r="B147" s="14" t="s">
        <v>5932</v>
      </c>
      <c r="C147" s="15" t="s">
        <v>9620</v>
      </c>
      <c r="D147" s="15"/>
      <c r="E147" s="15">
        <v>68.0</v>
      </c>
      <c r="F147" s="15" t="s">
        <v>8028</v>
      </c>
      <c r="G147" s="15">
        <v>0.0</v>
      </c>
      <c r="H147" s="15" t="s">
        <v>1224</v>
      </c>
      <c r="I147" s="15" t="s">
        <v>9621</v>
      </c>
      <c r="J147" s="26" t="str">
        <f>IFERROR(__xludf.DUMMYFUNCTION("IF(G147="""","""",if(G147=0, INDEX(G$2:G147, MAX(FILTER(ROW(G$2:G147), G$2:G147&lt;&gt;0)))&amp;""v"", G147&amp;""r""))"),"0v")</f>
        <v>0v</v>
      </c>
      <c r="K147" s="25" t="str">
        <f t="shared" si="1"/>
        <v>De salice</v>
      </c>
    </row>
    <row r="148">
      <c r="A148" s="15" t="s">
        <v>9622</v>
      </c>
      <c r="B148" s="14" t="s">
        <v>5935</v>
      </c>
      <c r="C148" s="15" t="s">
        <v>9623</v>
      </c>
      <c r="D148" s="15"/>
      <c r="E148" s="15">
        <v>68.0</v>
      </c>
      <c r="F148" s="15" t="s">
        <v>8028</v>
      </c>
      <c r="G148" s="15">
        <v>0.0</v>
      </c>
      <c r="H148" s="15" t="s">
        <v>2382</v>
      </c>
      <c r="I148" s="15" t="s">
        <v>9624</v>
      </c>
      <c r="J148" s="26" t="str">
        <f>IFERROR(__xludf.DUMMYFUNCTION("IF(G148="""","""",if(G148=0, INDEX(G$2:G148, MAX(FILTER(ROW(G$2:G148), G$2:G148&lt;&gt;0)))&amp;""v"", G148&amp;""r""))"),"0v")</f>
        <v>0v</v>
      </c>
      <c r="K148" s="25" t="str">
        <f t="shared" si="1"/>
        <v>De sylvestri olea</v>
      </c>
    </row>
    <row r="149">
      <c r="A149" s="15" t="s">
        <v>9625</v>
      </c>
      <c r="B149" s="14" t="s">
        <v>5937</v>
      </c>
      <c r="C149" s="15" t="s">
        <v>9626</v>
      </c>
      <c r="D149" s="15"/>
      <c r="E149" s="15">
        <v>69.0</v>
      </c>
      <c r="F149" s="15" t="s">
        <v>8028</v>
      </c>
      <c r="G149" s="15">
        <v>24.0</v>
      </c>
      <c r="H149" s="15" t="s">
        <v>1240</v>
      </c>
      <c r="I149" s="15" t="s">
        <v>9627</v>
      </c>
      <c r="J149" s="26" t="str">
        <f>IFERROR(__xludf.DUMMYFUNCTION("IF(G149="""","""",if(G149=0, INDEX(G$2:G149, MAX(FILTER(ROW(G$2:G149), G$2:G149&lt;&gt;0)))&amp;""v"", G149&amp;""r""))"),"24r")</f>
        <v>24r</v>
      </c>
      <c r="K149" s="25" t="str">
        <f t="shared" si="1"/>
        <v>De colymbadibus oliuis</v>
      </c>
    </row>
    <row r="150">
      <c r="A150" s="15" t="s">
        <v>9628</v>
      </c>
      <c r="B150" s="14" t="s">
        <v>5939</v>
      </c>
      <c r="C150" s="15" t="s">
        <v>9629</v>
      </c>
      <c r="D150" s="15"/>
      <c r="J150" s="26" t="str">
        <f>IFERROR(__xludf.DUMMYFUNCTION("IF(G150="""","""",if(G150=0, INDEX(G$2:G150, MAX(FILTER(ROW(G$2:G150), G$2:G150&lt;&gt;0)))&amp;""v"", G150&amp;""r""))"),"")</f>
        <v/>
      </c>
      <c r="K150" s="25" t="str">
        <f t="shared" si="1"/>
        <v/>
      </c>
    </row>
    <row r="151">
      <c r="A151" s="15" t="s">
        <v>9630</v>
      </c>
      <c r="B151" s="14" t="s">
        <v>5941</v>
      </c>
      <c r="C151" s="15" t="s">
        <v>9631</v>
      </c>
      <c r="D151" s="15"/>
      <c r="E151" s="15">
        <v>69.0</v>
      </c>
      <c r="F151" s="15" t="s">
        <v>8028</v>
      </c>
      <c r="G151" s="15">
        <v>24.0</v>
      </c>
      <c r="H151" s="15" t="s">
        <v>1248</v>
      </c>
      <c r="I151" s="15" t="s">
        <v>9342</v>
      </c>
      <c r="J151" s="26" t="str">
        <f>IFERROR(__xludf.DUMMYFUNCTION("IF(G151="""","""",if(G151=0, INDEX(G$2:G151, MAX(FILTER(ROW(G$2:G151), G$2:G151&lt;&gt;0)))&amp;""v"", G151&amp;""r""))"),"24r")</f>
        <v>24r</v>
      </c>
      <c r="K151" s="25" t="str">
        <f t="shared" si="1"/>
        <v>De oleo sylvestris oliuae</v>
      </c>
    </row>
    <row r="152">
      <c r="A152" s="15" t="s">
        <v>9632</v>
      </c>
      <c r="B152" s="14" t="s">
        <v>5943</v>
      </c>
      <c r="C152" s="15" t="s">
        <v>9633</v>
      </c>
      <c r="D152" s="15"/>
      <c r="E152" s="15"/>
      <c r="F152" s="15"/>
      <c r="G152" s="15"/>
      <c r="H152" s="15"/>
      <c r="I152" s="15"/>
      <c r="J152" s="26" t="str">
        <f>IFERROR(__xludf.DUMMYFUNCTION("IF(G152="""","""",if(G152=0, INDEX(G$2:G152, MAX(FILTER(ROW(G$2:G152), G$2:G152&lt;&gt;0)))&amp;""v"", G152&amp;""r""))"),"")</f>
        <v/>
      </c>
      <c r="K152" s="25" t="str">
        <f t="shared" si="1"/>
        <v/>
      </c>
    </row>
    <row r="153">
      <c r="A153" s="15" t="s">
        <v>9634</v>
      </c>
      <c r="B153" s="14" t="s">
        <v>5946</v>
      </c>
      <c r="C153" s="15" t="s">
        <v>9635</v>
      </c>
      <c r="D153" s="15"/>
      <c r="E153" s="15">
        <v>69.0</v>
      </c>
      <c r="F153" s="15" t="s">
        <v>8028</v>
      </c>
      <c r="G153" s="15">
        <v>24.0</v>
      </c>
      <c r="H153" s="15" t="s">
        <v>1256</v>
      </c>
      <c r="I153" s="15" t="s">
        <v>9636</v>
      </c>
      <c r="J153" s="26" t="str">
        <f>IFERROR(__xludf.DUMMYFUNCTION("IF(G153="""","""",if(G153=0, INDEX(G$2:G153, MAX(FILTER(ROW(G$2:G153), G$2:G153&lt;&gt;0)))&amp;""v"", G153&amp;""r""))"),"24r")</f>
        <v>24r</v>
      </c>
      <c r="K153" s="25" t="str">
        <f t="shared" si="1"/>
        <v>De lachryma aethiopicae oleae</v>
      </c>
    </row>
    <row r="154">
      <c r="A154" s="15" t="s">
        <v>9637</v>
      </c>
      <c r="B154" s="14" t="s">
        <v>5948</v>
      </c>
      <c r="C154" s="15" t="s">
        <v>9638</v>
      </c>
      <c r="D154" s="15"/>
      <c r="E154" s="15">
        <v>69.0</v>
      </c>
      <c r="F154" s="15" t="s">
        <v>8028</v>
      </c>
      <c r="G154" s="15">
        <v>24.0</v>
      </c>
      <c r="H154" s="15" t="s">
        <v>1265</v>
      </c>
      <c r="I154" s="15" t="s">
        <v>9639</v>
      </c>
      <c r="J154" s="26" t="str">
        <f>IFERROR(__xludf.DUMMYFUNCTION("IF(G154="""","""",if(G154=0, INDEX(G$2:G154, MAX(FILTER(ROW(G$2:G154), G$2:G154&lt;&gt;0)))&amp;""v"", G154&amp;""r""))"),"24r")</f>
        <v>24r</v>
      </c>
      <c r="K154" s="25" t="str">
        <f t="shared" si="1"/>
        <v>De quaercu</v>
      </c>
    </row>
    <row r="155">
      <c r="A155" s="15" t="s">
        <v>9640</v>
      </c>
      <c r="B155" s="14" t="s">
        <v>5951</v>
      </c>
      <c r="C155" s="15" t="s">
        <v>9641</v>
      </c>
      <c r="D155" s="15"/>
      <c r="E155" s="15">
        <v>69.0</v>
      </c>
      <c r="F155" s="15" t="s">
        <v>8028</v>
      </c>
      <c r="G155" s="15">
        <v>24.0</v>
      </c>
      <c r="H155" s="15" t="s">
        <v>1279</v>
      </c>
      <c r="I155" s="15" t="s">
        <v>9642</v>
      </c>
      <c r="J155" s="26" t="str">
        <f>IFERROR(__xludf.DUMMYFUNCTION("IF(G155="""","""",if(G155=0, INDEX(G$2:G155, MAX(FILTER(ROW(G$2:G155), G$2:G155&lt;&gt;0)))&amp;""v"", G155&amp;""r""))"),"24r")</f>
        <v>24r</v>
      </c>
      <c r="K155" s="25" t="str">
        <f t="shared" si="1"/>
        <v>De glande</v>
      </c>
    </row>
    <row r="156">
      <c r="A156" s="15" t="s">
        <v>9643</v>
      </c>
      <c r="B156" s="14" t="s">
        <v>5953</v>
      </c>
      <c r="C156" s="15" t="s">
        <v>9644</v>
      </c>
      <c r="D156" s="15"/>
      <c r="E156" s="15">
        <v>70.0</v>
      </c>
      <c r="F156" s="15" t="s">
        <v>8028</v>
      </c>
      <c r="G156" s="15">
        <v>0.0</v>
      </c>
      <c r="H156" s="15" t="s">
        <v>1289</v>
      </c>
      <c r="I156" s="15" t="s">
        <v>9645</v>
      </c>
      <c r="J156" s="26" t="str">
        <f>IFERROR(__xludf.DUMMYFUNCTION("IF(G156="""","""",if(G156=0, INDEX(G$2:G156, MAX(FILTER(ROW(G$2:G156), G$2:G156&lt;&gt;0)))&amp;""v"", G156&amp;""r""))"),"0v")</f>
        <v>0v</v>
      </c>
      <c r="K156" s="25" t="str">
        <f t="shared" si="1"/>
        <v>De fago et ilice</v>
      </c>
    </row>
    <row r="157">
      <c r="A157" s="15" t="s">
        <v>9646</v>
      </c>
      <c r="B157" s="14" t="s">
        <v>5955</v>
      </c>
      <c r="C157" s="15" t="s">
        <v>9647</v>
      </c>
      <c r="D157" s="15"/>
      <c r="E157" s="15">
        <v>70.0</v>
      </c>
      <c r="F157" s="15" t="s">
        <v>8028</v>
      </c>
      <c r="G157" s="15">
        <v>0.0</v>
      </c>
      <c r="H157" s="15" t="s">
        <v>1294</v>
      </c>
      <c r="I157" s="15" t="s">
        <v>9648</v>
      </c>
      <c r="J157" s="26" t="str">
        <f>IFERROR(__xludf.DUMMYFUNCTION("IF(G157="""","""",if(G157=0, INDEX(G$2:G157, MAX(FILTER(ROW(G$2:G157), G$2:G157&lt;&gt;0)))&amp;""v"", G157&amp;""r""))"),"0v")</f>
        <v>0v</v>
      </c>
      <c r="K157" s="25" t="str">
        <f t="shared" si="1"/>
        <v>De castaneis</v>
      </c>
    </row>
    <row r="158">
      <c r="A158" s="15" t="s">
        <v>9649</v>
      </c>
      <c r="B158" s="14" t="s">
        <v>5958</v>
      </c>
      <c r="C158" s="15" t="s">
        <v>9650</v>
      </c>
      <c r="D158" s="15"/>
      <c r="E158" s="15">
        <v>70.0</v>
      </c>
      <c r="F158" s="15" t="s">
        <v>8028</v>
      </c>
      <c r="G158" s="15">
        <v>0.0</v>
      </c>
      <c r="H158" s="15" t="s">
        <v>3386</v>
      </c>
      <c r="I158" s="15" t="s">
        <v>9651</v>
      </c>
      <c r="J158" s="26" t="str">
        <f>IFERROR(__xludf.DUMMYFUNCTION("IF(G158="""","""",if(G158=0, INDEX(G$2:G158, MAX(FILTER(ROW(G$2:G158), G$2:G158&lt;&gt;0)))&amp;""v"", G158&amp;""r""))"),"0v")</f>
        <v>0v</v>
      </c>
      <c r="K158" s="25" t="str">
        <f t="shared" si="1"/>
        <v>De galla</v>
      </c>
    </row>
    <row r="159">
      <c r="A159" s="15" t="s">
        <v>9652</v>
      </c>
      <c r="B159" s="14" t="s">
        <v>5961</v>
      </c>
      <c r="C159" s="15" t="s">
        <v>9653</v>
      </c>
      <c r="D159" s="15"/>
      <c r="E159" s="15">
        <v>70.0</v>
      </c>
      <c r="F159" s="15" t="s">
        <v>8028</v>
      </c>
      <c r="G159" s="15">
        <v>0.0</v>
      </c>
      <c r="H159" s="15" t="s">
        <v>2293</v>
      </c>
      <c r="I159" s="15" t="s">
        <v>9654</v>
      </c>
      <c r="J159" s="26" t="str">
        <f>IFERROR(__xludf.DUMMYFUNCTION("IF(G159="""","""",if(G159=0, INDEX(G$2:G159, MAX(FILTER(ROW(G$2:G159), G$2:G159&lt;&gt;0)))&amp;""v"", G159&amp;""r""))"),"0v")</f>
        <v>0v</v>
      </c>
      <c r="K159" s="25" t="str">
        <f t="shared" si="1"/>
        <v>De rhoe</v>
      </c>
    </row>
    <row r="160">
      <c r="A160" s="15" t="s">
        <v>9655</v>
      </c>
      <c r="B160" s="14" t="s">
        <v>5964</v>
      </c>
      <c r="C160" s="15" t="s">
        <v>9656</v>
      </c>
      <c r="D160" s="15"/>
      <c r="E160" s="15">
        <v>71.0</v>
      </c>
      <c r="F160" s="15" t="s">
        <v>8028</v>
      </c>
      <c r="G160" s="15">
        <v>25.0</v>
      </c>
      <c r="H160" s="15" t="s">
        <v>2301</v>
      </c>
      <c r="I160" s="15" t="s">
        <v>8322</v>
      </c>
      <c r="J160" s="26" t="str">
        <f>IFERROR(__xludf.DUMMYFUNCTION("IF(G160="""","""",if(G160=0, INDEX(G$2:G160, MAX(FILTER(ROW(G$2:G160), G$2:G160&lt;&gt;0)))&amp;""v"", G160&amp;""r""))"),"25r")</f>
        <v>25r</v>
      </c>
      <c r="K160" s="25" t="str">
        <f t="shared" si="1"/>
        <v>De palma</v>
      </c>
    </row>
    <row r="161">
      <c r="A161" s="15" t="s">
        <v>9657</v>
      </c>
      <c r="B161" s="14" t="s">
        <v>5966</v>
      </c>
      <c r="C161" s="15" t="s">
        <v>9658</v>
      </c>
      <c r="D161" s="15"/>
      <c r="E161" s="15">
        <v>71.0</v>
      </c>
      <c r="F161" s="15" t="s">
        <v>8028</v>
      </c>
      <c r="G161" s="15">
        <v>25.0</v>
      </c>
      <c r="H161" s="15" t="s">
        <v>2309</v>
      </c>
      <c r="I161" s="15" t="s">
        <v>9659</v>
      </c>
      <c r="J161" s="26" t="str">
        <f>IFERROR(__xludf.DUMMYFUNCTION("IF(G161="""","""",if(G161=0, INDEX(G$2:G161, MAX(FILTER(ROW(G$2:G161), G$2:G161&lt;&gt;0)))&amp;""v"", G161&amp;""r""))"),"25r")</f>
        <v>25r</v>
      </c>
      <c r="K161" s="25" t="str">
        <f t="shared" si="1"/>
        <v>De thebaicis palmis</v>
      </c>
    </row>
    <row r="162">
      <c r="A162" s="15" t="s">
        <v>9660</v>
      </c>
      <c r="B162" s="14" t="s">
        <v>5968</v>
      </c>
      <c r="C162" s="15" t="s">
        <v>9661</v>
      </c>
      <c r="D162" s="15"/>
      <c r="E162" s="15">
        <v>71.0</v>
      </c>
      <c r="F162" s="15" t="s">
        <v>8028</v>
      </c>
      <c r="G162" s="15">
        <v>25.0</v>
      </c>
      <c r="H162" s="15" t="s">
        <v>2317</v>
      </c>
      <c r="I162" s="15" t="s">
        <v>8326</v>
      </c>
      <c r="J162" s="26" t="str">
        <f>IFERROR(__xludf.DUMMYFUNCTION("IF(G162="""","""",if(G162=0, INDEX(G$2:G162, MAX(FILTER(ROW(G$2:G162), G$2:G162&lt;&gt;0)))&amp;""v"", G162&amp;""r""))"),"25r")</f>
        <v>25r</v>
      </c>
      <c r="K162" s="25" t="str">
        <f t="shared" si="1"/>
        <v>De palma elate</v>
      </c>
    </row>
    <row r="163">
      <c r="A163" s="15" t="s">
        <v>9662</v>
      </c>
      <c r="B163" s="14" t="s">
        <v>5970</v>
      </c>
      <c r="C163" s="15" t="s">
        <v>9663</v>
      </c>
      <c r="D163" s="15"/>
      <c r="E163" s="15">
        <v>72.0</v>
      </c>
      <c r="F163" s="15" t="s">
        <v>8028</v>
      </c>
      <c r="G163" s="15">
        <v>0.0</v>
      </c>
      <c r="H163" s="15" t="s">
        <v>2325</v>
      </c>
      <c r="I163" s="15" t="s">
        <v>9664</v>
      </c>
      <c r="J163" s="26" t="str">
        <f>IFERROR(__xludf.DUMMYFUNCTION("IF(G163="""","""",if(G163=0, INDEX(G$2:G163, MAX(FILTER(ROW(G$2:G163), G$2:G163&lt;&gt;0)))&amp;""v"", G163&amp;""r""))"),"0v")</f>
        <v>0v</v>
      </c>
      <c r="K163" s="25" t="str">
        <f t="shared" si="1"/>
        <v>De malo punico</v>
      </c>
    </row>
    <row r="164">
      <c r="A164" s="15" t="s">
        <v>9665</v>
      </c>
      <c r="B164" s="14" t="s">
        <v>5973</v>
      </c>
      <c r="C164" s="15" t="s">
        <v>9666</v>
      </c>
      <c r="D164" s="15"/>
      <c r="E164" s="15">
        <v>72.0</v>
      </c>
      <c r="F164" s="15" t="s">
        <v>8028</v>
      </c>
      <c r="G164" s="15">
        <v>0.0</v>
      </c>
      <c r="H164" s="15" t="s">
        <v>2333</v>
      </c>
      <c r="I164" s="15" t="s">
        <v>9667</v>
      </c>
      <c r="J164" s="26" t="str">
        <f>IFERROR(__xludf.DUMMYFUNCTION("IF(G164="""","""",if(G164=0, INDEX(G$2:G164, MAX(FILTER(ROW(G$2:G164), G$2:G164&lt;&gt;0)))&amp;""v"", G164&amp;""r""))"),"0v")</f>
        <v>0v</v>
      </c>
      <c r="K164" s="25" t="str">
        <f t="shared" si="1"/>
        <v>De cytino id est flore punici</v>
      </c>
    </row>
    <row r="165">
      <c r="A165" s="15" t="s">
        <v>9668</v>
      </c>
      <c r="B165" s="14" t="s">
        <v>5975</v>
      </c>
      <c r="C165" s="15" t="s">
        <v>9669</v>
      </c>
      <c r="D165" s="15"/>
      <c r="E165" s="15">
        <v>72.0</v>
      </c>
      <c r="F165" s="15" t="s">
        <v>8028</v>
      </c>
      <c r="G165" s="15">
        <v>0.0</v>
      </c>
      <c r="H165" s="15" t="s">
        <v>2341</v>
      </c>
      <c r="I165" s="15" t="s">
        <v>9670</v>
      </c>
      <c r="J165" s="26" t="str">
        <f>IFERROR(__xludf.DUMMYFUNCTION("IF(G165="""","""",if(G165=0, INDEX(G$2:G165, MAX(FILTER(ROW(G$2:G165), G$2:G165&lt;&gt;0)))&amp;""v"", G165&amp;""r""))"),"0v")</f>
        <v>0v</v>
      </c>
      <c r="K165" s="25" t="str">
        <f t="shared" si="1"/>
        <v>De mali corio</v>
      </c>
    </row>
    <row r="166">
      <c r="A166" s="15" t="s">
        <v>9671</v>
      </c>
      <c r="B166" s="14" t="s">
        <v>5977</v>
      </c>
      <c r="C166" s="15" t="s">
        <v>9672</v>
      </c>
      <c r="D166" s="15"/>
      <c r="E166" s="15">
        <v>72.0</v>
      </c>
      <c r="F166" s="15" t="s">
        <v>8028</v>
      </c>
      <c r="G166" s="15">
        <v>0.0</v>
      </c>
      <c r="H166" s="15" t="s">
        <v>2349</v>
      </c>
      <c r="I166" s="15" t="s">
        <v>9673</v>
      </c>
      <c r="J166" s="26" t="str">
        <f>IFERROR(__xludf.DUMMYFUNCTION("IF(G166="""","""",if(G166=0, INDEX(G$2:G166, MAX(FILTER(ROW(G$2:G166), G$2:G166&lt;&gt;0)))&amp;""v"", G166&amp;""r""))"),"0v")</f>
        <v>0v</v>
      </c>
      <c r="K166" s="25" t="str">
        <f t="shared" si="1"/>
        <v>De balaustio</v>
      </c>
    </row>
    <row r="167">
      <c r="A167" s="15" t="s">
        <v>9674</v>
      </c>
      <c r="B167" s="14" t="s">
        <v>5979</v>
      </c>
      <c r="C167" s="15" t="s">
        <v>9675</v>
      </c>
      <c r="D167" s="15"/>
      <c r="E167" s="15">
        <v>72.0</v>
      </c>
      <c r="F167" s="15" t="s">
        <v>8028</v>
      </c>
      <c r="G167" s="15">
        <v>0.0</v>
      </c>
      <c r="H167" s="15" t="s">
        <v>2357</v>
      </c>
      <c r="I167" s="15" t="s">
        <v>9676</v>
      </c>
      <c r="J167" s="26" t="str">
        <f>IFERROR(__xludf.DUMMYFUNCTION("IF(G167="""","""",if(G167=0, INDEX(G$2:G167, MAX(FILTER(ROW(G$2:G167), G$2:G167&lt;&gt;0)))&amp;""v"", G167&amp;""r""))"),"0v")</f>
        <v>0v</v>
      </c>
      <c r="K167" s="25" t="str">
        <f t="shared" si="1"/>
        <v>De myrto</v>
      </c>
    </row>
    <row r="168">
      <c r="A168" s="15" t="s">
        <v>9677</v>
      </c>
      <c r="B168" s="14" t="s">
        <v>5982</v>
      </c>
      <c r="C168" s="15" t="s">
        <v>9678</v>
      </c>
      <c r="D168" s="15"/>
      <c r="E168" s="15">
        <v>73.0</v>
      </c>
      <c r="F168" s="15" t="s">
        <v>8028</v>
      </c>
      <c r="G168" s="15">
        <v>26.0</v>
      </c>
      <c r="H168" s="15" t="s">
        <v>2365</v>
      </c>
      <c r="I168" s="15" t="s">
        <v>9679</v>
      </c>
      <c r="J168" s="26" t="str">
        <f>IFERROR(__xludf.DUMMYFUNCTION("IF(G168="""","""",if(G168=0, INDEX(G$2:G168, MAX(FILTER(ROW(G$2:G168), G$2:G168&lt;&gt;0)))&amp;""v"", G168&amp;""r""))"),"26r")</f>
        <v>26r</v>
      </c>
      <c r="K168" s="25" t="str">
        <f t="shared" si="1"/>
        <v>De myrtidano</v>
      </c>
    </row>
    <row r="169">
      <c r="A169" s="15" t="s">
        <v>9680</v>
      </c>
      <c r="B169" s="14" t="s">
        <v>5984</v>
      </c>
      <c r="C169" s="15" t="s">
        <v>9681</v>
      </c>
      <c r="D169" s="15"/>
      <c r="E169" s="15">
        <v>73.0</v>
      </c>
      <c r="F169" s="15" t="s">
        <v>8028</v>
      </c>
      <c r="G169" s="15">
        <v>26.0</v>
      </c>
      <c r="H169" s="15" t="s">
        <v>2374</v>
      </c>
      <c r="I169" s="15" t="s">
        <v>9682</v>
      </c>
      <c r="J169" s="26" t="str">
        <f>IFERROR(__xludf.DUMMYFUNCTION("IF(G169="""","""",if(G169=0, INDEX(G$2:G169, MAX(FILTER(ROW(G$2:G169), G$2:G169&lt;&gt;0)))&amp;""v"", G169&amp;""r""))"),"26r")</f>
        <v>26r</v>
      </c>
      <c r="K169" s="25" t="str">
        <f t="shared" si="1"/>
        <v>De gerasiis</v>
      </c>
    </row>
    <row r="170">
      <c r="A170" s="15" t="s">
        <v>9683</v>
      </c>
      <c r="B170" s="14" t="s">
        <v>5987</v>
      </c>
      <c r="C170" s="15" t="s">
        <v>9684</v>
      </c>
      <c r="D170" s="15"/>
      <c r="E170" s="15">
        <v>73.0</v>
      </c>
      <c r="F170" s="15" t="s">
        <v>8028</v>
      </c>
      <c r="G170" s="15">
        <v>26.0</v>
      </c>
      <c r="H170" s="15" t="s">
        <v>2382</v>
      </c>
      <c r="I170" s="15" t="s">
        <v>8342</v>
      </c>
      <c r="J170" s="26" t="str">
        <f>IFERROR(__xludf.DUMMYFUNCTION("IF(G170="""","""",if(G170=0, INDEX(G$2:G170, MAX(FILTER(ROW(G$2:G170), G$2:G170&lt;&gt;0)))&amp;""v"", G170&amp;""r""))"),"26r")</f>
        <v>26r</v>
      </c>
      <c r="K170" s="25" t="str">
        <f t="shared" si="1"/>
        <v>De siliquis</v>
      </c>
    </row>
    <row r="171">
      <c r="A171" s="15" t="s">
        <v>9685</v>
      </c>
      <c r="B171" s="14" t="s">
        <v>5990</v>
      </c>
      <c r="C171" s="15" t="s">
        <v>9686</v>
      </c>
      <c r="D171" s="15"/>
      <c r="E171" s="15">
        <v>73.0</v>
      </c>
      <c r="F171" s="15" t="s">
        <v>8028</v>
      </c>
      <c r="G171" s="15">
        <v>26.0</v>
      </c>
      <c r="H171" s="15" t="s">
        <v>2390</v>
      </c>
      <c r="I171" s="15" t="s">
        <v>9687</v>
      </c>
      <c r="J171" s="26" t="str">
        <f>IFERROR(__xludf.DUMMYFUNCTION("IF(G171="""","""",if(G171=0, INDEX(G$2:G171, MAX(FILTER(ROW(G$2:G171), G$2:G171&lt;&gt;0)))&amp;""v"", G171&amp;""r""))"),"26r")</f>
        <v>26r</v>
      </c>
      <c r="K171" s="25" t="str">
        <f t="shared" si="1"/>
        <v>De malo</v>
      </c>
    </row>
    <row r="172">
      <c r="A172" s="15" t="s">
        <v>9688</v>
      </c>
      <c r="B172" s="14" t="s">
        <v>5993</v>
      </c>
      <c r="C172" s="15" t="s">
        <v>9689</v>
      </c>
      <c r="D172" s="15"/>
      <c r="E172" s="15">
        <v>73.0</v>
      </c>
      <c r="F172" s="15" t="s">
        <v>8028</v>
      </c>
      <c r="G172" s="15">
        <v>26.0</v>
      </c>
      <c r="H172" s="15" t="s">
        <v>2398</v>
      </c>
      <c r="I172" s="15" t="s">
        <v>9690</v>
      </c>
      <c r="J172" s="26" t="str">
        <f>IFERROR(__xludf.DUMMYFUNCTION("IF(G172="""","""",if(G172=0, INDEX(G$2:G172, MAX(FILTER(ROW(G$2:G172), G$2:G172&lt;&gt;0)))&amp;""v"", G172&amp;""r""))"),"26r")</f>
        <v>26r</v>
      </c>
      <c r="K172" s="25" t="str">
        <f t="shared" si="1"/>
        <v>De cotoneo malo</v>
      </c>
    </row>
    <row r="173">
      <c r="A173" s="15" t="s">
        <v>9691</v>
      </c>
      <c r="B173" s="14" t="s">
        <v>5995</v>
      </c>
      <c r="C173" s="15" t="s">
        <v>9692</v>
      </c>
      <c r="D173" s="15"/>
      <c r="E173" s="15">
        <v>74.0</v>
      </c>
      <c r="F173" s="15" t="s">
        <v>8028</v>
      </c>
      <c r="G173" s="15">
        <v>0.0</v>
      </c>
      <c r="H173" s="15" t="s">
        <v>2406</v>
      </c>
      <c r="I173" s="15" t="s">
        <v>9693</v>
      </c>
      <c r="J173" s="26" t="str">
        <f>IFERROR(__xludf.DUMMYFUNCTION("IF(G173="""","""",if(G173=0, INDEX(G$2:G173, MAX(FILTER(ROW(G$2:G173), G$2:G173&lt;&gt;0)))&amp;""v"", G173&amp;""r""))"),"0v")</f>
        <v>0v</v>
      </c>
      <c r="K173" s="25" t="str">
        <f t="shared" si="1"/>
        <v>De malis dulcibus</v>
      </c>
    </row>
    <row r="174">
      <c r="A174" s="15" t="s">
        <v>9694</v>
      </c>
      <c r="B174" s="14" t="s">
        <v>5997</v>
      </c>
      <c r="C174" s="15" t="s">
        <v>9695</v>
      </c>
      <c r="D174" s="15"/>
      <c r="E174" s="15">
        <v>74.0</v>
      </c>
      <c r="F174" s="15" t="s">
        <v>8028</v>
      </c>
      <c r="G174" s="15">
        <v>0.0</v>
      </c>
      <c r="H174" s="15" t="s">
        <v>2414</v>
      </c>
      <c r="I174" s="15" t="s">
        <v>9696</v>
      </c>
      <c r="J174" s="26" t="str">
        <f>IFERROR(__xludf.DUMMYFUNCTION("IF(G174="""","""",if(G174=0, INDEX(G$2:G174, MAX(FILTER(ROW(G$2:G174), G$2:G174&lt;&gt;0)))&amp;""v"", G174&amp;""r""))"),"0v")</f>
        <v>0v</v>
      </c>
      <c r="K174" s="25" t="str">
        <f t="shared" si="1"/>
        <v>De orbiculatis malis</v>
      </c>
    </row>
    <row r="175">
      <c r="A175" s="15" t="s">
        <v>9697</v>
      </c>
      <c r="B175" s="14" t="s">
        <v>5999</v>
      </c>
      <c r="C175" s="15" t="s">
        <v>9698</v>
      </c>
      <c r="D175" s="15"/>
      <c r="E175" s="15">
        <v>74.0</v>
      </c>
      <c r="F175" s="15" t="s">
        <v>8028</v>
      </c>
      <c r="G175" s="15">
        <v>0.0</v>
      </c>
      <c r="H175" s="15" t="s">
        <v>2422</v>
      </c>
      <c r="I175" s="15" t="s">
        <v>9699</v>
      </c>
      <c r="J175" s="26" t="str">
        <f>IFERROR(__xludf.DUMMYFUNCTION("IF(G175="""","""",if(G175=0, INDEX(G$2:G175, MAX(FILTER(ROW(G$2:G175), G$2:G175&lt;&gt;0)))&amp;""v"", G175&amp;""r""))"),"0v")</f>
        <v>0v</v>
      </c>
      <c r="K175" s="25" t="str">
        <f t="shared" si="1"/>
        <v>De sylvestribus malis</v>
      </c>
    </row>
    <row r="176">
      <c r="A176" s="15" t="s">
        <v>9700</v>
      </c>
      <c r="B176" s="14" t="s">
        <v>6001</v>
      </c>
      <c r="C176" s="15" t="s">
        <v>9701</v>
      </c>
      <c r="D176" s="15"/>
      <c r="E176" s="15">
        <v>74.0</v>
      </c>
      <c r="F176" s="15" t="s">
        <v>8028</v>
      </c>
      <c r="G176" s="15">
        <v>0.0</v>
      </c>
      <c r="H176" s="15" t="s">
        <v>2431</v>
      </c>
      <c r="I176" s="15" t="s">
        <v>9702</v>
      </c>
      <c r="J176" s="26" t="str">
        <f>IFERROR(__xludf.DUMMYFUNCTION("IF(G176="""","""",if(G176=0, INDEX(G$2:G176, MAX(FILTER(ROW(G$2:G176), G$2:G176&lt;&gt;0)))&amp;""v"", G176&amp;""r""))"),"0v")</f>
        <v>0v</v>
      </c>
      <c r="K176" s="25" t="str">
        <f t="shared" si="1"/>
        <v>De persicis malis</v>
      </c>
    </row>
    <row r="177">
      <c r="A177" s="15" t="s">
        <v>9703</v>
      </c>
      <c r="B177" s="14" t="s">
        <v>6003</v>
      </c>
      <c r="C177" s="15" t="s">
        <v>9704</v>
      </c>
      <c r="D177" s="15"/>
      <c r="E177" s="15">
        <v>74.0</v>
      </c>
      <c r="F177" s="15" t="s">
        <v>8028</v>
      </c>
      <c r="G177" s="15">
        <v>0.0</v>
      </c>
      <c r="H177" s="15" t="s">
        <v>3496</v>
      </c>
      <c r="I177" s="15" t="s">
        <v>9705</v>
      </c>
      <c r="J177" s="26" t="str">
        <f>IFERROR(__xludf.DUMMYFUNCTION("IF(G177="""","""",if(G177=0, INDEX(G$2:G177, MAX(FILTER(ROW(G$2:G177), G$2:G177&lt;&gt;0)))&amp;""v"", G177&amp;""r""))"),"0v")</f>
        <v>0v</v>
      </c>
      <c r="K177" s="25" t="str">
        <f t="shared" si="1"/>
        <v>De praecocibus</v>
      </c>
    </row>
    <row r="178">
      <c r="A178" s="15" t="s">
        <v>9706</v>
      </c>
      <c r="B178" s="14" t="s">
        <v>6005</v>
      </c>
      <c r="C178" s="15" t="s">
        <v>9707</v>
      </c>
      <c r="D178" s="15"/>
      <c r="E178" s="15">
        <v>74.0</v>
      </c>
      <c r="F178" s="15" t="s">
        <v>8028</v>
      </c>
      <c r="G178" s="15">
        <v>0.0</v>
      </c>
      <c r="H178" s="15" t="s">
        <v>2446</v>
      </c>
      <c r="I178" s="15" t="s">
        <v>9708</v>
      </c>
      <c r="J178" s="26" t="str">
        <f>IFERROR(__xludf.DUMMYFUNCTION("IF(G178="""","""",if(G178=0, INDEX(G$2:G178, MAX(FILTER(ROW(G$2:G178), G$2:G178&lt;&gt;0)))&amp;""v"", G178&amp;""r""))"),"0v")</f>
        <v>0v</v>
      </c>
      <c r="K178" s="25" t="str">
        <f t="shared" si="1"/>
        <v>De medico malo seu citreo</v>
      </c>
    </row>
    <row r="179">
      <c r="A179" s="15" t="s">
        <v>9709</v>
      </c>
      <c r="B179" s="14" t="s">
        <v>6007</v>
      </c>
      <c r="C179" s="15" t="s">
        <v>9710</v>
      </c>
      <c r="D179" s="15"/>
      <c r="E179" s="15">
        <v>74.0</v>
      </c>
      <c r="F179" s="15" t="s">
        <v>8028</v>
      </c>
      <c r="G179" s="15">
        <v>0.0</v>
      </c>
      <c r="H179" s="15" t="s">
        <v>2455</v>
      </c>
      <c r="I179" s="15" t="s">
        <v>9711</v>
      </c>
      <c r="J179" s="26" t="str">
        <f>IFERROR(__xludf.DUMMYFUNCTION("IF(G179="""","""",if(G179=0, INDEX(G$2:G179, MAX(FILTER(ROW(G$2:G179), G$2:G179&lt;&gt;0)))&amp;""v"", G179&amp;""r""))"),"0v")</f>
        <v>0v</v>
      </c>
      <c r="K179" s="25" t="str">
        <f t="shared" si="1"/>
        <v>De pyro</v>
      </c>
    </row>
    <row r="180">
      <c r="A180" s="15" t="s">
        <v>9712</v>
      </c>
      <c r="B180" s="14" t="s">
        <v>6010</v>
      </c>
      <c r="C180" s="15" t="s">
        <v>9713</v>
      </c>
      <c r="D180" s="15"/>
      <c r="E180" s="15">
        <v>75.0</v>
      </c>
      <c r="F180" s="15" t="s">
        <v>8028</v>
      </c>
      <c r="G180" s="15">
        <v>27.0</v>
      </c>
      <c r="H180" s="15" t="s">
        <v>2463</v>
      </c>
      <c r="I180" s="15" t="s">
        <v>9714</v>
      </c>
      <c r="J180" s="26" t="str">
        <f>IFERROR(__xludf.DUMMYFUNCTION("IF(G180="""","""",if(G180=0, INDEX(G$2:G180, MAX(FILTER(ROW(G$2:G180), G$2:G180&lt;&gt;0)))&amp;""v"", G180&amp;""r""))"),"27r")</f>
        <v>27r</v>
      </c>
      <c r="K180" s="25" t="str">
        <f t="shared" si="1"/>
        <v>De pyrastro</v>
      </c>
    </row>
    <row r="181">
      <c r="A181" s="15" t="s">
        <v>9715</v>
      </c>
      <c r="B181" s="14" t="s">
        <v>6012</v>
      </c>
      <c r="C181" s="15" t="s">
        <v>9716</v>
      </c>
      <c r="D181" s="15"/>
      <c r="E181" s="15">
        <v>75.0</v>
      </c>
      <c r="F181" s="15" t="s">
        <v>8028</v>
      </c>
      <c r="G181" s="15">
        <v>27.0</v>
      </c>
      <c r="H181" s="15" t="s">
        <v>2471</v>
      </c>
      <c r="I181" s="15" t="s">
        <v>9717</v>
      </c>
      <c r="J181" s="26" t="str">
        <f>IFERROR(__xludf.DUMMYFUNCTION("IF(G181="""","""",if(G181=0, INDEX(G$2:G181, MAX(FILTER(ROW(G$2:G181), G$2:G181&lt;&gt;0)))&amp;""v"", G181&amp;""r""))"),"27r")</f>
        <v>27r</v>
      </c>
      <c r="K181" s="25" t="str">
        <f t="shared" si="1"/>
        <v>De mespilis</v>
      </c>
    </row>
    <row r="182">
      <c r="A182" s="15" t="s">
        <v>9718</v>
      </c>
      <c r="B182" s="14" t="s">
        <v>6014</v>
      </c>
      <c r="C182" s="15" t="s">
        <v>9719</v>
      </c>
      <c r="D182" s="15"/>
      <c r="E182" s="15">
        <v>75.0</v>
      </c>
      <c r="F182" s="15" t="s">
        <v>8028</v>
      </c>
      <c r="G182" s="15">
        <v>27.0</v>
      </c>
      <c r="H182" s="15" t="s">
        <v>2479</v>
      </c>
      <c r="I182" s="15" t="s">
        <v>9720</v>
      </c>
      <c r="J182" s="26" t="str">
        <f>IFERROR(__xludf.DUMMYFUNCTION("IF(G182="""","""",if(G182=0, INDEX(G$2:G182, MAX(FILTER(ROW(G$2:G182), G$2:G182&lt;&gt;0)))&amp;""v"", G182&amp;""r""))"),"27r")</f>
        <v>27r</v>
      </c>
      <c r="K182" s="25" t="str">
        <f t="shared" si="1"/>
        <v>De setaniis</v>
      </c>
    </row>
    <row r="183">
      <c r="A183" s="15" t="s">
        <v>9721</v>
      </c>
      <c r="B183" s="14" t="s">
        <v>6016</v>
      </c>
      <c r="C183" s="15" t="s">
        <v>9722</v>
      </c>
      <c r="D183" s="15"/>
      <c r="E183" s="15">
        <v>75.0</v>
      </c>
      <c r="F183" s="15" t="s">
        <v>8028</v>
      </c>
      <c r="G183" s="15">
        <v>27.0</v>
      </c>
      <c r="H183" s="15" t="s">
        <v>2487</v>
      </c>
      <c r="I183" s="15" t="s">
        <v>9723</v>
      </c>
      <c r="J183" s="26" t="str">
        <f>IFERROR(__xludf.DUMMYFUNCTION("IF(G183="""","""",if(G183=0, INDEX(G$2:G183, MAX(FILTER(ROW(G$2:G183), G$2:G183&lt;&gt;0)))&amp;""v"", G183&amp;""r""))"),"27r")</f>
        <v>27r</v>
      </c>
      <c r="K183" s="25" t="str">
        <f t="shared" si="1"/>
        <v>De loto arbore seu saba graeca.</v>
      </c>
    </row>
    <row r="184">
      <c r="A184" s="15" t="s">
        <v>9724</v>
      </c>
      <c r="B184" s="14" t="s">
        <v>6019</v>
      </c>
      <c r="C184" s="15" t="s">
        <v>9725</v>
      </c>
      <c r="D184" s="15"/>
      <c r="E184" s="15">
        <v>75.0</v>
      </c>
      <c r="F184" s="15" t="s">
        <v>8028</v>
      </c>
      <c r="G184" s="15">
        <v>27.0</v>
      </c>
      <c r="H184" s="15" t="s">
        <v>2495</v>
      </c>
      <c r="I184" s="15" t="s">
        <v>9726</v>
      </c>
      <c r="J184" s="26" t="str">
        <f>IFERROR(__xludf.DUMMYFUNCTION("IF(G184="""","""",if(G184=0, INDEX(G$2:G184, MAX(FILTER(ROW(G$2:G184), G$2:G184&lt;&gt;0)))&amp;""v"", G184&amp;""r""))"),"27r")</f>
        <v>27r</v>
      </c>
      <c r="K184" s="25" t="str">
        <f t="shared" si="1"/>
        <v>De corno</v>
      </c>
    </row>
    <row r="185">
      <c r="A185" s="15" t="s">
        <v>9727</v>
      </c>
      <c r="B185" s="14" t="s">
        <v>6022</v>
      </c>
      <c r="C185" s="15" t="s">
        <v>9728</v>
      </c>
      <c r="D185" s="15"/>
      <c r="E185" s="15">
        <v>75.0</v>
      </c>
      <c r="F185" s="15" t="s">
        <v>8028</v>
      </c>
      <c r="G185" s="15">
        <v>27.0</v>
      </c>
      <c r="H185" s="15" t="s">
        <v>2498</v>
      </c>
      <c r="I185" s="15" t="s">
        <v>9729</v>
      </c>
      <c r="J185" s="26" t="str">
        <f>IFERROR(__xludf.DUMMYFUNCTION("IF(G185="""","""",if(G185=0, INDEX(G$2:G185, MAX(FILTER(ROW(G$2:G185), G$2:G185&lt;&gt;0)))&amp;""v"", G185&amp;""r""))"),"27r")</f>
        <v>27r</v>
      </c>
      <c r="K185" s="25" t="str">
        <f t="shared" si="1"/>
        <v>De sorbis</v>
      </c>
    </row>
    <row r="186">
      <c r="A186" s="15" t="s">
        <v>9730</v>
      </c>
      <c r="B186" s="14" t="s">
        <v>6025</v>
      </c>
      <c r="C186" s="15" t="s">
        <v>9731</v>
      </c>
      <c r="D186" s="15"/>
      <c r="E186" s="15">
        <v>75.0</v>
      </c>
      <c r="F186" s="15" t="s">
        <v>8028</v>
      </c>
      <c r="G186" s="15">
        <v>27.0</v>
      </c>
      <c r="H186" s="15" t="s">
        <v>2506</v>
      </c>
      <c r="I186" s="15" t="s">
        <v>9732</v>
      </c>
      <c r="J186" s="26" t="str">
        <f>IFERROR(__xludf.DUMMYFUNCTION("IF(G186="""","""",if(G186=0, INDEX(G$2:G186, MAX(FILTER(ROW(G$2:G186), G$2:G186&lt;&gt;0)))&amp;""v"", G186&amp;""r""))"),"27r")</f>
        <v>27r</v>
      </c>
      <c r="K186" s="25" t="str">
        <f t="shared" si="1"/>
        <v>De prunis</v>
      </c>
    </row>
    <row r="187">
      <c r="A187" s="15" t="s">
        <v>9733</v>
      </c>
      <c r="B187" s="14" t="s">
        <v>6028</v>
      </c>
      <c r="C187" s="15" t="s">
        <v>9734</v>
      </c>
      <c r="D187" s="15"/>
      <c r="E187" s="15">
        <v>76.0</v>
      </c>
      <c r="F187" s="15" t="s">
        <v>8028</v>
      </c>
      <c r="G187" s="15">
        <v>0.0</v>
      </c>
      <c r="H187" s="15" t="s">
        <v>2514</v>
      </c>
      <c r="I187" s="15" t="s">
        <v>9735</v>
      </c>
      <c r="J187" s="26" t="str">
        <f>IFERROR(__xludf.DUMMYFUNCTION("IF(G187="""","""",if(G187=0, INDEX(G$2:G187, MAX(FILTER(ROW(G$2:G187), G$2:G187&lt;&gt;0)))&amp;""v"", G187&amp;""r""))"),"0v")</f>
        <v>0v</v>
      </c>
      <c r="K187" s="25" t="str">
        <f t="shared" si="1"/>
        <v>De arbuto</v>
      </c>
    </row>
    <row r="188">
      <c r="A188" s="15" t="s">
        <v>9736</v>
      </c>
      <c r="B188" s="14" t="s">
        <v>6031</v>
      </c>
      <c r="C188" s="15" t="s">
        <v>9737</v>
      </c>
      <c r="D188" s="15"/>
      <c r="E188" s="15">
        <v>76.0</v>
      </c>
      <c r="F188" s="15" t="s">
        <v>8028</v>
      </c>
      <c r="G188" s="15">
        <v>0.0</v>
      </c>
      <c r="H188" s="15" t="s">
        <v>9738</v>
      </c>
      <c r="I188" s="15" t="s">
        <v>9739</v>
      </c>
      <c r="J188" s="26" t="str">
        <f>IFERROR(__xludf.DUMMYFUNCTION("IF(G188="""","""",if(G188=0, INDEX(G$2:G188, MAX(FILTER(ROW(G$2:G188), G$2:G188&lt;&gt;0)))&amp;""v"", G188&amp;""r""))"),"0v")</f>
        <v>0v</v>
      </c>
      <c r="K188" s="25" t="str">
        <f t="shared" si="1"/>
        <v>De amygdalis</v>
      </c>
    </row>
    <row r="189">
      <c r="A189" s="15" t="s">
        <v>9740</v>
      </c>
      <c r="B189" s="14" t="s">
        <v>6034</v>
      </c>
      <c r="C189" s="15" t="s">
        <v>9741</v>
      </c>
      <c r="D189" s="15"/>
      <c r="E189" s="15">
        <v>76.0</v>
      </c>
      <c r="F189" s="15" t="s">
        <v>8028</v>
      </c>
      <c r="G189" s="15">
        <v>0.0</v>
      </c>
      <c r="H189" s="15" t="s">
        <v>4567</v>
      </c>
      <c r="I189" s="15" t="s">
        <v>9742</v>
      </c>
      <c r="J189" s="26" t="str">
        <f>IFERROR(__xludf.DUMMYFUNCTION("IF(G189="""","""",if(G189=0, INDEX(G$2:G189, MAX(FILTER(ROW(G$2:G189), G$2:G189&lt;&gt;0)))&amp;""v"", G189&amp;""r""))"),"0v")</f>
        <v>0v</v>
      </c>
      <c r="K189" s="25" t="str">
        <f t="shared" si="1"/>
        <v>De pistaciis</v>
      </c>
    </row>
    <row r="190">
      <c r="A190" s="15" t="s">
        <v>9743</v>
      </c>
      <c r="B190" s="14" t="s">
        <v>6037</v>
      </c>
      <c r="C190" s="15" t="s">
        <v>9744</v>
      </c>
      <c r="D190" s="15"/>
      <c r="E190" s="15">
        <v>76.0</v>
      </c>
      <c r="F190" s="15" t="s">
        <v>8028</v>
      </c>
      <c r="G190" s="15">
        <v>0.0</v>
      </c>
      <c r="H190" s="15" t="s">
        <v>4574</v>
      </c>
      <c r="I190" s="15" t="s">
        <v>9745</v>
      </c>
      <c r="J190" s="26" t="str">
        <f>IFERROR(__xludf.DUMMYFUNCTION("IF(G190="""","""",if(G190=0, INDEX(G$2:G190, MAX(FILTER(ROW(G$2:G190), G$2:G190&lt;&gt;0)))&amp;""v"", G190&amp;""r""))"),"0v")</f>
        <v>0v</v>
      </c>
      <c r="K190" s="25" t="str">
        <f t="shared" si="1"/>
        <v>De nuce juglande</v>
      </c>
    </row>
    <row r="191">
      <c r="A191" s="15" t="s">
        <v>9746</v>
      </c>
      <c r="B191" s="14" t="s">
        <v>6040</v>
      </c>
      <c r="C191" s="15" t="s">
        <v>9747</v>
      </c>
      <c r="D191" s="15"/>
      <c r="E191" s="15">
        <v>77.0</v>
      </c>
      <c r="F191" s="15" t="s">
        <v>8028</v>
      </c>
      <c r="G191" s="15">
        <v>28.0</v>
      </c>
      <c r="H191" s="15" t="s">
        <v>4581</v>
      </c>
      <c r="I191" s="15" t="s">
        <v>9748</v>
      </c>
      <c r="J191" s="26" t="str">
        <f>IFERROR(__xludf.DUMMYFUNCTION("IF(G191="""","""",if(G191=0, INDEX(G$2:G191, MAX(FILTER(ROW(G$2:G191), G$2:G191&lt;&gt;0)))&amp;""v"", G191&amp;""r""))"),"28r")</f>
        <v>28r</v>
      </c>
      <c r="K191" s="25" t="str">
        <f t="shared" si="1"/>
        <v>De nucibus avellanis</v>
      </c>
    </row>
    <row r="192">
      <c r="A192" s="15" t="s">
        <v>9749</v>
      </c>
      <c r="B192" s="14" t="s">
        <v>6043</v>
      </c>
      <c r="C192" s="15" t="s">
        <v>9750</v>
      </c>
      <c r="D192" s="15"/>
      <c r="E192" s="15">
        <v>77.0</v>
      </c>
      <c r="F192" s="15" t="s">
        <v>8028</v>
      </c>
      <c r="G192" s="15">
        <v>28.0</v>
      </c>
      <c r="H192" s="15" t="s">
        <v>4593</v>
      </c>
      <c r="I192" s="15" t="s">
        <v>9751</v>
      </c>
      <c r="J192" s="26" t="str">
        <f>IFERROR(__xludf.DUMMYFUNCTION("IF(G192="""","""",if(G192=0, INDEX(G$2:G192, MAX(FILTER(ROW(G$2:G192), G$2:G192&lt;&gt;0)))&amp;""v"", G192&amp;""r""))"),"28r")</f>
        <v>28r</v>
      </c>
      <c r="K192" s="25" t="str">
        <f t="shared" si="1"/>
        <v>De moro</v>
      </c>
    </row>
    <row r="193">
      <c r="A193" s="15" t="s">
        <v>9752</v>
      </c>
      <c r="B193" s="14" t="s">
        <v>6046</v>
      </c>
      <c r="C193" s="15" t="s">
        <v>9753</v>
      </c>
      <c r="D193" s="15"/>
      <c r="E193" s="15">
        <v>77.0</v>
      </c>
      <c r="F193" s="15" t="s">
        <v>8028</v>
      </c>
      <c r="G193" s="15">
        <v>28.0</v>
      </c>
      <c r="H193" s="15" t="s">
        <v>4600</v>
      </c>
      <c r="I193" s="15" t="s">
        <v>9754</v>
      </c>
      <c r="J193" s="26" t="str">
        <f>IFERROR(__xludf.DUMMYFUNCTION("IF(G193="""","""",if(G193=0, INDEX(G$2:G193, MAX(FILTER(ROW(G$2:G193), G$2:G193&lt;&gt;0)))&amp;""v"", G193&amp;""r""))"),"28r")</f>
        <v>28r</v>
      </c>
      <c r="K193" s="25" t="str">
        <f t="shared" si="1"/>
        <v>De sycomoro</v>
      </c>
    </row>
    <row r="194">
      <c r="A194" s="15" t="s">
        <v>9755</v>
      </c>
      <c r="B194" s="14" t="s">
        <v>6049</v>
      </c>
      <c r="C194" s="15" t="s">
        <v>9756</v>
      </c>
      <c r="D194" s="15"/>
      <c r="E194" s="15">
        <v>78.0</v>
      </c>
      <c r="F194" s="15" t="s">
        <v>8028</v>
      </c>
      <c r="G194" s="15">
        <v>0.0</v>
      </c>
      <c r="H194" s="15" t="s">
        <v>4607</v>
      </c>
      <c r="I194" s="15" t="s">
        <v>9757</v>
      </c>
      <c r="J194" s="26" t="str">
        <f>IFERROR(__xludf.DUMMYFUNCTION("IF(G194="""","""",if(G194=0, INDEX(G$2:G194, MAX(FILTER(ROW(G$2:G194), G$2:G194&lt;&gt;0)))&amp;""v"", G194&amp;""r""))"),"0v")</f>
        <v>0v</v>
      </c>
      <c r="K194" s="25" t="str">
        <f t="shared" si="1"/>
        <v>De ficis</v>
      </c>
    </row>
    <row r="195">
      <c r="A195" s="15" t="s">
        <v>9758</v>
      </c>
      <c r="B195" s="14" t="s">
        <v>6052</v>
      </c>
      <c r="C195" s="15" t="s">
        <v>9759</v>
      </c>
      <c r="D195" s="15"/>
      <c r="E195" s="15">
        <v>78.0</v>
      </c>
      <c r="F195" s="15" t="s">
        <v>8028</v>
      </c>
      <c r="G195" s="15">
        <v>0.0</v>
      </c>
      <c r="H195" s="15" t="s">
        <v>4607</v>
      </c>
      <c r="I195" s="15" t="s">
        <v>9757</v>
      </c>
      <c r="J195" s="26" t="str">
        <f>IFERROR(__xludf.DUMMYFUNCTION("IF(G195="""","""",if(G195=0, INDEX(G$2:G195, MAX(FILTER(ROW(G$2:G195), G$2:G195&lt;&gt;0)))&amp;""v"", G195&amp;""r""))"),"0v")</f>
        <v>0v</v>
      </c>
      <c r="K195" s="25" t="str">
        <f t="shared" si="1"/>
        <v>De ficis</v>
      </c>
    </row>
    <row r="196">
      <c r="A196" s="15" t="s">
        <v>9760</v>
      </c>
      <c r="B196" s="14" t="s">
        <v>6054</v>
      </c>
      <c r="C196" s="15" t="s">
        <v>9761</v>
      </c>
      <c r="D196" s="15"/>
      <c r="E196" s="15">
        <v>78.0</v>
      </c>
      <c r="F196" s="15" t="s">
        <v>8028</v>
      </c>
      <c r="G196" s="15">
        <v>0.0</v>
      </c>
      <c r="H196" s="15" t="s">
        <v>4607</v>
      </c>
      <c r="I196" s="15" t="s">
        <v>9757</v>
      </c>
      <c r="J196" s="26" t="str">
        <f>IFERROR(__xludf.DUMMYFUNCTION("IF(G196="""","""",if(G196=0, INDEX(G$2:G196, MAX(FILTER(ROW(G$2:G196), G$2:G196&lt;&gt;0)))&amp;""v"", G196&amp;""r""))"),"0v")</f>
        <v>0v</v>
      </c>
      <c r="K196" s="25" t="str">
        <f t="shared" si="1"/>
        <v>De ficis</v>
      </c>
    </row>
    <row r="197">
      <c r="A197" s="15" t="s">
        <v>9762</v>
      </c>
      <c r="B197" s="14" t="s">
        <v>6056</v>
      </c>
      <c r="C197" s="15" t="s">
        <v>9763</v>
      </c>
      <c r="D197" s="15"/>
      <c r="E197" s="15">
        <v>78.0</v>
      </c>
      <c r="F197" s="15" t="s">
        <v>8028</v>
      </c>
      <c r="G197" s="15">
        <v>0.0</v>
      </c>
      <c r="H197" s="15" t="s">
        <v>4607</v>
      </c>
      <c r="I197" s="15" t="s">
        <v>9757</v>
      </c>
      <c r="J197" s="26" t="str">
        <f>IFERROR(__xludf.DUMMYFUNCTION("IF(G197="""","""",if(G197=0, INDEX(G$2:G197, MAX(FILTER(ROW(G$2:G197), G$2:G197&lt;&gt;0)))&amp;""v"", G197&amp;""r""))"),"0v")</f>
        <v>0v</v>
      </c>
      <c r="K197" s="25" t="str">
        <f t="shared" si="1"/>
        <v>De ficis</v>
      </c>
    </row>
    <row r="198">
      <c r="A198" s="15" t="s">
        <v>9764</v>
      </c>
      <c r="B198" s="14" t="s">
        <v>6058</v>
      </c>
      <c r="C198" s="15" t="s">
        <v>9765</v>
      </c>
      <c r="D198" s="15"/>
      <c r="E198" s="15">
        <v>79.0</v>
      </c>
      <c r="F198" s="15" t="s">
        <v>8028</v>
      </c>
      <c r="G198" s="15">
        <v>29.0</v>
      </c>
      <c r="H198" s="15" t="s">
        <v>4615</v>
      </c>
      <c r="I198" s="15" t="s">
        <v>9766</v>
      </c>
      <c r="J198" s="26" t="str">
        <f>IFERROR(__xludf.DUMMYFUNCTION("IF(G198="""","""",if(G198=0, INDEX(G$2:G198, MAX(FILTER(ROW(G$2:G198), G$2:G198&lt;&gt;0)))&amp;""v"", G198&amp;""r""))"),"29r")</f>
        <v>29r</v>
      </c>
      <c r="K198" s="25" t="str">
        <f t="shared" si="1"/>
        <v>De grossis</v>
      </c>
    </row>
    <row r="199">
      <c r="A199" s="15" t="s">
        <v>9767</v>
      </c>
      <c r="B199" s="14" t="s">
        <v>6060</v>
      </c>
      <c r="C199" s="15" t="s">
        <v>9768</v>
      </c>
      <c r="D199" s="15"/>
      <c r="E199" s="15">
        <v>79.0</v>
      </c>
      <c r="F199" s="15" t="s">
        <v>8028</v>
      </c>
      <c r="G199" s="15">
        <v>29.0</v>
      </c>
      <c r="H199" s="15" t="s">
        <v>4623</v>
      </c>
      <c r="I199" s="15" t="s">
        <v>1286</v>
      </c>
      <c r="J199" s="26" t="str">
        <f>IFERROR(__xludf.DUMMYFUNCTION("IF(G199="""","""",if(G199=0, INDEX(G$2:G199, MAX(FILTER(ROW(G$2:G199), G$2:G199&lt;&gt;0)))&amp;""v"", G199&amp;""r""))"),"29r")</f>
        <v>29r</v>
      </c>
      <c r="K199" s="25" t="str">
        <f t="shared" si="1"/>
        <v>De persea</v>
      </c>
    </row>
    <row r="200">
      <c r="D200" s="15"/>
      <c r="E200" s="15">
        <v>80.0</v>
      </c>
      <c r="F200" s="15" t="s">
        <v>8028</v>
      </c>
      <c r="G200" s="15">
        <v>0.0</v>
      </c>
      <c r="H200" s="15" t="s">
        <v>4632</v>
      </c>
      <c r="I200" s="15" t="s">
        <v>9769</v>
      </c>
      <c r="J200" s="26" t="str">
        <f>IFERROR(__xludf.DUMMYFUNCTION("IF(G200="""","""",if(G200=0, INDEX(G$2:G200, MAX(FILTER(ROW(G$2:G200), G$2:G200&lt;&gt;0)))&amp;""v"", G200&amp;""r""))"),"0v")</f>
        <v>0v</v>
      </c>
      <c r="K200" s="25" t="str">
        <f t="shared" si="1"/>
        <v>De iberide</v>
      </c>
    </row>
    <row r="201">
      <c r="D201" s="15"/>
      <c r="E201" s="15">
        <v>80.0</v>
      </c>
      <c r="F201" s="15" t="s">
        <v>8028</v>
      </c>
      <c r="G201" s="15">
        <v>0.0</v>
      </c>
      <c r="H201" s="15" t="s">
        <v>4640</v>
      </c>
      <c r="I201" s="15" t="s">
        <v>9770</v>
      </c>
      <c r="J201" s="26" t="str">
        <f>IFERROR(__xludf.DUMMYFUNCTION("IF(G201="""","""",if(G201=0, INDEX(G$2:G201, MAX(FILTER(ROW(G$2:G201), G$2:G201&lt;&gt;0)))&amp;""v"", G201&amp;""r""))"),"0v")</f>
        <v>0v</v>
      </c>
      <c r="K201" s="25" t="str">
        <f t="shared" si="1"/>
        <v>De halicacabo</v>
      </c>
    </row>
    <row r="202">
      <c r="A202" s="15" t="s">
        <v>9771</v>
      </c>
      <c r="B202" s="14" t="s">
        <v>6064</v>
      </c>
      <c r="C202" s="15" t="s">
        <v>9772</v>
      </c>
      <c r="D202" s="15"/>
      <c r="E202" s="15">
        <v>81.0</v>
      </c>
      <c r="F202" s="15" t="s">
        <v>8405</v>
      </c>
      <c r="G202" s="15">
        <v>30.0</v>
      </c>
      <c r="H202" s="15" t="s">
        <v>24</v>
      </c>
      <c r="I202" s="15" t="s">
        <v>9773</v>
      </c>
      <c r="J202" s="26" t="str">
        <f>IFERROR(__xludf.DUMMYFUNCTION("IF(G202="""","""",if(G202=0, INDEX(G$2:G202, MAX(FILTER(ROW(G$2:G202), G$2:G202&lt;&gt;0)))&amp;""v"", G202&amp;""r""))"),"30r")</f>
        <v>30r</v>
      </c>
      <c r="K202" s="25" t="str">
        <f t="shared" si="1"/>
        <v>De aquatili echino</v>
      </c>
    </row>
    <row r="203">
      <c r="A203" s="15" t="s">
        <v>9774</v>
      </c>
      <c r="B203" s="14" t="s">
        <v>6067</v>
      </c>
      <c r="C203" s="15" t="s">
        <v>9775</v>
      </c>
      <c r="D203" s="15"/>
      <c r="E203" s="15">
        <v>81.0</v>
      </c>
      <c r="F203" s="15" t="s">
        <v>8405</v>
      </c>
      <c r="G203" s="15">
        <v>30.0</v>
      </c>
      <c r="H203" s="15" t="s">
        <v>32</v>
      </c>
      <c r="I203" s="15" t="s">
        <v>9776</v>
      </c>
      <c r="J203" s="26" t="str">
        <f>IFERROR(__xludf.DUMMYFUNCTION("IF(G203="""","""",if(G203=0, INDEX(G$2:G203, MAX(FILTER(ROW(G$2:G203), G$2:G203&lt;&gt;0)))&amp;""v"", G203&amp;""r""))"),"30r")</f>
        <v>30r</v>
      </c>
      <c r="K203" s="25" t="str">
        <f t="shared" si="1"/>
        <v>De terrestri herinaceo</v>
      </c>
    </row>
    <row r="204">
      <c r="A204" s="15" t="s">
        <v>9777</v>
      </c>
      <c r="B204" s="14" t="s">
        <v>6070</v>
      </c>
      <c r="C204" s="15" t="s">
        <v>9778</v>
      </c>
      <c r="D204" s="15"/>
      <c r="E204" s="15">
        <v>81.0</v>
      </c>
      <c r="F204" s="15" t="s">
        <v>8405</v>
      </c>
      <c r="G204" s="15">
        <v>30.0</v>
      </c>
      <c r="H204" s="15" t="s">
        <v>40</v>
      </c>
      <c r="I204" s="15" t="s">
        <v>9779</v>
      </c>
      <c r="J204" s="26" t="str">
        <f>IFERROR(__xludf.DUMMYFUNCTION("IF(G204="""","""",if(G204=0, INDEX(G$2:G204, MAX(FILTER(ROW(G$2:G204), G$2:G204&lt;&gt;0)))&amp;""v"", G204&amp;""r""))"),"30r")</f>
        <v>30r</v>
      </c>
      <c r="K204" s="25" t="str">
        <f t="shared" si="1"/>
        <v>De hippocampo</v>
      </c>
    </row>
    <row r="205">
      <c r="A205" s="15" t="s">
        <v>9780</v>
      </c>
      <c r="B205" s="14" t="s">
        <v>6073</v>
      </c>
      <c r="C205" s="15" t="s">
        <v>9781</v>
      </c>
      <c r="D205" s="15"/>
      <c r="E205" s="15">
        <v>81.0</v>
      </c>
      <c r="F205" s="15" t="s">
        <v>8405</v>
      </c>
      <c r="G205" s="15">
        <v>30.0</v>
      </c>
      <c r="H205" s="15" t="s">
        <v>49</v>
      </c>
      <c r="I205" s="15" t="s">
        <v>9782</v>
      </c>
      <c r="J205" s="26" t="str">
        <f>IFERROR(__xludf.DUMMYFUNCTION("IF(G205="""","""",if(G205=0, INDEX(G$2:G205, MAX(FILTER(ROW(G$2:G205), G$2:G205&lt;&gt;0)))&amp;""v"", G205&amp;""r""))"),"30r")</f>
        <v>30r</v>
      </c>
      <c r="K205" s="25" t="str">
        <f t="shared" si="1"/>
        <v>De purpura</v>
      </c>
    </row>
    <row r="206">
      <c r="A206" s="15" t="s">
        <v>9783</v>
      </c>
      <c r="B206" s="14" t="s">
        <v>6076</v>
      </c>
      <c r="C206" s="15" t="s">
        <v>9784</v>
      </c>
      <c r="D206" s="15"/>
      <c r="E206" s="15">
        <v>81.0</v>
      </c>
      <c r="F206" s="15" t="s">
        <v>8405</v>
      </c>
      <c r="G206" s="15">
        <v>30.0</v>
      </c>
      <c r="H206" s="15" t="s">
        <v>59</v>
      </c>
      <c r="I206" s="15" t="s">
        <v>9785</v>
      </c>
      <c r="J206" s="26" t="str">
        <f>IFERROR(__xludf.DUMMYFUNCTION("IF(G206="""","""",if(G206=0, INDEX(G$2:G206, MAX(FILTER(ROW(G$2:G206), G$2:G206&lt;&gt;0)))&amp;""v"", G206&amp;""r""))"),"30r")</f>
        <v>30r</v>
      </c>
      <c r="K206" s="25" t="str">
        <f t="shared" si="1"/>
        <v>De buccinis</v>
      </c>
    </row>
    <row r="207">
      <c r="A207" s="15" t="s">
        <v>9786</v>
      </c>
      <c r="B207" s="14" t="s">
        <v>6078</v>
      </c>
      <c r="C207" s="15" t="s">
        <v>9787</v>
      </c>
      <c r="D207" s="15"/>
      <c r="E207" s="15">
        <v>82.0</v>
      </c>
      <c r="F207" s="15" t="s">
        <v>8405</v>
      </c>
      <c r="G207" s="15">
        <v>0.0</v>
      </c>
      <c r="H207" s="15" t="s">
        <v>67</v>
      </c>
      <c r="I207" s="15" t="s">
        <v>9788</v>
      </c>
      <c r="J207" s="26" t="str">
        <f>IFERROR(__xludf.DUMMYFUNCTION("IF(G207="""","""",if(G207=0, INDEX(G$2:G207, MAX(FILTER(ROW(G$2:G207), G$2:G207&lt;&gt;0)))&amp;""v"", G207&amp;""r""))"),"0v")</f>
        <v>0v</v>
      </c>
      <c r="K207" s="25" t="str">
        <f t="shared" si="1"/>
        <v>De joniis</v>
      </c>
    </row>
    <row r="208">
      <c r="A208" s="15" t="s">
        <v>9789</v>
      </c>
      <c r="B208" s="14" t="s">
        <v>6080</v>
      </c>
      <c r="C208" s="15" t="s">
        <v>9790</v>
      </c>
      <c r="D208" s="15"/>
      <c r="E208" s="15">
        <v>82.0</v>
      </c>
      <c r="F208" s="15" t="s">
        <v>8405</v>
      </c>
      <c r="G208" s="15">
        <v>0.0</v>
      </c>
      <c r="H208" s="15" t="s">
        <v>75</v>
      </c>
      <c r="I208" s="15" t="s">
        <v>9791</v>
      </c>
      <c r="J208" s="26" t="str">
        <f>IFERROR(__xludf.DUMMYFUNCTION("IF(G208="""","""",if(G208=0, INDEX(G$2:G208, MAX(FILTER(ROW(G$2:G208), G$2:G208&lt;&gt;0)))&amp;""v"", G208&amp;""r""))"),"0v")</f>
        <v>0v</v>
      </c>
      <c r="K208" s="25" t="str">
        <f t="shared" si="1"/>
        <v>De myacibus</v>
      </c>
    </row>
    <row r="209">
      <c r="A209" s="15" t="s">
        <v>9792</v>
      </c>
      <c r="B209" s="14" t="s">
        <v>6083</v>
      </c>
      <c r="C209" s="15" t="s">
        <v>9793</v>
      </c>
      <c r="D209" s="15"/>
      <c r="E209" s="15">
        <v>82.0</v>
      </c>
      <c r="F209" s="15" t="s">
        <v>8405</v>
      </c>
      <c r="G209" s="15">
        <v>0.0</v>
      </c>
      <c r="H209" s="15" t="s">
        <v>83</v>
      </c>
      <c r="I209" s="15" t="s">
        <v>9794</v>
      </c>
      <c r="J209" s="26" t="str">
        <f>IFERROR(__xludf.DUMMYFUNCTION("IF(G209="""","""",if(G209=0, INDEX(G$2:G209, MAX(FILTER(ROW(G$2:G209), G$2:G209&lt;&gt;0)))&amp;""v"", G209&amp;""r""))"),"0v")</f>
        <v>0v</v>
      </c>
      <c r="K209" s="25" t="str">
        <f t="shared" si="1"/>
        <v>De tellinis</v>
      </c>
    </row>
    <row r="210">
      <c r="A210" s="15" t="s">
        <v>9795</v>
      </c>
      <c r="B210" s="14" t="s">
        <v>6086</v>
      </c>
      <c r="C210" s="15" t="s">
        <v>9796</v>
      </c>
      <c r="D210" s="15"/>
      <c r="E210" s="15">
        <v>82.0</v>
      </c>
      <c r="F210" s="15" t="s">
        <v>8405</v>
      </c>
      <c r="G210" s="15">
        <v>0.0</v>
      </c>
      <c r="H210" s="15" t="s">
        <v>91</v>
      </c>
      <c r="I210" s="15" t="s">
        <v>9797</v>
      </c>
      <c r="J210" s="26" t="str">
        <f>IFERROR(__xludf.DUMMYFUNCTION("IF(G210="""","""",if(G210=0, INDEX(G$2:G210, MAX(FILTER(ROW(G$2:G210), G$2:G210&lt;&gt;0)))&amp;""v"", G210&amp;""r""))"),"0v")</f>
        <v>0v</v>
      </c>
      <c r="K210" s="25" t="str">
        <f t="shared" si="1"/>
        <v>De chamis</v>
      </c>
    </row>
    <row r="211">
      <c r="A211" s="15" t="s">
        <v>9798</v>
      </c>
      <c r="B211" s="14" t="s">
        <v>6088</v>
      </c>
      <c r="C211" s="15" t="s">
        <v>9799</v>
      </c>
      <c r="D211" s="15"/>
      <c r="E211" s="15">
        <v>82.0</v>
      </c>
      <c r="F211" s="15" t="s">
        <v>8405</v>
      </c>
      <c r="G211" s="15">
        <v>0.0</v>
      </c>
      <c r="H211" s="15" t="s">
        <v>99</v>
      </c>
      <c r="I211" s="15" t="s">
        <v>9800</v>
      </c>
      <c r="J211" s="26" t="str">
        <f>IFERROR(__xludf.DUMMYFUNCTION("IF(G211="""","""",if(G211=0, INDEX(G$2:G211, MAX(FILTER(ROW(G$2:G211), G$2:G211&lt;&gt;0)))&amp;""v"", G211&amp;""r""))"),"0v")</f>
        <v>0v</v>
      </c>
      <c r="K211" s="25" t="str">
        <f t="shared" si="1"/>
        <v>De onyche</v>
      </c>
    </row>
    <row r="212">
      <c r="A212" s="15" t="s">
        <v>9801</v>
      </c>
      <c r="B212" s="14" t="s">
        <v>6090</v>
      </c>
      <c r="C212" s="15" t="s">
        <v>9802</v>
      </c>
      <c r="D212" s="15"/>
      <c r="E212" s="15">
        <v>82.0</v>
      </c>
      <c r="F212" s="15" t="s">
        <v>8405</v>
      </c>
      <c r="G212" s="15">
        <v>0.0</v>
      </c>
      <c r="H212" s="15" t="s">
        <v>107</v>
      </c>
      <c r="I212" s="15" t="s">
        <v>9803</v>
      </c>
      <c r="J212" s="26" t="str">
        <f>IFERROR(__xludf.DUMMYFUNCTION("IF(G212="""","""",if(G212=0, INDEX(G$2:G212, MAX(FILTER(ROW(G$2:G212), G$2:G212&lt;&gt;0)))&amp;""v"", G212&amp;""r""))"),"0v")</f>
        <v>0v</v>
      </c>
      <c r="K212" s="25" t="str">
        <f t="shared" si="1"/>
        <v>De cochleis</v>
      </c>
    </row>
    <row r="213">
      <c r="A213" s="15" t="s">
        <v>9804</v>
      </c>
      <c r="B213" s="14" t="s">
        <v>6093</v>
      </c>
      <c r="C213" s="15" t="s">
        <v>9805</v>
      </c>
      <c r="D213" s="15"/>
      <c r="E213" s="15">
        <v>83.0</v>
      </c>
      <c r="F213" s="15" t="s">
        <v>8405</v>
      </c>
      <c r="G213" s="15">
        <v>31.0</v>
      </c>
      <c r="H213" s="15" t="s">
        <v>115</v>
      </c>
      <c r="I213" s="15" t="s">
        <v>9806</v>
      </c>
      <c r="J213" s="26" t="str">
        <f>IFERROR(__xludf.DUMMYFUNCTION("IF(G213="""","""",if(G213=0, INDEX(G$2:G213, MAX(FILTER(ROW(G$2:G213), G$2:G213&lt;&gt;0)))&amp;""v"", G213&amp;""r""))"),"31r")</f>
        <v>31r</v>
      </c>
      <c r="K213" s="25" t="str">
        <f t="shared" si="1"/>
        <v>De cancris</v>
      </c>
    </row>
    <row r="214">
      <c r="A214" s="15" t="s">
        <v>9807</v>
      </c>
      <c r="B214" s="14" t="s">
        <v>6096</v>
      </c>
      <c r="C214" s="15" t="s">
        <v>9808</v>
      </c>
      <c r="D214" s="15"/>
      <c r="E214" s="15">
        <v>83.0</v>
      </c>
      <c r="F214" s="15" t="s">
        <v>8405</v>
      </c>
      <c r="G214" s="15">
        <v>31.0</v>
      </c>
      <c r="H214" s="15" t="s">
        <v>123</v>
      </c>
      <c r="I214" s="15" t="s">
        <v>9809</v>
      </c>
      <c r="J214" s="26" t="str">
        <f>IFERROR(__xludf.DUMMYFUNCTION("IF(G214="""","""",if(G214=0, INDEX(G$2:G214, MAX(FILTER(ROW(G$2:G214), G$2:G214&lt;&gt;0)))&amp;""v"", G214&amp;""r""))"),"31r")</f>
        <v>31r</v>
      </c>
      <c r="K214" s="25" t="str">
        <f t="shared" si="1"/>
        <v>De terrestri scorpione</v>
      </c>
    </row>
    <row r="215">
      <c r="A215" s="15" t="s">
        <v>9810</v>
      </c>
      <c r="B215" s="14" t="s">
        <v>6099</v>
      </c>
      <c r="C215" s="15" t="s">
        <v>9811</v>
      </c>
      <c r="D215" s="15"/>
      <c r="E215" s="15">
        <v>83.0</v>
      </c>
      <c r="F215" s="15" t="s">
        <v>8405</v>
      </c>
      <c r="G215" s="15">
        <v>31.0</v>
      </c>
      <c r="H215" s="15" t="s">
        <v>132</v>
      </c>
      <c r="I215" s="15" t="s">
        <v>9812</v>
      </c>
      <c r="J215" s="26" t="str">
        <f>IFERROR(__xludf.DUMMYFUNCTION("IF(G215="""","""",if(G215=0, INDEX(G$2:G215, MAX(FILTER(ROW(G$2:G215), G$2:G215&lt;&gt;0)))&amp;""v"", G215&amp;""r""))"),"31r")</f>
        <v>31r</v>
      </c>
      <c r="K215" s="25" t="str">
        <f t="shared" si="1"/>
        <v>De marino scorpione</v>
      </c>
    </row>
    <row r="216">
      <c r="A216" s="15" t="s">
        <v>9813</v>
      </c>
      <c r="B216" s="14" t="s">
        <v>6102</v>
      </c>
      <c r="C216" s="15" t="s">
        <v>9814</v>
      </c>
      <c r="D216" s="15"/>
      <c r="E216" s="15">
        <v>83.0</v>
      </c>
      <c r="F216" s="15" t="s">
        <v>8405</v>
      </c>
      <c r="G216" s="15">
        <v>31.0</v>
      </c>
      <c r="H216" s="15" t="s">
        <v>141</v>
      </c>
      <c r="I216" s="15" t="s">
        <v>8420</v>
      </c>
      <c r="J216" s="26" t="str">
        <f>IFERROR(__xludf.DUMMYFUNCTION("IF(G216="""","""",if(G216=0, INDEX(G$2:G216, MAX(FILTER(ROW(G$2:G216), G$2:G216&lt;&gt;0)))&amp;""v"", G216&amp;""r""))"),"31r")</f>
        <v>31r</v>
      </c>
      <c r="K216" s="25" t="str">
        <f t="shared" si="1"/>
        <v>De dracone marino</v>
      </c>
    </row>
    <row r="217">
      <c r="A217" s="15" t="s">
        <v>9815</v>
      </c>
      <c r="B217" s="14" t="s">
        <v>6105</v>
      </c>
      <c r="C217" s="15" t="s">
        <v>9816</v>
      </c>
      <c r="D217" s="15"/>
      <c r="E217" s="15">
        <v>83.0</v>
      </c>
      <c r="F217" s="15" t="s">
        <v>8405</v>
      </c>
      <c r="G217" s="15">
        <v>31.0</v>
      </c>
      <c r="H217" s="15" t="s">
        <v>149</v>
      </c>
      <c r="I217" s="15" t="s">
        <v>9817</v>
      </c>
      <c r="J217" s="26" t="str">
        <f>IFERROR(__xludf.DUMMYFUNCTION("IF(G217="""","""",if(G217=0, INDEX(G$2:G217, MAX(FILTER(ROW(G$2:G217), G$2:G217&lt;&gt;0)))&amp;""v"", G217&amp;""r""))"),"31r")</f>
        <v>31r</v>
      </c>
      <c r="K217" s="25" t="str">
        <f t="shared" si="1"/>
        <v>De scolopendra</v>
      </c>
    </row>
    <row r="218">
      <c r="A218" s="15" t="s">
        <v>9818</v>
      </c>
      <c r="B218" s="14" t="s">
        <v>6108</v>
      </c>
      <c r="C218" s="15" t="s">
        <v>9819</v>
      </c>
      <c r="D218" s="15"/>
      <c r="E218" s="15">
        <v>83.0</v>
      </c>
      <c r="F218" s="15" t="s">
        <v>8405</v>
      </c>
      <c r="G218" s="15">
        <v>31.0</v>
      </c>
      <c r="H218" s="15" t="s">
        <v>157</v>
      </c>
      <c r="I218" s="15" t="s">
        <v>9820</v>
      </c>
      <c r="J218" s="26" t="str">
        <f>IFERROR(__xludf.DUMMYFUNCTION("IF(G218="""","""",if(G218=0, INDEX(G$2:G218, MAX(FILTER(ROW(G$2:G218), G$2:G218&lt;&gt;0)))&amp;""v"", G218&amp;""r""))"),"31r")</f>
        <v>31r</v>
      </c>
      <c r="K218" s="25" t="str">
        <f t="shared" si="1"/>
        <v>De torpedine pisce</v>
      </c>
    </row>
    <row r="219">
      <c r="A219" s="15" t="s">
        <v>9821</v>
      </c>
      <c r="B219" s="14" t="s">
        <v>6111</v>
      </c>
      <c r="C219" s="15" t="s">
        <v>9822</v>
      </c>
      <c r="D219" s="15"/>
      <c r="E219" s="15">
        <v>84.0</v>
      </c>
      <c r="F219" s="15" t="s">
        <v>8405</v>
      </c>
      <c r="G219" s="15">
        <v>0.0</v>
      </c>
      <c r="H219" s="15" t="s">
        <v>165</v>
      </c>
      <c r="I219" s="15" t="s">
        <v>9823</v>
      </c>
      <c r="J219" s="26" t="str">
        <f>IFERROR(__xludf.DUMMYFUNCTION("IF(G219="""","""",if(G219=0, INDEX(G$2:G219, MAX(FILTER(ROW(G$2:G219), G$2:G219&lt;&gt;0)))&amp;""v"", G219&amp;""r""))"),"0v")</f>
        <v>0v</v>
      </c>
      <c r="K219" s="25" t="str">
        <f t="shared" si="1"/>
        <v>De viperinis carnibus</v>
      </c>
    </row>
    <row r="220">
      <c r="A220" s="15" t="s">
        <v>9824</v>
      </c>
      <c r="B220" s="14" t="s">
        <v>6114</v>
      </c>
      <c r="C220" s="15" t="s">
        <v>9825</v>
      </c>
      <c r="D220" s="15"/>
      <c r="E220" s="15">
        <v>84.0</v>
      </c>
      <c r="F220" s="15" t="s">
        <v>8405</v>
      </c>
      <c r="G220" s="15">
        <v>0.0</v>
      </c>
      <c r="H220" s="15" t="s">
        <v>173</v>
      </c>
      <c r="I220" s="15" t="s">
        <v>9826</v>
      </c>
      <c r="J220" s="26" t="str">
        <f>IFERROR(__xludf.DUMMYFUNCTION("IF(G220="""","""",if(G220=0, INDEX(G$2:G220, MAX(FILTER(ROW(G$2:G220), G$2:G220&lt;&gt;0)))&amp;""v"", G220&amp;""r""))"),"0v")</f>
        <v>0v</v>
      </c>
      <c r="K220" s="25" t="str">
        <f t="shared" si="1"/>
        <v>De senecta angium</v>
      </c>
    </row>
    <row r="221">
      <c r="A221" s="15" t="s">
        <v>9827</v>
      </c>
      <c r="B221" s="14" t="s">
        <v>6117</v>
      </c>
      <c r="C221" s="15" t="s">
        <v>9828</v>
      </c>
      <c r="D221" s="15"/>
      <c r="E221" s="15">
        <v>84.0</v>
      </c>
      <c r="F221" s="15" t="s">
        <v>8405</v>
      </c>
      <c r="G221" s="15">
        <v>0.0</v>
      </c>
      <c r="H221" s="15" t="s">
        <v>181</v>
      </c>
      <c r="I221" s="15" t="s">
        <v>9829</v>
      </c>
      <c r="J221" s="26" t="str">
        <f>IFERROR(__xludf.DUMMYFUNCTION("IF(G221="""","""",if(G221=0, INDEX(G$2:G221, MAX(FILTER(ROW(G$2:G221), G$2:G221&lt;&gt;0)))&amp;""v"", G221&amp;""r""))"),"0v")</f>
        <v>0v</v>
      </c>
      <c r="K221" s="25" t="str">
        <f t="shared" si="1"/>
        <v>De lepore marino</v>
      </c>
    </row>
    <row r="222">
      <c r="A222" s="15" t="s">
        <v>9830</v>
      </c>
      <c r="B222" s="14" t="s">
        <v>6120</v>
      </c>
      <c r="C222" s="15" t="s">
        <v>9831</v>
      </c>
      <c r="D222" s="15"/>
      <c r="E222" s="15">
        <v>84.0</v>
      </c>
      <c r="F222" s="15" t="s">
        <v>8405</v>
      </c>
      <c r="G222" s="15">
        <v>0.0</v>
      </c>
      <c r="H222" s="15" t="s">
        <v>189</v>
      </c>
      <c r="I222" s="15" t="s">
        <v>9832</v>
      </c>
      <c r="J222" s="26" t="str">
        <f>IFERROR(__xludf.DUMMYFUNCTION("IF(G222="""","""",if(G222=0, INDEX(G$2:G222, MAX(FILTER(ROW(G$2:G222), G$2:G222&lt;&gt;0)))&amp;""v"", G222&amp;""r""))"),"0v")</f>
        <v>0v</v>
      </c>
      <c r="K222" s="25" t="str">
        <f t="shared" si="1"/>
        <v>De lepore terrestri</v>
      </c>
    </row>
    <row r="223">
      <c r="A223" s="15" t="s">
        <v>9833</v>
      </c>
      <c r="B223" s="14" t="s">
        <v>6122</v>
      </c>
      <c r="C223" s="15" t="s">
        <v>9834</v>
      </c>
      <c r="D223" s="15"/>
      <c r="E223" s="15">
        <v>84.0</v>
      </c>
      <c r="F223" s="15" t="s">
        <v>8405</v>
      </c>
      <c r="G223" s="15">
        <v>0.0</v>
      </c>
      <c r="H223" s="15" t="s">
        <v>197</v>
      </c>
      <c r="I223" s="15" t="s">
        <v>9835</v>
      </c>
      <c r="J223" s="26" t="str">
        <f>IFERROR(__xludf.DUMMYFUNCTION("IF(G223="""","""",if(G223=0, INDEX(G$2:G223, MAX(FILTER(ROW(G$2:G223), G$2:G223&lt;&gt;0)))&amp;""v"", G223&amp;""r""))"),"0v")</f>
        <v>0v</v>
      </c>
      <c r="K223" s="25" t="str">
        <f t="shared" si="1"/>
        <v>De pastinaca</v>
      </c>
    </row>
    <row r="224">
      <c r="A224" s="15" t="s">
        <v>9836</v>
      </c>
      <c r="B224" s="14" t="s">
        <v>6125</v>
      </c>
      <c r="C224" s="15" t="s">
        <v>9837</v>
      </c>
      <c r="D224" s="15"/>
      <c r="E224" s="15">
        <v>84.0</v>
      </c>
      <c r="F224" s="15" t="s">
        <v>8405</v>
      </c>
      <c r="G224" s="15">
        <v>0.0</v>
      </c>
      <c r="H224" s="15" t="s">
        <v>205</v>
      </c>
      <c r="I224" s="15" t="s">
        <v>9838</v>
      </c>
      <c r="J224" s="26" t="str">
        <f>IFERROR(__xludf.DUMMYFUNCTION("IF(G224="""","""",if(G224=0, INDEX(G$2:G224, MAX(FILTER(ROW(G$2:G224), G$2:G224&lt;&gt;0)))&amp;""v"", G224&amp;""r""))"),"0v")</f>
        <v>0v</v>
      </c>
      <c r="K224" s="25" t="str">
        <f t="shared" si="1"/>
        <v>De sepia</v>
      </c>
    </row>
    <row r="225">
      <c r="A225" s="15" t="s">
        <v>9839</v>
      </c>
      <c r="B225" s="14" t="s">
        <v>6127</v>
      </c>
      <c r="C225" s="15" t="s">
        <v>9840</v>
      </c>
      <c r="D225" s="15"/>
      <c r="E225" s="15">
        <v>85.0</v>
      </c>
      <c r="F225" s="15" t="s">
        <v>8405</v>
      </c>
      <c r="G225" s="15">
        <v>32.0</v>
      </c>
      <c r="H225" s="15" t="s">
        <v>214</v>
      </c>
      <c r="I225" s="15" t="s">
        <v>9841</v>
      </c>
      <c r="J225" s="26" t="str">
        <f>IFERROR(__xludf.DUMMYFUNCTION("IF(G225="""","""",if(G225=0, INDEX(G$2:G225, MAX(FILTER(ROW(G$2:G225), G$2:G225&lt;&gt;0)))&amp;""v"", G225&amp;""r""))"),"32r")</f>
        <v>32r</v>
      </c>
      <c r="K225" s="25" t="str">
        <f t="shared" si="1"/>
        <v>De mulo pisce</v>
      </c>
    </row>
    <row r="226">
      <c r="A226" s="15" t="s">
        <v>9842</v>
      </c>
      <c r="B226" s="14" t="s">
        <v>6130</v>
      </c>
      <c r="C226" s="15" t="s">
        <v>9843</v>
      </c>
      <c r="D226" s="15"/>
      <c r="E226" s="15">
        <v>85.0</v>
      </c>
      <c r="F226" s="15" t="s">
        <v>8405</v>
      </c>
      <c r="G226" s="15">
        <v>32.0</v>
      </c>
      <c r="H226" s="15" t="s">
        <v>222</v>
      </c>
      <c r="I226" s="15" t="s">
        <v>9844</v>
      </c>
      <c r="J226" s="26" t="str">
        <f>IFERROR(__xludf.DUMMYFUNCTION("IF(G226="""","""",if(G226=0, INDEX(G$2:G226, MAX(FILTER(ROW(G$2:G226), G$2:G226&lt;&gt;0)))&amp;""v"", G226&amp;""r""))"),"32r")</f>
        <v>32r</v>
      </c>
      <c r="K226" s="25" t="str">
        <f t="shared" si="1"/>
        <v>De testibus hippopotami</v>
      </c>
    </row>
    <row r="227">
      <c r="A227" s="15" t="s">
        <v>9845</v>
      </c>
      <c r="B227" s="14" t="s">
        <v>6133</v>
      </c>
      <c r="C227" s="15" t="s">
        <v>9846</v>
      </c>
      <c r="D227" s="15"/>
      <c r="E227" s="15">
        <v>85.0</v>
      </c>
      <c r="F227" s="15" t="s">
        <v>8405</v>
      </c>
      <c r="G227" s="15">
        <v>32.0</v>
      </c>
      <c r="H227" s="15" t="s">
        <v>230</v>
      </c>
      <c r="I227" s="15" t="s">
        <v>9847</v>
      </c>
      <c r="J227" s="26" t="str">
        <f>IFERROR(__xludf.DUMMYFUNCTION("IF(G227="""","""",if(G227=0, INDEX(G$2:G227, MAX(FILTER(ROW(G$2:G227), G$2:G227&lt;&gt;0)))&amp;""v"", G227&amp;""r""))"),"32r")</f>
        <v>32r</v>
      </c>
      <c r="K227" s="25" t="str">
        <f t="shared" si="1"/>
        <v>De fibrinis testibus</v>
      </c>
    </row>
    <row r="228">
      <c r="A228" s="15" t="s">
        <v>9848</v>
      </c>
      <c r="B228" s="14" t="s">
        <v>6136</v>
      </c>
      <c r="C228" s="15" t="s">
        <v>9849</v>
      </c>
      <c r="D228" s="15"/>
      <c r="E228" s="15">
        <v>85.0</v>
      </c>
      <c r="F228" s="15" t="s">
        <v>8405</v>
      </c>
      <c r="G228" s="15">
        <v>32.0</v>
      </c>
      <c r="H228" s="15" t="s">
        <v>238</v>
      </c>
      <c r="I228" s="15" t="s">
        <v>9850</v>
      </c>
      <c r="J228" s="26" t="str">
        <f>IFERROR(__xludf.DUMMYFUNCTION("IF(G228="""","""",if(G228=0, INDEX(G$2:G228, MAX(FILTER(ROW(G$2:G228), G$2:G228&lt;&gt;0)))&amp;""v"", G228&amp;""r""))"),"32r")</f>
        <v>32r</v>
      </c>
      <c r="K228" s="25" t="str">
        <f t="shared" si="1"/>
        <v>De vulgari mustella</v>
      </c>
    </row>
    <row r="229">
      <c r="A229" s="15" t="s">
        <v>9851</v>
      </c>
      <c r="B229" s="14" t="s">
        <v>6139</v>
      </c>
      <c r="C229" s="15" t="s">
        <v>9852</v>
      </c>
      <c r="D229" s="15"/>
      <c r="E229" s="15">
        <v>86.0</v>
      </c>
      <c r="F229" s="15" t="s">
        <v>8405</v>
      </c>
      <c r="G229" s="15">
        <v>0.0</v>
      </c>
      <c r="H229" s="15" t="s">
        <v>248</v>
      </c>
      <c r="I229" s="15" t="s">
        <v>9853</v>
      </c>
      <c r="J229" s="26" t="str">
        <f>IFERROR(__xludf.DUMMYFUNCTION("IF(G229="""","""",if(G229=0, INDEX(G$2:G229, MAX(FILTER(ROW(G$2:G229), G$2:G229&lt;&gt;0)))&amp;""v"", G229&amp;""r""))"),"0v")</f>
        <v>0v</v>
      </c>
      <c r="K229" s="25" t="str">
        <f t="shared" si="1"/>
        <v>De ranis</v>
      </c>
    </row>
    <row r="230">
      <c r="A230" s="15" t="s">
        <v>9854</v>
      </c>
      <c r="B230" s="14" t="s">
        <v>6142</v>
      </c>
      <c r="C230" s="15" t="s">
        <v>9855</v>
      </c>
      <c r="D230" s="15"/>
      <c r="E230" s="15">
        <v>86.0</v>
      </c>
      <c r="F230" s="15" t="s">
        <v>8405</v>
      </c>
      <c r="G230" s="15">
        <v>0.0</v>
      </c>
      <c r="H230" s="15" t="s">
        <v>282</v>
      </c>
      <c r="I230" s="15" t="s">
        <v>9856</v>
      </c>
      <c r="J230" s="26" t="str">
        <f>IFERROR(__xludf.DUMMYFUNCTION("IF(G230="""","""",if(G230=0, INDEX(G$2:G230, MAX(FILTER(ROW(G$2:G230), G$2:G230&lt;&gt;0)))&amp;""v"", G230&amp;""r""))"),"0v")</f>
        <v>0v</v>
      </c>
      <c r="K230" s="25" t="str">
        <f t="shared" si="1"/>
        <v>De fele</v>
      </c>
    </row>
    <row r="231">
      <c r="A231" s="15" t="s">
        <v>9857</v>
      </c>
      <c r="B231" s="14" t="s">
        <v>6145</v>
      </c>
      <c r="C231" s="15" t="s">
        <v>9858</v>
      </c>
      <c r="D231" s="15"/>
      <c r="E231" s="15">
        <v>86.0</v>
      </c>
      <c r="F231" s="15" t="s">
        <v>8405</v>
      </c>
      <c r="G231" s="15">
        <v>0.0</v>
      </c>
      <c r="H231" s="15" t="s">
        <v>290</v>
      </c>
      <c r="I231" s="15" t="s">
        <v>9859</v>
      </c>
      <c r="J231" s="26" t="str">
        <f>IFERROR(__xludf.DUMMYFUNCTION("IF(G231="""","""",if(G231=0, INDEX(G$2:G231, MAX(FILTER(ROW(G$2:G231), G$2:G231&lt;&gt;0)))&amp;""v"", G231&amp;""r""))"),"0v")</f>
        <v>0v</v>
      </c>
      <c r="K231" s="25" t="str">
        <f t="shared" si="1"/>
        <v>De cerro pisce</v>
      </c>
    </row>
    <row r="232">
      <c r="A232" s="15" t="s">
        <v>9860</v>
      </c>
      <c r="B232" s="14" t="s">
        <v>6147</v>
      </c>
      <c r="C232" s="15" t="s">
        <v>9861</v>
      </c>
      <c r="D232" s="15"/>
      <c r="E232" s="15">
        <v>86.0</v>
      </c>
      <c r="F232" s="15" t="s">
        <v>8405</v>
      </c>
      <c r="G232" s="15">
        <v>0.0</v>
      </c>
      <c r="H232" s="15" t="s">
        <v>299</v>
      </c>
      <c r="I232" s="15" t="s">
        <v>9862</v>
      </c>
      <c r="J232" s="26" t="str">
        <f>IFERROR(__xludf.DUMMYFUNCTION("IF(G232="""","""",if(G232=0, INDEX(G$2:G232, MAX(FILTER(ROW(G$2:G232), G$2:G232&lt;&gt;0)))&amp;""v"", G232&amp;""r""))"),"0v")</f>
        <v>0v</v>
      </c>
      <c r="K232" s="25" t="str">
        <f t="shared" si="1"/>
        <v>De menis</v>
      </c>
    </row>
    <row r="233">
      <c r="A233" s="15" t="s">
        <v>9863</v>
      </c>
      <c r="B233" s="14" t="s">
        <v>6150</v>
      </c>
      <c r="C233" s="15" t="s">
        <v>9864</v>
      </c>
      <c r="D233" s="15"/>
      <c r="E233" s="15">
        <v>86.0</v>
      </c>
      <c r="F233" s="15" t="s">
        <v>8405</v>
      </c>
      <c r="G233" s="15">
        <v>0.0</v>
      </c>
      <c r="H233" s="15" t="s">
        <v>307</v>
      </c>
      <c r="I233" s="15" t="s">
        <v>9865</v>
      </c>
      <c r="J233" s="26" t="str">
        <f>IFERROR(__xludf.DUMMYFUNCTION("IF(G233="""","""",if(G233=0, INDEX(G$2:G233, MAX(FILTER(ROW(G$2:G233), G$2:G233&lt;&gt;0)))&amp;""v"", G233&amp;""r""))"),"0v")</f>
        <v>0v</v>
      </c>
      <c r="K233" s="25" t="str">
        <f t="shared" si="1"/>
        <v>De gobio</v>
      </c>
    </row>
    <row r="234">
      <c r="A234" s="15" t="s">
        <v>9866</v>
      </c>
      <c r="B234" s="14" t="s">
        <v>6152</v>
      </c>
      <c r="C234" s="15" t="s">
        <v>9867</v>
      </c>
      <c r="D234" s="15"/>
      <c r="E234" s="15">
        <v>86.0</v>
      </c>
      <c r="F234" s="15" t="s">
        <v>8405</v>
      </c>
      <c r="G234" s="15">
        <v>0.0</v>
      </c>
      <c r="H234" s="15" t="s">
        <v>317</v>
      </c>
      <c r="I234" s="15" t="s">
        <v>9868</v>
      </c>
      <c r="J234" s="26" t="str">
        <f>IFERROR(__xludf.DUMMYFUNCTION("IF(G234="""","""",if(G234=0, INDEX(G$2:G234, MAX(FILTER(ROW(G$2:G234), G$2:G234&lt;&gt;0)))&amp;""v"", G234&amp;""r""))"),"0v")</f>
        <v>0v</v>
      </c>
      <c r="K234" s="25" t="str">
        <f t="shared" si="1"/>
        <v>De thunno</v>
      </c>
    </row>
    <row r="235">
      <c r="A235" s="15" t="s">
        <v>9869</v>
      </c>
      <c r="B235" s="14" t="s">
        <v>6155</v>
      </c>
      <c r="C235" s="15" t="s">
        <v>9870</v>
      </c>
      <c r="D235" s="15"/>
      <c r="E235" s="15">
        <v>86.0</v>
      </c>
      <c r="F235" s="15" t="s">
        <v>8405</v>
      </c>
      <c r="G235" s="15">
        <v>0.0</v>
      </c>
      <c r="H235" s="15" t="s">
        <v>340</v>
      </c>
      <c r="I235" s="15" t="s">
        <v>9871</v>
      </c>
      <c r="J235" s="26" t="str">
        <f>IFERROR(__xludf.DUMMYFUNCTION("IF(G235="""","""",if(G235=0, INDEX(G$2:G235, MAX(FILTER(ROW(G$2:G235), G$2:G235&lt;&gt;0)))&amp;""v"", G235&amp;""r""))"),"0v")</f>
        <v>0v</v>
      </c>
      <c r="K235" s="25" t="str">
        <f t="shared" si="1"/>
        <v>De garro</v>
      </c>
    </row>
    <row r="236">
      <c r="A236" s="15" t="s">
        <v>9872</v>
      </c>
      <c r="B236" s="14" t="s">
        <v>6158</v>
      </c>
      <c r="C236" s="15" t="s">
        <v>9873</v>
      </c>
      <c r="D236" s="15"/>
      <c r="E236" s="15">
        <v>87.0</v>
      </c>
      <c r="F236" s="15" t="s">
        <v>8405</v>
      </c>
      <c r="G236" s="15">
        <v>33.0</v>
      </c>
      <c r="H236" s="15" t="s">
        <v>348</v>
      </c>
      <c r="I236" s="15" t="s">
        <v>9874</v>
      </c>
      <c r="J236" s="26" t="str">
        <f>IFERROR(__xludf.DUMMYFUNCTION("IF(G236="""","""",if(G236=0, INDEX(G$2:G236, MAX(FILTER(ROW(G$2:G236), G$2:G236&lt;&gt;0)))&amp;""v"", G236&amp;""r""))"),"33r")</f>
        <v>33r</v>
      </c>
      <c r="K236" s="25" t="str">
        <f t="shared" si="1"/>
        <v>De jure piscium</v>
      </c>
    </row>
    <row r="237">
      <c r="A237" s="15" t="s">
        <v>9875</v>
      </c>
      <c r="B237" s="14" t="s">
        <v>6160</v>
      </c>
      <c r="C237" s="15" t="s">
        <v>9876</v>
      </c>
      <c r="D237" s="15"/>
      <c r="E237" s="15">
        <v>87.0</v>
      </c>
      <c r="F237" s="15" t="s">
        <v>8405</v>
      </c>
      <c r="G237" s="15">
        <v>33.0</v>
      </c>
      <c r="H237" s="15" t="s">
        <v>356</v>
      </c>
      <c r="I237" s="15" t="s">
        <v>9877</v>
      </c>
      <c r="J237" s="26" t="str">
        <f>IFERROR(__xludf.DUMMYFUNCTION("IF(G237="""","""",if(G237=0, INDEX(G$2:G237, MAX(FILTER(ROW(G$2:G237), G$2:G237&lt;&gt;0)))&amp;""v"", G237&amp;""r""))"),"33r")</f>
        <v>33r</v>
      </c>
      <c r="K237" s="25" t="str">
        <f t="shared" si="1"/>
        <v>De cimicibus lectulariis</v>
      </c>
    </row>
    <row r="238">
      <c r="A238" s="15" t="s">
        <v>9878</v>
      </c>
      <c r="B238" s="14" t="s">
        <v>6162</v>
      </c>
      <c r="C238" s="15" t="s">
        <v>9879</v>
      </c>
      <c r="D238" s="15"/>
      <c r="E238" s="15">
        <v>87.0</v>
      </c>
      <c r="F238" s="15" t="s">
        <v>8405</v>
      </c>
      <c r="G238" s="15">
        <v>33.0</v>
      </c>
      <c r="H238" s="15" t="s">
        <v>363</v>
      </c>
      <c r="I238" s="15" t="s">
        <v>9880</v>
      </c>
      <c r="J238" s="26" t="str">
        <f>IFERROR(__xludf.DUMMYFUNCTION("IF(G238="""","""",if(G238=0, INDEX(G$2:G238, MAX(FILTER(ROW(G$2:G238), G$2:G238&lt;&gt;0)))&amp;""v"", G238&amp;""r""))"),"33r")</f>
        <v>33r</v>
      </c>
      <c r="K238" s="25" t="str">
        <f t="shared" si="1"/>
        <v>De millepeda</v>
      </c>
    </row>
    <row r="239">
      <c r="A239" s="15" t="s">
        <v>9881</v>
      </c>
      <c r="B239" s="14" t="s">
        <v>6164</v>
      </c>
      <c r="C239" s="15" t="s">
        <v>9882</v>
      </c>
      <c r="D239" s="15"/>
      <c r="E239" s="15">
        <v>87.0</v>
      </c>
      <c r="F239" s="15" t="s">
        <v>8405</v>
      </c>
      <c r="G239" s="15">
        <v>33.0</v>
      </c>
      <c r="H239" s="15" t="s">
        <v>371</v>
      </c>
      <c r="I239" s="15" t="s">
        <v>9883</v>
      </c>
      <c r="J239" s="26" t="str">
        <f>IFERROR(__xludf.DUMMYFUNCTION("IF(G239="""","""",if(G239=0, INDEX(G$2:G239, MAX(FILTER(ROW(G$2:G239), G$2:G239&lt;&gt;0)))&amp;""v"", G239&amp;""r""))"),"33r")</f>
        <v>33r</v>
      </c>
      <c r="K239" s="25" t="str">
        <f t="shared" si="1"/>
        <v>De blatta pistrinaria</v>
      </c>
    </row>
    <row r="240">
      <c r="A240" s="15" t="s">
        <v>9884</v>
      </c>
      <c r="B240" s="14" t="s">
        <v>6167</v>
      </c>
      <c r="C240" s="15" t="s">
        <v>9885</v>
      </c>
      <c r="D240" s="15"/>
      <c r="E240" s="15">
        <v>87.0</v>
      </c>
      <c r="F240" s="15" t="s">
        <v>8405</v>
      </c>
      <c r="G240" s="15">
        <v>33.0</v>
      </c>
      <c r="H240" s="15" t="s">
        <v>379</v>
      </c>
      <c r="I240" s="15" t="s">
        <v>9886</v>
      </c>
      <c r="J240" s="26" t="str">
        <f>IFERROR(__xludf.DUMMYFUNCTION("IF(G240="""","""",if(G240=0, INDEX(G$2:G240, MAX(FILTER(ROW(G$2:G240), G$2:G240&lt;&gt;0)))&amp;""v"", G240&amp;""r""))"),"33r")</f>
        <v>33r</v>
      </c>
      <c r="K240" s="25" t="str">
        <f t="shared" si="1"/>
        <v>De pulmone marino</v>
      </c>
    </row>
    <row r="241">
      <c r="A241" s="15" t="s">
        <v>9887</v>
      </c>
      <c r="B241" s="14" t="s">
        <v>6169</v>
      </c>
      <c r="C241" s="15" t="s">
        <v>9888</v>
      </c>
      <c r="D241" s="15"/>
      <c r="E241" s="15">
        <v>87.0</v>
      </c>
      <c r="F241" s="15" t="s">
        <v>8405</v>
      </c>
      <c r="G241" s="15">
        <v>33.0</v>
      </c>
      <c r="H241" s="15" t="s">
        <v>387</v>
      </c>
      <c r="I241" s="15" t="s">
        <v>9889</v>
      </c>
      <c r="J241" s="26" t="str">
        <f>IFERROR(__xludf.DUMMYFUNCTION("IF(G241="""","""",if(G241=0, INDEX(G$2:G241, MAX(FILTER(ROW(G$2:G241), G$2:G241&lt;&gt;0)))&amp;""v"", G241&amp;""r""))"),"33r")</f>
        <v>33r</v>
      </c>
      <c r="K241" s="25" t="str">
        <f t="shared" si="1"/>
        <v>De suillo pulmone</v>
      </c>
    </row>
    <row r="242">
      <c r="A242" s="15" t="s">
        <v>9890</v>
      </c>
      <c r="B242" s="14" t="s">
        <v>6171</v>
      </c>
      <c r="C242" s="15" t="s">
        <v>9891</v>
      </c>
      <c r="D242" s="15"/>
      <c r="E242" s="15">
        <v>87.0</v>
      </c>
      <c r="F242" s="15" t="s">
        <v>8405</v>
      </c>
      <c r="G242" s="15">
        <v>33.0</v>
      </c>
      <c r="H242" s="15" t="s">
        <v>396</v>
      </c>
      <c r="I242" s="15" t="s">
        <v>9892</v>
      </c>
      <c r="J242" s="26" t="str">
        <f>IFERROR(__xludf.DUMMYFUNCTION("IF(G242="""","""",if(G242=0, INDEX(G$2:G242, MAX(FILTER(ROW(G$2:G242), G$2:G242&lt;&gt;0)))&amp;""v"", G242&amp;""r""))"),"33r")</f>
        <v>33r</v>
      </c>
      <c r="K242" s="25" t="str">
        <f t="shared" si="1"/>
        <v>De vulpino pulmone</v>
      </c>
    </row>
    <row r="243">
      <c r="A243" s="15" t="s">
        <v>9893</v>
      </c>
      <c r="B243" s="14" t="s">
        <v>6173</v>
      </c>
      <c r="C243" s="15" t="s">
        <v>9894</v>
      </c>
      <c r="D243" s="15"/>
      <c r="E243" s="15">
        <v>87.0</v>
      </c>
      <c r="F243" s="15" t="s">
        <v>8405</v>
      </c>
      <c r="G243" s="15">
        <v>33.0</v>
      </c>
      <c r="H243" s="15" t="s">
        <v>404</v>
      </c>
      <c r="I243" s="15" t="s">
        <v>9895</v>
      </c>
      <c r="J243" s="26" t="str">
        <f>IFERROR(__xludf.DUMMYFUNCTION("IF(G243="""","""",if(G243=0, INDEX(G$2:G243, MAX(FILTER(ROW(G$2:G243), G$2:G243&lt;&gt;0)))&amp;""v"", G243&amp;""r""))"),"33r")</f>
        <v>33r</v>
      </c>
      <c r="K243" s="25" t="str">
        <f t="shared" si="1"/>
        <v>De ansinino .</v>
      </c>
    </row>
    <row r="244">
      <c r="A244" s="15" t="s">
        <v>9896</v>
      </c>
      <c r="B244" s="14" t="s">
        <v>6176</v>
      </c>
      <c r="C244" s="15" t="s">
        <v>9897</v>
      </c>
      <c r="D244" s="15"/>
      <c r="E244" s="15"/>
      <c r="F244" s="15"/>
      <c r="G244" s="15"/>
      <c r="H244" s="15"/>
      <c r="I244" s="15"/>
      <c r="J244" s="26" t="str">
        <f>IFERROR(__xludf.DUMMYFUNCTION("IF(G244="""","""",if(G244=0, INDEX(G$2:G244, MAX(FILTER(ROW(G$2:G244), G$2:G244&lt;&gt;0)))&amp;""v"", G244&amp;""r""))"),"")</f>
        <v/>
      </c>
      <c r="K244" s="25" t="str">
        <f t="shared" si="1"/>
        <v/>
      </c>
    </row>
    <row r="245">
      <c r="A245" s="15" t="s">
        <v>9898</v>
      </c>
      <c r="B245" s="14" t="s">
        <v>6179</v>
      </c>
      <c r="C245" s="15" t="s">
        <v>9899</v>
      </c>
      <c r="D245" s="15"/>
      <c r="E245" s="15">
        <v>88.0</v>
      </c>
      <c r="F245" s="15" t="s">
        <v>8405</v>
      </c>
      <c r="G245" s="15">
        <v>0.0</v>
      </c>
      <c r="H245" s="15" t="s">
        <v>420</v>
      </c>
      <c r="I245" s="15" t="s">
        <v>9900</v>
      </c>
      <c r="J245" s="26" t="str">
        <f>IFERROR(__xludf.DUMMYFUNCTION("IF(G245="""","""",if(G245=0, INDEX(G$2:G245, MAX(FILTER(ROW(G$2:G245), G$2:G245&lt;&gt;0)))&amp;""v"", G245&amp;""r""))"),"v")</f>
        <v>v</v>
      </c>
      <c r="K245" s="25" t="str">
        <f t="shared" si="1"/>
        <v>De ungula asini</v>
      </c>
    </row>
    <row r="246">
      <c r="A246" s="15" t="s">
        <v>9901</v>
      </c>
      <c r="B246" s="14" t="s">
        <v>6181</v>
      </c>
      <c r="C246" s="15" t="s">
        <v>9902</v>
      </c>
      <c r="D246" s="15"/>
      <c r="E246" s="15">
        <v>88.0</v>
      </c>
      <c r="F246" s="15" t="s">
        <v>8405</v>
      </c>
      <c r="G246" s="15">
        <v>0.0</v>
      </c>
      <c r="H246" s="15" t="s">
        <v>428</v>
      </c>
      <c r="I246" s="15" t="s">
        <v>9903</v>
      </c>
      <c r="J246" s="26" t="str">
        <f>IFERROR(__xludf.DUMMYFUNCTION("IF(G246="""","""",if(G246=0, INDEX(G$2:G246, MAX(FILTER(ROW(G$2:G246), G$2:G246&lt;&gt;0)))&amp;""v"", G246&amp;""r""))"),"v")</f>
        <v>v</v>
      </c>
      <c r="K246" s="25" t="str">
        <f t="shared" si="1"/>
        <v>De lichenibus equorum</v>
      </c>
    </row>
    <row r="247">
      <c r="A247" s="15" t="s">
        <v>9904</v>
      </c>
      <c r="B247" s="14" t="s">
        <v>6183</v>
      </c>
      <c r="C247" s="15" t="s">
        <v>9905</v>
      </c>
      <c r="D247" s="15"/>
      <c r="E247" s="15">
        <v>88.0</v>
      </c>
      <c r="F247" s="15" t="s">
        <v>8405</v>
      </c>
      <c r="G247" s="15">
        <v>0.0</v>
      </c>
      <c r="H247" s="15" t="s">
        <v>436</v>
      </c>
      <c r="I247" s="15" t="s">
        <v>9906</v>
      </c>
      <c r="J247" s="26" t="str">
        <f>IFERROR(__xludf.DUMMYFUNCTION("IF(G247="""","""",if(G247=0, INDEX(G$2:G247, MAX(FILTER(ROW(G$2:G247), G$2:G247&lt;&gt;0)))&amp;""v"", G247&amp;""r""))"),"v")</f>
        <v>v</v>
      </c>
      <c r="K247" s="25" t="str">
        <f t="shared" si="1"/>
        <v>De ungula caprae</v>
      </c>
    </row>
    <row r="248">
      <c r="A248" s="15" t="s">
        <v>9907</v>
      </c>
      <c r="B248" s="14" t="s">
        <v>6185</v>
      </c>
      <c r="C248" s="15" t="s">
        <v>9908</v>
      </c>
      <c r="D248" s="15"/>
      <c r="E248" s="15">
        <v>88.0</v>
      </c>
      <c r="F248" s="15" t="s">
        <v>8405</v>
      </c>
      <c r="G248" s="15">
        <v>0.0</v>
      </c>
      <c r="H248" s="15" t="s">
        <v>444</v>
      </c>
      <c r="I248" s="15" t="s">
        <v>9909</v>
      </c>
      <c r="J248" s="26" t="str">
        <f>IFERROR(__xludf.DUMMYFUNCTION("IF(G248="""","""",if(G248=0, INDEX(G$2:G248, MAX(FILTER(ROW(G$2:G248), G$2:G248&lt;&gt;0)))&amp;""v"", G248&amp;""r""))"),"v")</f>
        <v>v</v>
      </c>
      <c r="K248" s="25" t="str">
        <f t="shared" si="1"/>
        <v>De caprino jonicere</v>
      </c>
    </row>
    <row r="249">
      <c r="A249" s="15" t="s">
        <v>9910</v>
      </c>
      <c r="B249" s="14" t="s">
        <v>6187</v>
      </c>
      <c r="C249" s="15" t="s">
        <v>9911</v>
      </c>
      <c r="D249" s="15"/>
      <c r="E249" s="15">
        <v>88.0</v>
      </c>
      <c r="F249" s="15" t="s">
        <v>8405</v>
      </c>
      <c r="G249" s="15">
        <v>0.0</v>
      </c>
      <c r="H249" s="15" t="s">
        <v>452</v>
      </c>
      <c r="I249" s="15" t="s">
        <v>9912</v>
      </c>
      <c r="J249" s="26" t="str">
        <f>IFERROR(__xludf.DUMMYFUNCTION("IF(G249="""","""",if(G249=0, INDEX(G$2:G249, MAX(FILTER(ROW(G$2:G249), G$2:G249&lt;&gt;0)))&amp;""v"", G249&amp;""r""))"),"v")</f>
        <v>v</v>
      </c>
      <c r="K249" s="25" t="str">
        <f t="shared" si="1"/>
        <v>De apri iocinere</v>
      </c>
    </row>
    <row r="250">
      <c r="A250" s="15" t="s">
        <v>9913</v>
      </c>
      <c r="B250" s="14" t="s">
        <v>6189</v>
      </c>
      <c r="C250" s="15" t="s">
        <v>9914</v>
      </c>
      <c r="D250" s="15"/>
      <c r="E250" s="15">
        <v>88.0</v>
      </c>
      <c r="F250" s="15" t="s">
        <v>8405</v>
      </c>
      <c r="G250" s="15">
        <v>0.0</v>
      </c>
      <c r="H250" s="15" t="s">
        <v>460</v>
      </c>
      <c r="I250" s="15" t="s">
        <v>9915</v>
      </c>
      <c r="J250" s="26" t="str">
        <f>IFERROR(__xludf.DUMMYFUNCTION("IF(G250="""","""",if(G250=0, INDEX(G$2:G250, MAX(FILTER(ROW(G$2:G250), G$2:G250&lt;&gt;0)))&amp;""v"", G250&amp;""r""))"),"v")</f>
        <v>v</v>
      </c>
      <c r="K250" s="25" t="str">
        <f t="shared" si="1"/>
        <v>De cane rabioso</v>
      </c>
    </row>
    <row r="251">
      <c r="A251" s="15" t="s">
        <v>9916</v>
      </c>
      <c r="B251" s="14" t="s">
        <v>6191</v>
      </c>
      <c r="C251" s="15" t="s">
        <v>9917</v>
      </c>
      <c r="D251" s="15"/>
      <c r="E251" s="15">
        <v>88.0</v>
      </c>
      <c r="F251" s="15" t="s">
        <v>8405</v>
      </c>
      <c r="G251" s="15">
        <v>0.0</v>
      </c>
      <c r="H251" s="15" t="s">
        <v>468</v>
      </c>
      <c r="I251" s="15" t="s">
        <v>9918</v>
      </c>
      <c r="J251" s="26" t="str">
        <f>IFERROR(__xludf.DUMMYFUNCTION("IF(G251="""","""",if(G251=0, INDEX(G$2:G251, MAX(FILTER(ROW(G$2:G251), G$2:G251&lt;&gt;0)))&amp;""v"", G251&amp;""r""))"),"v")</f>
        <v>v</v>
      </c>
      <c r="K251" s="25" t="str">
        <f t="shared" si="1"/>
        <v>De soleis veteramentariis</v>
      </c>
    </row>
    <row r="252">
      <c r="A252" s="15" t="s">
        <v>9919</v>
      </c>
      <c r="B252" s="14" t="s">
        <v>6193</v>
      </c>
      <c r="C252" s="15" t="s">
        <v>9920</v>
      </c>
      <c r="D252" s="15"/>
      <c r="E252" s="15">
        <v>88.0</v>
      </c>
      <c r="F252" s="15" t="s">
        <v>8405</v>
      </c>
      <c r="G252" s="15">
        <v>0.0</v>
      </c>
      <c r="H252" s="15" t="s">
        <v>477</v>
      </c>
      <c r="I252" s="15" t="s">
        <v>9921</v>
      </c>
      <c r="J252" s="26" t="str">
        <f>IFERROR(__xludf.DUMMYFUNCTION("IF(G252="""","""",if(G252=0, INDEX(G$2:G252, MAX(FILTER(ROW(G$2:G252), G$2:G252&lt;&gt;0)))&amp;""v"", G252&amp;""r""))"),"v")</f>
        <v>v</v>
      </c>
      <c r="K252" s="25" t="str">
        <f t="shared" si="1"/>
        <v>De mergi iocinere</v>
      </c>
    </row>
    <row r="253">
      <c r="A253" s="15" t="s">
        <v>9922</v>
      </c>
      <c r="B253" s="14" t="s">
        <v>6195</v>
      </c>
      <c r="C253" s="15" t="s">
        <v>9923</v>
      </c>
      <c r="D253" s="15"/>
      <c r="E253" s="15">
        <v>88.0</v>
      </c>
      <c r="F253" s="15" t="s">
        <v>8405</v>
      </c>
      <c r="G253" s="15">
        <v>0.0</v>
      </c>
      <c r="H253" s="15" t="s">
        <v>485</v>
      </c>
      <c r="I253" s="15" t="s">
        <v>9924</v>
      </c>
      <c r="J253" s="26" t="str">
        <f>IFERROR(__xludf.DUMMYFUNCTION("IF(G253="""","""",if(G253=0, INDEX(G$2:G253, MAX(FILTER(ROW(G$2:G253), G$2:G253&lt;&gt;0)))&amp;""v"", G253&amp;""r""))"),"v")</f>
        <v>v</v>
      </c>
      <c r="K253" s="25" t="str">
        <f t="shared" si="1"/>
        <v>De gallina</v>
      </c>
    </row>
    <row r="254">
      <c r="A254" s="15" t="s">
        <v>9925</v>
      </c>
      <c r="B254" s="14" t="s">
        <v>6198</v>
      </c>
      <c r="C254" s="15" t="s">
        <v>9926</v>
      </c>
      <c r="D254" s="15"/>
      <c r="E254" s="15">
        <v>88.0</v>
      </c>
      <c r="F254" s="15" t="s">
        <v>8405</v>
      </c>
      <c r="G254" s="15">
        <v>0.0</v>
      </c>
      <c r="H254" s="15" t="s">
        <v>493</v>
      </c>
      <c r="I254" s="15" t="s">
        <v>9927</v>
      </c>
      <c r="J254" s="26" t="str">
        <f>IFERROR(__xludf.DUMMYFUNCTION("IF(G254="""","""",if(G254=0, INDEX(G$2:G254, MAX(FILTER(ROW(G$2:G254), G$2:G254&lt;&gt;0)))&amp;""v"", G254&amp;""r""))"),"v")</f>
        <v>v</v>
      </c>
      <c r="K254" s="25" t="str">
        <f t="shared" si="1"/>
        <v>De gallinaceo cerebello</v>
      </c>
    </row>
    <row r="255">
      <c r="A255" s="15" t="s">
        <v>9928</v>
      </c>
      <c r="B255" s="14" t="s">
        <v>6200</v>
      </c>
      <c r="C255" s="15" t="s">
        <v>9929</v>
      </c>
      <c r="D255" s="15"/>
      <c r="E255" s="15">
        <v>89.0</v>
      </c>
      <c r="F255" s="15" t="s">
        <v>8405</v>
      </c>
      <c r="G255" s="15">
        <v>34.0</v>
      </c>
      <c r="H255" s="15" t="s">
        <v>501</v>
      </c>
      <c r="I255" s="15" t="s">
        <v>9930</v>
      </c>
      <c r="J255" s="26" t="str">
        <f>IFERROR(__xludf.DUMMYFUNCTION("IF(G255="""","""",if(G255=0, INDEX(G$2:G255, MAX(FILTER(ROW(G$2:G255), G$2:G255&lt;&gt;0)))&amp;""v"", G255&amp;""r""))"),"34r")</f>
        <v>34r</v>
      </c>
      <c r="K255" s="25" t="str">
        <f t="shared" si="1"/>
        <v>De ovorum natura</v>
      </c>
    </row>
    <row r="256">
      <c r="A256" s="15" t="s">
        <v>9931</v>
      </c>
      <c r="B256" s="14" t="s">
        <v>6202</v>
      </c>
      <c r="C256" s="15" t="s">
        <v>9932</v>
      </c>
      <c r="D256" s="15"/>
      <c r="E256" s="15">
        <v>89.0</v>
      </c>
      <c r="F256" s="15" t="s">
        <v>8405</v>
      </c>
      <c r="G256" s="15">
        <v>34.0</v>
      </c>
      <c r="H256" s="15" t="s">
        <v>509</v>
      </c>
      <c r="I256" s="15" t="s">
        <v>9933</v>
      </c>
      <c r="J256" s="26" t="str">
        <f>IFERROR(__xludf.DUMMYFUNCTION("IF(G256="""","""",if(G256=0, INDEX(G$2:G256, MAX(FILTER(ROW(G$2:G256), G$2:G256&lt;&gt;0)))&amp;""v"", G256&amp;""r""))"),"34r")</f>
        <v>34r</v>
      </c>
      <c r="K256" s="25" t="str">
        <f t="shared" si="1"/>
        <v>De candido ovi</v>
      </c>
    </row>
    <row r="257">
      <c r="A257" s="15" t="s">
        <v>9934</v>
      </c>
      <c r="B257" s="14" t="s">
        <v>6204</v>
      </c>
      <c r="C257" s="15" t="s">
        <v>9935</v>
      </c>
      <c r="D257" s="15"/>
      <c r="E257" s="15">
        <v>89.0</v>
      </c>
      <c r="F257" s="15" t="s">
        <v>8405</v>
      </c>
      <c r="G257" s="15">
        <v>34.0</v>
      </c>
      <c r="H257" s="15" t="s">
        <v>524</v>
      </c>
      <c r="I257" s="15" t="s">
        <v>9936</v>
      </c>
      <c r="J257" s="26" t="str">
        <f>IFERROR(__xludf.DUMMYFUNCTION("IF(G257="""","""",if(G257=0, INDEX(G$2:G257, MAX(FILTER(ROW(G$2:G257), G$2:G257&lt;&gt;0)))&amp;""v"", G257&amp;""r""))"),"34r")</f>
        <v>34r</v>
      </c>
      <c r="K257" s="25" t="str">
        <f t="shared" si="1"/>
        <v>De cicadis</v>
      </c>
    </row>
    <row r="258">
      <c r="A258" s="15" t="s">
        <v>9937</v>
      </c>
      <c r="B258" s="14" t="s">
        <v>6207</v>
      </c>
      <c r="C258" s="15" t="s">
        <v>9938</v>
      </c>
      <c r="D258" s="15"/>
      <c r="E258" s="15">
        <v>89.0</v>
      </c>
      <c r="F258" s="15" t="s">
        <v>8405</v>
      </c>
      <c r="G258" s="15">
        <v>34.0</v>
      </c>
      <c r="H258" s="15" t="s">
        <v>531</v>
      </c>
      <c r="I258" s="15" t="s">
        <v>9939</v>
      </c>
      <c r="J258" s="26" t="str">
        <f>IFERROR(__xludf.DUMMYFUNCTION("IF(G258="""","""",if(G258=0, INDEX(G$2:G258, MAX(FILTER(ROW(G$2:G258), G$2:G258&lt;&gt;0)))&amp;""v"", G258&amp;""r""))"),"34r")</f>
        <v>34r</v>
      </c>
      <c r="K258" s="25" t="str">
        <f t="shared" si="1"/>
        <v>De locustis</v>
      </c>
    </row>
    <row r="259">
      <c r="A259" s="15" t="s">
        <v>9940</v>
      </c>
      <c r="B259" s="14" t="s">
        <v>6209</v>
      </c>
      <c r="C259" s="15" t="s">
        <v>9941</v>
      </c>
      <c r="D259" s="15"/>
      <c r="E259" s="15">
        <v>89.0</v>
      </c>
      <c r="F259" s="15" t="s">
        <v>8405</v>
      </c>
      <c r="G259" s="15">
        <v>34.0</v>
      </c>
      <c r="H259" s="15" t="s">
        <v>539</v>
      </c>
      <c r="I259" s="15" t="s">
        <v>9942</v>
      </c>
      <c r="J259" s="26" t="str">
        <f>IFERROR(__xludf.DUMMYFUNCTION("IF(G259="""","""",if(G259=0, INDEX(G$2:G259, MAX(FILTER(ROW(G$2:G259), G$2:G259&lt;&gt;0)))&amp;""v"", G259&amp;""r""))"),"34r")</f>
        <v>34r</v>
      </c>
      <c r="K259" s="25" t="str">
        <f t="shared" si="1"/>
        <v>De ossifrago</v>
      </c>
    </row>
    <row r="260">
      <c r="A260" s="15" t="s">
        <v>9943</v>
      </c>
      <c r="B260" s="14" t="s">
        <v>6212</v>
      </c>
      <c r="C260" s="15" t="s">
        <v>9944</v>
      </c>
      <c r="D260" s="15"/>
      <c r="E260" s="15">
        <v>90.0</v>
      </c>
      <c r="F260" s="15" t="s">
        <v>8405</v>
      </c>
      <c r="G260" s="15">
        <v>0.0</v>
      </c>
      <c r="H260" s="15" t="s">
        <v>547</v>
      </c>
      <c r="I260" s="15" t="s">
        <v>9945</v>
      </c>
      <c r="J260" s="26" t="str">
        <f>IFERROR(__xludf.DUMMYFUNCTION("IF(G260="""","""",if(G260=0, INDEX(G$2:G260, MAX(FILTER(ROW(G$2:G260), G$2:G260&lt;&gt;0)))&amp;""v"", G260&amp;""r""))"),"0v")</f>
        <v>0v</v>
      </c>
      <c r="K260" s="25" t="str">
        <f t="shared" si="1"/>
        <v>De galerita</v>
      </c>
    </row>
    <row r="261">
      <c r="A261" s="15" t="s">
        <v>9946</v>
      </c>
      <c r="B261" s="14" t="s">
        <v>6214</v>
      </c>
      <c r="C261" s="15" t="s">
        <v>9947</v>
      </c>
      <c r="D261" s="15"/>
      <c r="E261" s="15">
        <v>90.0</v>
      </c>
      <c r="F261" s="15" t="s">
        <v>8405</v>
      </c>
      <c r="G261" s="15">
        <v>0.0</v>
      </c>
      <c r="H261" s="15" t="s">
        <v>556</v>
      </c>
      <c r="I261" s="15" t="s">
        <v>9948</v>
      </c>
      <c r="J261" s="26" t="str">
        <f>IFERROR(__xludf.DUMMYFUNCTION("IF(G261="""","""",if(G261=0, INDEX(G$2:G261, MAX(FILTER(ROW(G$2:G261), G$2:G261&lt;&gt;0)))&amp;""v"", G261&amp;""r""))"),"0v")</f>
        <v>0v</v>
      </c>
      <c r="K261" s="25" t="str">
        <f t="shared" si="1"/>
        <v>De hirundinibus</v>
      </c>
    </row>
    <row r="262">
      <c r="A262" s="15" t="s">
        <v>9949</v>
      </c>
      <c r="B262" s="14" t="s">
        <v>6217</v>
      </c>
      <c r="C262" s="15" t="s">
        <v>9950</v>
      </c>
      <c r="D262" s="15"/>
      <c r="E262" s="15">
        <v>90.0</v>
      </c>
      <c r="F262" s="15" t="s">
        <v>8405</v>
      </c>
      <c r="G262" s="15">
        <v>0.0</v>
      </c>
      <c r="H262" s="15" t="s">
        <v>564</v>
      </c>
      <c r="I262" s="15" t="s">
        <v>9951</v>
      </c>
      <c r="J262" s="26" t="str">
        <f>IFERROR(__xludf.DUMMYFUNCTION("IF(G262="""","""",if(G262=0, INDEX(G$2:G262, MAX(FILTER(ROW(G$2:G262), G$2:G262&lt;&gt;0)))&amp;""v"", G262&amp;""r""))"),"0v")</f>
        <v>0v</v>
      </c>
      <c r="K262" s="25" t="str">
        <f t="shared" si="1"/>
        <v>De ebore</v>
      </c>
    </row>
    <row r="263">
      <c r="A263" s="15" t="s">
        <v>9952</v>
      </c>
      <c r="B263" s="14" t="s">
        <v>6219</v>
      </c>
      <c r="C263" s="15" t="s">
        <v>9953</v>
      </c>
      <c r="D263" s="15"/>
      <c r="E263" s="15">
        <v>90.0</v>
      </c>
      <c r="F263" s="15" t="s">
        <v>8405</v>
      </c>
      <c r="G263" s="15">
        <v>0.0</v>
      </c>
      <c r="H263" s="15" t="s">
        <v>573</v>
      </c>
      <c r="I263" s="15" t="s">
        <v>9954</v>
      </c>
      <c r="J263" s="26" t="str">
        <f>IFERROR(__xludf.DUMMYFUNCTION("IF(G263="""","""",if(G263=0, INDEX(G$2:G263, MAX(FILTER(ROW(G$2:G263), G$2:G263&lt;&gt;0)))&amp;""v"", G263&amp;""r""))"),"0v")</f>
        <v>0v</v>
      </c>
      <c r="K263" s="25" t="str">
        <f t="shared" si="1"/>
        <v>De suillo talo</v>
      </c>
    </row>
    <row r="264">
      <c r="A264" s="15" t="s">
        <v>9955</v>
      </c>
      <c r="B264" s="14" t="s">
        <v>6222</v>
      </c>
      <c r="C264" s="15" t="s">
        <v>9956</v>
      </c>
      <c r="D264" s="15"/>
      <c r="E264" s="15">
        <v>90.0</v>
      </c>
      <c r="F264" s="15" t="s">
        <v>8405</v>
      </c>
      <c r="G264" s="15">
        <v>0.0</v>
      </c>
      <c r="H264" s="15" t="s">
        <v>581</v>
      </c>
      <c r="I264" s="15" t="s">
        <v>9957</v>
      </c>
      <c r="J264" s="26" t="str">
        <f>IFERROR(__xludf.DUMMYFUNCTION("IF(G264="""","""",if(G264=0, INDEX(G$2:G264, MAX(FILTER(ROW(G$2:G264), G$2:G264&lt;&gt;0)))&amp;""v"", G264&amp;""r""))"),"0v")</f>
        <v>0v</v>
      </c>
      <c r="K264" s="25" t="str">
        <f t="shared" si="1"/>
        <v>De ceruino cornu</v>
      </c>
    </row>
    <row r="265">
      <c r="A265" s="15" t="s">
        <v>9958</v>
      </c>
      <c r="B265" s="14" t="s">
        <v>6224</v>
      </c>
      <c r="C265" s="15" t="s">
        <v>9959</v>
      </c>
      <c r="D265" s="15"/>
      <c r="E265" s="15">
        <v>90.0</v>
      </c>
      <c r="F265" s="15" t="s">
        <v>8405</v>
      </c>
      <c r="G265" s="15">
        <v>0.0</v>
      </c>
      <c r="H265" s="15" t="s">
        <v>591</v>
      </c>
      <c r="I265" s="15" t="s">
        <v>9960</v>
      </c>
      <c r="J265" s="26" t="str">
        <f>IFERROR(__xludf.DUMMYFUNCTION("IF(G265="""","""",if(G265=0, INDEX(G$2:G265, MAX(FILTER(ROW(G$2:G265), G$2:G265&lt;&gt;0)))&amp;""v"", G265&amp;""r""))"),"0v")</f>
        <v>0v</v>
      </c>
      <c r="K265" s="25" t="str">
        <f t="shared" si="1"/>
        <v>De eruca</v>
      </c>
    </row>
    <row r="266">
      <c r="A266" s="15" t="s">
        <v>9961</v>
      </c>
      <c r="B266" s="14" t="s">
        <v>6227</v>
      </c>
      <c r="C266" s="15" t="s">
        <v>9962</v>
      </c>
      <c r="D266" s="15"/>
      <c r="E266" s="15">
        <v>90.0</v>
      </c>
      <c r="F266" s="15" t="s">
        <v>8405</v>
      </c>
      <c r="G266" s="15">
        <v>0.0</v>
      </c>
      <c r="H266" s="15" t="s">
        <v>599</v>
      </c>
      <c r="I266" s="15" t="s">
        <v>9963</v>
      </c>
      <c r="J266" s="26" t="str">
        <f>IFERROR(__xludf.DUMMYFUNCTION("IF(G266="""","""",if(G266=0, INDEX(G$2:G266, MAX(FILTER(ROW(G$2:G266), G$2:G266&lt;&gt;0)))&amp;""v"", G266&amp;""r""))"),"0v")</f>
        <v>0v</v>
      </c>
      <c r="K266" s="25" t="str">
        <f t="shared" si="1"/>
        <v>De cantharidibus</v>
      </c>
    </row>
    <row r="267">
      <c r="A267" s="15" t="s">
        <v>9964</v>
      </c>
      <c r="B267" s="14" t="s">
        <v>6230</v>
      </c>
      <c r="C267" s="15" t="s">
        <v>9965</v>
      </c>
      <c r="D267" s="15"/>
      <c r="E267" s="15">
        <v>91.0</v>
      </c>
      <c r="F267" s="15" t="s">
        <v>8405</v>
      </c>
      <c r="G267" s="15">
        <v>35.0</v>
      </c>
      <c r="H267" s="15" t="s">
        <v>607</v>
      </c>
      <c r="I267" s="15" t="s">
        <v>9966</v>
      </c>
      <c r="J267" s="26" t="str">
        <f>IFERROR(__xludf.DUMMYFUNCTION("IF(G267="""","""",if(G267=0, INDEX(G$2:G267, MAX(FILTER(ROW(G$2:G267), G$2:G267&lt;&gt;0)))&amp;""v"", G267&amp;""r""))"),"35r")</f>
        <v>35r</v>
      </c>
      <c r="K267" s="25" t="str">
        <f t="shared" si="1"/>
        <v>De bupreste</v>
      </c>
    </row>
    <row r="268">
      <c r="A268" s="15" t="s">
        <v>9967</v>
      </c>
      <c r="B268" s="14" t="s">
        <v>6232</v>
      </c>
      <c r="C268" s="15" t="s">
        <v>9968</v>
      </c>
      <c r="D268" s="15"/>
      <c r="E268" s="15">
        <v>91.0</v>
      </c>
      <c r="F268" s="15" t="s">
        <v>8405</v>
      </c>
      <c r="G268" s="15">
        <v>35.0</v>
      </c>
      <c r="H268" s="15" t="s">
        <v>615</v>
      </c>
      <c r="I268" s="15" t="s">
        <v>9969</v>
      </c>
      <c r="J268" s="26" t="str">
        <f>IFERROR(__xludf.DUMMYFUNCTION("IF(G268="""","""",if(G268=0, INDEX(G$2:G268, MAX(FILTER(ROW(G$2:G268), G$2:G268&lt;&gt;0)))&amp;""v"", G268&amp;""r""))"),"35r")</f>
        <v>35r</v>
      </c>
      <c r="K268" s="25" t="str">
        <f t="shared" si="1"/>
        <v>De salamandra</v>
      </c>
    </row>
    <row r="269">
      <c r="A269" s="15" t="s">
        <v>9970</v>
      </c>
      <c r="B269" s="14" t="s">
        <v>6235</v>
      </c>
      <c r="C269" s="15" t="s">
        <v>9971</v>
      </c>
      <c r="D269" s="15"/>
      <c r="E269" s="15">
        <v>91.0</v>
      </c>
      <c r="F269" s="15" t="s">
        <v>8405</v>
      </c>
      <c r="G269" s="15">
        <v>35.0</v>
      </c>
      <c r="H269" s="15" t="s">
        <v>623</v>
      </c>
      <c r="I269" s="15" t="s">
        <v>9972</v>
      </c>
      <c r="J269" s="26" t="str">
        <f>IFERROR(__xludf.DUMMYFUNCTION("IF(G269="""","""",if(G269=0, INDEX(G$2:G269, MAX(FILTER(ROW(G$2:G269), G$2:G269&lt;&gt;0)))&amp;""v"", G269&amp;""r""))"),"35r")</f>
        <v>35r</v>
      </c>
      <c r="K269" s="25" t="str">
        <f t="shared" si="1"/>
        <v>De araneo</v>
      </c>
    </row>
    <row r="270">
      <c r="A270" s="15" t="s">
        <v>9973</v>
      </c>
      <c r="B270" s="14" t="s">
        <v>6238</v>
      </c>
      <c r="C270" s="15" t="s">
        <v>9974</v>
      </c>
      <c r="D270" s="15"/>
      <c r="E270" s="15">
        <v>91.0</v>
      </c>
      <c r="F270" s="15" t="s">
        <v>8405</v>
      </c>
      <c r="G270" s="15">
        <v>35.0</v>
      </c>
      <c r="H270" s="15" t="s">
        <v>631</v>
      </c>
      <c r="I270" s="15" t="s">
        <v>9975</v>
      </c>
      <c r="J270" s="26" t="str">
        <f>IFERROR(__xludf.DUMMYFUNCTION("IF(G270="""","""",if(G270=0, INDEX(G$2:G270, MAX(FILTER(ROW(G$2:G270), G$2:G270&lt;&gt;0)))&amp;""v"", G270&amp;""r""))"),"35r")</f>
        <v>35r</v>
      </c>
      <c r="K270" s="25" t="str">
        <f t="shared" si="1"/>
        <v>De lacerta</v>
      </c>
    </row>
    <row r="271">
      <c r="A271" s="15" t="s">
        <v>9976</v>
      </c>
      <c r="B271" s="14" t="s">
        <v>6241</v>
      </c>
      <c r="C271" s="15" t="s">
        <v>9977</v>
      </c>
      <c r="D271" s="15"/>
      <c r="E271" s="15">
        <v>91.0</v>
      </c>
      <c r="F271" s="15" t="s">
        <v>8405</v>
      </c>
      <c r="G271" s="15">
        <v>35.0</v>
      </c>
      <c r="H271" s="15" t="s">
        <v>635</v>
      </c>
      <c r="I271" s="15" t="s">
        <v>9978</v>
      </c>
      <c r="J271" s="26" t="str">
        <f>IFERROR(__xludf.DUMMYFUNCTION("IF(G271="""","""",if(G271=0, INDEX(G$2:G271, MAX(FILTER(ROW(G$2:G271), G$2:G271&lt;&gt;0)))&amp;""v"", G271&amp;""r""))"),"35r")</f>
        <v>35r</v>
      </c>
      <c r="K271" s="25" t="str">
        <f t="shared" si="1"/>
        <v>De sepe</v>
      </c>
    </row>
    <row r="272">
      <c r="A272" s="15" t="s">
        <v>9979</v>
      </c>
      <c r="B272" s="14" t="s">
        <v>6243</v>
      </c>
      <c r="C272" s="15" t="s">
        <v>9980</v>
      </c>
      <c r="D272" s="15"/>
      <c r="E272" s="15">
        <v>91.0</v>
      </c>
      <c r="F272" s="15" t="s">
        <v>8405</v>
      </c>
      <c r="G272" s="15">
        <v>35.0</v>
      </c>
      <c r="H272" s="15" t="s">
        <v>654</v>
      </c>
      <c r="I272" s="15" t="s">
        <v>9981</v>
      </c>
      <c r="J272" s="26" t="str">
        <f>IFERROR(__xludf.DUMMYFUNCTION("IF(G272="""","""",if(G272=0, INDEX(G$2:G272, MAX(FILTER(ROW(G$2:G272), G$2:G272&lt;&gt;0)))&amp;""v"", G272&amp;""r""))"),"35r")</f>
        <v>35r</v>
      </c>
      <c r="K272" s="25" t="str">
        <f t="shared" si="1"/>
        <v>De scinc</v>
      </c>
    </row>
    <row r="273">
      <c r="A273" s="15" t="s">
        <v>9982</v>
      </c>
      <c r="B273" s="14" t="s">
        <v>6246</v>
      </c>
      <c r="C273" s="15" t="s">
        <v>9983</v>
      </c>
      <c r="D273" s="15"/>
      <c r="E273" s="15">
        <v>92.0</v>
      </c>
      <c r="F273" s="15" t="s">
        <v>8405</v>
      </c>
      <c r="G273" s="15">
        <v>0.0</v>
      </c>
      <c r="H273" s="15" t="s">
        <v>664</v>
      </c>
      <c r="I273" s="15" t="s">
        <v>9984</v>
      </c>
      <c r="J273" s="26" t="str">
        <f>IFERROR(__xludf.DUMMYFUNCTION("IF(G273="""","""",if(G273=0, INDEX(G$2:G273, MAX(FILTER(ROW(G$2:G273), G$2:G273&lt;&gt;0)))&amp;""v"", G273&amp;""r""))"),"0v")</f>
        <v>0v</v>
      </c>
      <c r="K273" s="25" t="str">
        <f t="shared" si="1"/>
        <v>De terrenis vermibus</v>
      </c>
    </row>
    <row r="274">
      <c r="A274" s="15" t="s">
        <v>9985</v>
      </c>
      <c r="B274" s="14" t="s">
        <v>6249</v>
      </c>
      <c r="C274" s="15" t="s">
        <v>9986</v>
      </c>
      <c r="D274" s="15"/>
      <c r="E274" s="15">
        <v>92.0</v>
      </c>
      <c r="F274" s="15" t="s">
        <v>8405</v>
      </c>
      <c r="G274" s="15">
        <v>0.0</v>
      </c>
      <c r="H274" s="15" t="s">
        <v>672</v>
      </c>
      <c r="I274" s="15" t="s">
        <v>9987</v>
      </c>
      <c r="J274" s="26" t="str">
        <f>IFERROR(__xludf.DUMMYFUNCTION("IF(G274="""","""",if(G274=0, INDEX(G$2:G274, MAX(FILTER(ROW(G$2:G274), G$2:G274&lt;&gt;0)))&amp;""v"", G274&amp;""r""))"),"0v")</f>
        <v>0v</v>
      </c>
      <c r="K274" s="25" t="str">
        <f t="shared" si="1"/>
        <v>De mure araneo</v>
      </c>
    </row>
    <row r="275">
      <c r="A275" s="15" t="s">
        <v>9988</v>
      </c>
      <c r="B275" s="14" t="s">
        <v>6251</v>
      </c>
      <c r="C275" s="15" t="s">
        <v>9989</v>
      </c>
      <c r="D275" s="15"/>
      <c r="E275" s="15">
        <v>92.0</v>
      </c>
      <c r="F275" s="15" t="s">
        <v>8405</v>
      </c>
      <c r="G275" s="15">
        <v>0.0</v>
      </c>
      <c r="H275" s="15" t="s">
        <v>682</v>
      </c>
      <c r="I275" s="15" t="s">
        <v>9990</v>
      </c>
      <c r="J275" s="26" t="str">
        <f>IFERROR(__xludf.DUMMYFUNCTION("IF(G275="""","""",if(G275=0, INDEX(G$2:G275, MAX(FILTER(ROW(G$2:G275), G$2:G275&lt;&gt;0)))&amp;""v"", G275&amp;""r""))"),"0v")</f>
        <v>0v</v>
      </c>
      <c r="K275" s="25" t="str">
        <f t="shared" si="1"/>
        <v>De muribus</v>
      </c>
    </row>
    <row r="276">
      <c r="A276" s="15" t="s">
        <v>9991</v>
      </c>
      <c r="B276" s="14" t="s">
        <v>6254</v>
      </c>
      <c r="C276" s="15" t="s">
        <v>9992</v>
      </c>
      <c r="D276" s="15"/>
      <c r="E276" s="15">
        <v>92.0</v>
      </c>
      <c r="F276" s="15" t="s">
        <v>8405</v>
      </c>
      <c r="G276" s="15">
        <v>0.0</v>
      </c>
      <c r="H276" s="15" t="s">
        <v>690</v>
      </c>
      <c r="I276" s="15" t="s">
        <v>9993</v>
      </c>
      <c r="J276" s="26" t="str">
        <f>IFERROR(__xludf.DUMMYFUNCTION("IF(G276="""","""",if(G276=0, INDEX(G$2:G276, MAX(FILTER(ROW(G$2:G276), G$2:G276&lt;&gt;0)))&amp;""v"", G276&amp;""r""))"),"0v")</f>
        <v>0v</v>
      </c>
      <c r="K276" s="25" t="str">
        <f t="shared" si="1"/>
        <v>De usu lactis</v>
      </c>
    </row>
    <row r="277">
      <c r="A277" s="15" t="s">
        <v>9994</v>
      </c>
      <c r="B277" s="14" t="s">
        <v>6257</v>
      </c>
      <c r="C277" s="15" t="s">
        <v>9995</v>
      </c>
      <c r="D277" s="15"/>
      <c r="E277" s="15">
        <v>92.0</v>
      </c>
      <c r="F277" s="15" t="s">
        <v>8405</v>
      </c>
      <c r="G277" s="15">
        <v>0.0</v>
      </c>
      <c r="H277" s="15" t="s">
        <v>698</v>
      </c>
      <c r="I277" s="15" t="s">
        <v>9996</v>
      </c>
      <c r="J277" s="26" t="str">
        <f>IFERROR(__xludf.DUMMYFUNCTION("IF(G277="""","""",if(G277=0, INDEX(G$2:G277, MAX(FILTER(ROW(G$2:G277), G$2:G277&lt;&gt;0)))&amp;""v"", G277&amp;""r""))"),"0v")</f>
        <v>0v</v>
      </c>
      <c r="K277" s="25" t="str">
        <f t="shared" si="1"/>
        <v>De sero lactis</v>
      </c>
    </row>
    <row r="278">
      <c r="A278" s="15" t="s">
        <v>9997</v>
      </c>
      <c r="B278" s="14" t="s">
        <v>6259</v>
      </c>
      <c r="C278" s="15" t="s">
        <v>9998</v>
      </c>
      <c r="D278" s="15"/>
      <c r="E278" s="15">
        <v>93.0</v>
      </c>
      <c r="F278" s="15" t="s">
        <v>8405</v>
      </c>
      <c r="G278" s="15">
        <v>36.0</v>
      </c>
      <c r="H278" s="15" t="s">
        <v>706</v>
      </c>
      <c r="I278" s="15" t="s">
        <v>9999</v>
      </c>
      <c r="J278" s="26" t="str">
        <f>IFERROR(__xludf.DUMMYFUNCTION("IF(G278="""","""",if(G278=0, INDEX(G$2:G278, MAX(FILTER(ROW(G$2:G278), G$2:G278&lt;&gt;0)))&amp;""v"", G278&amp;""r""))"),"36r")</f>
        <v>36r</v>
      </c>
      <c r="K278" s="25" t="str">
        <f t="shared" si="1"/>
        <v>De schisto ceuscissili lacte</v>
      </c>
    </row>
    <row r="279">
      <c r="A279" s="15" t="s">
        <v>10000</v>
      </c>
      <c r="B279" s="14" t="s">
        <v>6261</v>
      </c>
      <c r="C279" s="15" t="s">
        <v>10001</v>
      </c>
      <c r="D279" s="15"/>
      <c r="E279" s="15">
        <v>93.0</v>
      </c>
      <c r="F279" s="15" t="s">
        <v>8405</v>
      </c>
      <c r="G279" s="15">
        <v>36.0</v>
      </c>
      <c r="H279" s="15" t="s">
        <v>714</v>
      </c>
      <c r="I279" s="15" t="s">
        <v>10002</v>
      </c>
      <c r="J279" s="26" t="str">
        <f>IFERROR(__xludf.DUMMYFUNCTION("IF(G279="""","""",if(G279=0, INDEX(G$2:G279, MAX(FILTER(ROW(G$2:G279), G$2:G279&lt;&gt;0)))&amp;""v"", G279&amp;""r""))"),"36r")</f>
        <v>36r</v>
      </c>
      <c r="K279" s="25" t="str">
        <f t="shared" si="1"/>
        <v>De muliebri lacte</v>
      </c>
    </row>
    <row r="280">
      <c r="A280" s="15" t="s">
        <v>10003</v>
      </c>
      <c r="B280" s="14" t="s">
        <v>6263</v>
      </c>
      <c r="C280" s="15" t="s">
        <v>10004</v>
      </c>
      <c r="D280" s="15"/>
      <c r="E280" s="15">
        <v>93.0</v>
      </c>
      <c r="F280" s="15" t="s">
        <v>8405</v>
      </c>
      <c r="G280" s="15">
        <v>36.0</v>
      </c>
      <c r="H280" s="15" t="s">
        <v>722</v>
      </c>
      <c r="I280" s="15" t="s">
        <v>10005</v>
      </c>
      <c r="J280" s="26" t="str">
        <f>IFERROR(__xludf.DUMMYFUNCTION("IF(G280="""","""",if(G280=0, INDEX(G$2:G280, MAX(FILTER(ROW(G$2:G280), G$2:G280&lt;&gt;0)))&amp;""v"", G280&amp;""r""))"),"36r")</f>
        <v>36r</v>
      </c>
      <c r="K280" s="25" t="str">
        <f t="shared" si="1"/>
        <v>De caseo</v>
      </c>
    </row>
    <row r="281">
      <c r="A281" s="15" t="s">
        <v>10006</v>
      </c>
      <c r="B281" s="14" t="s">
        <v>6265</v>
      </c>
      <c r="C281" s="15" t="s">
        <v>10007</v>
      </c>
      <c r="D281" s="15"/>
      <c r="E281" s="15">
        <v>94.0</v>
      </c>
      <c r="F281" s="15" t="s">
        <v>8405</v>
      </c>
      <c r="G281" s="15">
        <v>0.0</v>
      </c>
      <c r="H281" s="15" t="s">
        <v>731</v>
      </c>
      <c r="I281" s="15" t="s">
        <v>10008</v>
      </c>
      <c r="J281" s="26" t="str">
        <f>IFERROR(__xludf.DUMMYFUNCTION("IF(G281="""","""",if(G281=0, INDEX(G$2:G281, MAX(FILTER(ROW(G$2:G281), G$2:G281&lt;&gt;0)))&amp;""v"", G281&amp;""r""))"),"0v")</f>
        <v>0v</v>
      </c>
      <c r="K281" s="25" t="str">
        <f t="shared" si="1"/>
        <v>De hippace</v>
      </c>
    </row>
    <row r="282">
      <c r="A282" s="15" t="s">
        <v>10009</v>
      </c>
      <c r="B282" s="14" t="s">
        <v>6267</v>
      </c>
      <c r="C282" s="15" t="s">
        <v>10010</v>
      </c>
      <c r="D282" s="15"/>
      <c r="E282" s="15">
        <v>94.0</v>
      </c>
      <c r="F282" s="15" t="s">
        <v>8405</v>
      </c>
      <c r="G282" s="15">
        <v>0.0</v>
      </c>
      <c r="H282" s="15" t="s">
        <v>739</v>
      </c>
      <c r="I282" s="15" t="s">
        <v>10011</v>
      </c>
      <c r="J282" s="26" t="str">
        <f>IFERROR(__xludf.DUMMYFUNCTION("IF(G282="""","""",if(G282=0, INDEX(G$2:G282, MAX(FILTER(ROW(G$2:G282), G$2:G282&lt;&gt;0)))&amp;""v"", G282&amp;""r""))"),"0v")</f>
        <v>0v</v>
      </c>
      <c r="K282" s="25" t="str">
        <f t="shared" si="1"/>
        <v>De butyro et ejus fuligine</v>
      </c>
    </row>
    <row r="283">
      <c r="A283" s="15" t="s">
        <v>10012</v>
      </c>
      <c r="B283" s="14" t="s">
        <v>6269</v>
      </c>
      <c r="C283" s="15" t="s">
        <v>10013</v>
      </c>
      <c r="D283" s="15"/>
      <c r="E283" s="15">
        <v>94.0</v>
      </c>
      <c r="F283" s="15" t="s">
        <v>8405</v>
      </c>
      <c r="G283" s="15">
        <v>0.0</v>
      </c>
      <c r="H283" s="15" t="s">
        <v>747</v>
      </c>
      <c r="I283" s="15" t="s">
        <v>10014</v>
      </c>
      <c r="J283" s="26" t="str">
        <f>IFERROR(__xludf.DUMMYFUNCTION("IF(G283="""","""",if(G283=0, INDEX(G$2:G283, MAX(FILTER(ROW(G$2:G283), G$2:G283&lt;&gt;0)))&amp;""v"", G283&amp;""r""))"),"0v")</f>
        <v>0v</v>
      </c>
      <c r="K283" s="25" t="str">
        <f t="shared" si="1"/>
        <v>De medicina lanarum</v>
      </c>
    </row>
    <row r="284">
      <c r="A284" s="15" t="s">
        <v>10015</v>
      </c>
      <c r="B284" s="14" t="s">
        <v>6272</v>
      </c>
      <c r="C284" s="15" t="s">
        <v>10016</v>
      </c>
      <c r="D284" s="15"/>
      <c r="E284" s="15">
        <v>94.0</v>
      </c>
      <c r="F284" s="15" t="s">
        <v>8405</v>
      </c>
      <c r="G284" s="15">
        <v>0.0</v>
      </c>
      <c r="H284" s="15" t="s">
        <v>672</v>
      </c>
      <c r="I284" s="15" t="s">
        <v>10017</v>
      </c>
      <c r="J284" s="26" t="str">
        <f>IFERROR(__xludf.DUMMYFUNCTION("IF(G284="""","""",if(G284=0, INDEX(G$2:G284, MAX(FILTER(ROW(G$2:G284), G$2:G284&lt;&gt;0)))&amp;""v"", G284&amp;""r""))"),"0v")</f>
        <v>0v</v>
      </c>
      <c r="K284" s="25" t="str">
        <f t="shared" si="1"/>
        <v>De lanis ustis</v>
      </c>
    </row>
    <row r="285">
      <c r="A285" s="15" t="s">
        <v>10018</v>
      </c>
      <c r="B285" s="14" t="s">
        <v>6274</v>
      </c>
      <c r="C285" s="15" t="s">
        <v>10019</v>
      </c>
      <c r="D285" s="15"/>
      <c r="E285" s="15">
        <v>95.0</v>
      </c>
      <c r="F285" s="15" t="s">
        <v>8405</v>
      </c>
      <c r="G285" s="15">
        <v>37.0</v>
      </c>
      <c r="H285" s="15" t="s">
        <v>763</v>
      </c>
      <c r="I285" s="15" t="s">
        <v>10020</v>
      </c>
      <c r="J285" s="26" t="str">
        <f>IFERROR(__xludf.DUMMYFUNCTION("IF(G285="""","""",if(G285=0, INDEX(G$2:G285, MAX(FILTER(ROW(G$2:G285), G$2:G285&lt;&gt;0)))&amp;""v"", G285&amp;""r""))"),"37r")</f>
        <v>37r</v>
      </c>
      <c r="K285" s="25" t="str">
        <f t="shared" si="1"/>
        <v>De oesypo pecudum sorde</v>
      </c>
    </row>
    <row r="286">
      <c r="A286" s="15" t="s">
        <v>10021</v>
      </c>
      <c r="B286" s="14" t="s">
        <v>6276</v>
      </c>
      <c r="C286" s="15" t="s">
        <v>10022</v>
      </c>
      <c r="D286" s="15"/>
      <c r="E286" s="15">
        <v>96.0</v>
      </c>
      <c r="F286" s="15" t="s">
        <v>8405</v>
      </c>
      <c r="G286" s="15">
        <v>0.0</v>
      </c>
      <c r="H286" s="15" t="s">
        <v>771</v>
      </c>
      <c r="I286" s="15" t="s">
        <v>10023</v>
      </c>
      <c r="J286" s="26" t="str">
        <f>IFERROR(__xludf.DUMMYFUNCTION("IF(G286="""","""",if(G286=0, INDEX(G$2:G286, MAX(FILTER(ROW(G$2:G286), G$2:G286&lt;&gt;0)))&amp;""v"", G286&amp;""r""))"),"0v")</f>
        <v>0v</v>
      </c>
      <c r="K286" s="25" t="str">
        <f t="shared" si="1"/>
        <v>De coagulo</v>
      </c>
    </row>
    <row r="287">
      <c r="A287" s="15" t="s">
        <v>10024</v>
      </c>
      <c r="B287" s="14" t="s">
        <v>6279</v>
      </c>
      <c r="C287" s="15" t="s">
        <v>10025</v>
      </c>
      <c r="D287" s="15"/>
      <c r="E287" s="15">
        <v>96.0</v>
      </c>
      <c r="F287" s="15" t="s">
        <v>8405</v>
      </c>
      <c r="G287" s="15">
        <v>0.0</v>
      </c>
      <c r="H287" s="15" t="s">
        <v>779</v>
      </c>
      <c r="I287" s="15" t="s">
        <v>10026</v>
      </c>
      <c r="J287" s="26" t="str">
        <f>IFERROR(__xludf.DUMMYFUNCTION("IF(G287="""","""",if(G287=0, INDEX(G$2:G287, MAX(FILTER(ROW(G$2:G287), G$2:G287&lt;&gt;0)))&amp;""v"", G287&amp;""r""))"),"0v")</f>
        <v>0v</v>
      </c>
      <c r="K287" s="25" t="str">
        <f t="shared" si="1"/>
        <v>De apidis ratione</v>
      </c>
    </row>
    <row r="288">
      <c r="A288" s="15" t="s">
        <v>10027</v>
      </c>
      <c r="B288" s="14" t="s">
        <v>6281</v>
      </c>
      <c r="C288" s="15" t="s">
        <v>10028</v>
      </c>
      <c r="D288" s="15"/>
      <c r="J288" s="26" t="str">
        <f>IFERROR(__xludf.DUMMYFUNCTION("IF(G288="""","""",if(G288=0, INDEX(G$2:G288, MAX(FILTER(ROW(G$2:G288), G$2:G288&lt;&gt;0)))&amp;""v"", G288&amp;""r""))"),"")</f>
        <v/>
      </c>
      <c r="K288" s="25" t="str">
        <f t="shared" si="1"/>
        <v/>
      </c>
    </row>
    <row r="289">
      <c r="A289" s="15" t="s">
        <v>10029</v>
      </c>
      <c r="B289" s="14" t="s">
        <v>6283</v>
      </c>
      <c r="C289" s="15" t="s">
        <v>10030</v>
      </c>
      <c r="D289" s="15"/>
      <c r="J289" s="26" t="str">
        <f>IFERROR(__xludf.DUMMYFUNCTION("IF(G289="""","""",if(G289=0, INDEX(G$2:G289, MAX(FILTER(ROW(G$2:G289), G$2:G289&lt;&gt;0)))&amp;""v"", G289&amp;""r""))"),"")</f>
        <v/>
      </c>
      <c r="K289" s="25" t="str">
        <f t="shared" si="1"/>
        <v/>
      </c>
    </row>
    <row r="290">
      <c r="A290" s="15" t="s">
        <v>10031</v>
      </c>
      <c r="B290" s="14" t="s">
        <v>6285</v>
      </c>
      <c r="C290" s="15" t="s">
        <v>10032</v>
      </c>
      <c r="D290" s="15"/>
      <c r="E290" s="15"/>
      <c r="F290" s="15"/>
      <c r="G290" s="15"/>
      <c r="H290" s="15"/>
      <c r="I290" s="15"/>
      <c r="J290" s="26" t="str">
        <f>IFERROR(__xludf.DUMMYFUNCTION("IF(G290="""","""",if(G290=0, INDEX(G$2:G290, MAX(FILTER(ROW(G$2:G290), G$2:G290&lt;&gt;0)))&amp;""v"", G290&amp;""r""))"),"")</f>
        <v/>
      </c>
      <c r="K290" s="25" t="str">
        <f t="shared" si="1"/>
        <v/>
      </c>
    </row>
    <row r="291">
      <c r="A291" s="15" t="s">
        <v>10033</v>
      </c>
      <c r="B291" s="14" t="s">
        <v>6287</v>
      </c>
      <c r="C291" s="15" t="s">
        <v>10034</v>
      </c>
      <c r="D291" s="15"/>
      <c r="E291" s="15"/>
      <c r="F291" s="15"/>
      <c r="G291" s="15"/>
      <c r="H291" s="15"/>
      <c r="I291" s="15"/>
      <c r="J291" s="26" t="str">
        <f>IFERROR(__xludf.DUMMYFUNCTION("IF(G291="""","""",if(G291=0, INDEX(G$2:G291, MAX(FILTER(ROW(G$2:G291), G$2:G291&lt;&gt;0)))&amp;""v"", G291&amp;""r""))"),"")</f>
        <v/>
      </c>
      <c r="K291" s="25" t="str">
        <f t="shared" si="1"/>
        <v/>
      </c>
    </row>
    <row r="292">
      <c r="A292" s="15" t="s">
        <v>10035</v>
      </c>
      <c r="B292" s="14" t="s">
        <v>6289</v>
      </c>
      <c r="C292" s="15" t="s">
        <v>10036</v>
      </c>
      <c r="D292" s="15"/>
      <c r="E292" s="15"/>
      <c r="F292" s="15"/>
      <c r="G292" s="15"/>
      <c r="H292" s="15"/>
      <c r="I292" s="15"/>
      <c r="J292" s="26" t="str">
        <f>IFERROR(__xludf.DUMMYFUNCTION("IF(G292="""","""",if(G292=0, INDEX(G$2:G292, MAX(FILTER(ROW(G$2:G292), G$2:G292&lt;&gt;0)))&amp;""v"", G292&amp;""r""))"),"")</f>
        <v/>
      </c>
      <c r="K292" s="25" t="str">
        <f t="shared" si="1"/>
        <v/>
      </c>
    </row>
    <row r="293">
      <c r="A293" s="15" t="s">
        <v>10037</v>
      </c>
      <c r="B293" s="14" t="s">
        <v>6291</v>
      </c>
      <c r="C293" s="15" t="s">
        <v>10038</v>
      </c>
      <c r="D293" s="15"/>
      <c r="E293" s="15"/>
      <c r="F293" s="15"/>
      <c r="G293" s="15"/>
      <c r="H293" s="15"/>
      <c r="I293" s="15"/>
      <c r="J293" s="26" t="str">
        <f>IFERROR(__xludf.DUMMYFUNCTION("IF(G293="""","""",if(G293=0, INDEX(G$2:G293, MAX(FILTER(ROW(G$2:G293), G$2:G293&lt;&gt;0)))&amp;""v"", G293&amp;""r""))"),"")</f>
        <v/>
      </c>
      <c r="K293" s="25" t="str">
        <f t="shared" si="1"/>
        <v/>
      </c>
    </row>
    <row r="294">
      <c r="A294" s="15" t="s">
        <v>10039</v>
      </c>
      <c r="B294" s="14" t="s">
        <v>6293</v>
      </c>
      <c r="C294" s="15" t="s">
        <v>10040</v>
      </c>
      <c r="D294" s="15"/>
      <c r="E294" s="15"/>
      <c r="F294" s="15"/>
      <c r="G294" s="15"/>
      <c r="H294" s="15"/>
      <c r="I294" s="15"/>
      <c r="J294" s="26" t="str">
        <f>IFERROR(__xludf.DUMMYFUNCTION("IF(G294="""","""",if(G294=0, INDEX(G$2:G294, MAX(FILTER(ROW(G$2:G294), G$2:G294&lt;&gt;0)))&amp;""v"", G294&amp;""r""))"),"")</f>
        <v/>
      </c>
      <c r="K294" s="25" t="str">
        <f t="shared" si="1"/>
        <v/>
      </c>
    </row>
    <row r="295">
      <c r="A295" s="15" t="s">
        <v>10041</v>
      </c>
      <c r="B295" s="14" t="s">
        <v>6295</v>
      </c>
      <c r="C295" s="15" t="s">
        <v>10042</v>
      </c>
      <c r="D295" s="15"/>
      <c r="J295" s="26" t="str">
        <f>IFERROR(__xludf.DUMMYFUNCTION("IF(G295="""","""",if(G295=0, INDEX(G$2:G295, MAX(FILTER(ROW(G$2:G295), G$2:G295&lt;&gt;0)))&amp;""v"", G295&amp;""r""))"),"")</f>
        <v/>
      </c>
      <c r="K295" s="25" t="str">
        <f t="shared" si="1"/>
        <v/>
      </c>
    </row>
    <row r="296">
      <c r="A296" s="15" t="s">
        <v>10043</v>
      </c>
      <c r="B296" s="14" t="s">
        <v>6297</v>
      </c>
      <c r="C296" s="15" t="s">
        <v>10044</v>
      </c>
      <c r="D296" s="15"/>
      <c r="E296" s="15">
        <v>99.0</v>
      </c>
      <c r="F296" s="15" t="s">
        <v>8405</v>
      </c>
      <c r="G296" s="15">
        <v>39.0</v>
      </c>
      <c r="H296" s="15" t="s">
        <v>714</v>
      </c>
      <c r="I296" s="15" t="s">
        <v>10045</v>
      </c>
      <c r="J296" s="26" t="str">
        <f>IFERROR(__xludf.DUMMYFUNCTION("IF(G296="""","""",if(G296=0, INDEX(G$2:G296, MAX(FILTER(ROW(G$2:G296), G$2:G296&lt;&gt;0)))&amp;""v"", G296&amp;""r""))"),"39r")</f>
        <v>39r</v>
      </c>
      <c r="K296" s="25" t="str">
        <f t="shared" si="1"/>
        <v>De medullarum ratione</v>
      </c>
    </row>
    <row r="297">
      <c r="A297" s="15" t="s">
        <v>10046</v>
      </c>
      <c r="B297" s="14" t="s">
        <v>6300</v>
      </c>
      <c r="C297" s="15" t="s">
        <v>10047</v>
      </c>
      <c r="D297" s="15"/>
      <c r="E297" s="15">
        <v>100.0</v>
      </c>
      <c r="F297" s="15" t="s">
        <v>8405</v>
      </c>
      <c r="G297" s="15">
        <v>0.0</v>
      </c>
      <c r="H297" s="15" t="s">
        <v>795</v>
      </c>
      <c r="I297" s="15" t="s">
        <v>10048</v>
      </c>
      <c r="J297" s="26" t="str">
        <f>IFERROR(__xludf.DUMMYFUNCTION("IF(G297="""","""",if(G297=0, INDEX(G$2:G297, MAX(FILTER(ROW(G$2:G297), G$2:G297&lt;&gt;0)))&amp;""v"", G297&amp;""r""))"),"0v")</f>
        <v>0v</v>
      </c>
      <c r="K297" s="25" t="str">
        <f t="shared" si="1"/>
        <v>De felle</v>
      </c>
    </row>
    <row r="298">
      <c r="A298" s="15" t="s">
        <v>10049</v>
      </c>
      <c r="B298" s="14" t="s">
        <v>6302</v>
      </c>
      <c r="C298" s="15" t="s">
        <v>10050</v>
      </c>
      <c r="D298" s="15"/>
      <c r="E298" s="15">
        <v>101.0</v>
      </c>
      <c r="F298" s="15" t="s">
        <v>8405</v>
      </c>
      <c r="G298" s="15">
        <v>40.0</v>
      </c>
      <c r="H298" s="15" t="s">
        <v>803</v>
      </c>
      <c r="I298" s="15" t="s">
        <v>10051</v>
      </c>
      <c r="J298" s="26" t="str">
        <f>IFERROR(__xludf.DUMMYFUNCTION("IF(G298="""","""",if(G298=0, INDEX(G$2:G298, MAX(FILTER(ROW(G$2:G298), G$2:G298&lt;&gt;0)))&amp;""v"", G298&amp;""r""))"),"40r")</f>
        <v>40r</v>
      </c>
      <c r="K298" s="25" t="str">
        <f t="shared" si="1"/>
        <v>De sanguine</v>
      </c>
    </row>
    <row r="299">
      <c r="A299" s="15" t="s">
        <v>10052</v>
      </c>
      <c r="B299" s="14" t="s">
        <v>6305</v>
      </c>
      <c r="C299" s="15" t="s">
        <v>10053</v>
      </c>
      <c r="D299" s="15"/>
      <c r="E299" s="15">
        <v>101.0</v>
      </c>
      <c r="F299" s="15" t="s">
        <v>8405</v>
      </c>
      <c r="G299" s="15">
        <v>40.0</v>
      </c>
      <c r="H299" s="15" t="s">
        <v>807</v>
      </c>
      <c r="I299" s="15" t="s">
        <v>8511</v>
      </c>
      <c r="J299" s="26" t="str">
        <f>IFERROR(__xludf.DUMMYFUNCTION("IF(G299="""","""",if(G299=0, INDEX(G$2:G299, MAX(FILTER(ROW(G$2:G299), G$2:G299&lt;&gt;0)))&amp;""v"", G299&amp;""r""))"),"40r")</f>
        <v>40r</v>
      </c>
      <c r="K299" s="25" t="str">
        <f t="shared" si="1"/>
        <v>De fimo</v>
      </c>
    </row>
    <row r="300">
      <c r="A300" s="15" t="s">
        <v>10054</v>
      </c>
      <c r="B300" s="14" t="s">
        <v>6308</v>
      </c>
      <c r="C300" s="15" t="s">
        <v>10055</v>
      </c>
      <c r="D300" s="15"/>
      <c r="E300" s="15">
        <v>102.0</v>
      </c>
      <c r="F300" s="15" t="s">
        <v>8405</v>
      </c>
      <c r="G300" s="15">
        <v>0.0</v>
      </c>
      <c r="H300" s="15" t="s">
        <v>816</v>
      </c>
      <c r="I300" s="15" t="s">
        <v>10056</v>
      </c>
      <c r="J300" s="26" t="str">
        <f>IFERROR(__xludf.DUMMYFUNCTION("IF(G300="""","""",if(G300=0, INDEX(G$2:G300, MAX(FILTER(ROW(G$2:G300), G$2:G300&lt;&gt;0)))&amp;""v"", G300&amp;""r""))"),"0v")</f>
        <v>0v</v>
      </c>
      <c r="K300" s="25" t="str">
        <f t="shared" si="1"/>
        <v>De urina</v>
      </c>
    </row>
    <row r="301">
      <c r="A301" s="15" t="s">
        <v>10057</v>
      </c>
      <c r="B301" s="14" t="s">
        <v>6311</v>
      </c>
      <c r="C301" s="15" t="s">
        <v>10058</v>
      </c>
      <c r="D301" s="15"/>
      <c r="E301" s="15"/>
      <c r="F301" s="15"/>
      <c r="G301" s="15"/>
      <c r="H301" s="15"/>
      <c r="I301" s="15"/>
      <c r="J301" s="26" t="str">
        <f>IFERROR(__xludf.DUMMYFUNCTION("IF(G301="""","""",if(G301=0, INDEX(G$2:G301, MAX(FILTER(ROW(G$2:G301), G$2:G301&lt;&gt;0)))&amp;""v"", G301&amp;""r""))"),"")</f>
        <v/>
      </c>
      <c r="K301" s="25" t="str">
        <f t="shared" si="1"/>
        <v/>
      </c>
    </row>
    <row r="302">
      <c r="A302" s="15" t="s">
        <v>10059</v>
      </c>
      <c r="B302" s="14" t="s">
        <v>6313</v>
      </c>
      <c r="C302" s="15" t="s">
        <v>10060</v>
      </c>
      <c r="D302" s="15"/>
      <c r="E302" s="15">
        <v>103.0</v>
      </c>
      <c r="F302" s="15" t="s">
        <v>8405</v>
      </c>
      <c r="G302" s="15">
        <v>41.0</v>
      </c>
      <c r="H302" s="15" t="s">
        <v>1915</v>
      </c>
      <c r="I302" s="15" t="s">
        <v>10061</v>
      </c>
      <c r="J302" s="26" t="str">
        <f>IFERROR(__xludf.DUMMYFUNCTION("IF(G302="""","""",if(G302=0, INDEX(G$2:G302, MAX(FILTER(ROW(G$2:G302), G$2:G302&lt;&gt;0)))&amp;""v"", G302&amp;""r""))"),"41r")</f>
        <v>41r</v>
      </c>
      <c r="K302" s="25" t="str">
        <f t="shared" si="1"/>
        <v>De melle</v>
      </c>
    </row>
    <row r="303">
      <c r="A303" s="15" t="s">
        <v>10062</v>
      </c>
      <c r="B303" s="14" t="s">
        <v>6316</v>
      </c>
      <c r="C303" s="15" t="s">
        <v>10063</v>
      </c>
      <c r="D303" s="15"/>
      <c r="E303" s="15"/>
      <c r="F303" s="15"/>
      <c r="G303" s="15"/>
      <c r="H303" s="15"/>
      <c r="I303" s="15"/>
      <c r="J303" s="26" t="str">
        <f>IFERROR(__xludf.DUMMYFUNCTION("IF(G303="""","""",if(G303=0, INDEX(G$2:G303, MAX(FILTER(ROW(G$2:G303), G$2:G303&lt;&gt;0)))&amp;""v"", G303&amp;""r""))"),"")</f>
        <v/>
      </c>
      <c r="K303" s="25" t="str">
        <f t="shared" si="1"/>
        <v/>
      </c>
    </row>
    <row r="304">
      <c r="A304" s="15" t="s">
        <v>10064</v>
      </c>
      <c r="B304" s="14" t="s">
        <v>6318</v>
      </c>
      <c r="C304" s="15" t="s">
        <v>10065</v>
      </c>
      <c r="D304" s="15"/>
      <c r="E304" s="15"/>
      <c r="F304" s="15"/>
      <c r="G304" s="15"/>
      <c r="H304" s="15"/>
      <c r="I304" s="15"/>
      <c r="J304" s="26" t="str">
        <f>IFERROR(__xludf.DUMMYFUNCTION("IF(G304="""","""",if(G304=0, INDEX(G$2:G304, MAX(FILTER(ROW(G$2:G304), G$2:G304&lt;&gt;0)))&amp;""v"", G304&amp;""r""))"),"")</f>
        <v/>
      </c>
      <c r="K304" s="25" t="str">
        <f t="shared" si="1"/>
        <v/>
      </c>
    </row>
    <row r="305">
      <c r="A305" s="15" t="s">
        <v>10066</v>
      </c>
      <c r="B305" s="14" t="s">
        <v>6320</v>
      </c>
      <c r="C305" s="15" t="s">
        <v>10067</v>
      </c>
      <c r="D305" s="15"/>
      <c r="E305" s="15"/>
      <c r="F305" s="15"/>
      <c r="G305" s="15"/>
      <c r="H305" s="15"/>
      <c r="I305" s="15"/>
      <c r="J305" s="26" t="str">
        <f>IFERROR(__xludf.DUMMYFUNCTION("IF(G305="""","""",if(G305=0, INDEX(G$2:G305, MAX(FILTER(ROW(G$2:G305), G$2:G305&lt;&gt;0)))&amp;""v"", G305&amp;""r""))"),"")</f>
        <v/>
      </c>
      <c r="K305" s="25" t="str">
        <f t="shared" si="1"/>
        <v/>
      </c>
    </row>
    <row r="306">
      <c r="A306" s="15" t="s">
        <v>10068</v>
      </c>
      <c r="B306" s="14" t="s">
        <v>6322</v>
      </c>
      <c r="C306" s="15" t="s">
        <v>10069</v>
      </c>
      <c r="D306" s="15"/>
      <c r="E306" s="15">
        <v>104.0</v>
      </c>
      <c r="F306" s="15" t="s">
        <v>8405</v>
      </c>
      <c r="G306" s="15">
        <v>0.0</v>
      </c>
      <c r="H306" s="15" t="s">
        <v>832</v>
      </c>
      <c r="I306" s="15" t="s">
        <v>10070</v>
      </c>
      <c r="J306" s="26" t="str">
        <f>IFERROR(__xludf.DUMMYFUNCTION("IF(G306="""","""",if(G306=0, INDEX(G$2:G306, MAX(FILTER(ROW(G$2:G306), G$2:G306&lt;&gt;0)))&amp;""v"", G306&amp;""r""))"),"v")</f>
        <v>v</v>
      </c>
      <c r="K306" s="25" t="str">
        <f t="shared" si="1"/>
        <v>De caera</v>
      </c>
    </row>
    <row r="307">
      <c r="A307" s="15" t="s">
        <v>10071</v>
      </c>
      <c r="B307" s="14" t="s">
        <v>6325</v>
      </c>
      <c r="C307" s="15" t="s">
        <v>10072</v>
      </c>
      <c r="D307" s="15"/>
      <c r="E307" s="15">
        <v>104.0</v>
      </c>
      <c r="F307" s="15" t="s">
        <v>8405</v>
      </c>
      <c r="G307" s="15">
        <v>0.0</v>
      </c>
      <c r="H307" s="15" t="s">
        <v>840</v>
      </c>
      <c r="I307" s="15" t="s">
        <v>10073</v>
      </c>
      <c r="J307" s="26" t="str">
        <f>IFERROR(__xludf.DUMMYFUNCTION("IF(G307="""","""",if(G307=0, INDEX(G$2:G307, MAX(FILTER(ROW(G$2:G307), G$2:G307&lt;&gt;0)))&amp;""v"", G307&amp;""r""))"),"v")</f>
        <v>v</v>
      </c>
      <c r="K307" s="25" t="str">
        <f t="shared" si="1"/>
        <v>De propoli</v>
      </c>
    </row>
    <row r="308">
      <c r="A308" s="15" t="s">
        <v>10074</v>
      </c>
      <c r="B308" s="14" t="s">
        <v>6327</v>
      </c>
      <c r="C308" s="15" t="s">
        <v>10075</v>
      </c>
      <c r="D308" s="15"/>
      <c r="E308" s="15">
        <v>104.0</v>
      </c>
      <c r="F308" s="15" t="s">
        <v>8405</v>
      </c>
      <c r="G308" s="15">
        <v>0.0</v>
      </c>
      <c r="H308" s="15" t="s">
        <v>848</v>
      </c>
      <c r="I308" s="15" t="s">
        <v>10076</v>
      </c>
      <c r="J308" s="26" t="str">
        <f>IFERROR(__xludf.DUMMYFUNCTION("IF(G308="""","""",if(G308=0, INDEX(G$2:G308, MAX(FILTER(ROW(G$2:G308), G$2:G308&lt;&gt;0)))&amp;""v"", G308&amp;""r""))"),"v")</f>
        <v>v</v>
      </c>
      <c r="K308" s="25" t="str">
        <f t="shared" si="1"/>
        <v>De tritico</v>
      </c>
    </row>
    <row r="309">
      <c r="A309" s="15" t="s">
        <v>10077</v>
      </c>
      <c r="B309" s="14" t="s">
        <v>6330</v>
      </c>
      <c r="C309" s="15" t="s">
        <v>10078</v>
      </c>
      <c r="D309" s="15"/>
      <c r="E309" s="15">
        <v>105.0</v>
      </c>
      <c r="F309" s="15" t="s">
        <v>8405</v>
      </c>
      <c r="G309" s="15">
        <v>42.0</v>
      </c>
      <c r="H309" s="15" t="s">
        <v>856</v>
      </c>
      <c r="I309" s="15" t="s">
        <v>10079</v>
      </c>
      <c r="J309" s="26" t="str">
        <f>IFERROR(__xludf.DUMMYFUNCTION("IF(G309="""","""",if(G309=0, INDEX(G$2:G309, MAX(FILTER(ROW(G$2:G309), G$2:G309&lt;&gt;0)))&amp;""v"", G309&amp;""r""))"),"42r")</f>
        <v>42r</v>
      </c>
      <c r="K309" s="25" t="str">
        <f t="shared" si="1"/>
        <v>De hordeo</v>
      </c>
    </row>
    <row r="310">
      <c r="A310" s="15" t="s">
        <v>10080</v>
      </c>
      <c r="B310" s="14" t="s">
        <v>6333</v>
      </c>
      <c r="C310" s="15" t="s">
        <v>10081</v>
      </c>
      <c r="D310" s="15"/>
      <c r="E310" s="15">
        <v>106.0</v>
      </c>
      <c r="F310" s="15" t="s">
        <v>8405</v>
      </c>
      <c r="G310" s="15">
        <v>0.0</v>
      </c>
      <c r="H310" s="15" t="s">
        <v>864</v>
      </c>
      <c r="I310" s="15" t="s">
        <v>10082</v>
      </c>
      <c r="J310" s="26" t="str">
        <f>IFERROR(__xludf.DUMMYFUNCTION("IF(G310="""","""",if(G310=0, INDEX(G$2:G310, MAX(FILTER(ROW(G$2:G310), G$2:G310&lt;&gt;0)))&amp;""v"", G310&amp;""r""))"),"0v")</f>
        <v>0v</v>
      </c>
      <c r="K310" s="25" t="str">
        <f t="shared" si="1"/>
        <v>De zytho</v>
      </c>
    </row>
    <row r="311">
      <c r="A311" s="15" t="s">
        <v>10083</v>
      </c>
      <c r="B311" s="14" t="s">
        <v>6336</v>
      </c>
      <c r="C311" s="15" t="s">
        <v>10084</v>
      </c>
      <c r="D311" s="15"/>
      <c r="E311" s="15">
        <v>106.0</v>
      </c>
      <c r="F311" s="15" t="s">
        <v>8405</v>
      </c>
      <c r="G311" s="15">
        <v>0.0</v>
      </c>
      <c r="H311" s="15" t="s">
        <v>880</v>
      </c>
      <c r="I311" s="15" t="s">
        <v>10085</v>
      </c>
      <c r="J311" s="26" t="str">
        <f>IFERROR(__xludf.DUMMYFUNCTION("IF(G311="""","""",if(G311=0, INDEX(G$2:G311, MAX(FILTER(ROW(G$2:G311), G$2:G311&lt;&gt;0)))&amp;""v"", G311&amp;""r""))"),"0v")</f>
        <v>0v</v>
      </c>
      <c r="K311" s="25" t="str">
        <f t="shared" si="1"/>
        <v>De courmite</v>
      </c>
    </row>
    <row r="312">
      <c r="A312" s="15" t="s">
        <v>10086</v>
      </c>
      <c r="B312" s="14" t="s">
        <v>6338</v>
      </c>
      <c r="C312" s="15" t="s">
        <v>10087</v>
      </c>
      <c r="D312" s="15"/>
      <c r="E312" s="15">
        <v>106.0</v>
      </c>
      <c r="F312" s="15" t="s">
        <v>8405</v>
      </c>
      <c r="G312" s="15">
        <v>0.0</v>
      </c>
      <c r="H312" s="15" t="s">
        <v>1958</v>
      </c>
      <c r="I312" s="15" t="s">
        <v>10088</v>
      </c>
      <c r="J312" s="26" t="str">
        <f>IFERROR(__xludf.DUMMYFUNCTION("IF(G312="""","""",if(G312=0, INDEX(G$2:G312, MAX(FILTER(ROW(G$2:G312), G$2:G312&lt;&gt;0)))&amp;""v"", G312&amp;""r""))"),"0v")</f>
        <v>0v</v>
      </c>
      <c r="K312" s="25" t="str">
        <f t="shared" si="1"/>
        <v>De zea seu semine</v>
      </c>
    </row>
    <row r="313">
      <c r="A313" s="15" t="s">
        <v>10089</v>
      </c>
      <c r="B313" s="14" t="s">
        <v>6340</v>
      </c>
      <c r="C313" s="15" t="s">
        <v>10090</v>
      </c>
      <c r="D313" s="15"/>
      <c r="E313" s="15">
        <v>106.0</v>
      </c>
      <c r="F313" s="15" t="s">
        <v>8405</v>
      </c>
      <c r="G313" s="15">
        <v>0.0</v>
      </c>
      <c r="H313" s="15" t="s">
        <v>888</v>
      </c>
      <c r="I313" s="15" t="s">
        <v>10091</v>
      </c>
      <c r="J313" s="26" t="str">
        <f>IFERROR(__xludf.DUMMYFUNCTION("IF(G313="""","""",if(G313=0, INDEX(G$2:G313, MAX(FILTER(ROW(G$2:G313), G$2:G313&lt;&gt;0)))&amp;""v"", G313&amp;""r""))"),"0v")</f>
        <v>0v</v>
      </c>
      <c r="K313" s="25" t="str">
        <f t="shared" si="1"/>
        <v>De crassiore farina</v>
      </c>
    </row>
    <row r="314">
      <c r="A314" s="15" t="s">
        <v>10092</v>
      </c>
      <c r="B314" s="14" t="s">
        <v>6343</v>
      </c>
      <c r="C314" s="15" t="s">
        <v>10093</v>
      </c>
      <c r="D314" s="15"/>
      <c r="E314" s="15">
        <v>106.0</v>
      </c>
      <c r="F314" s="15" t="s">
        <v>8405</v>
      </c>
      <c r="G314" s="15">
        <v>0.0</v>
      </c>
      <c r="H314" s="15" t="s">
        <v>897</v>
      </c>
      <c r="I314" s="15" t="s">
        <v>10094</v>
      </c>
      <c r="J314" s="26" t="str">
        <f>IFERROR(__xludf.DUMMYFUNCTION("IF(G314="""","""",if(G314=0, INDEX(G$2:G314, MAX(FILTER(ROW(G$2:G314), G$2:G314&lt;&gt;0)))&amp;""v"", G314&amp;""r""))"),"0v")</f>
        <v>0v</v>
      </c>
      <c r="K314" s="25" t="str">
        <f t="shared" si="1"/>
        <v>De siligine</v>
      </c>
    </row>
    <row r="315">
      <c r="A315" s="15" t="s">
        <v>10095</v>
      </c>
      <c r="B315" s="14" t="s">
        <v>6345</v>
      </c>
      <c r="C315" s="15" t="s">
        <v>10096</v>
      </c>
      <c r="D315" s="15"/>
      <c r="E315" s="15">
        <v>106.0</v>
      </c>
      <c r="F315" s="15" t="s">
        <v>8405</v>
      </c>
      <c r="G315" s="15">
        <v>0.0</v>
      </c>
      <c r="H315" s="15" t="s">
        <v>905</v>
      </c>
      <c r="I315" s="15" t="s">
        <v>10097</v>
      </c>
      <c r="J315" s="26" t="str">
        <f>IFERROR(__xludf.DUMMYFUNCTION("IF(G315="""","""",if(G315=0, INDEX(G$2:G315, MAX(FILTER(ROW(G$2:G315), G$2:G315&lt;&gt;0)))&amp;""v"", G315&amp;""r""))"),"0v")</f>
        <v>0v</v>
      </c>
      <c r="K315" s="25" t="str">
        <f t="shared" si="1"/>
        <v>De athera idest tenui pulticula</v>
      </c>
    </row>
    <row r="316">
      <c r="A316" s="15" t="s">
        <v>10098</v>
      </c>
      <c r="B316" s="14" t="s">
        <v>6348</v>
      </c>
      <c r="C316" s="15" t="s">
        <v>10099</v>
      </c>
      <c r="D316" s="15"/>
      <c r="E316" s="15">
        <v>106.0</v>
      </c>
      <c r="F316" s="15" t="s">
        <v>8405</v>
      </c>
      <c r="G316" s="15">
        <v>0.0</v>
      </c>
      <c r="H316" s="15" t="s">
        <v>913</v>
      </c>
      <c r="I316" s="15" t="s">
        <v>10100</v>
      </c>
      <c r="J316" s="26" t="str">
        <f>IFERROR(__xludf.DUMMYFUNCTION("IF(G316="""","""",if(G316=0, INDEX(G$2:G316, MAX(FILTER(ROW(G$2:G316), G$2:G316&lt;&gt;0)))&amp;""v"", G316&amp;""r""))"),"0v")</f>
        <v>0v</v>
      </c>
      <c r="K316" s="25" t="str">
        <f t="shared" si="1"/>
        <v>De trago</v>
      </c>
    </row>
    <row r="317">
      <c r="A317" s="15" t="s">
        <v>10101</v>
      </c>
      <c r="B317" s="14" t="s">
        <v>6350</v>
      </c>
      <c r="C317" s="15" t="s">
        <v>10102</v>
      </c>
      <c r="D317" s="15"/>
      <c r="E317" s="15">
        <v>106.0</v>
      </c>
      <c r="F317" s="15" t="s">
        <v>8405</v>
      </c>
      <c r="G317" s="15">
        <v>0.0</v>
      </c>
      <c r="H317" s="15" t="s">
        <v>921</v>
      </c>
      <c r="I317" s="15" t="s">
        <v>10103</v>
      </c>
      <c r="J317" s="26" t="str">
        <f>IFERROR(__xludf.DUMMYFUNCTION("IF(G317="""","""",if(G317=0, INDEX(G$2:G317, MAX(FILTER(ROW(G$2:G317), G$2:G317&lt;&gt;0)))&amp;""v"", G317&amp;""r""))"),"0v")</f>
        <v>0v</v>
      </c>
      <c r="K317" s="25" t="str">
        <f t="shared" si="1"/>
        <v>De bromo</v>
      </c>
    </row>
    <row r="318">
      <c r="A318" s="15" t="s">
        <v>10104</v>
      </c>
      <c r="B318" s="14" t="s">
        <v>6352</v>
      </c>
      <c r="C318" s="15" t="s">
        <v>10105</v>
      </c>
      <c r="D318" s="15"/>
      <c r="E318" s="15">
        <v>106.0</v>
      </c>
      <c r="F318" s="15" t="s">
        <v>8405</v>
      </c>
      <c r="G318" s="15">
        <v>0.0</v>
      </c>
      <c r="H318" s="15" t="s">
        <v>929</v>
      </c>
      <c r="I318" s="15" t="s">
        <v>10106</v>
      </c>
      <c r="J318" s="26" t="str">
        <f>IFERROR(__xludf.DUMMYFUNCTION("IF(G318="""","""",if(G318=0, INDEX(G$2:G318, MAX(FILTER(ROW(G$2:G318), G$2:G318&lt;&gt;0)))&amp;""v"", G318&amp;""r""))"),"0v")</f>
        <v>0v</v>
      </c>
      <c r="K318" s="25" t="str">
        <f t="shared" si="1"/>
        <v>De oryza</v>
      </c>
    </row>
    <row r="319">
      <c r="A319" s="15" t="s">
        <v>10107</v>
      </c>
      <c r="B319" s="14" t="s">
        <v>6355</v>
      </c>
      <c r="C319" s="15" t="s">
        <v>10108</v>
      </c>
      <c r="D319" s="15"/>
      <c r="E319" s="15">
        <v>106.0</v>
      </c>
      <c r="F319" s="15" t="s">
        <v>8405</v>
      </c>
      <c r="G319" s="15">
        <v>0.0</v>
      </c>
      <c r="H319" s="15" t="s">
        <v>2349</v>
      </c>
      <c r="I319" s="15" t="s">
        <v>10109</v>
      </c>
      <c r="J319" s="26" t="str">
        <f>IFERROR(__xludf.DUMMYFUNCTION("IF(G319="""","""",if(G319=0, INDEX(G$2:G319, MAX(FILTER(ROW(G$2:G319), G$2:G319&lt;&gt;0)))&amp;""v"", G319&amp;""r""))"),"0v")</f>
        <v>0v</v>
      </c>
      <c r="K319" s="25" t="str">
        <f t="shared" si="1"/>
        <v>De halica</v>
      </c>
    </row>
    <row r="320">
      <c r="A320" s="15" t="s">
        <v>10110</v>
      </c>
      <c r="B320" s="14" t="s">
        <v>6358</v>
      </c>
      <c r="C320" s="15" t="s">
        <v>10111</v>
      </c>
      <c r="D320" s="15"/>
      <c r="E320" s="15">
        <v>107.0</v>
      </c>
      <c r="F320" s="15" t="s">
        <v>8405</v>
      </c>
      <c r="G320" s="15">
        <v>43.0</v>
      </c>
      <c r="H320" s="15" t="s">
        <v>941</v>
      </c>
      <c r="I320" s="15" t="s">
        <v>10112</v>
      </c>
      <c r="J320" s="26" t="str">
        <f>IFERROR(__xludf.DUMMYFUNCTION("IF(G320="""","""",if(G320=0, INDEX(G$2:G320, MAX(FILTER(ROW(G$2:G320), G$2:G320&lt;&gt;0)))&amp;""v"", G320&amp;""r""))"),"43r")</f>
        <v>43r</v>
      </c>
      <c r="K320" s="25" t="str">
        <f t="shared" si="1"/>
        <v>De milio</v>
      </c>
    </row>
    <row r="321">
      <c r="A321" s="15" t="s">
        <v>10113</v>
      </c>
      <c r="B321" s="14" t="s">
        <v>6360</v>
      </c>
      <c r="C321" s="15" t="s">
        <v>10114</v>
      </c>
      <c r="D321" s="15"/>
      <c r="E321" s="15">
        <v>107.0</v>
      </c>
      <c r="F321" s="15" t="s">
        <v>8405</v>
      </c>
      <c r="G321" s="15">
        <v>43.0</v>
      </c>
      <c r="H321" s="15" t="s">
        <v>949</v>
      </c>
      <c r="I321" s="15" t="s">
        <v>10115</v>
      </c>
      <c r="J321" s="26" t="str">
        <f>IFERROR(__xludf.DUMMYFUNCTION("IF(G321="""","""",if(G321=0, INDEX(G$2:G321, MAX(FILTER(ROW(G$2:G321), G$2:G321&lt;&gt;0)))&amp;""v"", G321&amp;""r""))"),"43r")</f>
        <v>43r</v>
      </c>
      <c r="K321" s="25" t="str">
        <f t="shared" si="1"/>
        <v>De panico</v>
      </c>
    </row>
    <row r="322">
      <c r="A322" s="15" t="s">
        <v>10116</v>
      </c>
      <c r="B322" s="14" t="s">
        <v>6363</v>
      </c>
      <c r="C322" s="15" t="s">
        <v>10117</v>
      </c>
      <c r="D322" s="15"/>
      <c r="E322" s="15">
        <v>107.0</v>
      </c>
      <c r="F322" s="15" t="s">
        <v>8405</v>
      </c>
      <c r="G322" s="15">
        <v>43.0</v>
      </c>
      <c r="H322" s="15" t="s">
        <v>957</v>
      </c>
      <c r="I322" s="15" t="s">
        <v>10118</v>
      </c>
      <c r="J322" s="26" t="str">
        <f>IFERROR(__xludf.DUMMYFUNCTION("IF(G322="""","""",if(G322=0, INDEX(G$2:G322, MAX(FILTER(ROW(G$2:G322), G$2:G322&lt;&gt;0)))&amp;""v"", G322&amp;""r""))"),"43r")</f>
        <v>43r</v>
      </c>
      <c r="K322" s="25" t="str">
        <f t="shared" si="1"/>
        <v>De sesama</v>
      </c>
    </row>
    <row r="323">
      <c r="A323" s="15" t="s">
        <v>10119</v>
      </c>
      <c r="B323" s="14" t="s">
        <v>6366</v>
      </c>
      <c r="C323" s="15" t="s">
        <v>10120</v>
      </c>
      <c r="D323" s="15"/>
      <c r="E323" s="15">
        <v>107.0</v>
      </c>
      <c r="F323" s="15" t="s">
        <v>8405</v>
      </c>
      <c r="G323" s="15">
        <v>43.0</v>
      </c>
      <c r="H323" s="15" t="s">
        <v>965</v>
      </c>
      <c r="I323" s="15" t="s">
        <v>10121</v>
      </c>
      <c r="J323" s="26" t="str">
        <f>IFERROR(__xludf.DUMMYFUNCTION("IF(G323="""","""",if(G323=0, INDEX(G$2:G323, MAX(FILTER(ROW(G$2:G323), G$2:G323&lt;&gt;0)))&amp;""v"", G323&amp;""r""))"),"43r")</f>
        <v>43r</v>
      </c>
      <c r="K323" s="25" t="str">
        <f t="shared" si="1"/>
        <v>De lolio</v>
      </c>
    </row>
    <row r="324">
      <c r="A324" s="15" t="s">
        <v>10122</v>
      </c>
      <c r="B324" s="14" t="s">
        <v>6369</v>
      </c>
      <c r="C324" s="15" t="s">
        <v>10123</v>
      </c>
      <c r="D324" s="15"/>
      <c r="E324" s="15">
        <v>107.0</v>
      </c>
      <c r="F324" s="15" t="s">
        <v>8405</v>
      </c>
      <c r="G324" s="15">
        <v>43.0</v>
      </c>
      <c r="H324" s="15" t="s">
        <v>973</v>
      </c>
      <c r="I324" s="15" t="s">
        <v>10124</v>
      </c>
      <c r="J324" s="26" t="str">
        <f>IFERROR(__xludf.DUMMYFUNCTION("IF(G324="""","""",if(G324=0, INDEX(G$2:G324, MAX(FILTER(ROW(G$2:G324), G$2:G324&lt;&gt;0)))&amp;""v"", G324&amp;""r""))"),"43r")</f>
        <v>43r</v>
      </c>
      <c r="K324" s="25" t="str">
        <f t="shared" si="1"/>
        <v>De amylo</v>
      </c>
    </row>
    <row r="325">
      <c r="A325" s="15" t="s">
        <v>10125</v>
      </c>
      <c r="B325" s="14" t="s">
        <v>6372</v>
      </c>
      <c r="C325" s="15" t="s">
        <v>10126</v>
      </c>
      <c r="D325" s="15"/>
      <c r="E325" s="15">
        <v>108.0</v>
      </c>
      <c r="F325" s="15" t="s">
        <v>8405</v>
      </c>
      <c r="G325" s="15">
        <v>0.0</v>
      </c>
      <c r="H325" s="15" t="s">
        <v>982</v>
      </c>
      <c r="I325" s="15" t="s">
        <v>10127</v>
      </c>
      <c r="J325" s="26" t="str">
        <f>IFERROR(__xludf.DUMMYFUNCTION("IF(G325="""","""",if(G325=0, INDEX(G$2:G325, MAX(FILTER(ROW(G$2:G325), G$2:G325&lt;&gt;0)))&amp;""v"", G325&amp;""r""))"),"0v")</f>
        <v>0v</v>
      </c>
      <c r="K325" s="25" t="str">
        <f t="shared" si="1"/>
        <v>De foeni graeci farina</v>
      </c>
    </row>
    <row r="326">
      <c r="A326" s="15" t="s">
        <v>10128</v>
      </c>
      <c r="B326" s="14" t="s">
        <v>6374</v>
      </c>
      <c r="C326" s="15" t="s">
        <v>10129</v>
      </c>
      <c r="D326" s="15"/>
      <c r="E326" s="15">
        <v>108.0</v>
      </c>
      <c r="F326" s="15" t="s">
        <v>8405</v>
      </c>
      <c r="G326" s="15">
        <v>0.0</v>
      </c>
      <c r="H326" s="15" t="s">
        <v>990</v>
      </c>
      <c r="I326" s="15" t="s">
        <v>10130</v>
      </c>
      <c r="J326" s="26" t="str">
        <f>IFERROR(__xludf.DUMMYFUNCTION("IF(G326="""","""",if(G326=0, INDEX(G$2:G326, MAX(FILTER(ROW(G$2:G326), G$2:G326&lt;&gt;0)))&amp;""v"", G326&amp;""r""))"),"0v")</f>
        <v>0v</v>
      </c>
      <c r="K326" s="25" t="str">
        <f t="shared" si="1"/>
        <v>De lino</v>
      </c>
    </row>
    <row r="327">
      <c r="A327" s="15" t="s">
        <v>10131</v>
      </c>
      <c r="B327" s="14" t="s">
        <v>6377</v>
      </c>
      <c r="C327" s="15" t="s">
        <v>10132</v>
      </c>
      <c r="D327" s="15"/>
      <c r="E327" s="15">
        <v>108.0</v>
      </c>
      <c r="F327" s="15" t="s">
        <v>8405</v>
      </c>
      <c r="G327" s="15">
        <v>0.0</v>
      </c>
      <c r="H327" s="15" t="s">
        <v>998</v>
      </c>
      <c r="I327" s="15" t="s">
        <v>10133</v>
      </c>
      <c r="J327" s="26" t="str">
        <f>IFERROR(__xludf.DUMMYFUNCTION("IF(G327="""","""",if(G327=0, INDEX(G$2:G327, MAX(FILTER(ROW(G$2:G327), G$2:G327&lt;&gt;0)))&amp;""v"", G327&amp;""r""))"),"0v")</f>
        <v>0v</v>
      </c>
      <c r="K327" s="25" t="str">
        <f t="shared" si="1"/>
        <v>De cicere</v>
      </c>
    </row>
    <row r="328">
      <c r="A328" s="15" t="s">
        <v>10134</v>
      </c>
      <c r="B328" s="14" t="s">
        <v>6380</v>
      </c>
      <c r="C328" s="15" t="s">
        <v>10135</v>
      </c>
      <c r="D328" s="15"/>
      <c r="E328" s="15">
        <v>109.0</v>
      </c>
      <c r="F328" s="15" t="s">
        <v>8405</v>
      </c>
      <c r="G328" s="15">
        <v>44.0</v>
      </c>
      <c r="H328" s="15" t="s">
        <v>1006</v>
      </c>
      <c r="I328" s="15" t="s">
        <v>10136</v>
      </c>
      <c r="J328" s="26" t="str">
        <f>IFERROR(__xludf.DUMMYFUNCTION("IF(G328="""","""",if(G328=0, INDEX(G$2:G328, MAX(FILTER(ROW(G$2:G328), G$2:G328&lt;&gt;0)))&amp;""v"", G328&amp;""r""))"),"44r")</f>
        <v>44r</v>
      </c>
      <c r="K328" s="25" t="str">
        <f t="shared" si="1"/>
        <v>De faba</v>
      </c>
    </row>
    <row r="329">
      <c r="A329" s="15" t="s">
        <v>10137</v>
      </c>
      <c r="B329" s="14" t="s">
        <v>6383</v>
      </c>
      <c r="C329" s="15" t="s">
        <v>10138</v>
      </c>
      <c r="D329" s="15"/>
      <c r="E329" s="15">
        <v>109.0</v>
      </c>
      <c r="F329" s="15" t="s">
        <v>8405</v>
      </c>
      <c r="G329" s="15">
        <v>44.0</v>
      </c>
      <c r="H329" s="15" t="s">
        <v>1014</v>
      </c>
      <c r="I329" s="15" t="s">
        <v>10139</v>
      </c>
      <c r="J329" s="26" t="str">
        <f>IFERROR(__xludf.DUMMYFUNCTION("IF(G329="""","""",if(G329=0, INDEX(G$2:G329, MAX(FILTER(ROW(G$2:G329), G$2:G329&lt;&gt;0)))&amp;""v"", G329&amp;""r""))"),"44r")</f>
        <v>44r</v>
      </c>
      <c r="K329" s="25" t="str">
        <f t="shared" si="1"/>
        <v>De faba aegyptia</v>
      </c>
    </row>
    <row r="330">
      <c r="A330" s="15" t="s">
        <v>10140</v>
      </c>
      <c r="B330" s="14" t="s">
        <v>6386</v>
      </c>
      <c r="C330" s="15" t="s">
        <v>10141</v>
      </c>
      <c r="D330" s="15"/>
      <c r="E330" s="15">
        <v>110.0</v>
      </c>
      <c r="F330" s="15" t="s">
        <v>8405</v>
      </c>
      <c r="G330" s="15">
        <v>0.0</v>
      </c>
      <c r="H330" s="15" t="s">
        <v>1020</v>
      </c>
      <c r="I330" s="15" t="s">
        <v>10142</v>
      </c>
      <c r="J330" s="26" t="str">
        <f>IFERROR(__xludf.DUMMYFUNCTION("IF(G330="""","""",if(G330=0, INDEX(G$2:G330, MAX(FILTER(ROW(G$2:G330), G$2:G330&lt;&gt;0)))&amp;""v"", G330&amp;""r""))"),"0v")</f>
        <v>0v</v>
      </c>
      <c r="K330" s="25" t="str">
        <f t="shared" si="1"/>
        <v>De lente</v>
      </c>
    </row>
    <row r="331">
      <c r="A331" s="15" t="s">
        <v>10143</v>
      </c>
      <c r="B331" s="14" t="s">
        <v>6389</v>
      </c>
      <c r="C331" s="15" t="s">
        <v>10144</v>
      </c>
      <c r="D331" s="15"/>
      <c r="E331" s="15">
        <v>110.0</v>
      </c>
      <c r="F331" s="15" t="s">
        <v>8405</v>
      </c>
      <c r="G331" s="15">
        <v>0.0</v>
      </c>
      <c r="H331" s="15" t="s">
        <v>1024</v>
      </c>
      <c r="I331" s="15" t="s">
        <v>10145</v>
      </c>
      <c r="J331" s="26" t="str">
        <f>IFERROR(__xludf.DUMMYFUNCTION("IF(G331="""","""",if(G331=0, INDEX(G$2:G331, MAX(FILTER(ROW(G$2:G331), G$2:G331&lt;&gt;0)))&amp;""v"", G331&amp;""r""))"),"0v")</f>
        <v>0v</v>
      </c>
      <c r="K331" s="25" t="str">
        <f t="shared" si="1"/>
        <v>De phasiolis</v>
      </c>
    </row>
    <row r="332">
      <c r="A332" s="15" t="s">
        <v>10146</v>
      </c>
      <c r="B332" s="14" t="s">
        <v>6392</v>
      </c>
      <c r="C332" s="15" t="s">
        <v>10147</v>
      </c>
      <c r="D332" s="15"/>
      <c r="E332" s="15">
        <v>110.0</v>
      </c>
      <c r="F332" s="15" t="s">
        <v>8405</v>
      </c>
      <c r="G332" s="15">
        <v>0.0</v>
      </c>
      <c r="H332" s="15" t="s">
        <v>1032</v>
      </c>
      <c r="I332" s="15" t="s">
        <v>10148</v>
      </c>
      <c r="J332" s="26" t="str">
        <f>IFERROR(__xludf.DUMMYFUNCTION("IF(G332="""","""",if(G332=0, INDEX(G$2:G332, MAX(FILTER(ROW(G$2:G332), G$2:G332&lt;&gt;0)))&amp;""v"", G332&amp;""r""))"),"0v")</f>
        <v>0v</v>
      </c>
      <c r="K332" s="25" t="str">
        <f t="shared" si="1"/>
        <v>De eruo</v>
      </c>
    </row>
    <row r="333">
      <c r="A333" s="15" t="s">
        <v>10149</v>
      </c>
      <c r="B333" s="14" t="s">
        <v>6395</v>
      </c>
      <c r="C333" s="15" t="s">
        <v>10150</v>
      </c>
      <c r="D333" s="15"/>
      <c r="E333" s="15">
        <v>111.0</v>
      </c>
      <c r="F333" s="15" t="s">
        <v>8405</v>
      </c>
      <c r="G333" s="15">
        <v>45.0</v>
      </c>
      <c r="H333" s="15" t="s">
        <v>1040</v>
      </c>
      <c r="I333" s="15" t="s">
        <v>10151</v>
      </c>
      <c r="J333" s="26" t="str">
        <f>IFERROR(__xludf.DUMMYFUNCTION("IF(G333="""","""",if(G333=0, INDEX(G$2:G333, MAX(FILTER(ROW(G$2:G333), G$2:G333&lt;&gt;0)))&amp;""v"", G333&amp;""r""))"),"45r")</f>
        <v>45r</v>
      </c>
      <c r="K333" s="25" t="str">
        <f t="shared" si="1"/>
        <v>De lupinis</v>
      </c>
    </row>
    <row r="334">
      <c r="A334" s="15" t="s">
        <v>10152</v>
      </c>
      <c r="B334" s="14" t="s">
        <v>6398</v>
      </c>
      <c r="C334" s="15" t="s">
        <v>10153</v>
      </c>
      <c r="D334" s="15"/>
      <c r="E334" s="15">
        <v>111.0</v>
      </c>
      <c r="F334" s="15" t="s">
        <v>8405</v>
      </c>
      <c r="G334" s="15">
        <v>45.0</v>
      </c>
      <c r="H334" s="15" t="s">
        <v>1048</v>
      </c>
      <c r="I334" s="15" t="s">
        <v>10154</v>
      </c>
      <c r="J334" s="26" t="str">
        <f>IFERROR(__xludf.DUMMYFUNCTION("IF(G334="""","""",if(G334=0, INDEX(G$2:G334, MAX(FILTER(ROW(G$2:G334), G$2:G334&lt;&gt;0)))&amp;""v"", G334&amp;""r""))"),"45r")</f>
        <v>45r</v>
      </c>
      <c r="K334" s="25" t="str">
        <f t="shared" si="1"/>
        <v>De rapo</v>
      </c>
    </row>
    <row r="335">
      <c r="A335" s="15" t="s">
        <v>10155</v>
      </c>
      <c r="B335" s="14" t="s">
        <v>6400</v>
      </c>
      <c r="C335" s="15" t="s">
        <v>10156</v>
      </c>
      <c r="D335" s="15"/>
      <c r="E335" s="15">
        <v>112.0</v>
      </c>
      <c r="F335" s="15" t="s">
        <v>8405</v>
      </c>
      <c r="G335" s="15">
        <v>0.0</v>
      </c>
      <c r="H335" s="15" t="s">
        <v>1061</v>
      </c>
      <c r="I335" s="15" t="s">
        <v>10157</v>
      </c>
      <c r="J335" s="26" t="str">
        <f>IFERROR(__xludf.DUMMYFUNCTION("IF(G335="""","""",if(G335=0, INDEX(G$2:G335, MAX(FILTER(ROW(G$2:G335), G$2:G335&lt;&gt;0)))&amp;""v"", G335&amp;""r""))"),"0v")</f>
        <v>0v</v>
      </c>
      <c r="K335" s="25" t="str">
        <f t="shared" si="1"/>
        <v>De buniade rapo</v>
      </c>
    </row>
    <row r="336">
      <c r="A336" s="15" t="s">
        <v>10158</v>
      </c>
      <c r="B336" s="14" t="s">
        <v>6403</v>
      </c>
      <c r="C336" s="15" t="s">
        <v>10159</v>
      </c>
      <c r="D336" s="15"/>
      <c r="E336" s="15">
        <v>112.0</v>
      </c>
      <c r="F336" s="15" t="s">
        <v>8405</v>
      </c>
      <c r="G336" s="15">
        <v>0.0</v>
      </c>
      <c r="H336" s="15" t="s">
        <v>1069</v>
      </c>
      <c r="I336" s="15" t="s">
        <v>10160</v>
      </c>
      <c r="J336" s="26" t="str">
        <f>IFERROR(__xludf.DUMMYFUNCTION("IF(G336="""","""",if(G336=0, INDEX(G$2:G336, MAX(FILTER(ROW(G$2:G336), G$2:G336&lt;&gt;0)))&amp;""v"", G336&amp;""r""))"),"0v")</f>
        <v>0v</v>
      </c>
      <c r="K336" s="25" t="str">
        <f t="shared" si="1"/>
        <v>De radice</v>
      </c>
    </row>
    <row r="337">
      <c r="A337" s="15" t="s">
        <v>10161</v>
      </c>
      <c r="B337" s="14" t="s">
        <v>6405</v>
      </c>
      <c r="C337" s="15" t="s">
        <v>10162</v>
      </c>
      <c r="D337" s="15"/>
      <c r="E337" s="15">
        <v>113.0</v>
      </c>
      <c r="F337" s="15" t="s">
        <v>8405</v>
      </c>
      <c r="G337" s="15">
        <v>46.0</v>
      </c>
      <c r="H337" s="15" t="s">
        <v>1078</v>
      </c>
      <c r="I337" s="15" t="s">
        <v>10163</v>
      </c>
      <c r="J337" s="26" t="str">
        <f>IFERROR(__xludf.DUMMYFUNCTION("IF(G337="""","""",if(G337=0, INDEX(G$2:G337, MAX(FILTER(ROW(G$2:G337), G$2:G337&lt;&gt;0)))&amp;""v"", G337&amp;""r""))"),"46r")</f>
        <v>46r</v>
      </c>
      <c r="K337" s="25" t="str">
        <f t="shared" si="1"/>
        <v>De sylvestri raphano</v>
      </c>
    </row>
    <row r="338">
      <c r="A338" s="15" t="s">
        <v>10164</v>
      </c>
      <c r="B338" s="14" t="s">
        <v>6408</v>
      </c>
      <c r="C338" s="15" t="s">
        <v>10165</v>
      </c>
      <c r="D338" s="15"/>
      <c r="E338" s="15">
        <v>113.0</v>
      </c>
      <c r="F338" s="15" t="s">
        <v>8405</v>
      </c>
      <c r="G338" s="15">
        <v>46.0</v>
      </c>
      <c r="H338" s="15" t="s">
        <v>1086</v>
      </c>
      <c r="I338" s="15" t="s">
        <v>10166</v>
      </c>
      <c r="J338" s="26" t="str">
        <f>IFERROR(__xludf.DUMMYFUNCTION("IF(G338="""","""",if(G338=0, INDEX(G$2:G338, MAX(FILTER(ROW(G$2:G338), G$2:G338&lt;&gt;0)))&amp;""v"", G338&amp;""r""))"),"46r")</f>
        <v>46r</v>
      </c>
      <c r="K338" s="25" t="str">
        <f t="shared" si="1"/>
        <v>De sifaro</v>
      </c>
    </row>
    <row r="339">
      <c r="A339" s="15" t="s">
        <v>10167</v>
      </c>
      <c r="B339" s="14" t="s">
        <v>6411</v>
      </c>
      <c r="C339" s="15" t="s">
        <v>10168</v>
      </c>
      <c r="D339" s="15"/>
      <c r="E339" s="15">
        <v>113.0</v>
      </c>
      <c r="F339" s="15" t="s">
        <v>8405</v>
      </c>
      <c r="G339" s="15">
        <v>46.0</v>
      </c>
      <c r="H339" s="15" t="s">
        <v>1095</v>
      </c>
      <c r="I339" s="15" t="s">
        <v>10169</v>
      </c>
      <c r="J339" s="26" t="str">
        <f>IFERROR(__xludf.DUMMYFUNCTION("IF(G339="""","""",if(G339=0, INDEX(G$2:G339, MAX(FILTER(ROW(G$2:G339), G$2:G339&lt;&gt;0)))&amp;""v"", G339&amp;""r""))"),"46r")</f>
        <v>46r</v>
      </c>
      <c r="K339" s="25" t="str">
        <f t="shared" si="1"/>
        <v>De lapatho et rumice</v>
      </c>
    </row>
    <row r="340">
      <c r="A340" s="15" t="s">
        <v>10170</v>
      </c>
      <c r="B340" s="14" t="s">
        <v>6413</v>
      </c>
      <c r="C340" s="15" t="s">
        <v>10171</v>
      </c>
      <c r="D340" s="15"/>
      <c r="E340" s="15">
        <v>113.0</v>
      </c>
      <c r="F340" s="15" t="s">
        <v>8405</v>
      </c>
      <c r="G340" s="15">
        <v>46.0</v>
      </c>
      <c r="H340" s="15" t="s">
        <v>1103</v>
      </c>
      <c r="I340" s="15" t="s">
        <v>10172</v>
      </c>
      <c r="J340" s="26" t="str">
        <f>IFERROR(__xludf.DUMMYFUNCTION("IF(G340="""","""",if(G340=0, INDEX(G$2:G340, MAX(FILTER(ROW(G$2:G340), G$2:G340&lt;&gt;0)))&amp;""v"", G340&amp;""r""))"),"46r")</f>
        <v>46r</v>
      </c>
      <c r="K340" s="25" t="str">
        <f t="shared" si="1"/>
        <v>De lampsana</v>
      </c>
    </row>
    <row r="341">
      <c r="A341" s="15" t="s">
        <v>10173</v>
      </c>
      <c r="B341" s="14" t="s">
        <v>6416</v>
      </c>
      <c r="C341" s="15" t="s">
        <v>10174</v>
      </c>
      <c r="D341" s="15"/>
      <c r="E341" s="15">
        <v>113.0</v>
      </c>
      <c r="F341" s="15" t="s">
        <v>8405</v>
      </c>
      <c r="G341" s="15">
        <v>46.0</v>
      </c>
      <c r="H341" s="15" t="s">
        <v>1117</v>
      </c>
      <c r="I341" s="15" t="s">
        <v>10175</v>
      </c>
      <c r="J341" s="26" t="str">
        <f>IFERROR(__xludf.DUMMYFUNCTION("IF(G341="""","""",if(G341=0, INDEX(G$2:G341, MAX(FILTER(ROW(G$2:G341), G$2:G341&lt;&gt;0)))&amp;""v"", G341&amp;""r""))"),"46r")</f>
        <v>46r</v>
      </c>
      <c r="K341" s="25" t="str">
        <f t="shared" si="1"/>
        <v>De hyppolapatho</v>
      </c>
    </row>
    <row r="342">
      <c r="A342" s="15" t="s">
        <v>10176</v>
      </c>
      <c r="B342" s="14" t="s">
        <v>6419</v>
      </c>
      <c r="C342" s="15" t="s">
        <v>10177</v>
      </c>
      <c r="D342" s="15"/>
      <c r="E342" s="15">
        <v>113.0</v>
      </c>
      <c r="F342" s="15" t="s">
        <v>8405</v>
      </c>
      <c r="G342" s="15">
        <v>46.0</v>
      </c>
      <c r="H342" s="15" t="s">
        <v>1127</v>
      </c>
      <c r="I342" s="15" t="s">
        <v>10178</v>
      </c>
      <c r="J342" s="26" t="str">
        <f>IFERROR(__xludf.DUMMYFUNCTION("IF(G342="""","""",if(G342=0, INDEX(G$2:G342, MAX(FILTER(ROW(G$2:G342), G$2:G342&lt;&gt;0)))&amp;""v"", G342&amp;""r""))"),"46r")</f>
        <v>46r</v>
      </c>
      <c r="K342" s="25" t="str">
        <f t="shared" si="1"/>
        <v>De bunio napi genere</v>
      </c>
    </row>
    <row r="343">
      <c r="A343" s="15" t="s">
        <v>10179</v>
      </c>
      <c r="B343" s="14" t="s">
        <v>6421</v>
      </c>
      <c r="C343" s="15" t="s">
        <v>10180</v>
      </c>
      <c r="D343" s="15"/>
      <c r="E343" s="15">
        <v>114.0</v>
      </c>
      <c r="F343" s="15" t="s">
        <v>8405</v>
      </c>
      <c r="G343" s="15">
        <v>0.0</v>
      </c>
      <c r="H343" s="15" t="s">
        <v>1135</v>
      </c>
      <c r="I343" s="15" t="s">
        <v>10181</v>
      </c>
      <c r="J343" s="26" t="str">
        <f>IFERROR(__xludf.DUMMYFUNCTION("IF(G343="""","""",if(G343=0, INDEX(G$2:G343, MAX(FILTER(ROW(G$2:G343), G$2:G343&lt;&gt;0)))&amp;""v"", G343&amp;""r""))"),"0v")</f>
        <v>0v</v>
      </c>
      <c r="K343" s="25" t="str">
        <f t="shared" si="1"/>
        <v>De blitto</v>
      </c>
    </row>
    <row r="344">
      <c r="A344" s="15" t="s">
        <v>10182</v>
      </c>
      <c r="B344" s="14" t="s">
        <v>6424</v>
      </c>
      <c r="C344" s="15" t="s">
        <v>10183</v>
      </c>
      <c r="D344" s="15"/>
      <c r="E344" s="15">
        <v>114.0</v>
      </c>
      <c r="F344" s="15" t="s">
        <v>8405</v>
      </c>
      <c r="G344" s="15">
        <v>0.0</v>
      </c>
      <c r="H344" s="15" t="s">
        <v>1143</v>
      </c>
      <c r="I344" s="15" t="s">
        <v>10184</v>
      </c>
      <c r="J344" s="26" t="str">
        <f>IFERROR(__xludf.DUMMYFUNCTION("IF(G344="""","""",if(G344=0, INDEX(G$2:G344, MAX(FILTER(ROW(G$2:G344), G$2:G344&lt;&gt;0)))&amp;""v"", G344&amp;""r""))"),"0v")</f>
        <v>0v</v>
      </c>
      <c r="K344" s="25" t="str">
        <f t="shared" si="1"/>
        <v>De malua</v>
      </c>
    </row>
    <row r="345">
      <c r="A345" s="15" t="s">
        <v>10185</v>
      </c>
      <c r="B345" s="14" t="s">
        <v>6426</v>
      </c>
      <c r="C345" s="15" t="s">
        <v>10186</v>
      </c>
      <c r="D345" s="15"/>
      <c r="E345" s="15">
        <v>114.0</v>
      </c>
      <c r="F345" s="15" t="s">
        <v>8405</v>
      </c>
      <c r="G345" s="15">
        <v>0.0</v>
      </c>
      <c r="H345" s="15" t="s">
        <v>1165</v>
      </c>
      <c r="I345" s="15" t="s">
        <v>10187</v>
      </c>
      <c r="J345" s="26" t="str">
        <f>IFERROR(__xludf.DUMMYFUNCTION("IF(G345="""","""",if(G345=0, INDEX(G$2:G345, MAX(FILTER(ROW(G$2:G345), G$2:G345&lt;&gt;0)))&amp;""v"", G345&amp;""r""))"),"0v")</f>
        <v>0v</v>
      </c>
      <c r="K345" s="25" t="str">
        <f t="shared" si="1"/>
        <v>De attriplice</v>
      </c>
    </row>
    <row r="346">
      <c r="A346" s="15" t="s">
        <v>10188</v>
      </c>
      <c r="B346" s="14" t="s">
        <v>6429</v>
      </c>
      <c r="C346" s="15" t="s">
        <v>10189</v>
      </c>
      <c r="D346" s="15"/>
      <c r="E346" s="15">
        <v>114.0</v>
      </c>
      <c r="F346" s="15" t="s">
        <v>8405</v>
      </c>
      <c r="G346" s="15">
        <v>0.0</v>
      </c>
      <c r="H346" s="15" t="s">
        <v>1175</v>
      </c>
      <c r="I346" s="15" t="s">
        <v>10190</v>
      </c>
      <c r="J346" s="26" t="str">
        <f>IFERROR(__xludf.DUMMYFUNCTION("IF(G346="""","""",if(G346=0, INDEX(G$2:G346, MAX(FILTER(ROW(G$2:G346), G$2:G346&lt;&gt;0)))&amp;""v"", G346&amp;""r""))"),"0v")</f>
        <v>0v</v>
      </c>
      <c r="K346" s="25" t="str">
        <f t="shared" si="1"/>
        <v>De brassica</v>
      </c>
    </row>
    <row r="347">
      <c r="A347" s="15" t="s">
        <v>10191</v>
      </c>
      <c r="B347" s="14" t="s">
        <v>6432</v>
      </c>
      <c r="C347" s="15" t="s">
        <v>10192</v>
      </c>
      <c r="D347" s="15"/>
      <c r="E347" s="15">
        <v>115.0</v>
      </c>
      <c r="F347" s="15" t="s">
        <v>8405</v>
      </c>
      <c r="G347" s="15">
        <v>47.0</v>
      </c>
      <c r="H347" s="15" t="s">
        <v>1186</v>
      </c>
      <c r="I347" s="15" t="s">
        <v>10193</v>
      </c>
      <c r="J347" s="26" t="str">
        <f>IFERROR(__xludf.DUMMYFUNCTION("IF(G347="""","""",if(G347=0, INDEX(G$2:G347, MAX(FILTER(ROW(G$2:G347), G$2:G347&lt;&gt;0)))&amp;""v"", G347&amp;""r""))"),"47r")</f>
        <v>47r</v>
      </c>
      <c r="K347" s="25" t="str">
        <f t="shared" si="1"/>
        <v>De sylvestri brassica</v>
      </c>
    </row>
    <row r="348">
      <c r="A348" s="15" t="s">
        <v>10194</v>
      </c>
      <c r="B348" s="14" t="s">
        <v>6435</v>
      </c>
      <c r="C348" s="15" t="s">
        <v>10195</v>
      </c>
      <c r="D348" s="15"/>
      <c r="E348" s="15">
        <v>115.0</v>
      </c>
      <c r="F348" s="15" t="s">
        <v>8405</v>
      </c>
      <c r="G348" s="15">
        <v>47.0</v>
      </c>
      <c r="H348" s="15" t="s">
        <v>1194</v>
      </c>
      <c r="I348" s="15" t="s">
        <v>10196</v>
      </c>
      <c r="J348" s="26" t="str">
        <f>IFERROR(__xludf.DUMMYFUNCTION("IF(G348="""","""",if(G348=0, INDEX(G$2:G348, MAX(FILTER(ROW(G$2:G348), G$2:G348&lt;&gt;0)))&amp;""v"", G348&amp;""r""))"),"47r")</f>
        <v>47r</v>
      </c>
      <c r="K348" s="25" t="str">
        <f t="shared" si="1"/>
        <v>Ea brassica marina</v>
      </c>
    </row>
    <row r="349">
      <c r="A349" s="15" t="s">
        <v>10197</v>
      </c>
      <c r="B349" s="14" t="s">
        <v>6438</v>
      </c>
      <c r="C349" s="15" t="s">
        <v>10198</v>
      </c>
      <c r="D349" s="15"/>
      <c r="E349" s="15">
        <v>115.0</v>
      </c>
      <c r="F349" s="15" t="s">
        <v>8405</v>
      </c>
      <c r="G349" s="15">
        <v>47.0</v>
      </c>
      <c r="H349" s="15" t="s">
        <v>2207</v>
      </c>
      <c r="I349" s="15" t="s">
        <v>8563</v>
      </c>
      <c r="J349" s="26" t="str">
        <f>IFERROR(__xludf.DUMMYFUNCTION("IF(G349="""","""",if(G349=0, INDEX(G$2:G349, MAX(FILTER(ROW(G$2:G349), G$2:G349&lt;&gt;0)))&amp;""v"", G349&amp;""r""))"),"47r")</f>
        <v>47r</v>
      </c>
      <c r="K349" s="25" t="str">
        <f t="shared" si="1"/>
        <v>De beta</v>
      </c>
    </row>
    <row r="350">
      <c r="A350" s="15" t="s">
        <v>10199</v>
      </c>
      <c r="B350" s="14" t="s">
        <v>6440</v>
      </c>
      <c r="C350" s="15" t="s">
        <v>10200</v>
      </c>
      <c r="D350" s="15"/>
      <c r="E350" s="15">
        <v>116.0</v>
      </c>
      <c r="F350" s="15" t="s">
        <v>8405</v>
      </c>
      <c r="G350" s="15">
        <v>0.0</v>
      </c>
      <c r="H350" s="15" t="s">
        <v>1208</v>
      </c>
      <c r="I350" s="15" t="s">
        <v>10201</v>
      </c>
      <c r="J350" s="26" t="str">
        <f>IFERROR(__xludf.DUMMYFUNCTION("IF(G350="""","""",if(G350=0, INDEX(G$2:G350, MAX(FILTER(ROW(G$2:G350), G$2:G350&lt;&gt;0)))&amp;""v"", G350&amp;""r""))"),"0v")</f>
        <v>0v</v>
      </c>
      <c r="K350" s="25" t="str">
        <f t="shared" si="1"/>
        <v>De portulaca sylvestri</v>
      </c>
    </row>
    <row r="351">
      <c r="A351" s="15" t="s">
        <v>10202</v>
      </c>
      <c r="B351" s="14" t="s">
        <v>6443</v>
      </c>
      <c r="C351" s="15" t="s">
        <v>10203</v>
      </c>
      <c r="D351" s="15"/>
      <c r="E351" s="15">
        <v>116.0</v>
      </c>
      <c r="F351" s="15" t="s">
        <v>8405</v>
      </c>
      <c r="G351" s="15">
        <v>0.0</v>
      </c>
      <c r="H351" s="15" t="s">
        <v>1216</v>
      </c>
      <c r="I351" s="15" t="s">
        <v>10204</v>
      </c>
      <c r="J351" s="26" t="str">
        <f>IFERROR(__xludf.DUMMYFUNCTION("IF(G351="""","""",if(G351=0, INDEX(G$2:G351, MAX(FILTER(ROW(G$2:G351), G$2:G351&lt;&gt;0)))&amp;""v"", G351&amp;""r""))"),"0v")</f>
        <v>0v</v>
      </c>
      <c r="K351" s="25" t="str">
        <f t="shared" si="1"/>
        <v>De portulaca</v>
      </c>
    </row>
    <row r="352">
      <c r="A352" s="15" t="s">
        <v>10205</v>
      </c>
      <c r="B352" s="14" t="s">
        <v>6446</v>
      </c>
      <c r="C352" s="15" t="s">
        <v>10206</v>
      </c>
      <c r="D352" s="15"/>
      <c r="E352" s="15">
        <v>116.0</v>
      </c>
      <c r="F352" s="15" t="s">
        <v>8405</v>
      </c>
      <c r="G352" s="15">
        <v>0.0</v>
      </c>
      <c r="H352" s="15" t="s">
        <v>1224</v>
      </c>
      <c r="I352" s="15" t="s">
        <v>10207</v>
      </c>
      <c r="J352" s="26" t="str">
        <f>IFERROR(__xludf.DUMMYFUNCTION("IF(G352="""","""",if(G352=0, INDEX(G$2:G352, MAX(FILTER(ROW(G$2:G352), G$2:G352&lt;&gt;0)))&amp;""v"", G352&amp;""r""))"),"0v")</f>
        <v>0v</v>
      </c>
      <c r="K352" s="25" t="str">
        <f t="shared" si="1"/>
        <v>De asparagis</v>
      </c>
    </row>
    <row r="353">
      <c r="A353" s="15" t="s">
        <v>10208</v>
      </c>
      <c r="B353" s="14" t="s">
        <v>6448</v>
      </c>
      <c r="C353" s="15" t="s">
        <v>10209</v>
      </c>
      <c r="D353" s="15"/>
      <c r="E353" s="15">
        <v>117.0</v>
      </c>
      <c r="F353" s="15" t="s">
        <v>8405</v>
      </c>
      <c r="G353" s="15">
        <v>48.0</v>
      </c>
      <c r="H353" s="15" t="s">
        <v>1232</v>
      </c>
      <c r="I353" s="15" t="s">
        <v>10210</v>
      </c>
      <c r="J353" s="26" t="str">
        <f>IFERROR(__xludf.DUMMYFUNCTION("IF(G353="""","""",if(G353=0, INDEX(G$2:G353, MAX(FILTER(ROW(G$2:G353), G$2:G353&lt;&gt;0)))&amp;""v"", G353&amp;""r""))"),"48r")</f>
        <v>48r</v>
      </c>
      <c r="K353" s="25" t="str">
        <f t="shared" si="1"/>
        <v>De plantagine</v>
      </c>
    </row>
    <row r="354">
      <c r="A354" s="15" t="s">
        <v>10211</v>
      </c>
      <c r="B354" s="14" t="s">
        <v>6451</v>
      </c>
      <c r="C354" s="15" t="s">
        <v>10212</v>
      </c>
      <c r="D354" s="15"/>
      <c r="E354" s="15">
        <v>117.0</v>
      </c>
      <c r="F354" s="15" t="s">
        <v>8405</v>
      </c>
      <c r="G354" s="15">
        <v>48.0</v>
      </c>
      <c r="H354" s="15" t="s">
        <v>1240</v>
      </c>
      <c r="I354" s="15" t="s">
        <v>10213</v>
      </c>
      <c r="J354" s="26" t="str">
        <f>IFERROR(__xludf.DUMMYFUNCTION("IF(G354="""","""",if(G354=0, INDEX(G$2:G354, MAX(FILTER(ROW(G$2:G354), G$2:G354&lt;&gt;0)))&amp;""v"", G354&amp;""r""))"),"48r")</f>
        <v>48r</v>
      </c>
      <c r="K354" s="25" t="str">
        <f t="shared" si="1"/>
        <v>De lavere seu sio</v>
      </c>
    </row>
    <row r="355">
      <c r="A355" s="15" t="s">
        <v>10214</v>
      </c>
      <c r="B355" s="14" t="s">
        <v>6454</v>
      </c>
      <c r="C355" s="15" t="s">
        <v>10215</v>
      </c>
      <c r="D355" s="15"/>
      <c r="E355" s="15">
        <v>118.0</v>
      </c>
      <c r="F355" s="15" t="s">
        <v>8405</v>
      </c>
      <c r="G355" s="15">
        <v>0.0</v>
      </c>
      <c r="H355" s="15" t="s">
        <v>1248</v>
      </c>
      <c r="I355" s="15" t="s">
        <v>10216</v>
      </c>
      <c r="J355" s="26" t="str">
        <f>IFERROR(__xludf.DUMMYFUNCTION("IF(G355="""","""",if(G355=0, INDEX(G$2:G355, MAX(FILTER(ROW(G$2:G355), G$2:G355&lt;&gt;0)))&amp;""v"", G355&amp;""r""))"),"0v")</f>
        <v>0v</v>
      </c>
      <c r="K355" s="25" t="str">
        <f t="shared" si="1"/>
        <v>De sisymbrio</v>
      </c>
    </row>
    <row r="356">
      <c r="A356" s="15" t="s">
        <v>10217</v>
      </c>
      <c r="B356" s="14" t="s">
        <v>6457</v>
      </c>
      <c r="C356" s="15" t="s">
        <v>10218</v>
      </c>
      <c r="D356" s="15"/>
      <c r="E356" s="15">
        <v>118.0</v>
      </c>
      <c r="F356" s="15" t="s">
        <v>8405</v>
      </c>
      <c r="G356" s="15">
        <v>0.0</v>
      </c>
      <c r="H356" s="15" t="s">
        <v>1256</v>
      </c>
      <c r="I356" s="15" t="s">
        <v>10219</v>
      </c>
      <c r="J356" s="26" t="str">
        <f>IFERROR(__xludf.DUMMYFUNCTION("IF(G356="""","""",if(G356=0, INDEX(G$2:G356, MAX(FILTER(ROW(G$2:G356), G$2:G356&lt;&gt;0)))&amp;""v"", G356&amp;""r""))"),"0v")</f>
        <v>0v</v>
      </c>
      <c r="K356" s="25" t="str">
        <f t="shared" si="1"/>
        <v>De altero sisymbrio</v>
      </c>
    </row>
    <row r="357">
      <c r="A357" s="15" t="s">
        <v>10220</v>
      </c>
      <c r="B357" s="14" t="s">
        <v>6459</v>
      </c>
      <c r="C357" s="15" t="s">
        <v>10221</v>
      </c>
      <c r="D357" s="15"/>
      <c r="E357" s="15">
        <v>118.0</v>
      </c>
      <c r="F357" s="15" t="s">
        <v>8405</v>
      </c>
      <c r="G357" s="15">
        <v>0.0</v>
      </c>
      <c r="H357" s="15" t="s">
        <v>1265</v>
      </c>
      <c r="I357" s="15" t="s">
        <v>10222</v>
      </c>
      <c r="J357" s="26" t="str">
        <f>IFERROR(__xludf.DUMMYFUNCTION("IF(G357="""","""",if(G357=0, INDEX(G$2:G357, MAX(FILTER(ROW(G$2:G357), G$2:G357&lt;&gt;0)))&amp;""v"", G357&amp;""r""))"),"0v")</f>
        <v>0v</v>
      </c>
      <c r="K357" s="25" t="str">
        <f t="shared" si="1"/>
        <v>De crithmo</v>
      </c>
    </row>
    <row r="358">
      <c r="A358" s="15" t="s">
        <v>10223</v>
      </c>
      <c r="B358" s="14" t="s">
        <v>6462</v>
      </c>
      <c r="C358" s="15" t="s">
        <v>10224</v>
      </c>
      <c r="D358" s="15"/>
      <c r="E358" s="15">
        <v>118.0</v>
      </c>
      <c r="F358" s="15" t="s">
        <v>8405</v>
      </c>
      <c r="G358" s="15">
        <v>0.0</v>
      </c>
      <c r="H358" s="15" t="s">
        <v>1279</v>
      </c>
      <c r="I358" s="15" t="s">
        <v>10225</v>
      </c>
      <c r="J358" s="26" t="str">
        <f>IFERROR(__xludf.DUMMYFUNCTION("IF(G358="""","""",if(G358=0, INDEX(G$2:G358, MAX(FILTER(ROW(G$2:G358), G$2:G358&lt;&gt;0)))&amp;""v"", G358&amp;""r""))"),"0v")</f>
        <v>0v</v>
      </c>
      <c r="K358" s="25" t="str">
        <f t="shared" si="1"/>
        <v>De coronopo</v>
      </c>
    </row>
    <row r="359">
      <c r="A359" s="15" t="s">
        <v>10226</v>
      </c>
      <c r="B359" s="14" t="s">
        <v>6465</v>
      </c>
      <c r="C359" s="15" t="s">
        <v>10227</v>
      </c>
      <c r="D359" s="15"/>
      <c r="E359" s="15">
        <v>118.0</v>
      </c>
      <c r="F359" s="15" t="s">
        <v>8405</v>
      </c>
      <c r="G359" s="15">
        <v>0.0</v>
      </c>
      <c r="H359" s="15" t="s">
        <v>1289</v>
      </c>
      <c r="I359" s="15" t="s">
        <v>10228</v>
      </c>
      <c r="J359" s="26" t="str">
        <f>IFERROR(__xludf.DUMMYFUNCTION("IF(G359="""","""",if(G359=0, INDEX(G$2:G359, MAX(FILTER(ROW(G$2:G359), G$2:G359&lt;&gt;0)))&amp;""v"", G359&amp;""r""))"),"0v")</f>
        <v>0v</v>
      </c>
      <c r="K359" s="25" t="str">
        <f t="shared" si="1"/>
        <v>De cicerbita seu soncho</v>
      </c>
    </row>
    <row r="360">
      <c r="A360" s="15" t="s">
        <v>10229</v>
      </c>
      <c r="B360" s="14" t="s">
        <v>6468</v>
      </c>
      <c r="C360" s="15" t="s">
        <v>10230</v>
      </c>
      <c r="D360" s="15"/>
      <c r="E360" s="15">
        <v>119.0</v>
      </c>
      <c r="F360" s="15" t="s">
        <v>8405</v>
      </c>
      <c r="G360" s="15">
        <v>49.0</v>
      </c>
      <c r="H360" s="15" t="s">
        <v>1294</v>
      </c>
      <c r="I360" s="15" t="s">
        <v>10231</v>
      </c>
      <c r="J360" s="26" t="str">
        <f>IFERROR(__xludf.DUMMYFUNCTION("IF(G360="""","""",if(G360=0, INDEX(G$2:G360, MAX(FILTER(ROW(G$2:G360), G$2:G360&lt;&gt;0)))&amp;""v"", G360&amp;""r""))"),"49r")</f>
        <v>49r</v>
      </c>
      <c r="K360" s="25" t="str">
        <f t="shared" si="1"/>
        <v>De intubo et feri</v>
      </c>
    </row>
    <row r="361">
      <c r="A361" s="15" t="s">
        <v>10232</v>
      </c>
      <c r="B361" s="14" t="s">
        <v>6471</v>
      </c>
      <c r="C361" s="15" t="s">
        <v>10233</v>
      </c>
      <c r="D361" s="15"/>
      <c r="E361" s="15">
        <v>119.0</v>
      </c>
      <c r="F361" s="15" t="s">
        <v>8405</v>
      </c>
      <c r="G361" s="15">
        <v>49.0</v>
      </c>
      <c r="H361" s="15" t="s">
        <v>3386</v>
      </c>
      <c r="I361" s="15" t="s">
        <v>10234</v>
      </c>
      <c r="J361" s="26" t="str">
        <f>IFERROR(__xludf.DUMMYFUNCTION("IF(G361="""","""",if(G361=0, INDEX(G$2:G361, MAX(FILTER(ROW(G$2:G361), G$2:G361&lt;&gt;0)))&amp;""v"", G361&amp;""r""))"),"49r")</f>
        <v>49r</v>
      </c>
      <c r="K361" s="25" t="str">
        <f t="shared" si="1"/>
        <v>De condrilla</v>
      </c>
    </row>
    <row r="362">
      <c r="A362" s="15" t="s">
        <v>10235</v>
      </c>
      <c r="B362" s="14" t="s">
        <v>6474</v>
      </c>
      <c r="C362" s="15" t="s">
        <v>10236</v>
      </c>
      <c r="D362" s="15"/>
      <c r="E362" s="15">
        <v>120.0</v>
      </c>
      <c r="F362" s="15" t="s">
        <v>8405</v>
      </c>
      <c r="G362" s="15">
        <v>0.0</v>
      </c>
      <c r="H362" s="15" t="s">
        <v>2293</v>
      </c>
      <c r="I362" s="15" t="s">
        <v>10237</v>
      </c>
      <c r="J362" s="26" t="str">
        <f>IFERROR(__xludf.DUMMYFUNCTION("IF(G362="""","""",if(G362=0, INDEX(G$2:G362, MAX(FILTER(ROW(G$2:G362), G$2:G362&lt;&gt;0)))&amp;""v"", G362&amp;""r""))"),"0v")</f>
        <v>0v</v>
      </c>
      <c r="K362" s="25" t="str">
        <f t="shared" si="1"/>
        <v>De cucurbita</v>
      </c>
    </row>
    <row r="363">
      <c r="A363" s="15" t="s">
        <v>10238</v>
      </c>
      <c r="B363" s="14" t="s">
        <v>6477</v>
      </c>
      <c r="C363" s="15" t="s">
        <v>10239</v>
      </c>
      <c r="D363" s="15"/>
      <c r="E363" s="15">
        <v>120.0</v>
      </c>
      <c r="F363" s="15" t="s">
        <v>8405</v>
      </c>
      <c r="G363" s="15">
        <v>0.0</v>
      </c>
      <c r="H363" s="15" t="s">
        <v>2301</v>
      </c>
      <c r="I363" s="15" t="s">
        <v>10240</v>
      </c>
      <c r="J363" s="26" t="str">
        <f>IFERROR(__xludf.DUMMYFUNCTION("IF(G363="""","""",if(G363=0, INDEX(G$2:G363, MAX(FILTER(ROW(G$2:G363), G$2:G363&lt;&gt;0)))&amp;""v"", G363&amp;""r""))"),"0v")</f>
        <v>0v</v>
      </c>
      <c r="K363" s="25" t="str">
        <f t="shared" si="1"/>
        <v>De cucumere sativo</v>
      </c>
    </row>
    <row r="364">
      <c r="A364" s="15" t="s">
        <v>10241</v>
      </c>
      <c r="B364" s="14" t="s">
        <v>6480</v>
      </c>
      <c r="C364" s="15" t="s">
        <v>10242</v>
      </c>
      <c r="D364" s="15"/>
      <c r="E364" s="15">
        <v>120.0</v>
      </c>
      <c r="F364" s="15" t="s">
        <v>8405</v>
      </c>
      <c r="G364" s="15">
        <v>0.0</v>
      </c>
      <c r="H364" s="15" t="s">
        <v>2309</v>
      </c>
      <c r="I364" s="15" t="s">
        <v>10243</v>
      </c>
      <c r="J364" s="26" t="str">
        <f>IFERROR(__xludf.DUMMYFUNCTION("IF(G364="""","""",if(G364=0, INDEX(G$2:G364, MAX(FILTER(ROW(G$2:G364), G$2:G364&lt;&gt;0)))&amp;""v"", G364&amp;""r""))"),"0v")</f>
        <v>0v</v>
      </c>
      <c r="K364" s="25" t="str">
        <f t="shared" si="1"/>
        <v>De pepone</v>
      </c>
    </row>
    <row r="365">
      <c r="A365" s="15" t="s">
        <v>10244</v>
      </c>
      <c r="B365" s="14" t="s">
        <v>6482</v>
      </c>
      <c r="C365" s="15" t="s">
        <v>10245</v>
      </c>
      <c r="D365" s="15"/>
      <c r="E365" s="15">
        <v>120.0</v>
      </c>
      <c r="F365" s="15" t="s">
        <v>8405</v>
      </c>
      <c r="G365" s="15">
        <v>0.0</v>
      </c>
      <c r="H365" s="15" t="s">
        <v>2317</v>
      </c>
      <c r="I365" s="15" t="s">
        <v>10246</v>
      </c>
      <c r="J365" s="26" t="str">
        <f>IFERROR(__xludf.DUMMYFUNCTION("IF(G365="""","""",if(G365=0, INDEX(G$2:G365, MAX(FILTER(ROW(G$2:G365), G$2:G365&lt;&gt;0)))&amp;""v"", G365&amp;""r""))"),"0v")</f>
        <v>0v</v>
      </c>
      <c r="K365" s="25" t="str">
        <f t="shared" si="1"/>
        <v>De lactucis</v>
      </c>
    </row>
    <row r="366">
      <c r="A366" s="15" t="s">
        <v>10247</v>
      </c>
      <c r="B366" s="14" t="s">
        <v>6485</v>
      </c>
      <c r="C366" s="15" t="s">
        <v>10248</v>
      </c>
      <c r="D366" s="15"/>
      <c r="E366" s="15">
        <v>120.0</v>
      </c>
      <c r="F366" s="15" t="s">
        <v>8405</v>
      </c>
      <c r="G366" s="15">
        <v>0.0</v>
      </c>
      <c r="H366" s="15" t="s">
        <v>2325</v>
      </c>
      <c r="I366" s="15" t="s">
        <v>10249</v>
      </c>
      <c r="J366" s="26" t="str">
        <f>IFERROR(__xludf.DUMMYFUNCTION("IF(G366="""","""",if(G366=0, INDEX(G$2:G366, MAX(FILTER(ROW(G$2:G366), G$2:G366&lt;&gt;0)))&amp;""v"", G366&amp;""r""))"),"0v")</f>
        <v>0v</v>
      </c>
      <c r="K366" s="25" t="str">
        <f t="shared" si="1"/>
        <v>De lactuca sylvestri</v>
      </c>
    </row>
    <row r="367">
      <c r="A367" s="15" t="s">
        <v>10250</v>
      </c>
      <c r="B367" s="14" t="s">
        <v>6487</v>
      </c>
      <c r="C367" s="15" t="s">
        <v>10251</v>
      </c>
      <c r="D367" s="15"/>
      <c r="E367" s="15">
        <v>121.0</v>
      </c>
      <c r="F367" s="15" t="s">
        <v>8405</v>
      </c>
      <c r="G367" s="15">
        <v>50.0</v>
      </c>
      <c r="H367" s="15" t="s">
        <v>2333</v>
      </c>
      <c r="I367" s="15" t="s">
        <v>8583</v>
      </c>
      <c r="J367" s="26" t="str">
        <f>IFERROR(__xludf.DUMMYFUNCTION("IF(G367="""","""",if(G367=0, INDEX(G$2:G367, MAX(FILTER(ROW(G$2:G367), G$2:G367&lt;&gt;0)))&amp;""v"", G367&amp;""r""))"),"50r")</f>
        <v>50r</v>
      </c>
      <c r="K367" s="25" t="str">
        <f t="shared" si="1"/>
        <v>De gingidio</v>
      </c>
    </row>
    <row r="368">
      <c r="A368" s="15" t="s">
        <v>10252</v>
      </c>
      <c r="B368" s="14" t="s">
        <v>6490</v>
      </c>
      <c r="C368" s="15" t="s">
        <v>10253</v>
      </c>
      <c r="D368" s="15"/>
      <c r="E368" s="15">
        <v>121.0</v>
      </c>
      <c r="F368" s="15" t="s">
        <v>8405</v>
      </c>
      <c r="G368" s="15">
        <v>50.0</v>
      </c>
      <c r="H368" s="15" t="s">
        <v>2341</v>
      </c>
      <c r="I368" s="15" t="s">
        <v>10254</v>
      </c>
      <c r="J368" s="26" t="str">
        <f>IFERROR(__xludf.DUMMYFUNCTION("IF(G368="""","""",if(G368=0, INDEX(G$2:G368, MAX(FILTER(ROW(G$2:G368), G$2:G368&lt;&gt;0)))&amp;""v"", G368&amp;""r""))"),"50r")</f>
        <v>50r</v>
      </c>
      <c r="K368" s="25" t="str">
        <f t="shared" si="1"/>
        <v>De scandice</v>
      </c>
    </row>
    <row r="369">
      <c r="A369" s="15" t="s">
        <v>10255</v>
      </c>
      <c r="B369" s="14" t="s">
        <v>6493</v>
      </c>
      <c r="C369" s="15" t="s">
        <v>10256</v>
      </c>
      <c r="D369" s="15"/>
      <c r="E369" s="15">
        <v>121.0</v>
      </c>
      <c r="F369" s="15" t="s">
        <v>8405</v>
      </c>
      <c r="G369" s="15">
        <v>50.0</v>
      </c>
      <c r="H369" s="15" t="s">
        <v>2349</v>
      </c>
      <c r="I369" s="15" t="s">
        <v>10257</v>
      </c>
      <c r="J369" s="26" t="str">
        <f>IFERROR(__xludf.DUMMYFUNCTION("IF(G369="""","""",if(G369=0, INDEX(G$2:G369, MAX(FILTER(ROW(G$2:G369), G$2:G369&lt;&gt;0)))&amp;""v"", G369&amp;""r""))"),"50r")</f>
        <v>50r</v>
      </c>
      <c r="K369" s="25" t="str">
        <f t="shared" si="1"/>
        <v>De gallinaceo pede ceu caucalide</v>
      </c>
    </row>
    <row r="370">
      <c r="A370" s="15" t="s">
        <v>10258</v>
      </c>
      <c r="B370" s="14" t="s">
        <v>6496</v>
      </c>
      <c r="C370" s="15" t="s">
        <v>10259</v>
      </c>
      <c r="D370" s="15"/>
      <c r="E370" s="15">
        <v>121.0</v>
      </c>
      <c r="F370" s="15" t="s">
        <v>8405</v>
      </c>
      <c r="G370" s="15">
        <v>50.0</v>
      </c>
      <c r="H370" s="15" t="s">
        <v>2357</v>
      </c>
      <c r="I370" s="15" t="s">
        <v>9960</v>
      </c>
      <c r="J370" s="26" t="str">
        <f>IFERROR(__xludf.DUMMYFUNCTION("IF(G370="""","""",if(G370=0, INDEX(G$2:G370, MAX(FILTER(ROW(G$2:G370), G$2:G370&lt;&gt;0)))&amp;""v"", G370&amp;""r""))"),"50r")</f>
        <v>50r</v>
      </c>
      <c r="K370" s="25" t="str">
        <f t="shared" si="1"/>
        <v>De eruca</v>
      </c>
    </row>
    <row r="371">
      <c r="A371" s="15" t="s">
        <v>10260</v>
      </c>
      <c r="B371" s="14" t="s">
        <v>6498</v>
      </c>
      <c r="C371" s="15" t="s">
        <v>10261</v>
      </c>
      <c r="D371" s="15"/>
      <c r="E371" s="15">
        <v>121.0</v>
      </c>
      <c r="F371" s="15" t="s">
        <v>8405</v>
      </c>
      <c r="G371" s="15">
        <v>50.0</v>
      </c>
      <c r="H371" s="15" t="s">
        <v>2365</v>
      </c>
      <c r="I371" s="15" t="s">
        <v>10262</v>
      </c>
      <c r="J371" s="26" t="str">
        <f>IFERROR(__xludf.DUMMYFUNCTION("IF(G371="""","""",if(G371=0, INDEX(G$2:G371, MAX(FILTER(ROW(G$2:G371), G$2:G371&lt;&gt;0)))&amp;""v"", G371&amp;""r""))"),"50r")</f>
        <v>50r</v>
      </c>
      <c r="K371" s="25" t="str">
        <f t="shared" si="1"/>
        <v>De ocimo</v>
      </c>
    </row>
    <row r="372">
      <c r="A372" s="15" t="s">
        <v>10263</v>
      </c>
      <c r="B372" s="14" t="s">
        <v>6501</v>
      </c>
      <c r="C372" s="15" t="s">
        <v>10264</v>
      </c>
      <c r="D372" s="15"/>
      <c r="E372" s="15">
        <v>122.0</v>
      </c>
      <c r="F372" s="15" t="s">
        <v>8405</v>
      </c>
      <c r="G372" s="15">
        <v>0.0</v>
      </c>
      <c r="H372" s="15" t="s">
        <v>2374</v>
      </c>
      <c r="I372" s="15" t="s">
        <v>2174</v>
      </c>
      <c r="J372" s="26" t="str">
        <f>IFERROR(__xludf.DUMMYFUNCTION("IF(G372="""","""",if(G372=0, INDEX(G$2:G372, MAX(FILTER(ROW(G$2:G372), G$2:G372&lt;&gt;0)))&amp;""v"", G372&amp;""r""))"),"0v")</f>
        <v>0v</v>
      </c>
      <c r="K372" s="25" t="str">
        <f t="shared" si="1"/>
        <v>De orobanche</v>
      </c>
    </row>
    <row r="373">
      <c r="A373" s="15" t="s">
        <v>10265</v>
      </c>
      <c r="B373" s="14" t="s">
        <v>6504</v>
      </c>
      <c r="C373" s="15" t="s">
        <v>10266</v>
      </c>
      <c r="D373" s="15"/>
      <c r="E373" s="15">
        <v>122.0</v>
      </c>
      <c r="F373" s="15" t="s">
        <v>8405</v>
      </c>
      <c r="G373" s="15">
        <v>0.0</v>
      </c>
      <c r="H373" s="15" t="s">
        <v>2382</v>
      </c>
      <c r="I373" s="15" t="s">
        <v>10267</v>
      </c>
      <c r="J373" s="26" t="str">
        <f>IFERROR(__xludf.DUMMYFUNCTION("IF(G373="""","""",if(G373=0, INDEX(G$2:G373, MAX(FILTER(ROW(G$2:G373), G$2:G373&lt;&gt;0)))&amp;""v"", G373&amp;""r""))"),"0v")</f>
        <v>0v</v>
      </c>
      <c r="K373" s="25" t="str">
        <f t="shared" si="1"/>
        <v>De barbula hirci</v>
      </c>
    </row>
    <row r="374">
      <c r="A374" s="15" t="s">
        <v>10268</v>
      </c>
      <c r="B374" s="14" t="s">
        <v>6506</v>
      </c>
      <c r="C374" s="15" t="s">
        <v>10269</v>
      </c>
      <c r="D374" s="15"/>
      <c r="E374" s="15">
        <v>122.0</v>
      </c>
      <c r="F374" s="15" t="s">
        <v>8405</v>
      </c>
      <c r="G374" s="15">
        <v>0.0</v>
      </c>
      <c r="H374" s="15" t="s">
        <v>2390</v>
      </c>
      <c r="I374" s="15" t="s">
        <v>10270</v>
      </c>
      <c r="J374" s="26" t="str">
        <f>IFERROR(__xludf.DUMMYFUNCTION("IF(G374="""","""",if(G374=0, INDEX(G$2:G374, MAX(FILTER(ROW(G$2:G374), G$2:G374&lt;&gt;0)))&amp;""v"", G374&amp;""r""))"),"0v")</f>
        <v>0v</v>
      </c>
      <c r="K374" s="25" t="str">
        <f t="shared" si="1"/>
        <v>De ornithogalo</v>
      </c>
    </row>
    <row r="375">
      <c r="A375" s="15" t="s">
        <v>10271</v>
      </c>
      <c r="B375" s="14" t="s">
        <v>6509</v>
      </c>
      <c r="C375" s="15" t="s">
        <v>10272</v>
      </c>
      <c r="D375" s="15"/>
      <c r="E375" s="15">
        <v>122.0</v>
      </c>
      <c r="F375" s="15" t="s">
        <v>8405</v>
      </c>
      <c r="G375" s="15">
        <v>0.0</v>
      </c>
      <c r="H375" s="15" t="s">
        <v>2398</v>
      </c>
      <c r="I375" s="15" t="s">
        <v>10273</v>
      </c>
      <c r="J375" s="26" t="str">
        <f>IFERROR(__xludf.DUMMYFUNCTION("IF(G375="""","""",if(G375=0, INDEX(G$2:G375, MAX(FILTER(ROW(G$2:G375), G$2:G375&lt;&gt;0)))&amp;""v"", G375&amp;""r""))"),"0v")</f>
        <v>0v</v>
      </c>
      <c r="K375" s="25" t="str">
        <f t="shared" si="1"/>
        <v>De tuberibus</v>
      </c>
    </row>
    <row r="376">
      <c r="A376" s="15" t="s">
        <v>10274</v>
      </c>
      <c r="B376" s="14" t="s">
        <v>6512</v>
      </c>
      <c r="C376" s="15" t="s">
        <v>10275</v>
      </c>
      <c r="D376" s="15"/>
      <c r="E376" s="15">
        <v>122.0</v>
      </c>
      <c r="F376" s="15" t="s">
        <v>8405</v>
      </c>
      <c r="G376" s="15">
        <v>0.0</v>
      </c>
      <c r="H376" s="15" t="s">
        <v>2406</v>
      </c>
      <c r="I376" s="15" t="s">
        <v>10276</v>
      </c>
      <c r="J376" s="26" t="str">
        <f>IFERROR(__xludf.DUMMYFUNCTION("IF(G376="""","""",if(G376=0, INDEX(G$2:G376, MAX(FILTER(ROW(G$2:G376), G$2:G376&lt;&gt;0)))&amp;""v"", G376&amp;""r""))"),"0v")</f>
        <v>0v</v>
      </c>
      <c r="K376" s="25" t="str">
        <f t="shared" si="1"/>
        <v>De smilace</v>
      </c>
    </row>
    <row r="377">
      <c r="A377" s="15" t="s">
        <v>10277</v>
      </c>
      <c r="B377" s="14" t="s">
        <v>6514</v>
      </c>
      <c r="C377" s="15" t="s">
        <v>10278</v>
      </c>
      <c r="D377" s="15"/>
      <c r="E377" s="15">
        <v>122.0</v>
      </c>
      <c r="F377" s="15" t="s">
        <v>8405</v>
      </c>
      <c r="G377" s="15">
        <v>0.0</v>
      </c>
      <c r="H377" s="15" t="s">
        <v>2414</v>
      </c>
      <c r="I377" s="15" t="s">
        <v>2204</v>
      </c>
      <c r="J377" s="26" t="str">
        <f>IFERROR(__xludf.DUMMYFUNCTION("IF(G377="""","""",if(G377=0, INDEX(G$2:G377, MAX(FILTER(ROW(G$2:G377), G$2:G377&lt;&gt;0)))&amp;""v"", G377&amp;""r""))"),"0v")</f>
        <v>0v</v>
      </c>
      <c r="K377" s="25" t="str">
        <f t="shared" si="1"/>
        <v>De medica</v>
      </c>
    </row>
    <row r="378">
      <c r="A378" s="15" t="s">
        <v>10279</v>
      </c>
      <c r="B378" s="14" t="s">
        <v>6517</v>
      </c>
      <c r="C378" s="15" t="s">
        <v>10280</v>
      </c>
      <c r="D378" s="15"/>
      <c r="E378" s="15">
        <v>123.0</v>
      </c>
      <c r="F378" s="15" t="s">
        <v>8405</v>
      </c>
      <c r="G378" s="15">
        <v>51.0</v>
      </c>
      <c r="H378" s="15" t="s">
        <v>2422</v>
      </c>
      <c r="I378" s="15" t="s">
        <v>2211</v>
      </c>
      <c r="J378" s="26" t="str">
        <f>IFERROR(__xludf.DUMMYFUNCTION("IF(G378="""","""",if(G378=0, INDEX(G$2:G378, MAX(FILTER(ROW(G$2:G378), G$2:G378&lt;&gt;0)))&amp;""v"", G378&amp;""r""))"),"51r")</f>
        <v>51r</v>
      </c>
      <c r="K378" s="25" t="str">
        <f t="shared" si="1"/>
        <v>De aphaca</v>
      </c>
    </row>
    <row r="379">
      <c r="A379" s="15" t="s">
        <v>10281</v>
      </c>
      <c r="B379" s="14" t="s">
        <v>6520</v>
      </c>
      <c r="C379" s="15" t="s">
        <v>10282</v>
      </c>
      <c r="D379" s="15"/>
      <c r="E379" s="15">
        <v>123.0</v>
      </c>
      <c r="F379" s="15" t="s">
        <v>8405</v>
      </c>
      <c r="G379" s="15">
        <v>51.0</v>
      </c>
      <c r="H379" s="15" t="s">
        <v>2431</v>
      </c>
      <c r="I379" s="15" t="s">
        <v>10283</v>
      </c>
      <c r="J379" s="26" t="str">
        <f>IFERROR(__xludf.DUMMYFUNCTION("IF(G379="""","""",if(G379=0, INDEX(G$2:G379, MAX(FILTER(ROW(G$2:G379), G$2:G379&lt;&gt;0)))&amp;""v"", G379&amp;""r""))"),"51r")</f>
        <v>51r</v>
      </c>
      <c r="K379" s="25" t="str">
        <f t="shared" si="1"/>
        <v>De porro capitato</v>
      </c>
    </row>
    <row r="380">
      <c r="A380" s="15" t="s">
        <v>10284</v>
      </c>
      <c r="B380" s="14" t="s">
        <v>6522</v>
      </c>
      <c r="C380" s="15" t="s">
        <v>10285</v>
      </c>
      <c r="D380" s="15"/>
      <c r="E380" s="15">
        <v>123.0</v>
      </c>
      <c r="F380" s="15" t="s">
        <v>8405</v>
      </c>
      <c r="G380" s="15">
        <v>51.0</v>
      </c>
      <c r="H380" s="15" t="s">
        <v>3496</v>
      </c>
      <c r="I380" s="15" t="s">
        <v>10286</v>
      </c>
      <c r="J380" s="26" t="str">
        <f>IFERROR(__xludf.DUMMYFUNCTION("IF(G380="""","""",if(G380=0, INDEX(G$2:G380, MAX(FILTER(ROW(G$2:G380), G$2:G380&lt;&gt;0)))&amp;""v"", G380&amp;""r""))"),"51r")</f>
        <v>51r</v>
      </c>
      <c r="K380" s="25" t="str">
        <f t="shared" si="1"/>
        <v>De ampeloprasso</v>
      </c>
    </row>
    <row r="381">
      <c r="A381" s="15" t="s">
        <v>10287</v>
      </c>
      <c r="B381" s="14" t="s">
        <v>6525</v>
      </c>
      <c r="C381" s="15" t="s">
        <v>10288</v>
      </c>
      <c r="D381" s="15"/>
      <c r="E381" s="15">
        <v>123.0</v>
      </c>
      <c r="F381" s="15" t="s">
        <v>8405</v>
      </c>
      <c r="G381" s="15">
        <v>51.0</v>
      </c>
      <c r="H381" s="15" t="s">
        <v>2446</v>
      </c>
      <c r="I381" s="15" t="s">
        <v>10289</v>
      </c>
      <c r="J381" s="26" t="str">
        <f>IFERROR(__xludf.DUMMYFUNCTION("IF(G381="""","""",if(G381=0, INDEX(G$2:G381, MAX(FILTER(ROW(G$2:G381), G$2:G381&lt;&gt;0)))&amp;""v"", G381&amp;""r""))"),"51r")</f>
        <v>51r</v>
      </c>
      <c r="K381" s="25" t="str">
        <f t="shared" si="1"/>
        <v>De cepa</v>
      </c>
    </row>
    <row r="382">
      <c r="A382" s="15" t="s">
        <v>10290</v>
      </c>
      <c r="B382" s="14" t="s">
        <v>6527</v>
      </c>
      <c r="C382" s="15" t="s">
        <v>10291</v>
      </c>
      <c r="D382" s="15"/>
      <c r="E382" s="15">
        <v>124.0</v>
      </c>
      <c r="F382" s="15" t="s">
        <v>8405</v>
      </c>
      <c r="G382" s="15">
        <v>0.0</v>
      </c>
      <c r="H382" s="15" t="s">
        <v>2455</v>
      </c>
      <c r="I382" s="15" t="s">
        <v>10292</v>
      </c>
      <c r="J382" s="26" t="str">
        <f>IFERROR(__xludf.DUMMYFUNCTION("IF(G382="""","""",if(G382=0, INDEX(G$2:G382, MAX(FILTER(ROW(G$2:G382), G$2:G382&lt;&gt;0)))&amp;""v"", G382&amp;""r""))"),"0v")</f>
        <v>0v</v>
      </c>
      <c r="K382" s="25" t="str">
        <f t="shared" si="1"/>
        <v>De allio</v>
      </c>
    </row>
    <row r="383">
      <c r="A383" s="15" t="s">
        <v>10293</v>
      </c>
      <c r="B383" s="14" t="s">
        <v>6530</v>
      </c>
      <c r="C383" s="15" t="s">
        <v>10294</v>
      </c>
      <c r="D383" s="15"/>
      <c r="E383" s="15">
        <v>124.0</v>
      </c>
      <c r="F383" s="15" t="s">
        <v>8405</v>
      </c>
      <c r="G383" s="15">
        <v>0.0</v>
      </c>
      <c r="H383" s="15" t="s">
        <v>2463</v>
      </c>
      <c r="I383" s="15" t="s">
        <v>10295</v>
      </c>
      <c r="J383" s="26" t="str">
        <f>IFERROR(__xludf.DUMMYFUNCTION("IF(G383="""","""",if(G383=0, INDEX(G$2:G383, MAX(FILTER(ROW(G$2:G383), G$2:G383&lt;&gt;0)))&amp;""v"", G383&amp;""r""))"),"0v")</f>
        <v>0v</v>
      </c>
      <c r="K383" s="25" t="str">
        <f t="shared" si="1"/>
        <v>De scordoprasso</v>
      </c>
    </row>
    <row r="384">
      <c r="A384" s="15" t="s">
        <v>10296</v>
      </c>
      <c r="B384" s="14" t="s">
        <v>6533</v>
      </c>
      <c r="C384" s="15" t="s">
        <v>10297</v>
      </c>
      <c r="D384" s="15"/>
      <c r="E384" s="15">
        <v>124.0</v>
      </c>
      <c r="F384" s="15" t="s">
        <v>8405</v>
      </c>
      <c r="G384" s="15">
        <v>0.0</v>
      </c>
      <c r="H384" s="15" t="s">
        <v>2471</v>
      </c>
      <c r="I384" s="15" t="s">
        <v>10298</v>
      </c>
      <c r="J384" s="26" t="str">
        <f>IFERROR(__xludf.DUMMYFUNCTION("IF(G384="""","""",if(G384=0, INDEX(G$2:G384, MAX(FILTER(ROW(G$2:G384), G$2:G384&lt;&gt;0)))&amp;""v"", G384&amp;""r""))"),"0v")</f>
        <v>0v</v>
      </c>
      <c r="K384" s="25" t="str">
        <f t="shared" si="1"/>
        <v>De sinapi</v>
      </c>
    </row>
    <row r="385">
      <c r="A385" s="15" t="s">
        <v>10299</v>
      </c>
      <c r="B385" s="14" t="s">
        <v>6536</v>
      </c>
      <c r="C385" s="15" t="s">
        <v>10300</v>
      </c>
      <c r="D385" s="15"/>
      <c r="E385" s="15">
        <v>125.0</v>
      </c>
      <c r="F385" s="15" t="s">
        <v>8405</v>
      </c>
      <c r="G385" s="15">
        <v>52.0</v>
      </c>
      <c r="H385" s="15" t="s">
        <v>2479</v>
      </c>
      <c r="I385" s="15" t="s">
        <v>10301</v>
      </c>
      <c r="J385" s="26" t="str">
        <f>IFERROR(__xludf.DUMMYFUNCTION("IF(G385="""","""",if(G385=0, INDEX(G$2:G385, MAX(FILTER(ROW(G$2:G385), G$2:G385&lt;&gt;0)))&amp;""v"", G385&amp;""r""))"),"52r")</f>
        <v>52r</v>
      </c>
      <c r="K385" s="25" t="str">
        <f t="shared" si="1"/>
        <v>De nasturcio</v>
      </c>
    </row>
    <row r="386">
      <c r="A386" s="15" t="s">
        <v>10302</v>
      </c>
      <c r="B386" s="14" t="s">
        <v>6539</v>
      </c>
      <c r="C386" s="15" t="s">
        <v>10303</v>
      </c>
      <c r="D386" s="15"/>
      <c r="E386" s="15">
        <v>125.0</v>
      </c>
      <c r="F386" s="15" t="s">
        <v>8405</v>
      </c>
      <c r="G386" s="15">
        <v>52.0</v>
      </c>
      <c r="H386" s="15" t="s">
        <v>2487</v>
      </c>
      <c r="I386" s="15" t="s">
        <v>10304</v>
      </c>
      <c r="J386" s="26" t="str">
        <f>IFERROR(__xludf.DUMMYFUNCTION("IF(G386="""","""",if(G386=0, INDEX(G$2:G386, MAX(FILTER(ROW(G$2:G386), G$2:G386&lt;&gt;0)))&amp;""v"", G386&amp;""r""))"),"52r")</f>
        <v>52r</v>
      </c>
      <c r="K386" s="25" t="str">
        <f t="shared" si="1"/>
        <v>De thlaspe</v>
      </c>
    </row>
    <row r="387">
      <c r="A387" s="15" t="s">
        <v>10305</v>
      </c>
      <c r="B387" s="14" t="s">
        <v>6541</v>
      </c>
      <c r="C387" s="15" t="s">
        <v>10306</v>
      </c>
      <c r="D387" s="15"/>
      <c r="E387" s="15">
        <v>126.0</v>
      </c>
      <c r="F387" s="15" t="s">
        <v>8405</v>
      </c>
      <c r="G387" s="15">
        <v>0.0</v>
      </c>
      <c r="H387" s="15" t="s">
        <v>2495</v>
      </c>
      <c r="I387" s="15" t="s">
        <v>10307</v>
      </c>
      <c r="J387" s="26" t="str">
        <f>IFERROR(__xludf.DUMMYFUNCTION("IF(G387="""","""",if(G387=0, INDEX(G$2:G387, MAX(FILTER(ROW(G$2:G387), G$2:G387&lt;&gt;0)))&amp;""v"", G387&amp;""r""))"),"0v")</f>
        <v>0v</v>
      </c>
      <c r="K387" s="25" t="str">
        <f t="shared" si="1"/>
        <v>De arabide</v>
      </c>
    </row>
    <row r="388">
      <c r="A388" s="15" t="s">
        <v>10308</v>
      </c>
      <c r="B388" s="14" t="s">
        <v>6544</v>
      </c>
      <c r="C388" s="15" t="s">
        <v>10309</v>
      </c>
      <c r="D388" s="15"/>
      <c r="E388" s="15">
        <v>126.0</v>
      </c>
      <c r="F388" s="15" t="s">
        <v>8405</v>
      </c>
      <c r="G388" s="15">
        <v>0.0</v>
      </c>
      <c r="H388" s="15" t="s">
        <v>2498</v>
      </c>
      <c r="I388" s="15" t="s">
        <v>10310</v>
      </c>
      <c r="J388" s="26" t="str">
        <f>IFERROR(__xludf.DUMMYFUNCTION("IF(G388="""","""",if(G388=0, INDEX(G$2:G388, MAX(FILTER(ROW(G$2:G388), G$2:G388&lt;&gt;0)))&amp;""v"", G388&amp;""r""))"),"0v")</f>
        <v>0v</v>
      </c>
      <c r="K388" s="25" t="str">
        <f t="shared" si="1"/>
        <v>De irione</v>
      </c>
    </row>
    <row r="389">
      <c r="A389" s="15" t="s">
        <v>10311</v>
      </c>
      <c r="B389" s="14" t="s">
        <v>6547</v>
      </c>
      <c r="C389" s="15" t="s">
        <v>10312</v>
      </c>
      <c r="D389" s="15"/>
      <c r="E389" s="15">
        <v>126.0</v>
      </c>
      <c r="F389" s="15" t="s">
        <v>8405</v>
      </c>
      <c r="G389" s="15">
        <v>0.0</v>
      </c>
      <c r="H389" s="15" t="s">
        <v>2506</v>
      </c>
      <c r="I389" s="15" t="s">
        <v>10313</v>
      </c>
      <c r="J389" s="26" t="str">
        <f>IFERROR(__xludf.DUMMYFUNCTION("IF(G389="""","""",if(G389=0, INDEX(G$2:G389, MAX(FILTER(ROW(G$2:G389), G$2:G389&lt;&gt;0)))&amp;""v"", G389&amp;""r""))"),"0v")</f>
        <v>0v</v>
      </c>
      <c r="K389" s="25" t="str">
        <f t="shared" si="1"/>
        <v>De pipere</v>
      </c>
    </row>
    <row r="390">
      <c r="A390" s="15" t="s">
        <v>10314</v>
      </c>
      <c r="B390" s="14" t="s">
        <v>6550</v>
      </c>
      <c r="C390" s="15" t="s">
        <v>10315</v>
      </c>
      <c r="D390" s="15"/>
      <c r="E390" s="15">
        <v>127.0</v>
      </c>
      <c r="F390" s="15" t="s">
        <v>8405</v>
      </c>
      <c r="G390" s="15">
        <v>53.0</v>
      </c>
      <c r="H390" s="15" t="s">
        <v>2514</v>
      </c>
      <c r="I390" s="15" t="s">
        <v>10316</v>
      </c>
      <c r="J390" s="26" t="str">
        <f>IFERROR(__xludf.DUMMYFUNCTION("IF(G390="""","""",if(G390=0, INDEX(G$2:G390, MAX(FILTER(ROW(G$2:G390), G$2:G390&lt;&gt;0)))&amp;""v"", G390&amp;""r""))"),"53r")</f>
        <v>53r</v>
      </c>
      <c r="K390" s="25" t="str">
        <f t="shared" si="1"/>
        <v>De gingiberi</v>
      </c>
    </row>
    <row r="391">
      <c r="A391" s="15" t="s">
        <v>10317</v>
      </c>
      <c r="B391" s="14" t="s">
        <v>6553</v>
      </c>
      <c r="C391" s="15" t="s">
        <v>10318</v>
      </c>
      <c r="D391" s="15"/>
      <c r="E391" s="15">
        <v>127.0</v>
      </c>
      <c r="F391" s="15" t="s">
        <v>8405</v>
      </c>
      <c r="G391" s="15">
        <v>53.0</v>
      </c>
      <c r="H391" s="15" t="s">
        <v>9738</v>
      </c>
      <c r="I391" s="15" t="s">
        <v>10319</v>
      </c>
      <c r="J391" s="26" t="str">
        <f>IFERROR(__xludf.DUMMYFUNCTION("IF(G391="""","""",if(G391=0, INDEX(G$2:G391, MAX(FILTER(ROW(G$2:G391), G$2:G391&lt;&gt;0)))&amp;""v"", G391&amp;""r""))"),"53r")</f>
        <v>53r</v>
      </c>
      <c r="K391" s="25" t="str">
        <f t="shared" si="1"/>
        <v>De hydropipere</v>
      </c>
    </row>
    <row r="392">
      <c r="A392" s="15" t="s">
        <v>10320</v>
      </c>
      <c r="B392" s="14" t="s">
        <v>6556</v>
      </c>
      <c r="C392" s="15" t="s">
        <v>10321</v>
      </c>
      <c r="D392" s="15"/>
      <c r="E392" s="15">
        <v>127.0</v>
      </c>
      <c r="F392" s="15" t="s">
        <v>8405</v>
      </c>
      <c r="G392" s="15">
        <v>53.0</v>
      </c>
      <c r="H392" s="15" t="s">
        <v>4567</v>
      </c>
      <c r="I392" s="15" t="s">
        <v>10322</v>
      </c>
      <c r="J392" s="26" t="str">
        <f>IFERROR(__xludf.DUMMYFUNCTION("IF(G392="""","""",if(G392=0, INDEX(G$2:G392, MAX(FILTER(ROW(G$2:G392), G$2:G392&lt;&gt;0)))&amp;""v"", G392&amp;""r""))"),"53r")</f>
        <v>53r</v>
      </c>
      <c r="K392" s="25" t="str">
        <f t="shared" si="1"/>
        <v>De ptarmica</v>
      </c>
    </row>
    <row r="393">
      <c r="A393" s="15" t="s">
        <v>10323</v>
      </c>
      <c r="B393" s="14" t="s">
        <v>6559</v>
      </c>
      <c r="C393" s="15" t="s">
        <v>10324</v>
      </c>
      <c r="D393" s="15"/>
      <c r="E393" s="15">
        <v>128.0</v>
      </c>
      <c r="F393" s="15" t="s">
        <v>8405</v>
      </c>
      <c r="G393" s="15">
        <v>0.0</v>
      </c>
      <c r="H393" s="15" t="s">
        <v>4574</v>
      </c>
      <c r="I393" s="15" t="s">
        <v>10325</v>
      </c>
      <c r="J393" s="26" t="str">
        <f>IFERROR(__xludf.DUMMYFUNCTION("IF(G393="""","""",if(G393=0, INDEX(G$2:G393, MAX(FILTER(ROW(G$2:G393), G$2:G393&lt;&gt;0)))&amp;""v"", G393&amp;""r""))"),"0v")</f>
        <v>0v</v>
      </c>
      <c r="K393" s="25" t="str">
        <f t="shared" si="1"/>
        <v>De radicula seu lanaria haerba</v>
      </c>
    </row>
    <row r="394">
      <c r="A394" s="15" t="s">
        <v>10326</v>
      </c>
      <c r="B394" s="14" t="s">
        <v>6562</v>
      </c>
      <c r="C394" s="15" t="s">
        <v>10327</v>
      </c>
      <c r="D394" s="15"/>
      <c r="E394" s="15">
        <v>128.0</v>
      </c>
      <c r="F394" s="15" t="s">
        <v>8405</v>
      </c>
      <c r="G394" s="15">
        <v>0.0</v>
      </c>
      <c r="H394" s="15" t="s">
        <v>4581</v>
      </c>
      <c r="I394" s="15" t="s">
        <v>10328</v>
      </c>
      <c r="J394" s="26" t="str">
        <f>IFERROR(__xludf.DUMMYFUNCTION("IF(G394="""","""",if(G394=0, INDEX(G$2:G394, MAX(FILTER(ROW(G$2:G394), G$2:G394&lt;&gt;0)))&amp;""v"", G394&amp;""r""))"),"0v")</f>
        <v>0v</v>
      </c>
      <c r="K394" s="25" t="str">
        <f t="shared" si="1"/>
        <v>De cyclamino</v>
      </c>
    </row>
    <row r="395">
      <c r="A395" s="15" t="s">
        <v>10329</v>
      </c>
      <c r="B395" s="14" t="s">
        <v>6564</v>
      </c>
      <c r="C395" s="15" t="s">
        <v>10330</v>
      </c>
      <c r="D395" s="15"/>
      <c r="E395" s="15">
        <v>129.0</v>
      </c>
      <c r="F395" s="15" t="s">
        <v>8405</v>
      </c>
      <c r="G395" s="15">
        <v>54.0</v>
      </c>
      <c r="H395" s="15" t="s">
        <v>4593</v>
      </c>
      <c r="I395" s="15" t="s">
        <v>10331</v>
      </c>
      <c r="J395" s="26" t="str">
        <f>IFERROR(__xludf.DUMMYFUNCTION("IF(G395="""","""",if(G395=0, INDEX(G$2:G395, MAX(FILTER(ROW(G$2:G395), G$2:G395&lt;&gt;0)))&amp;""v"", G395&amp;""r""))"),"54r")</f>
        <v>54r</v>
      </c>
      <c r="K395" s="25" t="str">
        <f t="shared" si="1"/>
        <v>De altera ciclamino</v>
      </c>
    </row>
    <row r="396">
      <c r="A396" s="15" t="s">
        <v>10332</v>
      </c>
      <c r="B396" s="14" t="s">
        <v>6567</v>
      </c>
      <c r="C396" s="15" t="s">
        <v>10333</v>
      </c>
      <c r="D396" s="15"/>
      <c r="E396" s="15">
        <v>129.0</v>
      </c>
      <c r="F396" s="15" t="s">
        <v>8405</v>
      </c>
      <c r="G396" s="15">
        <v>54.0</v>
      </c>
      <c r="H396" s="15" t="s">
        <v>4600</v>
      </c>
      <c r="I396" s="15" t="s">
        <v>10334</v>
      </c>
      <c r="J396" s="26" t="str">
        <f>IFERROR(__xludf.DUMMYFUNCTION("IF(G396="""","""",if(G396=0, INDEX(G$2:G396, MAX(FILTER(ROW(G$2:G396), G$2:G396&lt;&gt;0)))&amp;""v"", G396&amp;""r""))"),"54r")</f>
        <v>54r</v>
      </c>
      <c r="K396" s="25" t="str">
        <f t="shared" si="1"/>
        <v>De dracunculo</v>
      </c>
    </row>
    <row r="397">
      <c r="A397" s="15" t="s">
        <v>10335</v>
      </c>
      <c r="B397" s="14" t="s">
        <v>6570</v>
      </c>
      <c r="C397" s="15" t="s">
        <v>10336</v>
      </c>
      <c r="D397" s="15"/>
      <c r="E397" s="15">
        <v>130.0</v>
      </c>
      <c r="F397" s="15" t="s">
        <v>8405</v>
      </c>
      <c r="G397" s="15">
        <v>0.0</v>
      </c>
      <c r="H397" s="15" t="s">
        <v>4607</v>
      </c>
      <c r="I397" s="15" t="s">
        <v>10337</v>
      </c>
      <c r="J397" s="26" t="str">
        <f>IFERROR(__xludf.DUMMYFUNCTION("IF(G397="""","""",if(G397=0, INDEX(G$2:G397, MAX(FILTER(ROW(G$2:G397), G$2:G397&lt;&gt;0)))&amp;""v"", G397&amp;""r""))"),"0v")</f>
        <v>0v</v>
      </c>
      <c r="K397" s="25" t="str">
        <f t="shared" si="1"/>
        <v>De dracunculo paruo</v>
      </c>
    </row>
    <row r="398">
      <c r="A398" s="15" t="s">
        <v>10338</v>
      </c>
      <c r="B398" s="14" t="s">
        <v>6572</v>
      </c>
      <c r="C398" s="15" t="s">
        <v>10339</v>
      </c>
      <c r="D398" s="15"/>
      <c r="E398" s="15">
        <v>130.0</v>
      </c>
      <c r="F398" s="15" t="s">
        <v>8405</v>
      </c>
      <c r="G398" s="15">
        <v>0.0</v>
      </c>
      <c r="H398" s="15" t="s">
        <v>4615</v>
      </c>
      <c r="I398" s="15" t="s">
        <v>10340</v>
      </c>
      <c r="J398" s="26" t="str">
        <f>IFERROR(__xludf.DUMMYFUNCTION("IF(G398="""","""",if(G398=0, INDEX(G$2:G398, MAX(FILTER(ROW(G$2:G398), G$2:G398&lt;&gt;0)))&amp;""v"", G398&amp;""r""))"),"0v")</f>
        <v>0v</v>
      </c>
      <c r="K398" s="25" t="str">
        <f t="shared" si="1"/>
        <v>De aro</v>
      </c>
    </row>
    <row r="399">
      <c r="A399" s="15" t="s">
        <v>10341</v>
      </c>
      <c r="B399" s="14" t="s">
        <v>6575</v>
      </c>
      <c r="C399" s="15" t="s">
        <v>10342</v>
      </c>
      <c r="D399" s="15"/>
      <c r="E399" s="15">
        <v>130.0</v>
      </c>
      <c r="F399" s="15" t="s">
        <v>8405</v>
      </c>
      <c r="G399" s="15">
        <v>0.0</v>
      </c>
      <c r="H399" s="15" t="s">
        <v>4623</v>
      </c>
      <c r="I399" s="15" t="s">
        <v>10343</v>
      </c>
      <c r="J399" s="26" t="str">
        <f>IFERROR(__xludf.DUMMYFUNCTION("IF(G399="""","""",if(G399=0, INDEX(G$2:G399, MAX(FILTER(ROW(G$2:G399), G$2:G399&lt;&gt;0)))&amp;""v"", G399&amp;""r""))"),"0v")</f>
        <v>0v</v>
      </c>
      <c r="K399" s="25" t="str">
        <f t="shared" si="1"/>
        <v>De arisaro</v>
      </c>
    </row>
    <row r="400">
      <c r="A400" s="15" t="s">
        <v>10344</v>
      </c>
      <c r="B400" s="14" t="s">
        <v>6578</v>
      </c>
      <c r="C400" s="15" t="s">
        <v>10345</v>
      </c>
      <c r="D400" s="15"/>
      <c r="E400" s="15">
        <v>131.0</v>
      </c>
      <c r="F400" s="15" t="s">
        <v>8405</v>
      </c>
      <c r="G400" s="15">
        <v>55.0</v>
      </c>
      <c r="H400" s="15" t="s">
        <v>4632</v>
      </c>
      <c r="I400" s="15" t="s">
        <v>10346</v>
      </c>
      <c r="J400" s="26" t="str">
        <f>IFERROR(__xludf.DUMMYFUNCTION("IF(G400="""","""",if(G400=0, INDEX(G$2:G400, MAX(FILTER(ROW(G$2:G400), G$2:G400&lt;&gt;0)))&amp;""v"", G400&amp;""r""))"),"55r")</f>
        <v>55r</v>
      </c>
      <c r="K400" s="25" t="str">
        <f t="shared" si="1"/>
        <v>De hastula regia</v>
      </c>
    </row>
    <row r="401">
      <c r="A401" s="15" t="s">
        <v>10347</v>
      </c>
      <c r="B401" s="14" t="s">
        <v>6581</v>
      </c>
      <c r="C401" s="15" t="s">
        <v>10348</v>
      </c>
      <c r="D401" s="15"/>
      <c r="E401" s="15">
        <v>131.0</v>
      </c>
      <c r="F401" s="15" t="s">
        <v>8405</v>
      </c>
      <c r="G401" s="15">
        <v>55.0</v>
      </c>
      <c r="H401" s="15" t="s">
        <v>4640</v>
      </c>
      <c r="I401" s="15" t="s">
        <v>10349</v>
      </c>
      <c r="J401" s="26" t="str">
        <f>IFERROR(__xludf.DUMMYFUNCTION("IF(G401="""","""",if(G401=0, INDEX(G$2:G401, MAX(FILTER(ROW(G$2:G401), G$2:G401&lt;&gt;0)))&amp;""v"", G401&amp;""r""))"),"55r")</f>
        <v>55r</v>
      </c>
      <c r="K401" s="25" t="str">
        <f t="shared" si="1"/>
        <v>De bulbo vomitorio</v>
      </c>
    </row>
    <row r="402">
      <c r="A402" s="15" t="s">
        <v>10350</v>
      </c>
      <c r="B402" s="14" t="s">
        <v>6583</v>
      </c>
      <c r="C402" s="15" t="s">
        <v>10351</v>
      </c>
      <c r="D402" s="15"/>
      <c r="E402" s="15">
        <v>131.0</v>
      </c>
      <c r="F402" s="15" t="s">
        <v>8405</v>
      </c>
      <c r="G402" s="15">
        <v>55.0</v>
      </c>
      <c r="H402" s="15" t="s">
        <v>4648</v>
      </c>
      <c r="I402" s="15" t="s">
        <v>10352</v>
      </c>
      <c r="J402" s="26" t="str">
        <f>IFERROR(__xludf.DUMMYFUNCTION("IF(G402="""","""",if(G402=0, INDEX(G$2:G402, MAX(FILTER(ROW(G$2:G402), G$2:G402&lt;&gt;0)))&amp;""v"", G402&amp;""r""))"),"55r")</f>
        <v>55r</v>
      </c>
      <c r="K402" s="25" t="str">
        <f t="shared" si="1"/>
        <v>De bulbo cibario</v>
      </c>
    </row>
    <row r="403">
      <c r="A403" s="15" t="s">
        <v>10353</v>
      </c>
      <c r="B403" s="14" t="s">
        <v>6586</v>
      </c>
      <c r="C403" s="15" t="s">
        <v>10354</v>
      </c>
      <c r="D403" s="15"/>
      <c r="E403" s="15">
        <v>132.0</v>
      </c>
      <c r="F403" s="15" t="s">
        <v>8405</v>
      </c>
      <c r="G403" s="15">
        <v>0.0</v>
      </c>
      <c r="H403" s="15" t="s">
        <v>4657</v>
      </c>
      <c r="I403" s="15" t="s">
        <v>10355</v>
      </c>
      <c r="J403" s="26" t="str">
        <f>IFERROR(__xludf.DUMMYFUNCTION("IF(G403="""","""",if(G403=0, INDEX(G$2:G403, MAX(FILTER(ROW(G$2:G403), G$2:G403&lt;&gt;0)))&amp;""v"", G403&amp;""r""))"),"0v")</f>
        <v>0v</v>
      </c>
      <c r="K403" s="25" t="str">
        <f t="shared" si="1"/>
        <v>De scilla</v>
      </c>
    </row>
    <row r="404">
      <c r="A404" s="15" t="s">
        <v>10356</v>
      </c>
      <c r="B404" s="14" t="s">
        <v>6588</v>
      </c>
      <c r="C404" s="15" t="s">
        <v>10357</v>
      </c>
      <c r="D404" s="15"/>
      <c r="E404" s="15">
        <v>132.0</v>
      </c>
      <c r="F404" s="15" t="s">
        <v>8405</v>
      </c>
      <c r="G404" s="15">
        <v>0.0</v>
      </c>
      <c r="H404" s="15" t="s">
        <v>4664</v>
      </c>
      <c r="I404" s="15" t="s">
        <v>10358</v>
      </c>
      <c r="J404" s="26" t="str">
        <f>IFERROR(__xludf.DUMMYFUNCTION("IF(G404="""","""",if(G404=0, INDEX(G$2:G404, MAX(FILTER(ROW(G$2:G404), G$2:G404&lt;&gt;0)))&amp;""v"", G404&amp;""r""))"),"0v")</f>
        <v>0v</v>
      </c>
      <c r="K404" s="25" t="str">
        <f t="shared" si="1"/>
        <v>De pancratio</v>
      </c>
    </row>
    <row r="405">
      <c r="A405" s="15" t="s">
        <v>10359</v>
      </c>
      <c r="B405" s="14" t="s">
        <v>6591</v>
      </c>
      <c r="C405" s="15" t="s">
        <v>10360</v>
      </c>
      <c r="D405" s="15"/>
      <c r="E405" s="15">
        <v>133.0</v>
      </c>
      <c r="F405" s="15" t="s">
        <v>8405</v>
      </c>
      <c r="G405" s="15">
        <v>56.0</v>
      </c>
      <c r="H405" s="15" t="s">
        <v>4668</v>
      </c>
      <c r="I405" s="15" t="s">
        <v>10361</v>
      </c>
      <c r="J405" s="26" t="str">
        <f>IFERROR(__xludf.DUMMYFUNCTION("IF(G405="""","""",if(G405=0, INDEX(G$2:G405, MAX(FILTER(ROW(G$2:G405), G$2:G405&lt;&gt;0)))&amp;""v"", G405&amp;""r""))"),"56r")</f>
        <v>56r</v>
      </c>
      <c r="K405" s="25" t="str">
        <f t="shared" si="1"/>
        <v>De cappari</v>
      </c>
    </row>
    <row r="406">
      <c r="A406" s="15" t="s">
        <v>10362</v>
      </c>
      <c r="B406" s="14" t="s">
        <v>6593</v>
      </c>
      <c r="C406" s="15" t="s">
        <v>10363</v>
      </c>
      <c r="D406" s="15"/>
      <c r="E406" s="15">
        <v>133.0</v>
      </c>
      <c r="F406" s="15" t="s">
        <v>8405</v>
      </c>
      <c r="G406" s="15">
        <v>56.0</v>
      </c>
      <c r="H406" s="15" t="s">
        <v>4675</v>
      </c>
      <c r="I406" s="15" t="s">
        <v>10364</v>
      </c>
      <c r="J406" s="26" t="str">
        <f>IFERROR(__xludf.DUMMYFUNCTION("IF(G406="""","""",if(G406=0, INDEX(G$2:G406, MAX(FILTER(ROW(G$2:G406), G$2:G406&lt;&gt;0)))&amp;""v"", G406&amp;""r""))"),"56r")</f>
        <v>56r</v>
      </c>
      <c r="K406" s="25" t="str">
        <f t="shared" si="1"/>
        <v>De lepidio</v>
      </c>
    </row>
    <row r="407">
      <c r="A407" s="15" t="s">
        <v>10365</v>
      </c>
      <c r="B407" s="14" t="s">
        <v>10366</v>
      </c>
      <c r="C407" s="15" t="s">
        <v>10367</v>
      </c>
      <c r="D407" s="15"/>
      <c r="E407" s="15">
        <v>134.0</v>
      </c>
      <c r="F407" s="15" t="s">
        <v>8405</v>
      </c>
      <c r="G407" s="15">
        <v>0.0</v>
      </c>
      <c r="H407" s="15" t="s">
        <v>4682</v>
      </c>
      <c r="I407" s="15" t="s">
        <v>10368</v>
      </c>
      <c r="J407" s="26" t="str">
        <f>IFERROR(__xludf.DUMMYFUNCTION("IF(G407="""","""",if(G407=0, INDEX(G$2:G407, MAX(FILTER(ROW(G$2:G407), G$2:G407&lt;&gt;0)))&amp;""v"", G407&amp;""r""))"),"0v")</f>
        <v>0v</v>
      </c>
      <c r="K407" s="25" t="str">
        <f t="shared" si="1"/>
        <v>De ranunculo</v>
      </c>
    </row>
    <row r="408">
      <c r="A408" s="15" t="s">
        <v>10369</v>
      </c>
      <c r="B408" s="14" t="s">
        <v>6596</v>
      </c>
      <c r="C408" s="15" t="s">
        <v>10370</v>
      </c>
      <c r="D408" s="15"/>
      <c r="E408" s="15">
        <v>134.0</v>
      </c>
      <c r="F408" s="15" t="s">
        <v>8405</v>
      </c>
      <c r="G408" s="15">
        <v>0.0</v>
      </c>
      <c r="H408" s="15" t="s">
        <v>10371</v>
      </c>
      <c r="I408" s="15" t="s">
        <v>10372</v>
      </c>
      <c r="J408" s="26" t="str">
        <f>IFERROR(__xludf.DUMMYFUNCTION("IF(G408="""","""",if(G408=0, INDEX(G$2:G408, MAX(FILTER(ROW(G$2:G408), G$2:G408&lt;&gt;0)))&amp;""v"", G408&amp;""r""))"),"0v")</f>
        <v>0v</v>
      </c>
      <c r="K408" s="25" t="str">
        <f t="shared" si="1"/>
        <v>De fremio</v>
      </c>
    </row>
    <row r="409">
      <c r="A409" s="15" t="s">
        <v>10373</v>
      </c>
      <c r="B409" s="14" t="s">
        <v>6598</v>
      </c>
      <c r="C409" s="15" t="s">
        <v>10374</v>
      </c>
      <c r="D409" s="15"/>
      <c r="E409" s="15">
        <v>135.0</v>
      </c>
      <c r="F409" s="15" t="s">
        <v>8405</v>
      </c>
      <c r="G409" s="15">
        <v>57.0</v>
      </c>
      <c r="H409" s="15" t="s">
        <v>10375</v>
      </c>
      <c r="I409" s="15" t="s">
        <v>2443</v>
      </c>
      <c r="J409" s="26" t="str">
        <f>IFERROR(__xludf.DUMMYFUNCTION("IF(G409="""","""",if(G409=0, INDEX(G$2:G409, MAX(FILTER(ROW(G$2:G409), G$2:G409&lt;&gt;0)))&amp;""v"", G409&amp;""r""))"),"57r")</f>
        <v>57r</v>
      </c>
      <c r="K409" s="25" t="str">
        <f t="shared" si="1"/>
        <v>De argemone</v>
      </c>
    </row>
    <row r="410">
      <c r="A410" s="15" t="s">
        <v>10376</v>
      </c>
      <c r="B410" s="14" t="s">
        <v>6601</v>
      </c>
      <c r="C410" s="15" t="s">
        <v>10377</v>
      </c>
      <c r="D410" s="15"/>
      <c r="E410" s="15">
        <v>135.0</v>
      </c>
      <c r="F410" s="15" t="s">
        <v>8405</v>
      </c>
      <c r="G410" s="15">
        <v>57.0</v>
      </c>
      <c r="H410" s="15" t="s">
        <v>10378</v>
      </c>
      <c r="I410" s="15" t="s">
        <v>10379</v>
      </c>
      <c r="J410" s="26" t="str">
        <f>IFERROR(__xludf.DUMMYFUNCTION("IF(G410="""","""",if(G410=0, INDEX(G$2:G410, MAX(FILTER(ROW(G$2:G410), G$2:G410&lt;&gt;0)))&amp;""v"", G410&amp;""r""))"),"57r")</f>
        <v>57r</v>
      </c>
      <c r="K410" s="25" t="str">
        <f t="shared" si="1"/>
        <v>De altera argemone</v>
      </c>
    </row>
    <row r="411">
      <c r="A411" s="15" t="s">
        <v>10380</v>
      </c>
      <c r="B411" s="14" t="s">
        <v>6604</v>
      </c>
      <c r="C411" s="15" t="s">
        <v>10381</v>
      </c>
      <c r="D411" s="15"/>
      <c r="E411" s="15">
        <v>135.0</v>
      </c>
      <c r="F411" s="15" t="s">
        <v>8405</v>
      </c>
      <c r="G411" s="15">
        <v>57.0</v>
      </c>
      <c r="H411" s="15" t="s">
        <v>10382</v>
      </c>
      <c r="I411" s="15" t="s">
        <v>10383</v>
      </c>
      <c r="J411" s="26" t="str">
        <f>IFERROR(__xludf.DUMMYFUNCTION("IF(G411="""","""",if(G411=0, INDEX(G$2:G411, MAX(FILTER(ROW(G$2:G411), G$2:G411&lt;&gt;0)))&amp;""v"", G411&amp;""r""))"),"57r")</f>
        <v>57r</v>
      </c>
      <c r="K411" s="25" t="str">
        <f t="shared" si="1"/>
        <v>De anagallide</v>
      </c>
    </row>
    <row r="412">
      <c r="A412" s="15" t="s">
        <v>10384</v>
      </c>
      <c r="B412" s="14" t="s">
        <v>6606</v>
      </c>
      <c r="C412" s="15" t="s">
        <v>10385</v>
      </c>
      <c r="D412" s="15"/>
      <c r="E412" s="15">
        <v>136.0</v>
      </c>
      <c r="F412" s="15" t="s">
        <v>8405</v>
      </c>
      <c r="G412" s="15">
        <v>0.0</v>
      </c>
      <c r="H412" s="15" t="s">
        <v>10386</v>
      </c>
      <c r="I412" s="15" t="s">
        <v>10387</v>
      </c>
      <c r="J412" s="26" t="str">
        <f>IFERROR(__xludf.DUMMYFUNCTION("IF(G412="""","""",if(G412=0, INDEX(G$2:G412, MAX(FILTER(ROW(G$2:G412), G$2:G412&lt;&gt;0)))&amp;""v"", G412&amp;""r""))"),"0v")</f>
        <v>0v</v>
      </c>
      <c r="K412" s="25" t="str">
        <f t="shared" si="1"/>
        <v>De hedera</v>
      </c>
    </row>
    <row r="413">
      <c r="A413" s="15" t="s">
        <v>10388</v>
      </c>
      <c r="B413" s="14" t="s">
        <v>6609</v>
      </c>
      <c r="C413" s="15" t="s">
        <v>10389</v>
      </c>
      <c r="D413" s="15"/>
      <c r="E413" s="15">
        <v>136.0</v>
      </c>
      <c r="F413" s="15" t="s">
        <v>8405</v>
      </c>
      <c r="G413" s="15">
        <v>0.0</v>
      </c>
      <c r="H413" s="15" t="s">
        <v>10390</v>
      </c>
      <c r="I413" s="15" t="s">
        <v>10391</v>
      </c>
      <c r="J413" s="26" t="str">
        <f>IFERROR(__xludf.DUMMYFUNCTION("IF(G413="""","""",if(G413=0, INDEX(G$2:G413, MAX(FILTER(ROW(G$2:G413), G$2:G413&lt;&gt;0)))&amp;""v"", G413&amp;""r""))"),"0v")</f>
        <v>0v</v>
      </c>
      <c r="K413" s="25" t="str">
        <f t="shared" si="1"/>
        <v>De chelidonia</v>
      </c>
    </row>
    <row r="414">
      <c r="A414" s="15" t="s">
        <v>10392</v>
      </c>
      <c r="B414" s="14" t="s">
        <v>6612</v>
      </c>
      <c r="C414" s="15" t="s">
        <v>10393</v>
      </c>
      <c r="D414" s="15"/>
      <c r="E414" s="15">
        <v>137.0</v>
      </c>
      <c r="F414" s="15" t="s">
        <v>8405</v>
      </c>
      <c r="G414" s="15">
        <v>58.0</v>
      </c>
      <c r="H414" s="15" t="s">
        <v>10394</v>
      </c>
      <c r="I414" s="15" t="s">
        <v>10395</v>
      </c>
      <c r="J414" s="26" t="str">
        <f>IFERROR(__xludf.DUMMYFUNCTION("IF(G414="""","""",if(G414=0, INDEX(G$2:G414, MAX(FILTER(ROW(G$2:G414), G$2:G414&lt;&gt;0)))&amp;""v"", G414&amp;""r""))"),"58r")</f>
        <v>58r</v>
      </c>
      <c r="K414" s="25" t="str">
        <f t="shared" si="1"/>
        <v>De chelidonia minore</v>
      </c>
    </row>
    <row r="415">
      <c r="A415" s="15" t="s">
        <v>10396</v>
      </c>
      <c r="B415" s="14" t="s">
        <v>6615</v>
      </c>
      <c r="C415" s="15" t="s">
        <v>10397</v>
      </c>
      <c r="D415" s="15"/>
      <c r="E415" s="15">
        <v>137.0</v>
      </c>
      <c r="F415" s="15" t="s">
        <v>8405</v>
      </c>
      <c r="G415" s="15">
        <v>58.0</v>
      </c>
      <c r="H415" s="15" t="s">
        <v>10398</v>
      </c>
      <c r="I415" s="15" t="s">
        <v>2484</v>
      </c>
      <c r="J415" s="26" t="str">
        <f>IFERROR(__xludf.DUMMYFUNCTION("IF(G415="""","""",if(G415=0, INDEX(G$2:G415, MAX(FILTER(ROW(G$2:G415), G$2:G415&lt;&gt;0)))&amp;""v"", G415&amp;""r""))"),"58r")</f>
        <v>58r</v>
      </c>
      <c r="K415" s="25" t="str">
        <f t="shared" si="1"/>
        <v>De othonna</v>
      </c>
    </row>
    <row r="416">
      <c r="A416" s="15" t="s">
        <v>10399</v>
      </c>
      <c r="B416" s="14" t="s">
        <v>6617</v>
      </c>
      <c r="C416" s="15" t="s">
        <v>10400</v>
      </c>
      <c r="D416" s="15"/>
      <c r="E416" s="15">
        <v>138.0</v>
      </c>
      <c r="F416" s="15" t="s">
        <v>8405</v>
      </c>
      <c r="G416" s="15">
        <v>0.0</v>
      </c>
      <c r="H416" s="15" t="s">
        <v>10401</v>
      </c>
      <c r="I416" s="15" t="s">
        <v>10402</v>
      </c>
      <c r="J416" s="26" t="str">
        <f>IFERROR(__xludf.DUMMYFUNCTION("IF(G416="""","""",if(G416=0, INDEX(G$2:G416, MAX(FILTER(ROW(G$2:G416), G$2:G416&lt;&gt;0)))&amp;""v"", G416&amp;""r""))"),"0v")</f>
        <v>0v</v>
      </c>
      <c r="K416" s="25" t="str">
        <f t="shared" si="1"/>
        <v>De auricula muris</v>
      </c>
    </row>
    <row r="417">
      <c r="A417" s="15"/>
      <c r="B417" s="14"/>
      <c r="C417" s="15"/>
      <c r="D417" s="15"/>
      <c r="E417" s="15">
        <v>138.0</v>
      </c>
      <c r="F417" s="15" t="s">
        <v>8405</v>
      </c>
      <c r="G417" s="15">
        <v>0.0</v>
      </c>
      <c r="H417" s="15" t="s">
        <v>10403</v>
      </c>
      <c r="I417" s="15" t="s">
        <v>10404</v>
      </c>
      <c r="J417" s="26" t="str">
        <f>IFERROR(__xludf.DUMMYFUNCTION("IF(G417="""","""",if(G417=0, INDEX(G$2:G417, MAX(FILTER(ROW(G$2:G417), G$2:G417&lt;&gt;0)))&amp;""v"", G417&amp;""r""))"),"0v")</f>
        <v>0v</v>
      </c>
      <c r="K417" s="25" t="str">
        <f t="shared" si="1"/>
        <v>De altera auricula muris</v>
      </c>
    </row>
    <row r="418">
      <c r="A418" s="15" t="s">
        <v>10405</v>
      </c>
      <c r="B418" s="14" t="s">
        <v>6623</v>
      </c>
      <c r="C418" s="15" t="s">
        <v>10406</v>
      </c>
      <c r="D418" s="15"/>
      <c r="E418" s="15">
        <v>138.0</v>
      </c>
      <c r="F418" s="15" t="s">
        <v>8405</v>
      </c>
      <c r="G418" s="15">
        <v>0.0</v>
      </c>
      <c r="H418" s="15" t="s">
        <v>10407</v>
      </c>
      <c r="I418" s="15" t="s">
        <v>10408</v>
      </c>
      <c r="J418" s="26" t="str">
        <f>IFERROR(__xludf.DUMMYFUNCTION("IF(G418="""","""",if(G418=0, INDEX(G$2:G418, MAX(FILTER(ROW(G$2:G418), G$2:G418&lt;&gt;0)))&amp;""v"", G418&amp;""r""))"),"0v")</f>
        <v>0v</v>
      </c>
      <c r="K418" s="25" t="str">
        <f t="shared" si="1"/>
        <v>De glasto fativo</v>
      </c>
    </row>
    <row r="419">
      <c r="A419" s="15"/>
      <c r="B419" s="14"/>
      <c r="C419" s="15"/>
      <c r="D419" s="15"/>
      <c r="E419" s="15">
        <v>138.0</v>
      </c>
      <c r="F419" s="15" t="s">
        <v>8405</v>
      </c>
      <c r="G419" s="15">
        <v>0.0</v>
      </c>
      <c r="H419" s="15" t="s">
        <v>10409</v>
      </c>
      <c r="I419" s="15" t="s">
        <v>10410</v>
      </c>
      <c r="J419" s="26" t="str">
        <f>IFERROR(__xludf.DUMMYFUNCTION("IF(G419="""","""",if(G419=0, INDEX(G$2:G419, MAX(FILTER(ROW(G$2:G419), G$2:G419&lt;&gt;0)))&amp;""v"", G419&amp;""r""))"),"0v")</f>
        <v>0v</v>
      </c>
      <c r="K419" s="25" t="str">
        <f t="shared" si="1"/>
        <v>De sylvestri glasto</v>
      </c>
    </row>
    <row r="420">
      <c r="A420" s="15" t="s">
        <v>10411</v>
      </c>
      <c r="B420" s="14" t="s">
        <v>6625</v>
      </c>
      <c r="C420" s="15" t="s">
        <v>10412</v>
      </c>
      <c r="D420" s="15"/>
      <c r="E420" s="15">
        <v>139.0</v>
      </c>
      <c r="F420" s="15" t="s">
        <v>8405</v>
      </c>
      <c r="G420" s="15">
        <v>59.0</v>
      </c>
      <c r="H420" s="15" t="s">
        <v>10413</v>
      </c>
      <c r="I420" s="15" t="s">
        <v>10414</v>
      </c>
      <c r="J420" s="26" t="str">
        <f>IFERROR(__xludf.DUMMYFUNCTION("IF(G420="""","""",if(G420=0, INDEX(G$2:G420, MAX(FILTER(ROW(G$2:G420), G$2:G420&lt;&gt;0)))&amp;""v"", G420&amp;""r""))"),"59r")</f>
        <v>59r</v>
      </c>
      <c r="K420" s="25" t="str">
        <f t="shared" si="1"/>
        <v>De telephio</v>
      </c>
    </row>
    <row r="421">
      <c r="A421" s="15" t="s">
        <v>10415</v>
      </c>
      <c r="B421" s="14" t="s">
        <v>6628</v>
      </c>
      <c r="C421" s="15" t="s">
        <v>10416</v>
      </c>
      <c r="D421" s="15"/>
      <c r="E421" s="15">
        <v>140.0</v>
      </c>
      <c r="F421" s="15" t="s">
        <v>8665</v>
      </c>
      <c r="G421" s="15">
        <v>0.0</v>
      </c>
      <c r="H421" s="15" t="s">
        <v>24</v>
      </c>
      <c r="I421" s="15" t="s">
        <v>10417</v>
      </c>
      <c r="J421" s="26" t="str">
        <f>IFERROR(__xludf.DUMMYFUNCTION("IF(G421="""","""",if(G421=0, INDEX(G$2:G421, MAX(FILTER(ROW(G$2:G421), G$2:G421&lt;&gt;0)))&amp;""v"", G421&amp;""r""))"),"0v")</f>
        <v>0v</v>
      </c>
      <c r="K421" s="25" t="str">
        <f t="shared" si="1"/>
        <v>De agarico</v>
      </c>
    </row>
    <row r="422">
      <c r="A422" s="15" t="s">
        <v>10418</v>
      </c>
      <c r="B422" s="14" t="s">
        <v>6631</v>
      </c>
      <c r="C422" s="15" t="s">
        <v>10419</v>
      </c>
      <c r="D422" s="15"/>
      <c r="E422" s="15">
        <v>141.0</v>
      </c>
      <c r="F422" s="15" t="s">
        <v>8665</v>
      </c>
      <c r="G422" s="15">
        <v>60.0</v>
      </c>
      <c r="H422" s="15" t="s">
        <v>32</v>
      </c>
      <c r="I422" s="15" t="s">
        <v>10420</v>
      </c>
      <c r="J422" s="26" t="str">
        <f>IFERROR(__xludf.DUMMYFUNCTION("IF(G422="""","""",if(G422=0, INDEX(G$2:G422, MAX(FILTER(ROW(G$2:G422), G$2:G422&lt;&gt;0)))&amp;""v"", G422&amp;""r""))"),"60r")</f>
        <v>60r</v>
      </c>
      <c r="K422" s="25" t="str">
        <f t="shared" si="1"/>
        <v>De rapontico</v>
      </c>
    </row>
    <row r="423">
      <c r="A423" s="15" t="s">
        <v>10421</v>
      </c>
      <c r="B423" s="14" t="s">
        <v>6634</v>
      </c>
      <c r="C423" s="15" t="s">
        <v>10422</v>
      </c>
      <c r="D423" s="15"/>
      <c r="E423" s="15">
        <v>141.0</v>
      </c>
      <c r="F423" s="15" t="s">
        <v>8665</v>
      </c>
      <c r="G423" s="15">
        <v>60.0</v>
      </c>
      <c r="H423" s="15" t="s">
        <v>40</v>
      </c>
      <c r="I423" s="15" t="s">
        <v>10423</v>
      </c>
      <c r="J423" s="26" t="str">
        <f>IFERROR(__xludf.DUMMYFUNCTION("IF(G423="""","""",if(G423=0, INDEX(G$2:G423, MAX(FILTER(ROW(G$2:G423), G$2:G423&lt;&gt;0)))&amp;""v"", G423&amp;""r""))"),"60r")</f>
        <v>60r</v>
      </c>
      <c r="K423" s="25" t="str">
        <f t="shared" si="1"/>
        <v>De gentiana</v>
      </c>
    </row>
    <row r="424">
      <c r="A424" s="15" t="s">
        <v>10424</v>
      </c>
      <c r="B424" s="14" t="s">
        <v>6637</v>
      </c>
      <c r="C424" s="15" t="s">
        <v>10425</v>
      </c>
      <c r="D424" s="15"/>
      <c r="E424" s="15">
        <v>142.0</v>
      </c>
      <c r="F424" s="15" t="s">
        <v>8665</v>
      </c>
      <c r="G424" s="15">
        <v>0.0</v>
      </c>
      <c r="H424" s="15" t="s">
        <v>49</v>
      </c>
      <c r="I424" s="15" t="s">
        <v>10426</v>
      </c>
      <c r="J424" s="26" t="str">
        <f>IFERROR(__xludf.DUMMYFUNCTION("IF(G424="""","""",if(G424=0, INDEX(G$2:G424, MAX(FILTER(ROW(G$2:G424), G$2:G424&lt;&gt;0)))&amp;""v"", G424&amp;""r""))"),"0v")</f>
        <v>0v</v>
      </c>
      <c r="K424" s="25" t="str">
        <f t="shared" si="1"/>
        <v>De aristolochia rotunda</v>
      </c>
    </row>
    <row r="425">
      <c r="A425" s="15"/>
      <c r="B425" s="14"/>
      <c r="C425" s="15"/>
      <c r="D425" s="15"/>
      <c r="E425" s="15">
        <v>142.0</v>
      </c>
      <c r="F425" s="15" t="s">
        <v>8665</v>
      </c>
      <c r="G425" s="15">
        <v>0.0</v>
      </c>
      <c r="H425" s="15" t="s">
        <v>59</v>
      </c>
      <c r="I425" s="15" t="s">
        <v>10427</v>
      </c>
      <c r="J425" s="26" t="str">
        <f>IFERROR(__xludf.DUMMYFUNCTION("IF(G425="""","""",if(G425=0, INDEX(G$2:G425, MAX(FILTER(ROW(G$2:G425), G$2:G425&lt;&gt;0)))&amp;""v"", G425&amp;""r""))"),"0v")</f>
        <v>0v</v>
      </c>
      <c r="K425" s="25" t="str">
        <f t="shared" si="1"/>
        <v>De aristolochia longa</v>
      </c>
    </row>
    <row r="426">
      <c r="A426" s="15" t="s">
        <v>10428</v>
      </c>
      <c r="B426" s="14" t="s">
        <v>6640</v>
      </c>
      <c r="C426" s="15" t="s">
        <v>10429</v>
      </c>
      <c r="D426" s="15"/>
      <c r="E426" s="15">
        <v>143.0</v>
      </c>
      <c r="F426" s="15" t="s">
        <v>8665</v>
      </c>
      <c r="G426" s="15">
        <v>61.0</v>
      </c>
      <c r="H426" s="15" t="s">
        <v>67</v>
      </c>
      <c r="I426" s="15" t="s">
        <v>10430</v>
      </c>
      <c r="J426" s="26" t="str">
        <f>IFERROR(__xludf.DUMMYFUNCTION("IF(G426="""","""",if(G426=0, INDEX(G$2:G426, MAX(FILTER(ROW(G$2:G426), G$2:G426&lt;&gt;0)))&amp;""v"", G426&amp;""r""))"),"61r")</f>
        <v>61r</v>
      </c>
      <c r="K426" s="25" t="str">
        <f t="shared" si="1"/>
        <v>De dulci radice</v>
      </c>
    </row>
    <row r="427">
      <c r="A427" s="15" t="s">
        <v>10431</v>
      </c>
      <c r="B427" s="14" t="s">
        <v>6643</v>
      </c>
      <c r="C427" s="15" t="s">
        <v>10432</v>
      </c>
      <c r="D427" s="15"/>
      <c r="E427" s="15">
        <v>143.0</v>
      </c>
      <c r="F427" s="15" t="s">
        <v>8665</v>
      </c>
      <c r="G427" s="15">
        <v>61.0</v>
      </c>
      <c r="H427" s="15" t="s">
        <v>75</v>
      </c>
      <c r="I427" s="15" t="s">
        <v>10433</v>
      </c>
      <c r="J427" s="26" t="str">
        <f>IFERROR(__xludf.DUMMYFUNCTION("IF(G427="""","""",if(G427=0, INDEX(G$2:G427, MAX(FILTER(ROW(G$2:G427), G$2:G427&lt;&gt;0)))&amp;""v"", G427&amp;""r""))"),"61r")</f>
        <v>61r</v>
      </c>
      <c r="K427" s="25" t="str">
        <f t="shared" si="1"/>
        <v>De centaurio magno</v>
      </c>
    </row>
    <row r="428">
      <c r="A428" s="15" t="s">
        <v>10434</v>
      </c>
      <c r="B428" s="14" t="s">
        <v>6646</v>
      </c>
      <c r="C428" s="15" t="s">
        <v>10435</v>
      </c>
      <c r="D428" s="15"/>
      <c r="E428" s="15">
        <v>144.0</v>
      </c>
      <c r="F428" s="15" t="s">
        <v>8665</v>
      </c>
      <c r="G428" s="15">
        <v>0.0</v>
      </c>
      <c r="H428" s="15" t="s">
        <v>83</v>
      </c>
      <c r="I428" s="15" t="s">
        <v>10436</v>
      </c>
      <c r="J428" s="26" t="str">
        <f>IFERROR(__xludf.DUMMYFUNCTION("IF(G428="""","""",if(G428=0, INDEX(G$2:G428, MAX(FILTER(ROW(G$2:G428), G$2:G428&lt;&gt;0)))&amp;""v"", G428&amp;""r""))"),"0v")</f>
        <v>0v</v>
      </c>
      <c r="K428" s="25" t="str">
        <f t="shared" si="1"/>
        <v>De centaurio minore</v>
      </c>
    </row>
    <row r="429">
      <c r="A429" s="15" t="s">
        <v>10437</v>
      </c>
      <c r="B429" s="14" t="s">
        <v>6649</v>
      </c>
      <c r="C429" s="15" t="s">
        <v>10438</v>
      </c>
      <c r="D429" s="15"/>
      <c r="E429" s="15">
        <v>144.0</v>
      </c>
      <c r="F429" s="15" t="s">
        <v>8665</v>
      </c>
      <c r="G429" s="15">
        <v>0.0</v>
      </c>
      <c r="H429" s="15" t="s">
        <v>91</v>
      </c>
      <c r="I429" s="15" t="s">
        <v>10439</v>
      </c>
      <c r="J429" s="26" t="str">
        <f>IFERROR(__xludf.DUMMYFUNCTION("IF(G429="""","""",if(G429=0, INDEX(G$2:G429, MAX(FILTER(ROW(G$2:G429), G$2:G429&lt;&gt;0)))&amp;""v"", G429&amp;""r""))"),"0v")</f>
        <v>0v</v>
      </c>
      <c r="K429" s="25" t="str">
        <f t="shared" si="1"/>
        <v>De chamaeleone albo</v>
      </c>
    </row>
    <row r="430">
      <c r="A430" s="15" t="s">
        <v>10440</v>
      </c>
      <c r="B430" s="14" t="s">
        <v>6652</v>
      </c>
      <c r="C430" s="15" t="s">
        <v>10441</v>
      </c>
      <c r="D430" s="15"/>
      <c r="E430" s="15">
        <v>145.0</v>
      </c>
      <c r="F430" s="15" t="s">
        <v>8665</v>
      </c>
      <c r="G430" s="15">
        <v>62.0</v>
      </c>
      <c r="H430" s="15" t="s">
        <v>99</v>
      </c>
      <c r="I430" s="15" t="s">
        <v>8676</v>
      </c>
      <c r="J430" s="26" t="str">
        <f>IFERROR(__xludf.DUMMYFUNCTION("IF(G430="""","""",if(G430=0, INDEX(G$2:G430, MAX(FILTER(ROW(G$2:G430), G$2:G430&lt;&gt;0)))&amp;""v"", G430&amp;""r""))"),"62r")</f>
        <v>62r</v>
      </c>
      <c r="K430" s="25" t="str">
        <f t="shared" si="1"/>
        <v>De chamaeleone nigro</v>
      </c>
    </row>
    <row r="431">
      <c r="A431" s="15" t="s">
        <v>10442</v>
      </c>
      <c r="B431" s="14" t="s">
        <v>6655</v>
      </c>
      <c r="C431" s="15" t="s">
        <v>10443</v>
      </c>
      <c r="D431" s="15"/>
      <c r="E431" s="15">
        <v>145.0</v>
      </c>
      <c r="F431" s="15" t="s">
        <v>8665</v>
      </c>
      <c r="G431" s="15">
        <v>62.0</v>
      </c>
      <c r="H431" s="15" t="s">
        <v>107</v>
      </c>
      <c r="I431" s="15" t="s">
        <v>10444</v>
      </c>
      <c r="J431" s="26" t="str">
        <f>IFERROR(__xludf.DUMMYFUNCTION("IF(G431="""","""",if(G431=0, INDEX(G$2:G431, MAX(FILTER(ROW(G$2:G431), G$2:G431&lt;&gt;0)))&amp;""v"", G431&amp;""r""))"),"62r")</f>
        <v>62r</v>
      </c>
      <c r="K431" s="25" t="str">
        <f t="shared" si="1"/>
        <v>De crocodilio</v>
      </c>
    </row>
    <row r="432">
      <c r="A432" s="15" t="s">
        <v>10445</v>
      </c>
      <c r="B432" s="14" t="s">
        <v>6658</v>
      </c>
      <c r="C432" s="15" t="s">
        <v>10446</v>
      </c>
      <c r="D432" s="15"/>
      <c r="E432" s="15">
        <v>145.0</v>
      </c>
      <c r="F432" s="15" t="s">
        <v>8665</v>
      </c>
      <c r="G432" s="15">
        <v>62.0</v>
      </c>
      <c r="H432" s="15" t="s">
        <v>115</v>
      </c>
      <c r="I432" s="15" t="s">
        <v>10447</v>
      </c>
      <c r="J432" s="26" t="str">
        <f>IFERROR(__xludf.DUMMYFUNCTION("IF(G432="""","""",if(G432=0, INDEX(G$2:G432, MAX(FILTER(ROW(G$2:G432), G$2:G432&lt;&gt;0)))&amp;""v"", G432&amp;""r""))"),"62r")</f>
        <v>62r</v>
      </c>
      <c r="K432" s="25" t="str">
        <f t="shared" si="1"/>
        <v>De labro veneris seu dipsaco</v>
      </c>
    </row>
    <row r="433">
      <c r="A433" s="15" t="s">
        <v>10448</v>
      </c>
      <c r="B433" s="14" t="s">
        <v>6661</v>
      </c>
      <c r="C433" s="15" t="s">
        <v>10449</v>
      </c>
      <c r="D433" s="15"/>
      <c r="E433" s="15">
        <v>146.0</v>
      </c>
      <c r="F433" s="15" t="s">
        <v>8665</v>
      </c>
      <c r="G433" s="15">
        <v>0.0</v>
      </c>
      <c r="H433" s="15" t="s">
        <v>123</v>
      </c>
      <c r="I433" s="15" t="s">
        <v>10450</v>
      </c>
      <c r="J433" s="26" t="str">
        <f>IFERROR(__xludf.DUMMYFUNCTION("IF(G433="""","""",if(G433=0, INDEX(G$2:G433, MAX(FILTER(ROW(G$2:G433), G$2:G433&lt;&gt;0)))&amp;""v"", G433&amp;""r""))"),"0v")</f>
        <v>0v</v>
      </c>
      <c r="K433" s="25" t="str">
        <f t="shared" si="1"/>
        <v>De spina alba</v>
      </c>
    </row>
    <row r="434">
      <c r="A434" s="15" t="s">
        <v>10451</v>
      </c>
      <c r="B434" s="14" t="s">
        <v>6664</v>
      </c>
      <c r="C434" s="15" t="s">
        <v>10452</v>
      </c>
      <c r="D434" s="15"/>
      <c r="E434" s="15">
        <v>146.0</v>
      </c>
      <c r="F434" s="15" t="s">
        <v>8665</v>
      </c>
      <c r="G434" s="15">
        <v>0.0</v>
      </c>
      <c r="H434" s="15" t="s">
        <v>132</v>
      </c>
      <c r="I434" s="15" t="s">
        <v>10453</v>
      </c>
      <c r="J434" s="26" t="str">
        <f>IFERROR(__xludf.DUMMYFUNCTION("IF(G434="""","""",if(G434=0, INDEX(G$2:G434, MAX(FILTER(ROW(G$2:G434), G$2:G434&lt;&gt;0)))&amp;""v"", G434&amp;""r""))"),"0v")</f>
        <v>0v</v>
      </c>
      <c r="K434" s="25" t="str">
        <f t="shared" si="1"/>
        <v>De spina arabica</v>
      </c>
    </row>
    <row r="435">
      <c r="A435" s="15" t="s">
        <v>10454</v>
      </c>
      <c r="B435" s="14" t="s">
        <v>6667</v>
      </c>
      <c r="C435" s="15" t="s">
        <v>10455</v>
      </c>
      <c r="D435" s="15"/>
      <c r="E435" s="15">
        <v>146.0</v>
      </c>
      <c r="F435" s="15" t="s">
        <v>8665</v>
      </c>
      <c r="G435" s="15">
        <v>0.0</v>
      </c>
      <c r="H435" s="15" t="s">
        <v>141</v>
      </c>
      <c r="I435" s="15" t="s">
        <v>10456</v>
      </c>
      <c r="J435" s="26" t="str">
        <f>IFERROR(__xludf.DUMMYFUNCTION("IF(G435="""","""",if(G435=0, INDEX(G$2:G435, MAX(FILTER(ROW(G$2:G435), G$2:G435&lt;&gt;0)))&amp;""v"", G435&amp;""r""))"),"0v")</f>
        <v>0v</v>
      </c>
      <c r="K435" s="25" t="str">
        <f t="shared" si="1"/>
        <v>De carduo</v>
      </c>
    </row>
    <row r="436">
      <c r="A436" s="15" t="s">
        <v>10457</v>
      </c>
      <c r="B436" s="14" t="s">
        <v>6669</v>
      </c>
      <c r="C436" s="15" t="s">
        <v>10458</v>
      </c>
      <c r="D436" s="15"/>
      <c r="E436" s="15">
        <v>146.0</v>
      </c>
      <c r="F436" s="15" t="s">
        <v>8665</v>
      </c>
      <c r="G436" s="15">
        <v>0.0</v>
      </c>
      <c r="H436" s="15" t="s">
        <v>149</v>
      </c>
      <c r="I436" s="15" t="s">
        <v>10459</v>
      </c>
      <c r="J436" s="26" t="str">
        <f>IFERROR(__xludf.DUMMYFUNCTION("IF(G436="""","""",if(G436=0, INDEX(G$2:G436, MAX(FILTER(ROW(G$2:G436), G$2:G436&lt;&gt;0)))&amp;""v"", G436&amp;""r""))"),"0v")</f>
        <v>0v</v>
      </c>
      <c r="K436" s="25" t="str">
        <f t="shared" si="1"/>
        <v>De poterio</v>
      </c>
    </row>
    <row r="437">
      <c r="A437" s="15" t="s">
        <v>10460</v>
      </c>
      <c r="B437" s="14" t="s">
        <v>6672</v>
      </c>
      <c r="C437" s="15" t="s">
        <v>10461</v>
      </c>
      <c r="D437" s="15"/>
      <c r="E437" s="15">
        <v>147.0</v>
      </c>
      <c r="F437" s="15" t="s">
        <v>8665</v>
      </c>
      <c r="G437" s="15">
        <v>63.0</v>
      </c>
      <c r="H437" s="15" t="s">
        <v>157</v>
      </c>
      <c r="I437" s="15" t="s">
        <v>10462</v>
      </c>
      <c r="J437" s="26" t="str">
        <f>IFERROR(__xludf.DUMMYFUNCTION("IF(G437="""","""",if(G437=0, INDEX(G$2:G437, MAX(FILTER(ROW(G$2:G437), G$2:G437&lt;&gt;0)))&amp;""v"", G437&amp;""r""))"),"63r")</f>
        <v>63r</v>
      </c>
      <c r="K437" s="25" t="str">
        <f t="shared" si="1"/>
        <v>De acanthio</v>
      </c>
    </row>
    <row r="438">
      <c r="A438" s="15" t="s">
        <v>10463</v>
      </c>
      <c r="B438" s="14" t="s">
        <v>6675</v>
      </c>
      <c r="C438" s="15" t="s">
        <v>10464</v>
      </c>
      <c r="D438" s="15"/>
      <c r="E438" s="15">
        <v>147.0</v>
      </c>
      <c r="F438" s="15" t="s">
        <v>8665</v>
      </c>
      <c r="G438" s="15">
        <v>63.0</v>
      </c>
      <c r="H438" s="15" t="s">
        <v>165</v>
      </c>
      <c r="I438" s="15" t="s">
        <v>10465</v>
      </c>
      <c r="J438" s="26" t="str">
        <f>IFERROR(__xludf.DUMMYFUNCTION("IF(G438="""","""",if(G438=0, INDEX(G$2:G438, MAX(FILTER(ROW(G$2:G438), G$2:G438&lt;&gt;0)))&amp;""v"", G438&amp;""r""))"),"63r")</f>
        <v>63r</v>
      </c>
      <c r="K438" s="25" t="str">
        <f t="shared" si="1"/>
        <v>De acantha</v>
      </c>
    </row>
    <row r="439">
      <c r="A439" s="15"/>
      <c r="B439" s="14"/>
      <c r="C439" s="15"/>
      <c r="D439" s="15"/>
      <c r="E439" s="15">
        <v>147.0</v>
      </c>
      <c r="F439" s="15" t="s">
        <v>8665</v>
      </c>
      <c r="G439" s="15">
        <v>63.0</v>
      </c>
      <c r="H439" s="15" t="s">
        <v>173</v>
      </c>
      <c r="I439" s="15" t="s">
        <v>10466</v>
      </c>
      <c r="J439" s="26" t="str">
        <f>IFERROR(__xludf.DUMMYFUNCTION("IF(G439="""","""",if(G439=0, INDEX(G$2:G439, MAX(FILTER(ROW(G$2:G439), G$2:G439&lt;&gt;0)))&amp;""v"", G439&amp;""r""))"),"63r")</f>
        <v>63r</v>
      </c>
      <c r="K439" s="25" t="str">
        <f t="shared" si="1"/>
        <v>De sylvestra spina</v>
      </c>
    </row>
    <row r="440">
      <c r="A440" s="15" t="s">
        <v>10467</v>
      </c>
      <c r="B440" s="14" t="s">
        <v>6677</v>
      </c>
      <c r="C440" s="15" t="s">
        <v>10468</v>
      </c>
      <c r="D440" s="15"/>
      <c r="E440" s="15">
        <v>147.0</v>
      </c>
      <c r="F440" s="15" t="s">
        <v>8665</v>
      </c>
      <c r="G440" s="15">
        <v>63.0</v>
      </c>
      <c r="H440" s="15" t="s">
        <v>181</v>
      </c>
      <c r="I440" s="15" t="s">
        <v>10469</v>
      </c>
      <c r="J440" s="26" t="str">
        <f>IFERROR(__xludf.DUMMYFUNCTION("IF(G440="""","""",if(G440=0, INDEX(G$2:G440, MAX(FILTER(ROW(G$2:G440), G$2:G440&lt;&gt;0)))&amp;""v"", G440&amp;""r""))"),"63r")</f>
        <v>63r</v>
      </c>
      <c r="K440" s="25" t="str">
        <f t="shared" si="1"/>
        <v>De anonide</v>
      </c>
    </row>
    <row r="441">
      <c r="A441" s="15" t="s">
        <v>10470</v>
      </c>
      <c r="B441" s="14" t="s">
        <v>6680</v>
      </c>
      <c r="C441" s="15" t="s">
        <v>10471</v>
      </c>
      <c r="D441" s="15"/>
      <c r="E441" s="15">
        <v>147.0</v>
      </c>
      <c r="F441" s="15" t="s">
        <v>8665</v>
      </c>
      <c r="G441" s="15">
        <v>63.0</v>
      </c>
      <c r="H441" s="15" t="s">
        <v>189</v>
      </c>
      <c r="I441" s="15" t="s">
        <v>10472</v>
      </c>
      <c r="J441" s="26" t="str">
        <f>IFERROR(__xludf.DUMMYFUNCTION("IF(G441="""","""",if(G441=0, INDEX(G$2:G441, MAX(FILTER(ROW(G$2:G441), G$2:G441&lt;&gt;0)))&amp;""v"", G441&amp;""r""))"),"63r")</f>
        <v>63r</v>
      </c>
      <c r="K441" s="25" t="str">
        <f t="shared" si="1"/>
        <v>De leucacantha</v>
      </c>
    </row>
    <row r="442">
      <c r="A442" s="15" t="s">
        <v>10473</v>
      </c>
      <c r="B442" s="14" t="s">
        <v>6683</v>
      </c>
      <c r="C442" s="15" t="s">
        <v>10474</v>
      </c>
      <c r="D442" s="15"/>
      <c r="E442" s="15">
        <v>148.0</v>
      </c>
      <c r="F442" s="15" t="s">
        <v>8665</v>
      </c>
      <c r="G442" s="15">
        <v>0.0</v>
      </c>
      <c r="H442" s="15" t="s">
        <v>197</v>
      </c>
      <c r="I442" s="15" t="s">
        <v>10475</v>
      </c>
      <c r="J442" s="26" t="str">
        <f>IFERROR(__xludf.DUMMYFUNCTION("IF(G442="""","""",if(G442=0, INDEX(G$2:G442, MAX(FILTER(ROW(G$2:G442), G$2:G442&lt;&gt;0)))&amp;""v"", G442&amp;""r""))"),"0v")</f>
        <v>0v</v>
      </c>
      <c r="K442" s="25" t="str">
        <f t="shared" si="1"/>
        <v>De tragacantha</v>
      </c>
    </row>
    <row r="443">
      <c r="A443" s="15" t="s">
        <v>10476</v>
      </c>
      <c r="B443" s="14" t="s">
        <v>6686</v>
      </c>
      <c r="C443" s="15" t="s">
        <v>10477</v>
      </c>
      <c r="D443" s="15"/>
      <c r="E443" s="15">
        <v>148.0</v>
      </c>
      <c r="F443" s="15" t="s">
        <v>8665</v>
      </c>
      <c r="G443" s="15">
        <v>0.0</v>
      </c>
      <c r="H443" s="15" t="s">
        <v>205</v>
      </c>
      <c r="I443" s="15" t="s">
        <v>10478</v>
      </c>
      <c r="J443" s="26" t="str">
        <f>IFERROR(__xludf.DUMMYFUNCTION("IF(G443="""","""",if(G443=0, INDEX(G$2:G443, MAX(FILTER(ROW(G$2:G443), G$2:G443&lt;&gt;0)))&amp;""v"", G443&amp;""r""))"),"0v")</f>
        <v>0v</v>
      </c>
      <c r="K443" s="25" t="str">
        <f t="shared" si="1"/>
        <v>De eryngio</v>
      </c>
    </row>
    <row r="444">
      <c r="A444" s="15" t="s">
        <v>10479</v>
      </c>
      <c r="B444" s="14" t="s">
        <v>6689</v>
      </c>
      <c r="C444" s="15" t="s">
        <v>10480</v>
      </c>
      <c r="D444" s="15"/>
      <c r="E444" s="15">
        <v>148.0</v>
      </c>
      <c r="F444" s="15" t="s">
        <v>8665</v>
      </c>
      <c r="G444" s="15">
        <v>0.0</v>
      </c>
      <c r="H444" s="15" t="s">
        <v>214</v>
      </c>
      <c r="I444" s="15" t="s">
        <v>10481</v>
      </c>
      <c r="J444" s="26" t="str">
        <f>IFERROR(__xludf.DUMMYFUNCTION("IF(G444="""","""",if(G444=0, INDEX(G$2:G444, MAX(FILTER(ROW(G$2:G444), G$2:G444&lt;&gt;0)))&amp;""v"", G444&amp;""r""))"),"0v")</f>
        <v>0v</v>
      </c>
      <c r="K444" s="25" t="str">
        <f t="shared" si="1"/>
        <v>De aloe</v>
      </c>
    </row>
    <row r="445">
      <c r="A445" s="15" t="s">
        <v>10482</v>
      </c>
      <c r="B445" s="14" t="s">
        <v>6692</v>
      </c>
      <c r="C445" s="15" t="s">
        <v>10483</v>
      </c>
      <c r="D445" s="15"/>
      <c r="E445" s="15">
        <v>149.0</v>
      </c>
      <c r="F445" s="15" t="s">
        <v>8665</v>
      </c>
      <c r="G445" s="15">
        <v>64.0</v>
      </c>
      <c r="H445" s="15" t="s">
        <v>222</v>
      </c>
      <c r="I445" s="15" t="s">
        <v>10484</v>
      </c>
      <c r="J445" s="26" t="str">
        <f>IFERROR(__xludf.DUMMYFUNCTION("IF(G445="""","""",if(G445=0, INDEX(G$2:G445, MAX(FILTER(ROW(G$2:G445), G$2:G445&lt;&gt;0)))&amp;""v"", G445&amp;""r""))"),"64r")</f>
        <v>64r</v>
      </c>
      <c r="K445" s="25" t="str">
        <f t="shared" si="1"/>
        <v>De absinthio</v>
      </c>
    </row>
    <row r="446">
      <c r="A446" s="15" t="s">
        <v>10485</v>
      </c>
      <c r="B446" s="14" t="s">
        <v>6695</v>
      </c>
      <c r="C446" s="15" t="s">
        <v>10486</v>
      </c>
      <c r="D446" s="15"/>
      <c r="E446" s="15">
        <v>150.0</v>
      </c>
      <c r="F446" s="15" t="s">
        <v>8665</v>
      </c>
      <c r="G446" s="15">
        <v>0.0</v>
      </c>
      <c r="H446" s="15" t="s">
        <v>230</v>
      </c>
      <c r="I446" s="15" t="s">
        <v>10487</v>
      </c>
      <c r="J446" s="26" t="str">
        <f>IFERROR(__xludf.DUMMYFUNCTION("IF(G446="""","""",if(G446=0, INDEX(G$2:G446, MAX(FILTER(ROW(G$2:G446), G$2:G446&lt;&gt;0)))&amp;""v"", G446&amp;""r""))"),"0v")</f>
        <v>0v</v>
      </c>
      <c r="K446" s="25" t="str">
        <f t="shared" si="1"/>
        <v>De marino absinthio</v>
      </c>
    </row>
    <row r="447">
      <c r="A447" s="15" t="s">
        <v>10488</v>
      </c>
      <c r="B447" s="14" t="s">
        <v>6697</v>
      </c>
      <c r="C447" s="15" t="s">
        <v>10489</v>
      </c>
      <c r="D447" s="15"/>
      <c r="E447" s="15"/>
      <c r="F447" s="15"/>
      <c r="G447" s="15"/>
      <c r="H447" s="15"/>
      <c r="I447" s="15"/>
      <c r="J447" s="26" t="str">
        <f>IFERROR(__xludf.DUMMYFUNCTION("IF(G447="""","""",if(G447=0, INDEX(G$2:G447, MAX(FILTER(ROW(G$2:G447), G$2:G447&lt;&gt;0)))&amp;""v"", G447&amp;""r""))"),"")</f>
        <v/>
      </c>
      <c r="K447" s="25" t="str">
        <f t="shared" si="1"/>
        <v/>
      </c>
    </row>
    <row r="448">
      <c r="A448" s="15" t="s">
        <v>10490</v>
      </c>
      <c r="B448" s="14" t="s">
        <v>6699</v>
      </c>
      <c r="C448" s="15" t="s">
        <v>10491</v>
      </c>
      <c r="D448" s="15"/>
      <c r="E448" s="15">
        <v>150.0</v>
      </c>
      <c r="F448" s="15" t="s">
        <v>8665</v>
      </c>
      <c r="G448" s="15">
        <v>0.0</v>
      </c>
      <c r="H448" s="15" t="s">
        <v>238</v>
      </c>
      <c r="I448" s="15" t="s">
        <v>10492</v>
      </c>
      <c r="J448" s="26" t="str">
        <f>IFERROR(__xludf.DUMMYFUNCTION("IF(G448="""","""",if(G448=0, INDEX(G$2:G448, MAX(FILTER(ROW(G$2:G448), G$2:G448&lt;&gt;0)))&amp;""v"", G448&amp;""r""))"),"0v")</f>
        <v>0v</v>
      </c>
      <c r="K448" s="25" t="str">
        <f t="shared" si="1"/>
        <v>De abrotono</v>
      </c>
    </row>
    <row r="449">
      <c r="A449" s="15" t="s">
        <v>10493</v>
      </c>
      <c r="B449" s="14" t="s">
        <v>6702</v>
      </c>
      <c r="C449" s="15" t="s">
        <v>10494</v>
      </c>
      <c r="D449" s="15"/>
      <c r="E449" s="15">
        <v>151.0</v>
      </c>
      <c r="F449" s="15" t="s">
        <v>8665</v>
      </c>
      <c r="G449" s="15">
        <v>65.0</v>
      </c>
      <c r="H449" s="15" t="s">
        <v>248</v>
      </c>
      <c r="I449" s="15" t="s">
        <v>10495</v>
      </c>
      <c r="J449" s="26" t="str">
        <f>IFERROR(__xludf.DUMMYFUNCTION("IF(G449="""","""",if(G449=0, INDEX(G$2:G449, MAX(FILTER(ROW(G$2:G449), G$2:G449&lt;&gt;0)))&amp;""v"", G449&amp;""r""))"),"65r")</f>
        <v>65r</v>
      </c>
      <c r="K449" s="25" t="str">
        <f t="shared" si="1"/>
        <v>De hyssopo</v>
      </c>
    </row>
    <row r="450">
      <c r="A450" s="15" t="s">
        <v>10496</v>
      </c>
      <c r="B450" s="14" t="s">
        <v>6705</v>
      </c>
      <c r="C450" s="15" t="s">
        <v>10497</v>
      </c>
      <c r="D450" s="15"/>
      <c r="E450" s="15">
        <v>151.0</v>
      </c>
      <c r="F450" s="15" t="s">
        <v>8665</v>
      </c>
      <c r="G450" s="15">
        <v>65.0</v>
      </c>
      <c r="H450" s="15" t="s">
        <v>282</v>
      </c>
      <c r="I450" s="15" t="s">
        <v>10498</v>
      </c>
      <c r="J450" s="26" t="str">
        <f>IFERROR(__xludf.DUMMYFUNCTION("IF(G450="""","""",if(G450=0, INDEX(G$2:G450, MAX(FILTER(ROW(G$2:G450), G$2:G450&lt;&gt;0)))&amp;""v"", G450&amp;""r""))"),"65r")</f>
        <v>65r</v>
      </c>
      <c r="K450" s="25" t="str">
        <f t="shared" si="1"/>
        <v>De stichade</v>
      </c>
    </row>
    <row r="451">
      <c r="A451" s="15" t="s">
        <v>10499</v>
      </c>
      <c r="B451" s="14" t="s">
        <v>6708</v>
      </c>
      <c r="C451" s="15" t="s">
        <v>10500</v>
      </c>
      <c r="D451" s="15"/>
      <c r="E451" s="15">
        <v>152.0</v>
      </c>
      <c r="F451" s="15" t="s">
        <v>8665</v>
      </c>
      <c r="G451" s="15">
        <v>0.0</v>
      </c>
      <c r="H451" s="15" t="s">
        <v>290</v>
      </c>
      <c r="I451" s="15" t="s">
        <v>10501</v>
      </c>
      <c r="J451" s="26" t="str">
        <f>IFERROR(__xludf.DUMMYFUNCTION("IF(G451="""","""",if(G451=0, INDEX(G$2:G451, MAX(FILTER(ROW(G$2:G451), G$2:G451&lt;&gt;0)))&amp;""v"", G451&amp;""r""))"),"0v")</f>
        <v>0v</v>
      </c>
      <c r="K451" s="25" t="str">
        <f t="shared" si="1"/>
        <v>De origano</v>
      </c>
    </row>
    <row r="452">
      <c r="A452" s="15" t="s">
        <v>10502</v>
      </c>
      <c r="B452" s="14" t="s">
        <v>6711</v>
      </c>
      <c r="C452" s="15" t="s">
        <v>10503</v>
      </c>
      <c r="D452" s="15"/>
      <c r="E452" s="15">
        <v>152.0</v>
      </c>
      <c r="F452" s="15" t="s">
        <v>8665</v>
      </c>
      <c r="G452" s="15">
        <v>0.0</v>
      </c>
      <c r="H452" s="15" t="s">
        <v>299</v>
      </c>
      <c r="I452" s="15" t="s">
        <v>10504</v>
      </c>
      <c r="J452" s="26" t="str">
        <f>IFERROR(__xludf.DUMMYFUNCTION("IF(G452="""","""",if(G452=0, INDEX(G$2:G452, MAX(FILTER(ROW(G$2:G452), G$2:G452&lt;&gt;0)))&amp;""v"", G452&amp;""r""))"),"0v")</f>
        <v>0v</v>
      </c>
      <c r="K452" s="25" t="str">
        <f t="shared" si="1"/>
        <v>De onitide</v>
      </c>
    </row>
    <row r="453">
      <c r="A453" s="15" t="s">
        <v>10505</v>
      </c>
      <c r="B453" s="14" t="s">
        <v>6714</v>
      </c>
      <c r="C453" s="15" t="s">
        <v>10506</v>
      </c>
      <c r="D453" s="15"/>
      <c r="E453" s="15">
        <v>152.0</v>
      </c>
      <c r="F453" s="15" t="s">
        <v>8665</v>
      </c>
      <c r="G453" s="15">
        <v>0.0</v>
      </c>
      <c r="H453" s="15" t="s">
        <v>307</v>
      </c>
      <c r="I453" s="15" t="s">
        <v>10507</v>
      </c>
      <c r="J453" s="26" t="str">
        <f>IFERROR(__xludf.DUMMYFUNCTION("IF(G453="""","""",if(G453=0, INDEX(G$2:G453, MAX(FILTER(ROW(G$2:G453), G$2:G453&lt;&gt;0)))&amp;""v"", G453&amp;""r""))"),"0v")</f>
        <v>0v</v>
      </c>
      <c r="K453" s="25" t="str">
        <f t="shared" si="1"/>
        <v>De sylvestri origano</v>
      </c>
    </row>
    <row r="454">
      <c r="A454" s="15" t="s">
        <v>10508</v>
      </c>
      <c r="B454" s="14" t="s">
        <v>6717</v>
      </c>
      <c r="C454" s="15" t="s">
        <v>10509</v>
      </c>
      <c r="D454" s="15"/>
      <c r="E454" s="15">
        <v>152.0</v>
      </c>
      <c r="F454" s="15" t="s">
        <v>8665</v>
      </c>
      <c r="G454" s="15">
        <v>0.0</v>
      </c>
      <c r="H454" s="15" t="s">
        <v>317</v>
      </c>
      <c r="I454" s="15" t="s">
        <v>10510</v>
      </c>
      <c r="J454" s="26" t="str">
        <f>IFERROR(__xludf.DUMMYFUNCTION("IF(G454="""","""",if(G454=0, INDEX(G$2:G454, MAX(FILTER(ROW(G$2:G454), G$2:G454&lt;&gt;0)))&amp;""v"", G454&amp;""r""))"),"0v")</f>
        <v>0v</v>
      </c>
      <c r="K454" s="25" t="str">
        <f t="shared" si="1"/>
        <v>De tragorigano</v>
      </c>
    </row>
    <row r="455">
      <c r="A455" s="15" t="s">
        <v>10511</v>
      </c>
      <c r="B455" s="14" t="s">
        <v>6719</v>
      </c>
      <c r="C455" s="15" t="s">
        <v>10512</v>
      </c>
      <c r="D455" s="15"/>
      <c r="E455" s="15">
        <v>153.0</v>
      </c>
      <c r="F455" s="15" t="s">
        <v>8665</v>
      </c>
      <c r="G455" s="15">
        <v>66.0</v>
      </c>
      <c r="H455" s="15" t="s">
        <v>340</v>
      </c>
      <c r="I455" s="15" t="s">
        <v>10513</v>
      </c>
      <c r="J455" s="26" t="str">
        <f>IFERROR(__xludf.DUMMYFUNCTION("IF(G455="""","""",if(G455=0, INDEX(G$2:G455, MAX(FILTER(ROW(G$2:G455), G$2:G455&lt;&gt;0)))&amp;""v"", G455&amp;""r""))"),"66r")</f>
        <v>66r</v>
      </c>
      <c r="K455" s="25" t="str">
        <f t="shared" si="1"/>
        <v>De pulegio</v>
      </c>
    </row>
    <row r="456">
      <c r="A456" s="15" t="s">
        <v>10514</v>
      </c>
      <c r="B456" s="14" t="s">
        <v>6722</v>
      </c>
      <c r="C456" s="15" t="s">
        <v>10515</v>
      </c>
      <c r="D456" s="15"/>
      <c r="E456" s="15">
        <v>153.0</v>
      </c>
      <c r="F456" s="15" t="s">
        <v>8665</v>
      </c>
      <c r="G456" s="15">
        <v>66.0</v>
      </c>
      <c r="H456" s="15" t="s">
        <v>348</v>
      </c>
      <c r="I456" s="15" t="s">
        <v>10516</v>
      </c>
      <c r="J456" s="26" t="str">
        <f>IFERROR(__xludf.DUMMYFUNCTION("IF(G456="""","""",if(G456=0, INDEX(G$2:G456, MAX(FILTER(ROW(G$2:G456), G$2:G456&lt;&gt;0)))&amp;""v"", G456&amp;""r""))"),"66r")</f>
        <v>66r</v>
      </c>
      <c r="K456" s="25" t="str">
        <f t="shared" si="1"/>
        <v>De dictamo</v>
      </c>
    </row>
    <row r="457">
      <c r="A457" s="15" t="s">
        <v>10514</v>
      </c>
      <c r="B457" s="14" t="s">
        <v>6722</v>
      </c>
      <c r="C457" s="15" t="s">
        <v>10515</v>
      </c>
      <c r="D457" s="15"/>
      <c r="E457" s="15">
        <v>153.0</v>
      </c>
      <c r="F457" s="15" t="s">
        <v>8665</v>
      </c>
      <c r="G457" s="15">
        <v>66.0</v>
      </c>
      <c r="H457" s="15" t="s">
        <v>356</v>
      </c>
      <c r="I457" s="15" t="s">
        <v>10517</v>
      </c>
      <c r="J457" s="26" t="str">
        <f>IFERROR(__xludf.DUMMYFUNCTION("IF(G457="""","""",if(G457=0, INDEX(G$2:G457, MAX(FILTER(ROW(G$2:G457), G$2:G457&lt;&gt;0)))&amp;""v"", G457&amp;""r""))"),"66r")</f>
        <v>66r</v>
      </c>
      <c r="K457" s="25" t="str">
        <f t="shared" si="1"/>
        <v>De psudodictamo</v>
      </c>
    </row>
    <row r="458">
      <c r="A458" s="15" t="s">
        <v>10514</v>
      </c>
      <c r="B458" s="14" t="s">
        <v>6722</v>
      </c>
      <c r="C458" s="15" t="s">
        <v>10515</v>
      </c>
      <c r="D458" s="15"/>
      <c r="E458" s="15">
        <v>154.0</v>
      </c>
      <c r="F458" s="15" t="s">
        <v>8665</v>
      </c>
      <c r="G458" s="15">
        <v>0.0</v>
      </c>
      <c r="H458" s="15" t="s">
        <v>363</v>
      </c>
      <c r="I458" s="15" t="s">
        <v>10518</v>
      </c>
      <c r="J458" s="26" t="str">
        <f>IFERROR(__xludf.DUMMYFUNCTION("IF(G458="""","""",if(G458=0, INDEX(G$2:G458, MAX(FILTER(ROW(G$2:G458), G$2:G458&lt;&gt;0)))&amp;""v"", G458&amp;""r""))"),"0v")</f>
        <v>0v</v>
      </c>
      <c r="K458" s="25" t="str">
        <f t="shared" si="1"/>
        <v>De cretensi dictamo</v>
      </c>
    </row>
    <row r="459">
      <c r="A459" s="15" t="s">
        <v>10519</v>
      </c>
      <c r="B459" s="14" t="s">
        <v>6727</v>
      </c>
      <c r="C459" s="15" t="s">
        <v>10520</v>
      </c>
      <c r="D459" s="15"/>
      <c r="E459" s="15">
        <v>154.0</v>
      </c>
      <c r="F459" s="15" t="s">
        <v>8665</v>
      </c>
      <c r="G459" s="15">
        <v>0.0</v>
      </c>
      <c r="H459" s="15" t="s">
        <v>371</v>
      </c>
      <c r="I459" s="15" t="s">
        <v>10521</v>
      </c>
      <c r="J459" s="26" t="str">
        <f>IFERROR(__xludf.DUMMYFUNCTION("IF(G459="""","""",if(G459=0, INDEX(G$2:G459, MAX(FILTER(ROW(G$2:G459), G$2:G459&lt;&gt;0)))&amp;""v"", G459&amp;""r""))"),"0v")</f>
        <v>0v</v>
      </c>
      <c r="K459" s="25" t="str">
        <f t="shared" si="1"/>
        <v>De salvia</v>
      </c>
    </row>
    <row r="460">
      <c r="A460" s="15" t="s">
        <v>10522</v>
      </c>
      <c r="B460" s="14" t="s">
        <v>6730</v>
      </c>
      <c r="C460" s="15" t="s">
        <v>10523</v>
      </c>
      <c r="D460" s="15"/>
      <c r="E460" s="15">
        <v>154.0</v>
      </c>
      <c r="F460" s="15" t="s">
        <v>8665</v>
      </c>
      <c r="G460" s="15">
        <v>0.0</v>
      </c>
      <c r="H460" s="15" t="s">
        <v>379</v>
      </c>
      <c r="I460" s="15" t="s">
        <v>10524</v>
      </c>
      <c r="J460" s="26" t="str">
        <f>IFERROR(__xludf.DUMMYFUNCTION("IF(G460="""","""",if(G460=0, INDEX(G$2:G460, MAX(FILTER(ROW(G$2:G460), G$2:G460&lt;&gt;0)))&amp;""v"", G460&amp;""r""))"),"0v")</f>
        <v>0v</v>
      </c>
      <c r="K460" s="25" t="str">
        <f t="shared" si="1"/>
        <v>De menta</v>
      </c>
    </row>
    <row r="461">
      <c r="A461" s="15" t="s">
        <v>10522</v>
      </c>
      <c r="B461" s="14" t="s">
        <v>6730</v>
      </c>
      <c r="C461" s="15" t="s">
        <v>10523</v>
      </c>
      <c r="D461" s="15"/>
      <c r="E461" s="15">
        <v>154.0</v>
      </c>
      <c r="F461" s="15" t="s">
        <v>8665</v>
      </c>
      <c r="G461" s="15">
        <v>0.0</v>
      </c>
      <c r="H461" s="15" t="s">
        <v>387</v>
      </c>
      <c r="I461" s="15" t="s">
        <v>10525</v>
      </c>
      <c r="J461" s="26" t="str">
        <f>IFERROR(__xludf.DUMMYFUNCTION("IF(G461="""","""",if(G461=0, INDEX(G$2:G461, MAX(FILTER(ROW(G$2:G461), G$2:G461&lt;&gt;0)))&amp;""v"", G461&amp;""r""))"),"0v")</f>
        <v>0v</v>
      </c>
      <c r="K461" s="25" t="str">
        <f t="shared" si="1"/>
        <v>De mentastro</v>
      </c>
    </row>
    <row r="462">
      <c r="A462" s="15" t="s">
        <v>10526</v>
      </c>
      <c r="B462" s="14" t="s">
        <v>6733</v>
      </c>
      <c r="C462" s="15" t="s">
        <v>10527</v>
      </c>
      <c r="D462" s="15"/>
      <c r="E462" s="15">
        <v>154.0</v>
      </c>
      <c r="F462" s="15" t="s">
        <v>8665</v>
      </c>
      <c r="G462" s="15">
        <v>0.0</v>
      </c>
      <c r="H462" s="15" t="s">
        <v>396</v>
      </c>
      <c r="I462" s="15" t="s">
        <v>10528</v>
      </c>
      <c r="J462" s="26" t="str">
        <f>IFERROR(__xludf.DUMMYFUNCTION("IF(G462="""","""",if(G462=0, INDEX(G$2:G462, MAX(FILTER(ROW(G$2:G462), G$2:G462&lt;&gt;0)))&amp;""v"", G462&amp;""r""))"),"0v")</f>
        <v>0v</v>
      </c>
      <c r="K462" s="25" t="str">
        <f t="shared" si="1"/>
        <v>De calamintha</v>
      </c>
    </row>
    <row r="463">
      <c r="A463" s="15" t="s">
        <v>10529</v>
      </c>
      <c r="B463" s="14" t="s">
        <v>6736</v>
      </c>
      <c r="C463" s="15" t="s">
        <v>10530</v>
      </c>
      <c r="D463" s="15"/>
      <c r="E463" s="15">
        <v>155.0</v>
      </c>
      <c r="F463" s="15" t="s">
        <v>8665</v>
      </c>
      <c r="G463" s="15">
        <v>67.0</v>
      </c>
      <c r="H463" s="15" t="s">
        <v>404</v>
      </c>
      <c r="I463" s="15" t="s">
        <v>10531</v>
      </c>
      <c r="J463" s="26" t="str">
        <f>IFERROR(__xludf.DUMMYFUNCTION("IF(G463="""","""",if(G463=0, INDEX(G$2:G463, MAX(FILTER(ROW(G$2:G463), G$2:G463&lt;&gt;0)))&amp;""v"", G463&amp;""r""))"),"67r")</f>
        <v>67r</v>
      </c>
      <c r="K463" s="25" t="str">
        <f t="shared" si="1"/>
        <v>De thymo</v>
      </c>
    </row>
    <row r="464">
      <c r="A464" s="15" t="s">
        <v>10532</v>
      </c>
      <c r="B464" s="14" t="s">
        <v>6739</v>
      </c>
      <c r="C464" s="15" t="s">
        <v>10533</v>
      </c>
      <c r="D464" s="15"/>
      <c r="E464" s="15">
        <v>155.0</v>
      </c>
      <c r="F464" s="15" t="s">
        <v>8665</v>
      </c>
      <c r="G464" s="15">
        <v>67.0</v>
      </c>
      <c r="H464" s="15" t="s">
        <v>412</v>
      </c>
      <c r="I464" s="15" t="s">
        <v>10534</v>
      </c>
      <c r="J464" s="26" t="str">
        <f>IFERROR(__xludf.DUMMYFUNCTION("IF(G464="""","""",if(G464=0, INDEX(G$2:G464, MAX(FILTER(ROW(G$2:G464), G$2:G464&lt;&gt;0)))&amp;""v"", G464&amp;""r""))"),"67r")</f>
        <v>67r</v>
      </c>
      <c r="K464" s="25" t="str">
        <f t="shared" si="1"/>
        <v>De satureia</v>
      </c>
    </row>
    <row r="465">
      <c r="A465" s="15" t="s">
        <v>10535</v>
      </c>
      <c r="B465" s="14" t="s">
        <v>6741</v>
      </c>
      <c r="C465" s="15" t="s">
        <v>10536</v>
      </c>
      <c r="D465" s="15"/>
      <c r="E465" s="15">
        <v>155.0</v>
      </c>
      <c r="F465" s="15" t="s">
        <v>8665</v>
      </c>
      <c r="G465" s="15">
        <v>67.0</v>
      </c>
      <c r="H465" s="15" t="s">
        <v>420</v>
      </c>
      <c r="I465" s="15" t="s">
        <v>10537</v>
      </c>
      <c r="J465" s="26" t="str">
        <f>IFERROR(__xludf.DUMMYFUNCTION("IF(G465="""","""",if(G465=0, INDEX(G$2:G465, MAX(FILTER(ROW(G$2:G465), G$2:G465&lt;&gt;0)))&amp;""v"", G465&amp;""r""))"),"67r")</f>
        <v>67r</v>
      </c>
      <c r="K465" s="25" t="str">
        <f t="shared" si="1"/>
        <v>De serpyllo</v>
      </c>
    </row>
    <row r="466">
      <c r="A466" s="15" t="s">
        <v>10538</v>
      </c>
      <c r="B466" s="14" t="s">
        <v>2753</v>
      </c>
      <c r="C466" s="15" t="s">
        <v>10539</v>
      </c>
      <c r="D466" s="15"/>
      <c r="E466" s="15">
        <v>156.0</v>
      </c>
      <c r="F466" s="15" t="s">
        <v>8665</v>
      </c>
      <c r="G466" s="15">
        <v>0.0</v>
      </c>
      <c r="H466" s="15" t="s">
        <v>428</v>
      </c>
      <c r="I466" s="15" t="s">
        <v>10540</v>
      </c>
      <c r="J466" s="26" t="str">
        <f>IFERROR(__xludf.DUMMYFUNCTION("IF(G466="""","""",if(G466=0, INDEX(G$2:G466, MAX(FILTER(ROW(G$2:G466), G$2:G466&lt;&gt;0)))&amp;""v"", G466&amp;""r""))"),"0v")</f>
        <v>0v</v>
      </c>
      <c r="K466" s="25" t="str">
        <f t="shared" si="1"/>
        <v>De sampsuco</v>
      </c>
    </row>
    <row r="467">
      <c r="A467" s="15" t="s">
        <v>10541</v>
      </c>
      <c r="B467" s="14" t="s">
        <v>2760</v>
      </c>
      <c r="C467" s="15" t="s">
        <v>10542</v>
      </c>
      <c r="D467" s="15"/>
      <c r="E467" s="15">
        <v>156.0</v>
      </c>
      <c r="F467" s="15" t="s">
        <v>8665</v>
      </c>
      <c r="G467" s="15">
        <v>0.0</v>
      </c>
      <c r="H467" s="15" t="s">
        <v>436</v>
      </c>
      <c r="I467" s="15" t="s">
        <v>10543</v>
      </c>
      <c r="J467" s="26" t="str">
        <f>IFERROR(__xludf.DUMMYFUNCTION("IF(G467="""","""",if(G467=0, INDEX(G$2:G467, MAX(FILTER(ROW(G$2:G467), G$2:G467&lt;&gt;0)))&amp;""v"", G467&amp;""r""))"),"0v")</f>
        <v>0v</v>
      </c>
      <c r="K467" s="25" t="str">
        <f t="shared" si="1"/>
        <v>De sertula campana</v>
      </c>
    </row>
    <row r="468">
      <c r="A468" s="15" t="s">
        <v>10544</v>
      </c>
      <c r="B468" s="14" t="s">
        <v>6749</v>
      </c>
      <c r="C468" s="15" t="s">
        <v>10545</v>
      </c>
      <c r="D468" s="15"/>
      <c r="E468" s="15">
        <v>157.0</v>
      </c>
      <c r="F468" s="15" t="s">
        <v>8665</v>
      </c>
      <c r="G468" s="15">
        <v>68.0</v>
      </c>
      <c r="H468" s="15" t="s">
        <v>444</v>
      </c>
      <c r="I468" s="15" t="s">
        <v>10546</v>
      </c>
      <c r="J468" s="26" t="str">
        <f>IFERROR(__xludf.DUMMYFUNCTION("IF(G468="""","""",if(G468=0, INDEX(G$2:G468, MAX(FILTER(ROW(G$2:G468), G$2:G468&lt;&gt;0)))&amp;""v"", G468&amp;""r""))"),"68r")</f>
        <v>68r</v>
      </c>
      <c r="K468" s="25" t="str">
        <f t="shared" si="1"/>
        <v>De maro</v>
      </c>
    </row>
    <row r="469">
      <c r="A469" s="15" t="s">
        <v>10547</v>
      </c>
      <c r="B469" s="14" t="s">
        <v>6751</v>
      </c>
      <c r="C469" s="15" t="s">
        <v>10548</v>
      </c>
      <c r="D469" s="15"/>
      <c r="E469" s="15">
        <v>157.0</v>
      </c>
      <c r="F469" s="15" t="s">
        <v>8665</v>
      </c>
      <c r="G469" s="15">
        <v>68.0</v>
      </c>
      <c r="H469" s="15" t="s">
        <v>452</v>
      </c>
      <c r="I469" s="15" t="s">
        <v>10549</v>
      </c>
      <c r="J469" s="26" t="str">
        <f>IFERROR(__xludf.DUMMYFUNCTION("IF(G469="""","""",if(G469=0, INDEX(G$2:G469, MAX(FILTER(ROW(G$2:G469), G$2:G469&lt;&gt;0)))&amp;""v"", G469&amp;""r""))"),"68r")</f>
        <v>68r</v>
      </c>
      <c r="K469" s="25" t="str">
        <f t="shared" si="1"/>
        <v>De ocimastro</v>
      </c>
    </row>
    <row r="470">
      <c r="A470" s="15" t="s">
        <v>10550</v>
      </c>
      <c r="B470" s="14" t="s">
        <v>6754</v>
      </c>
      <c r="C470" s="15" t="s">
        <v>10551</v>
      </c>
      <c r="D470" s="15"/>
      <c r="E470" s="15">
        <v>157.0</v>
      </c>
      <c r="F470" s="15" t="s">
        <v>8665</v>
      </c>
      <c r="G470" s="15">
        <v>68.0</v>
      </c>
      <c r="H470" s="15" t="s">
        <v>460</v>
      </c>
      <c r="I470" s="15" t="s">
        <v>10552</v>
      </c>
      <c r="J470" s="26" t="str">
        <f>IFERROR(__xludf.DUMMYFUNCTION("IF(G470="""","""",if(G470=0, INDEX(G$2:G470, MAX(FILTER(ROW(G$2:G470), G$2:G470&lt;&gt;0)))&amp;""v"", G470&amp;""r""))"),"68r")</f>
        <v>68r</v>
      </c>
      <c r="K470" s="25" t="str">
        <f t="shared" si="1"/>
        <v>De bacchare</v>
      </c>
    </row>
    <row r="471">
      <c r="A471" s="15" t="s">
        <v>10553</v>
      </c>
      <c r="B471" s="14" t="s">
        <v>6756</v>
      </c>
      <c r="C471" s="15" t="s">
        <v>10554</v>
      </c>
      <c r="D471" s="15"/>
      <c r="E471" s="15">
        <v>157.0</v>
      </c>
      <c r="F471" s="15" t="s">
        <v>8665</v>
      </c>
      <c r="G471" s="15">
        <v>68.0</v>
      </c>
      <c r="H471" s="15" t="s">
        <v>468</v>
      </c>
      <c r="I471" s="15" t="s">
        <v>10555</v>
      </c>
      <c r="J471" s="26" t="str">
        <f>IFERROR(__xludf.DUMMYFUNCTION("IF(G471="""","""",if(G471=0, INDEX(G$2:G471, MAX(FILTER(ROW(G$2:G471), G$2:G471&lt;&gt;0)))&amp;""v"", G471&amp;""r""))"),"68r")</f>
        <v>68r</v>
      </c>
      <c r="K471" s="25" t="str">
        <f t="shared" si="1"/>
        <v>De ruta</v>
      </c>
    </row>
    <row r="472">
      <c r="A472" s="15" t="s">
        <v>10556</v>
      </c>
      <c r="B472" s="14" t="s">
        <v>6759</v>
      </c>
      <c r="C472" s="15" t="s">
        <v>10557</v>
      </c>
      <c r="D472" s="15"/>
      <c r="E472" s="15">
        <v>158.0</v>
      </c>
      <c r="F472" s="15" t="s">
        <v>8665</v>
      </c>
      <c r="G472" s="15">
        <v>0.0</v>
      </c>
      <c r="H472" s="15" t="s">
        <v>477</v>
      </c>
      <c r="I472" s="15" t="s">
        <v>10558</v>
      </c>
      <c r="J472" s="26" t="str">
        <f>IFERROR(__xludf.DUMMYFUNCTION("IF(G472="""","""",if(G472=0, INDEX(G$2:G472, MAX(FILTER(ROW(G$2:G472), G$2:G472&lt;&gt;0)))&amp;""v"", G472&amp;""r""))"),"0v")</f>
        <v>0v</v>
      </c>
      <c r="K472" s="25" t="str">
        <f t="shared" si="1"/>
        <v>De sylvestri ruta</v>
      </c>
    </row>
    <row r="473">
      <c r="A473" s="15" t="s">
        <v>10559</v>
      </c>
      <c r="B473" s="14" t="s">
        <v>6762</v>
      </c>
      <c r="C473" s="15" t="s">
        <v>10560</v>
      </c>
      <c r="D473" s="15"/>
      <c r="E473" s="15">
        <v>159.0</v>
      </c>
      <c r="F473" s="15" t="s">
        <v>8665</v>
      </c>
      <c r="G473" s="15">
        <v>69.0</v>
      </c>
      <c r="H473" s="15" t="s">
        <v>485</v>
      </c>
      <c r="I473" s="15" t="s">
        <v>2798</v>
      </c>
      <c r="J473" s="26" t="str">
        <f>IFERROR(__xludf.DUMMYFUNCTION("IF(G473="""","""",if(G473=0, INDEX(G$2:G473, MAX(FILTER(ROW(G$2:G473), G$2:G473&lt;&gt;0)))&amp;""v"", G473&amp;""r""))"),"69r")</f>
        <v>69r</v>
      </c>
      <c r="K473" s="25" t="str">
        <f t="shared" si="1"/>
        <v>De moly</v>
      </c>
    </row>
    <row r="474">
      <c r="A474" s="15" t="s">
        <v>10561</v>
      </c>
      <c r="B474" s="14" t="s">
        <v>6765</v>
      </c>
      <c r="C474" s="15" t="s">
        <v>10562</v>
      </c>
      <c r="D474" s="15"/>
      <c r="E474" s="15">
        <v>159.0</v>
      </c>
      <c r="F474" s="15" t="s">
        <v>8665</v>
      </c>
      <c r="G474" s="15">
        <v>69.0</v>
      </c>
      <c r="H474" s="15" t="s">
        <v>493</v>
      </c>
      <c r="I474" s="15" t="s">
        <v>10563</v>
      </c>
      <c r="J474" s="26" t="str">
        <f>IFERROR(__xludf.DUMMYFUNCTION("IF(G474="""","""",if(G474=0, INDEX(G$2:G474, MAX(FILTER(ROW(G$2:G474), G$2:G474&lt;&gt;0)))&amp;""v"", G474&amp;""r""))"),"69r")</f>
        <v>69r</v>
      </c>
      <c r="K474" s="25" t="str">
        <f t="shared" si="1"/>
        <v>De panace</v>
      </c>
    </row>
    <row r="475">
      <c r="A475" s="15" t="s">
        <v>10564</v>
      </c>
      <c r="B475" s="14" t="s">
        <v>6768</v>
      </c>
      <c r="C475" s="15" t="s">
        <v>10565</v>
      </c>
      <c r="D475" s="15"/>
      <c r="E475" s="15">
        <v>160.0</v>
      </c>
      <c r="F475" s="15" t="s">
        <v>8665</v>
      </c>
      <c r="G475" s="15">
        <v>0.0</v>
      </c>
      <c r="H475" s="15" t="s">
        <v>501</v>
      </c>
      <c r="I475" s="15" t="s">
        <v>10566</v>
      </c>
      <c r="J475" s="26" t="str">
        <f>IFERROR(__xludf.DUMMYFUNCTION("IF(G475="""","""",if(G475=0, INDEX(G$2:G475, MAX(FILTER(ROW(G$2:G475), G$2:G475&lt;&gt;0)))&amp;""v"", G475&amp;""r""))"),"0v")</f>
        <v>0v</v>
      </c>
      <c r="K475" s="25" t="str">
        <f t="shared" si="1"/>
        <v>De panace asclepii</v>
      </c>
    </row>
    <row r="476">
      <c r="A476" s="15" t="s">
        <v>10567</v>
      </c>
      <c r="B476" s="14" t="s">
        <v>6770</v>
      </c>
      <c r="C476" s="15" t="s">
        <v>10568</v>
      </c>
      <c r="D476" s="15"/>
      <c r="E476" s="15">
        <v>160.0</v>
      </c>
      <c r="F476" s="15" t="s">
        <v>8665</v>
      </c>
      <c r="G476" s="15">
        <v>0.0</v>
      </c>
      <c r="H476" s="15" t="s">
        <v>509</v>
      </c>
      <c r="I476" s="15" t="s">
        <v>10569</v>
      </c>
      <c r="J476" s="26" t="str">
        <f>IFERROR(__xludf.DUMMYFUNCTION("IF(G476="""","""",if(G476=0, INDEX(G$2:G476, MAX(FILTER(ROW(G$2:G476), G$2:G476&lt;&gt;0)))&amp;""v"", G476&amp;""r""))"),"0v")</f>
        <v>0v</v>
      </c>
      <c r="K476" s="25" t="str">
        <f t="shared" si="1"/>
        <v>De panace chironio</v>
      </c>
    </row>
    <row r="477">
      <c r="A477" s="15" t="s">
        <v>10570</v>
      </c>
      <c r="B477" s="14" t="s">
        <v>6772</v>
      </c>
      <c r="C477" s="15" t="s">
        <v>10571</v>
      </c>
      <c r="D477" s="15"/>
      <c r="E477" s="15">
        <v>160.0</v>
      </c>
      <c r="F477" s="15" t="s">
        <v>8665</v>
      </c>
      <c r="G477" s="15">
        <v>0.0</v>
      </c>
      <c r="H477" s="15" t="s">
        <v>524</v>
      </c>
      <c r="I477" s="15" t="s">
        <v>10572</v>
      </c>
      <c r="J477" s="26" t="str">
        <f>IFERROR(__xludf.DUMMYFUNCTION("IF(G477="""","""",if(G477=0, INDEX(G$2:G477, MAX(FILTER(ROW(G$2:G477), G$2:G477&lt;&gt;0)))&amp;""v"", G477&amp;""r""))"),"0v")</f>
        <v>0v</v>
      </c>
      <c r="K477" s="25" t="str">
        <f t="shared" si="1"/>
        <v>De liguistico</v>
      </c>
    </row>
    <row r="478">
      <c r="A478" s="15" t="s">
        <v>10573</v>
      </c>
      <c r="B478" s="14" t="s">
        <v>6775</v>
      </c>
      <c r="C478" s="15" t="s">
        <v>10574</v>
      </c>
      <c r="D478" s="15"/>
      <c r="E478" s="15">
        <v>161.0</v>
      </c>
      <c r="F478" s="15" t="s">
        <v>8665</v>
      </c>
      <c r="G478" s="15">
        <v>70.0</v>
      </c>
      <c r="H478" s="15" t="s">
        <v>531</v>
      </c>
      <c r="I478" s="15" t="s">
        <v>9835</v>
      </c>
      <c r="J478" s="26" t="str">
        <f>IFERROR(__xludf.DUMMYFUNCTION("IF(G478="""","""",if(G478=0, INDEX(G$2:G478, MAX(FILTER(ROW(G$2:G478), G$2:G478&lt;&gt;0)))&amp;""v"", G478&amp;""r""))"),"70r")</f>
        <v>70r</v>
      </c>
      <c r="K478" s="25" t="str">
        <f t="shared" si="1"/>
        <v>De pastinaca</v>
      </c>
    </row>
    <row r="479">
      <c r="A479" s="15" t="s">
        <v>10575</v>
      </c>
      <c r="B479" s="14" t="s">
        <v>6778</v>
      </c>
      <c r="C479" s="15" t="s">
        <v>10576</v>
      </c>
      <c r="D479" s="15"/>
      <c r="E479" s="15">
        <v>161.0</v>
      </c>
      <c r="F479" s="15" t="s">
        <v>8665</v>
      </c>
      <c r="G479" s="15">
        <v>70.0</v>
      </c>
      <c r="H479" s="15" t="s">
        <v>539</v>
      </c>
      <c r="I479" s="15" t="s">
        <v>10577</v>
      </c>
      <c r="J479" s="26" t="str">
        <f>IFERROR(__xludf.DUMMYFUNCTION("IF(G479="""","""",if(G479=0, INDEX(G$2:G479, MAX(FILTER(ROW(G$2:G479), G$2:G479&lt;&gt;0)))&amp;""v"", G479&amp;""r""))"),"70r")</f>
        <v>70r</v>
      </c>
      <c r="K479" s="25" t="str">
        <f t="shared" si="1"/>
        <v>De seseli</v>
      </c>
    </row>
    <row r="480">
      <c r="A480" s="15" t="s">
        <v>10578</v>
      </c>
      <c r="B480" s="14" t="s">
        <v>6781</v>
      </c>
      <c r="C480" s="15" t="s">
        <v>10579</v>
      </c>
      <c r="D480" s="15"/>
      <c r="E480" s="15">
        <v>161.0</v>
      </c>
      <c r="F480" s="15" t="s">
        <v>8665</v>
      </c>
      <c r="G480" s="15">
        <v>70.0</v>
      </c>
      <c r="H480" s="15" t="s">
        <v>547</v>
      </c>
      <c r="I480" s="15" t="s">
        <v>10580</v>
      </c>
      <c r="J480" s="26" t="str">
        <f>IFERROR(__xludf.DUMMYFUNCTION("IF(G480="""","""",if(G480=0, INDEX(G$2:G480, MAX(FILTER(ROW(G$2:G480), G$2:G480&lt;&gt;0)))&amp;""v"", G480&amp;""r""))"),"70r")</f>
        <v>70r</v>
      </c>
      <c r="K480" s="25" t="str">
        <f t="shared" si="1"/>
        <v>De aethiopico seseli</v>
      </c>
    </row>
    <row r="481">
      <c r="A481" s="15" t="s">
        <v>10581</v>
      </c>
      <c r="B481" s="14" t="s">
        <v>6783</v>
      </c>
      <c r="C481" s="15" t="s">
        <v>10582</v>
      </c>
      <c r="D481" s="15"/>
      <c r="E481" s="15">
        <v>161.0</v>
      </c>
      <c r="F481" s="15" t="s">
        <v>8665</v>
      </c>
      <c r="G481" s="15">
        <v>70.0</v>
      </c>
      <c r="H481" s="15" t="s">
        <v>556</v>
      </c>
      <c r="I481" s="15" t="s">
        <v>10583</v>
      </c>
      <c r="J481" s="26" t="str">
        <f>IFERROR(__xludf.DUMMYFUNCTION("IF(G481="""","""",if(G481=0, INDEX(G$2:G481, MAX(FILTER(ROW(G$2:G481), G$2:G481&lt;&gt;0)))&amp;""v"", G481&amp;""r""))"),"70r")</f>
        <v>70r</v>
      </c>
      <c r="K481" s="25" t="str">
        <f t="shared" si="1"/>
        <v>De peloponnesi seseli</v>
      </c>
    </row>
    <row r="482">
      <c r="A482" s="15" t="s">
        <v>10584</v>
      </c>
      <c r="B482" s="14" t="s">
        <v>6785</v>
      </c>
      <c r="C482" s="15" t="s">
        <v>10585</v>
      </c>
      <c r="D482" s="15"/>
      <c r="E482" s="15">
        <v>162.0</v>
      </c>
      <c r="F482" s="15" t="s">
        <v>8665</v>
      </c>
      <c r="G482" s="15">
        <v>0.0</v>
      </c>
      <c r="H482" s="15" t="s">
        <v>564</v>
      </c>
      <c r="I482" s="15" t="s">
        <v>10586</v>
      </c>
      <c r="J482" s="26" t="str">
        <f>IFERROR(__xludf.DUMMYFUNCTION("IF(G482="""","""",if(G482=0, INDEX(G$2:G482, MAX(FILTER(ROW(G$2:G482), G$2:G482&lt;&gt;0)))&amp;""v"", G482&amp;""r""))"),"0v")</f>
        <v>0v</v>
      </c>
      <c r="K482" s="25" t="str">
        <f t="shared" si="1"/>
        <v>De cretico seseli</v>
      </c>
    </row>
    <row r="483">
      <c r="A483" s="15" t="s">
        <v>10587</v>
      </c>
      <c r="B483" s="14" t="s">
        <v>6787</v>
      </c>
      <c r="C483" s="15" t="s">
        <v>10588</v>
      </c>
      <c r="D483" s="15"/>
      <c r="E483" s="15">
        <v>162.0</v>
      </c>
      <c r="F483" s="15" t="s">
        <v>8665</v>
      </c>
      <c r="G483" s="15">
        <v>0.0</v>
      </c>
      <c r="H483" s="15" t="s">
        <v>573</v>
      </c>
      <c r="I483" s="15" t="s">
        <v>10589</v>
      </c>
      <c r="J483" s="26" t="str">
        <f>IFERROR(__xludf.DUMMYFUNCTION("IF(G483="""","""",if(G483=0, INDEX(G$2:G483, MAX(FILTER(ROW(G$2:G483), G$2:G483&lt;&gt;0)))&amp;""v"", G483&amp;""r""))"),"0v")</f>
        <v>0v</v>
      </c>
      <c r="K483" s="25" t="str">
        <f t="shared" si="1"/>
        <v>De sisone</v>
      </c>
    </row>
    <row r="484">
      <c r="A484" s="15" t="s">
        <v>10590</v>
      </c>
      <c r="B484" s="14" t="s">
        <v>6790</v>
      </c>
      <c r="C484" s="15" t="s">
        <v>10591</v>
      </c>
      <c r="D484" s="15"/>
      <c r="E484" s="15">
        <v>162.0</v>
      </c>
      <c r="F484" s="15" t="s">
        <v>8665</v>
      </c>
      <c r="G484" s="15">
        <v>0.0</v>
      </c>
      <c r="H484" s="15" t="s">
        <v>581</v>
      </c>
      <c r="I484" s="15" t="s">
        <v>10592</v>
      </c>
      <c r="J484" s="26" t="str">
        <f>IFERROR(__xludf.DUMMYFUNCTION("IF(G484="""","""",if(G484=0, INDEX(G$2:G484, MAX(FILTER(ROW(G$2:G484), G$2:G484&lt;&gt;0)))&amp;""v"", G484&amp;""r""))"),"0v")</f>
        <v>0v</v>
      </c>
      <c r="K484" s="25" t="str">
        <f t="shared" si="1"/>
        <v>De aniso</v>
      </c>
    </row>
    <row r="485">
      <c r="A485" s="15" t="s">
        <v>10593</v>
      </c>
      <c r="B485" s="14" t="s">
        <v>6792</v>
      </c>
      <c r="C485" s="15" t="s">
        <v>10594</v>
      </c>
      <c r="D485" s="15"/>
      <c r="E485" s="15">
        <v>162.0</v>
      </c>
      <c r="F485" s="15" t="s">
        <v>8665</v>
      </c>
      <c r="G485" s="15">
        <v>0.0</v>
      </c>
      <c r="H485" s="15" t="s">
        <v>591</v>
      </c>
      <c r="I485" s="15" t="s">
        <v>10595</v>
      </c>
      <c r="J485" s="26" t="str">
        <f>IFERROR(__xludf.DUMMYFUNCTION("IF(G485="""","""",if(G485=0, INDEX(G$2:G485, MAX(FILTER(ROW(G$2:G485), G$2:G485&lt;&gt;0)))&amp;""v"", G485&amp;""r""))"),"0v")</f>
        <v>0v</v>
      </c>
      <c r="K485" s="25" t="str">
        <f t="shared" si="1"/>
        <v>De caro</v>
      </c>
    </row>
    <row r="486">
      <c r="A486" s="15" t="s">
        <v>10596</v>
      </c>
      <c r="B486" s="14" t="s">
        <v>6795</v>
      </c>
      <c r="C486" s="15" t="s">
        <v>10597</v>
      </c>
      <c r="D486" s="15"/>
      <c r="E486" s="15">
        <v>162.0</v>
      </c>
      <c r="F486" s="15" t="s">
        <v>8665</v>
      </c>
      <c r="G486" s="15">
        <v>0.0</v>
      </c>
      <c r="H486" s="15" t="s">
        <v>599</v>
      </c>
      <c r="I486" s="15" t="s">
        <v>10598</v>
      </c>
      <c r="J486" s="26" t="str">
        <f>IFERROR(__xludf.DUMMYFUNCTION("IF(G486="""","""",if(G486=0, INDEX(G$2:G486, MAX(FILTER(ROW(G$2:G486), G$2:G486&lt;&gt;0)))&amp;""v"", G486&amp;""r""))"),"0v")</f>
        <v>0v</v>
      </c>
      <c r="K486" s="25" t="str">
        <f t="shared" si="1"/>
        <v>De anetho</v>
      </c>
    </row>
    <row r="487">
      <c r="A487" s="15" t="s">
        <v>10599</v>
      </c>
      <c r="B487" s="14" t="s">
        <v>6797</v>
      </c>
      <c r="C487" s="15" t="s">
        <v>10600</v>
      </c>
      <c r="D487" s="15"/>
      <c r="E487" s="15">
        <v>163.0</v>
      </c>
      <c r="F487" s="15" t="s">
        <v>8665</v>
      </c>
      <c r="G487" s="15">
        <v>71.0</v>
      </c>
      <c r="H487" s="15" t="s">
        <v>607</v>
      </c>
      <c r="I487" s="15" t="s">
        <v>10601</v>
      </c>
      <c r="J487" s="26" t="str">
        <f>IFERROR(__xludf.DUMMYFUNCTION("IF(G487="""","""",if(G487=0, INDEX(G$2:G487, MAX(FILTER(ROW(G$2:G487), G$2:G487&lt;&gt;0)))&amp;""v"", G487&amp;""r""))"),"71r")</f>
        <v>71r</v>
      </c>
      <c r="K487" s="25" t="str">
        <f t="shared" si="1"/>
        <v>De cumino fativo</v>
      </c>
    </row>
    <row r="488">
      <c r="A488" s="15" t="s">
        <v>10602</v>
      </c>
      <c r="B488" s="14" t="s">
        <v>6800</v>
      </c>
      <c r="C488" s="15" t="s">
        <v>10603</v>
      </c>
      <c r="D488" s="15"/>
      <c r="E488" s="15">
        <v>163.0</v>
      </c>
      <c r="F488" s="15" t="s">
        <v>8665</v>
      </c>
      <c r="G488" s="15">
        <v>71.0</v>
      </c>
      <c r="H488" s="15" t="s">
        <v>615</v>
      </c>
      <c r="I488" s="15" t="s">
        <v>10604</v>
      </c>
      <c r="J488" s="26" t="str">
        <f>IFERROR(__xludf.DUMMYFUNCTION("IF(G488="""","""",if(G488=0, INDEX(G$2:G488, MAX(FILTER(ROW(G$2:G488), G$2:G488&lt;&gt;0)))&amp;""v"", G488&amp;""r""))"),"71r")</f>
        <v>71r</v>
      </c>
      <c r="K488" s="25" t="str">
        <f t="shared" si="1"/>
        <v>De sylvestri cumino</v>
      </c>
    </row>
    <row r="489">
      <c r="A489" s="15" t="s">
        <v>10605</v>
      </c>
      <c r="B489" s="14" t="s">
        <v>6802</v>
      </c>
      <c r="C489" s="15" t="s">
        <v>10606</v>
      </c>
      <c r="D489" s="15"/>
      <c r="E489" s="15">
        <v>163.0</v>
      </c>
      <c r="F489" s="15" t="s">
        <v>8665</v>
      </c>
      <c r="G489" s="15">
        <v>71.0</v>
      </c>
      <c r="H489" s="15" t="s">
        <v>623</v>
      </c>
      <c r="I489" s="15" t="s">
        <v>10607</v>
      </c>
      <c r="J489" s="26" t="str">
        <f>IFERROR(__xludf.DUMMYFUNCTION("IF(G489="""","""",if(G489=0, INDEX(G$2:G489, MAX(FILTER(ROW(G$2:G489), G$2:G489&lt;&gt;0)))&amp;""v"", G489&amp;""r""))"),"71r")</f>
        <v>71r</v>
      </c>
      <c r="K489" s="25" t="str">
        <f t="shared" si="1"/>
        <v>De ammio</v>
      </c>
    </row>
    <row r="490">
      <c r="A490" s="15" t="s">
        <v>10608</v>
      </c>
      <c r="B490" s="14" t="s">
        <v>6805</v>
      </c>
      <c r="C490" s="15" t="s">
        <v>10609</v>
      </c>
      <c r="D490" s="15"/>
      <c r="E490" s="15">
        <v>164.0</v>
      </c>
      <c r="F490" s="15" t="s">
        <v>8665</v>
      </c>
      <c r="G490" s="15">
        <v>0.0</v>
      </c>
      <c r="H490" s="15" t="s">
        <v>631</v>
      </c>
      <c r="I490" s="15" t="s">
        <v>10610</v>
      </c>
      <c r="J490" s="26" t="str">
        <f>IFERROR(__xludf.DUMMYFUNCTION("IF(G490="""","""",if(G490=0, INDEX(G$2:G490, MAX(FILTER(ROW(G$2:G490), G$2:G490&lt;&gt;0)))&amp;""v"", G490&amp;""r""))"),"0v")</f>
        <v>0v</v>
      </c>
      <c r="K490" s="25" t="str">
        <f t="shared" si="1"/>
        <v>De coriano</v>
      </c>
    </row>
    <row r="491">
      <c r="A491" s="15" t="s">
        <v>10611</v>
      </c>
      <c r="B491" s="14" t="s">
        <v>6808</v>
      </c>
      <c r="C491" s="15" t="s">
        <v>10612</v>
      </c>
      <c r="D491" s="15"/>
      <c r="E491" s="15">
        <v>164.0</v>
      </c>
      <c r="F491" s="15" t="s">
        <v>8665</v>
      </c>
      <c r="G491" s="15">
        <v>0.0</v>
      </c>
      <c r="H491" s="15" t="s">
        <v>635</v>
      </c>
      <c r="I491" s="15" t="s">
        <v>10613</v>
      </c>
      <c r="J491" s="26" t="str">
        <f>IFERROR(__xludf.DUMMYFUNCTION("IF(G491="""","""",if(G491=0, INDEX(G$2:G491, MAX(FILTER(ROW(G$2:G491), G$2:G491&lt;&gt;0)))&amp;""v"", G491&amp;""r""))"),"0v")</f>
        <v>0v</v>
      </c>
      <c r="K491" s="25" t="str">
        <f t="shared" si="1"/>
        <v>De hieracia</v>
      </c>
    </row>
    <row r="492">
      <c r="A492" s="15" t="s">
        <v>10614</v>
      </c>
      <c r="B492" s="14" t="s">
        <v>6811</v>
      </c>
      <c r="C492" s="15" t="s">
        <v>10615</v>
      </c>
      <c r="D492" s="15"/>
      <c r="E492" s="15">
        <v>164.0</v>
      </c>
      <c r="F492" s="15" t="s">
        <v>8665</v>
      </c>
      <c r="G492" s="15">
        <v>0.0</v>
      </c>
      <c r="H492" s="15" t="s">
        <v>654</v>
      </c>
      <c r="I492" s="15" t="s">
        <v>10616</v>
      </c>
      <c r="J492" s="26" t="str">
        <f>IFERROR(__xludf.DUMMYFUNCTION("IF(G492="""","""",if(G492=0, INDEX(G$2:G492, MAX(FILTER(ROW(G$2:G492), G$2:G492&lt;&gt;0)))&amp;""v"", G492&amp;""r""))"),"0v")</f>
        <v>0v</v>
      </c>
      <c r="K492" s="25" t="str">
        <f t="shared" si="1"/>
        <v>De hieracia parua</v>
      </c>
    </row>
    <row r="493">
      <c r="A493" s="15" t="s">
        <v>10617</v>
      </c>
      <c r="B493" s="14" t="s">
        <v>6813</v>
      </c>
      <c r="C493" s="15" t="s">
        <v>10618</v>
      </c>
      <c r="D493" s="15"/>
      <c r="E493" s="15">
        <v>164.0</v>
      </c>
      <c r="F493" s="15" t="s">
        <v>8665</v>
      </c>
      <c r="G493" s="15">
        <v>0.0</v>
      </c>
      <c r="H493" s="15" t="s">
        <v>664</v>
      </c>
      <c r="I493" s="15" t="s">
        <v>10619</v>
      </c>
      <c r="J493" s="26" t="str">
        <f>IFERROR(__xludf.DUMMYFUNCTION("IF(G493="""","""",if(G493=0, INDEX(G$2:G493, MAX(FILTER(ROW(G$2:G493), G$2:G493&lt;&gt;0)))&amp;""v"", G493&amp;""r""))"),"0v")</f>
        <v>0v</v>
      </c>
      <c r="K493" s="25" t="str">
        <f t="shared" si="1"/>
        <v>De apio</v>
      </c>
    </row>
    <row r="494">
      <c r="A494" s="15" t="s">
        <v>10620</v>
      </c>
      <c r="B494" s="14" t="s">
        <v>6816</v>
      </c>
      <c r="C494" s="15" t="s">
        <v>10621</v>
      </c>
      <c r="D494" s="15"/>
      <c r="E494" s="15">
        <v>164.0</v>
      </c>
      <c r="F494" s="15" t="s">
        <v>8665</v>
      </c>
      <c r="G494" s="15">
        <v>0.0</v>
      </c>
      <c r="H494" s="15" t="s">
        <v>672</v>
      </c>
      <c r="I494" s="15" t="s">
        <v>10622</v>
      </c>
      <c r="J494" s="26" t="str">
        <f>IFERROR(__xludf.DUMMYFUNCTION("IF(G494="""","""",if(G494=0, INDEX(G$2:G494, MAX(FILTER(ROW(G$2:G494), G$2:G494&lt;&gt;0)))&amp;""v"", G494&amp;""r""))"),"0v")</f>
        <v>0v</v>
      </c>
      <c r="K494" s="25" t="str">
        <f t="shared" si="1"/>
        <v>De eleoselino</v>
      </c>
    </row>
    <row r="495">
      <c r="A495" s="15" t="s">
        <v>10623</v>
      </c>
      <c r="B495" s="14" t="s">
        <v>6818</v>
      </c>
      <c r="C495" s="15" t="s">
        <v>10624</v>
      </c>
      <c r="D495" s="15"/>
      <c r="E495" s="15">
        <v>165.0</v>
      </c>
      <c r="F495" s="15" t="s">
        <v>8665</v>
      </c>
      <c r="G495" s="15">
        <v>72.0</v>
      </c>
      <c r="H495" s="15" t="s">
        <v>682</v>
      </c>
      <c r="I495" s="15" t="s">
        <v>10625</v>
      </c>
      <c r="J495" s="26" t="str">
        <f>IFERROR(__xludf.DUMMYFUNCTION("IF(G495="""","""",if(G495=0, INDEX(G$2:G495, MAX(FILTER(ROW(G$2:G495), G$2:G495&lt;&gt;0)))&amp;""v"", G495&amp;""r""))"),"72r")</f>
        <v>72r</v>
      </c>
      <c r="K495" s="25" t="str">
        <f t="shared" si="1"/>
        <v>De oreoselino</v>
      </c>
    </row>
    <row r="496">
      <c r="A496" s="15" t="s">
        <v>10626</v>
      </c>
      <c r="B496" s="14" t="s">
        <v>6822</v>
      </c>
      <c r="C496" s="15" t="s">
        <v>10627</v>
      </c>
      <c r="D496" s="15"/>
      <c r="E496" s="15">
        <v>165.0</v>
      </c>
      <c r="F496" s="15" t="s">
        <v>8665</v>
      </c>
      <c r="G496" s="15">
        <v>72.0</v>
      </c>
      <c r="H496" s="15" t="s">
        <v>690</v>
      </c>
      <c r="I496" s="15" t="s">
        <v>10628</v>
      </c>
      <c r="J496" s="26" t="str">
        <f>IFERROR(__xludf.DUMMYFUNCTION("IF(G496="""","""",if(G496=0, INDEX(G$2:G496, MAX(FILTER(ROW(G$2:G496), G$2:G496&lt;&gt;0)))&amp;""v"", G496&amp;""r""))"),"72r")</f>
        <v>72r</v>
      </c>
      <c r="K496" s="25" t="str">
        <f t="shared" si="1"/>
        <v>De petroselino</v>
      </c>
    </row>
    <row r="497">
      <c r="A497" s="15" t="s">
        <v>10629</v>
      </c>
      <c r="B497" s="14" t="s">
        <v>6822</v>
      </c>
      <c r="C497" s="15" t="s">
        <v>10630</v>
      </c>
      <c r="D497" s="15"/>
      <c r="E497" s="15">
        <v>165.0</v>
      </c>
      <c r="F497" s="15" t="s">
        <v>8665</v>
      </c>
      <c r="G497" s="15">
        <v>72.0</v>
      </c>
      <c r="H497" s="15" t="s">
        <v>698</v>
      </c>
      <c r="I497" s="15" t="s">
        <v>10631</v>
      </c>
      <c r="J497" s="26" t="str">
        <f>IFERROR(__xludf.DUMMYFUNCTION("IF(G497="""","""",if(G497=0, INDEX(G$2:G497, MAX(FILTER(ROW(G$2:G497), G$2:G497&lt;&gt;0)))&amp;""v"", G497&amp;""r""))"),"72r")</f>
        <v>72r</v>
      </c>
      <c r="K497" s="25" t="str">
        <f t="shared" si="1"/>
        <v>De olusatro</v>
      </c>
    </row>
    <row r="498">
      <c r="A498" s="15" t="s">
        <v>10632</v>
      </c>
      <c r="B498" s="14" t="s">
        <v>6825</v>
      </c>
      <c r="C498" s="15" t="s">
        <v>10633</v>
      </c>
      <c r="D498" s="15"/>
      <c r="E498" s="15">
        <v>165.0</v>
      </c>
      <c r="F498" s="15" t="s">
        <v>8665</v>
      </c>
      <c r="G498" s="15">
        <v>72.0</v>
      </c>
      <c r="H498" s="15" t="s">
        <v>706</v>
      </c>
      <c r="I498" s="15" t="s">
        <v>8744</v>
      </c>
      <c r="J498" s="26" t="str">
        <f>IFERROR(__xludf.DUMMYFUNCTION("IF(G498="""","""",if(G498=0, INDEX(G$2:G498, MAX(FILTER(ROW(G$2:G498), G$2:G498&lt;&gt;0)))&amp;""v"", G498&amp;""r""))"),"72r")</f>
        <v>72r</v>
      </c>
      <c r="K498" s="25" t="str">
        <f t="shared" si="1"/>
        <v>De smyrnio</v>
      </c>
    </row>
    <row r="499">
      <c r="A499" s="15" t="s">
        <v>10634</v>
      </c>
      <c r="B499" s="14" t="s">
        <v>6828</v>
      </c>
      <c r="C499" s="15" t="s">
        <v>10635</v>
      </c>
      <c r="D499" s="15"/>
      <c r="E499" s="15">
        <v>166.0</v>
      </c>
      <c r="F499" s="15" t="s">
        <v>8665</v>
      </c>
      <c r="G499" s="15">
        <v>0.0</v>
      </c>
      <c r="H499" s="15" t="s">
        <v>714</v>
      </c>
      <c r="I499" s="15" t="s">
        <v>10636</v>
      </c>
      <c r="J499" s="26" t="str">
        <f>IFERROR(__xludf.DUMMYFUNCTION("IF(G499="""","""",if(G499=0, INDEX(G$2:G499, MAX(FILTER(ROW(G$2:G499), G$2:G499&lt;&gt;0)))&amp;""v"", G499&amp;""r""))"),"0v")</f>
        <v>0v</v>
      </c>
      <c r="K499" s="25" t="str">
        <f t="shared" si="1"/>
        <v>De elaphobosco</v>
      </c>
    </row>
    <row r="500">
      <c r="A500" s="15" t="s">
        <v>10637</v>
      </c>
      <c r="B500" s="14" t="s">
        <v>6831</v>
      </c>
      <c r="C500" s="15" t="s">
        <v>10638</v>
      </c>
      <c r="D500" s="15"/>
      <c r="E500" s="15">
        <v>166.0</v>
      </c>
      <c r="F500" s="15" t="s">
        <v>8665</v>
      </c>
      <c r="G500" s="15">
        <v>0.0</v>
      </c>
      <c r="H500" s="15" t="s">
        <v>722</v>
      </c>
      <c r="I500" s="15" t="s">
        <v>10639</v>
      </c>
      <c r="J500" s="26" t="str">
        <f>IFERROR(__xludf.DUMMYFUNCTION("IF(G500="""","""",if(G500=0, INDEX(G$2:G500, MAX(FILTER(ROW(G$2:G500), G$2:G500&lt;&gt;0)))&amp;""v"", G500&amp;""r""))"),"0v")</f>
        <v>0v</v>
      </c>
      <c r="K500" s="25" t="str">
        <f t="shared" si="1"/>
        <v>De eoeniculo</v>
      </c>
    </row>
    <row r="501">
      <c r="A501" s="15" t="s">
        <v>10640</v>
      </c>
      <c r="B501" s="14" t="s">
        <v>6834</v>
      </c>
      <c r="C501" s="15" t="s">
        <v>10641</v>
      </c>
      <c r="D501" s="15"/>
      <c r="E501" s="15">
        <v>166.0</v>
      </c>
      <c r="F501" s="15" t="s">
        <v>8665</v>
      </c>
      <c r="G501" s="15">
        <v>0.0</v>
      </c>
      <c r="H501" s="15" t="s">
        <v>731</v>
      </c>
      <c r="I501" s="15" t="s">
        <v>10642</v>
      </c>
      <c r="J501" s="26" t="str">
        <f>IFERROR(__xludf.DUMMYFUNCTION("IF(G501="""","""",if(G501=0, INDEX(G$2:G501, MAX(FILTER(ROW(G$2:G501), G$2:G501&lt;&gt;0)))&amp;""v"", G501&amp;""r""))"),"0v")</f>
        <v>0v</v>
      </c>
      <c r="K501" s="25" t="str">
        <f t="shared" si="1"/>
        <v>De erratico foeniculo</v>
      </c>
    </row>
    <row r="502">
      <c r="A502" s="15" t="s">
        <v>10643</v>
      </c>
      <c r="B502" s="14" t="s">
        <v>6836</v>
      </c>
      <c r="C502" s="15" t="s">
        <v>10644</v>
      </c>
      <c r="D502" s="15"/>
      <c r="E502" s="15">
        <v>167.0</v>
      </c>
      <c r="F502" s="15" t="s">
        <v>8665</v>
      </c>
      <c r="G502" s="15">
        <v>73.0</v>
      </c>
      <c r="H502" s="15" t="s">
        <v>739</v>
      </c>
      <c r="I502" s="15" t="s">
        <v>10645</v>
      </c>
      <c r="J502" s="26" t="str">
        <f>IFERROR(__xludf.DUMMYFUNCTION("IF(G502="""","""",if(G502=0, INDEX(G$2:G502, MAX(FILTER(ROW(G$2:G502), G$2:G502&lt;&gt;0)))&amp;""v"", G502&amp;""r""))"),"73r")</f>
        <v>73r</v>
      </c>
      <c r="K502" s="25" t="str">
        <f t="shared" si="1"/>
        <v>De dauco</v>
      </c>
    </row>
    <row r="503">
      <c r="A503" s="15" t="s">
        <v>10646</v>
      </c>
      <c r="B503" s="14" t="s">
        <v>6838</v>
      </c>
      <c r="C503" s="15" t="s">
        <v>10647</v>
      </c>
      <c r="D503" s="15"/>
      <c r="E503" s="15">
        <v>167.0</v>
      </c>
      <c r="F503" s="15" t="s">
        <v>8665</v>
      </c>
      <c r="G503" s="15">
        <v>73.0</v>
      </c>
      <c r="H503" s="15" t="s">
        <v>747</v>
      </c>
      <c r="I503" s="15" t="s">
        <v>10648</v>
      </c>
      <c r="J503" s="26" t="str">
        <f>IFERROR(__xludf.DUMMYFUNCTION("IF(G503="""","""",if(G503=0, INDEX(G$2:G503, MAX(FILTER(ROW(G$2:G503), G$2:G503&lt;&gt;0)))&amp;""v"", G503&amp;""r""))"),"73r")</f>
        <v>73r</v>
      </c>
      <c r="K503" s="25" t="str">
        <f t="shared" si="1"/>
        <v>De delphinio</v>
      </c>
    </row>
    <row r="504">
      <c r="A504" s="15" t="s">
        <v>10649</v>
      </c>
      <c r="B504" s="14" t="s">
        <v>6841</v>
      </c>
      <c r="C504" s="15" t="s">
        <v>10650</v>
      </c>
      <c r="D504" s="15"/>
      <c r="E504" s="15">
        <v>167.0</v>
      </c>
      <c r="F504" s="15" t="s">
        <v>8665</v>
      </c>
      <c r="G504" s="15">
        <v>73.0</v>
      </c>
      <c r="H504" s="15" t="s">
        <v>755</v>
      </c>
      <c r="I504" s="15" t="s">
        <v>10651</v>
      </c>
      <c r="J504" s="26" t="str">
        <f>IFERROR(__xludf.DUMMYFUNCTION("IF(G504="""","""",if(G504=0, INDEX(G$2:G504, MAX(FILTER(ROW(G$2:G504), G$2:G504&lt;&gt;0)))&amp;""v"", G504&amp;""r""))"),"73r")</f>
        <v>73r</v>
      </c>
      <c r="K504" s="25" t="str">
        <f t="shared" si="1"/>
        <v>De altero delphinio</v>
      </c>
    </row>
    <row r="505">
      <c r="A505" s="15" t="s">
        <v>10652</v>
      </c>
      <c r="B505" s="14" t="s">
        <v>6844</v>
      </c>
      <c r="C505" s="15" t="s">
        <v>10653</v>
      </c>
      <c r="D505" s="15"/>
      <c r="E505" s="15">
        <v>167.0</v>
      </c>
      <c r="F505" s="15" t="s">
        <v>8665</v>
      </c>
      <c r="G505" s="15">
        <v>73.0</v>
      </c>
      <c r="H505" s="15" t="s">
        <v>763</v>
      </c>
      <c r="I505" s="15" t="s">
        <v>10654</v>
      </c>
      <c r="J505" s="26" t="str">
        <f>IFERROR(__xludf.DUMMYFUNCTION("IF(G505="""","""",if(G505=0, INDEX(G$2:G505, MAX(FILTER(ROW(G$2:G505), G$2:G505&lt;&gt;0)))&amp;""v"", G505&amp;""r""))"),"73r")</f>
        <v>73r</v>
      </c>
      <c r="K505" s="25" t="str">
        <f t="shared" si="1"/>
        <v>De pyrethro</v>
      </c>
    </row>
    <row r="506">
      <c r="A506" s="27" t="s">
        <v>10652</v>
      </c>
      <c r="B506" s="20" t="s">
        <v>6844</v>
      </c>
      <c r="C506" s="27" t="s">
        <v>10653</v>
      </c>
      <c r="D506" s="15"/>
      <c r="E506" s="15">
        <v>168.0</v>
      </c>
      <c r="F506" s="15" t="s">
        <v>8665</v>
      </c>
      <c r="G506" s="15">
        <v>0.0</v>
      </c>
      <c r="H506" s="15" t="s">
        <v>771</v>
      </c>
      <c r="I506" s="15" t="s">
        <v>10655</v>
      </c>
      <c r="J506" s="26" t="str">
        <f>IFERROR(__xludf.DUMMYFUNCTION("IF(G506="""","""",if(G506=0, INDEX(G$2:G506, MAX(FILTER(ROW(G$2:G506), G$2:G506&lt;&gt;0)))&amp;""v"", G506&amp;""r""))"),"0v")</f>
        <v>0v</v>
      </c>
      <c r="K506" s="25" t="str">
        <f t="shared" si="1"/>
        <v>De rosmarino</v>
      </c>
    </row>
    <row r="507">
      <c r="D507" s="15"/>
      <c r="E507" s="15">
        <v>168.0</v>
      </c>
      <c r="F507" s="15" t="s">
        <v>8665</v>
      </c>
      <c r="G507" s="15">
        <v>0.0</v>
      </c>
      <c r="H507" s="15" t="s">
        <v>779</v>
      </c>
      <c r="I507" s="15" t="s">
        <v>10656</v>
      </c>
      <c r="J507" s="26" t="str">
        <f>IFERROR(__xludf.DUMMYFUNCTION("IF(G507="""","""",if(G507=0, INDEX(G$2:G507, MAX(FILTER(ROW(G$2:G507), G$2:G507&lt;&gt;0)))&amp;""v"", G507&amp;""r""))"),"0v")</f>
        <v>0v</v>
      </c>
      <c r="K507" s="25" t="str">
        <f t="shared" si="1"/>
        <v>De canchry</v>
      </c>
    </row>
    <row r="508">
      <c r="D508" s="15"/>
      <c r="E508" s="15">
        <v>169.0</v>
      </c>
      <c r="F508" s="15" t="s">
        <v>8665</v>
      </c>
      <c r="G508" s="15">
        <v>74.0</v>
      </c>
      <c r="H508" s="15" t="s">
        <v>795</v>
      </c>
      <c r="I508" s="15" t="s">
        <v>10657</v>
      </c>
      <c r="J508" s="26" t="str">
        <f>IFERROR(__xludf.DUMMYFUNCTION("IF(G508="""","""",if(G508=0, INDEX(G$2:G508, MAX(FILTER(ROW(G$2:G508), G$2:G508&lt;&gt;0)))&amp;""v"", G508&amp;""r""))"),"74r")</f>
        <v>74r</v>
      </c>
      <c r="K508" s="25" t="str">
        <f t="shared" si="1"/>
        <v>De rosmarino coronario</v>
      </c>
    </row>
    <row r="509">
      <c r="A509" s="15" t="s">
        <v>10658</v>
      </c>
      <c r="B509" s="14" t="s">
        <v>6848</v>
      </c>
      <c r="C509" s="15" t="s">
        <v>10659</v>
      </c>
      <c r="D509" s="15"/>
      <c r="E509" s="15">
        <v>169.0</v>
      </c>
      <c r="F509" s="15" t="s">
        <v>8665</v>
      </c>
      <c r="G509" s="15">
        <v>74.0</v>
      </c>
      <c r="H509" s="15" t="s">
        <v>803</v>
      </c>
      <c r="I509" s="15" t="s">
        <v>10660</v>
      </c>
      <c r="J509" s="26" t="str">
        <f>IFERROR(__xludf.DUMMYFUNCTION("IF(G509="""","""",if(G509=0, INDEX(G$2:G509, MAX(FILTER(ROW(G$2:G509), G$2:G509&lt;&gt;0)))&amp;""v"", G509&amp;""r""))"),"74r")</f>
        <v>74r</v>
      </c>
      <c r="K509" s="25" t="str">
        <f t="shared" si="1"/>
        <v>De sphondylio</v>
      </c>
    </row>
    <row r="510">
      <c r="A510" s="15" t="s">
        <v>10661</v>
      </c>
      <c r="B510" s="14" t="s">
        <v>6851</v>
      </c>
      <c r="C510" s="15" t="s">
        <v>10662</v>
      </c>
      <c r="D510" s="15"/>
      <c r="E510" s="15">
        <v>169.0</v>
      </c>
      <c r="F510" s="15" t="s">
        <v>8665</v>
      </c>
      <c r="G510" s="15">
        <v>74.0</v>
      </c>
      <c r="H510" s="15" t="s">
        <v>807</v>
      </c>
      <c r="I510" s="15" t="s">
        <v>10663</v>
      </c>
      <c r="J510" s="26" t="str">
        <f>IFERROR(__xludf.DUMMYFUNCTION("IF(G510="""","""",if(G510=0, INDEX(G$2:G510, MAX(FILTER(ROW(G$2:G510), G$2:G510&lt;&gt;0)))&amp;""v"", G510&amp;""r""))"),"74r")</f>
        <v>74r</v>
      </c>
      <c r="K510" s="25" t="str">
        <f t="shared" si="1"/>
        <v>De ferula</v>
      </c>
    </row>
    <row r="511">
      <c r="A511" s="15" t="s">
        <v>10664</v>
      </c>
      <c r="B511" s="14" t="s">
        <v>6854</v>
      </c>
      <c r="C511" s="15" t="s">
        <v>10665</v>
      </c>
      <c r="D511" s="15"/>
      <c r="E511" s="15">
        <v>169.0</v>
      </c>
      <c r="F511" s="15" t="s">
        <v>8665</v>
      </c>
      <c r="G511" s="15">
        <v>74.0</v>
      </c>
      <c r="H511" s="15" t="s">
        <v>816</v>
      </c>
      <c r="I511" s="15" t="s">
        <v>10666</v>
      </c>
      <c r="J511" s="26" t="str">
        <f>IFERROR(__xludf.DUMMYFUNCTION("IF(G511="""","""",if(G511=0, INDEX(G$2:G511, MAX(FILTER(ROW(G$2:G511), G$2:G511&lt;&gt;0)))&amp;""v"", G511&amp;""r""))"),"74r")</f>
        <v>74r</v>
      </c>
      <c r="K511" s="25" t="str">
        <f t="shared" si="1"/>
        <v>De peucedano</v>
      </c>
    </row>
    <row r="512">
      <c r="A512" s="15" t="s">
        <v>10667</v>
      </c>
      <c r="B512" s="14" t="s">
        <v>6857</v>
      </c>
      <c r="C512" s="15" t="s">
        <v>10668</v>
      </c>
      <c r="D512" s="15"/>
      <c r="E512" s="15">
        <v>170.0</v>
      </c>
      <c r="F512" s="15" t="s">
        <v>8665</v>
      </c>
      <c r="G512" s="15">
        <v>0.0</v>
      </c>
      <c r="H512" s="15" t="s">
        <v>1915</v>
      </c>
      <c r="I512" s="15" t="s">
        <v>10669</v>
      </c>
      <c r="J512" s="26" t="str">
        <f>IFERROR(__xludf.DUMMYFUNCTION("IF(G512="""","""",if(G512=0, INDEX(G$2:G512, MAX(FILTER(ROW(G$2:G512), G$2:G512&lt;&gt;0)))&amp;""v"", G512&amp;""r""))"),"0v")</f>
        <v>0v</v>
      </c>
      <c r="K512" s="25" t="str">
        <f t="shared" si="1"/>
        <v>De gith seu melanthio</v>
      </c>
    </row>
    <row r="513">
      <c r="A513" s="15" t="s">
        <v>10670</v>
      </c>
      <c r="B513" s="14" t="s">
        <v>6860</v>
      </c>
      <c r="C513" s="15" t="s">
        <v>10671</v>
      </c>
      <c r="D513" s="15"/>
      <c r="E513" s="15">
        <v>171.0</v>
      </c>
      <c r="F513" s="15" t="s">
        <v>8665</v>
      </c>
      <c r="G513" s="15">
        <v>75.0</v>
      </c>
      <c r="H513" s="15" t="s">
        <v>832</v>
      </c>
      <c r="I513" s="15" t="s">
        <v>10672</v>
      </c>
      <c r="J513" s="26" t="str">
        <f>IFERROR(__xludf.DUMMYFUNCTION("IF(G513="""","""",if(G513=0, INDEX(G$2:G513, MAX(FILTER(ROW(G$2:G513), G$2:G513&lt;&gt;0)))&amp;""v"", G513&amp;""r""))"),"75r")</f>
        <v>75r</v>
      </c>
      <c r="K513" s="25" t="str">
        <f t="shared" si="1"/>
        <v>De laserpitio et lasere</v>
      </c>
    </row>
    <row r="514">
      <c r="A514" s="15" t="s">
        <v>10673</v>
      </c>
      <c r="B514" s="14" t="s">
        <v>6863</v>
      </c>
      <c r="C514" s="15" t="s">
        <v>10674</v>
      </c>
      <c r="D514" s="15"/>
      <c r="E514" s="15">
        <v>172.0</v>
      </c>
      <c r="F514" s="15" t="s">
        <v>8665</v>
      </c>
      <c r="G514" s="15">
        <v>0.0</v>
      </c>
      <c r="H514" s="15" t="s">
        <v>840</v>
      </c>
      <c r="I514" s="15" t="s">
        <v>10675</v>
      </c>
      <c r="J514" s="26" t="str">
        <f>IFERROR(__xludf.DUMMYFUNCTION("IF(G514="""","""",if(G514=0, INDEX(G$2:G514, MAX(FILTER(ROW(G$2:G514), G$2:G514&lt;&gt;0)))&amp;""v"", G514&amp;""r""))"),"0v")</f>
        <v>0v</v>
      </c>
      <c r="K514" s="25" t="str">
        <f t="shared" si="1"/>
        <v>De sagapenio</v>
      </c>
    </row>
    <row r="515">
      <c r="A515" s="15" t="s">
        <v>10676</v>
      </c>
      <c r="B515" s="14" t="s">
        <v>6866</v>
      </c>
      <c r="C515" s="15" t="s">
        <v>10677</v>
      </c>
      <c r="D515" s="15"/>
      <c r="E515" s="15">
        <v>172.0</v>
      </c>
      <c r="F515" s="15" t="s">
        <v>8665</v>
      </c>
      <c r="G515" s="15">
        <v>0.0</v>
      </c>
      <c r="H515" s="15" t="s">
        <v>848</v>
      </c>
      <c r="I515" s="15" t="s">
        <v>10678</v>
      </c>
      <c r="J515" s="26" t="str">
        <f>IFERROR(__xludf.DUMMYFUNCTION("IF(G515="""","""",if(G515=0, INDEX(G$2:G515, MAX(FILTER(ROW(G$2:G515), G$2:G515&lt;&gt;0)))&amp;""v"", G515&amp;""r""))"),"0v")</f>
        <v>0v</v>
      </c>
      <c r="K515" s="25" t="str">
        <f t="shared" si="1"/>
        <v>De euphorbio</v>
      </c>
    </row>
    <row r="516">
      <c r="A516" s="15" t="s">
        <v>10679</v>
      </c>
      <c r="B516" s="14" t="s">
        <v>6869</v>
      </c>
      <c r="C516" s="15" t="s">
        <v>10680</v>
      </c>
      <c r="D516" s="15"/>
      <c r="E516" s="15">
        <v>173.0</v>
      </c>
      <c r="F516" s="15" t="s">
        <v>8665</v>
      </c>
      <c r="G516" s="15">
        <v>76.0</v>
      </c>
      <c r="H516" s="15" t="s">
        <v>856</v>
      </c>
      <c r="I516" s="15" t="s">
        <v>10681</v>
      </c>
      <c r="J516" s="26" t="str">
        <f>IFERROR(__xludf.DUMMYFUNCTION("IF(G516="""","""",if(G516=0, INDEX(G$2:G516, MAX(FILTER(ROW(G$2:G516), G$2:G516&lt;&gt;0)))&amp;""v"", G516&amp;""r""))"),"76r")</f>
        <v>76r</v>
      </c>
      <c r="K516" s="25" t="str">
        <f t="shared" si="1"/>
        <v>De galbano</v>
      </c>
    </row>
    <row r="517">
      <c r="A517" s="15" t="s">
        <v>10682</v>
      </c>
      <c r="B517" s="14" t="s">
        <v>6872</v>
      </c>
      <c r="C517" s="15" t="s">
        <v>10683</v>
      </c>
      <c r="D517" s="15"/>
      <c r="E517" s="15">
        <v>173.0</v>
      </c>
      <c r="F517" s="15" t="s">
        <v>8665</v>
      </c>
      <c r="G517" s="15">
        <v>76.0</v>
      </c>
      <c r="H517" s="15" t="s">
        <v>864</v>
      </c>
      <c r="I517" s="15" t="s">
        <v>10684</v>
      </c>
      <c r="J517" s="26" t="str">
        <f>IFERROR(__xludf.DUMMYFUNCTION("IF(G517="""","""",if(G517=0, INDEX(G$2:G517, MAX(FILTER(ROW(G$2:G517), G$2:G517&lt;&gt;0)))&amp;""v"", G517&amp;""r""))"),"76r")</f>
        <v>76r</v>
      </c>
      <c r="K517" s="25" t="str">
        <f t="shared" si="1"/>
        <v>De ammoniaco</v>
      </c>
    </row>
    <row r="518">
      <c r="A518" s="15" t="s">
        <v>10685</v>
      </c>
      <c r="B518" s="14" t="s">
        <v>6874</v>
      </c>
      <c r="C518" s="15" t="s">
        <v>10686</v>
      </c>
      <c r="D518" s="15"/>
      <c r="E518" s="15">
        <v>174.0</v>
      </c>
      <c r="F518" s="15" t="s">
        <v>8665</v>
      </c>
      <c r="G518" s="15">
        <v>0.0</v>
      </c>
      <c r="H518" s="15" t="s">
        <v>880</v>
      </c>
      <c r="I518" s="15" t="s">
        <v>2567</v>
      </c>
      <c r="J518" s="26" t="str">
        <f>IFERROR(__xludf.DUMMYFUNCTION("IF(G518="""","""",if(G518=0, INDEX(G$2:G518, MAX(FILTER(ROW(G$2:G518), G$2:G518&lt;&gt;0)))&amp;""v"", G518&amp;""r""))"),"0v")</f>
        <v>0v</v>
      </c>
      <c r="K518" s="25" t="str">
        <f t="shared" si="1"/>
        <v>De sarcocolla</v>
      </c>
    </row>
    <row r="519">
      <c r="A519" s="15" t="s">
        <v>10687</v>
      </c>
      <c r="B519" s="14" t="s">
        <v>6876</v>
      </c>
      <c r="C519" s="15" t="s">
        <v>10688</v>
      </c>
      <c r="D519" s="15"/>
      <c r="E519" s="15">
        <v>174.0</v>
      </c>
      <c r="F519" s="15" t="s">
        <v>8665</v>
      </c>
      <c r="G519" s="15">
        <v>0.0</v>
      </c>
      <c r="H519" s="15" t="s">
        <v>1958</v>
      </c>
      <c r="I519" s="15" t="s">
        <v>10689</v>
      </c>
      <c r="J519" s="26" t="str">
        <f>IFERROR(__xludf.DUMMYFUNCTION("IF(G519="""","""",if(G519=0, INDEX(G$2:G519, MAX(FILTER(ROW(G$2:G519), G$2:G519&lt;&gt;0)))&amp;""v"", G519&amp;""r""))"),"0v")</f>
        <v>0v</v>
      </c>
      <c r="K519" s="25" t="str">
        <f t="shared" si="1"/>
        <v>De glaucio</v>
      </c>
    </row>
    <row r="520">
      <c r="A520" s="15" t="s">
        <v>10690</v>
      </c>
      <c r="B520" s="14" t="s">
        <v>6878</v>
      </c>
      <c r="C520" s="15" t="s">
        <v>10691</v>
      </c>
      <c r="D520" s="15"/>
      <c r="E520" s="15">
        <v>174.0</v>
      </c>
      <c r="F520" s="15" t="s">
        <v>8665</v>
      </c>
      <c r="G520" s="15">
        <v>0.0</v>
      </c>
      <c r="H520" s="15" t="s">
        <v>888</v>
      </c>
      <c r="I520" s="15" t="s">
        <v>10692</v>
      </c>
      <c r="J520" s="26" t="str">
        <f>IFERROR(__xludf.DUMMYFUNCTION("IF(G520="""","""",if(G520=0, INDEX(G$2:G520, MAX(FILTER(ROW(G$2:G520), G$2:G520&lt;&gt;0)))&amp;""v"", G520&amp;""r""))"),"0v")</f>
        <v>0v</v>
      </c>
      <c r="K520" s="25" t="str">
        <f t="shared" si="1"/>
        <v>De glutino</v>
      </c>
    </row>
    <row r="521">
      <c r="A521" s="15" t="s">
        <v>10693</v>
      </c>
      <c r="B521" s="14" t="s">
        <v>6880</v>
      </c>
      <c r="C521" s="15" t="s">
        <v>10694</v>
      </c>
      <c r="D521" s="15"/>
      <c r="E521" s="15">
        <v>174.0</v>
      </c>
      <c r="F521" s="15" t="s">
        <v>8665</v>
      </c>
      <c r="G521" s="15">
        <v>0.0</v>
      </c>
      <c r="H521" s="15" t="s">
        <v>897</v>
      </c>
      <c r="I521" s="15" t="s">
        <v>10695</v>
      </c>
      <c r="J521" s="26" t="str">
        <f>IFERROR(__xludf.DUMMYFUNCTION("IF(G521="""","""",if(G521=0, INDEX(G$2:G521, MAX(FILTER(ROW(G$2:G521), G$2:G521&lt;&gt;0)))&amp;""v"", G521&amp;""r""))"),"0v")</f>
        <v>0v</v>
      </c>
      <c r="K521" s="25" t="str">
        <f t="shared" si="1"/>
        <v>De glutino piscium</v>
      </c>
    </row>
    <row r="522">
      <c r="A522" s="15" t="s">
        <v>10696</v>
      </c>
      <c r="B522" s="14" t="s">
        <v>6883</v>
      </c>
      <c r="C522" s="15" t="s">
        <v>10697</v>
      </c>
      <c r="D522" s="15"/>
      <c r="E522" s="15">
        <v>174.0</v>
      </c>
      <c r="F522" s="15" t="s">
        <v>8665</v>
      </c>
      <c r="G522" s="15">
        <v>0.0</v>
      </c>
      <c r="H522" s="15" t="s">
        <v>905</v>
      </c>
      <c r="I522" s="15" t="s">
        <v>10698</v>
      </c>
      <c r="J522" s="26" t="str">
        <f>IFERROR(__xludf.DUMMYFUNCTION("IF(G522="""","""",if(G522=0, INDEX(G$2:G522, MAX(FILTER(ROW(G$2:G522), G$2:G522&lt;&gt;0)))&amp;""v"", G522&amp;""r""))"),"0v")</f>
        <v>0v</v>
      </c>
      <c r="K522" s="25" t="str">
        <f t="shared" si="1"/>
        <v>De visco</v>
      </c>
    </row>
    <row r="523">
      <c r="A523" s="15" t="s">
        <v>10699</v>
      </c>
      <c r="B523" s="14" t="s">
        <v>6885</v>
      </c>
      <c r="C523" s="15" t="s">
        <v>10700</v>
      </c>
      <c r="D523" s="15"/>
      <c r="E523" s="15">
        <v>175.0</v>
      </c>
      <c r="F523" s="15" t="s">
        <v>8665</v>
      </c>
      <c r="G523" s="15">
        <v>77.0</v>
      </c>
      <c r="H523" s="15" t="s">
        <v>913</v>
      </c>
      <c r="I523" s="15" t="s">
        <v>10701</v>
      </c>
      <c r="J523" s="26" t="str">
        <f>IFERROR(__xludf.DUMMYFUNCTION("IF(G523="""","""",if(G523=0, INDEX(G$2:G523, MAX(FILTER(ROW(G$2:G523), G$2:G523&lt;&gt;0)))&amp;""v"", G523&amp;""r""))"),"77r")</f>
        <v>77r</v>
      </c>
      <c r="K523" s="25" t="str">
        <f t="shared" si="1"/>
        <v>De aparinae</v>
      </c>
    </row>
    <row r="524">
      <c r="A524" s="15" t="s">
        <v>10702</v>
      </c>
      <c r="B524" s="14" t="s">
        <v>6888</v>
      </c>
      <c r="C524" s="15" t="s">
        <v>10703</v>
      </c>
      <c r="D524" s="15"/>
      <c r="E524" s="15">
        <v>175.0</v>
      </c>
      <c r="F524" s="15" t="s">
        <v>8665</v>
      </c>
      <c r="G524" s="15">
        <v>77.0</v>
      </c>
      <c r="H524" s="15" t="s">
        <v>921</v>
      </c>
      <c r="I524" s="15" t="s">
        <v>10704</v>
      </c>
      <c r="J524" s="26" t="str">
        <f>IFERROR(__xludf.DUMMYFUNCTION("IF(G524="""","""",if(G524=0, INDEX(G$2:G524, MAX(FILTER(ROW(G$2:G524), G$2:G524&lt;&gt;0)))&amp;""v"", G524&amp;""r""))"),"77r")</f>
        <v>77r</v>
      </c>
      <c r="K524" s="25" t="str">
        <f t="shared" si="1"/>
        <v>De alysso</v>
      </c>
    </row>
    <row r="525">
      <c r="A525" s="15" t="s">
        <v>10705</v>
      </c>
      <c r="B525" s="14" t="s">
        <v>6890</v>
      </c>
      <c r="C525" s="15" t="s">
        <v>10706</v>
      </c>
      <c r="D525" s="15"/>
      <c r="E525" s="15">
        <v>175.0</v>
      </c>
      <c r="F525" s="15" t="s">
        <v>8665</v>
      </c>
      <c r="G525" s="15">
        <v>77.0</v>
      </c>
      <c r="H525" s="15" t="s">
        <v>929</v>
      </c>
      <c r="I525" s="15" t="s">
        <v>10707</v>
      </c>
      <c r="J525" s="26" t="str">
        <f>IFERROR(__xludf.DUMMYFUNCTION("IF(G525="""","""",if(G525=0, INDEX(G$2:G525, MAX(FILTER(ROW(G$2:G525), G$2:G525&lt;&gt;0)))&amp;""v"", G525&amp;""r""))"),"77r")</f>
        <v>77r</v>
      </c>
      <c r="K525" s="25" t="str">
        <f t="shared" si="1"/>
        <v>De asclepiade</v>
      </c>
    </row>
    <row r="526">
      <c r="A526" s="15" t="s">
        <v>10708</v>
      </c>
      <c r="B526" s="14" t="s">
        <v>6893</v>
      </c>
      <c r="C526" s="15" t="s">
        <v>10709</v>
      </c>
      <c r="D526" s="15"/>
      <c r="E526" s="15">
        <v>175.0</v>
      </c>
      <c r="F526" s="15" t="s">
        <v>8665</v>
      </c>
      <c r="G526" s="15">
        <v>77.0</v>
      </c>
      <c r="H526" s="15" t="s">
        <v>937</v>
      </c>
      <c r="I526" s="15" t="s">
        <v>10710</v>
      </c>
      <c r="J526" s="26" t="str">
        <f>IFERROR(__xludf.DUMMYFUNCTION("IF(G526="""","""",if(G526=0, INDEX(G$2:G526, MAX(FILTER(ROW(G$2:G526), G$2:G526&lt;&gt;0)))&amp;""v"", G526&amp;""r""))"),"77r")</f>
        <v>77r</v>
      </c>
      <c r="K526" s="25" t="str">
        <f t="shared" si="1"/>
        <v>De atractylide</v>
      </c>
    </row>
    <row r="527">
      <c r="A527" s="15" t="s">
        <v>10711</v>
      </c>
      <c r="B527" s="14" t="s">
        <v>6896</v>
      </c>
      <c r="C527" s="15" t="s">
        <v>10712</v>
      </c>
      <c r="D527" s="15"/>
      <c r="E527" s="15">
        <v>176.0</v>
      </c>
      <c r="F527" s="15" t="s">
        <v>8665</v>
      </c>
      <c r="G527" s="15">
        <v>0.0</v>
      </c>
      <c r="H527" s="15" t="s">
        <v>941</v>
      </c>
      <c r="I527" s="15" t="s">
        <v>10713</v>
      </c>
      <c r="J527" s="26" t="str">
        <f>IFERROR(__xludf.DUMMYFUNCTION("IF(G527="""","""",if(G527=0, INDEX(G$2:G527, MAX(FILTER(ROW(G$2:G527), G$2:G527&lt;&gt;0)))&amp;""v"", G527&amp;""r""))"),"0v")</f>
        <v>0v</v>
      </c>
      <c r="K527" s="25" t="str">
        <f t="shared" si="1"/>
        <v>De polycnemo</v>
      </c>
    </row>
    <row r="528">
      <c r="A528" s="15" t="s">
        <v>10714</v>
      </c>
      <c r="B528" s="14" t="s">
        <v>6898</v>
      </c>
      <c r="C528" s="15" t="s">
        <v>10715</v>
      </c>
      <c r="D528" s="15"/>
      <c r="E528" s="15">
        <v>176.0</v>
      </c>
      <c r="F528" s="15" t="s">
        <v>8665</v>
      </c>
      <c r="G528" s="15">
        <v>0.0</v>
      </c>
      <c r="H528" s="15" t="s">
        <v>949</v>
      </c>
      <c r="I528" s="15" t="s">
        <v>10716</v>
      </c>
      <c r="J528" s="26" t="str">
        <f>IFERROR(__xludf.DUMMYFUNCTION("IF(G528="""","""",if(G528=0, INDEX(G$2:G528, MAX(FILTER(ROW(G$2:G528), G$2:G528&lt;&gt;0)))&amp;""v"", G528&amp;""r""))"),"0v")</f>
        <v>0v</v>
      </c>
      <c r="K528" s="25" t="str">
        <f t="shared" si="1"/>
        <v>De clinopodio</v>
      </c>
    </row>
    <row r="529">
      <c r="A529" s="15" t="s">
        <v>10717</v>
      </c>
      <c r="B529" s="14" t="s">
        <v>6900</v>
      </c>
      <c r="C529" s="15" t="s">
        <v>10718</v>
      </c>
      <c r="D529" s="15"/>
      <c r="E529" s="15">
        <v>176.0</v>
      </c>
      <c r="F529" s="15" t="s">
        <v>8665</v>
      </c>
      <c r="G529" s="15">
        <v>0.0</v>
      </c>
      <c r="H529" s="15" t="s">
        <v>957</v>
      </c>
      <c r="I529" s="15" t="s">
        <v>10719</v>
      </c>
      <c r="J529" s="26" t="str">
        <f>IFERROR(__xludf.DUMMYFUNCTION("IF(G529="""","""",if(G529=0, INDEX(G$2:G529, MAX(FILTER(ROW(G$2:G529), G$2:G529&lt;&gt;0)))&amp;""v"", G529&amp;""r""))"),"0v")</f>
        <v>0v</v>
      </c>
      <c r="K529" s="25" t="str">
        <f t="shared" si="1"/>
        <v>De leontopedalo</v>
      </c>
    </row>
    <row r="530">
      <c r="A530" s="15" t="s">
        <v>10720</v>
      </c>
      <c r="B530" s="14" t="s">
        <v>6903</v>
      </c>
      <c r="C530" s="15" t="s">
        <v>10721</v>
      </c>
      <c r="D530" s="15"/>
      <c r="E530" s="15">
        <v>176.0</v>
      </c>
      <c r="F530" s="15" t="s">
        <v>8665</v>
      </c>
      <c r="G530" s="15">
        <v>0.0</v>
      </c>
      <c r="H530" s="15" t="s">
        <v>965</v>
      </c>
      <c r="I530" s="15" t="s">
        <v>10722</v>
      </c>
      <c r="J530" s="26" t="str">
        <f>IFERROR(__xludf.DUMMYFUNCTION("IF(G530="""","""",if(G530=0, INDEX(G$2:G530, MAX(FILTER(ROW(G$2:G530), G$2:G530&lt;&gt;0)))&amp;""v"", G530&amp;""r""))"),"0v")</f>
        <v>0v</v>
      </c>
      <c r="K530" s="25" t="str">
        <f t="shared" si="1"/>
        <v>De teucrio</v>
      </c>
    </row>
    <row r="531">
      <c r="A531" s="15" t="s">
        <v>10723</v>
      </c>
      <c r="B531" s="14" t="s">
        <v>6905</v>
      </c>
      <c r="C531" s="15" t="s">
        <v>10724</v>
      </c>
      <c r="D531" s="15"/>
      <c r="E531" s="15">
        <v>177.0</v>
      </c>
      <c r="F531" s="15" t="s">
        <v>8665</v>
      </c>
      <c r="G531" s="15">
        <v>78.0</v>
      </c>
      <c r="H531" s="15" t="s">
        <v>973</v>
      </c>
      <c r="I531" s="15" t="s">
        <v>10725</v>
      </c>
      <c r="J531" s="26" t="str">
        <f>IFERROR(__xludf.DUMMYFUNCTION("IF(G531="""","""",if(G531=0, INDEX(G$2:G531, MAX(FILTER(ROW(G$2:G531), G$2:G531&lt;&gt;0)))&amp;""v"", G531&amp;""r""))"),"78r")</f>
        <v>78r</v>
      </c>
      <c r="K531" s="25" t="str">
        <f t="shared" si="1"/>
        <v>De trisagine</v>
      </c>
    </row>
    <row r="532">
      <c r="A532" s="15" t="s">
        <v>10726</v>
      </c>
      <c r="B532" s="14" t="s">
        <v>6908</v>
      </c>
      <c r="C532" s="15" t="s">
        <v>10727</v>
      </c>
      <c r="D532" s="15"/>
      <c r="E532" s="15">
        <v>177.0</v>
      </c>
      <c r="F532" s="15" t="s">
        <v>8665</v>
      </c>
      <c r="G532" s="15">
        <v>78.0</v>
      </c>
      <c r="H532" s="15" t="s">
        <v>982</v>
      </c>
      <c r="I532" s="15" t="s">
        <v>10728</v>
      </c>
      <c r="J532" s="26" t="str">
        <f>IFERROR(__xludf.DUMMYFUNCTION("IF(G532="""","""",if(G532=0, INDEX(G$2:G532, MAX(FILTER(ROW(G$2:G532), G$2:G532&lt;&gt;0)))&amp;""v"", G532&amp;""r""))"),"78r")</f>
        <v>78r</v>
      </c>
      <c r="K532" s="25" t="str">
        <f t="shared" si="1"/>
        <v>De leucade</v>
      </c>
    </row>
    <row r="533">
      <c r="A533" s="15" t="s">
        <v>10729</v>
      </c>
      <c r="B533" s="14" t="s">
        <v>6911</v>
      </c>
      <c r="C533" s="15" t="s">
        <v>10730</v>
      </c>
      <c r="D533" s="15"/>
      <c r="E533" s="15">
        <v>177.0</v>
      </c>
      <c r="F533" s="15" t="s">
        <v>8665</v>
      </c>
      <c r="G533" s="15">
        <v>78.0</v>
      </c>
      <c r="H533" s="15" t="s">
        <v>990</v>
      </c>
      <c r="I533" s="15" t="s">
        <v>10731</v>
      </c>
      <c r="J533" s="26" t="str">
        <f>IFERROR(__xludf.DUMMYFUNCTION("IF(G533="""","""",if(G533=0, INDEX(G$2:G533, MAX(FILTER(ROW(G$2:G533), G$2:G533&lt;&gt;0)))&amp;""v"", G533&amp;""r""))"),"78r")</f>
        <v>78r</v>
      </c>
      <c r="K533" s="25" t="str">
        <f t="shared" si="1"/>
        <v>De lychnide</v>
      </c>
    </row>
    <row r="534">
      <c r="A534" s="15" t="s">
        <v>10732</v>
      </c>
      <c r="B534" s="14" t="s">
        <v>6913</v>
      </c>
      <c r="C534" s="15" t="s">
        <v>10733</v>
      </c>
      <c r="D534" s="15"/>
      <c r="E534" s="15">
        <v>177.0</v>
      </c>
      <c r="F534" s="15" t="s">
        <v>8665</v>
      </c>
      <c r="G534" s="15">
        <v>78.0</v>
      </c>
      <c r="H534" s="15" t="s">
        <v>998</v>
      </c>
      <c r="I534" s="15" t="s">
        <v>10734</v>
      </c>
      <c r="J534" s="26" t="str">
        <f>IFERROR(__xludf.DUMMYFUNCTION("IF(G534="""","""",if(G534=0, INDEX(G$2:G534, MAX(FILTER(ROW(G$2:G534), G$2:G534&lt;&gt;0)))&amp;""v"", G534&amp;""r""))"),"78r")</f>
        <v>78r</v>
      </c>
      <c r="K534" s="25" t="str">
        <f t="shared" si="1"/>
        <v>De sylvestri lychnide</v>
      </c>
    </row>
    <row r="535">
      <c r="A535" s="15" t="s">
        <v>10735</v>
      </c>
      <c r="B535" s="14" t="s">
        <v>6915</v>
      </c>
      <c r="C535" s="15" t="s">
        <v>10736</v>
      </c>
      <c r="D535" s="15"/>
      <c r="E535" s="15">
        <v>177.0</v>
      </c>
      <c r="F535" s="15" t="s">
        <v>8665</v>
      </c>
      <c r="G535" s="15">
        <v>78.0</v>
      </c>
      <c r="H535" s="15" t="s">
        <v>1006</v>
      </c>
      <c r="I535" s="15" t="s">
        <v>10737</v>
      </c>
      <c r="J535" s="26" t="str">
        <f>IFERROR(__xludf.DUMMYFUNCTION("IF(G535="""","""",if(G535=0, INDEX(G$2:G535, MAX(FILTER(ROW(G$2:G535), G$2:G535&lt;&gt;0)))&amp;""v"", G535&amp;""r""))"),"78r")</f>
        <v>78r</v>
      </c>
      <c r="K535" s="25" t="str">
        <f t="shared" si="1"/>
        <v>De lilio</v>
      </c>
    </row>
    <row r="536">
      <c r="A536" s="15" t="s">
        <v>10738</v>
      </c>
      <c r="B536" s="14" t="s">
        <v>6918</v>
      </c>
      <c r="C536" s="15" t="s">
        <v>10739</v>
      </c>
      <c r="D536" s="15"/>
      <c r="E536" s="15">
        <v>178.0</v>
      </c>
      <c r="F536" s="15" t="s">
        <v>8665</v>
      </c>
      <c r="G536" s="15">
        <v>0.0</v>
      </c>
      <c r="H536" s="15" t="s">
        <v>1014</v>
      </c>
      <c r="I536" s="15" t="s">
        <v>10740</v>
      </c>
      <c r="J536" s="26" t="str">
        <f>IFERROR(__xludf.DUMMYFUNCTION("IF(G536="""","""",if(G536=0, INDEX(G$2:G536, MAX(FILTER(ROW(G$2:G536), G$2:G536&lt;&gt;0)))&amp;""v"", G536&amp;""r""))"),"0v")</f>
        <v>0v</v>
      </c>
      <c r="K536" s="25" t="str">
        <f t="shared" si="1"/>
        <v>De ballote seu marrubio nigro</v>
      </c>
    </row>
    <row r="537">
      <c r="A537" s="15" t="s">
        <v>10741</v>
      </c>
      <c r="B537" s="14" t="s">
        <v>6921</v>
      </c>
      <c r="C537" s="15" t="s">
        <v>10742</v>
      </c>
      <c r="D537" s="15"/>
      <c r="E537" s="15">
        <v>178.0</v>
      </c>
      <c r="F537" s="15" t="s">
        <v>8665</v>
      </c>
      <c r="G537" s="15">
        <v>0.0</v>
      </c>
      <c r="H537" s="15" t="s">
        <v>1020</v>
      </c>
      <c r="I537" s="15" t="s">
        <v>10743</v>
      </c>
      <c r="J537" s="26" t="str">
        <f>IFERROR(__xludf.DUMMYFUNCTION("IF(G537="""","""",if(G537=0, INDEX(G$2:G537, MAX(FILTER(ROW(G$2:G537), G$2:G537&lt;&gt;0)))&amp;""v"", G537&amp;""r""))"),"0v")</f>
        <v>0v</v>
      </c>
      <c r="K537" s="25" t="str">
        <f t="shared" si="1"/>
        <v>De apiastro</v>
      </c>
    </row>
    <row r="538">
      <c r="A538" s="15" t="s">
        <v>10744</v>
      </c>
      <c r="B538" s="14" t="s">
        <v>6924</v>
      </c>
      <c r="C538" s="15" t="s">
        <v>10745</v>
      </c>
      <c r="D538" s="15"/>
      <c r="E538" s="15">
        <v>179.0</v>
      </c>
      <c r="F538" s="15" t="s">
        <v>8665</v>
      </c>
      <c r="G538" s="15">
        <v>79.0</v>
      </c>
      <c r="H538" s="15" t="s">
        <v>1024</v>
      </c>
      <c r="I538" s="15" t="s">
        <v>10746</v>
      </c>
      <c r="J538" s="26" t="str">
        <f>IFERROR(__xludf.DUMMYFUNCTION("IF(G538="""","""",if(G538=0, INDEX(G$2:G538, MAX(FILTER(ROW(G$2:G538), G$2:G538&lt;&gt;0)))&amp;""v"", G538&amp;""r""))"),"79r")</f>
        <v>79r</v>
      </c>
      <c r="K538" s="25" t="str">
        <f t="shared" si="1"/>
        <v>De marrubio</v>
      </c>
    </row>
    <row r="539">
      <c r="A539" s="15" t="s">
        <v>10747</v>
      </c>
      <c r="B539" s="14" t="s">
        <v>6927</v>
      </c>
      <c r="C539" s="15" t="s">
        <v>10748</v>
      </c>
      <c r="D539" s="15"/>
      <c r="E539" s="15">
        <v>179.0</v>
      </c>
      <c r="F539" s="15" t="s">
        <v>8665</v>
      </c>
      <c r="G539" s="15">
        <v>79.0</v>
      </c>
      <c r="H539" s="15" t="s">
        <v>1032</v>
      </c>
      <c r="I539" s="15" t="s">
        <v>10749</v>
      </c>
      <c r="J539" s="26" t="str">
        <f>IFERROR(__xludf.DUMMYFUNCTION("IF(G539="""","""",if(G539=0, INDEX(G$2:G539, MAX(FILTER(ROW(G$2:G539), G$2:G539&lt;&gt;0)))&amp;""v"", G539&amp;""r""))"),"79r")</f>
        <v>79r</v>
      </c>
      <c r="K539" s="25" t="str">
        <f t="shared" si="1"/>
        <v>De stachye</v>
      </c>
    </row>
    <row r="540">
      <c r="A540" s="15" t="s">
        <v>10750</v>
      </c>
      <c r="B540" s="14" t="s">
        <v>6930</v>
      </c>
      <c r="C540" s="15" t="s">
        <v>10751</v>
      </c>
      <c r="D540" s="15"/>
      <c r="E540" s="15">
        <v>179.0</v>
      </c>
      <c r="F540" s="15" t="s">
        <v>8665</v>
      </c>
      <c r="G540" s="15">
        <v>79.0</v>
      </c>
      <c r="H540" s="15" t="s">
        <v>1040</v>
      </c>
      <c r="I540" s="15" t="s">
        <v>10752</v>
      </c>
      <c r="J540" s="26" t="str">
        <f>IFERROR(__xludf.DUMMYFUNCTION("IF(G540="""","""",if(G540=0, INDEX(G$2:G540, MAX(FILTER(ROW(G$2:G540), G$2:G540&lt;&gt;0)))&amp;""v"", G540&amp;""r""))"),"79r")</f>
        <v>79r</v>
      </c>
      <c r="K540" s="25" t="str">
        <f t="shared" si="1"/>
        <v>De phyllitide</v>
      </c>
    </row>
    <row r="541">
      <c r="A541" s="15" t="s">
        <v>10753</v>
      </c>
      <c r="B541" s="14" t="s">
        <v>6933</v>
      </c>
      <c r="C541" s="15" t="s">
        <v>10754</v>
      </c>
      <c r="D541" s="15"/>
      <c r="E541" s="15">
        <v>179.0</v>
      </c>
      <c r="F541" s="15" t="s">
        <v>8665</v>
      </c>
      <c r="G541" s="15">
        <v>79.0</v>
      </c>
      <c r="H541" s="15" t="s">
        <v>1048</v>
      </c>
      <c r="I541" s="15" t="s">
        <v>10755</v>
      </c>
      <c r="J541" s="26" t="str">
        <f>IFERROR(__xludf.DUMMYFUNCTION("IF(G541="""","""",if(G541=0, INDEX(G$2:G541, MAX(FILTER(ROW(G$2:G541), G$2:G541&lt;&gt;0)))&amp;""v"", G541&amp;""r""))"),"79r")</f>
        <v>79r</v>
      </c>
      <c r="K541" s="25" t="str">
        <f t="shared" si="1"/>
        <v>De phalangia</v>
      </c>
    </row>
    <row r="542">
      <c r="A542" s="15" t="s">
        <v>10756</v>
      </c>
      <c r="B542" s="14" t="s">
        <v>6935</v>
      </c>
      <c r="C542" s="15" t="s">
        <v>10757</v>
      </c>
      <c r="D542" s="15"/>
      <c r="E542" s="15">
        <v>180.0</v>
      </c>
      <c r="F542" s="15" t="s">
        <v>8665</v>
      </c>
      <c r="G542" s="15">
        <v>0.0</v>
      </c>
      <c r="H542" s="15" t="s">
        <v>1061</v>
      </c>
      <c r="I542" s="15" t="s">
        <v>10758</v>
      </c>
      <c r="J542" s="26" t="str">
        <f>IFERROR(__xludf.DUMMYFUNCTION("IF(G542="""","""",if(G542=0, INDEX(G$2:G542, MAX(FILTER(ROW(G$2:G542), G$2:G542&lt;&gt;0)))&amp;""v"", G542&amp;""r""))"),"0v")</f>
        <v>0v</v>
      </c>
      <c r="K542" s="25" t="str">
        <f t="shared" si="1"/>
        <v>De trisolio</v>
      </c>
    </row>
    <row r="543">
      <c r="A543" s="15" t="s">
        <v>10759</v>
      </c>
      <c r="B543" s="14" t="s">
        <v>6938</v>
      </c>
      <c r="C543" s="15" t="s">
        <v>10760</v>
      </c>
      <c r="D543" s="15"/>
      <c r="E543" s="15">
        <v>180.0</v>
      </c>
      <c r="F543" s="15" t="s">
        <v>8665</v>
      </c>
      <c r="G543" s="15">
        <v>0.0</v>
      </c>
      <c r="H543" s="15" t="s">
        <v>1069</v>
      </c>
      <c r="I543" s="15" t="s">
        <v>10761</v>
      </c>
      <c r="J543" s="26" t="str">
        <f>IFERROR(__xludf.DUMMYFUNCTION("IF(G543="""","""",if(G543=0, INDEX(G$2:G543, MAX(FILTER(ROW(G$2:G543), G$2:G543&lt;&gt;0)))&amp;""v"", G543&amp;""r""))"),"0v")</f>
        <v>0v</v>
      </c>
      <c r="K543" s="25" t="str">
        <f t="shared" si="1"/>
        <v>De polio</v>
      </c>
    </row>
    <row r="544">
      <c r="A544" s="15" t="s">
        <v>10762</v>
      </c>
      <c r="B544" s="14" t="s">
        <v>6941</v>
      </c>
      <c r="C544" s="15" t="s">
        <v>10763</v>
      </c>
      <c r="D544" s="15"/>
      <c r="E544" s="15">
        <v>180.0</v>
      </c>
      <c r="F544" s="15" t="s">
        <v>8665</v>
      </c>
      <c r="G544" s="15">
        <v>0.0</v>
      </c>
      <c r="H544" s="15" t="s">
        <v>1078</v>
      </c>
      <c r="I544" s="15" t="s">
        <v>10764</v>
      </c>
      <c r="J544" s="26" t="str">
        <f>IFERROR(__xludf.DUMMYFUNCTION("IF(G544="""","""",if(G544=0, INDEX(G$2:G544, MAX(FILTER(ROW(G$2:G544), G$2:G544&lt;&gt;0)))&amp;""v"", G544&amp;""r""))"),"0v")</f>
        <v>0v</v>
      </c>
      <c r="K544" s="25" t="str">
        <f t="shared" si="1"/>
        <v>De scordio</v>
      </c>
    </row>
    <row r="545">
      <c r="A545" s="15" t="s">
        <v>10765</v>
      </c>
      <c r="B545" s="14" t="s">
        <v>6944</v>
      </c>
      <c r="C545" s="15" t="s">
        <v>10766</v>
      </c>
      <c r="D545" s="15"/>
      <c r="E545" s="15">
        <v>181.0</v>
      </c>
      <c r="F545" s="15" t="s">
        <v>8665</v>
      </c>
      <c r="G545" s="15">
        <v>80.0</v>
      </c>
      <c r="H545" s="15" t="s">
        <v>1078</v>
      </c>
      <c r="I545" s="15" t="s">
        <v>10767</v>
      </c>
      <c r="J545" s="26" t="str">
        <f>IFERROR(__xludf.DUMMYFUNCTION("IF(G545="""","""",if(G545=0, INDEX(G$2:G545, MAX(FILTER(ROW(G$2:G545), G$2:G545&lt;&gt;0)))&amp;""v"", G545&amp;""r""))"),"80r")</f>
        <v>80r</v>
      </c>
      <c r="K545" s="25" t="str">
        <f t="shared" si="1"/>
        <v>De tussilagine</v>
      </c>
    </row>
    <row r="546">
      <c r="A546" s="15" t="s">
        <v>10768</v>
      </c>
      <c r="B546" s="14" t="s">
        <v>6947</v>
      </c>
      <c r="C546" s="15" t="s">
        <v>10769</v>
      </c>
      <c r="D546" s="15"/>
      <c r="E546" s="15">
        <v>181.0</v>
      </c>
      <c r="F546" s="15" t="s">
        <v>8665</v>
      </c>
      <c r="G546" s="15">
        <v>80.0</v>
      </c>
      <c r="H546" s="15" t="s">
        <v>1086</v>
      </c>
      <c r="I546" s="15" t="s">
        <v>10770</v>
      </c>
      <c r="J546" s="26" t="str">
        <f>IFERROR(__xludf.DUMMYFUNCTION("IF(G546="""","""",if(G546=0, INDEX(G$2:G546, MAX(FILTER(ROW(G$2:G546), G$2:G546&lt;&gt;0)))&amp;""v"", G546&amp;""r""))"),"80r")</f>
        <v>80r</v>
      </c>
      <c r="K546" s="25" t="str">
        <f t="shared" si="1"/>
        <v>De artemisia</v>
      </c>
    </row>
    <row r="547">
      <c r="A547" s="15" t="s">
        <v>10771</v>
      </c>
      <c r="B547" s="14" t="s">
        <v>6950</v>
      </c>
      <c r="C547" s="15" t="s">
        <v>10772</v>
      </c>
      <c r="D547" s="15"/>
      <c r="E547" s="15">
        <v>182.0</v>
      </c>
      <c r="F547" s="15" t="s">
        <v>8665</v>
      </c>
      <c r="G547" s="15">
        <v>0.0</v>
      </c>
      <c r="H547" s="15" t="s">
        <v>1095</v>
      </c>
      <c r="I547" s="15" t="s">
        <v>10773</v>
      </c>
      <c r="J547" s="26" t="str">
        <f>IFERROR(__xludf.DUMMYFUNCTION("IF(G547="""","""",if(G547=0, INDEX(G$2:G547, MAX(FILTER(ROW(G$2:G547), G$2:G547&lt;&gt;0)))&amp;""v"", G547&amp;""r""))"),"0v")</f>
        <v>0v</v>
      </c>
      <c r="K547" s="25" t="str">
        <f t="shared" si="1"/>
        <v>De artemisia tenuiore</v>
      </c>
    </row>
    <row r="548">
      <c r="A548" s="15" t="s">
        <v>10774</v>
      </c>
      <c r="B548" s="14" t="s">
        <v>6952</v>
      </c>
      <c r="C548" s="15" t="s">
        <v>10775</v>
      </c>
      <c r="D548" s="15"/>
      <c r="E548" s="15">
        <v>182.0</v>
      </c>
      <c r="F548" s="15" t="s">
        <v>8665</v>
      </c>
      <c r="G548" s="15">
        <v>0.0</v>
      </c>
      <c r="H548" s="15" t="s">
        <v>1103</v>
      </c>
      <c r="I548" s="15" t="s">
        <v>3209</v>
      </c>
      <c r="J548" s="26" t="str">
        <f>IFERROR(__xludf.DUMMYFUNCTION("IF(G548="""","""",if(G548=0, INDEX(G$2:G548, MAX(FILTER(ROW(G$2:G548), G$2:G548&lt;&gt;0)))&amp;""v"", G548&amp;""r""))"),"0v")</f>
        <v>0v</v>
      </c>
      <c r="K548" s="25" t="str">
        <f t="shared" si="1"/>
        <v>De ambrosia</v>
      </c>
    </row>
    <row r="549">
      <c r="A549" s="15" t="s">
        <v>10776</v>
      </c>
      <c r="B549" s="14" t="s">
        <v>6955</v>
      </c>
      <c r="C549" s="15" t="s">
        <v>10777</v>
      </c>
      <c r="D549" s="15"/>
      <c r="E549" s="15">
        <v>182.0</v>
      </c>
      <c r="F549" s="15" t="s">
        <v>8665</v>
      </c>
      <c r="G549" s="15">
        <v>0.0</v>
      </c>
      <c r="H549" s="15" t="s">
        <v>1117</v>
      </c>
      <c r="I549" s="15" t="s">
        <v>10778</v>
      </c>
      <c r="J549" s="26" t="str">
        <f>IFERROR(__xludf.DUMMYFUNCTION("IF(G549="""","""",if(G549=0, INDEX(G$2:G549, MAX(FILTER(ROW(G$2:G549), G$2:G549&lt;&gt;0)))&amp;""v"", G549&amp;""r""))"),"0v")</f>
        <v>0v</v>
      </c>
      <c r="K549" s="25" t="str">
        <f t="shared" si="1"/>
        <v>De botrye</v>
      </c>
    </row>
    <row r="550">
      <c r="A550" s="15" t="s">
        <v>10779</v>
      </c>
      <c r="B550" s="14" t="s">
        <v>6957</v>
      </c>
      <c r="C550" s="15" t="s">
        <v>10780</v>
      </c>
      <c r="D550" s="15"/>
      <c r="E550" s="15">
        <v>182.0</v>
      </c>
      <c r="F550" s="15" t="s">
        <v>8665</v>
      </c>
      <c r="G550" s="15">
        <v>0.0</v>
      </c>
      <c r="H550" s="15" t="s">
        <v>1127</v>
      </c>
      <c r="I550" s="15" t="s">
        <v>10781</v>
      </c>
      <c r="J550" s="26" t="str">
        <f>IFERROR(__xludf.DUMMYFUNCTION("IF(G550="""","""",if(G550=0, INDEX(G$2:G550, MAX(FILTER(ROW(G$2:G550), G$2:G550&lt;&gt;0)))&amp;""v"", G550&amp;""r""))"),"0v")</f>
        <v>0v</v>
      </c>
      <c r="K550" s="25" t="str">
        <f t="shared" si="1"/>
        <v>De geranio</v>
      </c>
    </row>
    <row r="551">
      <c r="A551" s="15"/>
      <c r="B551" s="14"/>
      <c r="C551" s="15"/>
      <c r="D551" s="15"/>
      <c r="E551" s="15">
        <v>182.0</v>
      </c>
      <c r="F551" s="15" t="s">
        <v>8665</v>
      </c>
      <c r="G551" s="15">
        <v>0.0</v>
      </c>
      <c r="H551" s="15" t="s">
        <v>1135</v>
      </c>
      <c r="I551" s="15" t="s">
        <v>10782</v>
      </c>
      <c r="J551" s="26" t="str">
        <f>IFERROR(__xludf.DUMMYFUNCTION("IF(G551="""","""",if(G551=0, INDEX(G$2:G551, MAX(FILTER(ROW(G$2:G551), G$2:G551&lt;&gt;0)))&amp;""v"", G551&amp;""r""))"),"0v")</f>
        <v>0v</v>
      </c>
      <c r="K551" s="25" t="str">
        <f t="shared" si="1"/>
        <v>De altero geranio</v>
      </c>
    </row>
    <row r="552">
      <c r="A552" s="15" t="s">
        <v>10783</v>
      </c>
      <c r="B552" s="14" t="s">
        <v>6959</v>
      </c>
      <c r="C552" s="15" t="s">
        <v>10784</v>
      </c>
      <c r="D552" s="15"/>
      <c r="E552" s="15">
        <v>182.0</v>
      </c>
      <c r="F552" s="15" t="s">
        <v>8665</v>
      </c>
      <c r="G552" s="15">
        <v>0.0</v>
      </c>
      <c r="H552" s="15" t="s">
        <v>1143</v>
      </c>
      <c r="I552" s="15" t="s">
        <v>10785</v>
      </c>
      <c r="J552" s="26" t="str">
        <f>IFERROR(__xludf.DUMMYFUNCTION("IF(G552="""","""",if(G552=0, INDEX(G$2:G552, MAX(FILTER(ROW(G$2:G552), G$2:G552&lt;&gt;0)))&amp;""v"", G552&amp;""r""))"),"0v")</f>
        <v>0v</v>
      </c>
      <c r="K552" s="25" t="str">
        <f t="shared" si="1"/>
        <v>De gnaphalio</v>
      </c>
    </row>
    <row r="553">
      <c r="A553" s="15" t="s">
        <v>10786</v>
      </c>
      <c r="B553" s="14" t="s">
        <v>6962</v>
      </c>
      <c r="C553" s="15" t="s">
        <v>10787</v>
      </c>
      <c r="D553" s="15"/>
      <c r="E553" s="15">
        <v>183.0</v>
      </c>
      <c r="F553" s="15" t="s">
        <v>8665</v>
      </c>
      <c r="G553" s="15">
        <v>81.0</v>
      </c>
      <c r="H553" s="15" t="s">
        <v>1165</v>
      </c>
      <c r="I553" s="15" t="s">
        <v>10788</v>
      </c>
      <c r="J553" s="26" t="str">
        <f>IFERROR(__xludf.DUMMYFUNCTION("IF(G553="""","""",if(G553=0, INDEX(G$2:G553, MAX(FILTER(ROW(G$2:G553), G$2:G553&lt;&gt;0)))&amp;""v"", G553&amp;""r""))"),"81r")</f>
        <v>81r</v>
      </c>
      <c r="K553" s="25" t="str">
        <f t="shared" si="1"/>
        <v>De typha</v>
      </c>
    </row>
    <row r="554">
      <c r="A554" s="15" t="s">
        <v>10789</v>
      </c>
      <c r="B554" s="14" t="s">
        <v>6965</v>
      </c>
      <c r="C554" s="15" t="s">
        <v>10790</v>
      </c>
      <c r="D554" s="15"/>
      <c r="E554" s="15">
        <v>183.0</v>
      </c>
      <c r="F554" s="15" t="s">
        <v>8665</v>
      </c>
      <c r="G554" s="15">
        <v>81.0</v>
      </c>
      <c r="H554" s="15" t="s">
        <v>1175</v>
      </c>
      <c r="I554" s="15" t="s">
        <v>10791</v>
      </c>
      <c r="J554" s="26" t="str">
        <f>IFERROR(__xludf.DUMMYFUNCTION("IF(G554="""","""",if(G554=0, INDEX(G$2:G554, MAX(FILTER(ROW(G$2:G554), G$2:G554&lt;&gt;0)))&amp;""v"", G554&amp;""r""))"),"81r")</f>
        <v>81r</v>
      </c>
      <c r="K554" s="25" t="str">
        <f t="shared" si="1"/>
        <v>De circea</v>
      </c>
    </row>
    <row r="555">
      <c r="A555" s="15" t="s">
        <v>10792</v>
      </c>
      <c r="B555" s="14" t="s">
        <v>6967</v>
      </c>
      <c r="C555" s="15" t="s">
        <v>10793</v>
      </c>
      <c r="D555" s="15"/>
      <c r="E555" s="15">
        <v>183.0</v>
      </c>
      <c r="F555" s="15" t="s">
        <v>8665</v>
      </c>
      <c r="G555" s="15">
        <v>81.0</v>
      </c>
      <c r="H555" s="15" t="s">
        <v>1186</v>
      </c>
      <c r="I555" s="15" t="s">
        <v>3244</v>
      </c>
      <c r="J555" s="26" t="str">
        <f>IFERROR(__xludf.DUMMYFUNCTION("IF(G555="""","""",if(G555=0, INDEX(G$2:G555, MAX(FILTER(ROW(G$2:G555), G$2:G555&lt;&gt;0)))&amp;""v"", G555&amp;""r""))"),"81r")</f>
        <v>81r</v>
      </c>
      <c r="K555" s="25" t="str">
        <f t="shared" si="1"/>
        <v>De oenanthe</v>
      </c>
    </row>
    <row r="556">
      <c r="A556" s="15" t="s">
        <v>10794</v>
      </c>
      <c r="B556" s="14" t="s">
        <v>6970</v>
      </c>
      <c r="C556" s="15" t="s">
        <v>10795</v>
      </c>
      <c r="D556" s="15"/>
      <c r="E556" s="15">
        <v>183.0</v>
      </c>
      <c r="F556" s="15" t="s">
        <v>8665</v>
      </c>
      <c r="G556" s="15">
        <v>81.0</v>
      </c>
      <c r="H556" s="15" t="s">
        <v>1194</v>
      </c>
      <c r="I556" s="15" t="s">
        <v>10796</v>
      </c>
      <c r="J556" s="26" t="str">
        <f>IFERROR(__xludf.DUMMYFUNCTION("IF(G556="""","""",if(G556=0, INDEX(G$2:G556, MAX(FILTER(ROW(G$2:G556), G$2:G556&lt;&gt;0)))&amp;""v"", G556&amp;""r""))"),"81r")</f>
        <v>81r</v>
      </c>
      <c r="K556" s="25" t="str">
        <f t="shared" si="1"/>
        <v>De conyza magna</v>
      </c>
    </row>
    <row r="557">
      <c r="A557" s="15"/>
      <c r="B557" s="14"/>
      <c r="C557" s="15"/>
      <c r="D557" s="15"/>
      <c r="E557" s="15">
        <v>183.0</v>
      </c>
      <c r="F557" s="15" t="s">
        <v>8665</v>
      </c>
      <c r="G557" s="15">
        <v>81.0</v>
      </c>
      <c r="H557" s="15" t="s">
        <v>2207</v>
      </c>
      <c r="I557" s="15" t="s">
        <v>10797</v>
      </c>
      <c r="J557" s="26" t="str">
        <f>IFERROR(__xludf.DUMMYFUNCTION("IF(G557="""","""",if(G557=0, INDEX(G$2:G557, MAX(FILTER(ROW(G$2:G557), G$2:G557&lt;&gt;0)))&amp;""v"", G557&amp;""r""))"),"81r")</f>
        <v>81r</v>
      </c>
      <c r="K557" s="25" t="str">
        <f t="shared" si="1"/>
        <v>De conyza paru</v>
      </c>
    </row>
    <row r="558">
      <c r="A558" s="15"/>
      <c r="B558" s="14"/>
      <c r="C558" s="15"/>
      <c r="D558" s="15"/>
      <c r="E558" s="15">
        <v>184.0</v>
      </c>
      <c r="F558" s="15" t="s">
        <v>8665</v>
      </c>
      <c r="G558" s="15">
        <v>0.0</v>
      </c>
      <c r="H558" s="15" t="s">
        <v>1208</v>
      </c>
      <c r="I558" s="15" t="s">
        <v>10798</v>
      </c>
      <c r="J558" s="26" t="str">
        <f>IFERROR(__xludf.DUMMYFUNCTION("IF(G558="""","""",if(G558=0, INDEX(G$2:G558, MAX(FILTER(ROW(G$2:G558), G$2:G558&lt;&gt;0)))&amp;""v"", G558&amp;""r""))"),"0v")</f>
        <v>0v</v>
      </c>
      <c r="K558" s="25" t="str">
        <f t="shared" si="1"/>
        <v>De altera conyza</v>
      </c>
    </row>
    <row r="559">
      <c r="A559" s="15" t="s">
        <v>10799</v>
      </c>
      <c r="B559" s="14" t="s">
        <v>6973</v>
      </c>
      <c r="C559" s="15" t="s">
        <v>10800</v>
      </c>
      <c r="D559" s="15"/>
      <c r="E559" s="15">
        <v>184.0</v>
      </c>
      <c r="F559" s="15" t="s">
        <v>8665</v>
      </c>
      <c r="G559" s="15">
        <v>0.0</v>
      </c>
      <c r="H559" s="15" t="s">
        <v>1216</v>
      </c>
      <c r="I559" s="15" t="s">
        <v>10801</v>
      </c>
      <c r="J559" s="26" t="str">
        <f>IFERROR(__xludf.DUMMYFUNCTION("IF(G559="""","""",if(G559=0, INDEX(G$2:G559, MAX(FILTER(ROW(G$2:G559), G$2:G559&lt;&gt;0)))&amp;""v"", G559&amp;""r""))"),"0v")</f>
        <v>0v</v>
      </c>
      <c r="K559" s="25" t="str">
        <f t="shared" si="1"/>
        <v>De lilio sylvestri</v>
      </c>
    </row>
    <row r="560">
      <c r="A560" s="15" t="s">
        <v>10802</v>
      </c>
      <c r="B560" s="14" t="s">
        <v>6976</v>
      </c>
      <c r="C560" s="15" t="s">
        <v>10803</v>
      </c>
      <c r="D560" s="15"/>
      <c r="E560" s="15">
        <v>184.0</v>
      </c>
      <c r="F560" s="15" t="s">
        <v>8665</v>
      </c>
      <c r="G560" s="15">
        <v>0.0</v>
      </c>
      <c r="H560" s="15" t="s">
        <v>1224</v>
      </c>
      <c r="I560" s="15" t="s">
        <v>10804</v>
      </c>
      <c r="J560" s="26" t="str">
        <f>IFERROR(__xludf.DUMMYFUNCTION("IF(G560="""","""",if(G560=0, INDEX(G$2:G560, MAX(FILTER(ROW(G$2:G560), G$2:G560&lt;&gt;0)))&amp;""v"", G560&amp;""r""))"),"0v")</f>
        <v>0v</v>
      </c>
      <c r="K560" s="25" t="str">
        <f t="shared" si="1"/>
        <v>De viola alba</v>
      </c>
    </row>
    <row r="561">
      <c r="A561" s="15" t="s">
        <v>10805</v>
      </c>
      <c r="B561" s="14" t="s">
        <v>6979</v>
      </c>
      <c r="C561" s="15" t="s">
        <v>10806</v>
      </c>
      <c r="D561" s="15"/>
      <c r="E561" s="15">
        <v>184.0</v>
      </c>
      <c r="F561" s="15" t="s">
        <v>8665</v>
      </c>
      <c r="G561" s="15">
        <v>0.0</v>
      </c>
      <c r="H561" s="15" t="s">
        <v>1232</v>
      </c>
      <c r="I561" s="15" t="s">
        <v>10807</v>
      </c>
      <c r="J561" s="26" t="str">
        <f>IFERROR(__xludf.DUMMYFUNCTION("IF(G561="""","""",if(G561=0, INDEX(G$2:G561, MAX(FILTER(ROW(G$2:G561), G$2:G561&lt;&gt;0)))&amp;""v"", G561&amp;""r""))"),"0v")</f>
        <v>0v</v>
      </c>
      <c r="K561" s="25" t="str">
        <f t="shared" si="1"/>
        <v>De crataegono</v>
      </c>
    </row>
    <row r="562">
      <c r="A562" s="15" t="s">
        <v>10808</v>
      </c>
      <c r="B562" s="14" t="s">
        <v>6982</v>
      </c>
      <c r="C562" s="15" t="s">
        <v>10809</v>
      </c>
      <c r="D562" s="15"/>
      <c r="E562" s="15">
        <v>184.0</v>
      </c>
      <c r="F562" s="15" t="s">
        <v>8665</v>
      </c>
      <c r="G562" s="15">
        <v>0.0</v>
      </c>
      <c r="H562" s="15" t="s">
        <v>1240</v>
      </c>
      <c r="I562" s="15" t="s">
        <v>10810</v>
      </c>
      <c r="J562" s="26" t="str">
        <f>IFERROR(__xludf.DUMMYFUNCTION("IF(G562="""","""",if(G562=0, INDEX(G$2:G562, MAX(FILTER(ROW(G$2:G562), G$2:G562&lt;&gt;0)))&amp;""v"", G562&amp;""r""))"),"0v")</f>
        <v>0v</v>
      </c>
      <c r="K562" s="25" t="str">
        <f t="shared" si="1"/>
        <v>De phyllo</v>
      </c>
    </row>
    <row r="563">
      <c r="A563" s="15" t="s">
        <v>10811</v>
      </c>
      <c r="B563" s="14" t="s">
        <v>6985</v>
      </c>
      <c r="C563" s="15" t="s">
        <v>10812</v>
      </c>
      <c r="D563" s="15"/>
      <c r="E563" s="15">
        <v>185.0</v>
      </c>
      <c r="F563" s="15" t="s">
        <v>8665</v>
      </c>
      <c r="G563" s="15">
        <v>82.0</v>
      </c>
      <c r="H563" s="15" t="s">
        <v>1248</v>
      </c>
      <c r="I563" s="15" t="s">
        <v>10813</v>
      </c>
      <c r="J563" s="26" t="str">
        <f>IFERROR(__xludf.DUMMYFUNCTION("IF(G563="""","""",if(G563=0, INDEX(G$2:G563, MAX(FILTER(ROW(G$2:G563), G$2:G563&lt;&gt;0)))&amp;""v"", G563&amp;""r""))"),"82r")</f>
        <v>82r</v>
      </c>
      <c r="K563" s="25" t="str">
        <f t="shared" si="1"/>
        <v>De testiculo canis</v>
      </c>
    </row>
    <row r="564">
      <c r="A564" s="15" t="s">
        <v>10814</v>
      </c>
      <c r="B564" s="14" t="s">
        <v>6987</v>
      </c>
      <c r="C564" s="15" t="s">
        <v>10815</v>
      </c>
      <c r="D564" s="15"/>
      <c r="E564" s="15">
        <v>185.0</v>
      </c>
      <c r="F564" s="15" t="s">
        <v>8665</v>
      </c>
      <c r="G564" s="15">
        <v>82.0</v>
      </c>
      <c r="H564" s="15" t="s">
        <v>1256</v>
      </c>
      <c r="I564" s="15" t="s">
        <v>10816</v>
      </c>
      <c r="J564" s="26" t="str">
        <f>IFERROR(__xludf.DUMMYFUNCTION("IF(G564="""","""",if(G564=0, INDEX(G$2:G564, MAX(FILTER(ROW(G$2:G564), G$2:G564&lt;&gt;0)))&amp;""v"", G564&amp;""r""))"),"82r")</f>
        <v>82r</v>
      </c>
      <c r="K564" s="25" t="str">
        <f t="shared" si="1"/>
        <v>De altero testiculo</v>
      </c>
    </row>
    <row r="565">
      <c r="A565" s="15" t="s">
        <v>10817</v>
      </c>
      <c r="B565" s="14" t="s">
        <v>6989</v>
      </c>
      <c r="C565" s="15" t="s">
        <v>10818</v>
      </c>
      <c r="D565" s="15"/>
      <c r="E565" s="15">
        <v>185.0</v>
      </c>
      <c r="F565" s="15" t="s">
        <v>8665</v>
      </c>
      <c r="G565" s="15">
        <v>82.0</v>
      </c>
      <c r="H565" s="15" t="s">
        <v>1265</v>
      </c>
      <c r="I565" s="15" t="s">
        <v>10819</v>
      </c>
      <c r="J565" s="26" t="str">
        <f>IFERROR(__xludf.DUMMYFUNCTION("IF(G565="""","""",if(G565=0, INDEX(G$2:G565, MAX(FILTER(ROW(G$2:G565), G$2:G565&lt;&gt;0)))&amp;""v"", G565&amp;""r""))"),"82r")</f>
        <v>82r</v>
      </c>
      <c r="K565" s="25" t="str">
        <f t="shared" si="1"/>
        <v>De satyro</v>
      </c>
    </row>
    <row r="566">
      <c r="A566" s="15" t="s">
        <v>10820</v>
      </c>
      <c r="B566" s="14" t="s">
        <v>6991</v>
      </c>
      <c r="C566" s="15" t="s">
        <v>10821</v>
      </c>
      <c r="D566" s="15"/>
      <c r="E566" s="15">
        <v>185.0</v>
      </c>
      <c r="F566" s="15" t="s">
        <v>8665</v>
      </c>
      <c r="G566" s="15">
        <v>82.0</v>
      </c>
      <c r="H566" s="15" t="s">
        <v>10822</v>
      </c>
      <c r="I566" s="15" t="s">
        <v>10823</v>
      </c>
      <c r="J566" s="26" t="str">
        <f>IFERROR(__xludf.DUMMYFUNCTION("IF(G566="""","""",if(G566=0, INDEX(G$2:G566, MAX(FILTER(ROW(G$2:G566), G$2:G566&lt;&gt;0)))&amp;""v"", G566&amp;""r""))"),"82r")</f>
        <v>82r</v>
      </c>
      <c r="K566" s="25" t="str">
        <f t="shared" si="1"/>
        <v>De satyro erythronio</v>
      </c>
    </row>
    <row r="567">
      <c r="A567" s="15" t="s">
        <v>10824</v>
      </c>
      <c r="B567" s="14" t="s">
        <v>6994</v>
      </c>
      <c r="C567" s="15" t="s">
        <v>10825</v>
      </c>
      <c r="D567" s="15"/>
      <c r="E567" s="15">
        <v>186.0</v>
      </c>
      <c r="F567" s="15" t="s">
        <v>8665</v>
      </c>
      <c r="G567" s="15">
        <v>0.0</v>
      </c>
      <c r="H567" s="15" t="s">
        <v>1289</v>
      </c>
      <c r="I567" s="15" t="s">
        <v>10826</v>
      </c>
      <c r="J567" s="26" t="str">
        <f>IFERROR(__xludf.DUMMYFUNCTION("IF(G567="""","""",if(G567=0, INDEX(G$2:G567, MAX(FILTER(ROW(G$2:G567), G$2:G567&lt;&gt;0)))&amp;""v"", G567&amp;""r""))"),"0v")</f>
        <v>0v</v>
      </c>
      <c r="K567" s="25" t="str">
        <f t="shared" si="1"/>
        <v>De hormino</v>
      </c>
    </row>
    <row r="568">
      <c r="A568" s="15" t="s">
        <v>10827</v>
      </c>
      <c r="B568" s="14" t="s">
        <v>6997</v>
      </c>
      <c r="C568" s="15" t="s">
        <v>10828</v>
      </c>
      <c r="D568" s="15"/>
      <c r="E568" s="15">
        <v>186.0</v>
      </c>
      <c r="F568" s="15" t="s">
        <v>8665</v>
      </c>
      <c r="G568" s="15">
        <v>0.0</v>
      </c>
      <c r="H568" s="15" t="s">
        <v>1294</v>
      </c>
      <c r="I568" s="15" t="s">
        <v>10829</v>
      </c>
      <c r="J568" s="26" t="str">
        <f>IFERROR(__xludf.DUMMYFUNCTION("IF(G568="""","""",if(G568=0, INDEX(G$2:G568, MAX(FILTER(ROW(G$2:G568), G$2:G568&lt;&gt;0)))&amp;""v"", G568&amp;""r""))"),"0v")</f>
        <v>0v</v>
      </c>
      <c r="K568" s="25" t="str">
        <f t="shared" si="1"/>
        <v>De securidaca</v>
      </c>
    </row>
    <row r="569">
      <c r="A569" s="15" t="s">
        <v>10830</v>
      </c>
      <c r="B569" s="14" t="s">
        <v>7000</v>
      </c>
      <c r="C569" s="15" t="s">
        <v>10831</v>
      </c>
      <c r="D569" s="15"/>
      <c r="E569" s="15">
        <v>186.0</v>
      </c>
      <c r="F569" s="15" t="s">
        <v>8665</v>
      </c>
      <c r="G569" s="15">
        <v>0.0</v>
      </c>
      <c r="H569" s="15" t="s">
        <v>3386</v>
      </c>
      <c r="I569" s="15" t="s">
        <v>10832</v>
      </c>
      <c r="J569" s="26" t="str">
        <f>IFERROR(__xludf.DUMMYFUNCTION("IF(G569="""","""",if(G569=0, INDEX(G$2:G569, MAX(FILTER(ROW(G$2:G569), G$2:G569&lt;&gt;0)))&amp;""v"", G569&amp;""r""))"),"0v")</f>
        <v>0v</v>
      </c>
      <c r="K569" s="25" t="str">
        <f t="shared" si="1"/>
        <v>De onosmate</v>
      </c>
    </row>
    <row r="570">
      <c r="A570" s="15" t="s">
        <v>10833</v>
      </c>
      <c r="B570" s="14" t="s">
        <v>7003</v>
      </c>
      <c r="C570" s="15" t="s">
        <v>10834</v>
      </c>
      <c r="D570" s="15"/>
      <c r="E570" s="15">
        <v>186.0</v>
      </c>
      <c r="F570" s="15" t="s">
        <v>8665</v>
      </c>
      <c r="G570" s="15">
        <v>0.0</v>
      </c>
      <c r="H570" s="15" t="s">
        <v>2293</v>
      </c>
      <c r="I570" s="15" t="s">
        <v>10835</v>
      </c>
      <c r="J570" s="26" t="str">
        <f>IFERROR(__xludf.DUMMYFUNCTION("IF(G570="""","""",if(G570=0, INDEX(G$2:G570, MAX(FILTER(ROW(G$2:G570), G$2:G570&lt;&gt;0)))&amp;""v"", G570&amp;""r""))"),"0v")</f>
        <v>0v</v>
      </c>
      <c r="K570" s="25" t="str">
        <f t="shared" si="1"/>
        <v>De nymphaea</v>
      </c>
    </row>
    <row r="571">
      <c r="A571" s="15" t="s">
        <v>10836</v>
      </c>
      <c r="B571" s="14" t="s">
        <v>7006</v>
      </c>
      <c r="C571" s="15" t="s">
        <v>10837</v>
      </c>
      <c r="D571" s="15"/>
      <c r="E571" s="15">
        <v>187.0</v>
      </c>
      <c r="F571" s="15" t="s">
        <v>8665</v>
      </c>
      <c r="G571" s="15">
        <v>83.0</v>
      </c>
      <c r="H571" s="15" t="s">
        <v>2301</v>
      </c>
      <c r="I571" s="15" t="s">
        <v>10838</v>
      </c>
      <c r="J571" s="26" t="str">
        <f>IFERROR(__xludf.DUMMYFUNCTION("IF(G571="""","""",if(G571=0, INDEX(G$2:G571, MAX(FILTER(ROW(G$2:G571), G$2:G571&lt;&gt;0)))&amp;""v"", G571&amp;""r""))"),"83r")</f>
        <v>83r</v>
      </c>
      <c r="K571" s="25" t="str">
        <f t="shared" si="1"/>
        <v>De altera nymphaea</v>
      </c>
    </row>
    <row r="572">
      <c r="A572" s="15" t="s">
        <v>10839</v>
      </c>
      <c r="B572" s="14" t="s">
        <v>7008</v>
      </c>
      <c r="C572" s="15" t="s">
        <v>10840</v>
      </c>
      <c r="D572" s="15"/>
      <c r="E572" s="15">
        <v>187.0</v>
      </c>
      <c r="F572" s="15" t="s">
        <v>8665</v>
      </c>
      <c r="G572" s="15">
        <v>83.0</v>
      </c>
      <c r="H572" s="15" t="s">
        <v>2309</v>
      </c>
      <c r="I572" s="15" t="s">
        <v>10841</v>
      </c>
      <c r="J572" s="26" t="str">
        <f>IFERROR(__xludf.DUMMYFUNCTION("IF(G572="""","""",if(G572=0, INDEX(G$2:G572, MAX(FILTER(ROW(G$2:G572), G$2:G572&lt;&gt;0)))&amp;""v"", G572&amp;""r""))"),"83r")</f>
        <v>83r</v>
      </c>
      <c r="K572" s="25" t="str">
        <f t="shared" si="1"/>
        <v>De androsace</v>
      </c>
    </row>
    <row r="573">
      <c r="A573" s="15" t="s">
        <v>10842</v>
      </c>
      <c r="B573" s="14" t="s">
        <v>7011</v>
      </c>
      <c r="C573" s="15" t="s">
        <v>10843</v>
      </c>
      <c r="D573" s="15"/>
      <c r="E573" s="15">
        <v>187.0</v>
      </c>
      <c r="F573" s="15" t="s">
        <v>8665</v>
      </c>
      <c r="G573" s="15">
        <v>83.0</v>
      </c>
      <c r="H573" s="15" t="s">
        <v>2317</v>
      </c>
      <c r="I573" s="15" t="s">
        <v>10844</v>
      </c>
      <c r="J573" s="26" t="str">
        <f>IFERROR(__xludf.DUMMYFUNCTION("IF(G573="""","""",if(G573=0, INDEX(G$2:G573, MAX(FILTER(ROW(G$2:G573), G$2:G573&lt;&gt;0)))&amp;""v"", G573&amp;""r""))"),"83r")</f>
        <v>83r</v>
      </c>
      <c r="K573" s="25" t="str">
        <f t="shared" si="1"/>
        <v>De asplenio</v>
      </c>
    </row>
    <row r="574">
      <c r="A574" s="15" t="s">
        <v>10845</v>
      </c>
      <c r="B574" s="14" t="s">
        <v>7014</v>
      </c>
      <c r="C574" s="15" t="s">
        <v>10846</v>
      </c>
      <c r="D574" s="15"/>
      <c r="E574" s="15">
        <v>187.0</v>
      </c>
      <c r="F574" s="15" t="s">
        <v>8665</v>
      </c>
      <c r="G574" s="15">
        <v>83.0</v>
      </c>
      <c r="H574" s="15" t="s">
        <v>2325</v>
      </c>
      <c r="I574" s="15" t="s">
        <v>10847</v>
      </c>
      <c r="J574" s="26" t="str">
        <f>IFERROR(__xludf.DUMMYFUNCTION("IF(G574="""","""",if(G574=0, INDEX(G$2:G574, MAX(FILTER(ROW(G$2:G574), G$2:G574&lt;&gt;0)))&amp;""v"", G574&amp;""r""))"),"83r")</f>
        <v>83r</v>
      </c>
      <c r="K574" s="25" t="str">
        <f t="shared" si="1"/>
        <v>De hemionitide</v>
      </c>
    </row>
    <row r="575">
      <c r="A575" s="15" t="s">
        <v>10848</v>
      </c>
      <c r="B575" s="14" t="s">
        <v>7017</v>
      </c>
      <c r="C575" s="15" t="s">
        <v>10849</v>
      </c>
      <c r="D575" s="15"/>
      <c r="E575" s="15">
        <v>187.0</v>
      </c>
      <c r="F575" s="15" t="s">
        <v>8665</v>
      </c>
      <c r="G575" s="15">
        <v>83.0</v>
      </c>
      <c r="H575" s="15" t="s">
        <v>2333</v>
      </c>
      <c r="I575" s="15" t="s">
        <v>10850</v>
      </c>
      <c r="J575" s="26" t="str">
        <f>IFERROR(__xludf.DUMMYFUNCTION("IF(G575="""","""",if(G575=0, INDEX(G$2:G575, MAX(FILTER(ROW(G$2:G575), G$2:G575&lt;&gt;0)))&amp;""v"", G575&amp;""r""))"),"83r")</f>
        <v>83r</v>
      </c>
      <c r="K575" s="25" t="str">
        <f t="shared" si="1"/>
        <v>De anthyllide</v>
      </c>
    </row>
    <row r="576">
      <c r="A576" s="15" t="s">
        <v>10851</v>
      </c>
      <c r="B576" s="14" t="s">
        <v>7020</v>
      </c>
      <c r="C576" s="15" t="s">
        <v>10852</v>
      </c>
      <c r="D576" s="15"/>
      <c r="E576" s="15">
        <v>188.0</v>
      </c>
      <c r="F576" s="15" t="s">
        <v>8665</v>
      </c>
      <c r="G576" s="15">
        <v>0.0</v>
      </c>
      <c r="H576" s="15" t="s">
        <v>2341</v>
      </c>
      <c r="I576" s="15" t="s">
        <v>10853</v>
      </c>
      <c r="J576" s="26" t="str">
        <f>IFERROR(__xludf.DUMMYFUNCTION("IF(G576="""","""",if(G576=0, INDEX(G$2:G576, MAX(FILTER(ROW(G$2:G576), G$2:G576&lt;&gt;0)))&amp;""v"", G576&amp;""r""))"),"0v")</f>
        <v>0v</v>
      </c>
      <c r="K576" s="25" t="str">
        <f t="shared" si="1"/>
        <v>De anthemide</v>
      </c>
    </row>
    <row r="577">
      <c r="A577" s="15" t="s">
        <v>10854</v>
      </c>
      <c r="B577" s="14" t="s">
        <v>7023</v>
      </c>
      <c r="C577" s="15" t="s">
        <v>10855</v>
      </c>
      <c r="D577" s="15"/>
      <c r="E577" s="15">
        <v>188.0</v>
      </c>
      <c r="F577" s="15" t="s">
        <v>8665</v>
      </c>
      <c r="G577" s="15">
        <v>0.0</v>
      </c>
      <c r="H577" s="15" t="s">
        <v>2349</v>
      </c>
      <c r="I577" s="15" t="s">
        <v>10856</v>
      </c>
      <c r="J577" s="26" t="str">
        <f>IFERROR(__xludf.DUMMYFUNCTION("IF(G577="""","""",if(G577=0, INDEX(G$2:G577, MAX(FILTER(ROW(G$2:G577), G$2:G577&lt;&gt;0)))&amp;""v"", G577&amp;""r""))"),"0v")</f>
        <v>0v</v>
      </c>
      <c r="K577" s="25" t="str">
        <f t="shared" si="1"/>
        <v>De parthenio</v>
      </c>
    </row>
    <row r="578">
      <c r="A578" s="15" t="s">
        <v>10857</v>
      </c>
      <c r="B578" s="14" t="s">
        <v>7026</v>
      </c>
      <c r="C578" s="15" t="s">
        <v>10858</v>
      </c>
      <c r="D578" s="15"/>
      <c r="E578" s="15">
        <v>188.0</v>
      </c>
      <c r="F578" s="15" t="s">
        <v>8665</v>
      </c>
      <c r="G578" s="15">
        <v>0.0</v>
      </c>
      <c r="H578" s="15" t="s">
        <v>2357</v>
      </c>
      <c r="I578" s="15" t="s">
        <v>10859</v>
      </c>
      <c r="J578" s="26" t="str">
        <f>IFERROR(__xludf.DUMMYFUNCTION("IF(G578="""","""",if(G578=0, INDEX(G$2:G578, MAX(FILTER(ROW(G$2:G578), G$2:G578&lt;&gt;0)))&amp;""v"", G578&amp;""r""))"),"0v")</f>
        <v>0v</v>
      </c>
      <c r="K578" s="25" t="str">
        <f t="shared" si="1"/>
        <v>De buphthalmo</v>
      </c>
    </row>
    <row r="579">
      <c r="A579" s="15" t="s">
        <v>10860</v>
      </c>
      <c r="B579" s="14" t="s">
        <v>7029</v>
      </c>
      <c r="C579" s="15" t="s">
        <v>10861</v>
      </c>
      <c r="D579" s="15"/>
      <c r="E579" s="15">
        <v>189.0</v>
      </c>
      <c r="F579" s="15" t="s">
        <v>8665</v>
      </c>
      <c r="G579" s="15">
        <v>84.0</v>
      </c>
      <c r="H579" s="15" t="s">
        <v>2365</v>
      </c>
      <c r="I579" s="15" t="s">
        <v>8825</v>
      </c>
      <c r="J579" s="26" t="str">
        <f>IFERROR(__xludf.DUMMYFUNCTION("IF(G579="""","""",if(G579=0, INDEX(G$2:G579, MAX(FILTER(ROW(G$2:G579), G$2:G579&lt;&gt;0)))&amp;""v"", G579&amp;""r""))"),"84r")</f>
        <v>84r</v>
      </c>
      <c r="K579" s="25" t="str">
        <f t="shared" si="1"/>
        <v>De paeonia</v>
      </c>
    </row>
    <row r="580">
      <c r="A580" s="15" t="s">
        <v>10862</v>
      </c>
      <c r="B580" s="14" t="s">
        <v>7032</v>
      </c>
      <c r="C580" s="15" t="s">
        <v>10863</v>
      </c>
      <c r="D580" s="15"/>
      <c r="E580" s="15">
        <v>189.0</v>
      </c>
      <c r="F580" s="15" t="s">
        <v>8665</v>
      </c>
      <c r="G580" s="15">
        <v>84.0</v>
      </c>
      <c r="H580" s="15" t="s">
        <v>2374</v>
      </c>
      <c r="I580" s="15" t="s">
        <v>10864</v>
      </c>
      <c r="J580" s="26" t="str">
        <f>IFERROR(__xludf.DUMMYFUNCTION("IF(G580="""","""",if(G580=0, INDEX(G$2:G580, MAX(FILTER(ROW(G$2:G580), G$2:G580&lt;&gt;0)))&amp;""v"", G580&amp;""r""))"),"84r")</f>
        <v>84r</v>
      </c>
      <c r="K580" s="25" t="str">
        <f t="shared" si="1"/>
        <v>De lithospermo</v>
      </c>
    </row>
    <row r="581">
      <c r="A581" s="15" t="s">
        <v>10865</v>
      </c>
      <c r="B581" s="14" t="s">
        <v>7035</v>
      </c>
      <c r="C581" s="15" t="s">
        <v>10866</v>
      </c>
      <c r="D581" s="15"/>
      <c r="E581" s="15">
        <v>190.0</v>
      </c>
      <c r="F581" s="15" t="s">
        <v>8665</v>
      </c>
      <c r="G581" s="15">
        <v>0.0</v>
      </c>
      <c r="H581" s="15" t="s">
        <v>2382</v>
      </c>
      <c r="I581" s="15" t="s">
        <v>10867</v>
      </c>
      <c r="J581" s="26" t="str">
        <f>IFERROR(__xludf.DUMMYFUNCTION("IF(G581="""","""",if(G581=0, INDEX(G$2:G581, MAX(FILTER(ROW(G$2:G581), G$2:G581&lt;&gt;0)))&amp;""v"", G581&amp;""r""))"),"0v")</f>
        <v>0v</v>
      </c>
      <c r="K581" s="25" t="str">
        <f t="shared" si="1"/>
        <v>De phalaride</v>
      </c>
    </row>
    <row r="582">
      <c r="A582" s="15" t="s">
        <v>10868</v>
      </c>
      <c r="B582" s="14" t="s">
        <v>7038</v>
      </c>
      <c r="C582" s="15" t="s">
        <v>10869</v>
      </c>
      <c r="D582" s="15"/>
      <c r="E582" s="15">
        <v>190.0</v>
      </c>
      <c r="F582" s="15" t="s">
        <v>8665</v>
      </c>
      <c r="G582" s="15">
        <v>0.0</v>
      </c>
      <c r="H582" s="15" t="s">
        <v>2390</v>
      </c>
      <c r="I582" s="15" t="s">
        <v>10870</v>
      </c>
      <c r="J582" s="26" t="str">
        <f>IFERROR(__xludf.DUMMYFUNCTION("IF(G582="""","""",if(G582=0, INDEX(G$2:G582, MAX(FILTER(ROW(G$2:G582), G$2:G582&lt;&gt;0)))&amp;""v"", G582&amp;""r""))"),"0v")</f>
        <v>0v</v>
      </c>
      <c r="K582" s="25" t="str">
        <f t="shared" si="1"/>
        <v>De rubia</v>
      </c>
    </row>
    <row r="583">
      <c r="A583" s="15" t="s">
        <v>10871</v>
      </c>
      <c r="B583" s="14" t="s">
        <v>7040</v>
      </c>
      <c r="C583" s="15" t="s">
        <v>10872</v>
      </c>
      <c r="D583" s="15"/>
      <c r="E583" s="15">
        <v>190.0</v>
      </c>
      <c r="F583" s="15" t="s">
        <v>8665</v>
      </c>
      <c r="G583" s="15">
        <v>0.0</v>
      </c>
      <c r="H583" s="15" t="s">
        <v>2398</v>
      </c>
      <c r="I583" s="15" t="s">
        <v>10873</v>
      </c>
      <c r="J583" s="26" t="str">
        <f>IFERROR(__xludf.DUMMYFUNCTION("IF(G583="""","""",if(G583=0, INDEX(G$2:G583, MAX(FILTER(ROW(G$2:G583), G$2:G583&lt;&gt;0)))&amp;""v"", G583&amp;""r""))"),"0v")</f>
        <v>0v</v>
      </c>
      <c r="K583" s="25" t="str">
        <f t="shared" si="1"/>
        <v>De lonchitide</v>
      </c>
    </row>
    <row r="584">
      <c r="A584" s="15" t="s">
        <v>10874</v>
      </c>
      <c r="B584" s="14" t="s">
        <v>7043</v>
      </c>
      <c r="C584" s="15" t="s">
        <v>10875</v>
      </c>
      <c r="D584" s="15"/>
      <c r="E584" s="15">
        <v>190.0</v>
      </c>
      <c r="F584" s="15" t="s">
        <v>8665</v>
      </c>
      <c r="G584" s="15">
        <v>0.0</v>
      </c>
      <c r="H584" s="15" t="s">
        <v>2406</v>
      </c>
      <c r="I584" s="15" t="s">
        <v>10876</v>
      </c>
      <c r="J584" s="26" t="str">
        <f>IFERROR(__xludf.DUMMYFUNCTION("IF(G584="""","""",if(G584=0, INDEX(G$2:G584, MAX(FILTER(ROW(G$2:G584), G$2:G584&lt;&gt;0)))&amp;""v"", G584&amp;""r""))"),"0v")</f>
        <v>0v</v>
      </c>
      <c r="K584" s="25" t="str">
        <f t="shared" si="1"/>
        <v>De altera lonchitide</v>
      </c>
    </row>
    <row r="585">
      <c r="A585" s="15" t="s">
        <v>10877</v>
      </c>
      <c r="B585" s="14" t="s">
        <v>7045</v>
      </c>
      <c r="C585" s="15" t="s">
        <v>10878</v>
      </c>
      <c r="D585" s="15"/>
      <c r="E585" s="15">
        <v>191.0</v>
      </c>
      <c r="F585" s="15" t="s">
        <v>8665</v>
      </c>
      <c r="G585" s="15">
        <v>85.0</v>
      </c>
      <c r="H585" s="15" t="s">
        <v>2414</v>
      </c>
      <c r="I585" s="15" t="s">
        <v>10879</v>
      </c>
      <c r="J585" s="26" t="str">
        <f>IFERROR(__xludf.DUMMYFUNCTION("IF(G585="""","""",if(G585=0, INDEX(G$2:G585, MAX(FILTER(ROW(G$2:G585), G$2:G585&lt;&gt;0)))&amp;""v"", G585&amp;""r""))"),"85r")</f>
        <v>85r</v>
      </c>
      <c r="K585" s="25" t="str">
        <f t="shared" si="1"/>
        <v>De althaea</v>
      </c>
    </row>
    <row r="586">
      <c r="A586" s="15" t="s">
        <v>10880</v>
      </c>
      <c r="B586" s="14" t="s">
        <v>7048</v>
      </c>
      <c r="C586" s="15" t="s">
        <v>10881</v>
      </c>
      <c r="D586" s="15"/>
      <c r="E586" s="15">
        <v>191.0</v>
      </c>
      <c r="F586" s="15" t="s">
        <v>8665</v>
      </c>
      <c r="G586" s="15">
        <v>85.0</v>
      </c>
      <c r="H586" s="15" t="s">
        <v>2422</v>
      </c>
      <c r="I586" s="15" t="s">
        <v>10882</v>
      </c>
      <c r="J586" s="26" t="str">
        <f>IFERROR(__xludf.DUMMYFUNCTION("IF(G586="""","""",if(G586=0, INDEX(G$2:G586, MAX(FILTER(ROW(G$2:G586), G$2:G586&lt;&gt;0)))&amp;""v"", G586&amp;""r""))"),"85r")</f>
        <v>85r</v>
      </c>
      <c r="K586" s="25" t="str">
        <f t="shared" si="1"/>
        <v>De alcea</v>
      </c>
    </row>
    <row r="587">
      <c r="A587" s="15" t="s">
        <v>10883</v>
      </c>
      <c r="B587" s="14" t="s">
        <v>7051</v>
      </c>
      <c r="C587" s="15" t="s">
        <v>10884</v>
      </c>
      <c r="D587" s="15"/>
      <c r="E587" s="15">
        <v>191.0</v>
      </c>
      <c r="F587" s="15" t="s">
        <v>8665</v>
      </c>
      <c r="G587" s="15">
        <v>85.0</v>
      </c>
      <c r="H587" s="15" t="s">
        <v>2431</v>
      </c>
      <c r="I587" s="15" t="s">
        <v>10885</v>
      </c>
      <c r="J587" s="26" t="str">
        <f>IFERROR(__xludf.DUMMYFUNCTION("IF(G587="""","""",if(G587=0, INDEX(G$2:G587, MAX(FILTER(ROW(G$2:G587), G$2:G587&lt;&gt;0)))&amp;""v"", G587&amp;""r""))"),"85r")</f>
        <v>85r</v>
      </c>
      <c r="K587" s="25" t="str">
        <f t="shared" si="1"/>
        <v>De sylvestri cannabe</v>
      </c>
    </row>
    <row r="588">
      <c r="A588" s="15" t="s">
        <v>10886</v>
      </c>
      <c r="B588" s="14" t="s">
        <v>7054</v>
      </c>
      <c r="C588" s="15" t="s">
        <v>10887</v>
      </c>
      <c r="D588" s="15"/>
      <c r="E588" s="15">
        <v>191.0</v>
      </c>
      <c r="F588" s="15" t="s">
        <v>8665</v>
      </c>
      <c r="G588" s="15">
        <v>85.0</v>
      </c>
      <c r="H588" s="15" t="s">
        <v>3496</v>
      </c>
      <c r="I588" s="15" t="s">
        <v>10888</v>
      </c>
      <c r="J588" s="26" t="str">
        <f>IFERROR(__xludf.DUMMYFUNCTION("IF(G588="""","""",if(G588=0, INDEX(G$2:G588, MAX(FILTER(ROW(G$2:G588), G$2:G588&lt;&gt;0)))&amp;""v"", G588&amp;""r""))"),"85r")</f>
        <v>85r</v>
      </c>
      <c r="K588" s="25" t="str">
        <f t="shared" si="1"/>
        <v>De sativa cannabe</v>
      </c>
    </row>
    <row r="589">
      <c r="A589" s="15" t="s">
        <v>10889</v>
      </c>
      <c r="B589" s="14" t="s">
        <v>7056</v>
      </c>
      <c r="C589" s="15" t="s">
        <v>10890</v>
      </c>
      <c r="D589" s="15"/>
      <c r="E589" s="15">
        <v>192.0</v>
      </c>
      <c r="F589" s="15" t="s">
        <v>8665</v>
      </c>
      <c r="G589" s="15">
        <v>0.0</v>
      </c>
      <c r="H589" s="15" t="s">
        <v>2446</v>
      </c>
      <c r="I589" s="15" t="s">
        <v>10891</v>
      </c>
      <c r="J589" s="26" t="str">
        <f>IFERROR(__xludf.DUMMYFUNCTION("IF(G589="""","""",if(G589=0, INDEX(G$2:G589, MAX(FILTER(ROW(G$2:G589), G$2:G589&lt;&gt;0)))&amp;""v"", G589&amp;""r""))"),"0v")</f>
        <v>0v</v>
      </c>
      <c r="K589" s="25" t="str">
        <f t="shared" si="1"/>
        <v>De anagyir</v>
      </c>
    </row>
    <row r="590">
      <c r="A590" s="15" t="s">
        <v>10892</v>
      </c>
      <c r="B590" s="14" t="s">
        <v>7059</v>
      </c>
      <c r="C590" s="15" t="s">
        <v>10893</v>
      </c>
      <c r="D590" s="15"/>
      <c r="E590" s="15">
        <v>192.0</v>
      </c>
      <c r="F590" s="15" t="s">
        <v>8665</v>
      </c>
      <c r="G590" s="15">
        <v>0.0</v>
      </c>
      <c r="H590" s="15" t="s">
        <v>2455</v>
      </c>
      <c r="I590" s="15" t="s">
        <v>3441</v>
      </c>
      <c r="J590" s="26" t="str">
        <f>IFERROR(__xludf.DUMMYFUNCTION("IF(G590="""","""",if(G590=0, INDEX(G$2:G590, MAX(FILTER(ROW(G$2:G590), G$2:G590&lt;&gt;0)))&amp;""v"", G590&amp;""r""))"),"0v")</f>
        <v>0v</v>
      </c>
      <c r="K590" s="25" t="str">
        <f t="shared" si="1"/>
        <v>De cepaea</v>
      </c>
    </row>
    <row r="591">
      <c r="A591" s="15" t="s">
        <v>10894</v>
      </c>
      <c r="B591" s="14" t="s">
        <v>7062</v>
      </c>
      <c r="C591" s="15" t="s">
        <v>10895</v>
      </c>
      <c r="D591" s="15"/>
      <c r="E591" s="15">
        <v>192.0</v>
      </c>
      <c r="F591" s="15" t="s">
        <v>8665</v>
      </c>
      <c r="G591" s="15">
        <v>0.0</v>
      </c>
      <c r="H591" s="15" t="s">
        <v>2463</v>
      </c>
      <c r="I591" s="15" t="s">
        <v>10896</v>
      </c>
      <c r="J591" s="26" t="str">
        <f>IFERROR(__xludf.DUMMYFUNCTION("IF(G591="""","""",if(G591=0, INDEX(G$2:G591, MAX(FILTER(ROW(G$2:G591), G$2:G591&lt;&gt;0)))&amp;""v"", G591&amp;""r""))"),"0v")</f>
        <v>0v</v>
      </c>
      <c r="K591" s="25" t="str">
        <f t="shared" si="1"/>
        <v>De alimate</v>
      </c>
    </row>
    <row r="592">
      <c r="A592" s="15" t="s">
        <v>10897</v>
      </c>
      <c r="B592" s="14" t="s">
        <v>7064</v>
      </c>
      <c r="C592" s="15" t="s">
        <v>10898</v>
      </c>
      <c r="D592" s="15"/>
      <c r="E592" s="15">
        <v>192.0</v>
      </c>
      <c r="F592" s="15" t="s">
        <v>8665</v>
      </c>
      <c r="G592" s="15">
        <v>0.0</v>
      </c>
      <c r="H592" s="15" t="s">
        <v>2471</v>
      </c>
      <c r="I592" s="15" t="s">
        <v>10899</v>
      </c>
      <c r="J592" s="26" t="str">
        <f>IFERROR(__xludf.DUMMYFUNCTION("IF(G592="""","""",if(G592=0, INDEX(G$2:G592, MAX(FILTER(ROW(G$2:G592), G$2:G592&lt;&gt;0)))&amp;""v"", G592&amp;""r""))"),"0v")</f>
        <v>0v</v>
      </c>
      <c r="K592" s="25" t="str">
        <f t="shared" si="1"/>
        <v>De onobrychide</v>
      </c>
    </row>
    <row r="593">
      <c r="A593" s="15" t="s">
        <v>10900</v>
      </c>
      <c r="B593" s="14" t="s">
        <v>7067</v>
      </c>
      <c r="C593" s="15" t="s">
        <v>10901</v>
      </c>
      <c r="D593" s="15"/>
      <c r="E593" s="15">
        <v>192.0</v>
      </c>
      <c r="F593" s="15" t="s">
        <v>8665</v>
      </c>
      <c r="G593" s="15">
        <v>0.0</v>
      </c>
      <c r="H593" s="15" t="s">
        <v>2479</v>
      </c>
      <c r="I593" s="15" t="s">
        <v>10902</v>
      </c>
      <c r="J593" s="26" t="str">
        <f>IFERROR(__xludf.DUMMYFUNCTION("IF(G593="""","""",if(G593=0, INDEX(G$2:G593, MAX(FILTER(ROW(G$2:G593), G$2:G593&lt;&gt;0)))&amp;""v"", G593&amp;""r""))"),"0v")</f>
        <v>0v</v>
      </c>
      <c r="K593" s="25" t="str">
        <f t="shared" si="1"/>
        <v>De hyperico</v>
      </c>
    </row>
    <row r="594">
      <c r="A594" s="15" t="s">
        <v>10903</v>
      </c>
      <c r="B594" s="14" t="s">
        <v>7069</v>
      </c>
      <c r="C594" s="15" t="s">
        <v>10904</v>
      </c>
      <c r="D594" s="15"/>
      <c r="E594" s="15">
        <v>193.0</v>
      </c>
      <c r="F594" s="15" t="s">
        <v>8665</v>
      </c>
      <c r="G594" s="15">
        <v>86.0</v>
      </c>
      <c r="H594" s="15" t="s">
        <v>2487</v>
      </c>
      <c r="I594" s="15" t="s">
        <v>10905</v>
      </c>
      <c r="J594" s="26" t="str">
        <f>IFERROR(__xludf.DUMMYFUNCTION("IF(G594="""","""",if(G594=0, INDEX(G$2:G594, MAX(FILTER(ROW(G$2:G594), G$2:G594&lt;&gt;0)))&amp;""v"", G594&amp;""r""))"),"86r")</f>
        <v>86r</v>
      </c>
      <c r="K594" s="25" t="str">
        <f t="shared" si="1"/>
        <v>De ascyro</v>
      </c>
    </row>
    <row r="595">
      <c r="A595" s="15" t="s">
        <v>10906</v>
      </c>
      <c r="B595" s="14" t="s">
        <v>7071</v>
      </c>
      <c r="C595" s="15" t="s">
        <v>10907</v>
      </c>
      <c r="D595" s="15"/>
      <c r="E595" s="15">
        <v>193.0</v>
      </c>
      <c r="F595" s="15" t="s">
        <v>8665</v>
      </c>
      <c r="G595" s="15">
        <v>86.0</v>
      </c>
      <c r="H595" s="15" t="s">
        <v>2495</v>
      </c>
      <c r="I595" s="15" t="s">
        <v>10905</v>
      </c>
      <c r="J595" s="26" t="str">
        <f>IFERROR(__xludf.DUMMYFUNCTION("IF(G595="""","""",if(G595=0, INDEX(G$2:G595, MAX(FILTER(ROW(G$2:G595), G$2:G595&lt;&gt;0)))&amp;""v"", G595&amp;""r""))"),"86r")</f>
        <v>86r</v>
      </c>
      <c r="K595" s="25" t="str">
        <f t="shared" si="1"/>
        <v>De ascyro</v>
      </c>
    </row>
    <row r="596">
      <c r="A596" s="15" t="s">
        <v>10908</v>
      </c>
      <c r="B596" s="14" t="s">
        <v>7073</v>
      </c>
      <c r="C596" s="15" t="s">
        <v>10909</v>
      </c>
      <c r="D596" s="15"/>
      <c r="E596" s="15">
        <v>193.0</v>
      </c>
      <c r="F596" s="15" t="s">
        <v>8665</v>
      </c>
      <c r="G596" s="15">
        <v>86.0</v>
      </c>
      <c r="H596" s="15" t="s">
        <v>2498</v>
      </c>
      <c r="I596" s="15" t="s">
        <v>10910</v>
      </c>
      <c r="J596" s="26" t="str">
        <f>IFERROR(__xludf.DUMMYFUNCTION("IF(G596="""","""",if(G596=0, INDEX(G$2:G596, MAX(FILTER(ROW(G$2:G596), G$2:G596&lt;&gt;0)))&amp;""v"", G596&amp;""r""))"),"86r")</f>
        <v>86r</v>
      </c>
      <c r="K596" s="25" t="str">
        <f t="shared" si="1"/>
        <v>De androsaemo</v>
      </c>
    </row>
    <row r="597">
      <c r="A597" s="15" t="s">
        <v>10911</v>
      </c>
      <c r="B597" s="14" t="s">
        <v>7075</v>
      </c>
      <c r="C597" s="15" t="s">
        <v>10912</v>
      </c>
      <c r="D597" s="15"/>
      <c r="E597" s="15">
        <v>193.0</v>
      </c>
      <c r="F597" s="15" t="s">
        <v>8665</v>
      </c>
      <c r="G597" s="15">
        <v>86.0</v>
      </c>
      <c r="H597" s="15" t="s">
        <v>2506</v>
      </c>
      <c r="I597" s="15" t="s">
        <v>10913</v>
      </c>
      <c r="J597" s="26" t="str">
        <f>IFERROR(__xludf.DUMMYFUNCTION("IF(G597="""","""",if(G597=0, INDEX(G$2:G597, MAX(FILTER(ROW(G$2:G597), G$2:G597&lt;&gt;0)))&amp;""v"", G597&amp;""r""))"),"86r")</f>
        <v>86r</v>
      </c>
      <c r="K597" s="25" t="str">
        <f t="shared" si="1"/>
        <v>De aiuga</v>
      </c>
    </row>
    <row r="598">
      <c r="A598" s="15" t="s">
        <v>10914</v>
      </c>
      <c r="B598" s="14" t="s">
        <v>7078</v>
      </c>
      <c r="C598" s="15" t="s">
        <v>10915</v>
      </c>
      <c r="D598" s="15"/>
      <c r="E598" s="15">
        <v>194.0</v>
      </c>
      <c r="F598" s="15" t="s">
        <v>8665</v>
      </c>
      <c r="G598" s="15">
        <v>0.0</v>
      </c>
      <c r="H598" s="15" t="s">
        <v>2514</v>
      </c>
      <c r="I598" s="15" t="s">
        <v>10916</v>
      </c>
      <c r="J598" s="26" t="str">
        <f>IFERROR(__xludf.DUMMYFUNCTION("IF(G598="""","""",if(G598=0, INDEX(G$2:G598, MAX(FILTER(ROW(G$2:G598), G$2:G598&lt;&gt;0)))&amp;""v"", G598&amp;""r""))"),"0v")</f>
        <v>0v</v>
      </c>
      <c r="K598" s="25" t="str">
        <f t="shared" si="1"/>
        <v>De altera aiuga</v>
      </c>
    </row>
    <row r="599">
      <c r="A599" s="15" t="s">
        <v>10917</v>
      </c>
      <c r="B599" s="14" t="s">
        <v>7080</v>
      </c>
      <c r="C599" s="15" t="s">
        <v>10918</v>
      </c>
      <c r="D599" s="15"/>
      <c r="E599" s="15">
        <v>195.0</v>
      </c>
      <c r="F599" s="15" t="s">
        <v>8846</v>
      </c>
      <c r="G599" s="15">
        <v>87.0</v>
      </c>
      <c r="H599" s="15" t="s">
        <v>24</v>
      </c>
      <c r="I599" s="15" t="s">
        <v>10919</v>
      </c>
      <c r="J599" s="26" t="str">
        <f>IFERROR(__xludf.DUMMYFUNCTION("IF(G599="""","""",if(G599=0, INDEX(G$2:G599, MAX(FILTER(ROW(G$2:G599), G$2:G599&lt;&gt;0)))&amp;""v"", G599&amp;""r""))"),"87r")</f>
        <v>87r</v>
      </c>
      <c r="K599" s="25" t="str">
        <f t="shared" si="1"/>
        <v>De betonica</v>
      </c>
    </row>
    <row r="600">
      <c r="A600" s="15" t="s">
        <v>10920</v>
      </c>
      <c r="B600" s="14" t="s">
        <v>7083</v>
      </c>
      <c r="C600" s="15" t="s">
        <v>10921</v>
      </c>
      <c r="D600" s="15"/>
      <c r="E600" s="15">
        <v>196.0</v>
      </c>
      <c r="F600" s="15" t="s">
        <v>8846</v>
      </c>
      <c r="G600" s="15">
        <v>0.0</v>
      </c>
      <c r="H600" s="15" t="s">
        <v>32</v>
      </c>
      <c r="I600" s="15" t="s">
        <v>10922</v>
      </c>
      <c r="J600" s="26" t="str">
        <f>IFERROR(__xludf.DUMMYFUNCTION("IF(G600="""","""",if(G600=0, INDEX(G$2:G600, MAX(FILTER(ROW(G$2:G600), G$2:G600&lt;&gt;0)))&amp;""v"", G600&amp;""r""))"),"0v")</f>
        <v>0v</v>
      </c>
      <c r="K600" s="25" t="str">
        <f t="shared" si="1"/>
        <v>De bretanica</v>
      </c>
    </row>
    <row r="601">
      <c r="A601" s="15"/>
      <c r="B601" s="14"/>
      <c r="C601" s="15"/>
      <c r="D601" s="15"/>
      <c r="E601" s="15">
        <v>196.0</v>
      </c>
      <c r="F601" s="15" t="s">
        <v>8846</v>
      </c>
      <c r="G601" s="15">
        <v>0.0</v>
      </c>
      <c r="H601" s="15" t="s">
        <v>40</v>
      </c>
      <c r="I601" s="15" t="s">
        <v>10923</v>
      </c>
      <c r="J601" s="26" t="str">
        <f>IFERROR(__xludf.DUMMYFUNCTION("IF(G601="""","""",if(G601=0, INDEX(G$2:G601, MAX(FILTER(ROW(G$2:G601), G$2:G601&lt;&gt;0)))&amp;""v"", G601&amp;""r""))"),"0v")</f>
        <v>0v</v>
      </c>
      <c r="K601" s="25" t="str">
        <f t="shared" si="1"/>
        <v>De vettonica</v>
      </c>
    </row>
    <row r="602">
      <c r="A602" s="15" t="s">
        <v>10924</v>
      </c>
      <c r="B602" s="14" t="s">
        <v>7086</v>
      </c>
      <c r="C602" s="15" t="s">
        <v>10925</v>
      </c>
      <c r="D602" s="15"/>
      <c r="E602" s="15">
        <v>196.0</v>
      </c>
      <c r="F602" s="15" t="s">
        <v>8846</v>
      </c>
      <c r="G602" s="15">
        <v>0.0</v>
      </c>
      <c r="H602" s="15" t="s">
        <v>49</v>
      </c>
      <c r="I602" s="15" t="s">
        <v>3506</v>
      </c>
      <c r="J602" s="26" t="str">
        <f>IFERROR(__xludf.DUMMYFUNCTION("IF(G602="""","""",if(G602=0, INDEX(G$2:G602, MAX(FILTER(ROW(G$2:G602), G$2:G602&lt;&gt;0)))&amp;""v"", G602&amp;""r""))"),"0v")</f>
        <v>0v</v>
      </c>
      <c r="K602" s="25" t="str">
        <f t="shared" si="1"/>
        <v>De lysimachia</v>
      </c>
    </row>
    <row r="603">
      <c r="A603" s="15" t="s">
        <v>10926</v>
      </c>
      <c r="B603" s="14" t="s">
        <v>7089</v>
      </c>
      <c r="C603" s="15" t="s">
        <v>10927</v>
      </c>
      <c r="D603" s="15"/>
      <c r="E603" s="15">
        <v>196.0</v>
      </c>
      <c r="F603" s="15" t="s">
        <v>8846</v>
      </c>
      <c r="G603" s="15">
        <v>0.0</v>
      </c>
      <c r="H603" s="15" t="s">
        <v>59</v>
      </c>
      <c r="I603" s="15" t="s">
        <v>10928</v>
      </c>
      <c r="J603" s="26" t="str">
        <f>IFERROR(__xludf.DUMMYFUNCTION("IF(G603="""","""",if(G603=0, INDEX(G$2:G603, MAX(FILTER(ROW(G$2:G603), G$2:G603&lt;&gt;0)))&amp;""v"", G603&amp;""r""))"),"0v")</f>
        <v>0v</v>
      </c>
      <c r="K603" s="25" t="str">
        <f t="shared" si="1"/>
        <v>De sanguinaria ceu polygono</v>
      </c>
    </row>
    <row r="604">
      <c r="A604" s="15" t="s">
        <v>10929</v>
      </c>
      <c r="B604" s="14" t="s">
        <v>7092</v>
      </c>
      <c r="C604" s="15" t="s">
        <v>10930</v>
      </c>
      <c r="D604" s="15"/>
      <c r="E604" s="15">
        <v>197.0</v>
      </c>
      <c r="F604" s="15" t="s">
        <v>8846</v>
      </c>
      <c r="G604" s="15">
        <v>88.0</v>
      </c>
      <c r="H604" s="15" t="s">
        <v>67</v>
      </c>
      <c r="I604" s="15" t="s">
        <v>10931</v>
      </c>
      <c r="J604" s="26" t="str">
        <f>IFERROR(__xludf.DUMMYFUNCTION("IF(G604="""","""",if(G604=0, INDEX(G$2:G604, MAX(FILTER(ROW(G$2:G604), G$2:G604&lt;&gt;0)))&amp;""v"", G604&amp;""r""))"),"88r")</f>
        <v>88r</v>
      </c>
      <c r="K604" s="25" t="str">
        <f t="shared" si="1"/>
        <v>De sanguinaria foemina</v>
      </c>
    </row>
    <row r="605">
      <c r="B605" s="14" t="s">
        <v>7095</v>
      </c>
      <c r="C605" s="15" t="s">
        <v>10932</v>
      </c>
      <c r="D605" s="15"/>
      <c r="E605" s="15">
        <v>197.0</v>
      </c>
      <c r="F605" s="15" t="s">
        <v>8846</v>
      </c>
      <c r="G605" s="15">
        <v>88.0</v>
      </c>
      <c r="H605" s="15" t="s">
        <v>75</v>
      </c>
      <c r="I605" s="15" t="s">
        <v>10933</v>
      </c>
      <c r="J605" s="26" t="str">
        <f>IFERROR(__xludf.DUMMYFUNCTION("IF(G605="""","""",if(G605=0, INDEX(G$2:G605, MAX(FILTER(ROW(G$2:G605), G$2:G605&lt;&gt;0)))&amp;""v"", G605&amp;""r""))"),"88r")</f>
        <v>88r</v>
      </c>
      <c r="K605" s="25" t="str">
        <f t="shared" si="1"/>
        <v>De polygonato</v>
      </c>
    </row>
    <row r="606">
      <c r="A606" s="15" t="s">
        <v>10934</v>
      </c>
      <c r="B606" s="14" t="s">
        <v>7098</v>
      </c>
      <c r="C606" s="15" t="s">
        <v>10935</v>
      </c>
      <c r="D606" s="15"/>
      <c r="E606" s="15">
        <v>197.0</v>
      </c>
      <c r="F606" s="15" t="s">
        <v>8846</v>
      </c>
      <c r="G606" s="15">
        <v>88.0</v>
      </c>
      <c r="H606" s="15" t="s">
        <v>83</v>
      </c>
      <c r="I606" s="15" t="s">
        <v>10936</v>
      </c>
      <c r="J606" s="26" t="str">
        <f>IFERROR(__xludf.DUMMYFUNCTION("IF(G606="""","""",if(G606=0, INDEX(G$2:G606, MAX(FILTER(ROW(G$2:G606), G$2:G606&lt;&gt;0)))&amp;""v"", G606&amp;""r""))"),"88r")</f>
        <v>88r</v>
      </c>
      <c r="K606" s="25" t="str">
        <f t="shared" si="1"/>
        <v>De clematide</v>
      </c>
    </row>
    <row r="607">
      <c r="A607" s="15"/>
      <c r="B607" s="14"/>
      <c r="C607" s="15"/>
      <c r="D607" s="15"/>
      <c r="E607" s="15">
        <v>197.0</v>
      </c>
      <c r="F607" s="15" t="s">
        <v>8846</v>
      </c>
      <c r="G607" s="15">
        <v>88.0</v>
      </c>
      <c r="H607" s="15" t="s">
        <v>91</v>
      </c>
      <c r="I607" s="15" t="s">
        <v>10937</v>
      </c>
      <c r="J607" s="26" t="str">
        <f>IFERROR(__xludf.DUMMYFUNCTION("IF(G607="""","""",if(G607=0, INDEX(G$2:G607, MAX(FILTER(ROW(G$2:G607), G$2:G607&lt;&gt;0)))&amp;""v"", G607&amp;""r""))"),"88r")</f>
        <v>88r</v>
      </c>
      <c r="K607" s="25" t="str">
        <f t="shared" si="1"/>
        <v>De altera clematide</v>
      </c>
    </row>
    <row r="608">
      <c r="A608" s="15" t="s">
        <v>10938</v>
      </c>
      <c r="B608" s="14" t="s">
        <v>7102</v>
      </c>
      <c r="C608" s="15" t="s">
        <v>10939</v>
      </c>
      <c r="D608" s="15"/>
      <c r="E608" s="15">
        <v>198.0</v>
      </c>
      <c r="F608" s="15" t="s">
        <v>8846</v>
      </c>
      <c r="G608" s="15">
        <v>0.0</v>
      </c>
      <c r="H608" s="15" t="s">
        <v>99</v>
      </c>
      <c r="I608" s="15" t="s">
        <v>3538</v>
      </c>
      <c r="J608" s="26" t="str">
        <f>IFERROR(__xludf.DUMMYFUNCTION("IF(G608="""","""",if(G608=0, INDEX(G$2:G608, MAX(FILTER(ROW(G$2:G608), G$2:G608&lt;&gt;0)))&amp;""v"", G608&amp;""r""))"),"0v")</f>
        <v>0v</v>
      </c>
      <c r="K608" s="25" t="str">
        <f t="shared" si="1"/>
        <v>De polemonia</v>
      </c>
    </row>
    <row r="609">
      <c r="A609" s="15" t="s">
        <v>10940</v>
      </c>
      <c r="B609" s="14" t="s">
        <v>7105</v>
      </c>
      <c r="C609" s="15" t="s">
        <v>10941</v>
      </c>
      <c r="D609" s="15"/>
      <c r="E609" s="15">
        <v>198.0</v>
      </c>
      <c r="F609" s="15" t="s">
        <v>8846</v>
      </c>
      <c r="G609" s="15">
        <v>0.0</v>
      </c>
      <c r="H609" s="15" t="s">
        <v>107</v>
      </c>
      <c r="I609" s="15" t="s">
        <v>10942</v>
      </c>
      <c r="J609" s="26" t="str">
        <f>IFERROR(__xludf.DUMMYFUNCTION("IF(G609="""","""",if(G609=0, INDEX(G$2:G609, MAX(FILTER(ROW(G$2:G609), G$2:G609&lt;&gt;0)))&amp;""v"", G609&amp;""r""))"),"0v")</f>
        <v>0v</v>
      </c>
      <c r="K609" s="25" t="str">
        <f t="shared" si="1"/>
        <v>De alo</v>
      </c>
    </row>
    <row r="610">
      <c r="A610" s="15" t="s">
        <v>10943</v>
      </c>
      <c r="B610" s="14" t="s">
        <v>7108</v>
      </c>
      <c r="C610" s="15" t="s">
        <v>10944</v>
      </c>
      <c r="D610" s="15"/>
      <c r="E610" s="15">
        <v>198.0</v>
      </c>
      <c r="F610" s="15" t="s">
        <v>8846</v>
      </c>
      <c r="G610" s="15">
        <v>0.0</v>
      </c>
      <c r="H610" s="15" t="s">
        <v>115</v>
      </c>
      <c r="I610" s="15" t="s">
        <v>10945</v>
      </c>
      <c r="J610" s="26" t="str">
        <f>IFERROR(__xludf.DUMMYFUNCTION("IF(G610="""","""",if(G610=0, INDEX(G$2:G610, MAX(FILTER(ROW(G$2:G610), G$2:G610&lt;&gt;0)))&amp;""v"", G610&amp;""r""))"),"0v")</f>
        <v>0v</v>
      </c>
      <c r="K610" s="25" t="str">
        <f t="shared" si="1"/>
        <v>De altero symphyto</v>
      </c>
    </row>
    <row r="611">
      <c r="A611" s="15" t="s">
        <v>10946</v>
      </c>
      <c r="B611" s="14" t="s">
        <v>7110</v>
      </c>
      <c r="C611" s="15" t="s">
        <v>10947</v>
      </c>
      <c r="D611" s="15"/>
      <c r="E611" s="15">
        <v>198.0</v>
      </c>
      <c r="F611" s="15" t="s">
        <v>8846</v>
      </c>
      <c r="G611" s="15">
        <v>0.0</v>
      </c>
      <c r="H611" s="15" t="s">
        <v>123</v>
      </c>
      <c r="I611" s="28" t="s">
        <v>10948</v>
      </c>
      <c r="J611" s="26" t="str">
        <f>IFERROR(__xludf.DUMMYFUNCTION("IF(G611="""","""",if(G611=0, INDEX(G$2:G611, MAX(FILTER(ROW(G$2:G611), G$2:G611&lt;&gt;0)))&amp;""v"", G611&amp;""r""))"),"0v")</f>
        <v>0v</v>
      </c>
      <c r="K611" s="25" t="str">
        <f t="shared" si="1"/>
        <v>De holosteo</v>
      </c>
    </row>
    <row r="612">
      <c r="A612" s="15" t="s">
        <v>10949</v>
      </c>
      <c r="B612" s="14" t="s">
        <v>7113</v>
      </c>
      <c r="C612" s="15" t="s">
        <v>10950</v>
      </c>
      <c r="D612" s="15"/>
      <c r="E612" s="15">
        <v>199.0</v>
      </c>
      <c r="F612" s="15" t="s">
        <v>8846</v>
      </c>
      <c r="G612" s="15">
        <v>89.0</v>
      </c>
      <c r="H612" s="15" t="s">
        <v>132</v>
      </c>
      <c r="I612" s="15" t="s">
        <v>3559</v>
      </c>
      <c r="J612" s="26" t="str">
        <f>IFERROR(__xludf.DUMMYFUNCTION("IF(G612="""","""",if(G612=0, INDEX(G$2:G612, MAX(FILTER(ROW(G$2:G612), G$2:G612&lt;&gt;0)))&amp;""v"", G612&amp;""r""))"),"89r")</f>
        <v>89r</v>
      </c>
      <c r="K612" s="25" t="str">
        <f t="shared" si="1"/>
        <v>De stoebe</v>
      </c>
    </row>
    <row r="613">
      <c r="A613" s="15" t="s">
        <v>10951</v>
      </c>
      <c r="B613" s="14" t="s">
        <v>7116</v>
      </c>
      <c r="C613" s="15" t="s">
        <v>10952</v>
      </c>
      <c r="D613" s="15"/>
      <c r="E613" s="15">
        <v>199.0</v>
      </c>
      <c r="F613" s="15" t="s">
        <v>8846</v>
      </c>
      <c r="G613" s="15">
        <v>89.0</v>
      </c>
      <c r="H613" s="15" t="s">
        <v>141</v>
      </c>
      <c r="I613" s="15" t="s">
        <v>10953</v>
      </c>
      <c r="J613" s="26" t="str">
        <f>IFERROR(__xludf.DUMMYFUNCTION("IF(G613="""","""",if(G613=0, INDEX(G$2:G613, MAX(FILTER(ROW(G$2:G613), G$2:G613&lt;&gt;0)))&amp;""v"", G613&amp;""r""))"),"89r")</f>
        <v>89r</v>
      </c>
      <c r="K613" s="25" t="str">
        <f t="shared" si="1"/>
        <v>De volucro</v>
      </c>
    </row>
    <row r="614">
      <c r="A614" s="15" t="s">
        <v>10954</v>
      </c>
      <c r="B614" s="14" t="s">
        <v>7119</v>
      </c>
      <c r="C614" s="15" t="s">
        <v>10955</v>
      </c>
      <c r="D614" s="15"/>
      <c r="E614" s="15">
        <v>199.0</v>
      </c>
      <c r="F614" s="15" t="s">
        <v>8846</v>
      </c>
      <c r="G614" s="15">
        <v>89.0</v>
      </c>
      <c r="H614" s="15" t="s">
        <v>149</v>
      </c>
      <c r="I614" s="15" t="s">
        <v>10956</v>
      </c>
      <c r="J614" s="26" t="str">
        <f>IFERROR(__xludf.DUMMYFUNCTION("IF(G614="""","""",if(G614=0, INDEX(G$2:G614, MAX(FILTER(ROW(G$2:G614), G$2:G614&lt;&gt;0)))&amp;""v"", G614&amp;""r""))"),"89r")</f>
        <v>89r</v>
      </c>
      <c r="K614" s="25" t="str">
        <f t="shared" si="1"/>
        <v>De periclymeno</v>
      </c>
    </row>
    <row r="615">
      <c r="A615" s="15" t="s">
        <v>10957</v>
      </c>
      <c r="B615" s="14" t="s">
        <v>7121</v>
      </c>
      <c r="C615" s="15" t="s">
        <v>10958</v>
      </c>
      <c r="D615" s="15"/>
      <c r="E615" s="15">
        <v>199.0</v>
      </c>
      <c r="F615" s="15" t="s">
        <v>8846</v>
      </c>
      <c r="G615" s="15">
        <v>89.0</v>
      </c>
      <c r="H615" s="15" t="s">
        <v>157</v>
      </c>
      <c r="I615" s="21" t="s">
        <v>10959</v>
      </c>
      <c r="J615" s="26" t="str">
        <f>IFERROR(__xludf.DUMMYFUNCTION("IF(G615="""","""",if(G615=0, INDEX(G$2:G615, MAX(FILTER(ROW(G$2:G615), G$2:G615&lt;&gt;0)))&amp;""v"", G615&amp;""r""))"),"89r")</f>
        <v>89r</v>
      </c>
      <c r="K615" s="25" t="str">
        <f t="shared" si="1"/>
        <v>De tribulo</v>
      </c>
    </row>
    <row r="616">
      <c r="A616" s="15" t="s">
        <v>10960</v>
      </c>
      <c r="B616" s="14" t="s">
        <v>10961</v>
      </c>
      <c r="C616" s="15" t="s">
        <v>10962</v>
      </c>
      <c r="D616" s="15"/>
      <c r="E616" s="15">
        <v>200.0</v>
      </c>
      <c r="F616" s="15" t="s">
        <v>8846</v>
      </c>
      <c r="G616" s="15">
        <v>0.0</v>
      </c>
      <c r="H616" s="15" t="s">
        <v>165</v>
      </c>
      <c r="I616" s="15" t="s">
        <v>10963</v>
      </c>
      <c r="J616" s="26" t="str">
        <f>IFERROR(__xludf.DUMMYFUNCTION("IF(G616="""","""",if(G616=0, INDEX(G$2:G616, MAX(FILTER(ROW(G$2:G616), G$2:G616&lt;&gt;0)))&amp;""v"", G616&amp;""r""))"),"0v")</f>
        <v>0v</v>
      </c>
      <c r="K616" s="25" t="str">
        <f t="shared" si="1"/>
        <v>De sarxiphago</v>
      </c>
    </row>
    <row r="617">
      <c r="A617" s="15" t="s">
        <v>10964</v>
      </c>
      <c r="B617" s="14" t="s">
        <v>7126</v>
      </c>
      <c r="C617" s="15" t="s">
        <v>10965</v>
      </c>
      <c r="D617" s="15"/>
      <c r="E617" s="15">
        <v>200.0</v>
      </c>
      <c r="F617" s="15" t="s">
        <v>8846</v>
      </c>
      <c r="G617" s="15">
        <v>0.0</v>
      </c>
      <c r="H617" s="15" t="s">
        <v>173</v>
      </c>
      <c r="I617" s="15" t="s">
        <v>10966</v>
      </c>
      <c r="J617" s="26" t="str">
        <f>IFERROR(__xludf.DUMMYFUNCTION("IF(G617="""","""",if(G617=0, INDEX(G$2:G617, MAX(FILTER(ROW(G$2:G617), G$2:G617&lt;&gt;0)))&amp;""v"", G617&amp;""r""))"),"0v")</f>
        <v>0v</v>
      </c>
      <c r="K617" s="25" t="str">
        <f t="shared" si="1"/>
        <v>De limonio</v>
      </c>
    </row>
    <row r="618">
      <c r="A618" s="15" t="s">
        <v>10967</v>
      </c>
      <c r="B618" s="14" t="s">
        <v>7129</v>
      </c>
      <c r="C618" s="15" t="s">
        <v>10968</v>
      </c>
      <c r="D618" s="15"/>
      <c r="E618" s="15">
        <v>200.0</v>
      </c>
      <c r="F618" s="15" t="s">
        <v>8846</v>
      </c>
      <c r="G618" s="15">
        <v>0.0</v>
      </c>
      <c r="H618" s="15" t="s">
        <v>181</v>
      </c>
      <c r="I618" s="15" t="s">
        <v>10969</v>
      </c>
      <c r="J618" s="26" t="str">
        <f>IFERROR(__xludf.DUMMYFUNCTION("IF(G618="""","""",if(G618=0, INDEX(G$2:G618, MAX(FILTER(ROW(G$2:G618), G$2:G618&lt;&gt;0)))&amp;""v"", G618&amp;""r""))"),"0v")</f>
        <v>0v</v>
      </c>
      <c r="K618" s="25" t="str">
        <f t="shared" si="1"/>
        <v>De lagopo</v>
      </c>
    </row>
    <row r="619">
      <c r="A619" s="15" t="s">
        <v>10970</v>
      </c>
      <c r="B619" s="14" t="s">
        <v>7132</v>
      </c>
      <c r="C619" s="15" t="s">
        <v>10971</v>
      </c>
      <c r="D619" s="15"/>
      <c r="E619" s="15">
        <v>200.0</v>
      </c>
      <c r="F619" s="15" t="s">
        <v>8846</v>
      </c>
      <c r="G619" s="15">
        <v>0.0</v>
      </c>
      <c r="H619" s="15" t="s">
        <v>189</v>
      </c>
      <c r="I619" s="15" t="s">
        <v>10972</v>
      </c>
      <c r="J619" s="26" t="str">
        <f>IFERROR(__xludf.DUMMYFUNCTION("IF(G619="""","""",if(G619=0, INDEX(G$2:G619, MAX(FILTER(ROW(G$2:G619), G$2:G619&lt;&gt;0)))&amp;""v"", G619&amp;""r""))"),"0v")</f>
        <v>0v</v>
      </c>
      <c r="K619" s="25" t="str">
        <f t="shared" si="1"/>
        <v>De medio</v>
      </c>
    </row>
    <row r="620">
      <c r="A620" s="15" t="s">
        <v>10973</v>
      </c>
      <c r="B620" s="14" t="s">
        <v>7135</v>
      </c>
      <c r="C620" s="15" t="s">
        <v>10974</v>
      </c>
      <c r="D620" s="15"/>
      <c r="E620" s="15">
        <v>201.0</v>
      </c>
      <c r="F620" s="15" t="s">
        <v>8846</v>
      </c>
      <c r="G620" s="15">
        <v>90.0</v>
      </c>
      <c r="H620" s="15" t="s">
        <v>197</v>
      </c>
      <c r="I620" s="15" t="s">
        <v>10975</v>
      </c>
      <c r="J620" s="26" t="str">
        <f>IFERROR(__xludf.DUMMYFUNCTION("IF(G620="""","""",if(G620=0, INDEX(G$2:G620, MAX(FILTER(ROW(G$2:G620), G$2:G620&lt;&gt;0)))&amp;""v"", G620&amp;""r""))"),"90r")</f>
        <v>90r</v>
      </c>
      <c r="K620" s="25" t="str">
        <f t="shared" si="1"/>
        <v>De epimedio</v>
      </c>
    </row>
    <row r="621">
      <c r="A621" s="15" t="s">
        <v>10976</v>
      </c>
      <c r="B621" s="14" t="s">
        <v>7137</v>
      </c>
      <c r="C621" s="15" t="s">
        <v>10977</v>
      </c>
      <c r="D621" s="15"/>
      <c r="E621" s="15">
        <v>201.0</v>
      </c>
      <c r="F621" s="15" t="s">
        <v>8846</v>
      </c>
      <c r="G621" s="15">
        <v>90.0</v>
      </c>
      <c r="H621" s="15" t="s">
        <v>205</v>
      </c>
      <c r="I621" s="15" t="s">
        <v>10978</v>
      </c>
      <c r="J621" s="26" t="str">
        <f>IFERROR(__xludf.DUMMYFUNCTION("IF(G621="""","""",if(G621=0, INDEX(G$2:G621, MAX(FILTER(ROW(G$2:G621), G$2:G621&lt;&gt;0)))&amp;""v"", G621&amp;""r""))"),"90r")</f>
        <v>90r</v>
      </c>
      <c r="K621" s="25" t="str">
        <f t="shared" si="1"/>
        <v>De gladiola</v>
      </c>
    </row>
    <row r="622">
      <c r="A622" s="15" t="s">
        <v>10979</v>
      </c>
      <c r="B622" s="14" t="s">
        <v>7140</v>
      </c>
      <c r="C622" s="15" t="s">
        <v>10980</v>
      </c>
      <c r="D622" s="15"/>
      <c r="E622" s="15">
        <v>201.0</v>
      </c>
      <c r="F622" s="15" t="s">
        <v>8846</v>
      </c>
      <c r="G622" s="15">
        <v>90.0</v>
      </c>
      <c r="H622" s="15" t="s">
        <v>214</v>
      </c>
      <c r="I622" s="15" t="s">
        <v>10981</v>
      </c>
      <c r="J622" s="26" t="str">
        <f>IFERROR(__xludf.DUMMYFUNCTION("IF(G622="""","""",if(G622=0, INDEX(G$2:G622, MAX(FILTER(ROW(G$2:G622), G$2:G622&lt;&gt;0)))&amp;""v"", G622&amp;""r""))"),"90r")</f>
        <v>90r</v>
      </c>
      <c r="K622" s="25" t="str">
        <f t="shared" si="1"/>
        <v>De sparganio</v>
      </c>
    </row>
    <row r="623">
      <c r="A623" s="15" t="s">
        <v>10982</v>
      </c>
      <c r="B623" s="14" t="s">
        <v>7142</v>
      </c>
      <c r="C623" s="15" t="s">
        <v>10983</v>
      </c>
      <c r="D623" s="15"/>
      <c r="E623" s="15">
        <v>201.0</v>
      </c>
      <c r="F623" s="15" t="s">
        <v>8846</v>
      </c>
      <c r="G623" s="15">
        <v>90.0</v>
      </c>
      <c r="H623" s="15" t="s">
        <v>222</v>
      </c>
      <c r="I623" s="15" t="s">
        <v>10984</v>
      </c>
      <c r="J623" s="26" t="str">
        <f>IFERROR(__xludf.DUMMYFUNCTION("IF(G623="""","""",if(G623=0, INDEX(G$2:G623, MAX(FILTER(ROW(G$2:G623), G$2:G623&lt;&gt;0)))&amp;""v"", G623&amp;""r""))"),"90r")</f>
        <v>90r</v>
      </c>
      <c r="K623" s="25" t="str">
        <f t="shared" si="1"/>
        <v>De sylvestri iride</v>
      </c>
    </row>
    <row r="624">
      <c r="A624" s="15" t="s">
        <v>10985</v>
      </c>
      <c r="B624" s="14" t="s">
        <v>7145</v>
      </c>
      <c r="C624" s="15" t="s">
        <v>10986</v>
      </c>
      <c r="D624" s="15"/>
      <c r="E624" s="15">
        <v>202.0</v>
      </c>
      <c r="F624" s="15" t="s">
        <v>8846</v>
      </c>
      <c r="G624" s="15">
        <v>0.0</v>
      </c>
      <c r="H624" s="15" t="s">
        <v>230</v>
      </c>
      <c r="I624" s="15" t="s">
        <v>10987</v>
      </c>
      <c r="J624" s="26" t="str">
        <f>IFERROR(__xludf.DUMMYFUNCTION("IF(G624="""","""",if(G624=0, INDEX(G$2:G624, MAX(FILTER(ROW(G$2:G624), G$2:G624&lt;&gt;0)))&amp;""v"", G624&amp;""r""))"),"0v")</f>
        <v>0v</v>
      </c>
      <c r="K624" s="25" t="str">
        <f t="shared" si="1"/>
        <v>De anchusa</v>
      </c>
    </row>
    <row r="625">
      <c r="A625" s="15" t="s">
        <v>10988</v>
      </c>
      <c r="B625" s="14" t="s">
        <v>7147</v>
      </c>
      <c r="C625" s="15" t="s">
        <v>10989</v>
      </c>
      <c r="D625" s="15"/>
      <c r="E625" s="15">
        <v>202.0</v>
      </c>
      <c r="F625" s="15" t="s">
        <v>8846</v>
      </c>
      <c r="G625" s="15">
        <v>0.0</v>
      </c>
      <c r="H625" s="15" t="s">
        <v>238</v>
      </c>
      <c r="I625" s="15" t="s">
        <v>10990</v>
      </c>
      <c r="J625" s="26" t="str">
        <f>IFERROR(__xludf.DUMMYFUNCTION("IF(G625="""","""",if(G625=0, INDEX(G$2:G625, MAX(FILTER(ROW(G$2:G625), G$2:G625&lt;&gt;0)))&amp;""v"", G625&amp;""r""))"),"0v")</f>
        <v>0v</v>
      </c>
      <c r="K625" s="25" t="str">
        <f t="shared" si="1"/>
        <v>De alia anchusa</v>
      </c>
    </row>
    <row r="626">
      <c r="A626" s="15" t="s">
        <v>10991</v>
      </c>
      <c r="B626" s="14" t="s">
        <v>7149</v>
      </c>
      <c r="C626" s="15" t="s">
        <v>10992</v>
      </c>
      <c r="D626" s="15"/>
      <c r="E626" s="15">
        <v>202.0</v>
      </c>
      <c r="F626" s="15" t="s">
        <v>8846</v>
      </c>
      <c r="G626" s="15">
        <v>0.0</v>
      </c>
      <c r="H626" s="15" t="s">
        <v>248</v>
      </c>
      <c r="I626" s="15" t="s">
        <v>10990</v>
      </c>
      <c r="J626" s="26" t="str">
        <f>IFERROR(__xludf.DUMMYFUNCTION("IF(G626="""","""",if(G626=0, INDEX(G$2:G626, MAX(FILTER(ROW(G$2:G626), G$2:G626&lt;&gt;0)))&amp;""v"", G626&amp;""r""))"),"0v")</f>
        <v>0v</v>
      </c>
      <c r="K626" s="25" t="str">
        <f t="shared" si="1"/>
        <v>De alia anchusa</v>
      </c>
    </row>
    <row r="627">
      <c r="A627" s="15" t="s">
        <v>10993</v>
      </c>
      <c r="B627" s="14" t="s">
        <v>7151</v>
      </c>
      <c r="C627" s="15" t="s">
        <v>10994</v>
      </c>
      <c r="D627" s="15"/>
      <c r="E627" s="15">
        <v>202.0</v>
      </c>
      <c r="F627" s="15" t="s">
        <v>8846</v>
      </c>
      <c r="G627" s="15">
        <v>0.0</v>
      </c>
      <c r="H627" s="15" t="s">
        <v>282</v>
      </c>
      <c r="I627" s="15" t="s">
        <v>10995</v>
      </c>
      <c r="J627" s="26" t="str">
        <f>IFERROR(__xludf.DUMMYFUNCTION("IF(G627="""","""",if(G627=0, INDEX(G$2:G627, MAX(FILTER(ROW(G$2:G627), G$2:G627&lt;&gt;0)))&amp;""v"", G627&amp;""r""))"),"0v")</f>
        <v>0v</v>
      </c>
      <c r="K627" s="25" t="str">
        <f t="shared" si="1"/>
        <v>De lycopsi</v>
      </c>
    </row>
    <row r="628">
      <c r="A628" s="15" t="s">
        <v>10996</v>
      </c>
      <c r="B628" s="14" t="s">
        <v>7154</v>
      </c>
      <c r="C628" s="15" t="s">
        <v>10997</v>
      </c>
      <c r="D628" s="15"/>
      <c r="E628" s="15">
        <v>203.0</v>
      </c>
      <c r="F628" s="15" t="s">
        <v>8846</v>
      </c>
      <c r="G628" s="15">
        <v>91.0</v>
      </c>
      <c r="H628" s="15" t="s">
        <v>290</v>
      </c>
      <c r="I628" s="15" t="s">
        <v>10998</v>
      </c>
      <c r="J628" s="26" t="str">
        <f>IFERROR(__xludf.DUMMYFUNCTION("IF(G628="""","""",if(G628=0, INDEX(G$2:G628, MAX(FILTER(ROW(G$2:G628), G$2:G628&lt;&gt;0)))&amp;""v"", G628&amp;""r""))"),"91r")</f>
        <v>91r</v>
      </c>
      <c r="K628" s="25" t="str">
        <f t="shared" si="1"/>
        <v>De echio</v>
      </c>
    </row>
    <row r="629">
      <c r="A629" s="15" t="s">
        <v>10999</v>
      </c>
      <c r="B629" s="14" t="s">
        <v>7157</v>
      </c>
      <c r="C629" s="15" t="s">
        <v>11000</v>
      </c>
      <c r="D629" s="15"/>
      <c r="E629" s="15">
        <v>203.0</v>
      </c>
      <c r="F629" s="15" t="s">
        <v>8846</v>
      </c>
      <c r="G629" s="15">
        <v>91.0</v>
      </c>
      <c r="H629" s="15" t="s">
        <v>299</v>
      </c>
      <c r="I629" s="15" t="s">
        <v>10549</v>
      </c>
      <c r="J629" s="26" t="str">
        <f>IFERROR(__xludf.DUMMYFUNCTION("IF(G629="""","""",if(G629=0, INDEX(G$2:G629, MAX(FILTER(ROW(G$2:G629), G$2:G629&lt;&gt;0)))&amp;""v"", G629&amp;""r""))"),"91r")</f>
        <v>91r</v>
      </c>
      <c r="K629" s="25" t="str">
        <f t="shared" si="1"/>
        <v>De ocimastro</v>
      </c>
    </row>
    <row r="630">
      <c r="A630" s="15" t="s">
        <v>11001</v>
      </c>
      <c r="B630" s="14" t="s">
        <v>7159</v>
      </c>
      <c r="C630" s="15" t="s">
        <v>11002</v>
      </c>
      <c r="D630" s="15"/>
      <c r="E630" s="15">
        <v>203.0</v>
      </c>
      <c r="F630" s="15" t="s">
        <v>8846</v>
      </c>
      <c r="G630" s="15">
        <v>91.0</v>
      </c>
      <c r="H630" s="15" t="s">
        <v>307</v>
      </c>
      <c r="I630" s="15" t="s">
        <v>11003</v>
      </c>
      <c r="J630" s="26" t="str">
        <f>IFERROR(__xludf.DUMMYFUNCTION("IF(G630="""","""",if(G630=0, INDEX(G$2:G630, MAX(FILTER(ROW(G$2:G630), G$2:G630&lt;&gt;0)))&amp;""v"", G630&amp;""r""))"),"91r")</f>
        <v>91r</v>
      </c>
      <c r="K630" s="25" t="str">
        <f t="shared" si="1"/>
        <v>De erino</v>
      </c>
    </row>
    <row r="631">
      <c r="A631" s="15" t="s">
        <v>11004</v>
      </c>
      <c r="B631" s="14" t="s">
        <v>7162</v>
      </c>
      <c r="C631" s="15" t="s">
        <v>11005</v>
      </c>
      <c r="D631" s="15"/>
      <c r="E631" s="15">
        <v>203.0</v>
      </c>
      <c r="F631" s="15" t="s">
        <v>8846</v>
      </c>
      <c r="G631" s="15">
        <v>91.0</v>
      </c>
      <c r="H631" s="15" t="s">
        <v>317</v>
      </c>
      <c r="I631" s="15" t="s">
        <v>11006</v>
      </c>
      <c r="J631" s="26" t="str">
        <f>IFERROR(__xludf.DUMMYFUNCTION("IF(G631="""","""",if(G631=0, INDEX(G$2:G631, MAX(FILTER(ROW(G$2:G631), G$2:G631&lt;&gt;0)))&amp;""v"", G631&amp;""r""))"),"91r")</f>
        <v>91r</v>
      </c>
      <c r="K631" s="25" t="str">
        <f t="shared" si="1"/>
        <v>De gramine</v>
      </c>
    </row>
    <row r="632">
      <c r="A632" s="15" t="s">
        <v>11007</v>
      </c>
      <c r="B632" s="14" t="s">
        <v>7164</v>
      </c>
      <c r="C632" s="15" t="s">
        <v>11008</v>
      </c>
      <c r="D632" s="15"/>
      <c r="E632" s="15">
        <v>203.0</v>
      </c>
      <c r="F632" s="15" t="s">
        <v>8846</v>
      </c>
      <c r="G632" s="15">
        <v>91.0</v>
      </c>
      <c r="H632" s="15" t="s">
        <v>340</v>
      </c>
      <c r="I632" s="15" t="s">
        <v>11009</v>
      </c>
      <c r="J632" s="26" t="str">
        <f>IFERROR(__xludf.DUMMYFUNCTION("IF(G632="""","""",if(G632=0, INDEX(G$2:G632, MAX(FILTER(ROW(G$2:G632), G$2:G632&lt;&gt;0)))&amp;""v"", G632&amp;""r""))"),"91r")</f>
        <v>91r</v>
      </c>
      <c r="K632" s="25" t="str">
        <f t="shared" si="1"/>
        <v>De arundinaceo gramine</v>
      </c>
    </row>
    <row r="633">
      <c r="A633" s="15" t="s">
        <v>11010</v>
      </c>
      <c r="B633" s="14" t="s">
        <v>7166</v>
      </c>
      <c r="C633" s="15" t="s">
        <v>11011</v>
      </c>
      <c r="D633" s="15"/>
      <c r="E633" s="15">
        <v>204.0</v>
      </c>
      <c r="F633" s="15" t="s">
        <v>8846</v>
      </c>
      <c r="G633" s="15">
        <v>0.0</v>
      </c>
      <c r="H633" s="15" t="s">
        <v>348</v>
      </c>
      <c r="I633" s="15" t="s">
        <v>11012</v>
      </c>
      <c r="J633" s="26" t="str">
        <f>IFERROR(__xludf.DUMMYFUNCTION("IF(G633="""","""",if(G633=0, INDEX(G$2:G633, MAX(FILTER(ROW(G$2:G633), G$2:G633&lt;&gt;0)))&amp;""v"", G633&amp;""r""))"),"0v")</f>
        <v>0v</v>
      </c>
      <c r="K633" s="25" t="str">
        <f t="shared" si="1"/>
        <v>De gramine parnasi</v>
      </c>
    </row>
    <row r="634">
      <c r="A634" s="15" t="s">
        <v>11010</v>
      </c>
      <c r="B634" s="14" t="s">
        <v>7166</v>
      </c>
      <c r="C634" s="15" t="s">
        <v>11011</v>
      </c>
      <c r="D634" s="15"/>
      <c r="E634" s="15">
        <v>204.0</v>
      </c>
      <c r="F634" s="15" t="s">
        <v>8846</v>
      </c>
      <c r="G634" s="15">
        <v>0.0</v>
      </c>
      <c r="H634" s="15" t="s">
        <v>356</v>
      </c>
      <c r="I634" s="15" t="s">
        <v>11013</v>
      </c>
      <c r="J634" s="26" t="str">
        <f>IFERROR(__xludf.DUMMYFUNCTION("IF(G634="""","""",if(G634=0, INDEX(G$2:G634, MAX(FILTER(ROW(G$2:G634), G$2:G634&lt;&gt;0)))&amp;""v"", G634&amp;""r""))"),"0v")</f>
        <v>0v</v>
      </c>
      <c r="K634" s="25" t="str">
        <f t="shared" si="1"/>
        <v>De siderite</v>
      </c>
    </row>
    <row r="635">
      <c r="A635" s="15" t="s">
        <v>11014</v>
      </c>
      <c r="B635" s="14" t="s">
        <v>7168</v>
      </c>
      <c r="C635" s="15" t="s">
        <v>11015</v>
      </c>
      <c r="D635" s="15"/>
      <c r="E635" s="15">
        <v>204.0</v>
      </c>
      <c r="F635" s="15" t="s">
        <v>8846</v>
      </c>
      <c r="G635" s="15">
        <v>0.0</v>
      </c>
      <c r="H635" s="15" t="s">
        <v>363</v>
      </c>
      <c r="I635" s="15" t="s">
        <v>11016</v>
      </c>
      <c r="J635" s="26" t="str">
        <f>IFERROR(__xludf.DUMMYFUNCTION("IF(G635="""","""",if(G635=0, INDEX(G$2:G635, MAX(FILTER(ROW(G$2:G635), G$2:G635&lt;&gt;0)))&amp;""v"", G635&amp;""r""))"),"0v")</f>
        <v>0v</v>
      </c>
      <c r="K635" s="25" t="str">
        <f t="shared" si="1"/>
        <v>De alia siderite</v>
      </c>
    </row>
    <row r="636">
      <c r="A636" s="15" t="s">
        <v>11017</v>
      </c>
      <c r="B636" s="14" t="s">
        <v>7171</v>
      </c>
      <c r="C636" s="15" t="s">
        <v>11018</v>
      </c>
      <c r="D636" s="15"/>
      <c r="E636" s="15">
        <v>204.0</v>
      </c>
      <c r="F636" s="15" t="s">
        <v>8846</v>
      </c>
      <c r="G636" s="15">
        <v>0.0</v>
      </c>
      <c r="H636" s="15" t="s">
        <v>371</v>
      </c>
      <c r="I636" s="15" t="s">
        <v>11016</v>
      </c>
      <c r="J636" s="26" t="str">
        <f>IFERROR(__xludf.DUMMYFUNCTION("IF(G636="""","""",if(G636=0, INDEX(G$2:G636, MAX(FILTER(ROW(G$2:G636), G$2:G636&lt;&gt;0)))&amp;""v"", G636&amp;""r""))"),"0v")</f>
        <v>0v</v>
      </c>
      <c r="K636" s="25" t="str">
        <f t="shared" si="1"/>
        <v>De alia siderite</v>
      </c>
    </row>
    <row r="637">
      <c r="A637" s="15" t="s">
        <v>11019</v>
      </c>
      <c r="B637" s="14" t="s">
        <v>7173</v>
      </c>
      <c r="C637" s="15" t="s">
        <v>11020</v>
      </c>
      <c r="D637" s="15"/>
      <c r="E637" s="15"/>
      <c r="F637" s="15"/>
      <c r="G637" s="15"/>
      <c r="H637" s="15"/>
      <c r="I637" s="15"/>
      <c r="J637" s="26" t="str">
        <f>IFERROR(__xludf.DUMMYFUNCTION("IF(G637="""","""",if(G637=0, INDEX(G$2:G637, MAX(FILTER(ROW(G$2:G637), G$2:G637&lt;&gt;0)))&amp;""v"", G637&amp;""r""))"),"")</f>
        <v/>
      </c>
      <c r="K637" s="25" t="str">
        <f t="shared" si="1"/>
        <v/>
      </c>
    </row>
    <row r="638">
      <c r="A638" s="15" t="s">
        <v>11021</v>
      </c>
      <c r="B638" s="14" t="s">
        <v>7175</v>
      </c>
      <c r="C638" s="15" t="s">
        <v>11022</v>
      </c>
      <c r="D638" s="15"/>
      <c r="E638" s="15">
        <v>204.0</v>
      </c>
      <c r="F638" s="15" t="s">
        <v>8846</v>
      </c>
      <c r="G638" s="15">
        <v>0.0</v>
      </c>
      <c r="H638" s="15" t="s">
        <v>379</v>
      </c>
      <c r="I638" s="15" t="s">
        <v>3699</v>
      </c>
      <c r="J638" s="26" t="str">
        <f>IFERROR(__xludf.DUMMYFUNCTION("IF(G638="""","""",if(G638=0, INDEX(G$2:G638, MAX(FILTER(ROW(G$2:G638), G$2:G638&lt;&gt;0)))&amp;""v"", G638&amp;""r""))"),"0v")</f>
        <v>0v</v>
      </c>
      <c r="K638" s="25" t="str">
        <f t="shared" si="1"/>
        <v>De achillea</v>
      </c>
    </row>
    <row r="639">
      <c r="A639" s="15" t="s">
        <v>11023</v>
      </c>
      <c r="B639" s="14" t="s">
        <v>7178</v>
      </c>
      <c r="C639" s="15" t="s">
        <v>11024</v>
      </c>
      <c r="D639" s="15"/>
      <c r="E639" s="15">
        <v>205.0</v>
      </c>
      <c r="F639" s="15" t="s">
        <v>8846</v>
      </c>
      <c r="G639" s="15">
        <v>92.0</v>
      </c>
      <c r="H639" s="15" t="s">
        <v>387</v>
      </c>
      <c r="I639" s="15" t="s">
        <v>11025</v>
      </c>
      <c r="J639" s="26" t="str">
        <f>IFERROR(__xludf.DUMMYFUNCTION("IF(G639="""","""",if(G639=0, INDEX(G$2:G639, MAX(FILTER(ROW(G$2:G639), G$2:G639&lt;&gt;0)))&amp;""v"", G639&amp;""r""))"),"92r")</f>
        <v>92r</v>
      </c>
      <c r="K639" s="25" t="str">
        <f t="shared" si="1"/>
        <v>De rubo</v>
      </c>
    </row>
    <row r="640">
      <c r="A640" s="15" t="s">
        <v>11026</v>
      </c>
      <c r="B640" s="14" t="s">
        <v>7181</v>
      </c>
      <c r="C640" s="15" t="s">
        <v>11027</v>
      </c>
      <c r="D640" s="15"/>
      <c r="E640" s="15">
        <v>205.0</v>
      </c>
      <c r="F640" s="15" t="s">
        <v>8846</v>
      </c>
      <c r="G640" s="15">
        <v>92.0</v>
      </c>
      <c r="H640" s="15" t="s">
        <v>396</v>
      </c>
      <c r="I640" s="15" t="s">
        <v>11028</v>
      </c>
      <c r="J640" s="26" t="str">
        <f>IFERROR(__xludf.DUMMYFUNCTION("IF(G640="""","""",if(G640=0, INDEX(G$2:G640, MAX(FILTER(ROW(G$2:G640), G$2:G640&lt;&gt;0)))&amp;""v"", G640&amp;""r""))"),"92r")</f>
        <v>92r</v>
      </c>
      <c r="K640" s="25" t="str">
        <f t="shared" si="1"/>
        <v>De idaeo rubo</v>
      </c>
    </row>
    <row r="641">
      <c r="A641" s="15" t="s">
        <v>11029</v>
      </c>
      <c r="B641" s="14" t="s">
        <v>7183</v>
      </c>
      <c r="C641" s="15" t="s">
        <v>11030</v>
      </c>
      <c r="D641" s="15"/>
      <c r="E641" s="15">
        <v>205.0</v>
      </c>
      <c r="F641" s="15" t="s">
        <v>8846</v>
      </c>
      <c r="G641" s="15">
        <v>92.0</v>
      </c>
      <c r="H641" s="15" t="s">
        <v>404</v>
      </c>
      <c r="I641" s="15" t="s">
        <v>11031</v>
      </c>
      <c r="J641" s="26" t="str">
        <f>IFERROR(__xludf.DUMMYFUNCTION("IF(G641="""","""",if(G641=0, INDEX(G$2:G641, MAX(FILTER(ROW(G$2:G641), G$2:G641&lt;&gt;0)))&amp;""v"", G641&amp;""r""))"),"92r")</f>
        <v>92r</v>
      </c>
      <c r="K641" s="25" t="str">
        <f t="shared" si="1"/>
        <v>De helxine id est murali haerba</v>
      </c>
    </row>
    <row r="642">
      <c r="A642" s="15" t="s">
        <v>11029</v>
      </c>
      <c r="B642" s="14" t="s">
        <v>7183</v>
      </c>
      <c r="C642" s="15" t="s">
        <v>11030</v>
      </c>
      <c r="D642" s="15"/>
      <c r="E642" s="15"/>
      <c r="F642" s="15"/>
      <c r="G642" s="15"/>
      <c r="H642" s="15"/>
      <c r="I642" s="15"/>
      <c r="J642" s="26" t="str">
        <f>IFERROR(__xludf.DUMMYFUNCTION("IF(G642="""","""",if(G642=0, INDEX(G$2:G642, MAX(FILTER(ROW(G$2:G642), G$2:G642&lt;&gt;0)))&amp;""v"", G642&amp;""r""))"),"")</f>
        <v/>
      </c>
      <c r="K642" s="25" t="str">
        <f t="shared" si="1"/>
        <v/>
      </c>
    </row>
    <row r="643">
      <c r="A643" s="15" t="s">
        <v>11032</v>
      </c>
      <c r="B643" s="14" t="s">
        <v>7186</v>
      </c>
      <c r="C643" s="15" t="s">
        <v>11033</v>
      </c>
      <c r="D643" s="15"/>
      <c r="E643" s="15">
        <v>206.0</v>
      </c>
      <c r="F643" s="15" t="s">
        <v>8846</v>
      </c>
      <c r="G643" s="15">
        <v>0.0</v>
      </c>
      <c r="H643" s="15" t="s">
        <v>412</v>
      </c>
      <c r="I643" s="15" t="s">
        <v>3723</v>
      </c>
      <c r="J643" s="26" t="str">
        <f>IFERROR(__xludf.DUMMYFUNCTION("IF(G643="""","""",if(G643=0, INDEX(G$2:G643, MAX(FILTER(ROW(G$2:G643), G$2:G643&lt;&gt;0)))&amp;""v"", G643&amp;""r""))"),"v")</f>
        <v>v</v>
      </c>
      <c r="K643" s="25" t="str">
        <f t="shared" si="1"/>
        <v>De elatine</v>
      </c>
    </row>
    <row r="644">
      <c r="A644" s="15" t="s">
        <v>11034</v>
      </c>
      <c r="B644" s="14" t="s">
        <v>7188</v>
      </c>
      <c r="C644" s="15" t="s">
        <v>11035</v>
      </c>
      <c r="D644" s="15"/>
      <c r="E644" s="15">
        <v>206.0</v>
      </c>
      <c r="F644" s="15" t="s">
        <v>8846</v>
      </c>
      <c r="G644" s="15">
        <v>0.0</v>
      </c>
      <c r="H644" s="15" t="s">
        <v>420</v>
      </c>
      <c r="I644" s="15" t="s">
        <v>11036</v>
      </c>
      <c r="J644" s="26" t="str">
        <f>IFERROR(__xludf.DUMMYFUNCTION("IF(G644="""","""",if(G644=0, INDEX(G$2:G644, MAX(FILTER(ROW(G$2:G644), G$2:G644&lt;&gt;0)))&amp;""v"", G644&amp;""r""))"),"v")</f>
        <v>v</v>
      </c>
      <c r="K644" s="25" t="str">
        <f t="shared" si="1"/>
        <v>De eupatorio</v>
      </c>
    </row>
    <row r="645">
      <c r="A645" s="15" t="s">
        <v>11037</v>
      </c>
      <c r="B645" s="14" t="s">
        <v>7191</v>
      </c>
      <c r="C645" s="15" t="s">
        <v>11038</v>
      </c>
      <c r="D645" s="15"/>
      <c r="E645" s="15">
        <v>206.0</v>
      </c>
      <c r="F645" s="15" t="s">
        <v>8846</v>
      </c>
      <c r="G645" s="15">
        <v>0.0</v>
      </c>
      <c r="H645" s="15" t="s">
        <v>428</v>
      </c>
      <c r="I645" s="15" t="s">
        <v>11039</v>
      </c>
      <c r="J645" s="26" t="str">
        <f>IFERROR(__xludf.DUMMYFUNCTION("IF(G645="""","""",if(G645=0, INDEX(G$2:G645, MAX(FILTER(ROW(G$2:G645), G$2:G645&lt;&gt;0)))&amp;""v"", G645&amp;""r""))"),"v")</f>
        <v>v</v>
      </c>
      <c r="K645" s="25" t="str">
        <f t="shared" si="1"/>
        <v>De quinquefolio</v>
      </c>
    </row>
    <row r="646">
      <c r="A646" s="15" t="s">
        <v>11040</v>
      </c>
      <c r="B646" s="14" t="s">
        <v>7194</v>
      </c>
      <c r="C646" s="15" t="s">
        <v>11041</v>
      </c>
      <c r="D646" s="15"/>
      <c r="E646" s="15">
        <v>207.0</v>
      </c>
      <c r="F646" s="15" t="s">
        <v>8846</v>
      </c>
      <c r="G646" s="15">
        <v>93.0</v>
      </c>
      <c r="H646" s="15" t="s">
        <v>436</v>
      </c>
      <c r="I646" s="15" t="s">
        <v>11042</v>
      </c>
      <c r="J646" s="26" t="str">
        <f>IFERROR(__xludf.DUMMYFUNCTION("IF(G646="""","""",if(G646=0, INDEX(G$2:G646, MAX(FILTER(ROW(G$2:G646), G$2:G646&lt;&gt;0)))&amp;""v"", G646&amp;""r""))"),"93r")</f>
        <v>93r</v>
      </c>
      <c r="K646" s="25" t="str">
        <f t="shared" si="1"/>
        <v>De phoenice</v>
      </c>
    </row>
    <row r="647">
      <c r="A647" s="15" t="s">
        <v>11043</v>
      </c>
      <c r="B647" s="14" t="s">
        <v>7197</v>
      </c>
      <c r="C647" s="15" t="s">
        <v>11044</v>
      </c>
      <c r="D647" s="15"/>
      <c r="E647" s="15">
        <v>207.0</v>
      </c>
      <c r="F647" s="15" t="s">
        <v>8846</v>
      </c>
      <c r="G647" s="15">
        <v>93.0</v>
      </c>
      <c r="H647" s="15" t="s">
        <v>444</v>
      </c>
      <c r="I647" s="15" t="s">
        <v>11045</v>
      </c>
      <c r="J647" s="26" t="str">
        <f>IFERROR(__xludf.DUMMYFUNCTION("IF(G647="""","""",if(G647=0, INDEX(G$2:G647, MAX(FILTER(ROW(G$2:G647), G$2:G647&lt;&gt;0)))&amp;""v"", G647&amp;""r""))"),"93r")</f>
        <v>93r</v>
      </c>
      <c r="K647" s="25" t="str">
        <f t="shared" si="1"/>
        <v>De idaea radice</v>
      </c>
    </row>
    <row r="648">
      <c r="A648" s="15" t="s">
        <v>11046</v>
      </c>
      <c r="B648" s="14" t="s">
        <v>7199</v>
      </c>
      <c r="C648" s="15" t="s">
        <v>11047</v>
      </c>
      <c r="D648" s="15"/>
      <c r="E648" s="15">
        <v>207.0</v>
      </c>
      <c r="F648" s="15" t="s">
        <v>8846</v>
      </c>
      <c r="G648" s="15">
        <v>93.0</v>
      </c>
      <c r="H648" s="15" t="s">
        <v>452</v>
      </c>
      <c r="I648" s="15" t="s">
        <v>11048</v>
      </c>
      <c r="J648" s="26" t="str">
        <f>IFERROR(__xludf.DUMMYFUNCTION("IF(G648="""","""",if(G648=0, INDEX(G$2:G648, MAX(FILTER(ROW(G$2:G648), G$2:G648&lt;&gt;0)))&amp;""v"", G648&amp;""r""))"),"93r")</f>
        <v>93r</v>
      </c>
      <c r="K648" s="25" t="str">
        <f t="shared" si="1"/>
        <v>De rhodia radice</v>
      </c>
    </row>
    <row r="649">
      <c r="A649" s="15" t="s">
        <v>11049</v>
      </c>
      <c r="B649" s="14" t="s">
        <v>7201</v>
      </c>
      <c r="C649" s="15" t="s">
        <v>11050</v>
      </c>
      <c r="D649" s="15"/>
      <c r="E649" s="15">
        <v>207.0</v>
      </c>
      <c r="F649" s="15" t="s">
        <v>8846</v>
      </c>
      <c r="G649" s="15">
        <v>93.0</v>
      </c>
      <c r="H649" s="15" t="s">
        <v>460</v>
      </c>
      <c r="I649" s="15" t="s">
        <v>11051</v>
      </c>
      <c r="J649" s="26" t="str">
        <f>IFERROR(__xludf.DUMMYFUNCTION("IF(G649="""","""",if(G649=0, INDEX(G$2:G649, MAX(FILTER(ROW(G$2:G649), G$2:G649&lt;&gt;0)))&amp;""v"", G649&amp;""r""))"),"93r")</f>
        <v>93r</v>
      </c>
      <c r="K649" s="25" t="str">
        <f t="shared" si="1"/>
        <v>De equiseto</v>
      </c>
    </row>
    <row r="650">
      <c r="A650" s="15" t="s">
        <v>11052</v>
      </c>
      <c r="B650" s="14" t="s">
        <v>7204</v>
      </c>
      <c r="C650" s="15" t="s">
        <v>11053</v>
      </c>
      <c r="D650" s="15"/>
      <c r="E650" s="15">
        <v>208.0</v>
      </c>
      <c r="F650" s="15" t="s">
        <v>8846</v>
      </c>
      <c r="G650" s="15">
        <v>0.0</v>
      </c>
      <c r="H650" s="15" t="s">
        <v>468</v>
      </c>
      <c r="I650" s="15" t="s">
        <v>11054</v>
      </c>
      <c r="J650" s="26" t="str">
        <f>IFERROR(__xludf.DUMMYFUNCTION("IF(G650="""","""",if(G650=0, INDEX(G$2:G650, MAX(FILTER(ROW(G$2:G650), G$2:G650&lt;&gt;0)))&amp;""v"", G650&amp;""r""))"),"0v")</f>
        <v>0v</v>
      </c>
      <c r="K650" s="25" t="str">
        <f t="shared" si="1"/>
        <v>De altero equiseto</v>
      </c>
    </row>
    <row r="651">
      <c r="A651" s="15" t="s">
        <v>11055</v>
      </c>
      <c r="B651" s="14" t="s">
        <v>7206</v>
      </c>
      <c r="C651" s="15" t="s">
        <v>11056</v>
      </c>
      <c r="D651" s="15"/>
      <c r="E651" s="15">
        <v>208.0</v>
      </c>
      <c r="F651" s="15" t="s">
        <v>8846</v>
      </c>
      <c r="G651" s="15">
        <v>0.0</v>
      </c>
      <c r="H651" s="15" t="s">
        <v>477</v>
      </c>
      <c r="I651" s="15" t="s">
        <v>11057</v>
      </c>
      <c r="J651" s="26" t="str">
        <f>IFERROR(__xludf.DUMMYFUNCTION("IF(G651="""","""",if(G651=0, INDEX(G$2:G651, MAX(FILTER(ROW(G$2:G651), G$2:G651&lt;&gt;0)))&amp;""v"", G651&amp;""r""))"),"0v")</f>
        <v>0v</v>
      </c>
      <c r="K651" s="25" t="str">
        <f t="shared" si="1"/>
        <v>De cocco set infectorio</v>
      </c>
    </row>
    <row r="652">
      <c r="A652" s="15" t="s">
        <v>11058</v>
      </c>
      <c r="B652" s="14" t="s">
        <v>7209</v>
      </c>
      <c r="C652" s="15" t="s">
        <v>11059</v>
      </c>
      <c r="D652" s="15"/>
      <c r="E652" s="15">
        <v>208.0</v>
      </c>
      <c r="F652" s="15" t="s">
        <v>8846</v>
      </c>
      <c r="G652" s="15">
        <v>0.0</v>
      </c>
      <c r="H652" s="15" t="s">
        <v>485</v>
      </c>
      <c r="I652" s="15" t="s">
        <v>11060</v>
      </c>
      <c r="J652" s="26" t="str">
        <f>IFERROR(__xludf.DUMMYFUNCTION("IF(G652="""","""",if(G652=0, INDEX(G$2:G652, MAX(FILTER(ROW(G$2:G652), G$2:G652&lt;&gt;0)))&amp;""v"", G652&amp;""r""))"),"0v")</f>
        <v>0v</v>
      </c>
      <c r="K652" s="25" t="str">
        <f t="shared" si="1"/>
        <v>De tragio</v>
      </c>
    </row>
    <row r="653">
      <c r="A653" s="15" t="s">
        <v>11061</v>
      </c>
      <c r="B653" s="14" t="s">
        <v>7212</v>
      </c>
      <c r="C653" s="15" t="s">
        <v>11062</v>
      </c>
      <c r="D653" s="15"/>
      <c r="E653" s="15">
        <v>208.0</v>
      </c>
      <c r="F653" s="15" t="s">
        <v>8846</v>
      </c>
      <c r="G653" s="15">
        <v>0.0</v>
      </c>
      <c r="H653" s="15" t="s">
        <v>493</v>
      </c>
      <c r="I653" s="15" t="s">
        <v>11063</v>
      </c>
      <c r="J653" s="26" t="str">
        <f>IFERROR(__xludf.DUMMYFUNCTION("IF(G653="""","""",if(G653=0, INDEX(G$2:G653, MAX(FILTER(ROW(G$2:G653), G$2:G653&lt;&gt;0)))&amp;""v"", G653&amp;""r""))"),"0v")</f>
        <v>0v</v>
      </c>
      <c r="K653" s="25" t="str">
        <f t="shared" si="1"/>
        <v>De alio tragio</v>
      </c>
    </row>
    <row r="654">
      <c r="A654" s="15" t="s">
        <v>11064</v>
      </c>
      <c r="B654" s="14" t="s">
        <v>7214</v>
      </c>
      <c r="C654" s="15" t="s">
        <v>11065</v>
      </c>
      <c r="D654" s="15"/>
      <c r="E654" s="15">
        <v>208.0</v>
      </c>
      <c r="F654" s="15" t="s">
        <v>8846</v>
      </c>
      <c r="G654" s="15">
        <v>0.0</v>
      </c>
      <c r="H654" s="15" t="s">
        <v>501</v>
      </c>
      <c r="I654" s="15" t="s">
        <v>10100</v>
      </c>
      <c r="J654" s="26" t="str">
        <f>IFERROR(__xludf.DUMMYFUNCTION("IF(G654="""","""",if(G654=0, INDEX(G$2:G654, MAX(FILTER(ROW(G$2:G654), G$2:G654&lt;&gt;0)))&amp;""v"", G654&amp;""r""))"),"0v")</f>
        <v>0v</v>
      </c>
      <c r="K654" s="25" t="str">
        <f t="shared" si="1"/>
        <v>De trago</v>
      </c>
    </row>
    <row r="655">
      <c r="A655" s="15"/>
      <c r="B655" s="14"/>
      <c r="C655" s="15"/>
      <c r="D655" s="15"/>
      <c r="E655" s="15"/>
      <c r="F655" s="15"/>
      <c r="G655" s="15"/>
      <c r="H655" s="15"/>
      <c r="J655" s="26" t="str">
        <f>IFERROR(__xludf.DUMMYFUNCTION("IF(G655="""","""",if(G655=0, INDEX(G$2:G655, MAX(FILTER(ROW(G$2:G655), G$2:G655&lt;&gt;0)))&amp;""v"", G655&amp;""r""))"),"")</f>
        <v/>
      </c>
      <c r="K655" s="25" t="str">
        <f t="shared" si="1"/>
        <v/>
      </c>
    </row>
    <row r="656">
      <c r="A656" s="15"/>
      <c r="B656" s="14"/>
      <c r="C656" s="15"/>
      <c r="D656" s="15"/>
      <c r="E656" s="15"/>
      <c r="F656" s="15"/>
      <c r="G656" s="15"/>
      <c r="H656" s="15"/>
      <c r="J656" s="26" t="str">
        <f>IFERROR(__xludf.DUMMYFUNCTION("IF(G656="""","""",if(G656=0, INDEX(G$2:G656, MAX(FILTER(ROW(G$2:G656), G$2:G656&lt;&gt;0)))&amp;""v"", G656&amp;""r""))"),"")</f>
        <v/>
      </c>
      <c r="K656" s="25" t="str">
        <f t="shared" si="1"/>
        <v/>
      </c>
    </row>
    <row r="657">
      <c r="A657" s="15" t="s">
        <v>11066</v>
      </c>
      <c r="B657" s="14" t="s">
        <v>7217</v>
      </c>
      <c r="C657" s="15" t="s">
        <v>11067</v>
      </c>
      <c r="D657" s="15"/>
      <c r="E657" s="15">
        <v>209.0</v>
      </c>
      <c r="F657" s="15" t="s">
        <v>8846</v>
      </c>
      <c r="G657" s="15">
        <v>94.0</v>
      </c>
      <c r="H657" s="15" t="s">
        <v>509</v>
      </c>
      <c r="I657" s="15" t="s">
        <v>11068</v>
      </c>
      <c r="J657" s="26" t="str">
        <f>IFERROR(__xludf.DUMMYFUNCTION("IF(G657="""","""",if(G657=0, INDEX(G$2:G657, MAX(FILTER(ROW(G$2:G657), G$2:G657&lt;&gt;0)))&amp;""v"", G657&amp;""r""))"),"94r")</f>
        <v>94r</v>
      </c>
      <c r="K657" s="25" t="str">
        <f t="shared" si="1"/>
        <v>De iunco</v>
      </c>
    </row>
    <row r="658">
      <c r="A658" s="15" t="s">
        <v>11069</v>
      </c>
      <c r="B658" s="14" t="s">
        <v>7219</v>
      </c>
      <c r="C658" s="15" t="s">
        <v>11070</v>
      </c>
      <c r="D658" s="15"/>
      <c r="E658" s="15">
        <v>209.0</v>
      </c>
      <c r="F658" s="15" t="s">
        <v>8846</v>
      </c>
      <c r="G658" s="15">
        <v>94.0</v>
      </c>
      <c r="H658" s="15" t="s">
        <v>524</v>
      </c>
      <c r="I658" s="15" t="s">
        <v>11071</v>
      </c>
      <c r="J658" s="26" t="str">
        <f>IFERROR(__xludf.DUMMYFUNCTION("IF(G658="""","""",if(G658=0, INDEX(G$2:G658, MAX(FILTER(ROW(G$2:G658), G$2:G658&lt;&gt;0)))&amp;""v"", G658&amp;""r""))"),"94r")</f>
        <v>94r</v>
      </c>
      <c r="K658" s="25" t="str">
        <f t="shared" si="1"/>
        <v>De lichenae</v>
      </c>
    </row>
    <row r="659">
      <c r="A659" s="15" t="s">
        <v>11072</v>
      </c>
      <c r="B659" s="14" t="s">
        <v>7222</v>
      </c>
      <c r="C659" s="15" t="s">
        <v>11073</v>
      </c>
      <c r="D659" s="15"/>
      <c r="E659" s="15">
        <v>209.0</v>
      </c>
      <c r="F659" s="15" t="s">
        <v>8846</v>
      </c>
      <c r="G659" s="15">
        <v>94.0</v>
      </c>
      <c r="H659" s="15" t="s">
        <v>531</v>
      </c>
      <c r="I659" s="15" t="s">
        <v>11074</v>
      </c>
      <c r="J659" s="26" t="str">
        <f>IFERROR(__xludf.DUMMYFUNCTION("IF(G659="""","""",if(G659=0, INDEX(G$2:G659, MAX(FILTER(ROW(G$2:G659), G$2:G659&lt;&gt;0)))&amp;""v"", G659&amp;""r""))"),"94r")</f>
        <v>94r</v>
      </c>
      <c r="K659" s="25" t="str">
        <f t="shared" si="1"/>
        <v>De parrhonychia</v>
      </c>
    </row>
    <row r="660">
      <c r="A660" s="15" t="s">
        <v>11075</v>
      </c>
      <c r="B660" s="14" t="s">
        <v>7225</v>
      </c>
      <c r="C660" s="15" t="s">
        <v>11076</v>
      </c>
      <c r="D660" s="15"/>
      <c r="E660" s="15">
        <v>209.0</v>
      </c>
      <c r="F660" s="15" t="s">
        <v>8846</v>
      </c>
      <c r="G660" s="15">
        <v>94.0</v>
      </c>
      <c r="H660" s="15" t="s">
        <v>539</v>
      </c>
      <c r="I660" s="15" t="s">
        <v>11077</v>
      </c>
      <c r="J660" s="26" t="str">
        <f>IFERROR(__xludf.DUMMYFUNCTION("IF(G660="""","""",if(G660=0, INDEX(G$2:G660, MAX(FILTER(ROW(G$2:G660), G$2:G660&lt;&gt;0)))&amp;""v"", G660&amp;""r""))"),"94r")</f>
        <v>94r</v>
      </c>
      <c r="K660" s="25" t="str">
        <f t="shared" si="1"/>
        <v>De chrysocomae</v>
      </c>
    </row>
    <row r="661">
      <c r="A661" s="15" t="s">
        <v>11078</v>
      </c>
      <c r="B661" s="14" t="s">
        <v>7228</v>
      </c>
      <c r="C661" s="15" t="s">
        <v>11079</v>
      </c>
      <c r="D661" s="15"/>
      <c r="E661" s="15">
        <v>209.0</v>
      </c>
      <c r="F661" s="15" t="s">
        <v>8846</v>
      </c>
      <c r="G661" s="15">
        <v>94.0</v>
      </c>
      <c r="H661" s="15" t="s">
        <v>547</v>
      </c>
      <c r="I661" s="15" t="s">
        <v>11080</v>
      </c>
      <c r="J661" s="26" t="str">
        <f>IFERROR(__xludf.DUMMYFUNCTION("IF(G661="""","""",if(G661=0, INDEX(G$2:G661, MAX(FILTER(ROW(G$2:G661), G$2:G661&lt;&gt;0)))&amp;""v"", G661&amp;""r""))"),"94r")</f>
        <v>94r</v>
      </c>
      <c r="K661" s="25" t="str">
        <f t="shared" si="1"/>
        <v>De chrysogono</v>
      </c>
    </row>
    <row r="662">
      <c r="A662" s="15" t="s">
        <v>11081</v>
      </c>
      <c r="B662" s="14" t="s">
        <v>7230</v>
      </c>
      <c r="C662" s="15" t="s">
        <v>11082</v>
      </c>
      <c r="D662" s="15"/>
      <c r="E662" s="15">
        <v>210.0</v>
      </c>
      <c r="F662" s="15" t="s">
        <v>8846</v>
      </c>
      <c r="G662" s="15">
        <v>0.0</v>
      </c>
      <c r="H662" s="15" t="s">
        <v>556</v>
      </c>
      <c r="I662" s="15" t="s">
        <v>11083</v>
      </c>
      <c r="J662" s="26" t="str">
        <f>IFERROR(__xludf.DUMMYFUNCTION("IF(G662="""","""",if(G662=0, INDEX(G$2:G662, MAX(FILTER(ROW(G$2:G662), G$2:G662&lt;&gt;0)))&amp;""v"", G662&amp;""r""))"),"0v")</f>
        <v>0v</v>
      </c>
      <c r="K662" s="25" t="str">
        <f t="shared" si="1"/>
        <v>De elichryso</v>
      </c>
    </row>
    <row r="663">
      <c r="A663" s="15" t="s">
        <v>11084</v>
      </c>
      <c r="B663" s="14" t="s">
        <v>7232</v>
      </c>
      <c r="C663" s="15" t="s">
        <v>11085</v>
      </c>
      <c r="D663" s="15"/>
      <c r="E663" s="15">
        <v>210.0</v>
      </c>
      <c r="F663" s="15" t="s">
        <v>8846</v>
      </c>
      <c r="G663" s="15">
        <v>0.0</v>
      </c>
      <c r="H663" s="15" t="s">
        <v>564</v>
      </c>
      <c r="I663" s="15" t="s">
        <v>11086</v>
      </c>
      <c r="J663" s="26" t="str">
        <f>IFERROR(__xludf.DUMMYFUNCTION("IF(G663="""","""",if(G663=0, INDEX(G$2:G663, MAX(FILTER(ROW(G$2:G663), G$2:G663&lt;&gt;0)))&amp;""v"", G663&amp;""r""))"),"0v")</f>
        <v>0v</v>
      </c>
      <c r="K663" s="25" t="str">
        <f t="shared" si="1"/>
        <v>De chrysanthemo</v>
      </c>
    </row>
    <row r="664">
      <c r="A664" s="15" t="s">
        <v>11087</v>
      </c>
      <c r="B664" s="14" t="s">
        <v>7235</v>
      </c>
      <c r="C664" s="15" t="s">
        <v>11088</v>
      </c>
      <c r="D664" s="15"/>
      <c r="E664" s="15">
        <v>210.0</v>
      </c>
      <c r="F664" s="15" t="s">
        <v>8846</v>
      </c>
      <c r="G664" s="15">
        <v>0.0</v>
      </c>
      <c r="H664" s="15" t="s">
        <v>573</v>
      </c>
      <c r="I664" s="15" t="s">
        <v>11089</v>
      </c>
      <c r="J664" s="26" t="str">
        <f>IFERROR(__xludf.DUMMYFUNCTION("IF(G664="""","""",if(G664=0, INDEX(G$2:G664, MAX(FILTER(ROW(G$2:G664), G$2:G664&lt;&gt;0)))&amp;""v"", G664&amp;""r""))"),"0v")</f>
        <v>0v</v>
      </c>
      <c r="K664" s="25" t="str">
        <f t="shared" si="1"/>
        <v>De agerato</v>
      </c>
    </row>
    <row r="665">
      <c r="A665" s="15" t="s">
        <v>11090</v>
      </c>
      <c r="B665" s="14" t="s">
        <v>7238</v>
      </c>
      <c r="C665" s="15" t="s">
        <v>11091</v>
      </c>
      <c r="D665" s="15"/>
      <c r="E665" s="15">
        <v>210.0</v>
      </c>
      <c r="F665" s="15" t="s">
        <v>8846</v>
      </c>
      <c r="G665" s="15">
        <v>0.0</v>
      </c>
      <c r="H665" s="15" t="s">
        <v>581</v>
      </c>
      <c r="I665" s="15" t="s">
        <v>11092</v>
      </c>
      <c r="J665" s="26" t="str">
        <f>IFERROR(__xludf.DUMMYFUNCTION("IF(G665="""","""",if(G665=0, INDEX(G$2:G665, MAX(FILTER(ROW(G$2:G665), G$2:G665&lt;&gt;0)))&amp;""v"", G665&amp;""r""))"),"0v")</f>
        <v>0v</v>
      </c>
      <c r="K665" s="25" t="str">
        <f t="shared" si="1"/>
        <v>De verbenaca</v>
      </c>
    </row>
    <row r="666">
      <c r="A666" s="15" t="s">
        <v>11093</v>
      </c>
      <c r="B666" s="14" t="s">
        <v>7241</v>
      </c>
      <c r="C666" s="15" t="s">
        <v>11094</v>
      </c>
      <c r="D666" s="15"/>
      <c r="E666" s="15">
        <v>211.0</v>
      </c>
      <c r="F666" s="15" t="s">
        <v>8846</v>
      </c>
      <c r="G666" s="15">
        <v>95.0</v>
      </c>
      <c r="H666" s="15" t="s">
        <v>591</v>
      </c>
      <c r="I666" s="15" t="s">
        <v>11095</v>
      </c>
      <c r="J666" s="26" t="str">
        <f>IFERROR(__xludf.DUMMYFUNCTION("IF(G666="""","""",if(G666=0, INDEX(G$2:G666, MAX(FILTER(ROW(G$2:G666), G$2:G666&lt;&gt;0)))&amp;""v"", G666&amp;""r""))"),"95r")</f>
        <v>95r</v>
      </c>
      <c r="K666" s="25" t="str">
        <f t="shared" si="1"/>
        <v>De supina verbenaca</v>
      </c>
    </row>
    <row r="667">
      <c r="A667" s="15" t="s">
        <v>11096</v>
      </c>
      <c r="B667" s="14" t="s">
        <v>7244</v>
      </c>
      <c r="C667" s="15" t="s">
        <v>11097</v>
      </c>
      <c r="D667" s="15"/>
      <c r="E667" s="15">
        <v>211.0</v>
      </c>
      <c r="F667" s="15" t="s">
        <v>8846</v>
      </c>
      <c r="G667" s="15">
        <v>95.0</v>
      </c>
      <c r="H667" s="15" t="s">
        <v>599</v>
      </c>
      <c r="I667" s="15" t="s">
        <v>11098</v>
      </c>
      <c r="J667" s="26" t="str">
        <f>IFERROR(__xludf.DUMMYFUNCTION("IF(G667="""","""",if(G667=0, INDEX(G$2:G667, MAX(FILTER(ROW(G$2:G667), G$2:G667&lt;&gt;0)))&amp;""v"", G667&amp;""r""))"),"95r")</f>
        <v>95r</v>
      </c>
      <c r="K667" s="25" t="str">
        <f t="shared" si="1"/>
        <v>De astragalo</v>
      </c>
    </row>
    <row r="668">
      <c r="A668" s="15" t="s">
        <v>11099</v>
      </c>
      <c r="B668" s="14" t="s">
        <v>7247</v>
      </c>
      <c r="C668" s="15" t="s">
        <v>11100</v>
      </c>
      <c r="D668" s="15"/>
      <c r="E668" s="15">
        <v>211.0</v>
      </c>
      <c r="F668" s="15" t="s">
        <v>8846</v>
      </c>
      <c r="G668" s="15">
        <v>95.0</v>
      </c>
      <c r="H668" s="15" t="s">
        <v>607</v>
      </c>
      <c r="I668" s="15" t="s">
        <v>11101</v>
      </c>
      <c r="J668" s="26" t="str">
        <f>IFERROR(__xludf.DUMMYFUNCTION("IF(G668="""","""",if(G668=0, INDEX(G$2:G668, MAX(FILTER(ROW(G$2:G668), G$2:G668&lt;&gt;0)))&amp;""v"", G668&amp;""r""))"),"95r")</f>
        <v>95r</v>
      </c>
      <c r="K668" s="25" t="str">
        <f t="shared" si="1"/>
        <v>De hyacyntho</v>
      </c>
    </row>
    <row r="669">
      <c r="A669" s="15" t="s">
        <v>11102</v>
      </c>
      <c r="B669" s="14" t="s">
        <v>7249</v>
      </c>
      <c r="C669" s="15" t="s">
        <v>11103</v>
      </c>
      <c r="D669" s="15"/>
      <c r="E669" s="15">
        <v>212.0</v>
      </c>
      <c r="F669" s="15" t="s">
        <v>8846</v>
      </c>
      <c r="G669" s="15">
        <v>0.0</v>
      </c>
      <c r="H669" s="15" t="s">
        <v>615</v>
      </c>
      <c r="I669" s="15" t="s">
        <v>11104</v>
      </c>
      <c r="J669" s="26" t="str">
        <f>IFERROR(__xludf.DUMMYFUNCTION("IF(G669="""","""",if(G669=0, INDEX(G$2:G669, MAX(FILTER(ROW(G$2:G669), G$2:G669&lt;&gt;0)))&amp;""v"", G669&amp;""r""))"),"0v")</f>
        <v>0v</v>
      </c>
      <c r="K669" s="25" t="str">
        <f t="shared" si="1"/>
        <v>De papauere erratico</v>
      </c>
    </row>
    <row r="670">
      <c r="A670" s="15" t="s">
        <v>11105</v>
      </c>
      <c r="B670" s="14" t="s">
        <v>7252</v>
      </c>
      <c r="C670" s="15" t="s">
        <v>11106</v>
      </c>
      <c r="D670" s="15"/>
      <c r="E670" s="15">
        <v>212.0</v>
      </c>
      <c r="F670" s="15" t="s">
        <v>8846</v>
      </c>
      <c r="G670" s="15">
        <v>0.0</v>
      </c>
      <c r="H670" s="15" t="s">
        <v>623</v>
      </c>
      <c r="I670" s="15" t="s">
        <v>11107</v>
      </c>
      <c r="J670" s="26" t="str">
        <f>IFERROR(__xludf.DUMMYFUNCTION("IF(G670="""","""",if(G670=0, INDEX(G$2:G670, MAX(FILTER(ROW(G$2:G670), G$2:G670&lt;&gt;0)))&amp;""v"", G670&amp;""r""))"),"0v")</f>
        <v>0v</v>
      </c>
      <c r="K670" s="25" t="str">
        <f t="shared" si="1"/>
        <v>De papauere sativo</v>
      </c>
    </row>
    <row r="671">
      <c r="A671" s="15" t="s">
        <v>11108</v>
      </c>
      <c r="B671" s="14" t="s">
        <v>7254</v>
      </c>
      <c r="C671" s="15" t="s">
        <v>11109</v>
      </c>
      <c r="D671" s="15"/>
      <c r="E671" s="15">
        <v>213.0</v>
      </c>
      <c r="F671" s="15" t="s">
        <v>8846</v>
      </c>
      <c r="G671" s="15">
        <v>96.0</v>
      </c>
      <c r="H671" s="15" t="s">
        <v>631</v>
      </c>
      <c r="I671" s="15" t="s">
        <v>11110</v>
      </c>
      <c r="J671" s="26" t="str">
        <f>IFERROR(__xludf.DUMMYFUNCTION("IF(G671="""","""",if(G671=0, INDEX(G$2:G671, MAX(FILTER(ROW(G$2:G671), G$2:G671&lt;&gt;0)))&amp;""v"", G671&amp;""r""))"),"96r")</f>
        <v>96r</v>
      </c>
      <c r="K671" s="25" t="str">
        <f t="shared" si="1"/>
        <v>De corniculatio papauere</v>
      </c>
    </row>
    <row r="672">
      <c r="A672" s="15" t="s">
        <v>11111</v>
      </c>
      <c r="B672" s="14" t="s">
        <v>7257</v>
      </c>
      <c r="C672" s="15" t="s">
        <v>11112</v>
      </c>
      <c r="D672" s="15"/>
      <c r="E672" s="15">
        <v>214.0</v>
      </c>
      <c r="F672" s="15" t="s">
        <v>8846</v>
      </c>
      <c r="G672" s="15">
        <v>0.0</v>
      </c>
      <c r="H672" s="15" t="s">
        <v>635</v>
      </c>
      <c r="I672" s="15" t="s">
        <v>11113</v>
      </c>
      <c r="J672" s="26" t="str">
        <f>IFERROR(__xludf.DUMMYFUNCTION("IF(G672="""","""",if(G672=0, INDEX(G$2:G672, MAX(FILTER(ROW(G$2:G672), G$2:G672&lt;&gt;0)))&amp;""v"", G672&amp;""r""))"),"0v")</f>
        <v>0v</v>
      </c>
      <c r="K672" s="25" t="str">
        <f t="shared" si="1"/>
        <v>De spumeo papauere</v>
      </c>
    </row>
    <row r="673">
      <c r="A673" s="15" t="s">
        <v>11114</v>
      </c>
      <c r="B673" s="14" t="s">
        <v>7259</v>
      </c>
      <c r="C673" s="15" t="s">
        <v>11115</v>
      </c>
      <c r="D673" s="15"/>
      <c r="E673" s="15">
        <v>214.0</v>
      </c>
      <c r="F673" s="15" t="s">
        <v>8846</v>
      </c>
      <c r="G673" s="15">
        <v>0.0</v>
      </c>
      <c r="H673" s="15" t="s">
        <v>654</v>
      </c>
      <c r="I673" s="15" t="s">
        <v>11116</v>
      </c>
      <c r="J673" s="26" t="str">
        <f>IFERROR(__xludf.DUMMYFUNCTION("IF(G673="""","""",if(G673=0, INDEX(G$2:G673, MAX(FILTER(ROW(G$2:G673), G$2:G673&lt;&gt;0)))&amp;""v"", G673&amp;""r""))"),"0v")</f>
        <v>0v</v>
      </c>
      <c r="K673" s="25" t="str">
        <f t="shared" si="1"/>
        <v>De hypecoo</v>
      </c>
    </row>
    <row r="674">
      <c r="A674" s="15" t="s">
        <v>11117</v>
      </c>
      <c r="B674" s="14" t="s">
        <v>7262</v>
      </c>
      <c r="C674" s="15" t="s">
        <v>11118</v>
      </c>
      <c r="D674" s="15"/>
      <c r="E674" s="15">
        <v>214.0</v>
      </c>
      <c r="F674" s="15" t="s">
        <v>8846</v>
      </c>
      <c r="G674" s="15">
        <v>0.0</v>
      </c>
      <c r="H674" s="15" t="s">
        <v>664</v>
      </c>
      <c r="I674" s="15" t="s">
        <v>11119</v>
      </c>
      <c r="J674" s="26" t="str">
        <f>IFERROR(__xludf.DUMMYFUNCTION("IF(G674="""","""",if(G674=0, INDEX(G$2:G674, MAX(FILTER(ROW(G$2:G674), G$2:G674&lt;&gt;0)))&amp;""v"", G674&amp;""r""))"),"0v")</f>
        <v>0v</v>
      </c>
      <c r="K674" s="25" t="str">
        <f t="shared" si="1"/>
        <v>De apollinari et hyoscyamo</v>
      </c>
    </row>
    <row r="675">
      <c r="A675" s="15" t="s">
        <v>11120</v>
      </c>
      <c r="B675" s="14" t="s">
        <v>7264</v>
      </c>
      <c r="C675" s="15" t="s">
        <v>11121</v>
      </c>
      <c r="D675" s="15"/>
      <c r="E675" s="15">
        <v>215.0</v>
      </c>
      <c r="F675" s="15" t="s">
        <v>8846</v>
      </c>
      <c r="G675" s="15">
        <v>97.0</v>
      </c>
      <c r="H675" s="15" t="s">
        <v>672</v>
      </c>
      <c r="I675" s="15" t="s">
        <v>11122</v>
      </c>
      <c r="J675" s="26" t="str">
        <f>IFERROR(__xludf.DUMMYFUNCTION("IF(G675="""","""",if(G675=0, INDEX(G$2:G675, MAX(FILTER(ROW(G$2:G675), G$2:G675&lt;&gt;0)))&amp;""v"", G675&amp;""r""))"),"97r")</f>
        <v>97r</v>
      </c>
      <c r="K675" s="25" t="str">
        <f t="shared" si="1"/>
        <v>De psyllio</v>
      </c>
    </row>
    <row r="676">
      <c r="A676" s="15" t="s">
        <v>11123</v>
      </c>
      <c r="B676" s="14" t="s">
        <v>7267</v>
      </c>
      <c r="C676" s="15" t="s">
        <v>11124</v>
      </c>
      <c r="D676" s="15"/>
      <c r="E676" s="15">
        <v>216.0</v>
      </c>
      <c r="F676" s="15" t="s">
        <v>8846</v>
      </c>
      <c r="G676" s="15">
        <v>0.0</v>
      </c>
      <c r="H676" s="15" t="s">
        <v>706</v>
      </c>
      <c r="I676" s="15" t="s">
        <v>11125</v>
      </c>
      <c r="J676" s="26" t="str">
        <f>IFERROR(__xludf.DUMMYFUNCTION("IF(G676="""","""",if(G676=0, INDEX(G$2:G676, MAX(FILTER(ROW(G$2:G676), G$2:G676&lt;&gt;0)))&amp;""v"", G676&amp;""r""))"),"0v")</f>
        <v>0v</v>
      </c>
      <c r="K676" s="25" t="str">
        <f t="shared" si="1"/>
        <v>De hortensi solano</v>
      </c>
    </row>
    <row r="677">
      <c r="A677" s="15" t="s">
        <v>11126</v>
      </c>
      <c r="B677" s="14" t="s">
        <v>7270</v>
      </c>
      <c r="C677" s="15" t="s">
        <v>11127</v>
      </c>
      <c r="D677" s="15"/>
      <c r="E677" s="15">
        <v>216.0</v>
      </c>
      <c r="F677" s="15" t="s">
        <v>8846</v>
      </c>
      <c r="G677" s="15">
        <v>0.0</v>
      </c>
      <c r="H677" s="15" t="s">
        <v>690</v>
      </c>
      <c r="I677" s="15" t="s">
        <v>11128</v>
      </c>
      <c r="J677" s="26" t="str">
        <f>IFERROR(__xludf.DUMMYFUNCTION("IF(G677="""","""",if(G677=0, INDEX(G$2:G677, MAX(FILTER(ROW(G$2:G677), G$2:G677&lt;&gt;0)))&amp;""v"", G677&amp;""r""))"),"0v")</f>
        <v>0v</v>
      </c>
      <c r="K677" s="25" t="str">
        <f t="shared" si="1"/>
        <v>De vesicaria</v>
      </c>
    </row>
    <row r="678">
      <c r="A678" s="15" t="s">
        <v>11129</v>
      </c>
      <c r="B678" s="14" t="s">
        <v>7273</v>
      </c>
      <c r="C678" s="15" t="s">
        <v>11130</v>
      </c>
      <c r="D678" s="15"/>
      <c r="E678" s="15">
        <v>216.0</v>
      </c>
      <c r="F678" s="15" t="s">
        <v>8846</v>
      </c>
      <c r="G678" s="15">
        <v>0.0</v>
      </c>
      <c r="H678" s="15" t="s">
        <v>698</v>
      </c>
      <c r="I678" s="15" t="s">
        <v>11131</v>
      </c>
      <c r="J678" s="26" t="str">
        <f>IFERROR(__xludf.DUMMYFUNCTION("IF(G678="""","""",if(G678=0, INDEX(G$2:G678, MAX(FILTER(ROW(G$2:G678), G$2:G678&lt;&gt;0)))&amp;""v"", G678&amp;""r""))"),"0v")</f>
        <v>0v</v>
      </c>
      <c r="K678" s="25" t="str">
        <f t="shared" si="1"/>
        <v>De solano somnifero</v>
      </c>
    </row>
    <row r="679">
      <c r="A679" s="15" t="s">
        <v>11132</v>
      </c>
      <c r="B679" s="14" t="s">
        <v>7275</v>
      </c>
      <c r="C679" s="15" t="s">
        <v>11133</v>
      </c>
      <c r="D679" s="15"/>
      <c r="E679" s="15">
        <v>217.0</v>
      </c>
      <c r="F679" s="15" t="s">
        <v>8846</v>
      </c>
      <c r="G679" s="15">
        <v>98.0</v>
      </c>
      <c r="H679" s="15" t="s">
        <v>706</v>
      </c>
      <c r="I679" s="15" t="s">
        <v>11134</v>
      </c>
      <c r="J679" s="26" t="str">
        <f>IFERROR(__xludf.DUMMYFUNCTION("IF(G679="""","""",if(G679=0, INDEX(G$2:G679, MAX(FILTER(ROW(G$2:G679), G$2:G679&lt;&gt;0)))&amp;""v"", G679&amp;""r""))"),"98r")</f>
        <v>98r</v>
      </c>
      <c r="K679" s="25" t="str">
        <f t="shared" si="1"/>
        <v>De manico solano</v>
      </c>
    </row>
    <row r="680">
      <c r="A680" s="15" t="s">
        <v>11135</v>
      </c>
      <c r="B680" s="14" t="s">
        <v>7277</v>
      </c>
      <c r="C680" s="15" t="s">
        <v>11136</v>
      </c>
      <c r="D680" s="15"/>
      <c r="E680" s="15">
        <v>217.0</v>
      </c>
      <c r="F680" s="15" t="s">
        <v>8846</v>
      </c>
      <c r="G680" s="15">
        <v>98.0</v>
      </c>
      <c r="H680" s="15" t="s">
        <v>714</v>
      </c>
      <c r="I680" s="15" t="s">
        <v>11137</v>
      </c>
      <c r="J680" s="26" t="str">
        <f>IFERROR(__xludf.DUMMYFUNCTION("IF(G680="""","""",if(G680=0, INDEX(G$2:G680, MAX(FILTER(ROW(G$2:G680), G$2:G680&lt;&gt;0)))&amp;""v"", G680&amp;""r""))"),"98r")</f>
        <v>98r</v>
      </c>
      <c r="K680" s="25" t="str">
        <f t="shared" si="1"/>
        <v>De dorycnio</v>
      </c>
    </row>
    <row r="681">
      <c r="A681" s="15" t="s">
        <v>11138</v>
      </c>
      <c r="B681" s="14" t="s">
        <v>7280</v>
      </c>
      <c r="C681" s="15" t="s">
        <v>11139</v>
      </c>
      <c r="D681" s="15"/>
      <c r="E681" s="15">
        <v>217.0</v>
      </c>
      <c r="F681" s="15" t="s">
        <v>8846</v>
      </c>
      <c r="G681" s="15">
        <v>98.0</v>
      </c>
      <c r="H681" s="15" t="s">
        <v>722</v>
      </c>
      <c r="I681" s="15" t="s">
        <v>11140</v>
      </c>
      <c r="J681" s="26" t="str">
        <f>IFERROR(__xludf.DUMMYFUNCTION("IF(G681="""","""",if(G681=0, INDEX(G$2:G681, MAX(FILTER(ROW(G$2:G681), G$2:G681&lt;&gt;0)))&amp;""v"", G681&amp;""r""))"),"98r")</f>
        <v>98r</v>
      </c>
      <c r="K681" s="25" t="str">
        <f t="shared" si="1"/>
        <v>De mandragora</v>
      </c>
    </row>
    <row r="682">
      <c r="A682" s="15" t="s">
        <v>11141</v>
      </c>
      <c r="B682" s="14" t="s">
        <v>7282</v>
      </c>
      <c r="C682" s="15" t="s">
        <v>11142</v>
      </c>
      <c r="D682" s="15"/>
      <c r="E682" s="15">
        <v>219.0</v>
      </c>
      <c r="F682" s="15" t="s">
        <v>8846</v>
      </c>
      <c r="G682" s="15">
        <v>99.0</v>
      </c>
      <c r="H682" s="15" t="s">
        <v>731</v>
      </c>
      <c r="I682" s="15" t="s">
        <v>11143</v>
      </c>
      <c r="J682" s="26" t="str">
        <f>IFERROR(__xludf.DUMMYFUNCTION("IF(G682="""","""",if(G682=0, INDEX(G$2:G682, MAX(FILTER(ROW(G$2:G682), G$2:G682&lt;&gt;0)))&amp;""v"", G682&amp;""r""))"),"99r")</f>
        <v>99r</v>
      </c>
      <c r="K682" s="25" t="str">
        <f t="shared" si="1"/>
        <v>De aconito</v>
      </c>
    </row>
    <row r="683">
      <c r="A683" s="15" t="s">
        <v>11144</v>
      </c>
      <c r="B683" s="14" t="s">
        <v>7285</v>
      </c>
      <c r="C683" s="15" t="s">
        <v>11145</v>
      </c>
      <c r="D683" s="15"/>
      <c r="E683" s="15">
        <v>219.0</v>
      </c>
      <c r="F683" s="15" t="s">
        <v>8846</v>
      </c>
      <c r="G683" s="15">
        <v>99.0</v>
      </c>
      <c r="H683" s="15" t="s">
        <v>739</v>
      </c>
      <c r="I683" s="15" t="s">
        <v>11146</v>
      </c>
      <c r="J683" s="26" t="str">
        <f>IFERROR(__xludf.DUMMYFUNCTION("IF(G683="""","""",if(G683=0, INDEX(G$2:G683, MAX(FILTER(ROW(G$2:G683), G$2:G683&lt;&gt;0)))&amp;""v"", G683&amp;""r""))"),"99r")</f>
        <v>99r</v>
      </c>
      <c r="K683" s="25" t="str">
        <f t="shared" si="1"/>
        <v>De altero aconito</v>
      </c>
    </row>
    <row r="684">
      <c r="A684" s="15" t="s">
        <v>11147</v>
      </c>
      <c r="B684" s="14" t="s">
        <v>7287</v>
      </c>
      <c r="C684" s="15" t="s">
        <v>11148</v>
      </c>
      <c r="D684" s="15"/>
      <c r="E684" s="15">
        <v>220.0</v>
      </c>
      <c r="F684" s="15" t="s">
        <v>8846</v>
      </c>
      <c r="G684" s="15">
        <v>0.0</v>
      </c>
      <c r="H684" s="15" t="s">
        <v>747</v>
      </c>
      <c r="I684" s="15" t="s">
        <v>11149</v>
      </c>
      <c r="J684" s="26" t="str">
        <f>IFERROR(__xludf.DUMMYFUNCTION("IF(G684="""","""",if(G684=0, INDEX(G$2:G684, MAX(FILTER(ROW(G$2:G684), G$2:G684&lt;&gt;0)))&amp;""v"", G684&amp;""r""))"),"0v")</f>
        <v>0v</v>
      </c>
      <c r="K684" s="25" t="str">
        <f t="shared" si="1"/>
        <v>De cicuta</v>
      </c>
    </row>
    <row r="685">
      <c r="A685" s="15" t="s">
        <v>11150</v>
      </c>
      <c r="B685" s="14" t="s">
        <v>7290</v>
      </c>
      <c r="C685" s="15" t="s">
        <v>11151</v>
      </c>
      <c r="D685" s="15"/>
      <c r="E685" s="15">
        <v>220.0</v>
      </c>
      <c r="F685" s="15" t="s">
        <v>8846</v>
      </c>
      <c r="G685" s="15">
        <v>0.0</v>
      </c>
      <c r="H685" s="15" t="s">
        <v>755</v>
      </c>
      <c r="I685" s="15" t="s">
        <v>11152</v>
      </c>
      <c r="J685" s="26" t="str">
        <f>IFERROR(__xludf.DUMMYFUNCTION("IF(G685="""","""",if(G685=0, INDEX(G$2:G685, MAX(FILTER(ROW(G$2:G685), G$2:G685&lt;&gt;0)))&amp;""v"", G685&amp;""r""))"),"0v")</f>
        <v>0v</v>
      </c>
      <c r="K685" s="25" t="str">
        <f t="shared" si="1"/>
        <v>De taxo</v>
      </c>
    </row>
    <row r="686">
      <c r="A686" s="15" t="s">
        <v>11153</v>
      </c>
      <c r="B686" s="14" t="s">
        <v>7293</v>
      </c>
      <c r="C686" s="15" t="s">
        <v>11154</v>
      </c>
      <c r="D686" s="15"/>
      <c r="E686" s="15">
        <v>220.0</v>
      </c>
      <c r="F686" s="15" t="s">
        <v>8846</v>
      </c>
      <c r="G686" s="15">
        <v>0.0</v>
      </c>
      <c r="H686" s="15" t="s">
        <v>763</v>
      </c>
      <c r="I686" s="15" t="s">
        <v>11155</v>
      </c>
      <c r="J686" s="26" t="str">
        <f>IFERROR(__xludf.DUMMYFUNCTION("IF(G686="""","""",if(G686=0, INDEX(G$2:G686, MAX(FILTER(ROW(G$2:G686), G$2:G686&lt;&gt;0)))&amp;""v"", G686&amp;""r""))"),"0v")</f>
        <v>0v</v>
      </c>
      <c r="K686" s="25" t="str">
        <f t="shared" si="1"/>
        <v>De apocyno</v>
      </c>
    </row>
    <row r="687">
      <c r="A687" s="15" t="s">
        <v>11156</v>
      </c>
      <c r="B687" s="14" t="s">
        <v>7295</v>
      </c>
      <c r="C687" s="15" t="s">
        <v>11157</v>
      </c>
      <c r="D687" s="15"/>
      <c r="E687" s="15">
        <v>221.0</v>
      </c>
      <c r="F687" s="15" t="s">
        <v>8846</v>
      </c>
      <c r="G687" s="15">
        <v>100.0</v>
      </c>
      <c r="H687" s="15" t="s">
        <v>771</v>
      </c>
      <c r="I687" s="15" t="s">
        <v>11158</v>
      </c>
      <c r="J687" s="26" t="str">
        <f>IFERROR(__xludf.DUMMYFUNCTION("IF(G687="""","""",if(G687=0, INDEX(G$2:G687, MAX(FILTER(ROW(G$2:G687), G$2:G687&lt;&gt;0)))&amp;""v"", G687&amp;""r""))"),"100r")</f>
        <v>100r</v>
      </c>
      <c r="K687" s="25" t="str">
        <f t="shared" si="1"/>
        <v>De nerio seu rhodendro</v>
      </c>
    </row>
    <row r="688">
      <c r="A688" s="15" t="s">
        <v>11159</v>
      </c>
      <c r="B688" s="14" t="s">
        <v>7298</v>
      </c>
      <c r="C688" s="15" t="s">
        <v>11160</v>
      </c>
      <c r="D688" s="15"/>
      <c r="E688" s="15">
        <v>221.0</v>
      </c>
      <c r="F688" s="15" t="s">
        <v>8846</v>
      </c>
      <c r="G688" s="15">
        <v>100.0</v>
      </c>
      <c r="H688" s="15" t="s">
        <v>779</v>
      </c>
      <c r="I688" s="15" t="s">
        <v>11161</v>
      </c>
      <c r="J688" s="26" t="str">
        <f>IFERROR(__xludf.DUMMYFUNCTION("IF(G688="""","""",if(G688=0, INDEX(G$2:G688, MAX(FILTER(ROW(G$2:G688), G$2:G688&lt;&gt;0)))&amp;""v"", G688&amp;""r""))"),"100r")</f>
        <v>100r</v>
      </c>
      <c r="K688" s="25" t="str">
        <f t="shared" si="1"/>
        <v>De fungis</v>
      </c>
    </row>
    <row r="689">
      <c r="A689" s="15" t="s">
        <v>11162</v>
      </c>
      <c r="B689" s="14" t="s">
        <v>7301</v>
      </c>
      <c r="C689" s="15" t="s">
        <v>11163</v>
      </c>
      <c r="D689" s="15"/>
      <c r="E689" s="15">
        <v>221.0</v>
      </c>
      <c r="F689" s="15" t="s">
        <v>8846</v>
      </c>
      <c r="G689" s="15">
        <v>100.0</v>
      </c>
      <c r="H689" s="15" t="s">
        <v>787</v>
      </c>
      <c r="I689" s="15" t="s">
        <v>11164</v>
      </c>
      <c r="J689" s="26" t="str">
        <f>IFERROR(__xludf.DUMMYFUNCTION("IF(G689="""","""",if(G689=0, INDEX(G$2:G689, MAX(FILTER(ROW(G$2:G689), G$2:G689&lt;&gt;0)))&amp;""v"", G689&amp;""r""))"),"100r")</f>
        <v>100r</v>
      </c>
      <c r="K689" s="25" t="str">
        <f t="shared" si="1"/>
        <v>De colchico</v>
      </c>
    </row>
    <row r="690">
      <c r="A690" s="15" t="s">
        <v>11165</v>
      </c>
      <c r="B690" s="14" t="s">
        <v>7304</v>
      </c>
      <c r="C690" s="15" t="s">
        <v>11166</v>
      </c>
      <c r="D690" s="15"/>
      <c r="E690" s="15">
        <v>222.0</v>
      </c>
      <c r="F690" s="15" t="s">
        <v>8846</v>
      </c>
      <c r="G690" s="15">
        <v>0.0</v>
      </c>
      <c r="H690" s="15" t="s">
        <v>795</v>
      </c>
      <c r="I690" s="15" t="s">
        <v>11167</v>
      </c>
      <c r="J690" s="26" t="str">
        <f>IFERROR(__xludf.DUMMYFUNCTION("IF(G690="""","""",if(G690=0, INDEX(G$2:G690, MAX(FILTER(ROW(G$2:G690), G$2:G690&lt;&gt;0)))&amp;""v"", G690&amp;""r""))"),"0v")</f>
        <v>0v</v>
      </c>
      <c r="K690" s="25" t="str">
        <f t="shared" si="1"/>
        <v>De ephemero</v>
      </c>
    </row>
    <row r="691">
      <c r="A691" s="15" t="s">
        <v>11168</v>
      </c>
      <c r="B691" s="14" t="s">
        <v>7307</v>
      </c>
      <c r="C691" s="15" t="s">
        <v>11169</v>
      </c>
      <c r="D691" s="15"/>
      <c r="E691" s="15">
        <v>222.0</v>
      </c>
      <c r="F691" s="15" t="s">
        <v>8846</v>
      </c>
      <c r="G691" s="15">
        <v>0.0</v>
      </c>
      <c r="H691" s="15" t="s">
        <v>803</v>
      </c>
      <c r="I691" s="15" t="s">
        <v>11170</v>
      </c>
      <c r="J691" s="26" t="str">
        <f>IFERROR(__xludf.DUMMYFUNCTION("IF(G691="""","""",if(G691=0, INDEX(G$2:G691, MAX(FILTER(ROW(G$2:G691), G$2:G691&lt;&gt;0)))&amp;""v"", G691&amp;""r""))"),"0v")</f>
        <v>0v</v>
      </c>
      <c r="K691" s="25" t="str">
        <f t="shared" si="1"/>
        <v>De alsinae</v>
      </c>
    </row>
    <row r="692">
      <c r="A692" s="15" t="s">
        <v>11171</v>
      </c>
      <c r="B692" s="14" t="s">
        <v>7312</v>
      </c>
      <c r="C692" s="15" t="s">
        <v>11172</v>
      </c>
      <c r="D692" s="15"/>
      <c r="E692" s="15">
        <v>222.0</v>
      </c>
      <c r="F692" s="15" t="s">
        <v>8846</v>
      </c>
      <c r="G692" s="15">
        <v>0.0</v>
      </c>
      <c r="H692" s="15" t="s">
        <v>807</v>
      </c>
      <c r="I692" s="15" t="s">
        <v>11173</v>
      </c>
      <c r="J692" s="26" t="str">
        <f>IFERROR(__xludf.DUMMYFUNCTION("IF(G692="""","""",if(G692=0, INDEX(G$2:G692, MAX(FILTER(ROW(G$2:G692), G$2:G692&lt;&gt;0)))&amp;""v"", G692&amp;""r""))"),"0v")</f>
        <v>0v</v>
      </c>
      <c r="K692" s="25" t="str">
        <f t="shared" si="1"/>
        <v>De palustri lente</v>
      </c>
    </row>
    <row r="693">
      <c r="A693" s="15" t="s">
        <v>11174</v>
      </c>
      <c r="B693" s="14" t="s">
        <v>7314</v>
      </c>
      <c r="C693" s="15" t="s">
        <v>11175</v>
      </c>
      <c r="D693" s="15"/>
      <c r="E693" s="15">
        <v>222.0</v>
      </c>
      <c r="F693" s="15" t="s">
        <v>8846</v>
      </c>
      <c r="G693" s="15">
        <v>0.0</v>
      </c>
      <c r="H693" s="15" t="s">
        <v>816</v>
      </c>
      <c r="I693" s="15" t="s">
        <v>11176</v>
      </c>
      <c r="J693" s="26" t="str">
        <f>IFERROR(__xludf.DUMMYFUNCTION("IF(G693="""","""",if(G693=0, INDEX(G$2:G693, MAX(FILTER(ROW(G$2:G693), G$2:G693&lt;&gt;0)))&amp;""v"", G693&amp;""r""))"),"0v")</f>
        <v>0v</v>
      </c>
      <c r="K693" s="25" t="str">
        <f t="shared" si="1"/>
        <v>De semperuvino seu sedo magno</v>
      </c>
    </row>
    <row r="694">
      <c r="A694" s="15" t="s">
        <v>11177</v>
      </c>
      <c r="B694" s="14" t="s">
        <v>7317</v>
      </c>
      <c r="C694" s="15" t="s">
        <v>11178</v>
      </c>
      <c r="D694" s="15"/>
      <c r="E694" s="15">
        <v>223.0</v>
      </c>
      <c r="F694" s="15" t="s">
        <v>8846</v>
      </c>
      <c r="G694" s="15">
        <v>101.0</v>
      </c>
      <c r="H694" s="15" t="s">
        <v>1915</v>
      </c>
      <c r="I694" s="15" t="s">
        <v>11179</v>
      </c>
      <c r="J694" s="26" t="str">
        <f>IFERROR(__xludf.DUMMYFUNCTION("IF(G694="""","""",if(G694=0, INDEX(G$2:G694, MAX(FILTER(ROW(G$2:G694), G$2:G694&lt;&gt;0)))&amp;""v"", G694&amp;""r""))"),"101r")</f>
        <v>101r</v>
      </c>
      <c r="K694" s="25" t="str">
        <f t="shared" si="1"/>
        <v>De minore semperuvino</v>
      </c>
    </row>
    <row r="695">
      <c r="A695" s="15" t="s">
        <v>11180</v>
      </c>
      <c r="B695" s="14" t="s">
        <v>7323</v>
      </c>
      <c r="C695" s="15" t="s">
        <v>11181</v>
      </c>
      <c r="D695" s="15"/>
      <c r="E695" s="15"/>
      <c r="F695" s="15"/>
      <c r="G695" s="15"/>
      <c r="H695" s="15"/>
      <c r="I695" s="15"/>
      <c r="J695" s="26" t="str">
        <f>IFERROR(__xludf.DUMMYFUNCTION("IF(G695="""","""",if(G695=0, INDEX(G$2:G695, MAX(FILTER(ROW(G$2:G695), G$2:G695&lt;&gt;0)))&amp;""v"", G695&amp;""r""))"),"")</f>
        <v/>
      </c>
      <c r="K695" s="25" t="str">
        <f t="shared" si="1"/>
        <v/>
      </c>
    </row>
    <row r="696">
      <c r="A696" s="15" t="s">
        <v>11182</v>
      </c>
      <c r="B696" s="14" t="s">
        <v>7320</v>
      </c>
      <c r="C696" s="15" t="s">
        <v>11183</v>
      </c>
      <c r="D696" s="15"/>
      <c r="E696" s="15">
        <v>223.0</v>
      </c>
      <c r="F696" s="15" t="s">
        <v>8846</v>
      </c>
      <c r="G696" s="15">
        <v>101.0</v>
      </c>
      <c r="H696" s="15" t="s">
        <v>832</v>
      </c>
      <c r="I696" s="15" t="s">
        <v>11184</v>
      </c>
      <c r="J696" s="26" t="str">
        <f>IFERROR(__xludf.DUMMYFUNCTION("IF(G696="""","""",if(G696=0, INDEX(G$2:G696, MAX(FILTER(ROW(G$2:G696), G$2:G696&lt;&gt;0)))&amp;""v"", G696&amp;""r""))"),"101r")</f>
        <v>101r</v>
      </c>
      <c r="K696" s="25" t="str">
        <f t="shared" si="1"/>
        <v>De veneris umbilico</v>
      </c>
    </row>
    <row r="697">
      <c r="A697" s="15" t="s">
        <v>11185</v>
      </c>
      <c r="B697" s="14" t="s">
        <v>7323</v>
      </c>
      <c r="C697" s="15" t="s">
        <v>11186</v>
      </c>
      <c r="D697" s="15"/>
      <c r="E697" s="15">
        <v>223.0</v>
      </c>
      <c r="F697" s="15" t="s">
        <v>8846</v>
      </c>
      <c r="G697" s="15">
        <v>101.0</v>
      </c>
      <c r="H697" s="15" t="s">
        <v>840</v>
      </c>
      <c r="I697" s="15" t="s">
        <v>11187</v>
      </c>
      <c r="J697" s="26" t="str">
        <f>IFERROR(__xludf.DUMMYFUNCTION("IF(G697="""","""",if(G697=0, INDEX(G$2:G697, MAX(FILTER(ROW(G$2:G697), G$2:G697&lt;&gt;0)))&amp;""v"", G697&amp;""r""))"),"101r")</f>
        <v>101r</v>
      </c>
      <c r="K697" s="25" t="str">
        <f t="shared" si="1"/>
        <v>De altero veneris umbilico</v>
      </c>
    </row>
    <row r="698">
      <c r="A698" s="15" t="s">
        <v>11188</v>
      </c>
      <c r="B698" s="14" t="s">
        <v>7325</v>
      </c>
      <c r="C698" s="15" t="s">
        <v>11189</v>
      </c>
      <c r="D698" s="15"/>
      <c r="E698" s="15">
        <v>224.0</v>
      </c>
      <c r="F698" s="15" t="s">
        <v>8846</v>
      </c>
      <c r="G698" s="15">
        <v>0.0</v>
      </c>
      <c r="H698" s="15" t="s">
        <v>848</v>
      </c>
      <c r="I698" s="15" t="s">
        <v>11190</v>
      </c>
      <c r="J698" s="26" t="str">
        <f>IFERROR(__xludf.DUMMYFUNCTION("IF(G698="""","""",if(G698=0, INDEX(G$2:G698, MAX(FILTER(ROW(G$2:G698), G$2:G698&lt;&gt;0)))&amp;""v"", G698&amp;""r""))"),"0v")</f>
        <v>0v</v>
      </c>
      <c r="K698" s="25" t="str">
        <f t="shared" si="1"/>
        <v>De urtica</v>
      </c>
    </row>
    <row r="699">
      <c r="A699" s="15" t="s">
        <v>11191</v>
      </c>
      <c r="B699" s="14" t="s">
        <v>7328</v>
      </c>
      <c r="C699" s="15" t="s">
        <v>11192</v>
      </c>
      <c r="D699" s="15"/>
      <c r="E699" s="15">
        <v>224.0</v>
      </c>
      <c r="F699" s="15" t="s">
        <v>8846</v>
      </c>
      <c r="G699" s="15">
        <v>0.0</v>
      </c>
      <c r="H699" s="15" t="s">
        <v>856</v>
      </c>
      <c r="I699" s="15" t="s">
        <v>11193</v>
      </c>
      <c r="J699" s="26" t="str">
        <f>IFERROR(__xludf.DUMMYFUNCTION("IF(G699="""","""",if(G699=0, INDEX(G$2:G699, MAX(FILTER(ROW(G$2:G699), G$2:G699&lt;&gt;0)))&amp;""v"", G699&amp;""r""))"),"0v")</f>
        <v>0v</v>
      </c>
      <c r="K699" s="25" t="str">
        <f t="shared" si="1"/>
        <v>De galiopsi</v>
      </c>
    </row>
    <row r="700">
      <c r="A700" s="15" t="s">
        <v>11194</v>
      </c>
      <c r="B700" s="14" t="s">
        <v>7331</v>
      </c>
      <c r="C700" s="15" t="s">
        <v>11195</v>
      </c>
      <c r="D700" s="15"/>
      <c r="E700" s="15">
        <v>224.0</v>
      </c>
      <c r="F700" s="15" t="s">
        <v>8846</v>
      </c>
      <c r="G700" s="15">
        <v>0.0</v>
      </c>
      <c r="H700" s="15" t="s">
        <v>864</v>
      </c>
      <c r="I700" s="15" t="s">
        <v>11196</v>
      </c>
      <c r="J700" s="26" t="str">
        <f>IFERROR(__xludf.DUMMYFUNCTION("IF(G700="""","""",if(G700=0, INDEX(G$2:G700, MAX(FILTER(ROW(G$2:G700), G$2:G700&lt;&gt;0)))&amp;""v"", G700&amp;""r""))"),"0v")</f>
        <v>0v</v>
      </c>
      <c r="K700" s="25" t="str">
        <f t="shared" si="1"/>
        <v>De gallio</v>
      </c>
    </row>
    <row r="701">
      <c r="A701" s="15" t="s">
        <v>11197</v>
      </c>
      <c r="B701" s="14" t="s">
        <v>7334</v>
      </c>
      <c r="C701" s="15" t="s">
        <v>11198</v>
      </c>
      <c r="D701" s="15"/>
      <c r="E701" s="15">
        <v>224.0</v>
      </c>
      <c r="F701" s="15" t="s">
        <v>8846</v>
      </c>
      <c r="G701" s="15">
        <v>0.0</v>
      </c>
      <c r="H701" s="15" t="s">
        <v>880</v>
      </c>
      <c r="I701" s="15" t="s">
        <v>11199</v>
      </c>
      <c r="J701" s="26" t="str">
        <f>IFERROR(__xludf.DUMMYFUNCTION("IF(G701="""","""",if(G701=0, INDEX(G$2:G701, MAX(FILTER(ROW(G$2:G701), G$2:G701&lt;&gt;0)))&amp;""v"", G701&amp;""r""))"),"0v")</f>
        <v>0v</v>
      </c>
      <c r="K701" s="25" t="str">
        <f t="shared" si="1"/>
        <v>De senetione</v>
      </c>
    </row>
    <row r="702">
      <c r="A702" s="15" t="s">
        <v>11200</v>
      </c>
      <c r="B702" s="14" t="s">
        <v>7337</v>
      </c>
      <c r="C702" s="15" t="s">
        <v>11201</v>
      </c>
      <c r="D702" s="15"/>
      <c r="E702" s="15">
        <v>225.0</v>
      </c>
      <c r="F702" s="15" t="s">
        <v>8846</v>
      </c>
      <c r="G702" s="15">
        <v>102.0</v>
      </c>
      <c r="H702" s="15" t="s">
        <v>1958</v>
      </c>
      <c r="I702" s="15" t="s">
        <v>11202</v>
      </c>
      <c r="J702" s="26" t="str">
        <f>IFERROR(__xludf.DUMMYFUNCTION("IF(G702="""","""",if(G702=0, INDEX(G$2:G702, MAX(FILTER(ROW(G$2:G702), G$2:G702&lt;&gt;0)))&amp;""v"", G702&amp;""r""))"),"102r")</f>
        <v>102r</v>
      </c>
      <c r="K702" s="25" t="str">
        <f t="shared" si="1"/>
        <v>De thalictro</v>
      </c>
    </row>
    <row r="703">
      <c r="A703" s="15" t="s">
        <v>11203</v>
      </c>
      <c r="B703" s="14" t="s">
        <v>7339</v>
      </c>
      <c r="C703" s="15" t="s">
        <v>11204</v>
      </c>
      <c r="D703" s="15"/>
      <c r="E703" s="15">
        <v>225.0</v>
      </c>
      <c r="F703" s="15" t="s">
        <v>8846</v>
      </c>
      <c r="G703" s="15">
        <v>102.0</v>
      </c>
      <c r="H703" s="15" t="s">
        <v>888</v>
      </c>
      <c r="I703" s="15" t="s">
        <v>11205</v>
      </c>
      <c r="J703" s="26" t="str">
        <f>IFERROR(__xludf.DUMMYFUNCTION("IF(G703="""","""",if(G703=0, INDEX(G$2:G703, MAX(FILTER(ROW(G$2:G703), G$2:G703&lt;&gt;0)))&amp;""v"", G703&amp;""r""))"),"102r")</f>
        <v>102r</v>
      </c>
      <c r="K703" s="25" t="str">
        <f t="shared" si="1"/>
        <v>De marino bryo</v>
      </c>
    </row>
    <row r="704">
      <c r="A704" s="15" t="s">
        <v>11206</v>
      </c>
      <c r="B704" s="14" t="s">
        <v>7342</v>
      </c>
      <c r="C704" s="15" t="s">
        <v>11207</v>
      </c>
      <c r="D704" s="15"/>
      <c r="E704" s="15">
        <v>225.0</v>
      </c>
      <c r="F704" s="15" t="s">
        <v>8846</v>
      </c>
      <c r="G704" s="15">
        <v>102.0</v>
      </c>
      <c r="H704" s="15" t="s">
        <v>897</v>
      </c>
      <c r="I704" s="15" t="s">
        <v>11208</v>
      </c>
      <c r="J704" s="26" t="str">
        <f>IFERROR(__xludf.DUMMYFUNCTION("IF(G704="""","""",if(G704=0, INDEX(G$2:G704, MAX(FILTER(ROW(G$2:G704), G$2:G704&lt;&gt;0)))&amp;""v"", G704&amp;""r""))"),"102r")</f>
        <v>102r</v>
      </c>
      <c r="K704" s="25" t="str">
        <f t="shared" si="1"/>
        <v>De fuco marino</v>
      </c>
    </row>
    <row r="705">
      <c r="A705" s="15" t="s">
        <v>11209</v>
      </c>
      <c r="B705" s="14" t="s">
        <v>7344</v>
      </c>
      <c r="C705" s="15" t="s">
        <v>11210</v>
      </c>
      <c r="D705" s="15"/>
      <c r="E705" s="15">
        <v>225.0</v>
      </c>
      <c r="F705" s="15" t="s">
        <v>8846</v>
      </c>
      <c r="G705" s="15">
        <v>102.0</v>
      </c>
      <c r="H705" s="15" t="s">
        <v>905</v>
      </c>
      <c r="I705" s="15" t="s">
        <v>11211</v>
      </c>
      <c r="J705" s="26" t="str">
        <f>IFERROR(__xludf.DUMMYFUNCTION("IF(G705="""","""",if(G705=0, INDEX(G$2:G705, MAX(FILTER(ROW(G$2:G705), G$2:G705&lt;&gt;0)))&amp;""v"", G705&amp;""r""))"),"102r")</f>
        <v>102r</v>
      </c>
      <c r="K705" s="25" t="str">
        <f t="shared" si="1"/>
        <v>De potamogetone</v>
      </c>
    </row>
    <row r="706">
      <c r="A706" s="15" t="s">
        <v>11212</v>
      </c>
      <c r="B706" s="14" t="s">
        <v>7347</v>
      </c>
      <c r="C706" s="15" t="s">
        <v>11213</v>
      </c>
      <c r="D706" s="15"/>
      <c r="E706" s="15">
        <v>225.0</v>
      </c>
      <c r="F706" s="15" t="s">
        <v>8846</v>
      </c>
      <c r="G706" s="15">
        <v>102.0</v>
      </c>
      <c r="H706" s="15" t="s">
        <v>913</v>
      </c>
      <c r="I706" s="15" t="s">
        <v>11214</v>
      </c>
      <c r="J706" s="26" t="str">
        <f>IFERROR(__xludf.DUMMYFUNCTION("IF(G706="""","""",if(G706=0, INDEX(G$2:G706, MAX(FILTER(ROW(G$2:G706), G$2:G706&lt;&gt;0)))&amp;""v"", G706&amp;""r""))"),"102r")</f>
        <v>102r</v>
      </c>
      <c r="K706" s="25" t="str">
        <f t="shared" si="1"/>
        <v>De stratiote</v>
      </c>
    </row>
    <row r="707">
      <c r="A707" s="15" t="s">
        <v>11215</v>
      </c>
      <c r="B707" s="14" t="s">
        <v>7350</v>
      </c>
      <c r="C707" s="15" t="s">
        <v>11216</v>
      </c>
      <c r="D707" s="15"/>
      <c r="E707" s="15">
        <v>226.0</v>
      </c>
      <c r="F707" s="15" t="s">
        <v>8846</v>
      </c>
      <c r="G707" s="15">
        <v>0.0</v>
      </c>
      <c r="H707" s="15" t="s">
        <v>921</v>
      </c>
      <c r="I707" s="15" t="s">
        <v>11217</v>
      </c>
      <c r="J707" s="26" t="str">
        <f>IFERROR(__xludf.DUMMYFUNCTION("IF(G707="""","""",if(G707=0, INDEX(G$2:G707, MAX(FILTER(ROW(G$2:G707), G$2:G707&lt;&gt;0)))&amp;""v"", G707&amp;""r""))"),"0v")</f>
        <v>0v</v>
      </c>
      <c r="K707" s="25" t="str">
        <f t="shared" si="1"/>
        <v>De stratiote chiliophyllo</v>
      </c>
    </row>
    <row r="708">
      <c r="A708" s="15" t="s">
        <v>11218</v>
      </c>
      <c r="B708" s="14" t="s">
        <v>7352</v>
      </c>
      <c r="C708" s="15" t="s">
        <v>11219</v>
      </c>
      <c r="D708" s="15"/>
      <c r="E708" s="15">
        <v>226.0</v>
      </c>
      <c r="F708" s="15" t="s">
        <v>8846</v>
      </c>
      <c r="G708" s="15">
        <v>0.0</v>
      </c>
      <c r="H708" s="15" t="s">
        <v>929</v>
      </c>
      <c r="I708" s="15" t="s">
        <v>11220</v>
      </c>
      <c r="J708" s="26" t="str">
        <f>IFERROR(__xludf.DUMMYFUNCTION("IF(G708="""","""",if(G708=0, INDEX(G$2:G708, MAX(FILTER(ROW(G$2:G708), G$2:G708&lt;&gt;0)))&amp;""v"", G708&amp;""r""))"),"0v")</f>
        <v>0v</v>
      </c>
      <c r="K708" s="25" t="str">
        <f t="shared" si="1"/>
        <v>De verbasco</v>
      </c>
    </row>
    <row r="709">
      <c r="A709" s="15" t="s">
        <v>11221</v>
      </c>
      <c r="B709" s="14" t="s">
        <v>7355</v>
      </c>
      <c r="C709" s="15" t="s">
        <v>11222</v>
      </c>
      <c r="D709" s="15"/>
      <c r="E709" s="15">
        <v>226.0</v>
      </c>
      <c r="F709" s="15" t="s">
        <v>8846</v>
      </c>
      <c r="G709" s="15">
        <v>0.0</v>
      </c>
      <c r="H709" s="15" t="s">
        <v>937</v>
      </c>
      <c r="I709" s="15" t="s">
        <v>11223</v>
      </c>
      <c r="J709" s="26" t="str">
        <f>IFERROR(__xludf.DUMMYFUNCTION("IF(G709="""","""",if(G709=0, INDEX(G$2:G709, MAX(FILTER(ROW(G$2:G709), G$2:G709&lt;&gt;0)))&amp;""v"", G709&amp;""r""))"),"0v")</f>
        <v>0v</v>
      </c>
      <c r="K709" s="25" t="str">
        <f t="shared" si="1"/>
        <v>De aethiopide</v>
      </c>
    </row>
    <row r="710">
      <c r="A710" s="15" t="s">
        <v>11224</v>
      </c>
      <c r="B710" s="14" t="s">
        <v>7358</v>
      </c>
      <c r="C710" s="15" t="s">
        <v>11225</v>
      </c>
      <c r="D710" s="15"/>
      <c r="E710" s="15">
        <v>227.0</v>
      </c>
      <c r="F710" s="15" t="s">
        <v>8846</v>
      </c>
      <c r="G710" s="15">
        <v>103.0</v>
      </c>
      <c r="H710" s="15" t="s">
        <v>941</v>
      </c>
      <c r="I710" s="15" t="s">
        <v>11226</v>
      </c>
      <c r="J710" s="26" t="str">
        <f>IFERROR(__xludf.DUMMYFUNCTION("IF(G710="""","""",if(G710=0, INDEX(G$2:G710, MAX(FILTER(ROW(G$2:G710), G$2:G710&lt;&gt;0)))&amp;""v"", G710&amp;""r""))"),"103r")</f>
        <v>103r</v>
      </c>
      <c r="K710" s="25" t="str">
        <f t="shared" si="1"/>
        <v>De arctio</v>
      </c>
    </row>
    <row r="711">
      <c r="A711" s="15" t="s">
        <v>11227</v>
      </c>
      <c r="B711" s="14" t="s">
        <v>7361</v>
      </c>
      <c r="C711" s="15" t="s">
        <v>11228</v>
      </c>
      <c r="D711" s="15"/>
      <c r="E711" s="15">
        <v>227.0</v>
      </c>
      <c r="F711" s="15" t="s">
        <v>8846</v>
      </c>
      <c r="G711" s="15">
        <v>103.0</v>
      </c>
      <c r="H711" s="15" t="s">
        <v>949</v>
      </c>
      <c r="I711" s="15" t="s">
        <v>11229</v>
      </c>
      <c r="J711" s="26" t="str">
        <f>IFERROR(__xludf.DUMMYFUNCTION("IF(G711="""","""",if(G711=0, INDEX(G$2:G711, MAX(FILTER(ROW(G$2:G711), G$2:G711&lt;&gt;0)))&amp;""v"", G711&amp;""r""))"),"103r")</f>
        <v>103r</v>
      </c>
      <c r="K711" s="25" t="str">
        <f t="shared" si="1"/>
        <v>De personata</v>
      </c>
    </row>
    <row r="712">
      <c r="A712" s="15" t="s">
        <v>11230</v>
      </c>
      <c r="B712" s="14" t="s">
        <v>7363</v>
      </c>
      <c r="C712" s="15" t="s">
        <v>11231</v>
      </c>
      <c r="D712" s="15"/>
      <c r="E712" s="15">
        <v>227.0</v>
      </c>
      <c r="F712" s="15" t="s">
        <v>8846</v>
      </c>
      <c r="G712" s="15">
        <v>103.0</v>
      </c>
      <c r="H712" s="15" t="s">
        <v>957</v>
      </c>
      <c r="I712" s="15" t="s">
        <v>11232</v>
      </c>
      <c r="J712" s="26" t="str">
        <f>IFERROR(__xludf.DUMMYFUNCTION("IF(G712="""","""",if(G712=0, INDEX(G$2:G712, MAX(FILTER(ROW(G$2:G712), G$2:G712&lt;&gt;0)))&amp;""v"", G712&amp;""r""))"),"103r")</f>
        <v>103r</v>
      </c>
      <c r="K712" s="25" t="str">
        <f t="shared" si="1"/>
        <v>De petasite</v>
      </c>
    </row>
    <row r="713">
      <c r="A713" s="15" t="s">
        <v>11233</v>
      </c>
      <c r="B713" s="14" t="s">
        <v>7366</v>
      </c>
      <c r="C713" s="15" t="s">
        <v>11234</v>
      </c>
      <c r="D713" s="15"/>
      <c r="E713" s="15">
        <v>227.0</v>
      </c>
      <c r="F713" s="15" t="s">
        <v>8846</v>
      </c>
      <c r="G713" s="15">
        <v>103.0</v>
      </c>
      <c r="H713" s="15" t="s">
        <v>965</v>
      </c>
      <c r="I713" s="15" t="s">
        <v>11235</v>
      </c>
      <c r="J713" s="26" t="str">
        <f>IFERROR(__xludf.DUMMYFUNCTION("IF(G713="""","""",if(G713=0, INDEX(G$2:G713, MAX(FILTER(ROW(G$2:G713), G$2:G713&lt;&gt;0)))&amp;""v"", G713&amp;""r""))"),"103r")</f>
        <v>103r</v>
      </c>
      <c r="K713" s="25" t="str">
        <f t="shared" si="1"/>
        <v>De episactide</v>
      </c>
    </row>
    <row r="714">
      <c r="A714" s="15" t="s">
        <v>11236</v>
      </c>
      <c r="B714" s="14" t="s">
        <v>7368</v>
      </c>
      <c r="C714" s="15" t="s">
        <v>11237</v>
      </c>
      <c r="D714" s="15"/>
      <c r="E714" s="15">
        <v>227.0</v>
      </c>
      <c r="F714" s="15" t="s">
        <v>8846</v>
      </c>
      <c r="G714" s="15">
        <v>103.0</v>
      </c>
      <c r="H714" s="15" t="s">
        <v>973</v>
      </c>
      <c r="I714" s="15" t="s">
        <v>11238</v>
      </c>
      <c r="J714" s="26" t="str">
        <f>IFERROR(__xludf.DUMMYFUNCTION("IF(G714="""","""",if(G714=0, INDEX(G$2:G714, MAX(FILTER(ROW(G$2:G714), G$2:G714&lt;&gt;0)))&amp;""v"", G714&amp;""r""))"),"103r")</f>
        <v>103r</v>
      </c>
      <c r="K714" s="25" t="str">
        <f t="shared" si="1"/>
        <v>De capno seusumaria</v>
      </c>
    </row>
    <row r="715">
      <c r="A715" s="15" t="s">
        <v>11239</v>
      </c>
      <c r="B715" s="14" t="s">
        <v>7371</v>
      </c>
      <c r="C715" s="15" t="s">
        <v>11240</v>
      </c>
      <c r="D715" s="15"/>
      <c r="E715" s="15">
        <v>228.0</v>
      </c>
      <c r="F715" s="15" t="s">
        <v>8846</v>
      </c>
      <c r="G715" s="15">
        <v>0.0</v>
      </c>
      <c r="H715" s="15" t="s">
        <v>982</v>
      </c>
      <c r="I715" s="15" t="s">
        <v>11241</v>
      </c>
      <c r="J715" s="26" t="str">
        <f>IFERROR(__xludf.DUMMYFUNCTION("IF(G715="""","""",if(G715=0, INDEX(G$2:G715, MAX(FILTER(ROW(G$2:G715), G$2:G715&lt;&gt;0)))&amp;""v"", G715&amp;""r""))"),"0v")</f>
        <v>0v</v>
      </c>
      <c r="K715" s="25" t="str">
        <f t="shared" si="1"/>
        <v>De loto urbana</v>
      </c>
    </row>
    <row r="716">
      <c r="A716" s="15" t="s">
        <v>11242</v>
      </c>
      <c r="B716" s="14" t="s">
        <v>7374</v>
      </c>
      <c r="C716" s="15" t="s">
        <v>11243</v>
      </c>
      <c r="D716" s="15"/>
      <c r="E716" s="15">
        <v>228.0</v>
      </c>
      <c r="F716" s="15" t="s">
        <v>8846</v>
      </c>
      <c r="G716" s="15">
        <v>0.0</v>
      </c>
      <c r="H716" s="15" t="s">
        <v>990</v>
      </c>
      <c r="I716" s="15" t="s">
        <v>11244</v>
      </c>
      <c r="J716" s="26" t="str">
        <f>IFERROR(__xludf.DUMMYFUNCTION("IF(G716="""","""",if(G716=0, INDEX(G$2:G716, MAX(FILTER(ROW(G$2:G716), G$2:G716&lt;&gt;0)))&amp;""v"", G716&amp;""r""))"),"0v")</f>
        <v>0v</v>
      </c>
      <c r="K716" s="25" t="str">
        <f t="shared" si="1"/>
        <v>De sylvestri loto</v>
      </c>
    </row>
    <row r="717">
      <c r="A717" s="15" t="s">
        <v>11245</v>
      </c>
      <c r="B717" s="14" t="s">
        <v>7376</v>
      </c>
      <c r="C717" s="15" t="s">
        <v>11246</v>
      </c>
      <c r="D717" s="15"/>
      <c r="E717" s="15">
        <v>228.0</v>
      </c>
      <c r="F717" s="15" t="s">
        <v>8846</v>
      </c>
      <c r="G717" s="15">
        <v>0.0</v>
      </c>
      <c r="H717" s="15" t="s">
        <v>998</v>
      </c>
      <c r="I717" s="15" t="s">
        <v>11247</v>
      </c>
      <c r="J717" s="26" t="str">
        <f>IFERROR(__xludf.DUMMYFUNCTION("IF(G717="""","""",if(G717=0, INDEX(G$2:G717, MAX(FILTER(ROW(G$2:G717), G$2:G717&lt;&gt;0)))&amp;""v"", G717&amp;""r""))"),"0v")</f>
        <v>0v</v>
      </c>
      <c r="K717" s="25" t="str">
        <f t="shared" si="1"/>
        <v>De cytisso</v>
      </c>
    </row>
    <row r="718">
      <c r="A718" s="15" t="s">
        <v>11248</v>
      </c>
      <c r="B718" s="14" t="s">
        <v>7379</v>
      </c>
      <c r="C718" s="15" t="s">
        <v>11249</v>
      </c>
      <c r="D718" s="15"/>
      <c r="E718" s="15">
        <v>228.0</v>
      </c>
      <c r="F718" s="15" t="s">
        <v>8846</v>
      </c>
      <c r="G718" s="15">
        <v>0.0</v>
      </c>
      <c r="H718" s="15" t="s">
        <v>1006</v>
      </c>
      <c r="I718" s="15" t="s">
        <v>11250</v>
      </c>
      <c r="J718" s="26" t="str">
        <f>IFERROR(__xludf.DUMMYFUNCTION("IF(G718="""","""",if(G718=0, INDEX(G$2:G718, MAX(FILTER(ROW(G$2:G718), G$2:G718&lt;&gt;0)))&amp;""v"", G718&amp;""r""))"),"0v")</f>
        <v>0v</v>
      </c>
      <c r="K718" s="25" t="str">
        <f t="shared" si="1"/>
        <v>De aegyptia loto</v>
      </c>
    </row>
    <row r="719">
      <c r="A719" s="15" t="s">
        <v>11251</v>
      </c>
      <c r="B719" s="14" t="s">
        <v>7382</v>
      </c>
      <c r="C719" s="15" t="s">
        <v>11252</v>
      </c>
      <c r="D719" s="15"/>
      <c r="E719" s="15">
        <v>228.0</v>
      </c>
      <c r="F719" s="15" t="s">
        <v>8846</v>
      </c>
      <c r="G719" s="15">
        <v>0.0</v>
      </c>
      <c r="H719" s="15" t="s">
        <v>1014</v>
      </c>
      <c r="I719" s="15" t="s">
        <v>11253</v>
      </c>
      <c r="J719" s="26" t="str">
        <f>IFERROR(__xludf.DUMMYFUNCTION("IF(G719="""","""",if(G719=0, INDEX(G$2:G719, MAX(FILTER(ROW(G$2:G719), G$2:G719&lt;&gt;0)))&amp;""v"", G719&amp;""r""))"),"0v")</f>
        <v>0v</v>
      </c>
      <c r="K719" s="25" t="str">
        <f t="shared" si="1"/>
        <v>De millefolio</v>
      </c>
    </row>
    <row r="720">
      <c r="A720" s="15" t="s">
        <v>11254</v>
      </c>
      <c r="B720" s="14" t="s">
        <v>7385</v>
      </c>
      <c r="C720" s="15" t="s">
        <v>11255</v>
      </c>
      <c r="D720" s="15"/>
      <c r="E720" s="15">
        <v>229.0</v>
      </c>
      <c r="F720" s="15" t="s">
        <v>8846</v>
      </c>
      <c r="G720" s="15">
        <v>104.0</v>
      </c>
      <c r="H720" s="15" t="s">
        <v>1020</v>
      </c>
      <c r="I720" s="15" t="s">
        <v>11256</v>
      </c>
      <c r="J720" s="26" t="str">
        <f>IFERROR(__xludf.DUMMYFUNCTION("IF(G720="""","""",if(G720=0, INDEX(G$2:G720, MAX(FILTER(ROW(G$2:G720), G$2:G720&lt;&gt;0)))&amp;""v"", G720&amp;""r""))"),"104r")</f>
        <v>104r</v>
      </c>
      <c r="K720" s="25" t="str">
        <f t="shared" si="1"/>
        <v>De myrrhide</v>
      </c>
    </row>
    <row r="721">
      <c r="A721" s="15" t="s">
        <v>11257</v>
      </c>
      <c r="B721" s="14" t="s">
        <v>7388</v>
      </c>
      <c r="C721" s="15" t="s">
        <v>11258</v>
      </c>
      <c r="D721" s="15"/>
      <c r="E721" s="15">
        <v>229.0</v>
      </c>
      <c r="F721" s="15" t="s">
        <v>8846</v>
      </c>
      <c r="G721" s="15">
        <v>104.0</v>
      </c>
      <c r="H721" s="15" t="s">
        <v>1024</v>
      </c>
      <c r="I721" s="15" t="s">
        <v>11259</v>
      </c>
      <c r="J721" s="26" t="str">
        <f>IFERROR(__xludf.DUMMYFUNCTION("IF(G721="""","""",if(G721=0, INDEX(G$2:G721, MAX(FILTER(ROW(G$2:G721), G$2:G721&lt;&gt;0)))&amp;""v"", G721&amp;""r""))"),"104r")</f>
        <v>104r</v>
      </c>
      <c r="K721" s="25" t="str">
        <f t="shared" si="1"/>
        <v>De myagro</v>
      </c>
    </row>
    <row r="722">
      <c r="A722" s="15" t="s">
        <v>11260</v>
      </c>
      <c r="B722" s="14" t="s">
        <v>7391</v>
      </c>
      <c r="C722" s="15" t="s">
        <v>11261</v>
      </c>
      <c r="D722" s="15"/>
      <c r="E722" s="15">
        <v>229.0</v>
      </c>
      <c r="F722" s="15" t="s">
        <v>8846</v>
      </c>
      <c r="G722" s="15">
        <v>104.0</v>
      </c>
      <c r="H722" s="15" t="s">
        <v>1032</v>
      </c>
      <c r="I722" s="15" t="s">
        <v>4179</v>
      </c>
      <c r="J722" s="26" t="str">
        <f>IFERROR(__xludf.DUMMYFUNCTION("IF(G722="""","""",if(G722=0, INDEX(G$2:G722, MAX(FILTER(ROW(G$2:G722), G$2:G722&lt;&gt;0)))&amp;""v"", G722&amp;""r""))"),"104r")</f>
        <v>104r</v>
      </c>
      <c r="K722" s="25" t="str">
        <f t="shared" si="1"/>
        <v>De onagra</v>
      </c>
    </row>
    <row r="723">
      <c r="A723" s="15" t="s">
        <v>11262</v>
      </c>
      <c r="B723" s="14" t="s">
        <v>7393</v>
      </c>
      <c r="C723" s="15" t="s">
        <v>11263</v>
      </c>
      <c r="D723" s="15"/>
      <c r="E723" s="15">
        <v>229.0</v>
      </c>
      <c r="F723" s="15" t="s">
        <v>8846</v>
      </c>
      <c r="G723" s="15">
        <v>104.0</v>
      </c>
      <c r="H723" s="15" t="s">
        <v>1040</v>
      </c>
      <c r="I723" s="15" t="s">
        <v>11264</v>
      </c>
      <c r="J723" s="26" t="str">
        <f>IFERROR(__xludf.DUMMYFUNCTION("IF(G723="""","""",if(G723=0, INDEX(G$2:G723, MAX(FILTER(ROW(G$2:G723), G$2:G723&lt;&gt;0)))&amp;""v"", G723&amp;""r""))"),"104r")</f>
        <v>104r</v>
      </c>
      <c r="K723" s="25" t="str">
        <f t="shared" si="1"/>
        <v>De crissio</v>
      </c>
    </row>
    <row r="724">
      <c r="A724" s="15" t="s">
        <v>11265</v>
      </c>
      <c r="B724" s="14" t="s">
        <v>7396</v>
      </c>
      <c r="C724" s="15" t="s">
        <v>11266</v>
      </c>
      <c r="D724" s="15"/>
      <c r="E724" s="15">
        <v>229.0</v>
      </c>
      <c r="F724" s="15" t="s">
        <v>8846</v>
      </c>
      <c r="G724" s="15">
        <v>104.0</v>
      </c>
      <c r="H724" s="15" t="s">
        <v>1048</v>
      </c>
      <c r="I724" s="15" t="s">
        <v>11267</v>
      </c>
      <c r="J724" s="26" t="str">
        <f>IFERROR(__xludf.DUMMYFUNCTION("IF(G724="""","""",if(G724=0, INDEX(G$2:G724, MAX(FILTER(ROW(G$2:G724), G$2:G724&lt;&gt;0)))&amp;""v"", G724&amp;""r""))"),"104r")</f>
        <v>104r</v>
      </c>
      <c r="K724" s="25" t="str">
        <f t="shared" si="1"/>
        <v>De altere seu inguinali</v>
      </c>
    </row>
    <row r="725">
      <c r="A725" s="15" t="s">
        <v>11268</v>
      </c>
      <c r="B725" s="14" t="s">
        <v>7398</v>
      </c>
      <c r="C725" s="15" t="s">
        <v>11269</v>
      </c>
      <c r="D725" s="15"/>
      <c r="E725" s="15">
        <v>230.0</v>
      </c>
      <c r="F725" s="15" t="s">
        <v>8846</v>
      </c>
      <c r="G725" s="15">
        <v>0.0</v>
      </c>
      <c r="H725" s="15" t="s">
        <v>1061</v>
      </c>
      <c r="I725" s="15" t="s">
        <v>8966</v>
      </c>
      <c r="J725" s="26" t="str">
        <f>IFERROR(__xludf.DUMMYFUNCTION("IF(G725="""","""",if(G725=0, INDEX(G$2:G725, MAX(FILTER(ROW(G$2:G725), G$2:G725&lt;&gt;0)))&amp;""v"", G725&amp;""r""))"),"0v")</f>
        <v>0v</v>
      </c>
      <c r="K725" s="25" t="str">
        <f t="shared" si="1"/>
        <v>De isopyro</v>
      </c>
    </row>
    <row r="726">
      <c r="A726" s="15" t="s">
        <v>11270</v>
      </c>
      <c r="B726" s="14" t="s">
        <v>7401</v>
      </c>
      <c r="C726" s="15" t="s">
        <v>11271</v>
      </c>
      <c r="D726" s="15"/>
      <c r="E726" s="15">
        <v>230.0</v>
      </c>
      <c r="F726" s="15" t="s">
        <v>8846</v>
      </c>
      <c r="G726" s="15">
        <v>0.0</v>
      </c>
      <c r="H726" s="15" t="s">
        <v>1069</v>
      </c>
      <c r="I726" s="15" t="s">
        <v>11272</v>
      </c>
      <c r="J726" s="26" t="str">
        <f>IFERROR(__xludf.DUMMYFUNCTION("IF(G726="""","""",if(G726=0, INDEX(G$2:G726, MAX(FILTER(ROW(G$2:G726), G$2:G726&lt;&gt;0)))&amp;""v"", G726&amp;""r""))"),"0v")</f>
        <v>0v</v>
      </c>
      <c r="K726" s="25" t="str">
        <f t="shared" si="1"/>
        <v>De viola purpurea</v>
      </c>
    </row>
    <row r="727">
      <c r="A727" s="15" t="s">
        <v>11273</v>
      </c>
      <c r="B727" s="14" t="s">
        <v>7403</v>
      </c>
      <c r="C727" s="15" t="s">
        <v>11274</v>
      </c>
      <c r="D727" s="15"/>
      <c r="E727" s="15">
        <v>230.0</v>
      </c>
      <c r="F727" s="15" t="s">
        <v>8846</v>
      </c>
      <c r="G727" s="15">
        <v>0.0</v>
      </c>
      <c r="H727" s="15" t="s">
        <v>1078</v>
      </c>
      <c r="I727" s="15" t="s">
        <v>11275</v>
      </c>
      <c r="J727" s="26" t="str">
        <f>IFERROR(__xludf.DUMMYFUNCTION("IF(G727="""","""",if(G727=0, INDEX(G$2:G727, MAX(FILTER(ROW(G$2:G727), G$2:G727&lt;&gt;0)))&amp;""v"", G727&amp;""r""))"),"0v")</f>
        <v>0v</v>
      </c>
      <c r="K727" s="25" t="str">
        <f t="shared" si="1"/>
        <v>De caucalia</v>
      </c>
    </row>
    <row r="728">
      <c r="A728" s="15" t="s">
        <v>11276</v>
      </c>
      <c r="B728" s="14" t="s">
        <v>7406</v>
      </c>
      <c r="C728" s="15" t="s">
        <v>11277</v>
      </c>
      <c r="D728" s="15"/>
      <c r="E728" s="15">
        <v>230.0</v>
      </c>
      <c r="F728" s="15" t="s">
        <v>8846</v>
      </c>
      <c r="G728" s="15">
        <v>0.0</v>
      </c>
      <c r="H728" s="15" t="s">
        <v>1086</v>
      </c>
      <c r="I728" s="15" t="s">
        <v>10178</v>
      </c>
      <c r="J728" s="26" t="str">
        <f>IFERROR(__xludf.DUMMYFUNCTION("IF(G728="""","""",if(G728=0, INDEX(G$2:G728, MAX(FILTER(ROW(G$2:G728), G$2:G728&lt;&gt;0)))&amp;""v"", G728&amp;""r""))"),"0v")</f>
        <v>0v</v>
      </c>
      <c r="K728" s="25" t="str">
        <f t="shared" si="1"/>
        <v>De bunio napi genere</v>
      </c>
    </row>
    <row r="729">
      <c r="A729" s="15" t="s">
        <v>11278</v>
      </c>
      <c r="B729" s="14" t="s">
        <v>7408</v>
      </c>
      <c r="C729" s="15" t="s">
        <v>11279</v>
      </c>
      <c r="D729" s="15"/>
      <c r="E729" s="15">
        <v>230.0</v>
      </c>
      <c r="F729" s="15" t="s">
        <v>8846</v>
      </c>
      <c r="G729" s="15">
        <v>0.0</v>
      </c>
      <c r="H729" s="15" t="s">
        <v>1095</v>
      </c>
      <c r="I729" s="15" t="s">
        <v>11280</v>
      </c>
      <c r="J729" s="26" t="str">
        <f>IFERROR(__xludf.DUMMYFUNCTION("IF(G729="""","""",if(G729=0, INDEX(G$2:G729, MAX(FILTER(ROW(G$2:G729), G$2:G729&lt;&gt;0)))&amp;""v"", G729&amp;""r""))"),"0v")</f>
        <v>0v</v>
      </c>
      <c r="K729" s="25" t="str">
        <f t="shared" si="1"/>
        <v>De psudobunio</v>
      </c>
    </row>
    <row r="730">
      <c r="A730" s="15" t="s">
        <v>11281</v>
      </c>
      <c r="B730" s="14" t="s">
        <v>7410</v>
      </c>
      <c r="C730" s="15" t="s">
        <v>11282</v>
      </c>
      <c r="D730" s="15"/>
      <c r="E730" s="15">
        <v>231.0</v>
      </c>
      <c r="F730" s="15" t="s">
        <v>8846</v>
      </c>
      <c r="G730" s="15">
        <v>105.0</v>
      </c>
      <c r="H730" s="15" t="s">
        <v>1103</v>
      </c>
      <c r="I730" s="15" t="s">
        <v>11283</v>
      </c>
      <c r="J730" s="26" t="str">
        <f>IFERROR(__xludf.DUMMYFUNCTION("IF(G730="""","""",if(G730=0, INDEX(G$2:G730, MAX(FILTER(ROW(G$2:G730), G$2:G730&lt;&gt;0)))&amp;""v"", G730&amp;""r""))"),"105r")</f>
        <v>105r</v>
      </c>
      <c r="K730" s="25" t="str">
        <f t="shared" si="1"/>
        <v>De chamaecisso</v>
      </c>
    </row>
    <row r="731">
      <c r="A731" s="15" t="s">
        <v>11284</v>
      </c>
      <c r="B731" s="14" t="s">
        <v>7412</v>
      </c>
      <c r="C731" s="15" t="s">
        <v>11285</v>
      </c>
      <c r="D731" s="15"/>
      <c r="E731" s="15">
        <v>231.0</v>
      </c>
      <c r="F731" s="15" t="s">
        <v>8846</v>
      </c>
      <c r="G731" s="15">
        <v>105.0</v>
      </c>
      <c r="H731" s="15" t="s">
        <v>1117</v>
      </c>
      <c r="I731" s="15" t="s">
        <v>4233</v>
      </c>
      <c r="J731" s="26" t="str">
        <f>IFERROR(__xludf.DUMMYFUNCTION("IF(G731="""","""",if(G731=0, INDEX(G$2:G731, MAX(FILTER(ROW(G$2:G731), G$2:G731&lt;&gt;0)))&amp;""v"", G731&amp;""r""))"),"105r")</f>
        <v>105r</v>
      </c>
      <c r="K731" s="25" t="str">
        <f t="shared" si="1"/>
        <v>De chamaeleuce</v>
      </c>
    </row>
    <row r="732">
      <c r="A732" s="15" t="s">
        <v>11286</v>
      </c>
      <c r="B732" s="14" t="s">
        <v>7415</v>
      </c>
      <c r="C732" s="15" t="s">
        <v>11287</v>
      </c>
      <c r="D732" s="15"/>
      <c r="E732" s="15">
        <v>231.0</v>
      </c>
      <c r="F732" s="15" t="s">
        <v>8846</v>
      </c>
      <c r="G732" s="15">
        <v>105.0</v>
      </c>
      <c r="H732" s="15" t="s">
        <v>1127</v>
      </c>
      <c r="I732" s="15" t="s">
        <v>11288</v>
      </c>
      <c r="J732" s="26" t="str">
        <f>IFERROR(__xludf.DUMMYFUNCTION("IF(G732="""","""",if(G732=0, INDEX(G$2:G732, MAX(FILTER(ROW(G$2:G732), G$2:G732&lt;&gt;0)))&amp;""v"", G732&amp;""r""))"),"105r")</f>
        <v>105r</v>
      </c>
      <c r="K732" s="25" t="str">
        <f t="shared" si="1"/>
        <v>De buglosso ser lingua bubula</v>
      </c>
    </row>
    <row r="733">
      <c r="A733" s="15" t="s">
        <v>11289</v>
      </c>
      <c r="B733" s="14" t="s">
        <v>7417</v>
      </c>
      <c r="C733" s="15" t="s">
        <v>11290</v>
      </c>
      <c r="D733" s="15"/>
      <c r="E733" s="15">
        <v>231.0</v>
      </c>
      <c r="F733" s="15" t="s">
        <v>8846</v>
      </c>
      <c r="G733" s="15">
        <v>105.0</v>
      </c>
      <c r="H733" s="15" t="s">
        <v>1135</v>
      </c>
      <c r="I733" s="15" t="s">
        <v>11291</v>
      </c>
      <c r="J733" s="26" t="str">
        <f>IFERROR(__xludf.DUMMYFUNCTION("IF(G733="""","""",if(G733=0, INDEX(G$2:G733, MAX(FILTER(ROW(G$2:G733), G$2:G733&lt;&gt;0)))&amp;""v"", G733&amp;""r""))"),"105r")</f>
        <v>105r</v>
      </c>
      <c r="K733" s="25" t="str">
        <f t="shared" si="1"/>
        <v>De cynoglosso</v>
      </c>
    </row>
    <row r="734">
      <c r="A734" s="15" t="s">
        <v>11292</v>
      </c>
      <c r="B734" s="14" t="s">
        <v>7420</v>
      </c>
      <c r="C734" s="15" t="s">
        <v>11293</v>
      </c>
      <c r="D734" s="15"/>
      <c r="E734" s="15">
        <v>231.0</v>
      </c>
      <c r="F734" s="15" t="s">
        <v>8846</v>
      </c>
      <c r="G734" s="15">
        <v>105.0</v>
      </c>
      <c r="H734" s="15" t="s">
        <v>1143</v>
      </c>
      <c r="I734" s="15" t="s">
        <v>11294</v>
      </c>
      <c r="J734" s="26" t="str">
        <f>IFERROR(__xludf.DUMMYFUNCTION("IF(G734="""","""",if(G734=0, INDEX(G$2:G734, MAX(FILTER(ROW(G$2:G734), G$2:G734&lt;&gt;0)))&amp;""v"", G734&amp;""r""))"),"105r")</f>
        <v>105r</v>
      </c>
      <c r="K734" s="25" t="str">
        <f t="shared" si="1"/>
        <v>De phyteumate</v>
      </c>
    </row>
    <row r="735">
      <c r="A735" s="15" t="s">
        <v>11295</v>
      </c>
      <c r="B735" s="14" t="s">
        <v>7423</v>
      </c>
      <c r="C735" s="15" t="s">
        <v>11296</v>
      </c>
      <c r="D735" s="15"/>
      <c r="E735" s="15">
        <v>231.0</v>
      </c>
      <c r="F735" s="15" t="s">
        <v>8846</v>
      </c>
      <c r="G735" s="15">
        <v>105.0</v>
      </c>
      <c r="H735" s="15" t="s">
        <v>1165</v>
      </c>
      <c r="I735" s="15" t="s">
        <v>4284</v>
      </c>
      <c r="J735" s="26" t="str">
        <f>IFERROR(__xludf.DUMMYFUNCTION("IF(G735="""","""",if(G735=0, INDEX(G$2:G735, MAX(FILTER(ROW(G$2:G735), G$2:G735&lt;&gt;0)))&amp;""v"", G735&amp;""r""))"),"105r")</f>
        <v>105r</v>
      </c>
      <c r="K735" s="25" t="str">
        <f t="shared" si="1"/>
        <v>De leontopodio</v>
      </c>
    </row>
    <row r="736">
      <c r="A736" s="15" t="s">
        <v>11297</v>
      </c>
      <c r="B736" s="14" t="s">
        <v>7426</v>
      </c>
      <c r="C736" s="15" t="s">
        <v>11298</v>
      </c>
      <c r="D736" s="15"/>
      <c r="E736" s="15">
        <v>232.0</v>
      </c>
      <c r="F736" s="15" t="s">
        <v>8846</v>
      </c>
      <c r="G736" s="15">
        <v>0.0</v>
      </c>
      <c r="H736" s="15" t="s">
        <v>1175</v>
      </c>
      <c r="I736" s="15" t="s">
        <v>11299</v>
      </c>
      <c r="J736" s="26" t="str">
        <f>IFERROR(__xludf.DUMMYFUNCTION("IF(G736="""","""",if(G736=0, INDEX(G$2:G736, MAX(FILTER(ROW(G$2:G736), G$2:G736&lt;&gt;0)))&amp;""v"", G736&amp;""r""))"),"0v")</f>
        <v>0v</v>
      </c>
      <c r="K736" s="25" t="str">
        <f t="shared" si="1"/>
        <v>De hippoglosso</v>
      </c>
    </row>
    <row r="737">
      <c r="A737" s="15" t="s">
        <v>11300</v>
      </c>
      <c r="B737" s="14" t="s">
        <v>7428</v>
      </c>
      <c r="C737" s="15" t="s">
        <v>11301</v>
      </c>
      <c r="D737" s="15"/>
      <c r="E737" s="15">
        <v>232.0</v>
      </c>
      <c r="F737" s="15" t="s">
        <v>8846</v>
      </c>
      <c r="G737" s="15">
        <v>0.0</v>
      </c>
      <c r="H737" s="15" t="s">
        <v>1186</v>
      </c>
      <c r="I737" s="15" t="s">
        <v>11302</v>
      </c>
      <c r="J737" s="26" t="str">
        <f>IFERROR(__xludf.DUMMYFUNCTION("IF(G737="""","""",if(G737=0, INDEX(G$2:G737, MAX(FILTER(ROW(G$2:G737), G$2:G737&lt;&gt;0)))&amp;""v"", G737&amp;""r""))"),"0v")</f>
        <v>0v</v>
      </c>
      <c r="K737" s="25" t="str">
        <f t="shared" si="1"/>
        <v>De antirrhino</v>
      </c>
    </row>
    <row r="738">
      <c r="A738" s="15" t="s">
        <v>11303</v>
      </c>
      <c r="B738" s="14" t="s">
        <v>7431</v>
      </c>
      <c r="C738" s="15" t="s">
        <v>11304</v>
      </c>
      <c r="D738" s="15"/>
      <c r="E738" s="15">
        <v>232.0</v>
      </c>
      <c r="F738" s="15" t="s">
        <v>8846</v>
      </c>
      <c r="G738" s="15">
        <v>0.0</v>
      </c>
      <c r="H738" s="15" t="s">
        <v>1194</v>
      </c>
      <c r="I738" s="15" t="s">
        <v>11305</v>
      </c>
      <c r="J738" s="26" t="str">
        <f>IFERROR(__xludf.DUMMYFUNCTION("IF(G738="""","""",if(G738=0, INDEX(G$2:G738, MAX(FILTER(ROW(G$2:G738), G$2:G738&lt;&gt;0)))&amp;""v"", G738&amp;""r""))"),"0v")</f>
        <v>0v</v>
      </c>
      <c r="K738" s="25" t="str">
        <f t="shared" si="1"/>
        <v>De catanace</v>
      </c>
    </row>
    <row r="739">
      <c r="A739" s="15" t="s">
        <v>11306</v>
      </c>
      <c r="B739" s="14" t="s">
        <v>7434</v>
      </c>
      <c r="C739" s="15" t="s">
        <v>11307</v>
      </c>
      <c r="D739" s="15"/>
      <c r="E739" s="15">
        <v>232.0</v>
      </c>
      <c r="F739" s="15" t="s">
        <v>8846</v>
      </c>
      <c r="G739" s="15">
        <v>0.0</v>
      </c>
      <c r="H739" s="15" t="s">
        <v>2207</v>
      </c>
      <c r="I739" s="15" t="s">
        <v>11308</v>
      </c>
      <c r="J739" s="26" t="str">
        <f>IFERROR(__xludf.DUMMYFUNCTION("IF(G739="""","""",if(G739=0, INDEX(G$2:G739, MAX(FILTER(ROW(G$2:G739), G$2:G739&lt;&gt;0)))&amp;""v"", G739&amp;""r""))"),"0v")</f>
        <v>0v</v>
      </c>
      <c r="K739" s="25" t="str">
        <f t="shared" si="1"/>
        <v>De tripolo</v>
      </c>
    </row>
    <row r="740">
      <c r="A740" s="15" t="s">
        <v>11309</v>
      </c>
      <c r="B740" s="14" t="s">
        <v>7436</v>
      </c>
      <c r="C740" s="15" t="s">
        <v>11310</v>
      </c>
      <c r="D740" s="15"/>
      <c r="E740" s="15">
        <v>232.0</v>
      </c>
      <c r="F740" s="15" t="s">
        <v>8846</v>
      </c>
      <c r="G740" s="15">
        <v>0.0</v>
      </c>
      <c r="H740" s="15" t="s">
        <v>1208</v>
      </c>
      <c r="I740" s="15" t="s">
        <v>11311</v>
      </c>
      <c r="J740" s="26" t="str">
        <f>IFERROR(__xludf.DUMMYFUNCTION("IF(G740="""","""",if(G740=0, INDEX(G$2:G740, MAX(FILTER(ROW(G$2:G740), G$2:G740&lt;&gt;0)))&amp;""v"", G740&amp;""r""))"),"0v")</f>
        <v>0v</v>
      </c>
      <c r="K740" s="25" t="str">
        <f t="shared" si="1"/>
        <v>De adianto</v>
      </c>
    </row>
    <row r="741">
      <c r="A741" s="15" t="s">
        <v>11312</v>
      </c>
      <c r="B741" s="14" t="s">
        <v>7439</v>
      </c>
      <c r="C741" s="15" t="s">
        <v>11313</v>
      </c>
      <c r="D741" s="15"/>
      <c r="E741" s="15">
        <v>233.0</v>
      </c>
      <c r="F741" s="15" t="s">
        <v>8846</v>
      </c>
      <c r="G741" s="15">
        <v>106.0</v>
      </c>
      <c r="H741" s="15" t="s">
        <v>1216</v>
      </c>
      <c r="I741" s="15" t="s">
        <v>11314</v>
      </c>
      <c r="J741" s="26" t="str">
        <f>IFERROR(__xludf.DUMMYFUNCTION("IF(G741="""","""",if(G741=0, INDEX(G$2:G741, MAX(FILTER(ROW(G$2:G741), G$2:G741&lt;&gt;0)))&amp;""v"", G741&amp;""r""))"),"106r")</f>
        <v>106r</v>
      </c>
      <c r="K741" s="25" t="str">
        <f t="shared" si="1"/>
        <v>De fidicula seu trichomane</v>
      </c>
    </row>
    <row r="742">
      <c r="A742" s="15" t="s">
        <v>11315</v>
      </c>
      <c r="B742" s="14" t="s">
        <v>7441</v>
      </c>
      <c r="C742" s="15" t="s">
        <v>11316</v>
      </c>
      <c r="D742" s="15"/>
      <c r="E742" s="15">
        <v>233.0</v>
      </c>
      <c r="F742" s="15" t="s">
        <v>8846</v>
      </c>
      <c r="G742" s="15">
        <v>106.0</v>
      </c>
      <c r="H742" s="15" t="s">
        <v>1224</v>
      </c>
      <c r="I742" s="15" t="s">
        <v>11317</v>
      </c>
      <c r="J742" s="26" t="str">
        <f>IFERROR(__xludf.DUMMYFUNCTION("IF(G742="""","""",if(G742=0, INDEX(G$2:G742, MAX(FILTER(ROW(G$2:G742), G$2:G742&lt;&gt;0)))&amp;""v"", G742&amp;""r""))"),"106r")</f>
        <v>106r</v>
      </c>
      <c r="K742" s="25" t="str">
        <f t="shared" si="1"/>
        <v>De xanthio et lapa</v>
      </c>
    </row>
    <row r="743">
      <c r="A743" s="15" t="s">
        <v>11318</v>
      </c>
      <c r="B743" s="14" t="s">
        <v>7444</v>
      </c>
      <c r="C743" s="15" t="s">
        <v>11319</v>
      </c>
      <c r="D743" s="15"/>
      <c r="E743" s="15">
        <v>233.0</v>
      </c>
      <c r="F743" s="15" t="s">
        <v>8846</v>
      </c>
      <c r="G743" s="15">
        <v>106.0</v>
      </c>
      <c r="H743" s="15" t="s">
        <v>1232</v>
      </c>
      <c r="I743" s="15" t="s">
        <v>8529</v>
      </c>
      <c r="J743" s="26" t="str">
        <f>IFERROR(__xludf.DUMMYFUNCTION("IF(G743="""","""",if(G743=0, INDEX(G$2:G743, MAX(FILTER(ROW(G$2:G743), G$2:G743&lt;&gt;0)))&amp;""v"", G743&amp;""r""))"),"106r")</f>
        <v>106r</v>
      </c>
      <c r="K743" s="25" t="str">
        <f t="shared" si="1"/>
        <v>De avena</v>
      </c>
    </row>
    <row r="744">
      <c r="A744" s="15" t="s">
        <v>11320</v>
      </c>
      <c r="B744" s="14" t="s">
        <v>7447</v>
      </c>
      <c r="C744" s="15" t="s">
        <v>11321</v>
      </c>
      <c r="D744" s="15"/>
      <c r="E744" s="15">
        <v>233.0</v>
      </c>
      <c r="F744" s="15" t="s">
        <v>8846</v>
      </c>
      <c r="G744" s="15">
        <v>106.0</v>
      </c>
      <c r="H744" s="15" t="s">
        <v>1240</v>
      </c>
      <c r="I744" s="15" t="s">
        <v>11322</v>
      </c>
      <c r="J744" s="26" t="str">
        <f>IFERROR(__xludf.DUMMYFUNCTION("IF(G744="""","""",if(G744=0, INDEX(G$2:G744, MAX(FILTER(ROW(G$2:G744), G$2:G744&lt;&gt;0)))&amp;""v"", G744&amp;""r""))"),"106r")</f>
        <v>106r</v>
      </c>
      <c r="K744" s="25" t="str">
        <f t="shared" si="1"/>
        <v>De bromo avenae genere</v>
      </c>
    </row>
    <row r="745">
      <c r="A745" s="15" t="s">
        <v>11323</v>
      </c>
      <c r="B745" s="14" t="s">
        <v>7450</v>
      </c>
      <c r="C745" s="15" t="s">
        <v>11324</v>
      </c>
      <c r="D745" s="15"/>
      <c r="E745" s="15">
        <v>234.0</v>
      </c>
      <c r="F745" s="15" t="s">
        <v>8846</v>
      </c>
      <c r="G745" s="15">
        <v>0.0</v>
      </c>
      <c r="H745" s="15" t="s">
        <v>1248</v>
      </c>
      <c r="I745" s="15" t="s">
        <v>11325</v>
      </c>
      <c r="J745" s="26" t="str">
        <f>IFERROR(__xludf.DUMMYFUNCTION("IF(G745="""","""",if(G745=0, INDEX(G$2:G745, MAX(FILTER(ROW(G$2:G745), G$2:G745&lt;&gt;0)))&amp;""v"", G745&amp;""r""))"),"0v")</f>
        <v>0v</v>
      </c>
      <c r="K745" s="25" t="str">
        <f t="shared" si="1"/>
        <v>De glauce</v>
      </c>
    </row>
    <row r="746">
      <c r="A746" s="15" t="s">
        <v>11326</v>
      </c>
      <c r="B746" s="14" t="s">
        <v>7452</v>
      </c>
      <c r="C746" s="15" t="s">
        <v>11327</v>
      </c>
      <c r="D746" s="15"/>
      <c r="E746" s="15">
        <v>234.0</v>
      </c>
      <c r="F746" s="15" t="s">
        <v>8846</v>
      </c>
      <c r="G746" s="15">
        <v>0.0</v>
      </c>
      <c r="H746" s="15" t="s">
        <v>1256</v>
      </c>
      <c r="I746" s="15" t="s">
        <v>4321</v>
      </c>
      <c r="J746" s="26" t="str">
        <f>IFERROR(__xludf.DUMMYFUNCTION("IF(G746="""","""",if(G746=0, INDEX(G$2:G746, MAX(FILTER(ROW(G$2:G746), G$2:G746&lt;&gt;0)))&amp;""v"", G746&amp;""r""))"),"0v")</f>
        <v>0v</v>
      </c>
      <c r="K746" s="25" t="str">
        <f t="shared" si="1"/>
        <v>De polygala</v>
      </c>
    </row>
    <row r="747">
      <c r="A747" s="15" t="s">
        <v>11328</v>
      </c>
      <c r="B747" s="14" t="s">
        <v>7455</v>
      </c>
      <c r="C747" s="15" t="s">
        <v>11329</v>
      </c>
      <c r="D747" s="15"/>
      <c r="E747" s="15">
        <v>234.0</v>
      </c>
      <c r="F747" s="15" t="s">
        <v>8846</v>
      </c>
      <c r="G747" s="15">
        <v>0.0</v>
      </c>
      <c r="H747" s="15" t="s">
        <v>1265</v>
      </c>
      <c r="I747" s="15" t="s">
        <v>11330</v>
      </c>
      <c r="J747" s="26" t="str">
        <f>IFERROR(__xludf.DUMMYFUNCTION("IF(G747="""","""",if(G747=0, INDEX(G$2:G747, MAX(FILTER(ROW(G$2:G747), G$2:G747&lt;&gt;0)))&amp;""v"", G747&amp;""r""))"),"0v")</f>
        <v>0v</v>
      </c>
      <c r="K747" s="25" t="str">
        <f t="shared" si="1"/>
        <v>De osyri</v>
      </c>
    </row>
    <row r="748">
      <c r="A748" s="15" t="s">
        <v>11331</v>
      </c>
      <c r="B748" s="14" t="s">
        <v>7457</v>
      </c>
      <c r="C748" s="15" t="s">
        <v>11332</v>
      </c>
      <c r="D748" s="15"/>
      <c r="E748" s="15">
        <v>234.0</v>
      </c>
      <c r="F748" s="15" t="s">
        <v>8846</v>
      </c>
      <c r="G748" s="15">
        <v>0.0</v>
      </c>
      <c r="H748" s="15" t="s">
        <v>1279</v>
      </c>
      <c r="I748" s="15" t="s">
        <v>11333</v>
      </c>
      <c r="J748" s="26" t="str">
        <f>IFERROR(__xludf.DUMMYFUNCTION("IF(G748="""","""",if(G748=0, INDEX(G$2:G748, MAX(FILTER(ROW(G$2:G748), G$2:G748&lt;&gt;0)))&amp;""v"", G748&amp;""r""))"),"0v")</f>
        <v>0v</v>
      </c>
      <c r="K748" s="25" t="str">
        <f t="shared" si="1"/>
        <v>De aspera smilace</v>
      </c>
    </row>
    <row r="749">
      <c r="A749" s="15" t="s">
        <v>11334</v>
      </c>
      <c r="B749" s="14" t="s">
        <v>7459</v>
      </c>
      <c r="C749" s="15" t="s">
        <v>11335</v>
      </c>
      <c r="D749" s="15"/>
      <c r="E749" s="15">
        <v>234.0</v>
      </c>
      <c r="F749" s="15" t="s">
        <v>8846</v>
      </c>
      <c r="G749" s="15">
        <v>0.0</v>
      </c>
      <c r="H749" s="15" t="s">
        <v>1289</v>
      </c>
      <c r="I749" s="15" t="s">
        <v>11336</v>
      </c>
      <c r="J749" s="26" t="str">
        <f>IFERROR(__xludf.DUMMYFUNCTION("IF(G749="""","""",if(G749=0, INDEX(G$2:G749, MAX(FILTER(ROW(G$2:G749), G$2:G749&lt;&gt;0)))&amp;""v"", G749&amp;""r""))"),"0v")</f>
        <v>0v</v>
      </c>
      <c r="K749" s="25" t="str">
        <f t="shared" si="1"/>
        <v>De laevi smilace</v>
      </c>
    </row>
    <row r="750">
      <c r="A750" s="15" t="s">
        <v>11337</v>
      </c>
      <c r="B750" s="14" t="s">
        <v>7462</v>
      </c>
      <c r="C750" s="15" t="s">
        <v>11338</v>
      </c>
      <c r="D750" s="15"/>
      <c r="E750" s="15">
        <v>234.0</v>
      </c>
      <c r="F750" s="15" t="s">
        <v>8846</v>
      </c>
      <c r="G750" s="15">
        <v>0.0</v>
      </c>
      <c r="H750" s="15" t="s">
        <v>1294</v>
      </c>
      <c r="I750" s="15" t="s">
        <v>11339</v>
      </c>
      <c r="J750" s="26" t="str">
        <f>IFERROR(__xludf.DUMMYFUNCTION("IF(G750="""","""",if(G750=0, INDEX(G$2:G750, MAX(FILTER(ROW(G$2:G750), G$2:G750&lt;&gt;0)))&amp;""v"", G750&amp;""r""))"),"0v")</f>
        <v>0v</v>
      </c>
      <c r="K750" s="25" t="str">
        <f t="shared" si="1"/>
        <v>De rusco</v>
      </c>
    </row>
    <row r="751">
      <c r="A751" s="15" t="s">
        <v>11340</v>
      </c>
      <c r="B751" s="14" t="s">
        <v>7465</v>
      </c>
      <c r="C751" s="15" t="s">
        <v>11341</v>
      </c>
      <c r="D751" s="15"/>
      <c r="E751" s="15">
        <v>235.0</v>
      </c>
      <c r="F751" s="15" t="s">
        <v>8846</v>
      </c>
      <c r="G751" s="15">
        <v>107.0</v>
      </c>
      <c r="H751" s="15" t="s">
        <v>3386</v>
      </c>
      <c r="I751" s="15" t="s">
        <v>11342</v>
      </c>
      <c r="J751" s="26" t="str">
        <f>IFERROR(__xludf.DUMMYFUNCTION("IF(G751="""","""",if(G751=0, INDEX(G$2:G751, MAX(FILTER(ROW(G$2:G751), G$2:G751&lt;&gt;0)))&amp;""v"", G751&amp;""r""))"),"107r")</f>
        <v>107r</v>
      </c>
      <c r="K751" s="25" t="str">
        <f t="shared" si="1"/>
        <v>De lauro alexandrina</v>
      </c>
    </row>
    <row r="752">
      <c r="A752" s="15" t="s">
        <v>11343</v>
      </c>
      <c r="B752" s="14" t="s">
        <v>7468</v>
      </c>
      <c r="C752" s="15" t="s">
        <v>11344</v>
      </c>
      <c r="D752" s="15"/>
      <c r="E752" s="15">
        <v>235.0</v>
      </c>
      <c r="F752" s="15" t="s">
        <v>8846</v>
      </c>
      <c r="G752" s="15">
        <v>107.0</v>
      </c>
      <c r="H752" s="15" t="s">
        <v>2293</v>
      </c>
      <c r="I752" s="15" t="s">
        <v>11345</v>
      </c>
      <c r="J752" s="26" t="str">
        <f>IFERROR(__xludf.DUMMYFUNCTION("IF(G752="""","""",if(G752=0, INDEX(G$2:G752, MAX(FILTER(ROW(G$2:G752), G$2:G752&lt;&gt;0)))&amp;""v"", G752&amp;""r""))"),"107r")</f>
        <v>107r</v>
      </c>
      <c r="K752" s="25" t="str">
        <f t="shared" si="1"/>
        <v>De daphnoide</v>
      </c>
    </row>
    <row r="753">
      <c r="A753" s="15" t="s">
        <v>11346</v>
      </c>
      <c r="B753" s="14" t="s">
        <v>7471</v>
      </c>
      <c r="C753" s="15" t="s">
        <v>11347</v>
      </c>
      <c r="D753" s="15"/>
      <c r="E753" s="15">
        <v>235.0</v>
      </c>
      <c r="F753" s="15" t="s">
        <v>8846</v>
      </c>
      <c r="G753" s="15">
        <v>107.0</v>
      </c>
      <c r="H753" s="15" t="s">
        <v>2301</v>
      </c>
      <c r="I753" s="15" t="s">
        <v>11348</v>
      </c>
      <c r="J753" s="26" t="str">
        <f>IFERROR(__xludf.DUMMYFUNCTION("IF(G753="""","""",if(G753=0, INDEX(G$2:G753, MAX(FILTER(ROW(G$2:G753), G$2:G753&lt;&gt;0)))&amp;""v"", G753&amp;""r""))"),"107r")</f>
        <v>107r</v>
      </c>
      <c r="K753" s="25" t="str">
        <f t="shared" si="1"/>
        <v>De camaedaphne</v>
      </c>
    </row>
    <row r="754">
      <c r="A754" s="15" t="s">
        <v>11349</v>
      </c>
      <c r="B754" s="14" t="s">
        <v>7473</v>
      </c>
      <c r="C754" s="15" t="s">
        <v>11350</v>
      </c>
      <c r="D754" s="15"/>
      <c r="E754" s="15">
        <v>236.0</v>
      </c>
      <c r="F754" s="15" t="s">
        <v>8846</v>
      </c>
      <c r="G754" s="15">
        <v>0.0</v>
      </c>
      <c r="H754" s="15" t="s">
        <v>2309</v>
      </c>
      <c r="I754" s="15" t="s">
        <v>11351</v>
      </c>
      <c r="J754" s="26" t="str">
        <f>IFERROR(__xludf.DUMMYFUNCTION("IF(G754="""","""",if(G754=0, INDEX(G$2:G754, MAX(FILTER(ROW(G$2:G754), G$2:G754&lt;&gt;0)))&amp;""v"", G754&amp;""r""))"),"0v")</f>
        <v>0v</v>
      </c>
      <c r="K754" s="25" t="str">
        <f t="shared" si="1"/>
        <v>De albo veratro</v>
      </c>
    </row>
    <row r="755">
      <c r="A755" s="15" t="s">
        <v>11352</v>
      </c>
      <c r="B755" s="14" t="s">
        <v>7476</v>
      </c>
      <c r="C755" s="15" t="s">
        <v>11353</v>
      </c>
      <c r="D755" s="15"/>
      <c r="E755" s="15">
        <v>236.0</v>
      </c>
      <c r="F755" s="15" t="s">
        <v>8846</v>
      </c>
      <c r="G755" s="15">
        <v>0.0</v>
      </c>
      <c r="H755" s="15" t="s">
        <v>2317</v>
      </c>
      <c r="I755" s="15" t="s">
        <v>11354</v>
      </c>
      <c r="J755" s="26" t="str">
        <f>IFERROR(__xludf.DUMMYFUNCTION("IF(G755="""","""",if(G755=0, INDEX(G$2:G755, MAX(FILTER(ROW(G$2:G755), G$2:G755&lt;&gt;0)))&amp;""v"", G755&amp;""r""))"),"0v")</f>
        <v>0v</v>
      </c>
      <c r="K755" s="25" t="str">
        <f t="shared" si="1"/>
        <v>De veratro nigro</v>
      </c>
    </row>
    <row r="756">
      <c r="A756" s="15" t="s">
        <v>11355</v>
      </c>
      <c r="B756" s="14" t="s">
        <v>7478</v>
      </c>
      <c r="C756" s="15" t="s">
        <v>11356</v>
      </c>
      <c r="D756" s="15"/>
      <c r="E756" s="15">
        <v>237.0</v>
      </c>
      <c r="F756" s="15" t="s">
        <v>8846</v>
      </c>
      <c r="G756" s="15">
        <v>108.0</v>
      </c>
      <c r="H756" s="15" t="s">
        <v>2325</v>
      </c>
      <c r="I756" s="15" t="s">
        <v>11357</v>
      </c>
      <c r="J756" s="26" t="str">
        <f>IFERROR(__xludf.DUMMYFUNCTION("IF(G756="""","""",if(G756=0, INDEX(G$2:G756, MAX(FILTER(ROW(G$2:G756), G$2:G756&lt;&gt;0)))&amp;""v"", G756&amp;""r""))"),"108r")</f>
        <v>108r</v>
      </c>
      <c r="K756" s="25" t="str">
        <f t="shared" si="1"/>
        <v>De sesamoide magno</v>
      </c>
    </row>
    <row r="757">
      <c r="A757" s="15" t="s">
        <v>11358</v>
      </c>
      <c r="B757" s="14" t="s">
        <v>7481</v>
      </c>
      <c r="C757" s="15" t="s">
        <v>11359</v>
      </c>
      <c r="D757" s="15"/>
      <c r="E757" s="15">
        <v>237.0</v>
      </c>
      <c r="F757" s="15" t="s">
        <v>8846</v>
      </c>
      <c r="G757" s="15">
        <v>108.0</v>
      </c>
      <c r="H757" s="15" t="s">
        <v>2333</v>
      </c>
      <c r="I757" s="15" t="s">
        <v>11360</v>
      </c>
      <c r="J757" s="26" t="str">
        <f>IFERROR(__xludf.DUMMYFUNCTION("IF(G757="""","""",if(G757=0, INDEX(G$2:G757, MAX(FILTER(ROW(G$2:G757), G$2:G757&lt;&gt;0)))&amp;""v"", G757&amp;""r""))"),"108r")</f>
        <v>108r</v>
      </c>
      <c r="K757" s="25" t="str">
        <f t="shared" si="1"/>
        <v>De sesamoide paruo</v>
      </c>
    </row>
    <row r="758">
      <c r="A758" s="15" t="s">
        <v>11361</v>
      </c>
      <c r="B758" s="14" t="s">
        <v>7483</v>
      </c>
      <c r="C758" s="15" t="s">
        <v>11362</v>
      </c>
      <c r="D758" s="15"/>
      <c r="E758" s="15">
        <v>238.0</v>
      </c>
      <c r="F758" s="15" t="s">
        <v>8846</v>
      </c>
      <c r="G758" s="15">
        <v>0.0</v>
      </c>
      <c r="H758" s="15" t="s">
        <v>2341</v>
      </c>
      <c r="I758" s="15" t="s">
        <v>11363</v>
      </c>
      <c r="J758" s="26" t="str">
        <f>IFERROR(__xludf.DUMMYFUNCTION("IF(G758="""","""",if(G758=0, INDEX(G$2:G758, MAX(FILTER(ROW(G$2:G758), G$2:G758&lt;&gt;0)))&amp;""v"", G758&amp;""r""))"),"0v")</f>
        <v>0v</v>
      </c>
      <c r="K758" s="25" t="str">
        <f t="shared" si="1"/>
        <v>De sylvestri cucumere</v>
      </c>
    </row>
    <row r="759">
      <c r="A759" s="15" t="s">
        <v>11364</v>
      </c>
      <c r="B759" s="14" t="s">
        <v>7492</v>
      </c>
      <c r="C759" s="15" t="s">
        <v>11365</v>
      </c>
      <c r="D759" s="15"/>
      <c r="E759" s="15">
        <v>238.0</v>
      </c>
      <c r="F759" s="15" t="s">
        <v>8846</v>
      </c>
      <c r="G759" s="15">
        <v>0.0</v>
      </c>
      <c r="H759" s="15" t="s">
        <v>2349</v>
      </c>
      <c r="I759" s="15" t="s">
        <v>11366</v>
      </c>
      <c r="J759" s="26" t="str">
        <f>IFERROR(__xludf.DUMMYFUNCTION("IF(G759="""","""",if(G759=0, INDEX(G$2:G759, MAX(FILTER(ROW(G$2:G759), G$2:G759&lt;&gt;0)))&amp;""v"", G759&amp;""r""))"),"0v")</f>
        <v>0v</v>
      </c>
      <c r="K759" s="25" t="str">
        <f t="shared" si="1"/>
        <v>De elaterio</v>
      </c>
    </row>
    <row r="760">
      <c r="A760" s="15"/>
      <c r="B760" s="14"/>
      <c r="C760" s="15"/>
      <c r="D760" s="15"/>
      <c r="E760" s="15">
        <v>239.0</v>
      </c>
      <c r="F760" s="15" t="s">
        <v>8846</v>
      </c>
      <c r="G760" s="15">
        <v>109.0</v>
      </c>
      <c r="H760" s="15" t="s">
        <v>2357</v>
      </c>
      <c r="I760" s="15" t="s">
        <v>11367</v>
      </c>
      <c r="J760" s="26" t="str">
        <f>IFERROR(__xludf.DUMMYFUNCTION("IF(G760="""","""",if(G760=0, INDEX(G$2:G760, MAX(FILTER(ROW(G$2:G760), G$2:G760&lt;&gt;0)))&amp;""v"", G760&amp;""r""))"),"109r")</f>
        <v>109r</v>
      </c>
      <c r="K760" s="25" t="str">
        <f t="shared" si="1"/>
        <v>De sativo cucumere</v>
      </c>
    </row>
    <row r="761">
      <c r="A761" s="15" t="s">
        <v>11368</v>
      </c>
      <c r="B761" s="14" t="s">
        <v>7486</v>
      </c>
      <c r="C761" s="15" t="s">
        <v>11369</v>
      </c>
      <c r="D761" s="15"/>
      <c r="E761" s="15">
        <v>239.0</v>
      </c>
      <c r="F761" s="15" t="s">
        <v>8846</v>
      </c>
      <c r="G761" s="15">
        <v>109.0</v>
      </c>
      <c r="H761" s="15" t="s">
        <v>2365</v>
      </c>
      <c r="I761" s="15" t="s">
        <v>11370</v>
      </c>
      <c r="J761" s="26" t="str">
        <f>IFERROR(__xludf.DUMMYFUNCTION("IF(G761="""","""",if(G761=0, INDEX(G$2:G761, MAX(FILTER(ROW(G$2:G761), G$2:G761&lt;&gt;0)))&amp;""v"", G761&amp;""r""))"),"109r")</f>
        <v>109r</v>
      </c>
      <c r="K761" s="25" t="str">
        <f t="shared" si="1"/>
        <v>De straphide agria</v>
      </c>
    </row>
    <row r="762">
      <c r="A762" s="15" t="s">
        <v>11371</v>
      </c>
      <c r="B762" s="14" t="s">
        <v>7489</v>
      </c>
      <c r="C762" s="15" t="s">
        <v>11372</v>
      </c>
      <c r="D762" s="15"/>
      <c r="E762" s="15">
        <v>240.0</v>
      </c>
      <c r="F762" s="15" t="s">
        <v>8846</v>
      </c>
      <c r="G762" s="15">
        <v>0.0</v>
      </c>
      <c r="H762" s="15" t="s">
        <v>2374</v>
      </c>
      <c r="I762" s="15" t="s">
        <v>11373</v>
      </c>
      <c r="J762" s="26" t="str">
        <f>IFERROR(__xludf.DUMMYFUNCTION("IF(G762="""","""",if(G762=0, INDEX(G$2:G762, MAX(FILTER(ROW(G$2:G762), G$2:G762&lt;&gt;0)))&amp;""v"", G762&amp;""r""))"),"0v")</f>
        <v>0v</v>
      </c>
      <c r="K762" s="25" t="str">
        <f t="shared" si="1"/>
        <v>De thapsia</v>
      </c>
    </row>
    <row r="763">
      <c r="A763" s="15" t="s">
        <v>11374</v>
      </c>
      <c r="B763" s="14" t="s">
        <v>7492</v>
      </c>
      <c r="C763" s="15" t="s">
        <v>11375</v>
      </c>
      <c r="D763" s="15"/>
      <c r="E763" s="15">
        <v>240.0</v>
      </c>
      <c r="F763" s="15" t="s">
        <v>8846</v>
      </c>
      <c r="G763" s="15">
        <v>0.0</v>
      </c>
      <c r="H763" s="15" t="s">
        <v>2382</v>
      </c>
      <c r="I763" s="15" t="s">
        <v>11376</v>
      </c>
      <c r="J763" s="26" t="str">
        <f>IFERROR(__xludf.DUMMYFUNCTION("IF(G763="""","""",if(G763=0, INDEX(G$2:G763, MAX(FILTER(ROW(G$2:G763), G$2:G763&lt;&gt;0)))&amp;""v"", G763&amp;""r""))"),"0v")</f>
        <v>0v</v>
      </c>
      <c r="K763" s="25" t="str">
        <f t="shared" si="1"/>
        <v>De psartio</v>
      </c>
    </row>
    <row r="764">
      <c r="A764" s="15" t="s">
        <v>11377</v>
      </c>
      <c r="B764" s="14" t="s">
        <v>7495</v>
      </c>
      <c r="C764" s="15" t="s">
        <v>11378</v>
      </c>
      <c r="D764" s="15"/>
      <c r="E764" s="15">
        <v>241.0</v>
      </c>
      <c r="F764" s="15" t="s">
        <v>8846</v>
      </c>
      <c r="G764" s="15">
        <v>110.0</v>
      </c>
      <c r="H764" s="15" t="s">
        <v>2390</v>
      </c>
      <c r="I764" s="15" t="s">
        <v>11379</v>
      </c>
      <c r="J764" s="26" t="str">
        <f>IFERROR(__xludf.DUMMYFUNCTION("IF(G764="""","""",if(G764=0, INDEX(G$2:G764, MAX(FILTER(ROW(G$2:G764), G$2:G764&lt;&gt;0)))&amp;""v"", G764&amp;""r""))"),"110r")</f>
        <v>110r</v>
      </c>
      <c r="K764" s="25" t="str">
        <f t="shared" si="1"/>
        <v>De silybo</v>
      </c>
    </row>
    <row r="765">
      <c r="A765" s="15"/>
      <c r="B765" s="14"/>
      <c r="C765" s="15"/>
      <c r="D765" s="15"/>
      <c r="E765" s="15">
        <v>241.0</v>
      </c>
      <c r="F765" s="15" t="s">
        <v>8846</v>
      </c>
      <c r="G765" s="15">
        <v>110.0</v>
      </c>
      <c r="H765" s="15" t="s">
        <v>2398</v>
      </c>
      <c r="I765" s="15" t="s">
        <v>11380</v>
      </c>
      <c r="J765" s="26" t="str">
        <f>IFERROR(__xludf.DUMMYFUNCTION("IF(G765="""","""",if(G765=0, INDEX(G$2:G765, MAX(FILTER(ROW(G$2:G765), G$2:G765&lt;&gt;0)))&amp;""v"", G765&amp;""r""))"),"110r")</f>
        <v>110r</v>
      </c>
      <c r="K765" s="25" t="str">
        <f t="shared" si="1"/>
        <v>De vomitorio bulbo</v>
      </c>
    </row>
    <row r="766">
      <c r="A766" s="15" t="s">
        <v>11381</v>
      </c>
      <c r="B766" s="14" t="s">
        <v>7498</v>
      </c>
      <c r="C766" s="15" t="s">
        <v>11382</v>
      </c>
      <c r="D766" s="15"/>
      <c r="E766" s="15">
        <v>241.0</v>
      </c>
      <c r="F766" s="15" t="s">
        <v>8846</v>
      </c>
      <c r="G766" s="15">
        <v>110.0</v>
      </c>
      <c r="H766" s="15" t="s">
        <v>2406</v>
      </c>
      <c r="I766" s="15" t="s">
        <v>11383</v>
      </c>
      <c r="J766" s="26" t="str">
        <f>IFERROR(__xludf.DUMMYFUNCTION("IF(G766="""","""",if(G766=0, INDEX(G$2:G766, MAX(FILTER(ROW(G$2:G766), G$2:G766&lt;&gt;0)))&amp;""v"", G766&amp;""r""))"),"110r")</f>
        <v>110r</v>
      </c>
      <c r="K766" s="25" t="str">
        <f t="shared" si="1"/>
        <v>De unguentaria glande</v>
      </c>
    </row>
    <row r="767">
      <c r="A767" s="15" t="s">
        <v>11384</v>
      </c>
      <c r="B767" s="14" t="s">
        <v>7501</v>
      </c>
      <c r="C767" s="15" t="s">
        <v>11385</v>
      </c>
      <c r="D767" s="15"/>
      <c r="E767" s="15">
        <v>241.0</v>
      </c>
      <c r="F767" s="15" t="s">
        <v>8846</v>
      </c>
      <c r="G767" s="15">
        <v>110.0</v>
      </c>
      <c r="H767" s="15" t="s">
        <v>2414</v>
      </c>
      <c r="I767" s="15" t="s">
        <v>11386</v>
      </c>
      <c r="J767" s="26" t="str">
        <f>IFERROR(__xludf.DUMMYFUNCTION("IF(G767="""","""",if(G767=0, INDEX(G$2:G767, MAX(FILTER(ROW(G$2:G767), G$2:G767&lt;&gt;0)))&amp;""v"", G767&amp;""r""))"),"110r")</f>
        <v>110r</v>
      </c>
      <c r="K767" s="25" t="str">
        <f t="shared" si="1"/>
        <v>De narcisso</v>
      </c>
    </row>
    <row r="768">
      <c r="A768" s="15" t="s">
        <v>11387</v>
      </c>
      <c r="B768" s="14" t="s">
        <v>7504</v>
      </c>
      <c r="C768" s="15" t="s">
        <v>11388</v>
      </c>
      <c r="D768" s="15"/>
      <c r="E768" s="15">
        <v>242.0</v>
      </c>
      <c r="F768" s="15" t="s">
        <v>8846</v>
      </c>
      <c r="G768" s="15">
        <v>0.0</v>
      </c>
      <c r="H768" s="15" t="s">
        <v>2422</v>
      </c>
      <c r="I768" s="15" t="s">
        <v>11389</v>
      </c>
      <c r="J768" s="26" t="str">
        <f>IFERROR(__xludf.DUMMYFUNCTION("IF(G768="""","""",if(G768=0, INDEX(G$2:G768, MAX(FILTER(ROW(G$2:G768), G$2:G768&lt;&gt;0)))&amp;""v"", G768&amp;""r""))"),"0v")</f>
        <v>0v</v>
      </c>
      <c r="K768" s="25" t="str">
        <f t="shared" si="1"/>
        <v>De hippophae</v>
      </c>
    </row>
    <row r="769">
      <c r="A769" s="15" t="s">
        <v>11390</v>
      </c>
      <c r="B769" s="14" t="s">
        <v>7507</v>
      </c>
      <c r="C769" s="15" t="s">
        <v>11391</v>
      </c>
      <c r="D769" s="15"/>
      <c r="E769" s="15">
        <v>242.0</v>
      </c>
      <c r="F769" s="15" t="s">
        <v>8846</v>
      </c>
      <c r="G769" s="15">
        <v>0.0</v>
      </c>
      <c r="H769" s="15" t="s">
        <v>2431</v>
      </c>
      <c r="I769" s="15" t="s">
        <v>11392</v>
      </c>
      <c r="J769" s="26" t="str">
        <f>IFERROR(__xludf.DUMMYFUNCTION("IF(G769="""","""",if(G769=0, INDEX(G$2:G769, MAX(FILTER(ROW(G$2:G769), G$2:G769&lt;&gt;0)))&amp;""v"", G769&amp;""r""))"),"0v")</f>
        <v>0v</v>
      </c>
      <c r="K769" s="25" t="str">
        <f t="shared" si="1"/>
        <v>De hippophaesto</v>
      </c>
    </row>
    <row r="770">
      <c r="A770" s="15" t="s">
        <v>11393</v>
      </c>
      <c r="B770" s="14" t="s">
        <v>7509</v>
      </c>
      <c r="C770" s="15" t="s">
        <v>11394</v>
      </c>
      <c r="D770" s="15"/>
      <c r="E770" s="15">
        <v>242.0</v>
      </c>
      <c r="F770" s="15" t="s">
        <v>8846</v>
      </c>
      <c r="G770" s="15">
        <v>0.0</v>
      </c>
      <c r="H770" s="15" t="s">
        <v>3496</v>
      </c>
      <c r="I770" s="15" t="s">
        <v>11395</v>
      </c>
      <c r="J770" s="26" t="str">
        <f>IFERROR(__xludf.DUMMYFUNCTION("IF(G770="""","""",if(G770=0, INDEX(G$2:G770, MAX(FILTER(ROW(G$2:G770), G$2:G770&lt;&gt;0)))&amp;""v"", G770&amp;""r""))"),"0v")</f>
        <v>0v</v>
      </c>
      <c r="K770" s="25" t="str">
        <f t="shared" si="1"/>
        <v>De ricino</v>
      </c>
    </row>
    <row r="771">
      <c r="A771" s="15" t="s">
        <v>11396</v>
      </c>
      <c r="B771" s="14" t="s">
        <v>7512</v>
      </c>
      <c r="C771" s="15" t="s">
        <v>11397</v>
      </c>
      <c r="D771" s="15"/>
      <c r="E771" s="15">
        <v>243.0</v>
      </c>
      <c r="F771" s="15" t="s">
        <v>8846</v>
      </c>
      <c r="G771" s="15">
        <v>111.0</v>
      </c>
      <c r="H771" s="15" t="s">
        <v>2446</v>
      </c>
      <c r="I771" s="15" t="s">
        <v>11398</v>
      </c>
      <c r="J771" s="26" t="str">
        <f>IFERROR(__xludf.DUMMYFUNCTION("IF(G771="""","""",if(G771=0, INDEX(G$2:G771, MAX(FILTER(ROW(G$2:G771), G$2:G771&lt;&gt;0)))&amp;""v"", G771&amp;""r""))"),"111r")</f>
        <v>111r</v>
      </c>
      <c r="K771" s="25" t="str">
        <f t="shared" si="1"/>
        <v>De tithymalorum generibus</v>
      </c>
    </row>
    <row r="772">
      <c r="A772" s="15"/>
      <c r="B772" s="14"/>
      <c r="C772" s="15"/>
      <c r="D772" s="15"/>
      <c r="E772" s="15">
        <v>243.0</v>
      </c>
      <c r="F772" s="15" t="s">
        <v>8846</v>
      </c>
      <c r="G772" s="15">
        <v>111.0</v>
      </c>
      <c r="H772" s="15" t="s">
        <v>2455</v>
      </c>
      <c r="I772" s="15" t="s">
        <v>11399</v>
      </c>
      <c r="J772" s="26" t="str">
        <f>IFERROR(__xludf.DUMMYFUNCTION("IF(G772="""","""",if(G772=0, INDEX(G$2:G772, MAX(FILTER(ROW(G$2:G772), G$2:G772&lt;&gt;0)))&amp;""v"", G772&amp;""r""))"),"111r")</f>
        <v>111r</v>
      </c>
      <c r="K772" s="25" t="str">
        <f t="shared" si="1"/>
        <v>De characia appellato</v>
      </c>
    </row>
    <row r="773">
      <c r="A773" s="15"/>
      <c r="B773" s="14"/>
      <c r="C773" s="15"/>
      <c r="D773" s="15"/>
      <c r="E773" s="15">
        <v>244.0</v>
      </c>
      <c r="F773" s="15" t="s">
        <v>8846</v>
      </c>
      <c r="G773" s="15">
        <v>0.0</v>
      </c>
      <c r="H773" s="15" t="s">
        <v>2463</v>
      </c>
      <c r="I773" s="15" t="s">
        <v>11400</v>
      </c>
      <c r="J773" s="26" t="str">
        <f>IFERROR(__xludf.DUMMYFUNCTION("IF(G773="""","""",if(G773=0, INDEX(G$2:G773, MAX(FILTER(ROW(G$2:G773), G$2:G773&lt;&gt;0)))&amp;""v"", G773&amp;""r""))"),"0v")</f>
        <v>0v</v>
      </c>
      <c r="K773" s="25" t="str">
        <f t="shared" si="1"/>
        <v>De foemina</v>
      </c>
    </row>
    <row r="774">
      <c r="A774" s="15"/>
      <c r="B774" s="14"/>
      <c r="C774" s="15"/>
      <c r="D774" s="15"/>
      <c r="E774" s="15">
        <v>244.0</v>
      </c>
      <c r="F774" s="15" t="s">
        <v>8846</v>
      </c>
      <c r="G774" s="15">
        <v>0.0</v>
      </c>
      <c r="H774" s="15" t="s">
        <v>2471</v>
      </c>
      <c r="I774" s="15" t="s">
        <v>11401</v>
      </c>
      <c r="J774" s="26" t="str">
        <f>IFERROR(__xludf.DUMMYFUNCTION("IF(G774="""","""",if(G774=0, INDEX(G$2:G774, MAX(FILTER(ROW(G$2:G774), G$2:G774&lt;&gt;0)))&amp;""v"", G774&amp;""r""))"),"0v")</f>
        <v>0v</v>
      </c>
      <c r="K774" s="25" t="str">
        <f t="shared" si="1"/>
        <v>De paralio</v>
      </c>
    </row>
    <row r="775">
      <c r="A775" s="15"/>
      <c r="B775" s="14"/>
      <c r="C775" s="15"/>
      <c r="D775" s="15"/>
      <c r="E775" s="15">
        <v>244.0</v>
      </c>
      <c r="F775" s="15" t="s">
        <v>8846</v>
      </c>
      <c r="G775" s="15">
        <v>0.0</v>
      </c>
      <c r="H775" s="15" t="s">
        <v>2479</v>
      </c>
      <c r="I775" s="15" t="s">
        <v>11402</v>
      </c>
      <c r="J775" s="26" t="str">
        <f>IFERROR(__xludf.DUMMYFUNCTION("IF(G775="""","""",if(G775=0, INDEX(G$2:G775, MAX(FILTER(ROW(G$2:G775), G$2:G775&lt;&gt;0)))&amp;""v"", G775&amp;""r""))"),"0v")</f>
        <v>0v</v>
      </c>
      <c r="K775" s="25" t="str">
        <f t="shared" si="1"/>
        <v>De helioscopo</v>
      </c>
    </row>
    <row r="776">
      <c r="A776" s="15"/>
      <c r="B776" s="14"/>
      <c r="C776" s="15"/>
      <c r="D776" s="15"/>
      <c r="E776" s="15">
        <v>244.0</v>
      </c>
      <c r="F776" s="15" t="s">
        <v>8846</v>
      </c>
      <c r="G776" s="15">
        <v>0.0</v>
      </c>
      <c r="H776" s="15" t="s">
        <v>2487</v>
      </c>
      <c r="I776" s="15" t="s">
        <v>11403</v>
      </c>
      <c r="J776" s="26" t="str">
        <f>IFERROR(__xludf.DUMMYFUNCTION("IF(G776="""","""",if(G776=0, INDEX(G$2:G776, MAX(FILTER(ROW(G$2:G776), G$2:G776&lt;&gt;0)))&amp;""v"", G776&amp;""r""))"),"0v")</f>
        <v>0v</v>
      </c>
      <c r="K776" s="25" t="str">
        <f t="shared" si="1"/>
        <v>De cyparissia</v>
      </c>
    </row>
    <row r="777">
      <c r="A777" s="15"/>
      <c r="B777" s="14"/>
      <c r="C777" s="15"/>
      <c r="D777" s="15"/>
      <c r="E777" s="15">
        <v>244.0</v>
      </c>
      <c r="F777" s="15" t="s">
        <v>8846</v>
      </c>
      <c r="G777" s="15">
        <v>0.0</v>
      </c>
      <c r="H777" s="15" t="s">
        <v>2495</v>
      </c>
      <c r="I777" s="15" t="s">
        <v>11404</v>
      </c>
      <c r="J777" s="26" t="str">
        <f>IFERROR(__xludf.DUMMYFUNCTION("IF(G777="""","""",if(G777=0, INDEX(G$2:G777, MAX(FILTER(ROW(G$2:G777), G$2:G777&lt;&gt;0)))&amp;""v"", G777&amp;""r""))"),"0v")</f>
        <v>0v</v>
      </c>
      <c r="K777" s="25" t="str">
        <f t="shared" si="1"/>
        <v>De petraeo tithymalo</v>
      </c>
    </row>
    <row r="778">
      <c r="A778" s="15"/>
      <c r="B778" s="14"/>
      <c r="C778" s="15"/>
      <c r="D778" s="15"/>
      <c r="E778" s="15">
        <v>244.0</v>
      </c>
      <c r="F778" s="15" t="s">
        <v>8846</v>
      </c>
      <c r="G778" s="15">
        <v>0.0</v>
      </c>
      <c r="H778" s="15" t="s">
        <v>2498</v>
      </c>
      <c r="I778" s="15" t="s">
        <v>11405</v>
      </c>
      <c r="J778" s="26" t="str">
        <f>IFERROR(__xludf.DUMMYFUNCTION("IF(G778="""","""",if(G778=0, INDEX(G$2:G778, MAX(FILTER(ROW(G$2:G778), G$2:G778&lt;&gt;0)))&amp;""v"", G778&amp;""r""))"),"0v")</f>
        <v>0v</v>
      </c>
      <c r="K778" s="25" t="str">
        <f t="shared" si="1"/>
        <v>De platyphyllo</v>
      </c>
    </row>
    <row r="779">
      <c r="A779" s="15" t="s">
        <v>11406</v>
      </c>
      <c r="B779" s="14" t="s">
        <v>7520</v>
      </c>
      <c r="C779" s="15" t="s">
        <v>11407</v>
      </c>
      <c r="D779" s="15"/>
      <c r="E779" s="15">
        <v>245.0</v>
      </c>
      <c r="F779" s="15" t="s">
        <v>8846</v>
      </c>
      <c r="G779" s="15">
        <v>112.0</v>
      </c>
      <c r="H779" s="15" t="s">
        <v>2506</v>
      </c>
      <c r="I779" s="15" t="s">
        <v>4472</v>
      </c>
      <c r="J779" s="26" t="str">
        <f>IFERROR(__xludf.DUMMYFUNCTION("IF(G779="""","""",if(G779=0, INDEX(G$2:G779, MAX(FILTER(ROW(G$2:G779), G$2:G779&lt;&gt;0)))&amp;""v"", G779&amp;""r""))"),"112r")</f>
        <v>112r</v>
      </c>
      <c r="K779" s="25" t="str">
        <f t="shared" si="1"/>
        <v>De pityusa</v>
      </c>
    </row>
    <row r="780">
      <c r="A780" s="15" t="s">
        <v>11408</v>
      </c>
      <c r="B780" s="14" t="s">
        <v>7523</v>
      </c>
      <c r="C780" s="15" t="s">
        <v>11409</v>
      </c>
      <c r="D780" s="15"/>
      <c r="E780" s="15">
        <v>245.0</v>
      </c>
      <c r="F780" s="15" t="s">
        <v>8846</v>
      </c>
      <c r="G780" s="15">
        <v>112.0</v>
      </c>
      <c r="H780" s="15" t="s">
        <v>2514</v>
      </c>
      <c r="I780" s="15" t="s">
        <v>11410</v>
      </c>
      <c r="J780" s="26" t="str">
        <f>IFERROR(__xludf.DUMMYFUNCTION("IF(G780="""","""",if(G780=0, INDEX(G$2:G780, MAX(FILTER(ROW(G$2:G780), G$2:G780&lt;&gt;0)))&amp;""v"", G780&amp;""r""))"),"112r")</f>
        <v>112r</v>
      </c>
      <c r="K780" s="25" t="str">
        <f t="shared" si="1"/>
        <v>De lathyri</v>
      </c>
    </row>
    <row r="781">
      <c r="A781" s="15" t="s">
        <v>11411</v>
      </c>
      <c r="B781" s="14" t="s">
        <v>7525</v>
      </c>
      <c r="C781" s="15" t="s">
        <v>11412</v>
      </c>
      <c r="D781" s="15"/>
      <c r="E781" s="15">
        <v>245.0</v>
      </c>
      <c r="F781" s="15" t="s">
        <v>8846</v>
      </c>
      <c r="G781" s="15">
        <v>112.0</v>
      </c>
      <c r="H781" s="15" t="s">
        <v>4567</v>
      </c>
      <c r="I781" s="15" t="s">
        <v>4508</v>
      </c>
      <c r="J781" s="26" t="str">
        <f>IFERROR(__xludf.DUMMYFUNCTION("IF(G781="""","""",if(G781=0, INDEX(G$2:G781, MAX(FILTER(ROW(G$2:G781), G$2:G781&lt;&gt;0)))&amp;""v"", G781&amp;""r""))"),"112r")</f>
        <v>112r</v>
      </c>
      <c r="K781" s="25" t="str">
        <f t="shared" si="1"/>
        <v>De peplo</v>
      </c>
    </row>
    <row r="782">
      <c r="A782" s="15" t="s">
        <v>11413</v>
      </c>
      <c r="B782" s="14" t="s">
        <v>7528</v>
      </c>
      <c r="C782" s="15" t="s">
        <v>11414</v>
      </c>
      <c r="D782" s="15"/>
      <c r="E782" s="15">
        <v>245.0</v>
      </c>
      <c r="F782" s="15" t="s">
        <v>8846</v>
      </c>
      <c r="G782" s="15">
        <v>112.0</v>
      </c>
      <c r="H782" s="15" t="s">
        <v>4574</v>
      </c>
      <c r="I782" s="15" t="s">
        <v>11415</v>
      </c>
      <c r="J782" s="26" t="str">
        <f>IFERROR(__xludf.DUMMYFUNCTION("IF(G782="""","""",if(G782=0, INDEX(G$2:G782, MAX(FILTER(ROW(G$2:G782), G$2:G782&lt;&gt;0)))&amp;""v"", G782&amp;""r""))"),"112r")</f>
        <v>112r</v>
      </c>
      <c r="K782" s="25" t="str">
        <f t="shared" si="1"/>
        <v>De peplide</v>
      </c>
    </row>
    <row r="783">
      <c r="A783" s="15" t="s">
        <v>11416</v>
      </c>
      <c r="B783" s="14" t="s">
        <v>7530</v>
      </c>
      <c r="C783" s="15" t="s">
        <v>11417</v>
      </c>
      <c r="D783" s="15"/>
      <c r="E783" s="15">
        <v>246.0</v>
      </c>
      <c r="F783" s="15" t="s">
        <v>8846</v>
      </c>
      <c r="G783" s="15">
        <v>0.0</v>
      </c>
      <c r="H783" s="15" t="s">
        <v>4581</v>
      </c>
      <c r="I783" s="15" t="s">
        <v>4493</v>
      </c>
      <c r="J783" s="26" t="str">
        <f>IFERROR(__xludf.DUMMYFUNCTION("IF(G783="""","""",if(G783=0, INDEX(G$2:G783, MAX(FILTER(ROW(G$2:G783), G$2:G783&lt;&gt;0)))&amp;""v"", G783&amp;""r""))"),"0v")</f>
        <v>0v</v>
      </c>
      <c r="K783" s="25" t="str">
        <f t="shared" si="1"/>
        <v>De chamaesyce</v>
      </c>
    </row>
    <row r="784">
      <c r="A784" s="15" t="s">
        <v>11418</v>
      </c>
      <c r="B784" s="14" t="s">
        <v>7533</v>
      </c>
      <c r="C784" s="15" t="s">
        <v>11419</v>
      </c>
      <c r="D784" s="15"/>
      <c r="E784" s="15">
        <v>246.0</v>
      </c>
      <c r="F784" s="15" t="s">
        <v>8846</v>
      </c>
      <c r="G784" s="15">
        <v>0.0</v>
      </c>
      <c r="H784" s="15" t="s">
        <v>4593</v>
      </c>
      <c r="I784" s="15" t="s">
        <v>11420</v>
      </c>
      <c r="J784" s="26" t="str">
        <f>IFERROR(__xludf.DUMMYFUNCTION("IF(G784="""","""",if(G784=0, INDEX(G$2:G784, MAX(FILTER(ROW(G$2:G784), G$2:G784&lt;&gt;0)))&amp;""v"", G784&amp;""r""))"),"0v")</f>
        <v>0v</v>
      </c>
      <c r="K784" s="25" t="str">
        <f t="shared" si="1"/>
        <v>De scammonia</v>
      </c>
    </row>
    <row r="785">
      <c r="A785" s="15" t="s">
        <v>11421</v>
      </c>
      <c r="B785" s="14" t="s">
        <v>7535</v>
      </c>
      <c r="C785" s="15" t="s">
        <v>11422</v>
      </c>
      <c r="D785" s="15"/>
      <c r="E785" s="15">
        <v>247.0</v>
      </c>
      <c r="F785" s="15" t="s">
        <v>8846</v>
      </c>
      <c r="G785" s="15">
        <v>113.0</v>
      </c>
      <c r="H785" s="15" t="s">
        <v>4593</v>
      </c>
      <c r="I785" s="15" t="s">
        <v>11423</v>
      </c>
      <c r="J785" s="26" t="str">
        <f>IFERROR(__xludf.DUMMYFUNCTION("IF(G785="""","""",if(G785=0, INDEX(G$2:G785, MAX(FILTER(ROW(G$2:G785), G$2:G785&lt;&gt;0)))&amp;""v"", G785&amp;""r""))"),"113r")</f>
        <v>113r</v>
      </c>
      <c r="K785" s="25" t="str">
        <f t="shared" si="1"/>
        <v>De chamalaea</v>
      </c>
    </row>
    <row r="786">
      <c r="A786" s="15" t="s">
        <v>11424</v>
      </c>
      <c r="B786" s="14" t="s">
        <v>7538</v>
      </c>
      <c r="C786" s="15" t="s">
        <v>11425</v>
      </c>
      <c r="D786" s="15"/>
      <c r="E786" s="15">
        <v>247.0</v>
      </c>
      <c r="F786" s="15" t="s">
        <v>8846</v>
      </c>
      <c r="G786" s="15">
        <v>113.0</v>
      </c>
      <c r="H786" s="15" t="s">
        <v>4600</v>
      </c>
      <c r="I786" s="15" t="s">
        <v>11426</v>
      </c>
      <c r="J786" s="26" t="str">
        <f>IFERROR(__xludf.DUMMYFUNCTION("IF(G786="""","""",if(G786=0, INDEX(G$2:G786, MAX(FILTER(ROW(G$2:G786), G$2:G786&lt;&gt;0)))&amp;""v"", G786&amp;""r""))"),"113r")</f>
        <v>113r</v>
      </c>
      <c r="K786" s="25" t="str">
        <f t="shared" si="1"/>
        <v>De thymelaea</v>
      </c>
    </row>
    <row r="787">
      <c r="A787" s="15" t="s">
        <v>11427</v>
      </c>
      <c r="B787" s="14" t="s">
        <v>7540</v>
      </c>
      <c r="C787" s="15" t="s">
        <v>11428</v>
      </c>
      <c r="D787" s="15"/>
      <c r="E787" s="15">
        <v>248.0</v>
      </c>
      <c r="F787" s="15" t="s">
        <v>8846</v>
      </c>
      <c r="G787" s="15">
        <v>0.0</v>
      </c>
      <c r="H787" s="15" t="s">
        <v>4607</v>
      </c>
      <c r="I787" s="15" t="s">
        <v>11429</v>
      </c>
      <c r="J787" s="26" t="str">
        <f>IFERROR(__xludf.DUMMYFUNCTION("IF(G787="""","""",if(G787=0, INDEX(G$2:G787, MAX(FILTER(ROW(G$2:G787), G$2:G787&lt;&gt;0)))&amp;""v"", G787&amp;""r""))"),"0v")</f>
        <v>0v</v>
      </c>
      <c r="K787" s="25" t="str">
        <f t="shared" si="1"/>
        <v>De sabuco</v>
      </c>
    </row>
    <row r="788">
      <c r="A788" s="15" t="s">
        <v>11430</v>
      </c>
      <c r="B788" s="14" t="s">
        <v>7543</v>
      </c>
      <c r="C788" s="15" t="s">
        <v>11431</v>
      </c>
      <c r="D788" s="15"/>
      <c r="E788" s="15">
        <v>248.0</v>
      </c>
      <c r="F788" s="15" t="s">
        <v>8846</v>
      </c>
      <c r="G788" s="15">
        <v>0.0</v>
      </c>
      <c r="H788" s="15" t="s">
        <v>4615</v>
      </c>
      <c r="I788" s="15" t="s">
        <v>11432</v>
      </c>
      <c r="J788" s="26" t="str">
        <f>IFERROR(__xludf.DUMMYFUNCTION("IF(G788="""","""",if(G788=0, INDEX(G$2:G788, MAX(FILTER(ROW(G$2:G788), G$2:G788&lt;&gt;0)))&amp;""v"", G788&amp;""r""))"),"0v")</f>
        <v>0v</v>
      </c>
      <c r="K788" s="25" t="str">
        <f t="shared" si="1"/>
        <v>De ebulo</v>
      </c>
    </row>
    <row r="789">
      <c r="A789" s="15" t="s">
        <v>11433</v>
      </c>
      <c r="B789" s="14" t="s">
        <v>7545</v>
      </c>
      <c r="C789" s="15" t="s">
        <v>11434</v>
      </c>
      <c r="D789" s="15"/>
      <c r="E789" s="15">
        <v>248.0</v>
      </c>
      <c r="F789" s="15" t="s">
        <v>8846</v>
      </c>
      <c r="G789" s="15">
        <v>0.0</v>
      </c>
      <c r="H789" s="15" t="s">
        <v>4623</v>
      </c>
      <c r="I789" s="15" t="s">
        <v>11435</v>
      </c>
      <c r="J789" s="26" t="str">
        <f>IFERROR(__xludf.DUMMYFUNCTION("IF(G789="""","""",if(G789=0, INDEX(G$2:G789, MAX(FILTER(ROW(G$2:G789), G$2:G789&lt;&gt;0)))&amp;""v"", G789&amp;""r""))"),"0v")</f>
        <v>0v</v>
      </c>
      <c r="K789" s="25" t="str">
        <f t="shared" si="1"/>
        <v>De pygnocomo</v>
      </c>
    </row>
    <row r="790">
      <c r="A790" s="15" t="s">
        <v>11436</v>
      </c>
      <c r="B790" s="14" t="s">
        <v>7548</v>
      </c>
      <c r="C790" s="15" t="s">
        <v>11437</v>
      </c>
      <c r="D790" s="15"/>
      <c r="E790" s="15">
        <v>249.0</v>
      </c>
      <c r="F790" s="15" t="s">
        <v>8846</v>
      </c>
      <c r="G790" s="15">
        <v>114.0</v>
      </c>
      <c r="H790" s="15" t="s">
        <v>4632</v>
      </c>
      <c r="I790" s="15" t="s">
        <v>11438</v>
      </c>
      <c r="J790" s="26" t="str">
        <f>IFERROR(__xludf.DUMMYFUNCTION("IF(G790="""","""",if(G790=0, INDEX(G$2:G790, MAX(FILTER(ROW(G$2:G790), G$2:G790&lt;&gt;0)))&amp;""v"", G790&amp;""r""))"),"114r")</f>
        <v>114r</v>
      </c>
      <c r="K790" s="25" t="str">
        <f t="shared" si="1"/>
        <v>De apio ceu radice sylvertri</v>
      </c>
    </row>
    <row r="791">
      <c r="A791" s="15" t="s">
        <v>11439</v>
      </c>
      <c r="B791" s="14" t="s">
        <v>7550</v>
      </c>
      <c r="C791" s="15" t="s">
        <v>11440</v>
      </c>
      <c r="D791" s="15"/>
      <c r="E791" s="15">
        <v>249.0</v>
      </c>
      <c r="F791" s="15" t="s">
        <v>8846</v>
      </c>
      <c r="G791" s="15">
        <v>114.0</v>
      </c>
      <c r="H791" s="15" t="s">
        <v>4640</v>
      </c>
      <c r="I791" s="15" t="s">
        <v>11441</v>
      </c>
      <c r="J791" s="26" t="str">
        <f>IFERROR(__xludf.DUMMYFUNCTION("IF(G791="""","""",if(G791=0, INDEX(G$2:G791, MAX(FILTER(ROW(G$2:G791), G$2:G791&lt;&gt;0)))&amp;""v"", G791&amp;""r""))"),"114r")</f>
        <v>114r</v>
      </c>
      <c r="K791" s="25" t="str">
        <f t="shared" si="1"/>
        <v>De colocyntha aegos aliys sicya picra</v>
      </c>
    </row>
    <row r="792">
      <c r="A792" s="15" t="s">
        <v>11442</v>
      </c>
      <c r="B792" s="14" t="s">
        <v>7553</v>
      </c>
      <c r="C792" s="15" t="s">
        <v>11443</v>
      </c>
      <c r="D792" s="15"/>
      <c r="E792" s="15">
        <v>249.0</v>
      </c>
      <c r="F792" s="15" t="s">
        <v>8846</v>
      </c>
      <c r="G792" s="15">
        <v>114.0</v>
      </c>
      <c r="H792" s="15" t="s">
        <v>4648</v>
      </c>
      <c r="I792" s="15" t="s">
        <v>11444</v>
      </c>
      <c r="J792" s="26" t="str">
        <f>IFERROR(__xludf.DUMMYFUNCTION("IF(G792="""","""",if(G792=0, INDEX(G$2:G792, MAX(FILTER(ROW(G$2:G792), G$2:G792&lt;&gt;0)))&amp;""v"", G792&amp;""r""))"),"114r")</f>
        <v>114r</v>
      </c>
      <c r="K792" s="25" t="str">
        <f t="shared" si="1"/>
        <v>De epithymo</v>
      </c>
    </row>
    <row r="793">
      <c r="A793" s="15" t="s">
        <v>11445</v>
      </c>
      <c r="B793" s="14" t="s">
        <v>7555</v>
      </c>
      <c r="C793" s="15" t="s">
        <v>11446</v>
      </c>
      <c r="D793" s="15"/>
      <c r="E793" s="15">
        <v>249.0</v>
      </c>
      <c r="F793" s="15" t="s">
        <v>8846</v>
      </c>
      <c r="G793" s="15">
        <v>114.0</v>
      </c>
      <c r="H793" s="15" t="s">
        <v>4657</v>
      </c>
      <c r="I793" s="15" t="s">
        <v>11447</v>
      </c>
      <c r="J793" s="26" t="str">
        <f>IFERROR(__xludf.DUMMYFUNCTION("IF(G793="""","""",if(G793=0, INDEX(G$2:G793, MAX(FILTER(ROW(G$2:G793), G$2:G793&lt;&gt;0)))&amp;""v"", G793&amp;""r""))"),"114r")</f>
        <v>114r</v>
      </c>
      <c r="K793" s="25" t="str">
        <f t="shared" si="1"/>
        <v>De alypo</v>
      </c>
    </row>
    <row r="794">
      <c r="A794" s="15" t="s">
        <v>11448</v>
      </c>
      <c r="B794" s="14" t="s">
        <v>7558</v>
      </c>
      <c r="C794" s="15" t="s">
        <v>11449</v>
      </c>
      <c r="D794" s="15"/>
      <c r="E794" s="15">
        <v>250.0</v>
      </c>
      <c r="F794" s="15" t="s">
        <v>8846</v>
      </c>
      <c r="G794" s="15">
        <v>0.0</v>
      </c>
      <c r="H794" s="15" t="s">
        <v>4664</v>
      </c>
      <c r="I794" s="15" t="s">
        <v>11450</v>
      </c>
      <c r="J794" s="26" t="str">
        <f>IFERROR(__xludf.DUMMYFUNCTION("IF(G794="""","""",if(G794=0, INDEX(G$2:G794, MAX(FILTER(ROW(G$2:G794), G$2:G794&lt;&gt;0)))&amp;""v"", G794&amp;""r""))"),"0v")</f>
        <v>0v</v>
      </c>
      <c r="K794" s="25" t="str">
        <f t="shared" si="1"/>
        <v>De empetro seu calcifraga</v>
      </c>
    </row>
    <row r="795">
      <c r="A795" s="15" t="s">
        <v>11451</v>
      </c>
      <c r="B795" s="14" t="s">
        <v>7560</v>
      </c>
      <c r="C795" s="15" t="s">
        <v>11452</v>
      </c>
      <c r="D795" s="15"/>
      <c r="E795" s="15">
        <v>250.0</v>
      </c>
      <c r="F795" s="15" t="s">
        <v>8846</v>
      </c>
      <c r="G795" s="15">
        <v>0.0</v>
      </c>
      <c r="H795" s="15" t="s">
        <v>4668</v>
      </c>
      <c r="I795" s="15" t="s">
        <v>10936</v>
      </c>
      <c r="J795" s="26" t="str">
        <f>IFERROR(__xludf.DUMMYFUNCTION("IF(G795="""","""",if(G795=0, INDEX(G$2:G795, MAX(FILTER(ROW(G$2:G795), G$2:G795&lt;&gt;0)))&amp;""v"", G795&amp;""r""))"),"0v")</f>
        <v>0v</v>
      </c>
      <c r="K795" s="25" t="str">
        <f t="shared" si="1"/>
        <v>De clematide</v>
      </c>
    </row>
    <row r="796">
      <c r="A796" s="15" t="s">
        <v>11453</v>
      </c>
      <c r="B796" s="14" t="s">
        <v>7562</v>
      </c>
      <c r="C796" s="15" t="s">
        <v>11454</v>
      </c>
      <c r="D796" s="15"/>
      <c r="E796" s="15">
        <v>250.0</v>
      </c>
      <c r="F796" s="15" t="s">
        <v>8846</v>
      </c>
      <c r="G796" s="15">
        <v>0.0</v>
      </c>
      <c r="H796" s="15" t="s">
        <v>4675</v>
      </c>
      <c r="I796" s="15" t="s">
        <v>11455</v>
      </c>
      <c r="J796" s="26" t="str">
        <f>IFERROR(__xludf.DUMMYFUNCTION("IF(G796="""","""",if(G796=0, INDEX(G$2:G796, MAX(FILTER(ROW(G$2:G796), G$2:G796&lt;&gt;0)))&amp;""v"", G796&amp;""r""))"),"0v")</f>
        <v>0v</v>
      </c>
      <c r="K796" s="25" t="str">
        <f t="shared" si="1"/>
        <v>De labrusca</v>
      </c>
    </row>
    <row r="797">
      <c r="A797" s="15" t="s">
        <v>11456</v>
      </c>
      <c r="B797" s="14" t="s">
        <v>7565</v>
      </c>
      <c r="C797" s="15" t="s">
        <v>11457</v>
      </c>
      <c r="D797" s="15"/>
      <c r="E797" s="15">
        <v>250.0</v>
      </c>
      <c r="F797" s="15" t="s">
        <v>8846</v>
      </c>
      <c r="G797" s="15">
        <v>0.0</v>
      </c>
      <c r="H797" s="15" t="s">
        <v>4682</v>
      </c>
      <c r="I797" s="15" t="s">
        <v>11458</v>
      </c>
      <c r="J797" s="26" t="str">
        <f>IFERROR(__xludf.DUMMYFUNCTION("IF(G797="""","""",if(G797=0, INDEX(G$2:G797, MAX(FILTER(ROW(G$2:G797), G$2:G797&lt;&gt;0)))&amp;""v"", G797&amp;""r""))"),"0v")</f>
        <v>0v</v>
      </c>
      <c r="K797" s="25" t="str">
        <f t="shared" si="1"/>
        <v>De vite alba</v>
      </c>
    </row>
    <row r="798">
      <c r="A798" s="15" t="s">
        <v>11459</v>
      </c>
      <c r="B798" s="14" t="s">
        <v>7567</v>
      </c>
      <c r="C798" s="15" t="s">
        <v>11460</v>
      </c>
      <c r="D798" s="15"/>
      <c r="E798" s="15">
        <v>251.0</v>
      </c>
      <c r="F798" s="15" t="s">
        <v>8846</v>
      </c>
      <c r="G798" s="15">
        <v>115.0</v>
      </c>
      <c r="H798" s="15" t="s">
        <v>10371</v>
      </c>
      <c r="I798" s="15" t="s">
        <v>11461</v>
      </c>
      <c r="J798" s="26" t="str">
        <f>IFERROR(__xludf.DUMMYFUNCTION("IF(G798="""","""",if(G798=0, INDEX(G$2:G798, MAX(FILTER(ROW(G$2:G798), G$2:G798&lt;&gt;0)))&amp;""v"", G798&amp;""r""))"),"115r")</f>
        <v>115r</v>
      </c>
      <c r="K798" s="25" t="str">
        <f t="shared" si="1"/>
        <v>De vite nigra</v>
      </c>
    </row>
    <row r="799">
      <c r="A799" s="15" t="s">
        <v>11462</v>
      </c>
      <c r="B799" s="14" t="s">
        <v>7570</v>
      </c>
      <c r="C799" s="15" t="s">
        <v>11463</v>
      </c>
      <c r="D799" s="15"/>
      <c r="E799" s="15">
        <v>251.0</v>
      </c>
      <c r="F799" s="15" t="s">
        <v>8846</v>
      </c>
      <c r="G799" s="15">
        <v>115.0</v>
      </c>
      <c r="H799" s="15" t="s">
        <v>10375</v>
      </c>
      <c r="I799" s="15" t="s">
        <v>11464</v>
      </c>
      <c r="J799" s="26" t="str">
        <f>IFERROR(__xludf.DUMMYFUNCTION("IF(G799="""","""",if(G799=0, INDEX(G$2:G799, MAX(FILTER(ROW(G$2:G799), G$2:G799&lt;&gt;0)))&amp;""v"", G799&amp;""r""))"),"115r")</f>
        <v>115r</v>
      </c>
      <c r="K799" s="25" t="str">
        <f t="shared" si="1"/>
        <v>De filice</v>
      </c>
    </row>
    <row r="800">
      <c r="A800" s="15" t="s">
        <v>11465</v>
      </c>
      <c r="B800" s="14" t="s">
        <v>7573</v>
      </c>
      <c r="C800" s="15" t="s">
        <v>11466</v>
      </c>
      <c r="D800" s="15"/>
      <c r="E800" s="15">
        <v>252.0</v>
      </c>
      <c r="F800" s="15" t="s">
        <v>8846</v>
      </c>
      <c r="G800" s="15">
        <v>0.0</v>
      </c>
      <c r="H800" s="15" t="s">
        <v>10378</v>
      </c>
      <c r="I800" s="15" t="s">
        <v>11467</v>
      </c>
      <c r="J800" s="26" t="str">
        <f>IFERROR(__xludf.DUMMYFUNCTION("IF(G800="""","""",if(G800=0, INDEX(G$2:G800, MAX(FILTER(ROW(G$2:G800), G$2:G800&lt;&gt;0)))&amp;""v"", G800&amp;""r""))"),"0v")</f>
        <v>0v</v>
      </c>
      <c r="K800" s="25" t="str">
        <f t="shared" si="1"/>
        <v>De filice foemina</v>
      </c>
    </row>
    <row r="801">
      <c r="A801" s="15" t="s">
        <v>11468</v>
      </c>
      <c r="B801" s="14" t="s">
        <v>7575</v>
      </c>
      <c r="C801" s="15" t="s">
        <v>11469</v>
      </c>
      <c r="D801" s="15"/>
      <c r="E801" s="15">
        <v>252.0</v>
      </c>
      <c r="F801" s="15" t="s">
        <v>8846</v>
      </c>
      <c r="G801" s="15">
        <v>0.0</v>
      </c>
      <c r="H801" s="15" t="s">
        <v>10382</v>
      </c>
      <c r="I801" s="15" t="s">
        <v>11470</v>
      </c>
      <c r="J801" s="26" t="str">
        <f>IFERROR(__xludf.DUMMYFUNCTION("IF(G801="""","""",if(G801=0, INDEX(G$2:G801, MAX(FILTER(ROW(G$2:G801), G$2:G801&lt;&gt;0)))&amp;""v"", G801&amp;""r""))"),"0v")</f>
        <v>0v</v>
      </c>
      <c r="K801" s="25" t="str">
        <f t="shared" si="1"/>
        <v>De filicula</v>
      </c>
    </row>
    <row r="802">
      <c r="A802" s="15" t="s">
        <v>11471</v>
      </c>
      <c r="B802" s="14" t="s">
        <v>7578</v>
      </c>
      <c r="C802" s="15" t="s">
        <v>11472</v>
      </c>
      <c r="D802" s="15"/>
      <c r="E802" s="15">
        <v>252.0</v>
      </c>
      <c r="F802" s="15" t="s">
        <v>8846</v>
      </c>
      <c r="G802" s="15">
        <v>0.0</v>
      </c>
      <c r="H802" s="15" t="s">
        <v>10386</v>
      </c>
      <c r="I802" s="15" t="s">
        <v>11473</v>
      </c>
      <c r="J802" s="26" t="str">
        <f>IFERROR(__xludf.DUMMYFUNCTION("IF(G802="""","""",if(G802=0, INDEX(G$2:G802, MAX(FILTER(ROW(G$2:G802), G$2:G802&lt;&gt;0)))&amp;""v"", G802&amp;""r""))"),"0v")</f>
        <v>0v</v>
      </c>
      <c r="K802" s="25" t="str">
        <f t="shared" si="1"/>
        <v>De dryopteri</v>
      </c>
    </row>
    <row r="803">
      <c r="A803" s="15" t="s">
        <v>11474</v>
      </c>
      <c r="B803" s="14" t="s">
        <v>7581</v>
      </c>
      <c r="C803" s="15" t="s">
        <v>11475</v>
      </c>
      <c r="D803" s="15"/>
      <c r="E803" s="15">
        <v>252.0</v>
      </c>
      <c r="F803" s="15" t="s">
        <v>8846</v>
      </c>
      <c r="G803" s="15">
        <v>0.0</v>
      </c>
      <c r="H803" s="15" t="s">
        <v>10390</v>
      </c>
      <c r="I803" s="15" t="s">
        <v>11476</v>
      </c>
      <c r="J803" s="26" t="str">
        <f>IFERROR(__xludf.DUMMYFUNCTION("IF(G803="""","""",if(G803=0, INDEX(G$2:G803, MAX(FILTER(ROW(G$2:G803), G$2:G803&lt;&gt;0)))&amp;""v"", G803&amp;""r""))"),"0v")</f>
        <v>0v</v>
      </c>
      <c r="K803" s="25" t="str">
        <f t="shared" si="1"/>
        <v>De cnico</v>
      </c>
    </row>
    <row r="804">
      <c r="A804" s="15" t="s">
        <v>11477</v>
      </c>
      <c r="B804" s="14" t="s">
        <v>7584</v>
      </c>
      <c r="C804" s="15" t="s">
        <v>11478</v>
      </c>
      <c r="D804" s="15"/>
      <c r="E804" s="15">
        <v>253.0</v>
      </c>
      <c r="F804" s="15" t="s">
        <v>8846</v>
      </c>
      <c r="G804" s="15">
        <v>116.0</v>
      </c>
      <c r="H804" s="15" t="s">
        <v>10394</v>
      </c>
      <c r="I804" s="15" t="s">
        <v>11479</v>
      </c>
      <c r="J804" s="26" t="str">
        <f>IFERROR(__xludf.DUMMYFUNCTION("IF(G804="""","""",if(G804=0, INDEX(G$2:G804, MAX(FILTER(ROW(G$2:G804), G$2:G804&lt;&gt;0)))&amp;""v"", G804&amp;""r""))"),"116r")</f>
        <v>116r</v>
      </c>
      <c r="K804" s="25" t="str">
        <f t="shared" si="1"/>
        <v>De mercuriali</v>
      </c>
    </row>
    <row r="805">
      <c r="A805" s="15" t="s">
        <v>11480</v>
      </c>
      <c r="B805" s="14" t="s">
        <v>7586</v>
      </c>
      <c r="C805" s="15" t="s">
        <v>11481</v>
      </c>
      <c r="D805" s="15"/>
      <c r="E805" s="15">
        <v>253.0</v>
      </c>
      <c r="F805" s="15" t="s">
        <v>8846</v>
      </c>
      <c r="G805" s="15">
        <v>116.0</v>
      </c>
      <c r="H805" s="15" t="s">
        <v>10398</v>
      </c>
      <c r="I805" s="15" t="s">
        <v>11482</v>
      </c>
      <c r="J805" s="26" t="str">
        <f>IFERROR(__xludf.DUMMYFUNCTION("IF(G805="""","""",if(G805=0, INDEX(G$2:G805, MAX(FILTER(ROW(G$2:G805), G$2:G805&lt;&gt;0)))&amp;""v"", G805&amp;""r""))"),"116r")</f>
        <v>116r</v>
      </c>
      <c r="K805" s="25" t="str">
        <f t="shared" si="1"/>
        <v>De cynocrambae</v>
      </c>
    </row>
    <row r="806">
      <c r="A806" s="15" t="s">
        <v>11483</v>
      </c>
      <c r="B806" s="14" t="s">
        <v>7589</v>
      </c>
      <c r="C806" s="15" t="s">
        <v>11484</v>
      </c>
      <c r="D806" s="15"/>
      <c r="E806" s="15">
        <v>253.0</v>
      </c>
      <c r="F806" s="15" t="s">
        <v>8846</v>
      </c>
      <c r="G806" s="15">
        <v>116.0</v>
      </c>
      <c r="H806" s="15" t="s">
        <v>10401</v>
      </c>
      <c r="I806" s="15" t="s">
        <v>11485</v>
      </c>
      <c r="J806" s="26" t="str">
        <f>IFERROR(__xludf.DUMMYFUNCTION("IF(G806="""","""",if(G806=0, INDEX(G$2:G806, MAX(FILTER(ROW(G$2:G806), G$2:G806&lt;&gt;0)))&amp;""v"", G806&amp;""r""))"),"116r")</f>
        <v>116r</v>
      </c>
      <c r="K806" s="25" t="str">
        <f t="shared" si="1"/>
        <v>De heliotropio magno</v>
      </c>
    </row>
    <row r="807">
      <c r="A807" s="15" t="s">
        <v>11486</v>
      </c>
      <c r="B807" s="14" t="s">
        <v>7592</v>
      </c>
      <c r="C807" s="15" t="s">
        <v>11487</v>
      </c>
      <c r="D807" s="15"/>
      <c r="E807" s="15">
        <v>254.0</v>
      </c>
      <c r="F807" s="15" t="s">
        <v>8846</v>
      </c>
      <c r="G807" s="15">
        <v>0.0</v>
      </c>
      <c r="H807" s="15" t="s">
        <v>10403</v>
      </c>
      <c r="I807" s="15" t="s">
        <v>11488</v>
      </c>
      <c r="J807" s="26" t="str">
        <f>IFERROR(__xludf.DUMMYFUNCTION("IF(G807="""","""",if(G807=0, INDEX(G$2:G807, MAX(FILTER(ROW(G$2:G807), G$2:G807&lt;&gt;0)))&amp;""v"", G807&amp;""r""))"),"0v")</f>
        <v>0v</v>
      </c>
      <c r="K807" s="25" t="str">
        <f t="shared" si="1"/>
        <v>De heliotropio paruo</v>
      </c>
    </row>
    <row r="808">
      <c r="A808" s="15" t="s">
        <v>11489</v>
      </c>
      <c r="B808" s="14" t="s">
        <v>7594</v>
      </c>
      <c r="C808" s="15" t="s">
        <v>11490</v>
      </c>
      <c r="D808" s="15"/>
      <c r="E808" s="15">
        <v>254.0</v>
      </c>
      <c r="F808" s="15" t="s">
        <v>8846</v>
      </c>
      <c r="G808" s="15">
        <v>0.0</v>
      </c>
      <c r="H808" s="15" t="s">
        <v>10407</v>
      </c>
      <c r="I808" s="15" t="s">
        <v>11491</v>
      </c>
      <c r="J808" s="26" t="str">
        <f>IFERROR(__xludf.DUMMYFUNCTION("IF(G808="""","""",if(G808=0, INDEX(G$2:G808, MAX(FILTER(ROW(G$2:G808), G$2:G808&lt;&gt;0)))&amp;""v"", G808&amp;""r""))"),"0v")</f>
        <v>0v</v>
      </c>
      <c r="K808" s="25" t="str">
        <f t="shared" si="1"/>
        <v>De scorpioide</v>
      </c>
    </row>
    <row r="809">
      <c r="A809" s="29" t="s">
        <v>11492</v>
      </c>
      <c r="B809" s="30" t="s">
        <v>7597</v>
      </c>
      <c r="C809" s="29" t="s">
        <v>11493</v>
      </c>
      <c r="D809" s="29"/>
      <c r="E809" s="29">
        <v>255.0</v>
      </c>
      <c r="F809" s="29" t="s">
        <v>9047</v>
      </c>
      <c r="G809" s="29">
        <v>117.0</v>
      </c>
      <c r="H809" s="29" t="s">
        <v>24</v>
      </c>
      <c r="I809" s="29" t="s">
        <v>11494</v>
      </c>
      <c r="J809" s="26" t="str">
        <f>IFERROR(__xludf.DUMMYFUNCTION("IF(G809="""","""",if(G809=0, INDEX(G$2:G809, MAX(FILTER(ROW(G$2:G809), G$2:G809&lt;&gt;0)))&amp;""v"", G809&amp;""r""))"),"117r")</f>
        <v>117r</v>
      </c>
      <c r="K809" s="25" t="str">
        <f t="shared" si="1"/>
        <v>De vinifera vitae</v>
      </c>
      <c r="L809" s="31"/>
      <c r="M809" s="31"/>
      <c r="N809" s="31"/>
      <c r="O809" s="31"/>
      <c r="P809" s="31"/>
      <c r="Q809" s="31"/>
      <c r="R809" s="31"/>
      <c r="S809" s="31"/>
      <c r="T809" s="31"/>
      <c r="U809" s="31"/>
      <c r="V809" s="31"/>
      <c r="W809" s="31"/>
      <c r="X809" s="31"/>
      <c r="Y809" s="31"/>
      <c r="Z809" s="31"/>
      <c r="AA809" s="31"/>
      <c r="AB809" s="31"/>
      <c r="AC809" s="31"/>
      <c r="AD809" s="31"/>
    </row>
    <row r="810">
      <c r="A810" s="15" t="s">
        <v>11495</v>
      </c>
      <c r="B810" s="14" t="s">
        <v>7600</v>
      </c>
      <c r="C810" s="15" t="s">
        <v>11496</v>
      </c>
      <c r="D810" s="15"/>
      <c r="E810" s="15">
        <v>255.0</v>
      </c>
      <c r="F810" s="15" t="s">
        <v>9047</v>
      </c>
      <c r="G810" s="15">
        <v>117.0</v>
      </c>
      <c r="H810" s="15" t="s">
        <v>32</v>
      </c>
      <c r="I810" s="15" t="s">
        <v>11497</v>
      </c>
      <c r="J810" s="26" t="str">
        <f>IFERROR(__xludf.DUMMYFUNCTION("IF(G810="""","""",if(G810=0, INDEX(G$2:G810, MAX(FILTER(ROW(G$2:G810), G$2:G810&lt;&gt;0)))&amp;""v"", G810&amp;""r""))"),"117r")</f>
        <v>117r</v>
      </c>
      <c r="K810" s="25" t="str">
        <f t="shared" si="1"/>
        <v>De sylvestri vite</v>
      </c>
    </row>
    <row r="811">
      <c r="A811" s="15" t="s">
        <v>11498</v>
      </c>
      <c r="B811" s="14" t="s">
        <v>7602</v>
      </c>
      <c r="C811" s="15" t="s">
        <v>11499</v>
      </c>
      <c r="D811" s="15"/>
      <c r="E811" s="15">
        <v>255.0</v>
      </c>
      <c r="F811" s="15" t="s">
        <v>9047</v>
      </c>
      <c r="G811" s="15">
        <v>117.0</v>
      </c>
      <c r="H811" s="15" t="s">
        <v>40</v>
      </c>
      <c r="I811" s="15" t="s">
        <v>11500</v>
      </c>
      <c r="J811" s="26" t="str">
        <f>IFERROR(__xludf.DUMMYFUNCTION("IF(G811="""","""",if(G811=0, INDEX(G$2:G811, MAX(FILTER(ROW(G$2:G811), G$2:G811&lt;&gt;0)))&amp;""v"", G811&amp;""r""))"),"117r")</f>
        <v>117r</v>
      </c>
      <c r="K811" s="25" t="str">
        <f t="shared" si="1"/>
        <v>De vua</v>
      </c>
    </row>
    <row r="812">
      <c r="A812" s="15" t="s">
        <v>11501</v>
      </c>
      <c r="B812" s="14" t="s">
        <v>7604</v>
      </c>
      <c r="C812" s="15" t="s">
        <v>11502</v>
      </c>
      <c r="D812" s="15"/>
      <c r="E812" s="15">
        <v>256.0</v>
      </c>
      <c r="F812" s="15" t="s">
        <v>9047</v>
      </c>
      <c r="G812" s="15">
        <v>0.0</v>
      </c>
      <c r="H812" s="15" t="s">
        <v>49</v>
      </c>
      <c r="I812" s="15" t="s">
        <v>11503</v>
      </c>
      <c r="J812" s="26" t="str">
        <f>IFERROR(__xludf.DUMMYFUNCTION("IF(G812="""","""",if(G812=0, INDEX(G$2:G812, MAX(FILTER(ROW(G$2:G812), G$2:G812&lt;&gt;0)))&amp;""v"", G812&amp;""r""))"),"0v")</f>
        <v>0v</v>
      </c>
      <c r="K812" s="25" t="str">
        <f t="shared" si="1"/>
        <v>De vua passa</v>
      </c>
    </row>
    <row r="813">
      <c r="A813" s="15" t="s">
        <v>11504</v>
      </c>
      <c r="B813" s="14" t="s">
        <v>7607</v>
      </c>
      <c r="C813" s="15" t="s">
        <v>11505</v>
      </c>
      <c r="D813" s="15"/>
      <c r="E813" s="15">
        <v>256.0</v>
      </c>
      <c r="F813" s="15" t="s">
        <v>9047</v>
      </c>
      <c r="G813" s="15">
        <v>0.0</v>
      </c>
      <c r="H813" s="15" t="s">
        <v>59</v>
      </c>
      <c r="I813" s="15" t="s">
        <v>3244</v>
      </c>
      <c r="J813" s="26" t="str">
        <f>IFERROR(__xludf.DUMMYFUNCTION("IF(G813="""","""",if(G813=0, INDEX(G$2:G813, MAX(FILTER(ROW(G$2:G813), G$2:G813&lt;&gt;0)))&amp;""v"", G813&amp;""r""))"),"0v")</f>
        <v>0v</v>
      </c>
      <c r="K813" s="25" t="str">
        <f t="shared" si="1"/>
        <v>De oenanthe</v>
      </c>
    </row>
    <row r="814">
      <c r="A814" s="15" t="s">
        <v>11506</v>
      </c>
      <c r="B814" s="14" t="s">
        <v>7610</v>
      </c>
      <c r="C814" s="15" t="s">
        <v>11507</v>
      </c>
      <c r="D814" s="15"/>
      <c r="E814" s="15">
        <v>256.0</v>
      </c>
      <c r="F814" s="15" t="s">
        <v>9047</v>
      </c>
      <c r="G814" s="15">
        <v>0.0</v>
      </c>
      <c r="H814" s="15" t="s">
        <v>67</v>
      </c>
      <c r="I814" s="15" t="s">
        <v>11508</v>
      </c>
      <c r="J814" s="26" t="str">
        <f>IFERROR(__xludf.DUMMYFUNCTION("IF(G814="""","""",if(G814=0, INDEX(G$2:G814, MAX(FILTER(ROW(G$2:G814), G$2:G814&lt;&gt;0)))&amp;""v"", G814&amp;""r""))"),"0v")</f>
        <v>0v</v>
      </c>
      <c r="K814" s="25" t="str">
        <f t="shared" si="1"/>
        <v>De omphacio</v>
      </c>
    </row>
    <row r="815">
      <c r="A815" s="15" t="s">
        <v>11509</v>
      </c>
      <c r="B815" s="14" t="s">
        <v>7612</v>
      </c>
      <c r="C815" s="15" t="s">
        <v>11510</v>
      </c>
      <c r="D815" s="15"/>
      <c r="E815" s="15">
        <v>257.0</v>
      </c>
      <c r="F815" s="15" t="s">
        <v>9047</v>
      </c>
      <c r="G815" s="15">
        <v>118.0</v>
      </c>
      <c r="H815" s="15" t="s">
        <v>75</v>
      </c>
      <c r="I815" s="15" t="s">
        <v>11511</v>
      </c>
      <c r="J815" s="26" t="str">
        <f>IFERROR(__xludf.DUMMYFUNCTION("IF(G815="""","""",if(G815=0, INDEX(G$2:G815, MAX(FILTER(ROW(G$2:G815), G$2:G815&lt;&gt;0)))&amp;""v"", G815&amp;""r""))"),"118r")</f>
        <v>118r</v>
      </c>
      <c r="K815" s="25" t="str">
        <f t="shared" si="1"/>
        <v>De vini natura</v>
      </c>
    </row>
    <row r="816">
      <c r="A816" s="15" t="s">
        <v>11512</v>
      </c>
      <c r="B816" s="14" t="s">
        <v>7615</v>
      </c>
      <c r="C816" s="15" t="s">
        <v>11513</v>
      </c>
      <c r="D816" s="15"/>
      <c r="E816" s="15">
        <v>257.0</v>
      </c>
      <c r="F816" s="15" t="s">
        <v>9047</v>
      </c>
      <c r="G816" s="15">
        <v>118.0</v>
      </c>
      <c r="H816" s="15" t="s">
        <v>75</v>
      </c>
      <c r="I816" s="15" t="s">
        <v>11511</v>
      </c>
      <c r="J816" s="26" t="str">
        <f>IFERROR(__xludf.DUMMYFUNCTION("IF(G816="""","""",if(G816=0, INDEX(G$2:G816, MAX(FILTER(ROW(G$2:G816), G$2:G816&lt;&gt;0)))&amp;""v"", G816&amp;""r""))"),"118r")</f>
        <v>118r</v>
      </c>
      <c r="K816" s="25" t="str">
        <f t="shared" si="1"/>
        <v>De vini natura</v>
      </c>
    </row>
    <row r="817">
      <c r="A817" s="15" t="s">
        <v>11514</v>
      </c>
      <c r="B817" s="14" t="s">
        <v>7617</v>
      </c>
      <c r="C817" s="15" t="s">
        <v>11515</v>
      </c>
      <c r="D817" s="15"/>
      <c r="E817" s="15">
        <v>257.0</v>
      </c>
      <c r="F817" s="15" t="s">
        <v>9047</v>
      </c>
      <c r="G817" s="15">
        <v>118.0</v>
      </c>
      <c r="H817" s="15" t="s">
        <v>75</v>
      </c>
      <c r="I817" s="15" t="s">
        <v>11511</v>
      </c>
      <c r="J817" s="26" t="str">
        <f>IFERROR(__xludf.DUMMYFUNCTION("IF(G817="""","""",if(G817=0, INDEX(G$2:G817, MAX(FILTER(ROW(G$2:G817), G$2:G817&lt;&gt;0)))&amp;""v"", G817&amp;""r""))"),"118r")</f>
        <v>118r</v>
      </c>
      <c r="K817" s="25" t="str">
        <f t="shared" si="1"/>
        <v>De vini natura</v>
      </c>
    </row>
    <row r="818">
      <c r="A818" s="15" t="s">
        <v>11516</v>
      </c>
      <c r="B818" s="14" t="s">
        <v>7619</v>
      </c>
      <c r="C818" s="15" t="s">
        <v>11517</v>
      </c>
      <c r="D818" s="15"/>
      <c r="E818" s="15">
        <v>257.0</v>
      </c>
      <c r="F818" s="15" t="s">
        <v>9047</v>
      </c>
      <c r="G818" s="15">
        <v>118.0</v>
      </c>
      <c r="H818" s="15" t="s">
        <v>75</v>
      </c>
      <c r="I818" s="15" t="s">
        <v>11511</v>
      </c>
      <c r="J818" s="26" t="str">
        <f>IFERROR(__xludf.DUMMYFUNCTION("IF(G818="""","""",if(G818=0, INDEX(G$2:G818, MAX(FILTER(ROW(G$2:G818), G$2:G818&lt;&gt;0)))&amp;""v"", G818&amp;""r""))"),"118r")</f>
        <v>118r</v>
      </c>
      <c r="K818" s="25" t="str">
        <f t="shared" si="1"/>
        <v>De vini natura</v>
      </c>
    </row>
    <row r="819">
      <c r="A819" s="15" t="s">
        <v>11518</v>
      </c>
      <c r="B819" s="14" t="s">
        <v>7622</v>
      </c>
      <c r="C819" s="15" t="s">
        <v>11519</v>
      </c>
      <c r="D819" s="15"/>
      <c r="E819" s="15">
        <v>257.0</v>
      </c>
      <c r="F819" s="15" t="s">
        <v>9047</v>
      </c>
      <c r="G819" s="15">
        <v>118.0</v>
      </c>
      <c r="H819" s="15" t="s">
        <v>75</v>
      </c>
      <c r="I819" s="15" t="s">
        <v>11511</v>
      </c>
      <c r="J819" s="26" t="str">
        <f>IFERROR(__xludf.DUMMYFUNCTION("IF(G819="""","""",if(G819=0, INDEX(G$2:G819, MAX(FILTER(ROW(G$2:G819), G$2:G819&lt;&gt;0)))&amp;""v"", G819&amp;""r""))"),"118r")</f>
        <v>118r</v>
      </c>
      <c r="K819" s="25" t="str">
        <f t="shared" si="1"/>
        <v>De vini natura</v>
      </c>
    </row>
    <row r="820">
      <c r="A820" s="15" t="s">
        <v>11520</v>
      </c>
      <c r="B820" s="14" t="s">
        <v>7624</v>
      </c>
      <c r="C820" s="15" t="s">
        <v>11521</v>
      </c>
      <c r="D820" s="15"/>
      <c r="E820" s="15">
        <v>257.0</v>
      </c>
      <c r="F820" s="15" t="s">
        <v>9047</v>
      </c>
      <c r="G820" s="15">
        <v>118.0</v>
      </c>
      <c r="H820" s="15" t="s">
        <v>75</v>
      </c>
      <c r="I820" s="15" t="s">
        <v>11511</v>
      </c>
      <c r="J820" s="26" t="str">
        <f>IFERROR(__xludf.DUMMYFUNCTION("IF(G820="""","""",if(G820=0, INDEX(G$2:G820, MAX(FILTER(ROW(G$2:G820), G$2:G820&lt;&gt;0)))&amp;""v"", G820&amp;""r""))"),"118r")</f>
        <v>118r</v>
      </c>
      <c r="K820" s="25" t="str">
        <f t="shared" si="1"/>
        <v>De vini natura</v>
      </c>
    </row>
    <row r="821">
      <c r="A821" s="15" t="s">
        <v>11522</v>
      </c>
      <c r="B821" s="14" t="s">
        <v>7627</v>
      </c>
      <c r="C821" s="15" t="s">
        <v>11523</v>
      </c>
      <c r="D821" s="15"/>
      <c r="E821" s="15">
        <v>257.0</v>
      </c>
      <c r="F821" s="15" t="s">
        <v>9047</v>
      </c>
      <c r="G821" s="15">
        <v>118.0</v>
      </c>
      <c r="H821" s="15" t="s">
        <v>75</v>
      </c>
      <c r="I821" s="15" t="s">
        <v>11511</v>
      </c>
      <c r="J821" s="26" t="str">
        <f>IFERROR(__xludf.DUMMYFUNCTION("IF(G821="""","""",if(G821=0, INDEX(G$2:G821, MAX(FILTER(ROW(G$2:G821), G$2:G821&lt;&gt;0)))&amp;""v"", G821&amp;""r""))"),"118r")</f>
        <v>118r</v>
      </c>
      <c r="K821" s="25" t="str">
        <f t="shared" si="1"/>
        <v>De vini natura</v>
      </c>
    </row>
    <row r="822">
      <c r="A822" s="15" t="s">
        <v>11524</v>
      </c>
      <c r="B822" s="14" t="s">
        <v>7629</v>
      </c>
      <c r="C822" s="15" t="s">
        <v>11525</v>
      </c>
      <c r="D822" s="15"/>
      <c r="E822" s="15">
        <v>257.0</v>
      </c>
      <c r="F822" s="15" t="s">
        <v>9047</v>
      </c>
      <c r="G822" s="15">
        <v>118.0</v>
      </c>
      <c r="H822" s="15" t="s">
        <v>75</v>
      </c>
      <c r="I822" s="15" t="s">
        <v>11511</v>
      </c>
      <c r="J822" s="26" t="str">
        <f>IFERROR(__xludf.DUMMYFUNCTION("IF(G822="""","""",if(G822=0, INDEX(G$2:G822, MAX(FILTER(ROW(G$2:G822), G$2:G822&lt;&gt;0)))&amp;""v"", G822&amp;""r""))"),"118r")</f>
        <v>118r</v>
      </c>
      <c r="K822" s="25" t="str">
        <f t="shared" si="1"/>
        <v>De vini natura</v>
      </c>
    </row>
    <row r="823">
      <c r="A823" s="15" t="s">
        <v>11526</v>
      </c>
      <c r="B823" s="14" t="s">
        <v>7631</v>
      </c>
      <c r="C823" s="15" t="s">
        <v>11527</v>
      </c>
      <c r="D823" s="15"/>
      <c r="E823" s="15">
        <v>260.0</v>
      </c>
      <c r="F823" s="15" t="s">
        <v>9047</v>
      </c>
      <c r="G823" s="15">
        <v>0.0</v>
      </c>
      <c r="H823" s="15" t="s">
        <v>83</v>
      </c>
      <c r="I823" s="15" t="s">
        <v>11528</v>
      </c>
      <c r="J823" s="26" t="str">
        <f>IFERROR(__xludf.DUMMYFUNCTION("IF(G823="""","""",if(G823=0, INDEX(G$2:G823, MAX(FILTER(ROW(G$2:G823), G$2:G823&lt;&gt;0)))&amp;""v"", G823&amp;""r""))"),"0v")</f>
        <v>0v</v>
      </c>
      <c r="K823" s="25" t="str">
        <f t="shared" si="1"/>
        <v>De melitide vino</v>
      </c>
    </row>
    <row r="824">
      <c r="A824" s="15" t="s">
        <v>11529</v>
      </c>
      <c r="B824" s="14" t="s">
        <v>7634</v>
      </c>
      <c r="C824" s="15" t="s">
        <v>11530</v>
      </c>
      <c r="D824" s="15"/>
      <c r="E824" s="15">
        <v>260.0</v>
      </c>
      <c r="F824" s="15" t="s">
        <v>9047</v>
      </c>
      <c r="G824" s="15">
        <v>0.0</v>
      </c>
      <c r="H824" s="15" t="s">
        <v>91</v>
      </c>
      <c r="I824" s="15" t="s">
        <v>11531</v>
      </c>
      <c r="J824" s="26" t="str">
        <f>IFERROR(__xludf.DUMMYFUNCTION("IF(G824="""","""",if(G824=0, INDEX(G$2:G824, MAX(FILTER(ROW(G$2:G824), G$2:G824&lt;&gt;0)))&amp;""v"", G824&amp;""r""))"),"0v")</f>
        <v>0v</v>
      </c>
      <c r="K824" s="25" t="str">
        <f t="shared" si="1"/>
        <v>De mulso</v>
      </c>
    </row>
    <row r="825">
      <c r="A825" s="15" t="s">
        <v>11532</v>
      </c>
      <c r="B825" s="14" t="s">
        <v>7636</v>
      </c>
      <c r="C825" s="15" t="s">
        <v>11533</v>
      </c>
      <c r="D825" s="15"/>
      <c r="E825" s="15">
        <v>260.0</v>
      </c>
      <c r="F825" s="15" t="s">
        <v>9047</v>
      </c>
      <c r="G825" s="15">
        <v>0.0</v>
      </c>
      <c r="H825" s="15" t="s">
        <v>99</v>
      </c>
      <c r="I825" s="15" t="s">
        <v>11534</v>
      </c>
      <c r="J825" s="26" t="str">
        <f>IFERROR(__xludf.DUMMYFUNCTION("IF(G825="""","""",if(G825=0, INDEX(G$2:G825, MAX(FILTER(ROW(G$2:G825), G$2:G825&lt;&gt;0)))&amp;""v"", G825&amp;""r""))"),"0v")</f>
        <v>0v</v>
      </c>
      <c r="K825" s="25" t="str">
        <f t="shared" si="1"/>
        <v>De aqua mulsa</v>
      </c>
    </row>
    <row r="826">
      <c r="A826" s="15" t="s">
        <v>11535</v>
      </c>
      <c r="B826" s="14" t="s">
        <v>7638</v>
      </c>
      <c r="C826" s="15" t="s">
        <v>11536</v>
      </c>
      <c r="D826" s="15"/>
      <c r="E826" s="15">
        <v>260.0</v>
      </c>
      <c r="F826" s="15" t="s">
        <v>9047</v>
      </c>
      <c r="G826" s="15">
        <v>0.0</v>
      </c>
      <c r="H826" s="15" t="s">
        <v>107</v>
      </c>
      <c r="I826" s="15" t="s">
        <v>11537</v>
      </c>
      <c r="J826" s="26" t="str">
        <f>IFERROR(__xludf.DUMMYFUNCTION("IF(G826="""","""",if(G826=0, INDEX(G$2:G826, MAX(FILTER(ROW(G$2:G826), G$2:G826&lt;&gt;0)))&amp;""v"", G826&amp;""r""))"),"0v")</f>
        <v>0v</v>
      </c>
      <c r="K826" s="25" t="str">
        <f t="shared" si="1"/>
        <v>De aqua</v>
      </c>
    </row>
    <row r="827">
      <c r="A827" s="15" t="s">
        <v>11538</v>
      </c>
      <c r="B827" s="14" t="s">
        <v>7641</v>
      </c>
      <c r="C827" s="15" t="s">
        <v>11539</v>
      </c>
      <c r="D827" s="15"/>
      <c r="E827" s="15">
        <v>261.0</v>
      </c>
      <c r="F827" s="15" t="s">
        <v>9047</v>
      </c>
      <c r="G827" s="15">
        <v>120.0</v>
      </c>
      <c r="H827" s="15" t="s">
        <v>115</v>
      </c>
      <c r="I827" s="15" t="s">
        <v>11540</v>
      </c>
      <c r="J827" s="26" t="str">
        <f>IFERROR(__xludf.DUMMYFUNCTION("IF(G827="""","""",if(G827=0, INDEX(G$2:G827, MAX(FILTER(ROW(G$2:G827), G$2:G827&lt;&gt;0)))&amp;""v"", G827&amp;""r""))"),"120r")</f>
        <v>120r</v>
      </c>
      <c r="K827" s="25" t="str">
        <f t="shared" si="1"/>
        <v>De aqua marina</v>
      </c>
    </row>
    <row r="828">
      <c r="A828" s="15" t="s">
        <v>11541</v>
      </c>
      <c r="B828" s="14" t="s">
        <v>7644</v>
      </c>
      <c r="C828" s="15" t="s">
        <v>11542</v>
      </c>
      <c r="D828" s="15"/>
      <c r="E828" s="15">
        <v>261.0</v>
      </c>
      <c r="F828" s="15" t="s">
        <v>9047</v>
      </c>
      <c r="G828" s="15">
        <v>120.0</v>
      </c>
      <c r="H828" s="15" t="s">
        <v>123</v>
      </c>
      <c r="I828" s="15" t="s">
        <v>11543</v>
      </c>
      <c r="J828" s="26" t="str">
        <f>IFERROR(__xludf.DUMMYFUNCTION("IF(G828="""","""",if(G828=0, INDEX(G$2:G828, MAX(FILTER(ROW(G$2:G828), G$2:G828&lt;&gt;0)))&amp;""v"", G828&amp;""r""))"),"120r")</f>
        <v>120r</v>
      </c>
      <c r="K828" s="25" t="str">
        <f t="shared" si="1"/>
        <v>De thalasso melite</v>
      </c>
    </row>
    <row r="829">
      <c r="A829" s="15" t="s">
        <v>11544</v>
      </c>
      <c r="B829" s="14" t="s">
        <v>7646</v>
      </c>
      <c r="C829" s="15" t="s">
        <v>11545</v>
      </c>
      <c r="D829" s="15"/>
      <c r="E829" s="15">
        <v>261.0</v>
      </c>
      <c r="F829" s="15" t="s">
        <v>9047</v>
      </c>
      <c r="G829" s="15">
        <v>120.0</v>
      </c>
      <c r="H829" s="15" t="s">
        <v>132</v>
      </c>
      <c r="I829" s="15" t="s">
        <v>11546</v>
      </c>
      <c r="J829" s="26" t="str">
        <f>IFERROR(__xludf.DUMMYFUNCTION("IF(G829="""","""",if(G829=0, INDEX(G$2:G829, MAX(FILTER(ROW(G$2:G829), G$2:G829&lt;&gt;0)))&amp;""v"", G829&amp;""r""))"),"120r")</f>
        <v>120r</v>
      </c>
      <c r="K829" s="25" t="str">
        <f t="shared" si="1"/>
        <v>De aceto</v>
      </c>
    </row>
    <row r="830">
      <c r="A830" s="15" t="s">
        <v>11547</v>
      </c>
      <c r="B830" s="14" t="s">
        <v>7648</v>
      </c>
      <c r="C830" s="15" t="s">
        <v>11548</v>
      </c>
      <c r="D830" s="15"/>
      <c r="E830" s="15">
        <v>262.0</v>
      </c>
      <c r="F830" s="15" t="s">
        <v>9047</v>
      </c>
      <c r="G830" s="15">
        <v>0.0</v>
      </c>
      <c r="H830" s="15" t="s">
        <v>141</v>
      </c>
      <c r="I830" s="15" t="s">
        <v>11549</v>
      </c>
      <c r="J830" s="26" t="str">
        <f>IFERROR(__xludf.DUMMYFUNCTION("IF(G830="""","""",if(G830=0, INDEX(G$2:G830, MAX(FILTER(ROW(G$2:G830), G$2:G830&lt;&gt;0)))&amp;""v"", G830&amp;""r""))"),"0v")</f>
        <v>0v</v>
      </c>
      <c r="K830" s="25" t="str">
        <f t="shared" si="1"/>
        <v>De aceto mulso</v>
      </c>
    </row>
    <row r="831">
      <c r="A831" s="15" t="s">
        <v>11550</v>
      </c>
      <c r="B831" s="14" t="s">
        <v>7651</v>
      </c>
      <c r="C831" s="15" t="s">
        <v>11551</v>
      </c>
      <c r="D831" s="15"/>
      <c r="E831" s="15">
        <v>262.0</v>
      </c>
      <c r="F831" s="15" t="s">
        <v>9047</v>
      </c>
      <c r="G831" s="15">
        <v>0.0</v>
      </c>
      <c r="H831" s="15" t="s">
        <v>149</v>
      </c>
      <c r="I831" s="15" t="s">
        <v>11552</v>
      </c>
      <c r="J831" s="26" t="str">
        <f>IFERROR(__xludf.DUMMYFUNCTION("IF(G831="""","""",if(G831=0, INDEX(G$2:G831, MAX(FILTER(ROW(G$2:G831), G$2:G831&lt;&gt;0)))&amp;""v"", G831&amp;""r""))"),"0v")</f>
        <v>0v</v>
      </c>
      <c r="K831" s="25" t="str">
        <f t="shared" si="1"/>
        <v>De acida muria</v>
      </c>
    </row>
    <row r="832">
      <c r="A832" s="15" t="s">
        <v>11553</v>
      </c>
      <c r="B832" s="14" t="s">
        <v>7653</v>
      </c>
      <c r="C832" s="15" t="s">
        <v>11554</v>
      </c>
      <c r="D832" s="15"/>
      <c r="E832" s="15">
        <v>262.0</v>
      </c>
      <c r="F832" s="15" t="s">
        <v>9047</v>
      </c>
      <c r="G832" s="15">
        <v>0.0</v>
      </c>
      <c r="H832" s="15" t="s">
        <v>157</v>
      </c>
      <c r="I832" s="15" t="s">
        <v>4776</v>
      </c>
      <c r="J832" s="26" t="str">
        <f>IFERROR(__xludf.DUMMYFUNCTION("IF(G832="""","""",if(G832=0, INDEX(G$2:G832, MAX(FILTER(ROW(G$2:G832), G$2:G832&lt;&gt;0)))&amp;""v"", G832&amp;""r""))"),"0v")</f>
        <v>0v</v>
      </c>
      <c r="K832" s="25" t="str">
        <f t="shared" si="1"/>
        <v>De thymoxalme</v>
      </c>
    </row>
    <row r="833">
      <c r="A833" s="15" t="s">
        <v>11555</v>
      </c>
      <c r="B833" s="14" t="s">
        <v>7655</v>
      </c>
      <c r="C833" s="15" t="s">
        <v>11556</v>
      </c>
      <c r="D833" s="15"/>
      <c r="E833" s="15">
        <v>262.0</v>
      </c>
      <c r="F833" s="15" t="s">
        <v>9047</v>
      </c>
      <c r="G833" s="15">
        <v>0.0</v>
      </c>
      <c r="H833" s="15" t="s">
        <v>165</v>
      </c>
      <c r="I833" s="15" t="s">
        <v>11557</v>
      </c>
      <c r="J833" s="26" t="str">
        <f>IFERROR(__xludf.DUMMYFUNCTION("IF(G833="""","""",if(G833=0, INDEX(G$2:G833, MAX(FILTER(ROW(G$2:G833), G$2:G833&lt;&gt;0)))&amp;""v"", G833&amp;""r""))"),"0v")</f>
        <v>0v</v>
      </c>
      <c r="K833" s="25" t="str">
        <f t="shared" si="1"/>
        <v>De scyllino aceto</v>
      </c>
    </row>
    <row r="834">
      <c r="A834" s="15" t="s">
        <v>11558</v>
      </c>
      <c r="B834" s="14" t="s">
        <v>7657</v>
      </c>
      <c r="C834" s="15" t="s">
        <v>11559</v>
      </c>
      <c r="D834" s="15"/>
      <c r="E834" s="15">
        <v>263.0</v>
      </c>
      <c r="F834" s="15" t="s">
        <v>9047</v>
      </c>
      <c r="G834" s="15">
        <v>121.0</v>
      </c>
      <c r="H834" s="15" t="s">
        <v>173</v>
      </c>
      <c r="I834" s="15" t="s">
        <v>11560</v>
      </c>
      <c r="J834" s="26" t="str">
        <f>IFERROR(__xludf.DUMMYFUNCTION("IF(G834="""","""",if(G834=0, INDEX(G$2:G834, MAX(FILTER(ROW(G$2:G834), G$2:G834&lt;&gt;0)))&amp;""v"", G834&amp;""r""))"),"121r")</f>
        <v>121r</v>
      </c>
      <c r="K834" s="25" t="str">
        <f t="shared" si="1"/>
        <v>De vino scyllino</v>
      </c>
    </row>
    <row r="835">
      <c r="A835" s="15" t="s">
        <v>11561</v>
      </c>
      <c r="B835" s="14" t="s">
        <v>7660</v>
      </c>
      <c r="C835" s="15" t="s">
        <v>11562</v>
      </c>
      <c r="D835" s="15"/>
      <c r="E835" s="15">
        <v>263.0</v>
      </c>
      <c r="F835" s="15" t="s">
        <v>9047</v>
      </c>
      <c r="G835" s="15">
        <v>121.0</v>
      </c>
      <c r="H835" s="15" t="s">
        <v>181</v>
      </c>
      <c r="I835" s="15" t="s">
        <v>11563</v>
      </c>
      <c r="J835" s="26" t="str">
        <f>IFERROR(__xludf.DUMMYFUNCTION("IF(G835="""","""",if(G835=0, INDEX(G$2:G835, MAX(FILTER(ROW(G$2:G835), G$2:G835&lt;&gt;0)))&amp;""v"", G835&amp;""r""))"),"121r")</f>
        <v>121r</v>
      </c>
      <c r="K835" s="25" t="str">
        <f t="shared" si="1"/>
        <v>De vinis marinis</v>
      </c>
    </row>
    <row r="836">
      <c r="A836" s="15" t="s">
        <v>11564</v>
      </c>
      <c r="B836" s="14" t="s">
        <v>7662</v>
      </c>
      <c r="C836" s="15" t="s">
        <v>11565</v>
      </c>
      <c r="D836" s="15"/>
      <c r="E836" s="15">
        <v>264.0</v>
      </c>
      <c r="F836" s="15" t="s">
        <v>9047</v>
      </c>
      <c r="G836" s="15">
        <v>0.0</v>
      </c>
      <c r="H836" s="15" t="s">
        <v>189</v>
      </c>
      <c r="I836" s="15" t="s">
        <v>11566</v>
      </c>
      <c r="J836" s="26" t="str">
        <f>IFERROR(__xludf.DUMMYFUNCTION("IF(G836="""","""",if(G836=0, INDEX(G$2:G836, MAX(FILTER(ROW(G$2:G836), G$2:G836&lt;&gt;0)))&amp;""v"", G836&amp;""r""))"),"0v")</f>
        <v>0v</v>
      </c>
      <c r="K836" s="25" t="str">
        <f t="shared" si="1"/>
        <v>De vino cydonite</v>
      </c>
    </row>
    <row r="837">
      <c r="A837" s="15" t="s">
        <v>11567</v>
      </c>
      <c r="B837" s="14" t="s">
        <v>7665</v>
      </c>
      <c r="C837" s="15" t="s">
        <v>11568</v>
      </c>
      <c r="D837" s="15"/>
      <c r="E837" s="15">
        <v>264.0</v>
      </c>
      <c r="F837" s="15" t="s">
        <v>9047</v>
      </c>
      <c r="G837" s="15">
        <v>0.0</v>
      </c>
      <c r="H837" s="15" t="s">
        <v>197</v>
      </c>
      <c r="I837" s="15" t="s">
        <v>9079</v>
      </c>
      <c r="J837" s="26" t="str">
        <f>IFERROR(__xludf.DUMMYFUNCTION("IF(G837="""","""",if(G837=0, INDEX(G$2:G837, MAX(FILTER(ROW(G$2:G837), G$2:G837&lt;&gt;0)))&amp;""v"", G837&amp;""r""))"),"0v")</f>
        <v>0v</v>
      </c>
      <c r="K837" s="25" t="str">
        <f t="shared" si="1"/>
        <v>De melomelite</v>
      </c>
    </row>
    <row r="838">
      <c r="A838" s="15" t="s">
        <v>11569</v>
      </c>
      <c r="B838" s="14" t="s">
        <v>7667</v>
      </c>
      <c r="C838" s="15" t="s">
        <v>11570</v>
      </c>
      <c r="D838" s="15"/>
      <c r="E838" s="15">
        <v>264.0</v>
      </c>
      <c r="F838" s="15" t="s">
        <v>9047</v>
      </c>
      <c r="G838" s="15">
        <v>0.0</v>
      </c>
      <c r="H838" s="15" t="s">
        <v>205</v>
      </c>
      <c r="I838" s="15" t="s">
        <v>9080</v>
      </c>
      <c r="J838" s="26" t="str">
        <f>IFERROR(__xludf.DUMMYFUNCTION("IF(G838="""","""",if(G838=0, INDEX(G$2:G838, MAX(FILTER(ROW(G$2:G838), G$2:G838&lt;&gt;0)))&amp;""v"", G838&amp;""r""))"),"0v")</f>
        <v>0v</v>
      </c>
      <c r="K838" s="25" t="str">
        <f t="shared" si="1"/>
        <v>De hydromelo</v>
      </c>
    </row>
    <row r="839">
      <c r="A839" s="15" t="s">
        <v>11571</v>
      </c>
      <c r="B839" s="14" t="s">
        <v>7669</v>
      </c>
      <c r="C839" s="15" t="s">
        <v>11572</v>
      </c>
      <c r="D839" s="15"/>
      <c r="E839" s="15">
        <v>264.0</v>
      </c>
      <c r="F839" s="15" t="s">
        <v>9047</v>
      </c>
      <c r="G839" s="15">
        <v>0.0</v>
      </c>
      <c r="H839" s="15" t="s">
        <v>214</v>
      </c>
      <c r="I839" s="15" t="s">
        <v>9081</v>
      </c>
      <c r="J839" s="26" t="str">
        <f>IFERROR(__xludf.DUMMYFUNCTION("IF(G839="""","""",if(G839=0, INDEX(G$2:G839, MAX(FILTER(ROW(G$2:G839), G$2:G839&lt;&gt;0)))&amp;""v"", G839&amp;""r""))"),"0v")</f>
        <v>0v</v>
      </c>
      <c r="K839" s="25" t="str">
        <f t="shared" si="1"/>
        <v>De omphacomelite</v>
      </c>
    </row>
    <row r="840">
      <c r="A840" s="15" t="s">
        <v>11573</v>
      </c>
      <c r="B840" s="14" t="s">
        <v>7671</v>
      </c>
      <c r="C840" s="15" t="s">
        <v>11574</v>
      </c>
      <c r="D840" s="15"/>
      <c r="E840" s="15">
        <v>264.0</v>
      </c>
      <c r="F840" s="15" t="s">
        <v>9047</v>
      </c>
      <c r="G840" s="15">
        <v>0.0</v>
      </c>
      <c r="H840" s="15" t="s">
        <v>222</v>
      </c>
      <c r="I840" s="15" t="s">
        <v>11575</v>
      </c>
      <c r="J840" s="26" t="str">
        <f>IFERROR(__xludf.DUMMYFUNCTION("IF(G840="""","""",if(G840=0, INDEX(G$2:G840, MAX(FILTER(ROW(G$2:G840), G$2:G840&lt;&gt;0)))&amp;""v"", G840&amp;""r""))"),"0v")</f>
        <v>0v</v>
      </c>
      <c r="K840" s="25" t="str">
        <f t="shared" si="1"/>
        <v>De vino apijte</v>
      </c>
    </row>
    <row r="841">
      <c r="A841" s="15" t="s">
        <v>11576</v>
      </c>
      <c r="B841" s="14" t="s">
        <v>7673</v>
      </c>
      <c r="C841" s="15" t="s">
        <v>11577</v>
      </c>
      <c r="D841" s="15"/>
      <c r="E841" s="15">
        <v>264.0</v>
      </c>
      <c r="F841" s="15" t="s">
        <v>9047</v>
      </c>
      <c r="G841" s="15">
        <v>0.0</v>
      </c>
      <c r="H841" s="15" t="s">
        <v>230</v>
      </c>
      <c r="I841" s="15" t="s">
        <v>11578</v>
      </c>
      <c r="J841" s="26" t="str">
        <f>IFERROR(__xludf.DUMMYFUNCTION("IF(G841="""","""",if(G841=0, INDEX(G$2:G841, MAX(FILTER(ROW(G$2:G841), G$2:G841&lt;&gt;0)))&amp;""v"", G841&amp;""r""))"),"0v")</f>
        <v>0v</v>
      </c>
      <c r="K841" s="25" t="str">
        <f t="shared" si="1"/>
        <v>De oenanthino</v>
      </c>
    </row>
    <row r="842">
      <c r="A842" s="15" t="s">
        <v>11579</v>
      </c>
      <c r="B842" s="14" t="s">
        <v>7675</v>
      </c>
      <c r="C842" s="15" t="s">
        <v>11580</v>
      </c>
      <c r="D842" s="15"/>
      <c r="E842" s="15">
        <v>264.0</v>
      </c>
      <c r="F842" s="15" t="s">
        <v>9047</v>
      </c>
      <c r="G842" s="15">
        <v>0.0</v>
      </c>
      <c r="H842" s="15" t="s">
        <v>197</v>
      </c>
      <c r="I842" s="15" t="s">
        <v>11581</v>
      </c>
      <c r="J842" s="26" t="str">
        <f>IFERROR(__xludf.DUMMYFUNCTION("IF(G842="""","""",if(G842=0, INDEX(G$2:G842, MAX(FILTER(ROW(G$2:G842), G$2:G842&lt;&gt;0)))&amp;""v"", G842&amp;""r""))"),"0v")</f>
        <v>0v</v>
      </c>
      <c r="K842" s="25" t="str">
        <f t="shared" si="1"/>
        <v>De vino rhoite</v>
      </c>
    </row>
    <row r="843">
      <c r="A843" s="15" t="s">
        <v>11582</v>
      </c>
      <c r="B843" s="14" t="s">
        <v>7677</v>
      </c>
      <c r="C843" s="15" t="s">
        <v>11583</v>
      </c>
      <c r="D843" s="15"/>
      <c r="E843" s="15">
        <v>265.0</v>
      </c>
      <c r="F843" s="15" t="s">
        <v>9047</v>
      </c>
      <c r="G843" s="15">
        <v>122.0</v>
      </c>
      <c r="H843" s="15" t="s">
        <v>248</v>
      </c>
      <c r="I843" s="15" t="s">
        <v>11584</v>
      </c>
      <c r="J843" s="26" t="str">
        <f>IFERROR(__xludf.DUMMYFUNCTION("IF(G843="""","""",if(G843=0, INDEX(G$2:G843, MAX(FILTER(ROW(G$2:G843), G$2:G843&lt;&gt;0)))&amp;""v"", G843&amp;""r""))"),"122r")</f>
        <v>122r</v>
      </c>
      <c r="K843" s="25" t="str">
        <f t="shared" si="1"/>
        <v>De vino rhodite</v>
      </c>
    </row>
    <row r="844">
      <c r="A844" s="15" t="s">
        <v>11585</v>
      </c>
      <c r="B844" s="14" t="s">
        <v>7679</v>
      </c>
      <c r="C844" s="15" t="s">
        <v>11586</v>
      </c>
      <c r="D844" s="15"/>
      <c r="E844" s="15">
        <v>265.0</v>
      </c>
      <c r="F844" s="15" t="s">
        <v>9047</v>
      </c>
      <c r="G844" s="15">
        <v>122.0</v>
      </c>
      <c r="H844" s="15" t="s">
        <v>282</v>
      </c>
      <c r="I844" s="15" t="s">
        <v>9086</v>
      </c>
      <c r="J844" s="26" t="str">
        <f>IFERROR(__xludf.DUMMYFUNCTION("IF(G844="""","""",if(G844=0, INDEX(G$2:G844, MAX(FILTER(ROW(G$2:G844), G$2:G844&lt;&gt;0)))&amp;""v"", G844&amp;""r""))"),"122r")</f>
        <v>122r</v>
      </c>
      <c r="K844" s="25" t="str">
        <f t="shared" si="1"/>
        <v>De vino myrtite</v>
      </c>
    </row>
    <row r="845">
      <c r="A845" s="15" t="s">
        <v>11587</v>
      </c>
      <c r="B845" s="14" t="s">
        <v>7681</v>
      </c>
      <c r="C845" s="15" t="s">
        <v>11588</v>
      </c>
      <c r="D845" s="15"/>
      <c r="E845" s="15">
        <v>265.0</v>
      </c>
      <c r="F845" s="15" t="s">
        <v>9047</v>
      </c>
      <c r="G845" s="15">
        <v>122.0</v>
      </c>
      <c r="H845" s="15" t="s">
        <v>290</v>
      </c>
      <c r="I845" s="15" t="s">
        <v>9087</v>
      </c>
      <c r="J845" s="26" t="str">
        <f>IFERROR(__xludf.DUMMYFUNCTION("IF(G845="""","""",if(G845=0, INDEX(G$2:G845, MAX(FILTER(ROW(G$2:G845), G$2:G845&lt;&gt;0)))&amp;""v"", G845&amp;""r""))"),"122r")</f>
        <v>122r</v>
      </c>
      <c r="K845" s="25" t="str">
        <f t="shared" si="1"/>
        <v>De vino myrsinite</v>
      </c>
    </row>
    <row r="846">
      <c r="A846" s="15" t="s">
        <v>11589</v>
      </c>
      <c r="B846" s="14" t="s">
        <v>7684</v>
      </c>
      <c r="C846" s="15" t="s">
        <v>11590</v>
      </c>
      <c r="D846" s="15"/>
      <c r="E846" s="15">
        <v>265.0</v>
      </c>
      <c r="F846" s="15" t="s">
        <v>9047</v>
      </c>
      <c r="G846" s="15">
        <v>122.0</v>
      </c>
      <c r="H846" s="15" t="s">
        <v>299</v>
      </c>
      <c r="I846" s="15" t="s">
        <v>11591</v>
      </c>
      <c r="J846" s="26" t="str">
        <f>IFERROR(__xludf.DUMMYFUNCTION("IF(G846="""","""",if(G846=0, INDEX(G$2:G846, MAX(FILTER(ROW(G$2:G846), G$2:G846&lt;&gt;0)))&amp;""v"", G846&amp;""r""))"),"122r")</f>
        <v>122r</v>
      </c>
      <c r="K846" s="25" t="str">
        <f t="shared" si="1"/>
        <v>De vino lentiscino</v>
      </c>
    </row>
    <row r="847">
      <c r="A847" s="15" t="s">
        <v>11592</v>
      </c>
      <c r="B847" s="14" t="s">
        <v>7686</v>
      </c>
      <c r="C847" s="15" t="s">
        <v>11593</v>
      </c>
      <c r="D847" s="15"/>
      <c r="E847" s="15">
        <v>265.0</v>
      </c>
      <c r="F847" s="15" t="s">
        <v>9047</v>
      </c>
      <c r="G847" s="15">
        <v>122.0</v>
      </c>
      <c r="H847" s="15" t="s">
        <v>299</v>
      </c>
      <c r="I847" s="15" t="s">
        <v>11594</v>
      </c>
      <c r="J847" s="26" t="str">
        <f>IFERROR(__xludf.DUMMYFUNCTION("IF(G847="""","""",if(G847=0, INDEX(G$2:G847, MAX(FILTER(ROW(G$2:G847), G$2:G847&lt;&gt;0)))&amp;""v"", G847&amp;""r""))"),"122r")</f>
        <v>122r</v>
      </c>
      <c r="K847" s="25" t="str">
        <f t="shared" si="1"/>
        <v>De vino terebinthino</v>
      </c>
    </row>
    <row r="848">
      <c r="A848" s="15" t="s">
        <v>11595</v>
      </c>
      <c r="B848" s="14" t="s">
        <v>7688</v>
      </c>
      <c r="C848" s="15" t="s">
        <v>11596</v>
      </c>
      <c r="D848" s="15"/>
      <c r="E848" s="15">
        <v>265.0</v>
      </c>
      <c r="F848" s="15" t="s">
        <v>9047</v>
      </c>
      <c r="G848" s="15">
        <v>122.0</v>
      </c>
      <c r="H848" s="15" t="s">
        <v>307</v>
      </c>
      <c r="I848" s="15" t="s">
        <v>11597</v>
      </c>
      <c r="J848" s="26" t="str">
        <f>IFERROR(__xludf.DUMMYFUNCTION("IF(G848="""","""",if(G848=0, INDEX(G$2:G848, MAX(FILTER(ROW(G$2:G848), G$2:G848&lt;&gt;0)))&amp;""v"", G848&amp;""r""))"),"122r")</f>
        <v>122r</v>
      </c>
      <c r="K848" s="25" t="str">
        <f t="shared" si="1"/>
        <v>De vino palmeo</v>
      </c>
    </row>
    <row r="849">
      <c r="A849" s="15" t="s">
        <v>11598</v>
      </c>
      <c r="B849" s="14" t="s">
        <v>7690</v>
      </c>
      <c r="C849" s="15" t="s">
        <v>11599</v>
      </c>
      <c r="D849" s="15"/>
      <c r="E849" s="15">
        <v>265.0</v>
      </c>
      <c r="F849" s="15" t="s">
        <v>9047</v>
      </c>
      <c r="G849" s="15">
        <v>122.0</v>
      </c>
      <c r="H849" s="15" t="s">
        <v>317</v>
      </c>
      <c r="I849" s="15" t="s">
        <v>11600</v>
      </c>
      <c r="J849" s="26" t="str">
        <f>IFERROR(__xludf.DUMMYFUNCTION("IF(G849="""","""",if(G849=0, INDEX(G$2:G849, MAX(FILTER(ROW(G$2:G849), G$2:G849&lt;&gt;0)))&amp;""v"", G849&amp;""r""))"),"122r")</f>
        <v>122r</v>
      </c>
      <c r="K849" s="25" t="str">
        <f t="shared" si="1"/>
        <v>De vino catorchite</v>
      </c>
    </row>
    <row r="850">
      <c r="A850" s="15" t="s">
        <v>11601</v>
      </c>
      <c r="B850" s="14" t="s">
        <v>7692</v>
      </c>
      <c r="C850" s="15" t="s">
        <v>11602</v>
      </c>
      <c r="D850" s="15"/>
      <c r="E850" s="15">
        <v>266.0</v>
      </c>
      <c r="F850" s="15" t="s">
        <v>9047</v>
      </c>
      <c r="G850" s="15">
        <v>0.0</v>
      </c>
      <c r="H850" s="15" t="s">
        <v>340</v>
      </c>
      <c r="I850" s="15" t="s">
        <v>11603</v>
      </c>
      <c r="J850" s="26" t="str">
        <f>IFERROR(__xludf.DUMMYFUNCTION("IF(G850="""","""",if(G850=0, INDEX(G$2:G850, MAX(FILTER(ROW(G$2:G850), G$2:G850&lt;&gt;0)))&amp;""v"", G850&amp;""r""))"),"0v")</f>
        <v>0v</v>
      </c>
      <c r="K850" s="25" t="str">
        <f t="shared" si="1"/>
        <v>De vino sycomorite</v>
      </c>
    </row>
    <row r="851">
      <c r="A851" s="15" t="s">
        <v>11604</v>
      </c>
      <c r="B851" s="14" t="s">
        <v>7694</v>
      </c>
      <c r="C851" s="15" t="s">
        <v>11605</v>
      </c>
      <c r="D851" s="15"/>
      <c r="E851" s="15">
        <v>266.0</v>
      </c>
      <c r="F851" s="15" t="s">
        <v>9047</v>
      </c>
      <c r="G851" s="15">
        <v>0.0</v>
      </c>
      <c r="H851" s="15" t="s">
        <v>348</v>
      </c>
      <c r="I851" s="15" t="s">
        <v>11606</v>
      </c>
      <c r="J851" s="26" t="str">
        <f>IFERROR(__xludf.DUMMYFUNCTION("IF(G851="""","""",if(G851=0, INDEX(G$2:G851, MAX(FILTER(ROW(G$2:G851), G$2:G851&lt;&gt;0)))&amp;""v"", G851&amp;""r""))"),"0v")</f>
        <v>0v</v>
      </c>
      <c r="K851" s="25" t="str">
        <f t="shared" si="1"/>
        <v>De vino resinato</v>
      </c>
    </row>
    <row r="852">
      <c r="A852" s="15" t="s">
        <v>11607</v>
      </c>
      <c r="B852" s="14" t="s">
        <v>7696</v>
      </c>
      <c r="C852" s="15" t="s">
        <v>11608</v>
      </c>
      <c r="D852" s="15"/>
      <c r="E852" s="15">
        <v>266.0</v>
      </c>
      <c r="F852" s="15" t="s">
        <v>9047</v>
      </c>
      <c r="G852" s="15">
        <v>0.0</v>
      </c>
      <c r="H852" s="15" t="s">
        <v>356</v>
      </c>
      <c r="I852" s="15" t="s">
        <v>11609</v>
      </c>
      <c r="J852" s="26" t="str">
        <f>IFERROR(__xludf.DUMMYFUNCTION("IF(G852="""","""",if(G852=0, INDEX(G$2:G852, MAX(FILTER(ROW(G$2:G852), G$2:G852&lt;&gt;0)))&amp;""v"", G852&amp;""r""))"),"0v")</f>
        <v>0v</v>
      </c>
      <c r="K852" s="25" t="str">
        <f t="shared" si="1"/>
        <v>De vino strobilite</v>
      </c>
    </row>
    <row r="853">
      <c r="A853" s="15" t="s">
        <v>11610</v>
      </c>
      <c r="B853" s="14" t="s">
        <v>7698</v>
      </c>
      <c r="C853" s="15" t="s">
        <v>11611</v>
      </c>
      <c r="D853" s="15"/>
      <c r="E853" s="15">
        <v>266.0</v>
      </c>
      <c r="F853" s="15" t="s">
        <v>9047</v>
      </c>
      <c r="G853" s="15">
        <v>0.0</v>
      </c>
      <c r="H853" s="15" t="s">
        <v>363</v>
      </c>
      <c r="I853" s="15" t="s">
        <v>11612</v>
      </c>
      <c r="J853" s="26" t="str">
        <f>IFERROR(__xludf.DUMMYFUNCTION("IF(G853="""","""",if(G853=0, INDEX(G$2:G853, MAX(FILTER(ROW(G$2:G853), G$2:G853&lt;&gt;0)))&amp;""v"", G853&amp;""r""))"),"0v")</f>
        <v>0v</v>
      </c>
      <c r="K853" s="25" t="str">
        <f t="shared" si="1"/>
        <v>De vino cedrino</v>
      </c>
    </row>
    <row r="854">
      <c r="A854" s="15" t="s">
        <v>11613</v>
      </c>
      <c r="B854" s="14" t="s">
        <v>7700</v>
      </c>
      <c r="C854" s="15" t="s">
        <v>11614</v>
      </c>
      <c r="D854" s="15"/>
      <c r="E854" s="15">
        <v>267.0</v>
      </c>
      <c r="F854" s="15" t="s">
        <v>9047</v>
      </c>
      <c r="G854" s="15">
        <v>123.0</v>
      </c>
      <c r="H854" s="15" t="s">
        <v>371</v>
      </c>
      <c r="I854" s="15" t="s">
        <v>11615</v>
      </c>
      <c r="J854" s="26" t="str">
        <f>IFERROR(__xludf.DUMMYFUNCTION("IF(G854="""","""",if(G854=0, INDEX(G$2:G854, MAX(FILTER(ROW(G$2:G854), G$2:G854&lt;&gt;0)))&amp;""v"", G854&amp;""r""))"),"123r")</f>
        <v>123r</v>
      </c>
      <c r="K854" s="25" t="str">
        <f t="shared" si="1"/>
        <v>De vino juniperino</v>
      </c>
    </row>
    <row r="855">
      <c r="A855" s="15" t="s">
        <v>11616</v>
      </c>
      <c r="B855" s="14" t="s">
        <v>7702</v>
      </c>
      <c r="C855" s="15" t="s">
        <v>11617</v>
      </c>
      <c r="D855" s="15"/>
      <c r="E855" s="15">
        <v>267.0</v>
      </c>
      <c r="F855" s="15" t="s">
        <v>9047</v>
      </c>
      <c r="G855" s="15">
        <v>123.0</v>
      </c>
      <c r="H855" s="15" t="s">
        <v>379</v>
      </c>
      <c r="I855" s="15" t="s">
        <v>11618</v>
      </c>
      <c r="J855" s="26" t="str">
        <f>IFERROR(__xludf.DUMMYFUNCTION("IF(G855="""","""",if(G855=0, INDEX(G$2:G855, MAX(FILTER(ROW(G$2:G855), G$2:G855&lt;&gt;0)))&amp;""v"", G855&amp;""r""))"),"123r")</f>
        <v>123r</v>
      </c>
      <c r="K855" s="25" t="str">
        <f t="shared" si="1"/>
        <v>De vino cedrite</v>
      </c>
    </row>
    <row r="856">
      <c r="A856" s="15" t="s">
        <v>11619</v>
      </c>
      <c r="B856" s="14" t="s">
        <v>7704</v>
      </c>
      <c r="C856" s="15" t="s">
        <v>11620</v>
      </c>
      <c r="D856" s="15"/>
      <c r="E856" s="15">
        <v>267.0</v>
      </c>
      <c r="F856" s="15" t="s">
        <v>9047</v>
      </c>
      <c r="G856" s="15">
        <v>123.0</v>
      </c>
      <c r="H856" s="15" t="s">
        <v>387</v>
      </c>
      <c r="I856" s="15" t="s">
        <v>11621</v>
      </c>
      <c r="J856" s="26" t="str">
        <f>IFERROR(__xludf.DUMMYFUNCTION("IF(G856="""","""",if(G856=0, INDEX(G$2:G856, MAX(FILTER(ROW(G$2:G856), G$2:G856&lt;&gt;0)))&amp;""v"", G856&amp;""r""))"),"123r")</f>
        <v>123r</v>
      </c>
      <c r="K856" s="25" t="str">
        <f t="shared" si="1"/>
        <v>De vino picato</v>
      </c>
    </row>
    <row r="857">
      <c r="A857" s="15" t="s">
        <v>11622</v>
      </c>
      <c r="B857" s="14" t="s">
        <v>7707</v>
      </c>
      <c r="C857" s="15" t="s">
        <v>11623</v>
      </c>
      <c r="D857" s="15"/>
      <c r="E857" s="15">
        <v>267.0</v>
      </c>
      <c r="F857" s="15" t="s">
        <v>9047</v>
      </c>
      <c r="G857" s="15">
        <v>123.0</v>
      </c>
      <c r="H857" s="15" t="s">
        <v>396</v>
      </c>
      <c r="I857" s="15" t="s">
        <v>9102</v>
      </c>
      <c r="J857" s="26" t="str">
        <f>IFERROR(__xludf.DUMMYFUNCTION("IF(G857="""","""",if(G857=0, INDEX(G$2:G857, MAX(FILTER(ROW(G$2:G857), G$2:G857&lt;&gt;0)))&amp;""v"", G857&amp;""r""))"),"123r")</f>
        <v>123r</v>
      </c>
      <c r="K857" s="25" t="str">
        <f t="shared" si="1"/>
        <v>De vino absinthite</v>
      </c>
    </row>
    <row r="858">
      <c r="A858" s="15" t="s">
        <v>11624</v>
      </c>
      <c r="B858" s="14" t="s">
        <v>7709</v>
      </c>
      <c r="C858" s="15" t="s">
        <v>11625</v>
      </c>
      <c r="D858" s="15"/>
      <c r="E858" s="15">
        <v>268.0</v>
      </c>
      <c r="F858" s="15" t="s">
        <v>9047</v>
      </c>
      <c r="G858" s="15">
        <v>0.0</v>
      </c>
      <c r="H858" s="15" t="s">
        <v>404</v>
      </c>
      <c r="I858" s="15" t="s">
        <v>11626</v>
      </c>
      <c r="J858" s="26" t="str">
        <f>IFERROR(__xludf.DUMMYFUNCTION("IF(G858="""","""",if(G858=0, INDEX(G$2:G858, MAX(FILTER(ROW(G$2:G858), G$2:G858&lt;&gt;0)))&amp;""v"", G858&amp;""r""))"),"0v")</f>
        <v>0v</v>
      </c>
      <c r="K858" s="25" t="str">
        <f t="shared" si="1"/>
        <v>De vino hyssopite</v>
      </c>
    </row>
    <row r="859">
      <c r="A859" s="15" t="s">
        <v>11627</v>
      </c>
      <c r="B859" s="14" t="s">
        <v>7711</v>
      </c>
      <c r="C859" s="15" t="s">
        <v>11628</v>
      </c>
      <c r="D859" s="15"/>
      <c r="E859" s="15">
        <v>268.0</v>
      </c>
      <c r="F859" s="15" t="s">
        <v>9047</v>
      </c>
      <c r="G859" s="15">
        <v>0.0</v>
      </c>
      <c r="H859" s="15" t="s">
        <v>11629</v>
      </c>
      <c r="I859" s="15" t="s">
        <v>11630</v>
      </c>
      <c r="J859" s="26" t="str">
        <f>IFERROR(__xludf.DUMMYFUNCTION("IF(G859="""","""",if(G859=0, INDEX(G$2:G859, MAX(FILTER(ROW(G$2:G859), G$2:G859&lt;&gt;0)))&amp;""v"", G859&amp;""r""))"),"0v")</f>
        <v>0v</v>
      </c>
      <c r="K859" s="25" t="str">
        <f t="shared" si="1"/>
        <v>De vino chamaedryte</v>
      </c>
    </row>
    <row r="860">
      <c r="A860" s="15" t="s">
        <v>11631</v>
      </c>
      <c r="B860" s="14" t="s">
        <v>7713</v>
      </c>
      <c r="C860" s="15" t="s">
        <v>11632</v>
      </c>
      <c r="D860" s="15"/>
      <c r="E860" s="15">
        <v>268.0</v>
      </c>
      <c r="F860" s="15" t="s">
        <v>9047</v>
      </c>
      <c r="G860" s="15">
        <v>0.0</v>
      </c>
      <c r="H860" s="15" t="s">
        <v>420</v>
      </c>
      <c r="I860" s="15" t="s">
        <v>11633</v>
      </c>
      <c r="J860" s="26" t="str">
        <f>IFERROR(__xludf.DUMMYFUNCTION("IF(G860="""","""",if(G860=0, INDEX(G$2:G860, MAX(FILTER(ROW(G$2:G860), G$2:G860&lt;&gt;0)))&amp;""v"", G860&amp;""r""))"),"0v")</f>
        <v>0v</v>
      </c>
      <c r="K860" s="25" t="str">
        <f t="shared" si="1"/>
        <v>De vino stichadite</v>
      </c>
    </row>
    <row r="861">
      <c r="A861" s="15" t="s">
        <v>11634</v>
      </c>
      <c r="B861" s="14" t="s">
        <v>7715</v>
      </c>
      <c r="C861" s="15" t="s">
        <v>11635</v>
      </c>
      <c r="D861" s="15"/>
      <c r="E861" s="15">
        <v>268.0</v>
      </c>
      <c r="F861" s="15" t="s">
        <v>9047</v>
      </c>
      <c r="G861" s="15">
        <v>0.0</v>
      </c>
      <c r="H861" s="15" t="s">
        <v>428</v>
      </c>
      <c r="I861" s="15" t="s">
        <v>11636</v>
      </c>
      <c r="J861" s="26" t="str">
        <f>IFERROR(__xludf.DUMMYFUNCTION("IF(G861="""","""",if(G861=0, INDEX(G$2:G861, MAX(FILTER(ROW(G$2:G861), G$2:G861&lt;&gt;0)))&amp;""v"", G861&amp;""r""))"),"0v")</f>
        <v>0v</v>
      </c>
      <c r="K861" s="25" t="str">
        <f t="shared" si="1"/>
        <v>De aceto stichadico</v>
      </c>
    </row>
    <row r="862">
      <c r="A862" s="15" t="s">
        <v>11637</v>
      </c>
      <c r="B862" s="14" t="s">
        <v>7717</v>
      </c>
      <c r="C862" s="15" t="s">
        <v>11638</v>
      </c>
      <c r="D862" s="15"/>
      <c r="E862" s="15">
        <v>268.0</v>
      </c>
      <c r="F862" s="15" t="s">
        <v>9047</v>
      </c>
      <c r="G862" s="15">
        <v>0.0</v>
      </c>
      <c r="H862" s="15" t="s">
        <v>436</v>
      </c>
      <c r="I862" s="15" t="s">
        <v>11639</v>
      </c>
      <c r="J862" s="26" t="str">
        <f>IFERROR(__xludf.DUMMYFUNCTION("IF(G862="""","""",if(G862=0, INDEX(G$2:G862, MAX(FILTER(ROW(G$2:G862), G$2:G862&lt;&gt;0)))&amp;""v"", G862&amp;""r""))"),"0v")</f>
        <v>0v</v>
      </c>
      <c r="K862" s="25" t="str">
        <f t="shared" si="1"/>
        <v>De vino cestritre</v>
      </c>
    </row>
    <row r="863">
      <c r="A863" s="15" t="s">
        <v>11640</v>
      </c>
      <c r="B863" s="14" t="s">
        <v>7719</v>
      </c>
      <c r="C863" s="15" t="s">
        <v>11641</v>
      </c>
      <c r="D863" s="15"/>
      <c r="E863" s="15">
        <v>268.0</v>
      </c>
      <c r="F863" s="15" t="s">
        <v>9047</v>
      </c>
      <c r="G863" s="15">
        <v>0.0</v>
      </c>
      <c r="H863" s="15" t="s">
        <v>444</v>
      </c>
      <c r="I863" s="15" t="s">
        <v>11642</v>
      </c>
      <c r="J863" s="26" t="str">
        <f>IFERROR(__xludf.DUMMYFUNCTION("IF(G863="""","""",if(G863=0, INDEX(G$2:G863, MAX(FILTER(ROW(G$2:G863), G$2:G863&lt;&gt;0)))&amp;""v"", G863&amp;""r""))"),"0v")</f>
        <v>0v</v>
      </c>
      <c r="K863" s="25" t="str">
        <f t="shared" si="1"/>
        <v>De tragoriganite vino</v>
      </c>
    </row>
    <row r="864">
      <c r="A864" s="15" t="s">
        <v>11643</v>
      </c>
      <c r="B864" s="14" t="s">
        <v>7721</v>
      </c>
      <c r="C864" s="15" t="s">
        <v>11644</v>
      </c>
      <c r="D864" s="15"/>
      <c r="E864" s="15">
        <v>268.0</v>
      </c>
      <c r="F864" s="15" t="s">
        <v>9047</v>
      </c>
      <c r="G864" s="15">
        <v>0.0</v>
      </c>
      <c r="H864" s="15" t="s">
        <v>452</v>
      </c>
      <c r="I864" s="15" t="s">
        <v>11645</v>
      </c>
      <c r="J864" s="26" t="str">
        <f>IFERROR(__xludf.DUMMYFUNCTION("IF(G864="""","""",if(G864=0, INDEX(G$2:G864, MAX(FILTER(ROW(G$2:G864), G$2:G864&lt;&gt;0)))&amp;""v"", G864&amp;""r""))"),"0v")</f>
        <v>0v</v>
      </c>
      <c r="K864" s="25" t="str">
        <f t="shared" si="1"/>
        <v>De vino bunite</v>
      </c>
    </row>
    <row r="865">
      <c r="A865" s="15" t="s">
        <v>11646</v>
      </c>
      <c r="B865" s="14" t="s">
        <v>7723</v>
      </c>
      <c r="C865" s="15" t="s">
        <v>11647</v>
      </c>
      <c r="D865" s="15"/>
      <c r="E865" s="15">
        <v>269.0</v>
      </c>
      <c r="F865" s="15" t="s">
        <v>9047</v>
      </c>
      <c r="G865" s="15">
        <v>124.0</v>
      </c>
      <c r="H865" s="15" t="s">
        <v>460</v>
      </c>
      <c r="I865" s="15" t="s">
        <v>11648</v>
      </c>
      <c r="J865" s="26" t="str">
        <f>IFERROR(__xludf.DUMMYFUNCTION("IF(G865="""","""",if(G865=0, INDEX(G$2:G865, MAX(FILTER(ROW(G$2:G865), G$2:G865&lt;&gt;0)))&amp;""v"", G865&amp;""r""))"),"124r")</f>
        <v>124r</v>
      </c>
      <c r="K865" s="25" t="str">
        <f t="shared" si="1"/>
        <v>De vino dictamnite</v>
      </c>
    </row>
    <row r="866">
      <c r="A866" s="15" t="s">
        <v>11649</v>
      </c>
      <c r="B866" s="14" t="s">
        <v>7725</v>
      </c>
      <c r="C866" s="15" t="s">
        <v>11650</v>
      </c>
      <c r="D866" s="15"/>
      <c r="E866" s="15">
        <v>269.0</v>
      </c>
      <c r="F866" s="15" t="s">
        <v>9047</v>
      </c>
      <c r="G866" s="15">
        <v>124.0</v>
      </c>
      <c r="H866" s="15" t="s">
        <v>468</v>
      </c>
      <c r="I866" s="15" t="s">
        <v>11651</v>
      </c>
      <c r="J866" s="26" t="str">
        <f>IFERROR(__xludf.DUMMYFUNCTION("IF(G866="""","""",if(G866=0, INDEX(G$2:G866, MAX(FILTER(ROW(G$2:G866), G$2:G866&lt;&gt;0)))&amp;""v"", G866&amp;""r""))"),"124r")</f>
        <v>124r</v>
      </c>
      <c r="K866" s="25" t="str">
        <f t="shared" si="1"/>
        <v>De vino prasijte</v>
      </c>
    </row>
    <row r="867">
      <c r="A867" s="15" t="s">
        <v>11652</v>
      </c>
      <c r="B867" s="14" t="s">
        <v>7727</v>
      </c>
      <c r="C867" s="15" t="s">
        <v>11653</v>
      </c>
      <c r="D867" s="15"/>
      <c r="E867" s="15">
        <v>269.0</v>
      </c>
      <c r="F867" s="15" t="s">
        <v>9047</v>
      </c>
      <c r="G867" s="15">
        <v>124.0</v>
      </c>
      <c r="H867" s="15" t="s">
        <v>477</v>
      </c>
      <c r="I867" s="15" t="s">
        <v>11654</v>
      </c>
      <c r="J867" s="26" t="str">
        <f>IFERROR(__xludf.DUMMYFUNCTION("IF(G867="""","""",if(G867=0, INDEX(G$2:G867, MAX(FILTER(ROW(G$2:G867), G$2:G867&lt;&gt;0)))&amp;""v"", G867&amp;""r""))"),"124r")</f>
        <v>124r</v>
      </c>
      <c r="K867" s="25" t="str">
        <f t="shared" si="1"/>
        <v>De vino thymite</v>
      </c>
    </row>
    <row r="868">
      <c r="A868" s="15" t="s">
        <v>11655</v>
      </c>
      <c r="B868" s="14" t="s">
        <v>7729</v>
      </c>
      <c r="C868" s="15" t="s">
        <v>11656</v>
      </c>
      <c r="D868" s="15"/>
      <c r="E868" s="15">
        <v>269.0</v>
      </c>
      <c r="F868" s="15" t="s">
        <v>9047</v>
      </c>
      <c r="G868" s="15">
        <v>124.0</v>
      </c>
      <c r="H868" s="15" t="s">
        <v>485</v>
      </c>
      <c r="I868" s="15" t="s">
        <v>11657</v>
      </c>
      <c r="J868" s="26" t="str">
        <f>IFERROR(__xludf.DUMMYFUNCTION("IF(G868="""","""",if(G868=0, INDEX(G$2:G868, MAX(FILTER(ROW(G$2:G868), G$2:G868&lt;&gt;0)))&amp;""v"", G868&amp;""r""))"),"124r")</f>
        <v>124r</v>
      </c>
      <c r="K868" s="25" t="str">
        <f t="shared" si="1"/>
        <v>De vino thymbrite</v>
      </c>
    </row>
    <row r="869">
      <c r="A869" s="15" t="s">
        <v>11658</v>
      </c>
      <c r="B869" s="14" t="s">
        <v>7731</v>
      </c>
      <c r="C869" s="15" t="s">
        <v>11659</v>
      </c>
      <c r="D869" s="15"/>
      <c r="E869" s="15">
        <v>269.0</v>
      </c>
      <c r="F869" s="15" t="s">
        <v>9047</v>
      </c>
      <c r="G869" s="15">
        <v>124.0</v>
      </c>
      <c r="H869" s="15" t="s">
        <v>493</v>
      </c>
      <c r="I869" s="15" t="s">
        <v>11660</v>
      </c>
      <c r="J869" s="26" t="str">
        <f>IFERROR(__xludf.DUMMYFUNCTION("IF(G869="""","""",if(G869=0, INDEX(G$2:G869, MAX(FILTER(ROW(G$2:G869), G$2:G869&lt;&gt;0)))&amp;""v"", G869&amp;""r""))"),"124r")</f>
        <v>124r</v>
      </c>
      <c r="K869" s="25" t="str">
        <f t="shared" si="1"/>
        <v>De vino origanite</v>
      </c>
    </row>
    <row r="870">
      <c r="A870" s="15" t="s">
        <v>11661</v>
      </c>
      <c r="B870" s="14" t="s">
        <v>7734</v>
      </c>
      <c r="C870" s="15" t="s">
        <v>11662</v>
      </c>
      <c r="D870" s="15"/>
      <c r="E870" s="15">
        <v>269.0</v>
      </c>
      <c r="F870" s="15" t="s">
        <v>9047</v>
      </c>
      <c r="G870" s="15">
        <v>124.0</v>
      </c>
      <c r="H870" s="15" t="s">
        <v>493</v>
      </c>
      <c r="I870" s="15" t="s">
        <v>11663</v>
      </c>
      <c r="J870" s="26" t="str">
        <f>IFERROR(__xludf.DUMMYFUNCTION("IF(G870="""","""",if(G870=0, INDEX(G$2:G870, MAX(FILTER(ROW(G$2:G870), G$2:G870&lt;&gt;0)))&amp;""v"", G870&amp;""r""))"),"124r")</f>
        <v>124r</v>
      </c>
      <c r="K870" s="25" t="str">
        <f t="shared" si="1"/>
        <v>De calaminthite &amp; abrotonite vinis</v>
      </c>
    </row>
    <row r="871">
      <c r="A871" s="15" t="s">
        <v>11664</v>
      </c>
      <c r="B871" s="14" t="s">
        <v>7736</v>
      </c>
      <c r="C871" s="15" t="s">
        <v>11665</v>
      </c>
      <c r="D871" s="15"/>
      <c r="E871" s="15">
        <v>269.0</v>
      </c>
      <c r="F871" s="15" t="s">
        <v>9047</v>
      </c>
      <c r="G871" s="15">
        <v>124.0</v>
      </c>
      <c r="H871" s="15" t="s">
        <v>509</v>
      </c>
      <c r="I871" s="15" t="s">
        <v>11666</v>
      </c>
      <c r="J871" s="26" t="str">
        <f>IFERROR(__xludf.DUMMYFUNCTION("IF(G871="""","""",if(G871=0, INDEX(G$2:G871, MAX(FILTER(ROW(G$2:G871), G$2:G871&lt;&gt;0)))&amp;""v"", G871&amp;""r""))"),"124r")</f>
        <v>124r</v>
      </c>
      <c r="K871" s="25" t="str">
        <f t="shared" si="1"/>
        <v>De vino conyzite</v>
      </c>
    </row>
    <row r="872">
      <c r="A872" s="15" t="s">
        <v>11667</v>
      </c>
      <c r="B872" s="14" t="s">
        <v>7738</v>
      </c>
      <c r="C872" s="15" t="s">
        <v>11668</v>
      </c>
      <c r="D872" s="15"/>
      <c r="E872" s="15">
        <v>269.0</v>
      </c>
      <c r="F872" s="15" t="s">
        <v>9047</v>
      </c>
      <c r="G872" s="15">
        <v>124.0</v>
      </c>
      <c r="H872" s="15" t="s">
        <v>509</v>
      </c>
      <c r="I872" s="15" t="s">
        <v>11669</v>
      </c>
      <c r="J872" s="26" t="str">
        <f>IFERROR(__xludf.DUMMYFUNCTION("IF(G872="""","""",if(G872=0, INDEX(G$2:G872, MAX(FILTER(ROW(G$2:G872), G$2:G872&lt;&gt;0)))&amp;""v"", G872&amp;""r""))"),"124r")</f>
        <v>124r</v>
      </c>
      <c r="K872" s="25" t="str">
        <f t="shared" si="1"/>
        <v>De vino aromatite</v>
      </c>
    </row>
    <row r="873">
      <c r="A873" s="15" t="s">
        <v>11670</v>
      </c>
      <c r="B873" s="14" t="s">
        <v>7740</v>
      </c>
      <c r="C873" s="15" t="s">
        <v>11671</v>
      </c>
      <c r="D873" s="15"/>
      <c r="E873" s="15">
        <v>270.0</v>
      </c>
      <c r="F873" s="15" t="s">
        <v>9047</v>
      </c>
      <c r="G873" s="15">
        <v>0.0</v>
      </c>
      <c r="H873" s="15" t="s">
        <v>531</v>
      </c>
      <c r="I873" s="15" t="s">
        <v>11672</v>
      </c>
      <c r="J873" s="26" t="str">
        <f>IFERROR(__xludf.DUMMYFUNCTION("IF(G873="""","""",if(G873=0, INDEX(G$2:G873, MAX(FILTER(ROW(G$2:G873), G$2:G873&lt;&gt;0)))&amp;""v"", G873&amp;""r""))"),"0v")</f>
        <v>0v</v>
      </c>
      <c r="K873" s="25" t="str">
        <f t="shared" si="1"/>
        <v>De vino e pipete myrrha et iride</v>
      </c>
    </row>
    <row r="874">
      <c r="A874" s="15" t="s">
        <v>11673</v>
      </c>
      <c r="B874" s="14" t="s">
        <v>7743</v>
      </c>
      <c r="C874" s="15" t="s">
        <v>11674</v>
      </c>
      <c r="D874" s="15"/>
      <c r="E874" s="15">
        <v>270.0</v>
      </c>
      <c r="F874" s="15" t="s">
        <v>9047</v>
      </c>
      <c r="G874" s="15">
        <v>0.0</v>
      </c>
      <c r="H874" s="15" t="s">
        <v>539</v>
      </c>
      <c r="I874" s="15" t="s">
        <v>11675</v>
      </c>
      <c r="J874" s="26" t="str">
        <f>IFERROR(__xludf.DUMMYFUNCTION("IF(G874="""","""",if(G874=0, INDEX(G$2:G874, MAX(FILTER(ROW(G$2:G874), G$2:G874&lt;&gt;0)))&amp;""v"", G874&amp;""r""))"),"0v")</f>
        <v>0v</v>
      </c>
      <c r="K874" s="25" t="str">
        <f t="shared" si="1"/>
        <v>De necttarite vino</v>
      </c>
    </row>
    <row r="875">
      <c r="A875" s="15" t="s">
        <v>11676</v>
      </c>
      <c r="B875" s="14" t="s">
        <v>7837</v>
      </c>
      <c r="C875" s="15" t="s">
        <v>11677</v>
      </c>
      <c r="D875" s="15"/>
      <c r="E875" s="15">
        <v>270.0</v>
      </c>
      <c r="F875" s="15" t="s">
        <v>9047</v>
      </c>
      <c r="G875" s="15">
        <v>0.0</v>
      </c>
      <c r="H875" s="15" t="s">
        <v>547</v>
      </c>
      <c r="I875" s="15" t="s">
        <v>11678</v>
      </c>
      <c r="J875" s="26" t="str">
        <f>IFERROR(__xludf.DUMMYFUNCTION("IF(G875="""","""",if(G875=0, INDEX(G$2:G875, MAX(FILTER(ROW(G$2:G875), G$2:G875&lt;&gt;0)))&amp;""v"", G875&amp;""r""))"),"0v")</f>
        <v>0v</v>
      </c>
      <c r="K875" s="25" t="str">
        <f t="shared" si="1"/>
        <v>De vino syriaca nardo celtica et malabathro</v>
      </c>
    </row>
    <row r="876">
      <c r="A876" s="15" t="s">
        <v>11679</v>
      </c>
      <c r="B876" s="14" t="s">
        <v>7841</v>
      </c>
      <c r="C876" s="15" t="s">
        <v>11680</v>
      </c>
      <c r="D876" s="15"/>
      <c r="E876" s="15">
        <v>270.0</v>
      </c>
      <c r="F876" s="15" t="s">
        <v>9047</v>
      </c>
      <c r="G876" s="15">
        <v>0.0</v>
      </c>
      <c r="H876" s="15" t="s">
        <v>556</v>
      </c>
      <c r="I876" s="15" t="s">
        <v>11681</v>
      </c>
      <c r="J876" s="26" t="str">
        <f>IFERROR(__xludf.DUMMYFUNCTION("IF(G876="""","""",if(G876=0, INDEX(G$2:G876, MAX(FILTER(ROW(G$2:G876), G$2:G876&lt;&gt;0)))&amp;""v"", G876&amp;""r""))"),"0v")</f>
        <v>0v</v>
      </c>
      <c r="K876" s="25" t="str">
        <f t="shared" si="1"/>
        <v>De asarite vino</v>
      </c>
    </row>
    <row r="877">
      <c r="A877" s="15" t="s">
        <v>11682</v>
      </c>
      <c r="B877" s="14" t="s">
        <v>7747</v>
      </c>
      <c r="C877" s="15" t="s">
        <v>11683</v>
      </c>
      <c r="D877" s="15"/>
      <c r="E877" s="15">
        <v>270.0</v>
      </c>
      <c r="F877" s="15" t="s">
        <v>9047</v>
      </c>
      <c r="G877" s="15">
        <v>0.0</v>
      </c>
      <c r="H877" s="15" t="s">
        <v>564</v>
      </c>
      <c r="I877" s="15" t="s">
        <v>11684</v>
      </c>
      <c r="J877" s="26" t="str">
        <f>IFERROR(__xludf.DUMMYFUNCTION("IF(G877="""","""",if(G877=0, INDEX(G$2:G877, MAX(FILTER(ROW(G$2:G877), G$2:G877&lt;&gt;0)))&amp;""v"", G877&amp;""r""))"),"0v")</f>
        <v>0v</v>
      </c>
      <c r="K877" s="25" t="str">
        <f t="shared" si="1"/>
        <v>De vino e sylvestri nardo</v>
      </c>
    </row>
    <row r="878">
      <c r="A878" s="15" t="s">
        <v>11685</v>
      </c>
      <c r="B878" s="14" t="s">
        <v>7749</v>
      </c>
      <c r="C878" s="15" t="s">
        <v>11686</v>
      </c>
      <c r="D878" s="15"/>
      <c r="E878" s="15">
        <v>270.0</v>
      </c>
      <c r="F878" s="15" t="s">
        <v>9047</v>
      </c>
      <c r="G878" s="15">
        <v>0.0</v>
      </c>
      <c r="H878" s="15" t="s">
        <v>573</v>
      </c>
      <c r="I878" s="15" t="s">
        <v>11687</v>
      </c>
      <c r="J878" s="26" t="str">
        <f>IFERROR(__xludf.DUMMYFUNCTION("IF(G878="""","""",if(G878=0, INDEX(G$2:G878, MAX(FILTER(ROW(G$2:G878), G$2:G878&lt;&gt;0)))&amp;""v"", G878&amp;""r""))"),"0v")</f>
        <v>0v</v>
      </c>
      <c r="K878" s="25" t="str">
        <f t="shared" si="1"/>
        <v>De daucite vino</v>
      </c>
    </row>
    <row r="879">
      <c r="A879" s="15" t="s">
        <v>11688</v>
      </c>
      <c r="B879" s="14" t="s">
        <v>7751</v>
      </c>
      <c r="C879" s="15" t="s">
        <v>11689</v>
      </c>
      <c r="D879" s="15"/>
      <c r="E879" s="15">
        <v>270.0</v>
      </c>
      <c r="F879" s="15" t="s">
        <v>9047</v>
      </c>
      <c r="G879" s="15">
        <v>0.0</v>
      </c>
      <c r="H879" s="15" t="s">
        <v>581</v>
      </c>
      <c r="I879" s="15" t="s">
        <v>11690</v>
      </c>
      <c r="J879" s="26" t="str">
        <f>IFERROR(__xludf.DUMMYFUNCTION("IF(G879="""","""",if(G879=0, INDEX(G$2:G879, MAX(FILTER(ROW(G$2:G879), G$2:G879&lt;&gt;0)))&amp;""v"", G879&amp;""r""))"),"0v")</f>
        <v>0v</v>
      </c>
      <c r="K879" s="25" t="str">
        <f t="shared" si="1"/>
        <v>De salviato vino</v>
      </c>
    </row>
    <row r="880">
      <c r="A880" s="15" t="s">
        <v>11691</v>
      </c>
      <c r="B880" s="14" t="s">
        <v>7753</v>
      </c>
      <c r="C880" s="15" t="s">
        <v>11692</v>
      </c>
      <c r="D880" s="15"/>
      <c r="E880" s="15">
        <v>271.0</v>
      </c>
      <c r="F880" s="15" t="s">
        <v>9047</v>
      </c>
      <c r="G880" s="15">
        <v>125.0</v>
      </c>
      <c r="H880" s="15" t="s">
        <v>591</v>
      </c>
      <c r="I880" s="15" t="s">
        <v>11693</v>
      </c>
      <c r="J880" s="26" t="str">
        <f>IFERROR(__xludf.DUMMYFUNCTION("IF(G880="""","""",if(G880=0, INDEX(G$2:G880, MAX(FILTER(ROW(G$2:G880), G$2:G880&lt;&gt;0)))&amp;""v"", G880&amp;""r""))"),"125r")</f>
        <v>125r</v>
      </c>
      <c r="K880" s="25" t="str">
        <f t="shared" si="1"/>
        <v>De panacite vino</v>
      </c>
    </row>
    <row r="881">
      <c r="A881" s="15" t="s">
        <v>11694</v>
      </c>
      <c r="B881" s="14" t="s">
        <v>7755</v>
      </c>
      <c r="C881" s="15" t="s">
        <v>11695</v>
      </c>
      <c r="D881" s="15"/>
      <c r="E881" s="15">
        <v>271.0</v>
      </c>
      <c r="F881" s="15" t="s">
        <v>9047</v>
      </c>
      <c r="G881" s="15">
        <v>125.0</v>
      </c>
      <c r="H881" s="15" t="s">
        <v>599</v>
      </c>
      <c r="I881" s="15" t="s">
        <v>11696</v>
      </c>
      <c r="J881" s="26" t="str">
        <f>IFERROR(__xludf.DUMMYFUNCTION("IF(G881="""","""",if(G881=0, INDEX(G$2:G881, MAX(FILTER(ROW(G$2:G881), G$2:G881&lt;&gt;0)))&amp;""v"", G881&amp;""r""))"),"125r")</f>
        <v>125r</v>
      </c>
      <c r="K881" s="25" t="str">
        <f t="shared" si="1"/>
        <v>De acorite vino</v>
      </c>
    </row>
    <row r="882">
      <c r="A882" s="15" t="s">
        <v>11697</v>
      </c>
      <c r="B882" s="14" t="s">
        <v>7757</v>
      </c>
      <c r="C882" s="15" t="s">
        <v>11698</v>
      </c>
      <c r="D882" s="15"/>
      <c r="E882" s="15">
        <v>271.0</v>
      </c>
      <c r="F882" s="15" t="s">
        <v>9047</v>
      </c>
      <c r="G882" s="15">
        <v>125.0</v>
      </c>
      <c r="H882" s="15" t="s">
        <v>607</v>
      </c>
      <c r="I882" s="15" t="s">
        <v>11699</v>
      </c>
      <c r="J882" s="26" t="str">
        <f>IFERROR(__xludf.DUMMYFUNCTION("IF(G882="""","""",if(G882=0, INDEX(G$2:G882, MAX(FILTER(ROW(G$2:G882), G$2:G882&lt;&gt;0)))&amp;""v"", G882&amp;""r""))"),"125r")</f>
        <v>125r</v>
      </c>
      <c r="K882" s="25" t="str">
        <f t="shared" si="1"/>
        <v>De selenite vino</v>
      </c>
    </row>
    <row r="883">
      <c r="A883" s="15" t="s">
        <v>11700</v>
      </c>
      <c r="B883" s="14" t="s">
        <v>7759</v>
      </c>
      <c r="C883" s="15" t="s">
        <v>11701</v>
      </c>
      <c r="D883" s="15"/>
      <c r="E883" s="15">
        <v>271.0</v>
      </c>
      <c r="F883" s="15" t="s">
        <v>9047</v>
      </c>
      <c r="G883" s="15">
        <v>125.0</v>
      </c>
      <c r="H883" s="15" t="s">
        <v>615</v>
      </c>
      <c r="I883" s="15" t="s">
        <v>11702</v>
      </c>
      <c r="J883" s="26" t="str">
        <f>IFERROR(__xludf.DUMMYFUNCTION("IF(G883="""","""",if(G883=0, INDEX(G$2:G883, MAX(FILTER(ROW(G$2:G883), G$2:G883&lt;&gt;0)))&amp;""v"", G883&amp;""r""))"),"125r")</f>
        <v>125r</v>
      </c>
      <c r="K883" s="25" t="str">
        <f t="shared" si="1"/>
        <v>De marathrite &amp; anethino vino</v>
      </c>
    </row>
    <row r="884">
      <c r="A884" s="15" t="s">
        <v>11703</v>
      </c>
      <c r="B884" s="14" t="s">
        <v>7761</v>
      </c>
      <c r="C884" s="15" t="s">
        <v>11704</v>
      </c>
      <c r="D884" s="15"/>
      <c r="E884" s="15">
        <v>271.0</v>
      </c>
      <c r="F884" s="15" t="s">
        <v>9047</v>
      </c>
      <c r="G884" s="15">
        <v>125.0</v>
      </c>
      <c r="H884" s="15" t="s">
        <v>623</v>
      </c>
      <c r="I884" s="15" t="s">
        <v>11705</v>
      </c>
      <c r="J884" s="26" t="str">
        <f>IFERROR(__xludf.DUMMYFUNCTION("IF(G884="""","""",if(G884=0, INDEX(G$2:G884, MAX(FILTER(ROW(G$2:G884), G$2:G884&lt;&gt;0)))&amp;""v"", G884&amp;""r""))"),"125r")</f>
        <v>125r</v>
      </c>
      <c r="K884" s="25" t="str">
        <f t="shared" si="1"/>
        <v>De vino e flore salis</v>
      </c>
    </row>
    <row r="885">
      <c r="A885" s="15" t="s">
        <v>11706</v>
      </c>
      <c r="B885" s="14" t="s">
        <v>7763</v>
      </c>
      <c r="C885" s="15" t="s">
        <v>11707</v>
      </c>
      <c r="D885" s="15"/>
      <c r="E885" s="15">
        <v>271.0</v>
      </c>
      <c r="F885" s="15" t="s">
        <v>9047</v>
      </c>
      <c r="G885" s="15">
        <v>125.0</v>
      </c>
      <c r="H885" s="15" t="s">
        <v>623</v>
      </c>
      <c r="I885" s="15" t="s">
        <v>11708</v>
      </c>
      <c r="J885" s="26" t="str">
        <f>IFERROR(__xludf.DUMMYFUNCTION("IF(G885="""","""",if(G885=0, INDEX(G$2:G885, MAX(FILTER(ROW(G$2:G885), G$2:G885&lt;&gt;0)))&amp;""v"", G885&amp;""r""))"),"125r")</f>
        <v>125r</v>
      </c>
      <c r="K885" s="25" t="str">
        <f t="shared" si="1"/>
        <v>Phthorion</v>
      </c>
    </row>
    <row r="886">
      <c r="A886" s="15" t="s">
        <v>11709</v>
      </c>
      <c r="B886" s="14" t="s">
        <v>7765</v>
      </c>
      <c r="C886" s="15" t="s">
        <v>11710</v>
      </c>
      <c r="D886" s="15"/>
      <c r="E886" s="15">
        <v>271.0</v>
      </c>
      <c r="F886" s="15" t="s">
        <v>9047</v>
      </c>
      <c r="G886" s="15">
        <v>125.0</v>
      </c>
      <c r="H886" s="15" t="s">
        <v>631</v>
      </c>
      <c r="I886" s="15" t="s">
        <v>11711</v>
      </c>
      <c r="J886" s="26" t="str">
        <f>IFERROR(__xludf.DUMMYFUNCTION("IF(G886="""","""",if(G886=0, INDEX(G$2:G886, MAX(FILTER(ROW(G$2:G886), G$2:G886&lt;&gt;0)))&amp;""v"", G886&amp;""r""))"),"125r")</f>
        <v>125r</v>
      </c>
      <c r="K886" s="25" t="str">
        <f t="shared" si="1"/>
        <v>De vino e ethmeleaea</v>
      </c>
    </row>
    <row r="887">
      <c r="A887" s="15" t="s">
        <v>11712</v>
      </c>
      <c r="B887" s="14" t="s">
        <v>7767</v>
      </c>
      <c r="C887" s="15" t="s">
        <v>11713</v>
      </c>
      <c r="D887" s="15"/>
      <c r="E887" s="15">
        <v>271.0</v>
      </c>
      <c r="F887" s="15" t="s">
        <v>9047</v>
      </c>
      <c r="G887" s="15">
        <v>125.0</v>
      </c>
      <c r="H887" s="15" t="s">
        <v>635</v>
      </c>
      <c r="I887" s="15" t="s">
        <v>11714</v>
      </c>
      <c r="J887" s="26" t="str">
        <f>IFERROR(__xludf.DUMMYFUNCTION("IF(G887="""","""",if(G887=0, INDEX(G$2:G887, MAX(FILTER(ROW(G$2:G887), G$2:G887&lt;&gt;0)))&amp;""v"", G887&amp;""r""))"),"125r")</f>
        <v>125r</v>
      </c>
      <c r="K887" s="25" t="str">
        <f t="shared" si="1"/>
        <v>De vino e chamaelaea</v>
      </c>
    </row>
    <row r="888">
      <c r="A888" s="15" t="s">
        <v>11715</v>
      </c>
      <c r="B888" s="14" t="s">
        <v>7769</v>
      </c>
      <c r="C888" s="15" t="s">
        <v>11716</v>
      </c>
      <c r="D888" s="15"/>
      <c r="E888" s="15">
        <v>272.0</v>
      </c>
      <c r="F888" s="15" t="s">
        <v>9047</v>
      </c>
      <c r="G888" s="15">
        <v>0.0</v>
      </c>
      <c r="H888" s="15" t="s">
        <v>654</v>
      </c>
      <c r="I888" s="15" t="s">
        <v>11717</v>
      </c>
      <c r="J888" s="26" t="str">
        <f>IFERROR(__xludf.DUMMYFUNCTION("IF(G888="""","""",if(G888=0, INDEX(G$2:G888, MAX(FILTER(ROW(G$2:G888), G$2:G888&lt;&gt;0)))&amp;""v"", G888&amp;""r""))"),"0v")</f>
        <v>0v</v>
      </c>
      <c r="K888" s="25" t="str">
        <f t="shared" si="1"/>
        <v>De vino chamaepityino</v>
      </c>
    </row>
    <row r="889">
      <c r="A889" s="15" t="s">
        <v>11718</v>
      </c>
      <c r="B889" s="14" t="s">
        <v>7771</v>
      </c>
      <c r="C889" s="15" t="s">
        <v>11719</v>
      </c>
      <c r="D889" s="15"/>
      <c r="E889" s="15">
        <v>272.0</v>
      </c>
      <c r="F889" s="15" t="s">
        <v>9047</v>
      </c>
      <c r="G889" s="15">
        <v>0.0</v>
      </c>
      <c r="H889" s="15" t="s">
        <v>664</v>
      </c>
      <c r="I889" s="15" t="s">
        <v>11720</v>
      </c>
      <c r="J889" s="26" t="str">
        <f>IFERROR(__xludf.DUMMYFUNCTION("IF(G889="""","""",if(G889=0, INDEX(G$2:G889, MAX(FILTER(ROW(G$2:G889), G$2:G889&lt;&gt;0)))&amp;""v"", G889&amp;""r""))"),"0v")</f>
        <v>0v</v>
      </c>
      <c r="K889" s="25" t="str">
        <f t="shared" si="1"/>
        <v>De vino mandragorite</v>
      </c>
    </row>
    <row r="890">
      <c r="A890" s="15" t="s">
        <v>11721</v>
      </c>
      <c r="B890" s="14" t="s">
        <v>7773</v>
      </c>
      <c r="C890" s="15" t="s">
        <v>11722</v>
      </c>
      <c r="D890" s="15"/>
      <c r="E890" s="15">
        <v>272.0</v>
      </c>
      <c r="F890" s="15" t="s">
        <v>9047</v>
      </c>
      <c r="G890" s="15">
        <v>0.0</v>
      </c>
      <c r="H890" s="15" t="s">
        <v>672</v>
      </c>
      <c r="I890" s="15" t="s">
        <v>11723</v>
      </c>
      <c r="J890" s="26" t="str">
        <f>IFERROR(__xludf.DUMMYFUNCTION("IF(G890="""","""",if(G890=0, INDEX(G$2:G890, MAX(FILTER(ROW(G$2:G890), G$2:G890&lt;&gt;0)))&amp;""v"", G890&amp;""r""))"),"0v")</f>
        <v>0v</v>
      </c>
      <c r="K890" s="25" t="str">
        <f t="shared" si="1"/>
        <v>De vino helleborite</v>
      </c>
    </row>
    <row r="891">
      <c r="A891" s="15" t="s">
        <v>11724</v>
      </c>
      <c r="B891" s="14" t="s">
        <v>7775</v>
      </c>
      <c r="C891" s="15" t="s">
        <v>11725</v>
      </c>
      <c r="D891" s="15"/>
      <c r="E891" s="15">
        <v>272.0</v>
      </c>
      <c r="F891" s="15" t="s">
        <v>9047</v>
      </c>
      <c r="G891" s="15">
        <v>0.0</v>
      </c>
      <c r="H891" s="15" t="s">
        <v>682</v>
      </c>
      <c r="I891" s="15" t="s">
        <v>11726</v>
      </c>
      <c r="J891" s="26" t="str">
        <f>IFERROR(__xludf.DUMMYFUNCTION("IF(G891="""","""",if(G891=0, INDEX(G$2:G891, MAX(FILTER(ROW(G$2:G891), G$2:G891&lt;&gt;0)))&amp;""v"", G891&amp;""r""))"),"0v")</f>
        <v>0v</v>
      </c>
      <c r="K891" s="25" t="str">
        <f t="shared" si="1"/>
        <v>De vino scammonite</v>
      </c>
    </row>
    <row r="892">
      <c r="A892" s="15" t="s">
        <v>11727</v>
      </c>
      <c r="B892" s="14" t="s">
        <v>7777</v>
      </c>
      <c r="C892" s="15" t="s">
        <v>11728</v>
      </c>
      <c r="D892" s="15"/>
      <c r="E892" s="15">
        <v>273.0</v>
      </c>
      <c r="F892" s="15" t="s">
        <v>9047</v>
      </c>
      <c r="G892" s="15">
        <v>126.0</v>
      </c>
      <c r="H892" s="15" t="s">
        <v>690</v>
      </c>
      <c r="I892" s="15" t="s">
        <v>11729</v>
      </c>
      <c r="J892" s="26" t="str">
        <f>IFERROR(__xludf.DUMMYFUNCTION("IF(G892="""","""",if(G892=0, INDEX(G$2:G892, MAX(FILTER(ROW(G$2:G892), G$2:G892&lt;&gt;0)))&amp;""v"", G892&amp;""r""))"),"126r")</f>
        <v>126r</v>
      </c>
      <c r="K892" s="25" t="str">
        <f t="shared" si="1"/>
        <v>De cadmia</v>
      </c>
    </row>
    <row r="893">
      <c r="A893" s="15" t="s">
        <v>11730</v>
      </c>
      <c r="B893" s="14" t="s">
        <v>7780</v>
      </c>
      <c r="C893" s="15" t="s">
        <v>11731</v>
      </c>
      <c r="D893" s="15"/>
      <c r="E893" s="15">
        <v>274.0</v>
      </c>
      <c r="F893" s="15" t="s">
        <v>9047</v>
      </c>
      <c r="G893" s="15">
        <v>0.0</v>
      </c>
      <c r="H893" s="15" t="s">
        <v>698</v>
      </c>
      <c r="I893" s="15" t="s">
        <v>11732</v>
      </c>
      <c r="J893" s="26" t="str">
        <f>IFERROR(__xludf.DUMMYFUNCTION("IF(G893="""","""",if(G893=0, INDEX(G$2:G893, MAX(FILTER(ROW(G$2:G893), G$2:G893&lt;&gt;0)))&amp;""v"", G893&amp;""r""))"),"0v")</f>
        <v>0v</v>
      </c>
      <c r="K893" s="25" t="str">
        <f t="shared" si="1"/>
        <v>De pompholyge</v>
      </c>
    </row>
    <row r="894">
      <c r="A894" s="15" t="s">
        <v>11733</v>
      </c>
      <c r="B894" s="14" t="s">
        <v>7783</v>
      </c>
      <c r="C894" s="15" t="s">
        <v>11734</v>
      </c>
      <c r="D894" s="15"/>
      <c r="E894" s="15">
        <v>275.0</v>
      </c>
      <c r="F894" s="15" t="s">
        <v>9047</v>
      </c>
      <c r="G894" s="15">
        <v>127.0</v>
      </c>
      <c r="H894" s="15" t="s">
        <v>706</v>
      </c>
      <c r="I894" s="15" t="s">
        <v>11735</v>
      </c>
      <c r="J894" s="26" t="str">
        <f>IFERROR(__xludf.DUMMYFUNCTION("IF(G894="""","""",if(G894=0, INDEX(G$2:G894, MAX(FILTER(ROW(G$2:G894), G$2:G894&lt;&gt;0)))&amp;""v"", G894&amp;""r""))"),"127r")</f>
        <v>127r</v>
      </c>
      <c r="K894" s="25" t="str">
        <f t="shared" si="1"/>
        <v>De antispodo</v>
      </c>
    </row>
    <row r="895">
      <c r="A895" s="15" t="s">
        <v>11736</v>
      </c>
      <c r="B895" s="14" t="s">
        <v>7785</v>
      </c>
      <c r="C895" s="15" t="s">
        <v>11737</v>
      </c>
      <c r="D895" s="15"/>
      <c r="E895" s="15">
        <v>276.0</v>
      </c>
      <c r="F895" s="15" t="s">
        <v>9047</v>
      </c>
      <c r="G895" s="15">
        <v>0.0</v>
      </c>
      <c r="H895" s="15" t="s">
        <v>714</v>
      </c>
      <c r="I895" s="15" t="s">
        <v>11738</v>
      </c>
      <c r="J895" s="26" t="str">
        <f>IFERROR(__xludf.DUMMYFUNCTION("IF(G895="""","""",if(G895=0, INDEX(G$2:G895, MAX(FILTER(ROW(G$2:G895), G$2:G895&lt;&gt;0)))&amp;""v"", G895&amp;""r""))"),"0v")</f>
        <v>0v</v>
      </c>
      <c r="K895" s="25" t="str">
        <f t="shared" si="1"/>
        <v>De aere vito</v>
      </c>
    </row>
    <row r="896">
      <c r="A896" s="15" t="s">
        <v>11739</v>
      </c>
      <c r="B896" s="14" t="s">
        <v>7788</v>
      </c>
      <c r="C896" s="15" t="s">
        <v>11740</v>
      </c>
      <c r="D896" s="15"/>
      <c r="E896" s="15">
        <v>276.0</v>
      </c>
      <c r="F896" s="15" t="s">
        <v>9047</v>
      </c>
      <c r="G896" s="15">
        <v>0.0</v>
      </c>
      <c r="H896" s="15" t="s">
        <v>722</v>
      </c>
      <c r="I896" s="15" t="s">
        <v>11741</v>
      </c>
      <c r="J896" s="26" t="str">
        <f>IFERROR(__xludf.DUMMYFUNCTION("IF(G896="""","""",if(G896=0, INDEX(G$2:G896, MAX(FILTER(ROW(G$2:G896), G$2:G896&lt;&gt;0)))&amp;""v"", G896&amp;""r""))"),"0v")</f>
        <v>0v</v>
      </c>
      <c r="K896" s="25" t="str">
        <f t="shared" si="1"/>
        <v>De flore aeris</v>
      </c>
    </row>
    <row r="897">
      <c r="A897" s="15" t="s">
        <v>11742</v>
      </c>
      <c r="B897" s="14" t="s">
        <v>7790</v>
      </c>
      <c r="C897" s="15" t="s">
        <v>11743</v>
      </c>
      <c r="D897" s="15"/>
      <c r="E897" s="15">
        <v>277.0</v>
      </c>
      <c r="F897" s="15" t="s">
        <v>9047</v>
      </c>
      <c r="G897" s="15">
        <v>128.0</v>
      </c>
      <c r="H897" s="15" t="s">
        <v>731</v>
      </c>
      <c r="I897" s="15" t="s">
        <v>11744</v>
      </c>
      <c r="J897" s="26" t="str">
        <f>IFERROR(__xludf.DUMMYFUNCTION("IF(G897="""","""",if(G897=0, INDEX(G$2:G897, MAX(FILTER(ROW(G$2:G897), G$2:G897&lt;&gt;0)))&amp;""v"", G897&amp;""r""))"),"128r")</f>
        <v>128r</v>
      </c>
      <c r="K897" s="25" t="str">
        <f t="shared" si="1"/>
        <v>De squamma aeris</v>
      </c>
    </row>
    <row r="898">
      <c r="A898" s="15" t="s">
        <v>11745</v>
      </c>
      <c r="B898" s="14" t="s">
        <v>7793</v>
      </c>
      <c r="C898" s="15" t="s">
        <v>11746</v>
      </c>
      <c r="D898" s="15"/>
      <c r="E898" s="15">
        <v>277.0</v>
      </c>
      <c r="F898" s="15" t="s">
        <v>9047</v>
      </c>
      <c r="G898" s="15">
        <v>128.0</v>
      </c>
      <c r="H898" s="15" t="s">
        <v>739</v>
      </c>
      <c r="I898" s="15" t="s">
        <v>11747</v>
      </c>
      <c r="J898" s="26" t="str">
        <f>IFERROR(__xludf.DUMMYFUNCTION("IF(G898="""","""",if(G898=0, INDEX(G$2:G898, MAX(FILTER(ROW(G$2:G898), G$2:G898&lt;&gt;0)))&amp;""v"", G898&amp;""r""))"),"128r")</f>
        <v>128r</v>
      </c>
      <c r="K898" s="25" t="str">
        <f t="shared" si="1"/>
        <v>De squamma ex acie decussa</v>
      </c>
    </row>
    <row r="899">
      <c r="A899" s="15" t="s">
        <v>11748</v>
      </c>
      <c r="B899" s="14" t="s">
        <v>7795</v>
      </c>
      <c r="C899" s="15" t="s">
        <v>11749</v>
      </c>
      <c r="D899" s="15"/>
      <c r="E899" s="15">
        <v>277.0</v>
      </c>
      <c r="F899" s="15" t="s">
        <v>9047</v>
      </c>
      <c r="G899" s="15">
        <v>128.0</v>
      </c>
      <c r="H899" s="15" t="s">
        <v>747</v>
      </c>
      <c r="I899" s="15" t="s">
        <v>11750</v>
      </c>
      <c r="J899" s="26" t="str">
        <f>IFERROR(__xludf.DUMMYFUNCTION("IF(G899="""","""",if(G899=0, INDEX(G$2:G899, MAX(FILTER(ROW(G$2:G899), G$2:G899&lt;&gt;0)))&amp;""v"", G899&amp;""r""))"),"128r")</f>
        <v>128r</v>
      </c>
      <c r="K899" s="25" t="str">
        <f t="shared" si="1"/>
        <v>De erugine rasa</v>
      </c>
    </row>
    <row r="900">
      <c r="A900" s="15" t="s">
        <v>11751</v>
      </c>
      <c r="B900" s="14" t="s">
        <v>7798</v>
      </c>
      <c r="C900" s="15" t="s">
        <v>11752</v>
      </c>
      <c r="D900" s="15"/>
      <c r="E900" s="15">
        <v>278.0</v>
      </c>
      <c r="F900" s="15" t="s">
        <v>9047</v>
      </c>
      <c r="G900" s="15">
        <v>0.0</v>
      </c>
      <c r="H900" s="15" t="s">
        <v>755</v>
      </c>
      <c r="I900" s="15" t="s">
        <v>11753</v>
      </c>
      <c r="J900" s="26" t="str">
        <f>IFERROR(__xludf.DUMMYFUNCTION("IF(G900="""","""",if(G900=0, INDEX(G$2:G900, MAX(FILTER(ROW(G$2:G900), G$2:G900&lt;&gt;0)))&amp;""v"", G900&amp;""r""))"),"0v")</f>
        <v>0v</v>
      </c>
      <c r="K900" s="25" t="str">
        <f t="shared" si="1"/>
        <v>De aerugine scolecia</v>
      </c>
    </row>
    <row r="901">
      <c r="A901" s="15" t="s">
        <v>11754</v>
      </c>
      <c r="B901" s="14" t="s">
        <v>7801</v>
      </c>
      <c r="C901" s="15" t="s">
        <v>11755</v>
      </c>
      <c r="D901" s="15"/>
      <c r="E901" s="15">
        <v>279.0</v>
      </c>
      <c r="F901" s="15" t="s">
        <v>9047</v>
      </c>
      <c r="G901" s="15">
        <v>129.0</v>
      </c>
      <c r="H901" s="15" t="s">
        <v>763</v>
      </c>
      <c r="I901" s="15" t="s">
        <v>11756</v>
      </c>
      <c r="J901" s="26" t="str">
        <f>IFERROR(__xludf.DUMMYFUNCTION("IF(G901="""","""",if(G901=0, INDEX(G$2:G901, MAX(FILTER(ROW(G$2:G901), G$2:G901&lt;&gt;0)))&amp;""v"", G901&amp;""r""))"),"129r")</f>
        <v>129r</v>
      </c>
      <c r="K901" s="25" t="str">
        <f t="shared" si="1"/>
        <v>De rubigine ferri</v>
      </c>
    </row>
    <row r="902">
      <c r="A902" s="15" t="s">
        <v>11757</v>
      </c>
      <c r="B902" s="14" t="s">
        <v>7803</v>
      </c>
      <c r="C902" s="15" t="s">
        <v>11758</v>
      </c>
      <c r="D902" s="15"/>
      <c r="E902" s="15">
        <v>279.0</v>
      </c>
      <c r="F902" s="15" t="s">
        <v>9047</v>
      </c>
      <c r="G902" s="15">
        <v>129.0</v>
      </c>
      <c r="H902" s="15" t="s">
        <v>771</v>
      </c>
      <c r="I902" s="15" t="s">
        <v>11759</v>
      </c>
      <c r="J902" s="26" t="str">
        <f>IFERROR(__xludf.DUMMYFUNCTION("IF(G902="""","""",if(G902=0, INDEX(G$2:G902, MAX(FILTER(ROW(G$2:G902), G$2:G902&lt;&gt;0)))&amp;""v"", G902&amp;""r""))"),"129r")</f>
        <v>129r</v>
      </c>
      <c r="K902" s="25" t="str">
        <f t="shared" si="1"/>
        <v>De stercore ferri</v>
      </c>
    </row>
    <row r="903">
      <c r="A903" s="15" t="s">
        <v>11760</v>
      </c>
      <c r="B903" s="14" t="s">
        <v>7805</v>
      </c>
      <c r="C903" s="15" t="s">
        <v>11761</v>
      </c>
      <c r="D903" s="15"/>
      <c r="E903" s="15">
        <v>279.0</v>
      </c>
      <c r="F903" s="15" t="s">
        <v>9047</v>
      </c>
      <c r="G903" s="15">
        <v>129.0</v>
      </c>
      <c r="H903" s="15" t="s">
        <v>779</v>
      </c>
      <c r="I903" s="15" t="s">
        <v>11762</v>
      </c>
      <c r="J903" s="26" t="str">
        <f>IFERROR(__xludf.DUMMYFUNCTION("IF(G903="""","""",if(G903=0, INDEX(G$2:G903, MAX(FILTER(ROW(G$2:G903), G$2:G903&lt;&gt;0)))&amp;""v"", G903&amp;""r""))"),"129r")</f>
        <v>129r</v>
      </c>
      <c r="K903" s="25" t="str">
        <f t="shared" si="1"/>
        <v>De plumbo eloto</v>
      </c>
    </row>
    <row r="904">
      <c r="A904" s="15" t="s">
        <v>11763</v>
      </c>
      <c r="B904" s="14" t="s">
        <v>7808</v>
      </c>
      <c r="C904" s="15" t="s">
        <v>11764</v>
      </c>
      <c r="D904" s="15"/>
      <c r="E904" s="15">
        <v>280.0</v>
      </c>
      <c r="F904" s="15" t="s">
        <v>9047</v>
      </c>
      <c r="G904" s="15">
        <v>0.0</v>
      </c>
      <c r="H904" s="15" t="s">
        <v>787</v>
      </c>
      <c r="I904" s="15" t="s">
        <v>11765</v>
      </c>
      <c r="J904" s="26" t="str">
        <f>IFERROR(__xludf.DUMMYFUNCTION("IF(G904="""","""",if(G904=0, INDEX(G$2:G904, MAX(FILTER(ROW(G$2:G904), G$2:G904&lt;&gt;0)))&amp;""v"", G904&amp;""r""))"),"0v")</f>
        <v>0v</v>
      </c>
      <c r="K904" s="25" t="str">
        <f t="shared" si="1"/>
        <v>De plumbo vito</v>
      </c>
    </row>
    <row r="905">
      <c r="A905" s="15" t="s">
        <v>11766</v>
      </c>
      <c r="B905" s="14" t="s">
        <v>7810</v>
      </c>
      <c r="C905" s="15" t="s">
        <v>11767</v>
      </c>
      <c r="D905" s="15"/>
      <c r="E905" s="15">
        <v>280.0</v>
      </c>
      <c r="F905" s="15" t="s">
        <v>9047</v>
      </c>
      <c r="G905" s="15">
        <v>0.0</v>
      </c>
      <c r="H905" s="15" t="s">
        <v>795</v>
      </c>
      <c r="I905" s="15" t="s">
        <v>11768</v>
      </c>
      <c r="J905" s="26" t="str">
        <f>IFERROR(__xludf.DUMMYFUNCTION("IF(G905="""","""",if(G905=0, INDEX(G$2:G905, MAX(FILTER(ROW(G$2:G905), G$2:G905&lt;&gt;0)))&amp;""v"", G905&amp;""r""))"),"0v")</f>
        <v>0v</v>
      </c>
      <c r="K905" s="25" t="str">
        <f t="shared" si="1"/>
        <v>De recremento plumbi</v>
      </c>
    </row>
    <row r="906">
      <c r="A906" s="15" t="s">
        <v>11769</v>
      </c>
      <c r="B906" s="14" t="s">
        <v>7812</v>
      </c>
      <c r="C906" s="15" t="s">
        <v>11770</v>
      </c>
      <c r="D906" s="15"/>
      <c r="E906" s="15">
        <v>280.0</v>
      </c>
      <c r="F906" s="15" t="s">
        <v>9047</v>
      </c>
      <c r="G906" s="15">
        <v>0.0</v>
      </c>
      <c r="H906" s="15" t="s">
        <v>803</v>
      </c>
      <c r="I906" s="15" t="s">
        <v>11771</v>
      </c>
      <c r="J906" s="26" t="str">
        <f>IFERROR(__xludf.DUMMYFUNCTION("IF(G906="""","""",if(G906=0, INDEX(G$2:G906, MAX(FILTER(ROW(G$2:G906), G$2:G906&lt;&gt;0)))&amp;""v"", G906&amp;""r""))"),"0v")</f>
        <v>0v</v>
      </c>
      <c r="K906" s="25" t="str">
        <f t="shared" si="1"/>
        <v>De molibdoide lapide</v>
      </c>
    </row>
    <row r="907">
      <c r="A907" s="15" t="s">
        <v>11772</v>
      </c>
      <c r="B907" s="14" t="s">
        <v>7814</v>
      </c>
      <c r="C907" s="15" t="s">
        <v>11773</v>
      </c>
      <c r="D907" s="15"/>
      <c r="E907" s="15">
        <v>280.0</v>
      </c>
      <c r="F907" s="15" t="s">
        <v>9047</v>
      </c>
      <c r="G907" s="15">
        <v>0.0</v>
      </c>
      <c r="H907" s="15" t="s">
        <v>807</v>
      </c>
      <c r="I907" s="15" t="s">
        <v>11774</v>
      </c>
      <c r="J907" s="26" t="str">
        <f>IFERROR(__xludf.DUMMYFUNCTION("IF(G907="""","""",if(G907=0, INDEX(G$2:G907, MAX(FILTER(ROW(G$2:G907), G$2:G907&lt;&gt;0)))&amp;""v"", G907&amp;""r""))"),"0v")</f>
        <v>0v</v>
      </c>
      <c r="K907" s="25" t="str">
        <f t="shared" si="1"/>
        <v>De stibio</v>
      </c>
    </row>
    <row r="908">
      <c r="A908" s="15" t="s">
        <v>11775</v>
      </c>
      <c r="B908" s="14" t="s">
        <v>7817</v>
      </c>
      <c r="C908" s="15" t="s">
        <v>11776</v>
      </c>
      <c r="D908" s="15"/>
      <c r="E908" s="15">
        <v>281.0</v>
      </c>
      <c r="F908" s="15" t="s">
        <v>9047</v>
      </c>
      <c r="G908" s="15">
        <v>130.0</v>
      </c>
      <c r="H908" s="15" t="s">
        <v>11777</v>
      </c>
      <c r="I908" s="15" t="s">
        <v>11778</v>
      </c>
      <c r="J908" s="26" t="str">
        <f>IFERROR(__xludf.DUMMYFUNCTION("IF(G908="""","""",if(G908=0, INDEX(G$2:G908, MAX(FILTER(ROW(G$2:G908), G$2:G908&lt;&gt;0)))&amp;""v"", G908&amp;""r""))"),"130r")</f>
        <v>130r</v>
      </c>
      <c r="K908" s="25" t="str">
        <f t="shared" si="1"/>
        <v>De molibdaena seu plumbagine</v>
      </c>
    </row>
    <row r="909">
      <c r="A909" s="15" t="s">
        <v>11779</v>
      </c>
      <c r="B909" s="14" t="s">
        <v>7820</v>
      </c>
      <c r="C909" s="15" t="s">
        <v>11780</v>
      </c>
      <c r="D909" s="15"/>
      <c r="E909" s="15">
        <v>281.0</v>
      </c>
      <c r="F909" s="15" t="s">
        <v>9047</v>
      </c>
      <c r="G909" s="15">
        <v>130.0</v>
      </c>
      <c r="H909" s="15" t="s">
        <v>824</v>
      </c>
      <c r="I909" s="15" t="s">
        <v>11781</v>
      </c>
      <c r="J909" s="26" t="str">
        <f>IFERROR(__xludf.DUMMYFUNCTION("IF(G909="""","""",if(G909=0, INDEX(G$2:G909, MAX(FILTER(ROW(G$2:G909), G$2:G909&lt;&gt;0)))&amp;""v"", G909&amp;""r""))"),"130r")</f>
        <v>130r</v>
      </c>
      <c r="K909" s="25" t="str">
        <f t="shared" si="1"/>
        <v>De recremento argenti</v>
      </c>
    </row>
    <row r="910">
      <c r="A910" s="15" t="s">
        <v>11782</v>
      </c>
      <c r="B910" s="14" t="s">
        <v>7823</v>
      </c>
      <c r="C910" s="15" t="s">
        <v>11783</v>
      </c>
      <c r="D910" s="15"/>
      <c r="E910" s="15">
        <v>281.0</v>
      </c>
      <c r="F910" s="15" t="s">
        <v>9047</v>
      </c>
      <c r="G910" s="15">
        <v>130.0</v>
      </c>
      <c r="H910" s="15" t="s">
        <v>832</v>
      </c>
      <c r="I910" s="15" t="s">
        <v>11784</v>
      </c>
      <c r="J910" s="26" t="str">
        <f>IFERROR(__xludf.DUMMYFUNCTION("IF(G910="""","""",if(G910=0, INDEX(G$2:G910, MAX(FILTER(ROW(G$2:G910), G$2:G910&lt;&gt;0)))&amp;""v"", G910&amp;""r""))"),"130r")</f>
        <v>130r</v>
      </c>
      <c r="K910" s="25" t="str">
        <f t="shared" si="1"/>
        <v>Di spuma argenti</v>
      </c>
    </row>
    <row r="911">
      <c r="A911" s="15" t="s">
        <v>11785</v>
      </c>
      <c r="B911" s="14" t="s">
        <v>7825</v>
      </c>
      <c r="C911" s="15" t="s">
        <v>11786</v>
      </c>
      <c r="D911" s="15"/>
      <c r="E911" s="15">
        <v>283.0</v>
      </c>
      <c r="F911" s="15" t="s">
        <v>9047</v>
      </c>
      <c r="G911" s="15">
        <v>131.0</v>
      </c>
      <c r="H911" s="15" t="s">
        <v>840</v>
      </c>
      <c r="I911" s="15" t="s">
        <v>11787</v>
      </c>
      <c r="J911" s="26" t="str">
        <f>IFERROR(__xludf.DUMMYFUNCTION("IF(G911="""","""",if(G911=0, INDEX(G$2:G911, MAX(FILTER(ROW(G$2:G911), G$2:G911&lt;&gt;0)))&amp;""v"", G911&amp;""r""))"),"131r")</f>
        <v>131r</v>
      </c>
      <c r="K911" s="25" t="str">
        <f t="shared" si="1"/>
        <v>De cerusa</v>
      </c>
    </row>
    <row r="912">
      <c r="A912" s="15" t="s">
        <v>11788</v>
      </c>
      <c r="B912" s="14" t="s">
        <v>7828</v>
      </c>
      <c r="C912" s="15" t="s">
        <v>11789</v>
      </c>
      <c r="D912" s="15"/>
      <c r="E912" s="15">
        <v>283.0</v>
      </c>
      <c r="F912" s="15" t="s">
        <v>9047</v>
      </c>
      <c r="G912" s="15">
        <v>131.0</v>
      </c>
      <c r="H912" s="15" t="s">
        <v>848</v>
      </c>
      <c r="I912" s="15" t="s">
        <v>11790</v>
      </c>
      <c r="J912" s="26" t="str">
        <f>IFERROR(__xludf.DUMMYFUNCTION("IF(G912="""","""",if(G912=0, INDEX(G$2:G912, MAX(FILTER(ROW(G$2:G912), G$2:G912&lt;&gt;0)))&amp;""v"", G912&amp;""r""))"),"131r")</f>
        <v>131r</v>
      </c>
      <c r="K912" s="25" t="str">
        <f t="shared" si="1"/>
        <v>De chrysocolla</v>
      </c>
    </row>
    <row r="913">
      <c r="A913" s="15" t="s">
        <v>11791</v>
      </c>
      <c r="B913" s="14" t="s">
        <v>7831</v>
      </c>
      <c r="C913" s="15" t="s">
        <v>11792</v>
      </c>
      <c r="D913" s="15"/>
      <c r="E913" s="15">
        <v>284.0</v>
      </c>
      <c r="F913" s="15" t="s">
        <v>9047</v>
      </c>
      <c r="G913" s="15">
        <v>0.0</v>
      </c>
      <c r="H913" s="15" t="s">
        <v>856</v>
      </c>
      <c r="I913" s="15" t="s">
        <v>11793</v>
      </c>
      <c r="J913" s="26" t="str">
        <f>IFERROR(__xludf.DUMMYFUNCTION("IF(G913="""","""",if(G913=0, INDEX(G$2:G913, MAX(FILTER(ROW(G$2:G913), G$2:G913&lt;&gt;0)))&amp;""v"", G913&amp;""r""))"),"0v")</f>
        <v>0v</v>
      </c>
      <c r="K913" s="25" t="str">
        <f t="shared" si="1"/>
        <v>De armenio lapide</v>
      </c>
    </row>
    <row r="914">
      <c r="A914" s="15" t="s">
        <v>11794</v>
      </c>
      <c r="B914" s="14" t="s">
        <v>7833</v>
      </c>
      <c r="C914" s="15" t="s">
        <v>11795</v>
      </c>
      <c r="D914" s="15"/>
      <c r="E914" s="15">
        <v>284.0</v>
      </c>
      <c r="F914" s="15" t="s">
        <v>9047</v>
      </c>
      <c r="G914" s="15">
        <v>0.0</v>
      </c>
      <c r="H914" s="15" t="s">
        <v>864</v>
      </c>
      <c r="I914" s="15" t="s">
        <v>11796</v>
      </c>
      <c r="J914" s="26" t="str">
        <f>IFERROR(__xludf.DUMMYFUNCTION("IF(G914="""","""",if(G914=0, INDEX(G$2:G914, MAX(FILTER(ROW(G$2:G914), G$2:G914&lt;&gt;0)))&amp;""v"", G914&amp;""r""))"),"0v")</f>
        <v>0v</v>
      </c>
      <c r="K914" s="25" t="str">
        <f t="shared" si="1"/>
        <v>De caeruleo</v>
      </c>
    </row>
    <row r="915">
      <c r="A915" s="15" t="s">
        <v>11797</v>
      </c>
      <c r="B915" s="14" t="s">
        <v>7836</v>
      </c>
      <c r="C915" s="15" t="s">
        <v>11798</v>
      </c>
      <c r="D915" s="15"/>
      <c r="E915" s="15">
        <v>284.0</v>
      </c>
      <c r="F915" s="15" t="s">
        <v>9047</v>
      </c>
      <c r="G915" s="15">
        <v>0.0</v>
      </c>
      <c r="H915" s="15" t="s">
        <v>880</v>
      </c>
      <c r="I915" s="15" t="s">
        <v>11799</v>
      </c>
      <c r="J915" s="26" t="str">
        <f>IFERROR(__xludf.DUMMYFUNCTION("IF(G915="""","""",if(G915=0, INDEX(G$2:G915, MAX(FILTER(ROW(G$2:G915), G$2:G915&lt;&gt;0)))&amp;""v"", G915&amp;""r""))"),"0v")</f>
        <v>0v</v>
      </c>
      <c r="K915" s="25" t="str">
        <f t="shared" si="1"/>
        <v>De indico</v>
      </c>
    </row>
    <row r="916">
      <c r="A916" s="15" t="s">
        <v>11800</v>
      </c>
      <c r="B916" s="14" t="s">
        <v>7839</v>
      </c>
      <c r="C916" s="15" t="s">
        <v>11801</v>
      </c>
      <c r="D916" s="15"/>
      <c r="E916" s="15">
        <v>284.0</v>
      </c>
      <c r="F916" s="15" t="s">
        <v>9047</v>
      </c>
      <c r="G916" s="15">
        <v>0.0</v>
      </c>
      <c r="H916" s="15" t="s">
        <v>1958</v>
      </c>
      <c r="I916" s="15" t="s">
        <v>11802</v>
      </c>
      <c r="J916" s="26" t="str">
        <f>IFERROR(__xludf.DUMMYFUNCTION("IF(G916="""","""",if(G916=0, INDEX(G$2:G916, MAX(FILTER(ROW(G$2:G916), G$2:G916&lt;&gt;0)))&amp;""v"", G916&amp;""r""))"),"0v")</f>
        <v>0v</v>
      </c>
      <c r="K916" s="25" t="str">
        <f t="shared" si="1"/>
        <v>De ochra</v>
      </c>
    </row>
    <row r="917">
      <c r="A917" s="15" t="s">
        <v>11803</v>
      </c>
      <c r="B917" s="14" t="s">
        <v>7843</v>
      </c>
      <c r="C917" s="15" t="s">
        <v>11804</v>
      </c>
      <c r="D917" s="15"/>
      <c r="E917" s="15">
        <v>284.0</v>
      </c>
      <c r="F917" s="15" t="s">
        <v>9047</v>
      </c>
      <c r="G917" s="15">
        <v>0.0</v>
      </c>
      <c r="H917" s="15" t="s">
        <v>888</v>
      </c>
      <c r="I917" s="15" t="s">
        <v>11805</v>
      </c>
      <c r="J917" s="26" t="str">
        <f>IFERROR(__xludf.DUMMYFUNCTION("IF(G917="""","""",if(G917=0, INDEX(G$2:G917, MAX(FILTER(ROW(G$2:G917), G$2:G917&lt;&gt;0)))&amp;""v"", G917&amp;""r""))"),"0v")</f>
        <v>0v</v>
      </c>
      <c r="K917" s="25" t="str">
        <f t="shared" si="1"/>
        <v>De cinnabari</v>
      </c>
    </row>
    <row r="918">
      <c r="A918" s="15" t="s">
        <v>11806</v>
      </c>
      <c r="B918" s="14" t="s">
        <v>7845</v>
      </c>
      <c r="C918" s="15" t="s">
        <v>11807</v>
      </c>
      <c r="D918" s="15"/>
      <c r="E918" s="15">
        <v>285.0</v>
      </c>
      <c r="F918" s="15" t="s">
        <v>9047</v>
      </c>
      <c r="G918" s="15">
        <v>132.0</v>
      </c>
      <c r="H918" s="15" t="s">
        <v>897</v>
      </c>
      <c r="I918" s="15" t="s">
        <v>11808</v>
      </c>
      <c r="J918" s="26" t="str">
        <f>IFERROR(__xludf.DUMMYFUNCTION("IF(G918="""","""",if(G918=0, INDEX(G$2:G918, MAX(FILTER(ROW(G$2:G918), G$2:G918&lt;&gt;0)))&amp;""v"", G918&amp;""r""))"),"132r")</f>
        <v>132r</v>
      </c>
      <c r="K918" s="25" t="str">
        <f t="shared" si="1"/>
        <v>De argento vino</v>
      </c>
    </row>
    <row r="919">
      <c r="A919" s="15" t="s">
        <v>11809</v>
      </c>
      <c r="B919" s="14" t="s">
        <v>7848</v>
      </c>
      <c r="C919" s="15" t="s">
        <v>11810</v>
      </c>
      <c r="D919" s="15"/>
      <c r="E919" s="15">
        <v>285.0</v>
      </c>
      <c r="F919" s="15" t="s">
        <v>9047</v>
      </c>
      <c r="G919" s="15">
        <v>132.0</v>
      </c>
      <c r="H919" s="15" t="s">
        <v>905</v>
      </c>
      <c r="I919" s="15" t="s">
        <v>11811</v>
      </c>
      <c r="J919" s="26" t="str">
        <f>IFERROR(__xludf.DUMMYFUNCTION("IF(G919="""","""",if(G919=0, INDEX(G$2:G919, MAX(FILTER(ROW(G$2:G919), G$2:G919&lt;&gt;0)))&amp;""v"", G919&amp;""r""))"),"132r")</f>
        <v>132r</v>
      </c>
      <c r="K919" s="25" t="str">
        <f t="shared" si="1"/>
        <v>De rubrica ceu minio sinopico</v>
      </c>
    </row>
    <row r="920">
      <c r="A920" s="15" t="s">
        <v>11812</v>
      </c>
      <c r="B920" s="14" t="s">
        <v>7851</v>
      </c>
      <c r="C920" s="15" t="s">
        <v>11813</v>
      </c>
      <c r="D920" s="15"/>
      <c r="E920" s="15">
        <v>285.0</v>
      </c>
      <c r="F920" s="15" t="s">
        <v>9047</v>
      </c>
      <c r="G920" s="15">
        <v>132.0</v>
      </c>
      <c r="H920" s="15" t="s">
        <v>913</v>
      </c>
      <c r="I920" s="15" t="s">
        <v>11814</v>
      </c>
      <c r="J920" s="26" t="str">
        <f>IFERROR(__xludf.DUMMYFUNCTION("IF(G920="""","""",if(G920=0, INDEX(G$2:G920, MAX(FILTER(ROW(G$2:G920), G$2:G920&lt;&gt;0)))&amp;""v"", G920&amp;""r""))"),"132r")</f>
        <v>132r</v>
      </c>
      <c r="K920" s="25" t="str">
        <f t="shared" si="1"/>
        <v>De rubrica fabrili</v>
      </c>
    </row>
    <row r="921">
      <c r="A921" s="15" t="s">
        <v>11815</v>
      </c>
      <c r="B921" s="14" t="s">
        <v>7854</v>
      </c>
      <c r="C921" s="15" t="s">
        <v>11816</v>
      </c>
      <c r="D921" s="15"/>
      <c r="E921" s="15">
        <v>286.0</v>
      </c>
      <c r="F921" s="15" t="s">
        <v>9047</v>
      </c>
      <c r="G921" s="15">
        <v>0.0</v>
      </c>
      <c r="H921" s="15" t="s">
        <v>921</v>
      </c>
      <c r="I921" s="15" t="s">
        <v>11817</v>
      </c>
      <c r="J921" s="26" t="str">
        <f>IFERROR(__xludf.DUMMYFUNCTION("IF(G921="""","""",if(G921=0, INDEX(G$2:G921, MAX(FILTER(ROW(G$2:G921), G$2:G921&lt;&gt;0)))&amp;""v"", G921&amp;""r""))"),"0v")</f>
        <v>0v</v>
      </c>
      <c r="K921" s="25" t="str">
        <f t="shared" si="1"/>
        <v>De lemnia terra</v>
      </c>
    </row>
    <row r="922">
      <c r="A922" s="15" t="s">
        <v>11818</v>
      </c>
      <c r="B922" s="14" t="s">
        <v>7856</v>
      </c>
      <c r="C922" s="15" t="s">
        <v>11819</v>
      </c>
      <c r="D922" s="15"/>
      <c r="E922" s="15">
        <v>286.0</v>
      </c>
      <c r="F922" s="15" t="s">
        <v>9047</v>
      </c>
      <c r="G922" s="15">
        <v>0.0</v>
      </c>
      <c r="H922" s="15" t="s">
        <v>929</v>
      </c>
      <c r="I922" s="15" t="s">
        <v>11820</v>
      </c>
      <c r="J922" s="26" t="str">
        <f>IFERROR(__xludf.DUMMYFUNCTION("IF(G922="""","""",if(G922=0, INDEX(G$2:G922, MAX(FILTER(ROW(G$2:G922), G$2:G922&lt;&gt;0)))&amp;""v"", G922&amp;""r""))"),"0v")</f>
        <v>0v</v>
      </c>
      <c r="K922" s="25" t="str">
        <f t="shared" si="1"/>
        <v>De attramento futorio</v>
      </c>
    </row>
    <row r="923">
      <c r="A923" s="15" t="s">
        <v>11821</v>
      </c>
      <c r="B923" s="14" t="s">
        <v>7859</v>
      </c>
      <c r="C923" s="15" t="s">
        <v>11822</v>
      </c>
      <c r="D923" s="15"/>
      <c r="E923" s="15">
        <v>286.0</v>
      </c>
      <c r="F923" s="15" t="s">
        <v>9047</v>
      </c>
      <c r="G923" s="15">
        <v>0.0</v>
      </c>
      <c r="H923" s="15" t="s">
        <v>937</v>
      </c>
      <c r="I923" s="15" t="s">
        <v>11823</v>
      </c>
      <c r="J923" s="26" t="str">
        <f>IFERROR(__xludf.DUMMYFUNCTION("IF(G923="""","""",if(G923=0, INDEX(G$2:G923, MAX(FILTER(ROW(G$2:G923), G$2:G923&lt;&gt;0)))&amp;""v"", G923&amp;""r""))"),"0v")</f>
        <v>0v</v>
      </c>
      <c r="K923" s="25" t="str">
        <f t="shared" si="1"/>
        <v>De chalcite</v>
      </c>
    </row>
    <row r="924">
      <c r="A924" s="15" t="s">
        <v>11824</v>
      </c>
      <c r="B924" s="14" t="s">
        <v>7862</v>
      </c>
      <c r="C924" s="15" t="s">
        <v>11825</v>
      </c>
      <c r="D924" s="15"/>
      <c r="E924" s="15">
        <v>287.0</v>
      </c>
      <c r="F924" s="15" t="s">
        <v>9047</v>
      </c>
      <c r="G924" s="15">
        <v>133.0</v>
      </c>
      <c r="H924" s="15" t="s">
        <v>941</v>
      </c>
      <c r="I924" s="15" t="s">
        <v>11826</v>
      </c>
      <c r="J924" s="26" t="str">
        <f>IFERROR(__xludf.DUMMYFUNCTION("IF(G924="""","""",if(G924=0, INDEX(G$2:G924, MAX(FILTER(ROW(G$2:G924), G$2:G924&lt;&gt;0)))&amp;""v"", G924&amp;""r""))"),"133r")</f>
        <v>133r</v>
      </c>
      <c r="K924" s="25" t="str">
        <f t="shared" si="1"/>
        <v>De psorico</v>
      </c>
    </row>
    <row r="925">
      <c r="A925" s="15" t="s">
        <v>11827</v>
      </c>
      <c r="B925" s="14" t="s">
        <v>7862</v>
      </c>
      <c r="C925" s="15" t="s">
        <v>11828</v>
      </c>
      <c r="D925" s="15"/>
      <c r="E925" s="15">
        <v>287.0</v>
      </c>
      <c r="F925" s="15" t="s">
        <v>9047</v>
      </c>
      <c r="G925" s="15">
        <v>133.0</v>
      </c>
      <c r="H925" s="15" t="s">
        <v>949</v>
      </c>
      <c r="I925" s="15" t="s">
        <v>5193</v>
      </c>
      <c r="J925" s="26" t="str">
        <f>IFERROR(__xludf.DUMMYFUNCTION("IF(G925="""","""",if(G925=0, INDEX(G$2:G925, MAX(FILTER(ROW(G$2:G925), G$2:G925&lt;&gt;0)))&amp;""v"", G925&amp;""r""))"),"133r")</f>
        <v>133r</v>
      </c>
      <c r="K925" s="25" t="str">
        <f t="shared" si="1"/>
        <v>De misy</v>
      </c>
    </row>
    <row r="926">
      <c r="A926" s="15" t="s">
        <v>11829</v>
      </c>
      <c r="B926" s="14" t="s">
        <v>7864</v>
      </c>
      <c r="C926" s="15" t="s">
        <v>11830</v>
      </c>
      <c r="D926" s="15"/>
      <c r="E926" s="15">
        <v>287.0</v>
      </c>
      <c r="F926" s="15" t="s">
        <v>9047</v>
      </c>
      <c r="G926" s="15">
        <v>133.0</v>
      </c>
      <c r="H926" s="15" t="s">
        <v>957</v>
      </c>
      <c r="I926" s="15" t="s">
        <v>5197</v>
      </c>
      <c r="J926" s="26" t="str">
        <f>IFERROR(__xludf.DUMMYFUNCTION("IF(G926="""","""",if(G926=0, INDEX(G$2:G926, MAX(FILTER(ROW(G$2:G926), G$2:G926&lt;&gt;0)))&amp;""v"", G926&amp;""r""))"),"133r")</f>
        <v>133r</v>
      </c>
      <c r="K926" s="25" t="str">
        <f t="shared" si="1"/>
        <v>De melanteria</v>
      </c>
    </row>
    <row r="927">
      <c r="A927" s="15" t="s">
        <v>11831</v>
      </c>
      <c r="B927" s="14" t="s">
        <v>7866</v>
      </c>
      <c r="C927" s="15" t="s">
        <v>11832</v>
      </c>
      <c r="D927" s="15"/>
      <c r="E927" s="15">
        <v>287.0</v>
      </c>
      <c r="F927" s="15" t="s">
        <v>9047</v>
      </c>
      <c r="G927" s="15">
        <v>133.0</v>
      </c>
      <c r="H927" s="15" t="s">
        <v>11833</v>
      </c>
      <c r="I927" s="15" t="s">
        <v>11834</v>
      </c>
      <c r="J927" s="26" t="str">
        <f>IFERROR(__xludf.DUMMYFUNCTION("IF(G927="""","""",if(G927=0, INDEX(G$2:G927, MAX(FILTER(ROW(G$2:G927), G$2:G927&lt;&gt;0)))&amp;""v"", G927&amp;""r""))"),"133r")</f>
        <v>133r</v>
      </c>
      <c r="K927" s="25" t="str">
        <f t="shared" si="1"/>
        <v>De sory</v>
      </c>
    </row>
    <row r="928">
      <c r="A928" s="15" t="s">
        <v>11835</v>
      </c>
      <c r="B928" s="14" t="s">
        <v>7868</v>
      </c>
      <c r="C928" s="15" t="s">
        <v>11836</v>
      </c>
      <c r="D928" s="15"/>
      <c r="E928" s="15">
        <v>288.0</v>
      </c>
      <c r="F928" s="15" t="s">
        <v>9047</v>
      </c>
      <c r="G928" s="15">
        <v>0.0</v>
      </c>
      <c r="H928" s="15" t="s">
        <v>973</v>
      </c>
      <c r="I928" s="15" t="s">
        <v>11837</v>
      </c>
      <c r="J928" s="26" t="str">
        <f>IFERROR(__xludf.DUMMYFUNCTION("IF(G928="""","""",if(G928=0, INDEX(G$2:G928, MAX(FILTER(ROW(G$2:G928), G$2:G928&lt;&gt;0)))&amp;""v"", G928&amp;""r""))"),"0v")</f>
        <v>0v</v>
      </c>
      <c r="K928" s="25" t="str">
        <f t="shared" si="1"/>
        <v>De diphryge</v>
      </c>
    </row>
    <row r="929">
      <c r="A929" s="15" t="s">
        <v>11838</v>
      </c>
      <c r="B929" s="14" t="s">
        <v>7871</v>
      </c>
      <c r="C929" s="15" t="s">
        <v>11839</v>
      </c>
      <c r="D929" s="15"/>
      <c r="E929" s="15">
        <v>288.0</v>
      </c>
      <c r="F929" s="15" t="s">
        <v>9047</v>
      </c>
      <c r="G929" s="15">
        <v>0.0</v>
      </c>
      <c r="H929" s="15" t="s">
        <v>982</v>
      </c>
      <c r="I929" s="15" t="s">
        <v>11840</v>
      </c>
      <c r="J929" s="26" t="str">
        <f>IFERROR(__xludf.DUMMYFUNCTION("IF(G929="""","""",if(G929=0, INDEX(G$2:G929, MAX(FILTER(ROW(G$2:G929), G$2:G929&lt;&gt;0)))&amp;""v"", G929&amp;""r""))"),"0v")</f>
        <v>0v</v>
      </c>
      <c r="K929" s="25" t="str">
        <f t="shared" si="1"/>
        <v>De auripigmento</v>
      </c>
    </row>
    <row r="930">
      <c r="A930" s="15" t="s">
        <v>11841</v>
      </c>
      <c r="B930" s="14" t="s">
        <v>7873</v>
      </c>
      <c r="C930" s="15" t="s">
        <v>11842</v>
      </c>
      <c r="D930" s="15"/>
      <c r="E930" s="15">
        <v>289.0</v>
      </c>
      <c r="F930" s="15" t="s">
        <v>9047</v>
      </c>
      <c r="G930" s="15">
        <v>134.0</v>
      </c>
      <c r="H930" s="15" t="s">
        <v>990</v>
      </c>
      <c r="I930" s="15" t="s">
        <v>11843</v>
      </c>
      <c r="J930" s="26" t="str">
        <f>IFERROR(__xludf.DUMMYFUNCTION("IF(G930="""","""",if(G930=0, INDEX(G$2:G930, MAX(FILTER(ROW(G$2:G930), G$2:G930&lt;&gt;0)))&amp;""v"", G930&amp;""r""))"),"134r")</f>
        <v>134r</v>
      </c>
      <c r="K930" s="25" t="str">
        <f t="shared" si="1"/>
        <v>De sandaracha</v>
      </c>
    </row>
    <row r="931">
      <c r="A931" s="15" t="s">
        <v>11844</v>
      </c>
      <c r="B931" s="14" t="s">
        <v>7875</v>
      </c>
      <c r="C931" s="15" t="s">
        <v>11845</v>
      </c>
      <c r="D931" s="15"/>
      <c r="E931" s="15">
        <v>289.0</v>
      </c>
      <c r="F931" s="15" t="s">
        <v>9047</v>
      </c>
      <c r="G931" s="15">
        <v>134.0</v>
      </c>
      <c r="H931" s="15" t="s">
        <v>998</v>
      </c>
      <c r="I931" s="15" t="s">
        <v>11846</v>
      </c>
      <c r="J931" s="26" t="str">
        <f>IFERROR(__xludf.DUMMYFUNCTION("IF(G931="""","""",if(G931=0, INDEX(G$2:G931, MAX(FILTER(ROW(G$2:G931), G$2:G931&lt;&gt;0)))&amp;""v"", G931&amp;""r""))"),"134r")</f>
        <v>134r</v>
      </c>
      <c r="K931" s="25" t="str">
        <f t="shared" si="1"/>
        <v>De alumine</v>
      </c>
    </row>
    <row r="932">
      <c r="A932" s="15" t="s">
        <v>11847</v>
      </c>
      <c r="B932" s="14" t="s">
        <v>7878</v>
      </c>
      <c r="C932" s="15" t="s">
        <v>11848</v>
      </c>
      <c r="D932" s="15"/>
      <c r="E932" s="15">
        <v>290.0</v>
      </c>
      <c r="F932" s="15" t="s">
        <v>9047</v>
      </c>
      <c r="G932" s="15">
        <v>0.0</v>
      </c>
      <c r="H932" s="15" t="s">
        <v>1006</v>
      </c>
      <c r="I932" s="15" t="s">
        <v>11849</v>
      </c>
      <c r="J932" s="26" t="str">
        <f>IFERROR(__xludf.DUMMYFUNCTION("IF(G932="""","""",if(G932=0, INDEX(G$2:G932, MAX(FILTER(ROW(G$2:G932), G$2:G932&lt;&gt;0)))&amp;""v"", G932&amp;""r""))"),"0v")</f>
        <v>0v</v>
      </c>
      <c r="K932" s="25" t="str">
        <f t="shared" si="1"/>
        <v>De sulphure</v>
      </c>
    </row>
    <row r="933">
      <c r="A933" s="15" t="s">
        <v>11850</v>
      </c>
      <c r="B933" s="14" t="s">
        <v>7881</v>
      </c>
      <c r="C933" s="15" t="s">
        <v>11851</v>
      </c>
      <c r="D933" s="15"/>
      <c r="E933" s="15">
        <v>290.0</v>
      </c>
      <c r="F933" s="15" t="s">
        <v>9047</v>
      </c>
      <c r="G933" s="15">
        <v>0.0</v>
      </c>
      <c r="H933" s="15" t="s">
        <v>1014</v>
      </c>
      <c r="I933" s="15" t="s">
        <v>11852</v>
      </c>
      <c r="J933" s="26" t="str">
        <f>IFERROR(__xludf.DUMMYFUNCTION("IF(G933="""","""",if(G933=0, INDEX(G$2:G933, MAX(FILTER(ROW(G$2:G933), G$2:G933&lt;&gt;0)))&amp;""v"", G933&amp;""r""))"),"0v")</f>
        <v>0v</v>
      </c>
      <c r="K933" s="25" t="str">
        <f t="shared" si="1"/>
        <v>De pumice</v>
      </c>
    </row>
    <row r="934">
      <c r="A934" s="15" t="s">
        <v>11853</v>
      </c>
      <c r="B934" s="14" t="s">
        <v>7884</v>
      </c>
      <c r="C934" s="15" t="s">
        <v>11854</v>
      </c>
      <c r="D934" s="15"/>
      <c r="E934" s="15">
        <v>290.0</v>
      </c>
      <c r="F934" s="15" t="s">
        <v>9047</v>
      </c>
      <c r="G934" s="15">
        <v>0.0</v>
      </c>
      <c r="H934" s="15" t="s">
        <v>1020</v>
      </c>
      <c r="I934" s="15" t="s">
        <v>11855</v>
      </c>
      <c r="J934" s="26" t="str">
        <f>IFERROR(__xludf.DUMMYFUNCTION("IF(G934="""","""",if(G934=0, INDEX(G$2:G934, MAX(FILTER(ROW(G$2:G934), G$2:G934&lt;&gt;0)))&amp;""v"", G934&amp;""r""))"),"0v")</f>
        <v>0v</v>
      </c>
      <c r="K934" s="25" t="str">
        <f t="shared" si="1"/>
        <v>De sale</v>
      </c>
    </row>
    <row r="935">
      <c r="A935" s="15" t="s">
        <v>11856</v>
      </c>
      <c r="B935" s="14" t="s">
        <v>7886</v>
      </c>
      <c r="C935" s="15" t="s">
        <v>11857</v>
      </c>
      <c r="D935" s="15"/>
      <c r="E935" s="15">
        <v>291.0</v>
      </c>
      <c r="F935" s="15" t="s">
        <v>9047</v>
      </c>
      <c r="G935" s="15">
        <v>135.0</v>
      </c>
      <c r="H935" s="15" t="s">
        <v>1024</v>
      </c>
      <c r="I935" s="15" t="s">
        <v>11858</v>
      </c>
      <c r="J935" s="26" t="str">
        <f>IFERROR(__xludf.DUMMYFUNCTION("IF(G935="""","""",if(G935=0, INDEX(G$2:G935, MAX(FILTER(ROW(G$2:G935), G$2:G935&lt;&gt;0)))&amp;""v"", G935&amp;""r""))"),"135r")</f>
        <v>135r</v>
      </c>
      <c r="K935" s="25" t="str">
        <f t="shared" si="1"/>
        <v>De spuma salis</v>
      </c>
    </row>
    <row r="936">
      <c r="A936" s="15" t="s">
        <v>11859</v>
      </c>
      <c r="B936" s="14" t="s">
        <v>7889</v>
      </c>
      <c r="C936" s="15" t="s">
        <v>11860</v>
      </c>
      <c r="D936" s="15"/>
      <c r="E936" s="15">
        <v>291.0</v>
      </c>
      <c r="F936" s="15" t="s">
        <v>9047</v>
      </c>
      <c r="G936" s="15">
        <v>135.0</v>
      </c>
      <c r="H936" s="15" t="s">
        <v>1032</v>
      </c>
      <c r="I936" s="15" t="s">
        <v>11861</v>
      </c>
      <c r="J936" s="26" t="str">
        <f>IFERROR(__xludf.DUMMYFUNCTION("IF(G936="""","""",if(G936=0, INDEX(G$2:G936, MAX(FILTER(ROW(G$2:G936), G$2:G936&lt;&gt;0)))&amp;""v"", G936&amp;""r""))"),"135r")</f>
        <v>135r</v>
      </c>
      <c r="K936" s="25" t="str">
        <f t="shared" si="1"/>
        <v>De muria</v>
      </c>
    </row>
    <row r="937">
      <c r="A937" s="15" t="s">
        <v>11862</v>
      </c>
      <c r="B937" s="14" t="s">
        <v>7891</v>
      </c>
      <c r="C937" s="15" t="s">
        <v>11863</v>
      </c>
      <c r="D937" s="15"/>
      <c r="E937" s="15">
        <v>292.0</v>
      </c>
      <c r="F937" s="15" t="s">
        <v>9047</v>
      </c>
      <c r="G937" s="15">
        <v>0.0</v>
      </c>
      <c r="H937" s="15" t="s">
        <v>1040</v>
      </c>
      <c r="I937" s="15" t="s">
        <v>11864</v>
      </c>
      <c r="J937" s="26" t="str">
        <f>IFERROR(__xludf.DUMMYFUNCTION("IF(G937="""","""",if(G937=0, INDEX(G$2:G937, MAX(FILTER(ROW(G$2:G937), G$2:G937&lt;&gt;0)))&amp;""v"", G937&amp;""r""))"),"0v")</f>
        <v>0v</v>
      </c>
      <c r="K937" s="25" t="str">
        <f t="shared" si="1"/>
        <v>De flore salis</v>
      </c>
    </row>
    <row r="938">
      <c r="A938" s="15" t="s">
        <v>11865</v>
      </c>
      <c r="B938" s="14" t="s">
        <v>7893</v>
      </c>
      <c r="C938" s="15" t="s">
        <v>11866</v>
      </c>
      <c r="D938" s="15"/>
      <c r="E938" s="15">
        <v>292.0</v>
      </c>
      <c r="F938" s="15" t="s">
        <v>9047</v>
      </c>
      <c r="G938" s="15">
        <v>0.0</v>
      </c>
      <c r="H938" s="15" t="s">
        <v>1048</v>
      </c>
      <c r="I938" s="15" t="s">
        <v>11867</v>
      </c>
      <c r="J938" s="26" t="str">
        <f>IFERROR(__xludf.DUMMYFUNCTION("IF(G938="""","""",if(G938=0, INDEX(G$2:G938, MAX(FILTER(ROW(G$2:G938), G$2:G938&lt;&gt;0)))&amp;""v"", G938&amp;""r""))"),"0v")</f>
        <v>0v</v>
      </c>
      <c r="K938" s="25" t="str">
        <f t="shared" si="1"/>
        <v>De nitro</v>
      </c>
    </row>
    <row r="939">
      <c r="A939" s="15" t="s">
        <v>11868</v>
      </c>
      <c r="B939" s="14" t="s">
        <v>7896</v>
      </c>
      <c r="C939" s="15" t="s">
        <v>11869</v>
      </c>
      <c r="D939" s="15"/>
      <c r="E939" s="15">
        <v>292.0</v>
      </c>
      <c r="F939" s="15" t="s">
        <v>9047</v>
      </c>
      <c r="G939" s="15">
        <v>0.0</v>
      </c>
      <c r="H939" s="15" t="s">
        <v>1061</v>
      </c>
      <c r="I939" s="15" t="s">
        <v>11870</v>
      </c>
      <c r="J939" s="26" t="str">
        <f>IFERROR(__xludf.DUMMYFUNCTION("IF(G939="""","""",if(G939=0, INDEX(G$2:G939, MAX(FILTER(ROW(G$2:G939), G$2:G939&lt;&gt;0)))&amp;""v"", G939&amp;""r""))"),"0v")</f>
        <v>0v</v>
      </c>
      <c r="K939" s="25" t="str">
        <f t="shared" si="1"/>
        <v>De spuma nitri</v>
      </c>
    </row>
    <row r="940">
      <c r="A940" s="15" t="s">
        <v>11871</v>
      </c>
      <c r="B940" s="14" t="s">
        <v>7899</v>
      </c>
      <c r="C940" s="15" t="s">
        <v>11872</v>
      </c>
      <c r="D940" s="15"/>
      <c r="E940" s="15">
        <v>292.0</v>
      </c>
      <c r="F940" s="15" t="s">
        <v>9047</v>
      </c>
      <c r="G940" s="15">
        <v>0.0</v>
      </c>
      <c r="H940" s="15" t="s">
        <v>1069</v>
      </c>
      <c r="I940" s="15" t="s">
        <v>11873</v>
      </c>
      <c r="J940" s="26" t="str">
        <f>IFERROR(__xludf.DUMMYFUNCTION("IF(G940="""","""",if(G940=0, INDEX(G$2:G940, MAX(FILTER(ROW(G$2:G940), G$2:G940&lt;&gt;0)))&amp;""v"", G940&amp;""r""))"),"0v")</f>
        <v>0v</v>
      </c>
      <c r="K940" s="25" t="str">
        <f t="shared" si="1"/>
        <v>De faece</v>
      </c>
    </row>
    <row r="941">
      <c r="A941" s="15" t="s">
        <v>11874</v>
      </c>
      <c r="B941" s="14" t="s">
        <v>7901</v>
      </c>
      <c r="C941" s="15" t="s">
        <v>11875</v>
      </c>
      <c r="D941" s="15"/>
      <c r="E941" s="15">
        <v>293.0</v>
      </c>
      <c r="F941" s="15" t="s">
        <v>9047</v>
      </c>
      <c r="G941" s="15">
        <v>136.0</v>
      </c>
      <c r="H941" s="15" t="s">
        <v>1078</v>
      </c>
      <c r="I941" s="15" t="s">
        <v>11876</v>
      </c>
      <c r="J941" s="26" t="str">
        <f>IFERROR(__xludf.DUMMYFUNCTION("IF(G941="""","""",if(G941=0, INDEX(G$2:G941, MAX(FILTER(ROW(G$2:G941), G$2:G941&lt;&gt;0)))&amp;""v"", G941&amp;""r""))"),"136r")</f>
        <v>136r</v>
      </c>
      <c r="K941" s="25" t="str">
        <f t="shared" si="1"/>
        <v>De calce</v>
      </c>
    </row>
    <row r="942">
      <c r="A942" s="15" t="s">
        <v>11877</v>
      </c>
      <c r="B942" s="14" t="s">
        <v>7903</v>
      </c>
      <c r="C942" s="15" t="s">
        <v>11878</v>
      </c>
      <c r="D942" s="15"/>
      <c r="E942" s="15">
        <v>293.0</v>
      </c>
      <c r="F942" s="15" t="s">
        <v>9047</v>
      </c>
      <c r="G942" s="15">
        <v>136.0</v>
      </c>
      <c r="H942" s="15" t="s">
        <v>1086</v>
      </c>
      <c r="I942" s="15" t="s">
        <v>11879</v>
      </c>
      <c r="J942" s="26" t="str">
        <f>IFERROR(__xludf.DUMMYFUNCTION("IF(G942="""","""",if(G942=0, INDEX(G$2:G942, MAX(FILTER(ROW(G$2:G942), G$2:G942&lt;&gt;0)))&amp;""v"", G942&amp;""r""))"),"136r")</f>
        <v>136r</v>
      </c>
      <c r="K942" s="25" t="str">
        <f t="shared" si="1"/>
        <v>De gypso</v>
      </c>
    </row>
    <row r="943">
      <c r="A943" s="15" t="s">
        <v>11880</v>
      </c>
      <c r="B943" s="14" t="s">
        <v>7905</v>
      </c>
      <c r="C943" s="15" t="s">
        <v>11881</v>
      </c>
      <c r="D943" s="15"/>
      <c r="E943" s="15">
        <v>293.0</v>
      </c>
      <c r="F943" s="15" t="s">
        <v>9047</v>
      </c>
      <c r="G943" s="15">
        <v>136.0</v>
      </c>
      <c r="H943" s="15" t="s">
        <v>1095</v>
      </c>
      <c r="I943" s="15" t="s">
        <v>11882</v>
      </c>
      <c r="J943" s="26" t="str">
        <f>IFERROR(__xludf.DUMMYFUNCTION("IF(G943="""","""",if(G943=0, INDEX(G$2:G943, MAX(FILTER(ROW(G$2:G943), G$2:G943&lt;&gt;0)))&amp;""v"", G943&amp;""r""))"),"136r")</f>
        <v>136r</v>
      </c>
      <c r="K943" s="25" t="str">
        <f t="shared" si="1"/>
        <v>De sarmenticio cinere</v>
      </c>
    </row>
    <row r="944">
      <c r="A944" s="15" t="s">
        <v>11883</v>
      </c>
      <c r="B944" s="14" t="s">
        <v>7908</v>
      </c>
      <c r="C944" s="15" t="s">
        <v>11884</v>
      </c>
      <c r="D944" s="15"/>
      <c r="E944" s="15">
        <v>293.0</v>
      </c>
      <c r="F944" s="15" t="s">
        <v>9047</v>
      </c>
      <c r="G944" s="15">
        <v>136.0</v>
      </c>
      <c r="H944" s="15" t="s">
        <v>1103</v>
      </c>
      <c r="I944" s="15" t="s">
        <v>11885</v>
      </c>
      <c r="J944" s="26" t="str">
        <f>IFERROR(__xludf.DUMMYFUNCTION("IF(G944="""","""",if(G944=0, INDEX(G$2:G944, MAX(FILTER(ROW(G$2:G944), G$2:G944&lt;&gt;0)))&amp;""v"", G944&amp;""r""))"),"136r")</f>
        <v>136r</v>
      </c>
      <c r="K944" s="25" t="str">
        <f t="shared" si="1"/>
        <v>De alcyonio</v>
      </c>
    </row>
    <row r="945">
      <c r="A945" s="15" t="s">
        <v>11886</v>
      </c>
      <c r="B945" s="14" t="s">
        <v>7910</v>
      </c>
      <c r="C945" s="15" t="s">
        <v>11887</v>
      </c>
      <c r="D945" s="15"/>
      <c r="E945" s="15">
        <v>294.0</v>
      </c>
      <c r="F945" s="15" t="s">
        <v>9047</v>
      </c>
      <c r="G945" s="15">
        <v>0.0</v>
      </c>
      <c r="H945" s="15" t="s">
        <v>1117</v>
      </c>
      <c r="I945" s="15" t="s">
        <v>11888</v>
      </c>
      <c r="J945" s="26" t="str">
        <f>IFERROR(__xludf.DUMMYFUNCTION("IF(G945="""","""",if(G945=0, INDEX(G$2:G945, MAX(FILTER(ROW(G$2:G945), G$2:G945&lt;&gt;0)))&amp;""v"", G945&amp;""r""))"),"0v")</f>
        <v>0v</v>
      </c>
      <c r="K945" s="25" t="str">
        <f t="shared" si="1"/>
        <v>De adarche</v>
      </c>
    </row>
    <row r="946">
      <c r="A946" s="15" t="s">
        <v>11889</v>
      </c>
      <c r="B946" s="14" t="s">
        <v>7913</v>
      </c>
      <c r="C946" s="15" t="s">
        <v>11890</v>
      </c>
      <c r="D946" s="15"/>
      <c r="E946" s="15">
        <v>294.0</v>
      </c>
      <c r="F946" s="15" t="s">
        <v>9047</v>
      </c>
      <c r="G946" s="15">
        <v>0.0</v>
      </c>
      <c r="H946" s="15" t="s">
        <v>1127</v>
      </c>
      <c r="I946" s="15" t="s">
        <v>11891</v>
      </c>
      <c r="J946" s="26" t="str">
        <f>IFERROR(__xludf.DUMMYFUNCTION("IF(G946="""","""",if(G946=0, INDEX(G$2:G946, MAX(FILTER(ROW(G$2:G946), G$2:G946&lt;&gt;0)))&amp;""v"", G946&amp;""r""))"),"0v")</f>
        <v>0v</v>
      </c>
      <c r="K946" s="25" t="str">
        <f t="shared" si="1"/>
        <v>De spongiis</v>
      </c>
    </row>
    <row r="947">
      <c r="A947" s="15" t="s">
        <v>11892</v>
      </c>
      <c r="B947" s="14" t="s">
        <v>7915</v>
      </c>
      <c r="C947" s="15" t="s">
        <v>11893</v>
      </c>
      <c r="D947" s="15"/>
      <c r="E947" s="15">
        <v>295.0</v>
      </c>
      <c r="F947" s="15" t="s">
        <v>9047</v>
      </c>
      <c r="G947" s="15">
        <v>137.0</v>
      </c>
      <c r="H947" s="15" t="s">
        <v>1135</v>
      </c>
      <c r="I947" s="15" t="s">
        <v>11894</v>
      </c>
      <c r="J947" s="26" t="str">
        <f>IFERROR(__xludf.DUMMYFUNCTION("IF(G947="""","""",if(G947=0, INDEX(G$2:G947, MAX(FILTER(ROW(G$2:G947), G$2:G947&lt;&gt;0)))&amp;""v"", G947&amp;""r""))"),"137r")</f>
        <v>137r</v>
      </c>
      <c r="K947" s="25" t="str">
        <f t="shared" si="1"/>
        <v>De corallio</v>
      </c>
    </row>
    <row r="948">
      <c r="A948" s="15" t="s">
        <v>11895</v>
      </c>
      <c r="B948" s="14" t="s">
        <v>7918</v>
      </c>
      <c r="C948" s="15" t="s">
        <v>11896</v>
      </c>
      <c r="D948" s="15"/>
      <c r="E948" s="15">
        <v>295.0</v>
      </c>
      <c r="F948" s="15" t="s">
        <v>9047</v>
      </c>
      <c r="G948" s="15">
        <v>137.0</v>
      </c>
      <c r="H948" s="15" t="s">
        <v>1143</v>
      </c>
      <c r="I948" s="15" t="s">
        <v>11897</v>
      </c>
      <c r="J948" s="26" t="str">
        <f>IFERROR(__xludf.DUMMYFUNCTION("IF(G948="""","""",if(G948=0, INDEX(G$2:G948, MAX(FILTER(ROW(G$2:G948), G$2:G948&lt;&gt;0)))&amp;""v"", G948&amp;""r""))"),"137r")</f>
        <v>137r</v>
      </c>
      <c r="K948" s="25" t="str">
        <f t="shared" si="1"/>
        <v>De antipahte</v>
      </c>
    </row>
    <row r="949">
      <c r="A949" s="15" t="s">
        <v>11898</v>
      </c>
      <c r="B949" s="14" t="s">
        <v>7920</v>
      </c>
      <c r="C949" s="15" t="s">
        <v>11899</v>
      </c>
      <c r="D949" s="15"/>
      <c r="E949" s="15">
        <v>295.0</v>
      </c>
      <c r="F949" s="15" t="s">
        <v>9047</v>
      </c>
      <c r="G949" s="15">
        <v>137.0</v>
      </c>
      <c r="H949" s="15" t="s">
        <v>1165</v>
      </c>
      <c r="I949" s="15" t="s">
        <v>11900</v>
      </c>
      <c r="J949" s="26" t="str">
        <f>IFERROR(__xludf.DUMMYFUNCTION("IF(G949="""","""",if(G949=0, INDEX(G$2:G949, MAX(FILTER(ROW(G$2:G949), G$2:G949&lt;&gt;0)))&amp;""v"", G949&amp;""r""))"),"137r")</f>
        <v>137r</v>
      </c>
      <c r="K949" s="25" t="str">
        <f t="shared" si="1"/>
        <v>De phrygio lapide</v>
      </c>
    </row>
    <row r="950">
      <c r="A950" s="15" t="s">
        <v>11901</v>
      </c>
      <c r="B950" s="14" t="s">
        <v>7923</v>
      </c>
      <c r="C950" s="15" t="s">
        <v>11902</v>
      </c>
      <c r="D950" s="15"/>
      <c r="E950" s="15">
        <v>295.0</v>
      </c>
      <c r="F950" s="15" t="s">
        <v>9047</v>
      </c>
      <c r="G950" s="15">
        <v>137.0</v>
      </c>
      <c r="H950" s="15" t="s">
        <v>1175</v>
      </c>
      <c r="I950" s="15" t="s">
        <v>11903</v>
      </c>
      <c r="J950" s="26" t="str">
        <f>IFERROR(__xludf.DUMMYFUNCTION("IF(G950="""","""",if(G950=0, INDEX(G$2:G950, MAX(FILTER(ROW(G$2:G950), G$2:G950&lt;&gt;0)))&amp;""v"", G950&amp;""r""))"),"137r")</f>
        <v>137r</v>
      </c>
      <c r="K950" s="25" t="str">
        <f t="shared" si="1"/>
        <v>De asio lapide</v>
      </c>
    </row>
    <row r="951">
      <c r="A951" s="15" t="s">
        <v>11904</v>
      </c>
      <c r="B951" s="14" t="s">
        <v>7925</v>
      </c>
      <c r="C951" s="15" t="s">
        <v>11905</v>
      </c>
      <c r="D951" s="15"/>
      <c r="E951" s="15">
        <v>296.0</v>
      </c>
      <c r="F951" s="15" t="s">
        <v>9047</v>
      </c>
      <c r="G951" s="15">
        <v>0.0</v>
      </c>
      <c r="H951" s="15" t="s">
        <v>1186</v>
      </c>
      <c r="I951" s="15" t="s">
        <v>11906</v>
      </c>
      <c r="J951" s="26" t="str">
        <f>IFERROR(__xludf.DUMMYFUNCTION("IF(G951="""","""",if(G951=0, INDEX(G$2:G951, MAX(FILTER(ROW(G$2:G951), G$2:G951&lt;&gt;0)))&amp;""v"", G951&amp;""r""))"),"0v")</f>
        <v>0v</v>
      </c>
      <c r="K951" s="25" t="str">
        <f t="shared" si="1"/>
        <v>De pyrite lapide</v>
      </c>
    </row>
    <row r="952">
      <c r="A952" s="15" t="s">
        <v>11907</v>
      </c>
      <c r="B952" s="14" t="s">
        <v>7928</v>
      </c>
      <c r="C952" s="15" t="s">
        <v>11908</v>
      </c>
      <c r="E952" s="15">
        <v>296.0</v>
      </c>
      <c r="F952" s="15" t="s">
        <v>9047</v>
      </c>
      <c r="G952" s="15">
        <v>0.0</v>
      </c>
      <c r="H952" s="15" t="s">
        <v>1194</v>
      </c>
      <c r="I952" s="15" t="s">
        <v>11909</v>
      </c>
      <c r="J952" s="26" t="str">
        <f>IFERROR(__xludf.DUMMYFUNCTION("IF(G952="""","""",if(G952=0, INDEX(G$2:G952, MAX(FILTER(ROW(G$2:G952), G$2:G952&lt;&gt;0)))&amp;""v"", G952&amp;""r""))"),"0v")</f>
        <v>0v</v>
      </c>
      <c r="K952" s="25" t="str">
        <f t="shared" si="1"/>
        <v>De haematite lapide</v>
      </c>
    </row>
    <row r="953">
      <c r="A953" s="15" t="s">
        <v>11910</v>
      </c>
      <c r="B953" s="14" t="s">
        <v>7931</v>
      </c>
      <c r="C953" s="15" t="s">
        <v>11911</v>
      </c>
      <c r="E953" s="15">
        <v>297.0</v>
      </c>
      <c r="F953" s="15" t="s">
        <v>9047</v>
      </c>
      <c r="G953" s="15">
        <v>138.0</v>
      </c>
      <c r="H953" s="15" t="s">
        <v>2207</v>
      </c>
      <c r="I953" s="15" t="s">
        <v>11912</v>
      </c>
      <c r="J953" s="26" t="str">
        <f>IFERROR(__xludf.DUMMYFUNCTION("IF(G953="""","""",if(G953=0, INDEX(G$2:G953, MAX(FILTER(ROW(G$2:G953), G$2:G953&lt;&gt;0)))&amp;""v"", G953&amp;""r""))"),"138r")</f>
        <v>138r</v>
      </c>
      <c r="K953" s="25" t="str">
        <f t="shared" si="1"/>
        <v>De schisto lapide</v>
      </c>
    </row>
    <row r="954">
      <c r="A954" s="15" t="s">
        <v>11913</v>
      </c>
      <c r="B954" s="14" t="s">
        <v>7933</v>
      </c>
      <c r="C954" s="15" t="s">
        <v>11914</v>
      </c>
      <c r="E954" s="15">
        <v>297.0</v>
      </c>
      <c r="F954" s="15" t="s">
        <v>9047</v>
      </c>
      <c r="G954" s="15">
        <v>138.0</v>
      </c>
      <c r="H954" s="15" t="s">
        <v>1208</v>
      </c>
      <c r="I954" s="15" t="s">
        <v>11915</v>
      </c>
      <c r="J954" s="26" t="str">
        <f>IFERROR(__xludf.DUMMYFUNCTION("IF(G954="""","""",if(G954=0, INDEX(G$2:G954, MAX(FILTER(ROW(G$2:G954), G$2:G954&lt;&gt;0)))&amp;""v"", G954&amp;""r""))"),"138r")</f>
        <v>138r</v>
      </c>
      <c r="K954" s="25" t="str">
        <f t="shared" si="1"/>
        <v>De gagate lapide</v>
      </c>
    </row>
    <row r="955">
      <c r="A955" s="15" t="s">
        <v>11916</v>
      </c>
      <c r="B955" s="14" t="s">
        <v>7936</v>
      </c>
      <c r="C955" s="15" t="s">
        <v>11917</v>
      </c>
      <c r="E955" s="15">
        <v>297.0</v>
      </c>
      <c r="F955" s="15" t="s">
        <v>9047</v>
      </c>
      <c r="G955" s="15">
        <v>138.0</v>
      </c>
      <c r="H955" s="15" t="s">
        <v>1216</v>
      </c>
      <c r="I955" s="15" t="s">
        <v>11918</v>
      </c>
      <c r="J955" s="26" t="str">
        <f>IFERROR(__xludf.DUMMYFUNCTION("IF(G955="""","""",if(G955=0, INDEX(G$2:G955, MAX(FILTER(ROW(G$2:G955), G$2:G955&lt;&gt;0)))&amp;""v"", G955&amp;""r""))"),"138r")</f>
        <v>138r</v>
      </c>
      <c r="K955" s="25" t="str">
        <f t="shared" si="1"/>
        <v>De lapide thracia</v>
      </c>
    </row>
    <row r="956">
      <c r="A956" s="15" t="s">
        <v>11919</v>
      </c>
      <c r="B956" s="14" t="s">
        <v>7939</v>
      </c>
      <c r="C956" s="15" t="s">
        <v>11920</v>
      </c>
      <c r="E956" s="15">
        <v>297.0</v>
      </c>
      <c r="F956" s="15" t="s">
        <v>9047</v>
      </c>
      <c r="G956" s="15">
        <v>138.0</v>
      </c>
      <c r="H956" s="15" t="s">
        <v>1224</v>
      </c>
      <c r="I956" s="15" t="s">
        <v>11921</v>
      </c>
      <c r="J956" s="26" t="str">
        <f>IFERROR(__xludf.DUMMYFUNCTION("IF(G956="""","""",if(G956=0, INDEX(G$2:G956, MAX(FILTER(ROW(G$2:G956), G$2:G956&lt;&gt;0)))&amp;""v"", G956&amp;""r""))"),"138r")</f>
        <v>138r</v>
      </c>
      <c r="K956" s="25" t="str">
        <f t="shared" si="1"/>
        <v>De magnete lapide</v>
      </c>
    </row>
    <row r="957">
      <c r="A957" s="15" t="s">
        <v>11922</v>
      </c>
      <c r="B957" s="14" t="s">
        <v>7941</v>
      </c>
      <c r="C957" s="15" t="s">
        <v>11923</v>
      </c>
      <c r="E957" s="15">
        <v>297.0</v>
      </c>
      <c r="F957" s="15" t="s">
        <v>9047</v>
      </c>
      <c r="G957" s="15">
        <v>138.0</v>
      </c>
      <c r="H957" s="15" t="s">
        <v>1232</v>
      </c>
      <c r="I957" s="15" t="s">
        <v>11924</v>
      </c>
      <c r="J957" s="26" t="str">
        <f>IFERROR(__xludf.DUMMYFUNCTION("IF(G957="""","""",if(G957=0, INDEX(G$2:G957, MAX(FILTER(ROW(G$2:G957), G$2:G957&lt;&gt;0)))&amp;""v"", G957&amp;""r""))"),"138r")</f>
        <v>138r</v>
      </c>
      <c r="K957" s="25" t="str">
        <f t="shared" si="1"/>
        <v>De arabo lapide</v>
      </c>
    </row>
    <row r="958">
      <c r="A958" s="15" t="s">
        <v>11925</v>
      </c>
      <c r="B958" s="14" t="s">
        <v>7944</v>
      </c>
      <c r="C958" s="15" t="s">
        <v>11926</v>
      </c>
      <c r="E958" s="15">
        <v>298.0</v>
      </c>
      <c r="F958" s="15" t="s">
        <v>9047</v>
      </c>
      <c r="G958" s="15">
        <v>0.0</v>
      </c>
      <c r="H958" s="15" t="s">
        <v>1240</v>
      </c>
      <c r="I958" s="15" t="s">
        <v>11927</v>
      </c>
      <c r="J958" s="26" t="str">
        <f>IFERROR(__xludf.DUMMYFUNCTION("IF(G958="""","""",if(G958=0, INDEX(G$2:G958, MAX(FILTER(ROW(G$2:G958), G$2:G958&lt;&gt;0)))&amp;""v"", G958&amp;""r""))"),"0v")</f>
        <v>0v</v>
      </c>
      <c r="K958" s="25" t="str">
        <f t="shared" si="1"/>
        <v>De galactite</v>
      </c>
    </row>
    <row r="959">
      <c r="A959" s="15" t="s">
        <v>11928</v>
      </c>
      <c r="B959" s="14" t="s">
        <v>7946</v>
      </c>
      <c r="C959" s="15" t="s">
        <v>11929</v>
      </c>
      <c r="E959" s="15">
        <v>298.0</v>
      </c>
      <c r="F959" s="15" t="s">
        <v>9047</v>
      </c>
      <c r="G959" s="15">
        <v>0.0</v>
      </c>
      <c r="H959" s="15" t="s">
        <v>1248</v>
      </c>
      <c r="I959" s="15" t="s">
        <v>11930</v>
      </c>
      <c r="J959" s="26" t="str">
        <f>IFERROR(__xludf.DUMMYFUNCTION("IF(G959="""","""",if(G959=0, INDEX(G$2:G959, MAX(FILTER(ROW(G$2:G959), G$2:G959&lt;&gt;0)))&amp;""v"", G959&amp;""r""))"),"0v")</f>
        <v>0v</v>
      </c>
      <c r="K959" s="25" t="str">
        <f t="shared" si="1"/>
        <v>De melitite</v>
      </c>
    </row>
    <row r="960">
      <c r="A960" s="15" t="s">
        <v>11931</v>
      </c>
      <c r="B960" s="14" t="s">
        <v>7948</v>
      </c>
      <c r="C960" s="15" t="s">
        <v>11932</v>
      </c>
      <c r="E960" s="15">
        <v>298.0</v>
      </c>
      <c r="F960" s="15" t="s">
        <v>9047</v>
      </c>
      <c r="G960" s="15">
        <v>0.0</v>
      </c>
      <c r="H960" s="15" t="s">
        <v>1256</v>
      </c>
      <c r="I960" s="15" t="s">
        <v>11933</v>
      </c>
      <c r="J960" s="26" t="str">
        <f>IFERROR(__xludf.DUMMYFUNCTION("IF(G960="""","""",if(G960=0, INDEX(G$2:G960, MAX(FILTER(ROW(G$2:G960), G$2:G960&lt;&gt;0)))&amp;""v"", G960&amp;""r""))"),"0v")</f>
        <v>0v</v>
      </c>
      <c r="K960" s="25" t="str">
        <f t="shared" si="1"/>
        <v>De morochtho lapide</v>
      </c>
    </row>
    <row r="961">
      <c r="A961" s="15" t="s">
        <v>11934</v>
      </c>
      <c r="B961" s="14" t="s">
        <v>7950</v>
      </c>
      <c r="C961" s="15" t="s">
        <v>11935</v>
      </c>
      <c r="E961" s="15">
        <v>298.0</v>
      </c>
      <c r="F961" s="15" t="s">
        <v>9047</v>
      </c>
      <c r="G961" s="15">
        <v>0.0</v>
      </c>
      <c r="H961" s="15" t="s">
        <v>1265</v>
      </c>
      <c r="I961" s="15" t="s">
        <v>11936</v>
      </c>
      <c r="J961" s="26" t="str">
        <f>IFERROR(__xludf.DUMMYFUNCTION("IF(G961="""","""",if(G961=0, INDEX(G$2:G961, MAX(FILTER(ROW(G$2:G961), G$2:G961&lt;&gt;0)))&amp;""v"", G961&amp;""r""))"),"0v")</f>
        <v>0v</v>
      </c>
      <c r="K961" s="25" t="str">
        <f t="shared" si="1"/>
        <v>De alabastrite lapide</v>
      </c>
    </row>
    <row r="962">
      <c r="A962" s="15" t="s">
        <v>11937</v>
      </c>
      <c r="B962" s="14" t="s">
        <v>7953</v>
      </c>
      <c r="C962" s="15" t="s">
        <v>11938</v>
      </c>
      <c r="E962" s="15">
        <v>298.0</v>
      </c>
      <c r="F962" s="15" t="s">
        <v>9047</v>
      </c>
      <c r="G962" s="15">
        <v>0.0</v>
      </c>
      <c r="H962" s="15" t="s">
        <v>1279</v>
      </c>
      <c r="I962" s="15" t="s">
        <v>11939</v>
      </c>
      <c r="J962" s="26" t="str">
        <f>IFERROR(__xludf.DUMMYFUNCTION("IF(G962="""","""",if(G962=0, INDEX(G$2:G962, MAX(FILTER(ROW(G$2:G962), G$2:G962&lt;&gt;0)))&amp;""v"", G962&amp;""r""))"),"0v")</f>
        <v>0v</v>
      </c>
      <c r="K962" s="25" t="str">
        <f t="shared" si="1"/>
        <v>De thyite lapillo</v>
      </c>
    </row>
    <row r="963">
      <c r="A963" s="15" t="s">
        <v>11940</v>
      </c>
      <c r="B963" s="14" t="s">
        <v>7955</v>
      </c>
      <c r="C963" s="15" t="s">
        <v>11941</v>
      </c>
      <c r="E963" s="15">
        <v>298.0</v>
      </c>
      <c r="F963" s="15" t="s">
        <v>9047</v>
      </c>
      <c r="G963" s="15">
        <v>0.0</v>
      </c>
      <c r="H963" s="15" t="s">
        <v>1289</v>
      </c>
      <c r="I963" s="15" t="s">
        <v>11942</v>
      </c>
      <c r="J963" s="26" t="str">
        <f>IFERROR(__xludf.DUMMYFUNCTION("IF(G963="""","""",if(G963=0, INDEX(G$2:G963, MAX(FILTER(ROW(G$2:G963), G$2:G963&lt;&gt;0)))&amp;""v"", G963&amp;""r""))"),"0v")</f>
        <v>0v</v>
      </c>
      <c r="K963" s="25" t="str">
        <f t="shared" si="1"/>
        <v>De iudaico lapide</v>
      </c>
    </row>
    <row r="964">
      <c r="A964" s="15" t="s">
        <v>11943</v>
      </c>
      <c r="B964" s="14" t="s">
        <v>7957</v>
      </c>
      <c r="C964" s="15" t="s">
        <v>11944</v>
      </c>
      <c r="E964" s="15">
        <v>298.0</v>
      </c>
      <c r="F964" s="15" t="s">
        <v>9047</v>
      </c>
      <c r="G964" s="15">
        <v>0.0</v>
      </c>
      <c r="H964" s="15" t="s">
        <v>1294</v>
      </c>
      <c r="I964" s="15" t="s">
        <v>11945</v>
      </c>
      <c r="J964" s="26" t="str">
        <f>IFERROR(__xludf.DUMMYFUNCTION("IF(G964="""","""",if(G964=0, INDEX(G$2:G964, MAX(FILTER(ROW(G$2:G964), G$2:G964&lt;&gt;0)))&amp;""v"", G964&amp;""r""))"),"0v")</f>
        <v>0v</v>
      </c>
      <c r="K964" s="25" t="str">
        <f t="shared" si="1"/>
        <v>De amianto</v>
      </c>
    </row>
    <row r="965">
      <c r="A965" s="15" t="s">
        <v>11946</v>
      </c>
      <c r="B965" s="14" t="s">
        <v>7960</v>
      </c>
      <c r="C965" s="15" t="s">
        <v>11947</v>
      </c>
      <c r="E965" s="15">
        <v>299.0</v>
      </c>
      <c r="F965" s="15" t="s">
        <v>9047</v>
      </c>
      <c r="G965" s="15">
        <v>139.0</v>
      </c>
      <c r="H965" s="15" t="s">
        <v>3386</v>
      </c>
      <c r="I965" s="15" t="s">
        <v>11948</v>
      </c>
      <c r="J965" s="26" t="str">
        <f>IFERROR(__xludf.DUMMYFUNCTION("IF(G965="""","""",if(G965=0, INDEX(G$2:G965, MAX(FILTER(ROW(G$2:G965), G$2:G965&lt;&gt;0)))&amp;""v"", G965&amp;""r""))"),"139r")</f>
        <v>139r</v>
      </c>
      <c r="K965" s="25" t="str">
        <f t="shared" si="1"/>
        <v>De sapphiro</v>
      </c>
    </row>
    <row r="966">
      <c r="A966" s="15" t="s">
        <v>11949</v>
      </c>
      <c r="B966" s="14" t="s">
        <v>7962</v>
      </c>
      <c r="C966" s="15" t="s">
        <v>11950</v>
      </c>
      <c r="E966" s="15">
        <v>299.0</v>
      </c>
      <c r="F966" s="15" t="s">
        <v>9047</v>
      </c>
      <c r="G966" s="15">
        <v>139.0</v>
      </c>
      <c r="H966" s="15" t="s">
        <v>2293</v>
      </c>
      <c r="I966" s="15" t="s">
        <v>11951</v>
      </c>
      <c r="J966" s="26" t="str">
        <f>IFERROR(__xludf.DUMMYFUNCTION("IF(G966="""","""",if(G966=0, INDEX(G$2:G966, MAX(FILTER(ROW(G$2:G966), G$2:G966&lt;&gt;0)))&amp;""v"", G966&amp;""r""))"),"139r")</f>
        <v>139r</v>
      </c>
      <c r="K966" s="25" t="str">
        <f t="shared" si="1"/>
        <v>De memphite</v>
      </c>
    </row>
    <row r="967">
      <c r="A967" s="15" t="s">
        <v>11952</v>
      </c>
      <c r="B967" s="14" t="s">
        <v>7964</v>
      </c>
      <c r="C967" s="15" t="s">
        <v>11953</v>
      </c>
      <c r="E967" s="15">
        <v>299.0</v>
      </c>
      <c r="F967" s="15" t="s">
        <v>9047</v>
      </c>
      <c r="G967" s="15">
        <v>139.0</v>
      </c>
      <c r="H967" s="15" t="s">
        <v>2301</v>
      </c>
      <c r="I967" s="15" t="s">
        <v>11954</v>
      </c>
      <c r="J967" s="26" t="str">
        <f>IFERROR(__xludf.DUMMYFUNCTION("IF(G967="""","""",if(G967=0, INDEX(G$2:G967, MAX(FILTER(ROW(G$2:G967), G$2:G967&lt;&gt;0)))&amp;""v"", G967&amp;""r""))"),"139r")</f>
        <v>139r</v>
      </c>
      <c r="K967" s="25" t="str">
        <f t="shared" si="1"/>
        <v>De selenite lapide</v>
      </c>
    </row>
    <row r="968">
      <c r="A968" s="15" t="s">
        <v>11955</v>
      </c>
      <c r="B968" s="14" t="s">
        <v>7967</v>
      </c>
      <c r="C968" s="15" t="s">
        <v>11956</v>
      </c>
      <c r="E968" s="15">
        <v>299.0</v>
      </c>
      <c r="F968" s="15" t="s">
        <v>9047</v>
      </c>
      <c r="G968" s="15">
        <v>139.0</v>
      </c>
      <c r="H968" s="15" t="s">
        <v>2309</v>
      </c>
      <c r="I968" s="15" t="s">
        <v>11957</v>
      </c>
      <c r="J968" s="26" t="str">
        <f>IFERROR(__xludf.DUMMYFUNCTION("IF(G968="""","""",if(G968=0, INDEX(G$2:G968, MAX(FILTER(ROW(G$2:G968), G$2:G968&lt;&gt;0)))&amp;""v"", G968&amp;""r""))"),"139r")</f>
        <v>139r</v>
      </c>
      <c r="K968" s="25" t="str">
        <f t="shared" si="1"/>
        <v>De iaspide lapide</v>
      </c>
    </row>
    <row r="969">
      <c r="A969" s="15" t="s">
        <v>11958</v>
      </c>
      <c r="B969" s="14" t="s">
        <v>7969</v>
      </c>
      <c r="C969" s="15" t="s">
        <v>11959</v>
      </c>
      <c r="E969" s="15">
        <v>299.0</v>
      </c>
      <c r="F969" s="15" t="s">
        <v>9047</v>
      </c>
      <c r="G969" s="15">
        <v>139.0</v>
      </c>
      <c r="H969" s="15" t="s">
        <v>2317</v>
      </c>
      <c r="I969" s="15" t="s">
        <v>11960</v>
      </c>
      <c r="J969" s="26" t="str">
        <f>IFERROR(__xludf.DUMMYFUNCTION("IF(G969="""","""",if(G969=0, INDEX(G$2:G969, MAX(FILTER(ROW(G$2:G969), G$2:G969&lt;&gt;0)))&amp;""v"", G969&amp;""r""))"),"139r")</f>
        <v>139r</v>
      </c>
      <c r="K969" s="25" t="str">
        <f t="shared" si="1"/>
        <v>De aetite lapide</v>
      </c>
    </row>
    <row r="970">
      <c r="A970" s="15" t="s">
        <v>11961</v>
      </c>
      <c r="B970" s="14" t="s">
        <v>7972</v>
      </c>
      <c r="C970" s="15" t="s">
        <v>11962</v>
      </c>
      <c r="E970" s="15">
        <v>300.0</v>
      </c>
      <c r="F970" s="15" t="s">
        <v>9047</v>
      </c>
      <c r="G970" s="15">
        <v>0.0</v>
      </c>
      <c r="H970" s="15" t="s">
        <v>2325</v>
      </c>
      <c r="I970" s="15" t="s">
        <v>11963</v>
      </c>
      <c r="J970" s="26" t="str">
        <f>IFERROR(__xludf.DUMMYFUNCTION("IF(G970="""","""",if(G970=0, INDEX(G$2:G970, MAX(FILTER(ROW(G$2:G970), G$2:G970&lt;&gt;0)))&amp;""v"", G970&amp;""r""))"),"0v")</f>
        <v>0v</v>
      </c>
      <c r="K970" s="25" t="str">
        <f t="shared" si="1"/>
        <v>De ophite lapide</v>
      </c>
    </row>
    <row r="971">
      <c r="A971" s="15" t="s">
        <v>11964</v>
      </c>
      <c r="B971" s="14" t="s">
        <v>7974</v>
      </c>
      <c r="C971" s="15" t="s">
        <v>11965</v>
      </c>
      <c r="E971" s="15">
        <v>300.0</v>
      </c>
      <c r="F971" s="15" t="s">
        <v>9047</v>
      </c>
      <c r="G971" s="15">
        <v>0.0</v>
      </c>
      <c r="H971" s="15" t="s">
        <v>2333</v>
      </c>
      <c r="I971" s="15" t="s">
        <v>11966</v>
      </c>
      <c r="J971" s="26" t="str">
        <f>IFERROR(__xludf.DUMMYFUNCTION("IF(G971="""","""",if(G971=0, INDEX(G$2:G971, MAX(FILTER(ROW(G$2:G971), G$2:G971&lt;&gt;0)))&amp;""v"", G971&amp;""r""))"),"0v")</f>
        <v>0v</v>
      </c>
      <c r="K971" s="25" t="str">
        <f t="shared" si="1"/>
        <v>De lapidus spongiarum</v>
      </c>
    </row>
    <row r="972">
      <c r="A972" s="15" t="s">
        <v>11967</v>
      </c>
      <c r="B972" s="14" t="s">
        <v>7976</v>
      </c>
      <c r="C972" s="15" t="s">
        <v>11968</v>
      </c>
      <c r="E972" s="15">
        <v>300.0</v>
      </c>
      <c r="F972" s="15" t="s">
        <v>9047</v>
      </c>
      <c r="G972" s="15">
        <v>0.0</v>
      </c>
      <c r="H972" s="15" t="s">
        <v>2341</v>
      </c>
      <c r="I972" s="15" t="s">
        <v>11969</v>
      </c>
      <c r="J972" s="26" t="str">
        <f>IFERROR(__xludf.DUMMYFUNCTION("IF(G972="""","""",if(G972=0, INDEX(G$2:G972, MAX(FILTER(ROW(G$2:G972), G$2:G972&lt;&gt;0)))&amp;""v"", G972&amp;""r""))"),"0v")</f>
        <v>0v</v>
      </c>
      <c r="K972" s="25" t="str">
        <f t="shared" si="1"/>
        <v>De lithocolla</v>
      </c>
    </row>
    <row r="973">
      <c r="A973" s="15" t="s">
        <v>11970</v>
      </c>
      <c r="B973" s="14" t="s">
        <v>7978</v>
      </c>
      <c r="C973" s="15" t="s">
        <v>11971</v>
      </c>
      <c r="E973" s="15">
        <v>300.0</v>
      </c>
      <c r="F973" s="15" t="s">
        <v>9047</v>
      </c>
      <c r="G973" s="15">
        <v>0.0</v>
      </c>
      <c r="H973" s="15" t="s">
        <v>2349</v>
      </c>
      <c r="I973" s="15" t="s">
        <v>11972</v>
      </c>
      <c r="J973" s="26" t="str">
        <f>IFERROR(__xludf.DUMMYFUNCTION("IF(G973="""","""",if(G973=0, INDEX(G$2:G973, MAX(FILTER(ROW(G$2:G973), G$2:G973&lt;&gt;0)))&amp;""v"", G973&amp;""r""))"),"0v")</f>
        <v>0v</v>
      </c>
      <c r="K973" s="25" t="str">
        <f t="shared" si="1"/>
        <v>De ostracite</v>
      </c>
    </row>
    <row r="974">
      <c r="A974" s="15" t="s">
        <v>11973</v>
      </c>
      <c r="B974" s="14" t="s">
        <v>7981</v>
      </c>
      <c r="C974" s="15" t="s">
        <v>11974</v>
      </c>
      <c r="E974" s="15">
        <v>300.0</v>
      </c>
      <c r="F974" s="15" t="s">
        <v>9047</v>
      </c>
      <c r="G974" s="15">
        <v>0.0</v>
      </c>
      <c r="H974" s="15" t="s">
        <v>11975</v>
      </c>
      <c r="I974" s="15" t="s">
        <v>11976</v>
      </c>
      <c r="J974" s="26" t="str">
        <f>IFERROR(__xludf.DUMMYFUNCTION("IF(G974="""","""",if(G974=0, INDEX(G$2:G974, MAX(FILTER(ROW(G$2:G974), G$2:G974&lt;&gt;0)))&amp;""v"", G974&amp;""r""))"),"0v")</f>
        <v>0v</v>
      </c>
      <c r="K974" s="25" t="str">
        <f t="shared" si="1"/>
        <v>De smyride</v>
      </c>
    </row>
    <row r="975">
      <c r="A975" s="15" t="s">
        <v>11977</v>
      </c>
      <c r="B975" s="14" t="s">
        <v>7983</v>
      </c>
      <c r="C975" s="15" t="s">
        <v>11978</v>
      </c>
      <c r="E975" s="15">
        <v>300.0</v>
      </c>
      <c r="F975" s="15" t="s">
        <v>9047</v>
      </c>
      <c r="G975" s="15">
        <v>0.0</v>
      </c>
      <c r="H975" s="15" t="s">
        <v>2365</v>
      </c>
      <c r="I975" s="15" t="s">
        <v>11979</v>
      </c>
      <c r="J975" s="26" t="str">
        <f>IFERROR(__xludf.DUMMYFUNCTION("IF(G975="""","""",if(G975=0, INDEX(G$2:G975, MAX(FILTER(ROW(G$2:G975), G$2:G975&lt;&gt;0)))&amp;""v"", G975&amp;""r""))"),"0v")</f>
        <v>0v</v>
      </c>
      <c r="K975" s="25" t="str">
        <f t="shared" si="1"/>
        <v>De harena</v>
      </c>
    </row>
    <row r="976">
      <c r="A976" s="15" t="s">
        <v>11980</v>
      </c>
      <c r="B976" s="14" t="s">
        <v>7985</v>
      </c>
      <c r="C976" s="15" t="s">
        <v>11981</v>
      </c>
      <c r="E976" s="15">
        <v>300.0</v>
      </c>
      <c r="F976" s="15" t="s">
        <v>9047</v>
      </c>
      <c r="G976" s="15">
        <v>0.0</v>
      </c>
      <c r="H976" s="15" t="s">
        <v>2374</v>
      </c>
      <c r="I976" s="15" t="s">
        <v>11982</v>
      </c>
      <c r="J976" s="26" t="str">
        <f>IFERROR(__xludf.DUMMYFUNCTION("IF(G976="""","""",if(G976=0, INDEX(G$2:G976, MAX(FILTER(ROW(G$2:G976), G$2:G976&lt;&gt;0)))&amp;""v"", G976&amp;""r""))"),"0v")</f>
        <v>0v</v>
      </c>
      <c r="K976" s="25" t="str">
        <f t="shared" si="1"/>
        <v>De cote</v>
      </c>
    </row>
    <row r="977">
      <c r="A977" s="15" t="s">
        <v>11983</v>
      </c>
      <c r="B977" s="14" t="s">
        <v>7988</v>
      </c>
      <c r="C977" s="15" t="s">
        <v>11984</v>
      </c>
      <c r="E977" s="15">
        <v>300.0</v>
      </c>
      <c r="F977" s="15" t="s">
        <v>9047</v>
      </c>
      <c r="G977" s="15">
        <v>0.0</v>
      </c>
      <c r="H977" s="15" t="s">
        <v>2382</v>
      </c>
      <c r="I977" s="15" t="s">
        <v>11985</v>
      </c>
      <c r="J977" s="26" t="str">
        <f>IFERROR(__xludf.DUMMYFUNCTION("IF(G977="""","""",if(G977=0, INDEX(G$2:G977, MAX(FILTER(ROW(G$2:G977), G$2:G977&lt;&gt;0)))&amp;""v"", G977&amp;""r""))"),"0v")</f>
        <v>0v</v>
      </c>
      <c r="K977" s="25" t="str">
        <f t="shared" si="1"/>
        <v>De lapide geode</v>
      </c>
    </row>
    <row r="978">
      <c r="A978" s="15" t="s">
        <v>11986</v>
      </c>
      <c r="B978" s="14" t="s">
        <v>7990</v>
      </c>
      <c r="C978" s="15" t="s">
        <v>11987</v>
      </c>
      <c r="E978" s="15">
        <v>301.0</v>
      </c>
      <c r="F978" s="15" t="s">
        <v>9047</v>
      </c>
      <c r="G978" s="15">
        <v>140.0</v>
      </c>
      <c r="H978" s="15" t="s">
        <v>2390</v>
      </c>
      <c r="I978" s="15" t="s">
        <v>11988</v>
      </c>
      <c r="J978" s="26" t="str">
        <f>IFERROR(__xludf.DUMMYFUNCTION("IF(G978="""","""",if(G978=0, INDEX(G$2:G978, MAX(FILTER(ROW(G$2:G978), G$2:G978&lt;&gt;0)))&amp;""v"", G978&amp;""r""))"),"140r")</f>
        <v>140r</v>
      </c>
      <c r="K978" s="25" t="str">
        <f t="shared" si="1"/>
        <v>De terra</v>
      </c>
    </row>
    <row r="979">
      <c r="A979" s="15" t="s">
        <v>11989</v>
      </c>
      <c r="B979" s="14" t="s">
        <v>7992</v>
      </c>
      <c r="C979" s="15" t="s">
        <v>11990</v>
      </c>
      <c r="E979" s="15">
        <v>301.0</v>
      </c>
      <c r="F979" s="15" t="s">
        <v>9047</v>
      </c>
      <c r="G979" s="15">
        <v>140.0</v>
      </c>
      <c r="H979" s="15" t="s">
        <v>2398</v>
      </c>
      <c r="I979" s="15" t="s">
        <v>11991</v>
      </c>
      <c r="J979" s="26" t="str">
        <f>IFERROR(__xludf.DUMMYFUNCTION("IF(G979="""","""",if(G979=0, INDEX(G$2:G979, MAX(FILTER(ROW(G$2:G979), G$2:G979&lt;&gt;0)))&amp;""v"", G979&amp;""r""))"),"140r")</f>
        <v>140r</v>
      </c>
      <c r="K979" s="25" t="str">
        <f t="shared" si="1"/>
        <v>De erethriade</v>
      </c>
    </row>
    <row r="980">
      <c r="A980" s="15" t="s">
        <v>11992</v>
      </c>
      <c r="B980" s="14" t="s">
        <v>7994</v>
      </c>
      <c r="C980" s="15" t="s">
        <v>11993</v>
      </c>
      <c r="E980" s="15">
        <v>301.0</v>
      </c>
      <c r="F980" s="15" t="s">
        <v>9047</v>
      </c>
      <c r="G980" s="15">
        <v>140.0</v>
      </c>
      <c r="H980" s="15" t="s">
        <v>2406</v>
      </c>
      <c r="I980" s="15" t="s">
        <v>11994</v>
      </c>
      <c r="J980" s="26" t="str">
        <f>IFERROR(__xludf.DUMMYFUNCTION("IF(G980="""","""",if(G980=0, INDEX(G$2:G980, MAX(FILTER(ROW(G$2:G980), G$2:G980&lt;&gt;0)))&amp;""v"", G980&amp;""r""))"),"140r")</f>
        <v>140r</v>
      </c>
      <c r="K980" s="25" t="str">
        <f t="shared" si="1"/>
        <v>De terra samia</v>
      </c>
    </row>
    <row r="981">
      <c r="A981" s="15" t="s">
        <v>11995</v>
      </c>
      <c r="B981" s="14" t="s">
        <v>7997</v>
      </c>
      <c r="C981" s="15" t="s">
        <v>11996</v>
      </c>
      <c r="E981" s="15">
        <v>301.0</v>
      </c>
      <c r="F981" s="15" t="s">
        <v>9047</v>
      </c>
      <c r="G981" s="15">
        <v>140.0</v>
      </c>
      <c r="H981" s="15" t="s">
        <v>2414</v>
      </c>
      <c r="I981" s="15" t="s">
        <v>11997</v>
      </c>
      <c r="J981" s="26" t="str">
        <f>IFERROR(__xludf.DUMMYFUNCTION("IF(G981="""","""",if(G981=0, INDEX(G$2:G981, MAX(FILTER(ROW(G$2:G981), G$2:G981&lt;&gt;0)))&amp;""v"", G981&amp;""r""))"),"140r")</f>
        <v>140r</v>
      </c>
      <c r="K981" s="25" t="str">
        <f t="shared" si="1"/>
        <v>De samio lapide</v>
      </c>
    </row>
    <row r="982">
      <c r="A982" s="15" t="s">
        <v>11998</v>
      </c>
      <c r="B982" s="14" t="s">
        <v>7999</v>
      </c>
      <c r="C982" s="15" t="s">
        <v>11999</v>
      </c>
      <c r="E982" s="15">
        <v>301.0</v>
      </c>
      <c r="F982" s="15" t="s">
        <v>9047</v>
      </c>
      <c r="G982" s="15">
        <v>140.0</v>
      </c>
      <c r="H982" s="15" t="s">
        <v>2422</v>
      </c>
      <c r="I982" s="15" t="s">
        <v>12000</v>
      </c>
      <c r="J982" s="26" t="str">
        <f>IFERROR(__xludf.DUMMYFUNCTION("IF(G982="""","""",if(G982=0, INDEX(G$2:G982, MAX(FILTER(ROW(G$2:G982), G$2:G982&lt;&gt;0)))&amp;""v"", G982&amp;""r""))"),"140r")</f>
        <v>140r</v>
      </c>
      <c r="K982" s="25" t="str">
        <f t="shared" si="1"/>
        <v>De chia terra</v>
      </c>
    </row>
    <row r="983">
      <c r="A983" s="15" t="s">
        <v>12001</v>
      </c>
      <c r="B983" s="14" t="s">
        <v>8001</v>
      </c>
      <c r="C983" s="15" t="s">
        <v>12002</v>
      </c>
      <c r="E983" s="15">
        <v>302.0</v>
      </c>
      <c r="F983" s="15" t="s">
        <v>9047</v>
      </c>
      <c r="G983" s="15">
        <v>0.0</v>
      </c>
      <c r="H983" s="15" t="s">
        <v>2431</v>
      </c>
      <c r="I983" s="15" t="s">
        <v>12003</v>
      </c>
      <c r="J983" s="26" t="str">
        <f>IFERROR(__xludf.DUMMYFUNCTION("IF(G983="""","""",if(G983=0, INDEX(G$2:G983, MAX(FILTER(ROW(G$2:G983), G$2:G983&lt;&gt;0)))&amp;""v"", G983&amp;""r""))"),"0v")</f>
        <v>0v</v>
      </c>
      <c r="K983" s="25" t="str">
        <f t="shared" si="1"/>
        <v>De selinusia terra</v>
      </c>
    </row>
    <row r="984">
      <c r="A984" s="15" t="s">
        <v>12004</v>
      </c>
      <c r="B984" s="14" t="s">
        <v>8003</v>
      </c>
      <c r="C984" s="15" t="s">
        <v>12005</v>
      </c>
      <c r="E984" s="15">
        <v>302.0</v>
      </c>
      <c r="F984" s="15" t="s">
        <v>9047</v>
      </c>
      <c r="G984" s="15">
        <v>0.0</v>
      </c>
      <c r="H984" s="15" t="s">
        <v>3496</v>
      </c>
      <c r="I984" s="15" t="s">
        <v>12006</v>
      </c>
      <c r="J984" s="26" t="str">
        <f>IFERROR(__xludf.DUMMYFUNCTION("IF(G984="""","""",if(G984=0, INDEX(G$2:G984, MAX(FILTER(ROW(G$2:G984), G$2:G984&lt;&gt;0)))&amp;""v"", G984&amp;""r""))"),"0v")</f>
        <v>0v</v>
      </c>
      <c r="K984" s="25" t="str">
        <f t="shared" si="1"/>
        <v>De cimolia</v>
      </c>
    </row>
    <row r="985">
      <c r="A985" s="15" t="s">
        <v>12007</v>
      </c>
      <c r="B985" s="14" t="s">
        <v>8005</v>
      </c>
      <c r="C985" s="15" t="s">
        <v>12008</v>
      </c>
      <c r="E985" s="15">
        <v>302.0</v>
      </c>
      <c r="F985" s="15" t="s">
        <v>9047</v>
      </c>
      <c r="G985" s="15">
        <v>0.0</v>
      </c>
      <c r="H985" s="15" t="s">
        <v>2446</v>
      </c>
      <c r="I985" s="15" t="s">
        <v>12009</v>
      </c>
      <c r="J985" s="26" t="str">
        <f>IFERROR(__xludf.DUMMYFUNCTION("IF(G985="""","""",if(G985=0, INDEX(G$2:G985, MAX(FILTER(ROW(G$2:G985), G$2:G985&lt;&gt;0)))&amp;""v"", G985&amp;""r""))"),"0v")</f>
        <v>0v</v>
      </c>
      <c r="K985" s="25" t="str">
        <f t="shared" si="1"/>
        <v>De pnigite terra</v>
      </c>
    </row>
    <row r="986">
      <c r="A986" s="15" t="s">
        <v>12010</v>
      </c>
      <c r="B986" s="14" t="s">
        <v>8007</v>
      </c>
      <c r="C986" s="15" t="s">
        <v>12011</v>
      </c>
      <c r="E986" s="15">
        <v>302.0</v>
      </c>
      <c r="F986" s="15" t="s">
        <v>9047</v>
      </c>
      <c r="G986" s="15">
        <v>0.0</v>
      </c>
      <c r="H986" s="15" t="s">
        <v>2455</v>
      </c>
      <c r="I986" s="15" t="s">
        <v>12012</v>
      </c>
      <c r="J986" s="26" t="str">
        <f>IFERROR(__xludf.DUMMYFUNCTION("IF(G986="""","""",if(G986=0, INDEX(G$2:G986, MAX(FILTER(ROW(G$2:G986), G$2:G986&lt;&gt;0)))&amp;""v"", G986&amp;""r""))"),"0v")</f>
        <v>0v</v>
      </c>
      <c r="K986" s="25" t="str">
        <f t="shared" si="1"/>
        <v>De testis</v>
      </c>
    </row>
    <row r="987">
      <c r="A987" s="15" t="s">
        <v>12013</v>
      </c>
      <c r="B987" s="14" t="s">
        <v>8009</v>
      </c>
      <c r="C987" s="15" t="s">
        <v>12014</v>
      </c>
      <c r="E987" s="15">
        <v>302.0</v>
      </c>
      <c r="F987" s="15" t="s">
        <v>9047</v>
      </c>
      <c r="G987" s="15">
        <v>0.0</v>
      </c>
      <c r="H987" s="15" t="s">
        <v>2463</v>
      </c>
      <c r="I987" s="15" t="s">
        <v>12015</v>
      </c>
      <c r="J987" s="26" t="str">
        <f>IFERROR(__xludf.DUMMYFUNCTION("IF(G987="""","""",if(G987=0, INDEX(G$2:G987, MAX(FILTER(ROW(G$2:G987), G$2:G987&lt;&gt;0)))&amp;""v"", G987&amp;""r""))"),"0v")</f>
        <v>0v</v>
      </c>
      <c r="K987" s="25" t="str">
        <f t="shared" si="1"/>
        <v>De terra fornacum</v>
      </c>
    </row>
    <row r="988">
      <c r="A988" s="15" t="s">
        <v>12016</v>
      </c>
      <c r="B988" s="14" t="s">
        <v>8011</v>
      </c>
      <c r="C988" s="15" t="s">
        <v>12017</v>
      </c>
      <c r="E988" s="15">
        <v>302.0</v>
      </c>
      <c r="F988" s="15" t="s">
        <v>9047</v>
      </c>
      <c r="G988" s="15">
        <v>0.0</v>
      </c>
      <c r="H988" s="15" t="s">
        <v>2471</v>
      </c>
      <c r="I988" s="15" t="s">
        <v>12018</v>
      </c>
      <c r="J988" s="26" t="str">
        <f>IFERROR(__xludf.DUMMYFUNCTION("IF(G988="""","""",if(G988=0, INDEX(G$2:G988, MAX(FILTER(ROW(G$2:G988), G$2:G988&lt;&gt;0)))&amp;""v"", G988&amp;""r""))"),"0v")</f>
        <v>0v</v>
      </c>
      <c r="K988" s="25" t="str">
        <f t="shared" si="1"/>
        <v>De melia terra</v>
      </c>
    </row>
    <row r="989">
      <c r="A989" s="15" t="s">
        <v>12019</v>
      </c>
      <c r="B989" s="14" t="s">
        <v>8014</v>
      </c>
      <c r="C989" s="15" t="s">
        <v>12020</v>
      </c>
      <c r="E989" s="15">
        <v>302.0</v>
      </c>
      <c r="F989" s="15" t="s">
        <v>9047</v>
      </c>
      <c r="G989" s="15">
        <v>0.0</v>
      </c>
      <c r="H989" s="15" t="s">
        <v>2479</v>
      </c>
      <c r="I989" s="15" t="s">
        <v>12021</v>
      </c>
      <c r="J989" s="26" t="str">
        <f>IFERROR(__xludf.DUMMYFUNCTION("IF(G989="""","""",if(G989=0, INDEX(G$2:G989, MAX(FILTER(ROW(G$2:G989), G$2:G989&lt;&gt;0)))&amp;""v"", G989&amp;""r""))"),"0v")</f>
        <v>0v</v>
      </c>
      <c r="K989" s="25" t="str">
        <f t="shared" si="1"/>
        <v>De ampelitide terra</v>
      </c>
    </row>
    <row r="990">
      <c r="A990" s="15" t="s">
        <v>12022</v>
      </c>
      <c r="B990" s="14" t="s">
        <v>8016</v>
      </c>
      <c r="C990" s="15" t="s">
        <v>12023</v>
      </c>
      <c r="E990" s="15">
        <v>303.0</v>
      </c>
      <c r="F990" s="15" t="s">
        <v>9047</v>
      </c>
      <c r="G990" s="15">
        <v>141.0</v>
      </c>
      <c r="H990" s="15" t="s">
        <v>2487</v>
      </c>
      <c r="I990" s="15" t="s">
        <v>12024</v>
      </c>
      <c r="J990" s="26" t="str">
        <f>IFERROR(__xludf.DUMMYFUNCTION("IF(G990="""","""",if(G990=0, INDEX(G$2:G990, MAX(FILTER(ROW(G$2:G990), G$2:G990&lt;&gt;0)))&amp;""v"", G990&amp;""r""))"),"141r")</f>
        <v>141r</v>
      </c>
      <c r="K990" s="25" t="str">
        <f t="shared" si="1"/>
        <v>De fuligine pictoria</v>
      </c>
    </row>
    <row r="991">
      <c r="A991" s="15" t="s">
        <v>12025</v>
      </c>
      <c r="B991" s="14" t="s">
        <v>8018</v>
      </c>
      <c r="C991" s="15" t="s">
        <v>12026</v>
      </c>
      <c r="E991" s="15">
        <v>303.0</v>
      </c>
      <c r="F991" s="15" t="s">
        <v>9047</v>
      </c>
      <c r="G991" s="15">
        <v>141.0</v>
      </c>
      <c r="H991" s="15" t="s">
        <v>682</v>
      </c>
      <c r="I991" s="15" t="s">
        <v>12027</v>
      </c>
      <c r="J991" s="26" t="str">
        <f>IFERROR(__xludf.DUMMYFUNCTION("IF(G991="""","""",if(G991=0, INDEX(G$2:G991, MAX(FILTER(ROW(G$2:G991), G$2:G991&lt;&gt;0)))&amp;""v"", G991&amp;""r""))"),"141r")</f>
        <v>141r</v>
      </c>
      <c r="K991" s="25" t="str">
        <f t="shared" si="1"/>
        <v>De attramento librario</v>
      </c>
    </row>
    <row r="992">
      <c r="J992" s="32"/>
      <c r="K992" s="33"/>
    </row>
    <row r="993">
      <c r="J993" s="32"/>
      <c r="K993" s="33"/>
    </row>
    <row r="994">
      <c r="J994" s="32"/>
      <c r="K994" s="33"/>
    </row>
    <row r="995">
      <c r="J995" s="32"/>
      <c r="K995" s="33"/>
    </row>
    <row r="996">
      <c r="J996" s="32"/>
      <c r="K996" s="33"/>
    </row>
    <row r="997">
      <c r="J997" s="32"/>
      <c r="K997" s="33"/>
    </row>
    <row r="998">
      <c r="J998" s="32"/>
      <c r="K998" s="33"/>
    </row>
    <row r="999">
      <c r="J999" s="32"/>
      <c r="K999" s="33"/>
    </row>
    <row r="1000">
      <c r="J1000" s="32"/>
      <c r="K1000" s="33"/>
    </row>
    <row r="1001">
      <c r="J1001" s="32"/>
      <c r="K1001" s="33"/>
    </row>
    <row r="1002">
      <c r="J1002" s="32"/>
      <c r="K1002" s="33"/>
    </row>
    <row r="1003">
      <c r="J1003" s="32"/>
      <c r="K1003" s="33"/>
    </row>
    <row r="1004">
      <c r="J1004" s="32"/>
      <c r="K1004" s="33"/>
    </row>
    <row r="1005">
      <c r="J1005" s="32"/>
      <c r="K1005" s="33"/>
    </row>
    <row r="1006">
      <c r="J1006" s="32"/>
      <c r="K1006" s="33"/>
    </row>
    <row r="1007">
      <c r="J1007" s="32"/>
      <c r="K1007" s="33"/>
    </row>
    <row r="1008">
      <c r="J1008" s="32"/>
      <c r="K1008" s="33"/>
    </row>
    <row r="1009">
      <c r="J1009" s="32"/>
      <c r="K1009" s="33"/>
    </row>
    <row r="1010">
      <c r="J1010" s="32"/>
      <c r="K1010" s="33"/>
    </row>
    <row r="1011">
      <c r="J1011" s="32"/>
      <c r="K1011" s="33"/>
    </row>
    <row r="1012">
      <c r="J1012" s="32"/>
      <c r="K1012" s="33"/>
    </row>
    <row r="1013">
      <c r="J1013" s="32"/>
      <c r="K1013" s="33"/>
    </row>
    <row r="1014">
      <c r="J1014" s="32"/>
      <c r="K1014" s="33"/>
    </row>
    <row r="1015">
      <c r="J1015" s="32"/>
      <c r="K1015" s="33"/>
    </row>
    <row r="1016">
      <c r="J1016" s="32"/>
      <c r="K1016" s="33"/>
    </row>
    <row r="1017">
      <c r="J1017" s="32"/>
      <c r="K1017" s="33"/>
    </row>
    <row r="1018">
      <c r="J1018" s="32"/>
      <c r="K1018" s="33"/>
    </row>
    <row r="1019">
      <c r="J1019" s="32"/>
      <c r="K1019" s="33"/>
    </row>
    <row r="1020">
      <c r="J1020" s="32"/>
      <c r="K1020" s="33"/>
    </row>
    <row r="1021">
      <c r="J1021" s="32"/>
      <c r="K1021" s="3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8.25"/>
    <col customWidth="1" min="3" max="3" width="31.63"/>
    <col customWidth="1" min="5" max="5" width="24.5"/>
    <col customWidth="1" min="6" max="6" width="15.88"/>
    <col customWidth="1" min="7" max="7" width="16.5"/>
  </cols>
  <sheetData>
    <row r="1">
      <c r="A1" s="15" t="s">
        <v>9248</v>
      </c>
      <c r="B1" s="15" t="s">
        <v>9249</v>
      </c>
      <c r="C1" s="15" t="s">
        <v>9250</v>
      </c>
      <c r="D1" s="15" t="s">
        <v>5</v>
      </c>
      <c r="E1" s="15" t="s">
        <v>12028</v>
      </c>
      <c r="F1" s="15" t="s">
        <v>4</v>
      </c>
      <c r="G1" s="15" t="s">
        <v>9251</v>
      </c>
      <c r="H1" s="15" t="s">
        <v>12029</v>
      </c>
      <c r="I1" s="15" t="s">
        <v>12030</v>
      </c>
    </row>
    <row r="2">
      <c r="A2" s="15" t="s">
        <v>9259</v>
      </c>
      <c r="B2" s="14" t="s">
        <v>5588</v>
      </c>
      <c r="C2" s="15" t="s">
        <v>9260</v>
      </c>
      <c r="D2" s="15">
        <v>17.0</v>
      </c>
      <c r="E2" s="15" t="s">
        <v>12031</v>
      </c>
      <c r="F2" s="15" t="s">
        <v>12032</v>
      </c>
      <c r="H2" s="15" t="s">
        <v>12033</v>
      </c>
      <c r="I2" s="15" t="s">
        <v>9260</v>
      </c>
    </row>
    <row r="3">
      <c r="A3" s="15" t="s">
        <v>9263</v>
      </c>
      <c r="B3" s="14" t="s">
        <v>5591</v>
      </c>
      <c r="C3" s="15" t="s">
        <v>9264</v>
      </c>
      <c r="D3" s="15">
        <v>19.0</v>
      </c>
      <c r="E3" s="15" t="s">
        <v>12034</v>
      </c>
      <c r="F3" s="15" t="s">
        <v>12035</v>
      </c>
      <c r="H3" s="15" t="s">
        <v>27</v>
      </c>
      <c r="I3" s="15" t="s">
        <v>12036</v>
      </c>
    </row>
    <row r="4">
      <c r="A4" s="15" t="s">
        <v>9265</v>
      </c>
      <c r="B4" s="14" t="s">
        <v>5594</v>
      </c>
      <c r="C4" s="15" t="s">
        <v>9266</v>
      </c>
      <c r="D4" s="15">
        <v>22.0</v>
      </c>
      <c r="E4" s="15" t="s">
        <v>12037</v>
      </c>
      <c r="F4" s="15" t="s">
        <v>12038</v>
      </c>
      <c r="H4" s="15" t="s">
        <v>35</v>
      </c>
      <c r="I4" s="15" t="s">
        <v>12039</v>
      </c>
    </row>
    <row r="5">
      <c r="A5" s="15" t="s">
        <v>9267</v>
      </c>
      <c r="B5" s="14" t="s">
        <v>5597</v>
      </c>
      <c r="C5" s="15" t="s">
        <v>9268</v>
      </c>
      <c r="D5" s="15">
        <v>22.0</v>
      </c>
      <c r="E5" s="15" t="s">
        <v>12040</v>
      </c>
      <c r="F5" s="15" t="s">
        <v>12041</v>
      </c>
      <c r="H5" s="15" t="s">
        <v>12042</v>
      </c>
      <c r="I5" s="15" t="s">
        <v>12043</v>
      </c>
    </row>
    <row r="6">
      <c r="A6" s="15" t="s">
        <v>9270</v>
      </c>
      <c r="B6" s="14" t="s">
        <v>5600</v>
      </c>
      <c r="C6" s="15" t="s">
        <v>9271</v>
      </c>
      <c r="D6" s="15">
        <v>23.0</v>
      </c>
      <c r="E6" s="15" t="s">
        <v>12044</v>
      </c>
      <c r="F6" s="15" t="s">
        <v>12045</v>
      </c>
      <c r="H6" s="15" t="s">
        <v>12046</v>
      </c>
      <c r="I6" s="15" t="s">
        <v>12047</v>
      </c>
      <c r="K6" s="34" t="s">
        <v>12048</v>
      </c>
      <c r="L6" s="34" t="s">
        <v>12049</v>
      </c>
      <c r="M6" s="35"/>
    </row>
    <row r="7">
      <c r="A7" s="15" t="s">
        <v>9272</v>
      </c>
      <c r="B7" s="14" t="s">
        <v>5603</v>
      </c>
      <c r="C7" s="15" t="s">
        <v>9273</v>
      </c>
      <c r="D7" s="15">
        <v>25.0</v>
      </c>
      <c r="E7" s="15" t="s">
        <v>12050</v>
      </c>
      <c r="F7" s="15" t="s">
        <v>12051</v>
      </c>
      <c r="H7" s="15" t="s">
        <v>62</v>
      </c>
      <c r="I7" s="15" t="s">
        <v>12052</v>
      </c>
      <c r="K7" s="34" t="s">
        <v>12053</v>
      </c>
      <c r="L7" s="34" t="s">
        <v>12054</v>
      </c>
      <c r="M7" s="35"/>
    </row>
    <row r="8">
      <c r="A8" s="15" t="s">
        <v>9274</v>
      </c>
      <c r="B8" s="14" t="s">
        <v>5606</v>
      </c>
      <c r="C8" s="15" t="s">
        <v>9275</v>
      </c>
      <c r="D8" s="15">
        <v>27.0</v>
      </c>
      <c r="E8" s="15" t="s">
        <v>12055</v>
      </c>
      <c r="F8" s="15" t="s">
        <v>12056</v>
      </c>
      <c r="H8" s="15" t="s">
        <v>12057</v>
      </c>
      <c r="I8" s="15" t="s">
        <v>12058</v>
      </c>
      <c r="K8" s="34" t="s">
        <v>12059</v>
      </c>
      <c r="L8" s="34" t="s">
        <v>12060</v>
      </c>
      <c r="M8" s="35"/>
    </row>
    <row r="9">
      <c r="A9" s="15" t="s">
        <v>9277</v>
      </c>
      <c r="B9" s="14" t="s">
        <v>5609</v>
      </c>
      <c r="C9" s="15" t="s">
        <v>9278</v>
      </c>
      <c r="D9" s="15">
        <v>29.0</v>
      </c>
      <c r="E9" s="15" t="s">
        <v>12061</v>
      </c>
      <c r="F9" s="15" t="s">
        <v>12062</v>
      </c>
      <c r="H9" s="15" t="s">
        <v>12063</v>
      </c>
      <c r="I9" s="15" t="s">
        <v>12064</v>
      </c>
      <c r="K9" s="34" t="s">
        <v>12065</v>
      </c>
      <c r="L9" s="34" t="s">
        <v>12066</v>
      </c>
      <c r="M9" s="35"/>
    </row>
    <row r="10">
      <c r="A10" s="15" t="s">
        <v>9280</v>
      </c>
      <c r="B10" s="14" t="s">
        <v>5612</v>
      </c>
      <c r="C10" s="15" t="s">
        <v>9281</v>
      </c>
      <c r="D10" s="15">
        <v>30.0</v>
      </c>
      <c r="E10" s="15" t="s">
        <v>12067</v>
      </c>
      <c r="F10" s="15" t="s">
        <v>12068</v>
      </c>
      <c r="H10" s="15" t="s">
        <v>86</v>
      </c>
      <c r="I10" s="15" t="s">
        <v>12069</v>
      </c>
      <c r="K10" s="34" t="s">
        <v>12070</v>
      </c>
      <c r="L10" s="34" t="s">
        <v>12071</v>
      </c>
      <c r="M10" s="35"/>
    </row>
    <row r="11">
      <c r="A11" s="15" t="s">
        <v>9283</v>
      </c>
      <c r="B11" s="14" t="s">
        <v>5615</v>
      </c>
      <c r="C11" s="15" t="s">
        <v>9284</v>
      </c>
      <c r="D11" s="15">
        <v>31.0</v>
      </c>
      <c r="E11" s="15" t="s">
        <v>12072</v>
      </c>
      <c r="F11" s="15" t="s">
        <v>12073</v>
      </c>
      <c r="H11" s="15" t="s">
        <v>94</v>
      </c>
      <c r="I11" s="15" t="s">
        <v>12074</v>
      </c>
      <c r="K11" s="34" t="s">
        <v>12075</v>
      </c>
      <c r="L11" s="34" t="s">
        <v>12076</v>
      </c>
      <c r="M11" s="35"/>
    </row>
    <row r="12">
      <c r="A12" s="15" t="s">
        <v>9285</v>
      </c>
      <c r="B12" s="14" t="s">
        <v>5618</v>
      </c>
      <c r="C12" s="15" t="s">
        <v>9286</v>
      </c>
      <c r="D12" s="15">
        <v>33.0</v>
      </c>
      <c r="E12" s="15" t="s">
        <v>12077</v>
      </c>
      <c r="F12" s="15" t="s">
        <v>12078</v>
      </c>
      <c r="H12" s="15" t="s">
        <v>12079</v>
      </c>
      <c r="I12" s="15" t="s">
        <v>12080</v>
      </c>
      <c r="K12" s="34" t="s">
        <v>12081</v>
      </c>
      <c r="L12" s="34" t="s">
        <v>12082</v>
      </c>
      <c r="M12" s="35"/>
    </row>
    <row r="13">
      <c r="A13" s="15" t="s">
        <v>9288</v>
      </c>
      <c r="B13" s="14" t="s">
        <v>5621</v>
      </c>
      <c r="C13" s="15" t="s">
        <v>9289</v>
      </c>
      <c r="D13" s="15">
        <v>35.0</v>
      </c>
      <c r="E13" s="15" t="s">
        <v>12083</v>
      </c>
      <c r="F13" s="15" t="s">
        <v>12084</v>
      </c>
      <c r="H13" s="15" t="s">
        <v>12085</v>
      </c>
      <c r="I13" s="15" t="s">
        <v>12086</v>
      </c>
      <c r="K13" s="34" t="s">
        <v>12087</v>
      </c>
      <c r="L13" s="34" t="s">
        <v>12088</v>
      </c>
      <c r="M13" s="34" t="s">
        <v>12089</v>
      </c>
    </row>
    <row r="14">
      <c r="A14" s="15" t="s">
        <v>9292</v>
      </c>
      <c r="B14" s="14" t="s">
        <v>5624</v>
      </c>
      <c r="C14" s="15" t="s">
        <v>9293</v>
      </c>
      <c r="D14" s="15">
        <v>35.0</v>
      </c>
      <c r="E14" s="15" t="s">
        <v>12090</v>
      </c>
      <c r="F14" s="15" t="s">
        <v>12091</v>
      </c>
      <c r="H14" s="15" t="s">
        <v>12092</v>
      </c>
      <c r="I14" s="15" t="s">
        <v>12093</v>
      </c>
      <c r="K14" s="34" t="s">
        <v>12094</v>
      </c>
      <c r="L14" s="34" t="s">
        <v>12095</v>
      </c>
      <c r="M14" s="34" t="s">
        <v>12089</v>
      </c>
    </row>
    <row r="15">
      <c r="A15" s="15" t="s">
        <v>9295</v>
      </c>
      <c r="B15" s="14" t="s">
        <v>5626</v>
      </c>
      <c r="C15" s="15" t="s">
        <v>9296</v>
      </c>
      <c r="D15" s="15">
        <v>41.0</v>
      </c>
      <c r="E15" s="15" t="s">
        <v>12096</v>
      </c>
      <c r="F15" s="15" t="s">
        <v>12097</v>
      </c>
      <c r="H15" s="15" t="s">
        <v>126</v>
      </c>
      <c r="I15" s="15" t="s">
        <v>12098</v>
      </c>
    </row>
    <row r="16">
      <c r="A16" s="15" t="s">
        <v>9297</v>
      </c>
      <c r="B16" s="14" t="s">
        <v>5629</v>
      </c>
      <c r="C16" s="15" t="s">
        <v>9298</v>
      </c>
      <c r="D16" s="15">
        <v>42.0</v>
      </c>
      <c r="E16" s="15" t="s">
        <v>12099</v>
      </c>
      <c r="F16" s="15" t="s">
        <v>12100</v>
      </c>
      <c r="H16" s="15" t="s">
        <v>12101</v>
      </c>
      <c r="I16" s="15" t="s">
        <v>12102</v>
      </c>
    </row>
    <row r="17">
      <c r="A17" s="15" t="s">
        <v>9299</v>
      </c>
      <c r="B17" s="14" t="s">
        <v>5632</v>
      </c>
      <c r="C17" s="15" t="s">
        <v>9300</v>
      </c>
      <c r="D17" s="15">
        <v>43.0</v>
      </c>
      <c r="E17" s="15" t="s">
        <v>12103</v>
      </c>
      <c r="F17" s="15" t="s">
        <v>12104</v>
      </c>
      <c r="H17" s="15" t="s">
        <v>144</v>
      </c>
      <c r="I17" s="15" t="s">
        <v>12105</v>
      </c>
    </row>
    <row r="18">
      <c r="A18" s="15" t="s">
        <v>9302</v>
      </c>
      <c r="B18" s="14" t="s">
        <v>5635</v>
      </c>
      <c r="C18" s="15" t="s">
        <v>9303</v>
      </c>
      <c r="D18" s="15">
        <v>44.0</v>
      </c>
      <c r="E18" s="15" t="s">
        <v>12106</v>
      </c>
      <c r="F18" s="15" t="s">
        <v>12107</v>
      </c>
      <c r="H18" s="15" t="s">
        <v>12108</v>
      </c>
      <c r="I18" s="15" t="s">
        <v>12109</v>
      </c>
      <c r="K18" s="34" t="s">
        <v>12049</v>
      </c>
      <c r="L18" s="34" t="s">
        <v>12054</v>
      </c>
      <c r="M18" s="34" t="s">
        <v>12060</v>
      </c>
      <c r="N18" s="34" t="s">
        <v>12066</v>
      </c>
      <c r="O18" s="34" t="s">
        <v>12071</v>
      </c>
      <c r="P18" s="34" t="s">
        <v>12076</v>
      </c>
      <c r="Q18" s="34" t="s">
        <v>12082</v>
      </c>
      <c r="R18" s="34" t="s">
        <v>12088</v>
      </c>
      <c r="S18" s="34" t="s">
        <v>12095</v>
      </c>
    </row>
    <row r="19">
      <c r="A19" s="15" t="s">
        <v>9304</v>
      </c>
      <c r="B19" s="14" t="s">
        <v>5638</v>
      </c>
      <c r="C19" s="15" t="s">
        <v>9305</v>
      </c>
      <c r="D19" s="15">
        <v>46.0</v>
      </c>
      <c r="E19" s="15" t="s">
        <v>12110</v>
      </c>
      <c r="F19" s="15" t="s">
        <v>12111</v>
      </c>
      <c r="H19" s="15" t="s">
        <v>12112</v>
      </c>
      <c r="I19" s="15" t="s">
        <v>12113</v>
      </c>
    </row>
    <row r="20">
      <c r="A20" s="15" t="s">
        <v>9308</v>
      </c>
      <c r="B20" s="14" t="s">
        <v>5641</v>
      </c>
      <c r="C20" s="15" t="s">
        <v>9309</v>
      </c>
      <c r="D20" s="15">
        <v>48.0</v>
      </c>
      <c r="E20" s="15" t="s">
        <v>12114</v>
      </c>
      <c r="F20" s="15" t="s">
        <v>12115</v>
      </c>
      <c r="H20" s="15" t="s">
        <v>12116</v>
      </c>
      <c r="I20" s="15" t="s">
        <v>12117</v>
      </c>
    </row>
    <row r="21">
      <c r="A21" s="15" t="s">
        <v>9311</v>
      </c>
      <c r="B21" s="14" t="s">
        <v>5644</v>
      </c>
      <c r="C21" s="15" t="s">
        <v>9312</v>
      </c>
      <c r="D21" s="15">
        <v>48.0</v>
      </c>
      <c r="E21" s="15" t="s">
        <v>12118</v>
      </c>
      <c r="F21" s="15" t="s">
        <v>12119</v>
      </c>
      <c r="H21" s="15" t="s">
        <v>12120</v>
      </c>
      <c r="I21" s="15" t="s">
        <v>12121</v>
      </c>
    </row>
    <row r="22">
      <c r="A22" s="15" t="s">
        <v>9314</v>
      </c>
      <c r="B22" s="14" t="s">
        <v>5646</v>
      </c>
      <c r="C22" s="15" t="s">
        <v>9315</v>
      </c>
      <c r="D22" s="15">
        <v>51.0</v>
      </c>
      <c r="E22" s="15" t="s">
        <v>12122</v>
      </c>
      <c r="F22" s="15" t="s">
        <v>12123</v>
      </c>
      <c r="H22" s="15" t="s">
        <v>12124</v>
      </c>
      <c r="I22" s="15" t="s">
        <v>12125</v>
      </c>
    </row>
    <row r="23">
      <c r="A23" s="15" t="s">
        <v>9317</v>
      </c>
      <c r="B23" s="14" t="s">
        <v>5649</v>
      </c>
      <c r="C23" s="15" t="s">
        <v>9318</v>
      </c>
      <c r="D23" s="15">
        <v>52.0</v>
      </c>
      <c r="E23" s="15" t="s">
        <v>12126</v>
      </c>
      <c r="F23" s="15" t="s">
        <v>12127</v>
      </c>
      <c r="H23" s="15" t="s">
        <v>12128</v>
      </c>
      <c r="I23" s="15" t="s">
        <v>12129</v>
      </c>
    </row>
    <row r="24">
      <c r="A24" s="15" t="s">
        <v>9320</v>
      </c>
      <c r="B24" s="14" t="s">
        <v>5652</v>
      </c>
      <c r="C24" s="15" t="s">
        <v>9321</v>
      </c>
      <c r="D24" s="15">
        <v>52.0</v>
      </c>
      <c r="E24" s="15" t="s">
        <v>12130</v>
      </c>
      <c r="F24" s="15" t="s">
        <v>12131</v>
      </c>
      <c r="H24" s="15" t="s">
        <v>12132</v>
      </c>
      <c r="I24" s="15" t="s">
        <v>12133</v>
      </c>
    </row>
    <row r="25">
      <c r="A25" s="15" t="s">
        <v>9322</v>
      </c>
      <c r="B25" s="14" t="s">
        <v>5654</v>
      </c>
      <c r="C25" s="15" t="s">
        <v>9323</v>
      </c>
      <c r="D25" s="15">
        <v>54.0</v>
      </c>
      <c r="E25" s="15" t="s">
        <v>12134</v>
      </c>
      <c r="F25" s="15" t="s">
        <v>12135</v>
      </c>
      <c r="H25" s="15" t="s">
        <v>208</v>
      </c>
      <c r="I25" s="15" t="s">
        <v>12136</v>
      </c>
    </row>
    <row r="26">
      <c r="A26" s="15" t="s">
        <v>9324</v>
      </c>
      <c r="B26" s="14" t="s">
        <v>5657</v>
      </c>
      <c r="C26" s="15" t="s">
        <v>9325</v>
      </c>
      <c r="D26" s="15">
        <v>54.0</v>
      </c>
      <c r="E26" s="15" t="s">
        <v>12137</v>
      </c>
      <c r="F26" s="15" t="s">
        <v>12138</v>
      </c>
      <c r="H26" s="15" t="s">
        <v>12139</v>
      </c>
      <c r="I26" s="15" t="s">
        <v>12140</v>
      </c>
    </row>
    <row r="27">
      <c r="A27" s="15" t="s">
        <v>9327</v>
      </c>
      <c r="B27" s="14" t="s">
        <v>5659</v>
      </c>
      <c r="C27" s="15" t="s">
        <v>9328</v>
      </c>
      <c r="D27" s="15">
        <v>54.0</v>
      </c>
      <c r="E27" s="15" t="s">
        <v>12141</v>
      </c>
      <c r="F27" s="15" t="s">
        <v>12142</v>
      </c>
      <c r="H27" s="15" t="s">
        <v>12143</v>
      </c>
      <c r="I27" s="15" t="s">
        <v>12144</v>
      </c>
    </row>
    <row r="28">
      <c r="A28" s="15" t="s">
        <v>9330</v>
      </c>
      <c r="B28" s="14" t="s">
        <v>5661</v>
      </c>
      <c r="C28" s="15" t="s">
        <v>9331</v>
      </c>
      <c r="D28" s="15">
        <v>55.0</v>
      </c>
      <c r="E28" s="15" t="s">
        <v>12145</v>
      </c>
      <c r="F28" s="15" t="s">
        <v>12146</v>
      </c>
      <c r="H28" s="15" t="s">
        <v>12147</v>
      </c>
      <c r="I28" s="15" t="s">
        <v>12148</v>
      </c>
    </row>
    <row r="29">
      <c r="A29" s="15" t="s">
        <v>9332</v>
      </c>
      <c r="B29" s="14" t="s">
        <v>5664</v>
      </c>
      <c r="C29" s="15" t="s">
        <v>9333</v>
      </c>
      <c r="D29" s="15">
        <v>55.0</v>
      </c>
      <c r="E29" s="15" t="s">
        <v>12145</v>
      </c>
      <c r="F29" s="15" t="s">
        <v>12146</v>
      </c>
      <c r="H29" s="15" t="s">
        <v>12149</v>
      </c>
      <c r="I29" s="15" t="s">
        <v>12150</v>
      </c>
    </row>
    <row r="30">
      <c r="A30" s="15" t="s">
        <v>9335</v>
      </c>
      <c r="B30" s="14" t="s">
        <v>5666</v>
      </c>
      <c r="C30" s="15" t="s">
        <v>9336</v>
      </c>
      <c r="D30" s="15">
        <v>56.0</v>
      </c>
      <c r="E30" s="15" t="s">
        <v>12151</v>
      </c>
      <c r="F30" s="15" t="s">
        <v>12152</v>
      </c>
      <c r="H30" s="15" t="s">
        <v>12153</v>
      </c>
      <c r="I30" s="15" t="s">
        <v>12154</v>
      </c>
    </row>
    <row r="31">
      <c r="A31" s="15" t="s">
        <v>9338</v>
      </c>
      <c r="B31" s="14" t="s">
        <v>5669</v>
      </c>
      <c r="C31" s="15" t="s">
        <v>9339</v>
      </c>
      <c r="D31" s="15">
        <v>56.0</v>
      </c>
      <c r="E31" s="15" t="s">
        <v>12151</v>
      </c>
      <c r="F31" s="15" t="s">
        <v>12152</v>
      </c>
      <c r="H31" s="15" t="s">
        <v>12153</v>
      </c>
      <c r="I31" s="15" t="s">
        <v>12154</v>
      </c>
    </row>
    <row r="32">
      <c r="A32" s="15" t="s">
        <v>9340</v>
      </c>
      <c r="B32" s="14" t="s">
        <v>5671</v>
      </c>
      <c r="C32" s="15" t="s">
        <v>9341</v>
      </c>
      <c r="D32" s="15">
        <v>57.0</v>
      </c>
      <c r="E32" s="15" t="s">
        <v>12155</v>
      </c>
      <c r="F32" s="15" t="s">
        <v>12156</v>
      </c>
      <c r="H32" s="15" t="s">
        <v>12153</v>
      </c>
      <c r="I32" s="15" t="s">
        <v>12154</v>
      </c>
    </row>
    <row r="33">
      <c r="A33" s="15" t="s">
        <v>9343</v>
      </c>
      <c r="B33" s="14" t="s">
        <v>5674</v>
      </c>
      <c r="C33" s="15" t="s">
        <v>9344</v>
      </c>
      <c r="D33" s="15">
        <v>57.0</v>
      </c>
      <c r="E33" s="15" t="s">
        <v>12155</v>
      </c>
      <c r="F33" s="15" t="s">
        <v>12156</v>
      </c>
      <c r="H33" s="15" t="s">
        <v>12153</v>
      </c>
      <c r="I33" s="15" t="s">
        <v>12154</v>
      </c>
    </row>
    <row r="34">
      <c r="A34" s="15" t="s">
        <v>9345</v>
      </c>
      <c r="B34" s="14" t="s">
        <v>5676</v>
      </c>
      <c r="C34" s="15" t="s">
        <v>9346</v>
      </c>
      <c r="D34" s="15">
        <v>57.0</v>
      </c>
      <c r="E34" s="15" t="s">
        <v>12157</v>
      </c>
      <c r="F34" s="15" t="s">
        <v>12158</v>
      </c>
      <c r="H34" s="15" t="s">
        <v>12153</v>
      </c>
      <c r="I34" s="15" t="s">
        <v>12154</v>
      </c>
    </row>
    <row r="35">
      <c r="A35" s="15" t="s">
        <v>9348</v>
      </c>
      <c r="B35" s="14" t="s">
        <v>5678</v>
      </c>
      <c r="C35" s="15" t="s">
        <v>9349</v>
      </c>
      <c r="D35" s="15">
        <v>57.0</v>
      </c>
      <c r="E35" s="15" t="s">
        <v>12159</v>
      </c>
      <c r="F35" s="15" t="s">
        <v>12160</v>
      </c>
      <c r="H35" s="15" t="s">
        <v>12153</v>
      </c>
      <c r="I35" s="15" t="s">
        <v>12154</v>
      </c>
    </row>
    <row r="36">
      <c r="A36" s="15" t="s">
        <v>9351</v>
      </c>
      <c r="B36" s="14" t="s">
        <v>5680</v>
      </c>
      <c r="C36" s="15" t="s">
        <v>9352</v>
      </c>
      <c r="D36" s="15">
        <v>57.0</v>
      </c>
      <c r="E36" s="15" t="s">
        <v>12159</v>
      </c>
      <c r="F36" s="15" t="s">
        <v>12160</v>
      </c>
      <c r="H36" s="15" t="s">
        <v>12153</v>
      </c>
      <c r="I36" s="15" t="s">
        <v>12154</v>
      </c>
    </row>
    <row r="37">
      <c r="A37" s="15" t="s">
        <v>9353</v>
      </c>
      <c r="B37" s="14" t="s">
        <v>5682</v>
      </c>
      <c r="C37" s="15" t="s">
        <v>9354</v>
      </c>
      <c r="D37" s="15">
        <v>57.0</v>
      </c>
      <c r="E37" s="15" t="s">
        <v>12159</v>
      </c>
      <c r="F37" s="15" t="s">
        <v>12160</v>
      </c>
      <c r="H37" s="15" t="s">
        <v>12153</v>
      </c>
      <c r="I37" s="15" t="s">
        <v>12154</v>
      </c>
    </row>
    <row r="38">
      <c r="A38" s="15" t="s">
        <v>9355</v>
      </c>
      <c r="B38" s="14" t="s">
        <v>5684</v>
      </c>
      <c r="C38" s="15" t="s">
        <v>9356</v>
      </c>
      <c r="D38" s="15">
        <v>58.0</v>
      </c>
      <c r="E38" s="15" t="s">
        <v>12161</v>
      </c>
      <c r="F38" s="15" t="s">
        <v>12162</v>
      </c>
      <c r="H38" s="15" t="s">
        <v>12163</v>
      </c>
      <c r="I38" s="15" t="s">
        <v>12164</v>
      </c>
    </row>
    <row r="39">
      <c r="A39" s="15" t="s">
        <v>9357</v>
      </c>
      <c r="B39" s="14" t="s">
        <v>5687</v>
      </c>
      <c r="C39" s="15" t="s">
        <v>9358</v>
      </c>
      <c r="D39" s="15">
        <v>58.0</v>
      </c>
      <c r="E39" s="15" t="s">
        <v>12165</v>
      </c>
      <c r="F39" s="15" t="s">
        <v>12166</v>
      </c>
      <c r="H39" s="15" t="s">
        <v>12167</v>
      </c>
      <c r="I39" s="15" t="s">
        <v>12168</v>
      </c>
    </row>
    <row r="40">
      <c r="A40" s="15" t="s">
        <v>9359</v>
      </c>
      <c r="B40" s="14" t="s">
        <v>5689</v>
      </c>
      <c r="C40" s="15" t="s">
        <v>9360</v>
      </c>
      <c r="D40" s="15">
        <v>59.0</v>
      </c>
      <c r="E40" s="15" t="s">
        <v>12169</v>
      </c>
      <c r="F40" s="15" t="s">
        <v>12170</v>
      </c>
      <c r="H40" s="15" t="s">
        <v>12171</v>
      </c>
      <c r="I40" s="15" t="s">
        <v>12172</v>
      </c>
    </row>
    <row r="41">
      <c r="A41" s="15" t="s">
        <v>9362</v>
      </c>
      <c r="B41" s="14" t="s">
        <v>5692</v>
      </c>
      <c r="C41" s="15" t="s">
        <v>9363</v>
      </c>
      <c r="D41" s="15">
        <v>59.0</v>
      </c>
      <c r="E41" s="15" t="s">
        <v>12173</v>
      </c>
      <c r="F41" s="15" t="s">
        <v>12174</v>
      </c>
      <c r="H41" s="15" t="s">
        <v>12175</v>
      </c>
      <c r="I41" s="15" t="s">
        <v>12176</v>
      </c>
    </row>
    <row r="42">
      <c r="A42" s="15" t="s">
        <v>9364</v>
      </c>
      <c r="B42" s="14" t="s">
        <v>5694</v>
      </c>
      <c r="C42" s="15" t="s">
        <v>9365</v>
      </c>
      <c r="D42" s="15">
        <v>60.0</v>
      </c>
      <c r="E42" s="15" t="s">
        <v>12177</v>
      </c>
      <c r="F42" s="15" t="s">
        <v>12178</v>
      </c>
      <c r="H42" s="15" t="s">
        <v>12175</v>
      </c>
      <c r="I42" s="15" t="s">
        <v>12176</v>
      </c>
    </row>
    <row r="43">
      <c r="A43" s="15" t="s">
        <v>9367</v>
      </c>
      <c r="B43" s="14" t="s">
        <v>5696</v>
      </c>
      <c r="C43" s="15" t="s">
        <v>9368</v>
      </c>
      <c r="D43" s="15">
        <v>60.0</v>
      </c>
      <c r="E43" s="15" t="s">
        <v>12179</v>
      </c>
      <c r="F43" s="15" t="s">
        <v>12180</v>
      </c>
      <c r="H43" s="15" t="s">
        <v>12181</v>
      </c>
      <c r="I43" s="15" t="s">
        <v>12182</v>
      </c>
    </row>
    <row r="44">
      <c r="A44" s="15" t="s">
        <v>9370</v>
      </c>
      <c r="B44" s="14" t="s">
        <v>5699</v>
      </c>
      <c r="C44" s="15" t="s">
        <v>9371</v>
      </c>
      <c r="H44" s="15" t="s">
        <v>12183</v>
      </c>
      <c r="I44" s="15" t="s">
        <v>12184</v>
      </c>
    </row>
    <row r="45">
      <c r="A45" s="15" t="s">
        <v>9373</v>
      </c>
      <c r="B45" s="14" t="s">
        <v>5701</v>
      </c>
      <c r="C45" s="15" t="s">
        <v>9374</v>
      </c>
      <c r="H45" s="15" t="s">
        <v>12183</v>
      </c>
      <c r="I45" s="15" t="s">
        <v>12184</v>
      </c>
    </row>
    <row r="46">
      <c r="A46" s="15" t="s">
        <v>9375</v>
      </c>
      <c r="B46" s="14" t="s">
        <v>5703</v>
      </c>
      <c r="C46" s="15" t="s">
        <v>9376</v>
      </c>
      <c r="H46" s="15" t="s">
        <v>12185</v>
      </c>
      <c r="I46" s="15" t="s">
        <v>12186</v>
      </c>
    </row>
    <row r="47">
      <c r="A47" s="15" t="s">
        <v>9378</v>
      </c>
      <c r="B47" s="14" t="s">
        <v>5705</v>
      </c>
      <c r="C47" s="15" t="s">
        <v>9379</v>
      </c>
      <c r="H47" s="15" t="s">
        <v>12185</v>
      </c>
      <c r="I47" s="15" t="s">
        <v>12186</v>
      </c>
    </row>
    <row r="48">
      <c r="A48" s="15" t="s">
        <v>9381</v>
      </c>
      <c r="B48" s="14" t="s">
        <v>5707</v>
      </c>
      <c r="C48" s="15" t="s">
        <v>9382</v>
      </c>
      <c r="H48" s="15" t="s">
        <v>12187</v>
      </c>
      <c r="I48" s="15" t="s">
        <v>12188</v>
      </c>
    </row>
    <row r="49">
      <c r="A49" s="15" t="s">
        <v>9384</v>
      </c>
      <c r="B49" s="14" t="s">
        <v>5709</v>
      </c>
      <c r="C49" s="15" t="s">
        <v>9385</v>
      </c>
      <c r="D49" s="15"/>
      <c r="E49" s="15"/>
      <c r="F49" s="15"/>
      <c r="H49" s="15" t="s">
        <v>12189</v>
      </c>
      <c r="I49" s="15" t="s">
        <v>12190</v>
      </c>
    </row>
    <row r="50">
      <c r="A50" s="15" t="s">
        <v>9387</v>
      </c>
      <c r="B50" s="14" t="s">
        <v>5711</v>
      </c>
      <c r="C50" s="15" t="s">
        <v>9388</v>
      </c>
      <c r="D50" s="15">
        <v>61.0</v>
      </c>
      <c r="E50" s="15" t="s">
        <v>12191</v>
      </c>
      <c r="F50" s="15" t="s">
        <v>12192</v>
      </c>
      <c r="H50" s="15" t="s">
        <v>12193</v>
      </c>
      <c r="I50" s="15" t="s">
        <v>12194</v>
      </c>
    </row>
    <row r="51">
      <c r="A51" s="15" t="s">
        <v>9390</v>
      </c>
      <c r="B51" s="14" t="s">
        <v>5714</v>
      </c>
      <c r="C51" s="15" t="s">
        <v>9391</v>
      </c>
      <c r="D51" s="15">
        <v>61.0</v>
      </c>
      <c r="E51" s="15" t="s">
        <v>12195</v>
      </c>
      <c r="F51" s="15" t="s">
        <v>12196</v>
      </c>
      <c r="H51" s="15" t="s">
        <v>12197</v>
      </c>
      <c r="I51" s="15" t="s">
        <v>12198</v>
      </c>
    </row>
    <row r="52">
      <c r="A52" s="15"/>
      <c r="B52" s="14" t="s">
        <v>5716</v>
      </c>
      <c r="C52" s="15" t="s">
        <v>9393</v>
      </c>
      <c r="D52" s="15">
        <v>61.0</v>
      </c>
      <c r="E52" s="15" t="s">
        <v>12199</v>
      </c>
      <c r="F52" s="15" t="s">
        <v>12200</v>
      </c>
      <c r="H52" s="15" t="s">
        <v>12201</v>
      </c>
      <c r="I52" s="15" t="s">
        <v>12202</v>
      </c>
    </row>
    <row r="53">
      <c r="A53" s="15" t="s">
        <v>9395</v>
      </c>
      <c r="B53" s="14" t="s">
        <v>5719</v>
      </c>
      <c r="C53" s="15" t="s">
        <v>9396</v>
      </c>
      <c r="D53" s="15">
        <v>62.0</v>
      </c>
      <c r="E53" s="15" t="s">
        <v>12203</v>
      </c>
      <c r="F53" s="15" t="s">
        <v>12204</v>
      </c>
      <c r="H53" s="15"/>
      <c r="I53" s="15"/>
    </row>
    <row r="54">
      <c r="A54" s="15" t="s">
        <v>9398</v>
      </c>
      <c r="B54" s="14" t="s">
        <v>5722</v>
      </c>
      <c r="C54" s="15" t="s">
        <v>9399</v>
      </c>
      <c r="D54" s="15">
        <v>62.0</v>
      </c>
      <c r="E54" s="15" t="s">
        <v>12205</v>
      </c>
      <c r="F54" s="15" t="s">
        <v>12206</v>
      </c>
      <c r="H54" s="15" t="s">
        <v>12207</v>
      </c>
      <c r="I54" s="15" t="s">
        <v>12208</v>
      </c>
    </row>
    <row r="55">
      <c r="A55" s="15" t="s">
        <v>9401</v>
      </c>
      <c r="B55" s="14" t="s">
        <v>5724</v>
      </c>
      <c r="C55" s="15" t="s">
        <v>9402</v>
      </c>
      <c r="D55" s="15">
        <v>62.0</v>
      </c>
      <c r="E55" s="15" t="s">
        <v>12209</v>
      </c>
      <c r="F55" s="15" t="s">
        <v>12210</v>
      </c>
      <c r="H55" s="15" t="s">
        <v>12211</v>
      </c>
      <c r="I55" s="15" t="s">
        <v>12212</v>
      </c>
    </row>
    <row r="56">
      <c r="A56" s="15" t="s">
        <v>9404</v>
      </c>
      <c r="B56" s="14" t="s">
        <v>5726</v>
      </c>
      <c r="C56" s="15" t="s">
        <v>9405</v>
      </c>
      <c r="D56" s="15">
        <v>63.0</v>
      </c>
      <c r="E56" s="15" t="s">
        <v>12213</v>
      </c>
      <c r="F56" s="15" t="s">
        <v>12214</v>
      </c>
      <c r="H56" s="15" t="s">
        <v>12215</v>
      </c>
      <c r="I56" s="15" t="s">
        <v>12216</v>
      </c>
    </row>
    <row r="57">
      <c r="A57" s="15" t="s">
        <v>9407</v>
      </c>
      <c r="B57" s="14" t="s">
        <v>5729</v>
      </c>
      <c r="C57" s="15" t="s">
        <v>9408</v>
      </c>
      <c r="D57" s="15">
        <v>63.0</v>
      </c>
      <c r="E57" s="15" t="s">
        <v>12217</v>
      </c>
      <c r="F57" s="15" t="s">
        <v>12218</v>
      </c>
      <c r="H57" s="15" t="s">
        <v>12219</v>
      </c>
      <c r="I57" s="15" t="s">
        <v>12220</v>
      </c>
    </row>
    <row r="58">
      <c r="A58" s="15" t="s">
        <v>9410</v>
      </c>
      <c r="B58" s="14" t="s">
        <v>5731</v>
      </c>
      <c r="C58" s="15" t="s">
        <v>9411</v>
      </c>
      <c r="D58" s="15">
        <v>63.0</v>
      </c>
      <c r="E58" s="15" t="s">
        <v>12221</v>
      </c>
      <c r="F58" s="15" t="s">
        <v>12222</v>
      </c>
      <c r="H58" s="15" t="s">
        <v>12223</v>
      </c>
      <c r="I58" s="15" t="s">
        <v>12224</v>
      </c>
    </row>
    <row r="59">
      <c r="A59" s="15" t="s">
        <v>9412</v>
      </c>
      <c r="B59" s="14" t="s">
        <v>5733</v>
      </c>
      <c r="C59" s="15" t="s">
        <v>9413</v>
      </c>
      <c r="D59" s="15">
        <v>63.0</v>
      </c>
      <c r="E59" s="15" t="s">
        <v>12225</v>
      </c>
      <c r="F59" s="15" t="s">
        <v>12226</v>
      </c>
      <c r="H59" s="15" t="s">
        <v>12227</v>
      </c>
      <c r="I59" s="15" t="s">
        <v>12228</v>
      </c>
    </row>
    <row r="60">
      <c r="A60" s="15" t="s">
        <v>9415</v>
      </c>
      <c r="B60" s="14" t="s">
        <v>5735</v>
      </c>
      <c r="C60" s="15" t="s">
        <v>9416</v>
      </c>
      <c r="D60" s="15">
        <v>64.0</v>
      </c>
      <c r="E60" s="15" t="s">
        <v>12229</v>
      </c>
      <c r="F60" s="15" t="s">
        <v>12230</v>
      </c>
      <c r="H60" s="15" t="s">
        <v>12231</v>
      </c>
      <c r="I60" s="15" t="s">
        <v>12232</v>
      </c>
    </row>
    <row r="61">
      <c r="A61" s="15" t="s">
        <v>9418</v>
      </c>
      <c r="B61" s="14" t="s">
        <v>5738</v>
      </c>
      <c r="C61" s="15" t="s">
        <v>9419</v>
      </c>
      <c r="D61" s="15">
        <v>64.0</v>
      </c>
      <c r="E61" s="15" t="s">
        <v>12233</v>
      </c>
      <c r="F61" s="15" t="s">
        <v>12234</v>
      </c>
      <c r="H61" s="15" t="s">
        <v>12235</v>
      </c>
      <c r="I61" s="15" t="s">
        <v>12236</v>
      </c>
    </row>
    <row r="62">
      <c r="A62" s="15" t="s">
        <v>9421</v>
      </c>
      <c r="B62" s="14" t="s">
        <v>5740</v>
      </c>
      <c r="C62" s="15" t="s">
        <v>9422</v>
      </c>
      <c r="D62" s="15">
        <v>64.0</v>
      </c>
      <c r="E62" s="15" t="s">
        <v>12237</v>
      </c>
      <c r="F62" s="15" t="s">
        <v>12238</v>
      </c>
      <c r="H62" s="15" t="s">
        <v>12239</v>
      </c>
      <c r="I62" s="15" t="s">
        <v>12240</v>
      </c>
    </row>
    <row r="63">
      <c r="A63" s="15" t="s">
        <v>9424</v>
      </c>
      <c r="B63" s="14" t="s">
        <v>5742</v>
      </c>
      <c r="C63" s="15" t="s">
        <v>9425</v>
      </c>
      <c r="D63" s="15">
        <v>64.0</v>
      </c>
      <c r="E63" s="15" t="s">
        <v>12241</v>
      </c>
      <c r="F63" s="15" t="s">
        <v>12242</v>
      </c>
      <c r="H63" s="15" t="s">
        <v>12243</v>
      </c>
      <c r="I63" s="15" t="s">
        <v>12244</v>
      </c>
    </row>
    <row r="64">
      <c r="A64" s="15" t="s">
        <v>9426</v>
      </c>
      <c r="B64" s="14" t="s">
        <v>5744</v>
      </c>
      <c r="C64" s="15" t="s">
        <v>9427</v>
      </c>
      <c r="D64" s="15">
        <v>64.0</v>
      </c>
      <c r="E64" s="15" t="s">
        <v>12245</v>
      </c>
      <c r="F64" s="15" t="s">
        <v>12246</v>
      </c>
      <c r="H64" s="15" t="s">
        <v>12247</v>
      </c>
      <c r="I64" s="15" t="s">
        <v>12248</v>
      </c>
    </row>
    <row r="65">
      <c r="A65" s="15" t="s">
        <v>9429</v>
      </c>
      <c r="B65" s="14" t="s">
        <v>5746</v>
      </c>
      <c r="C65" s="15" t="s">
        <v>9430</v>
      </c>
      <c r="D65" s="15">
        <v>65.0</v>
      </c>
      <c r="E65" s="15" t="s">
        <v>12249</v>
      </c>
      <c r="F65" s="15" t="s">
        <v>12250</v>
      </c>
      <c r="H65" s="15" t="s">
        <v>12251</v>
      </c>
      <c r="I65" s="15" t="s">
        <v>12252</v>
      </c>
    </row>
    <row r="66">
      <c r="A66" s="15" t="s">
        <v>9432</v>
      </c>
      <c r="B66" s="14" t="s">
        <v>5749</v>
      </c>
      <c r="C66" s="15" t="s">
        <v>9433</v>
      </c>
      <c r="D66" s="15">
        <v>65.0</v>
      </c>
      <c r="E66" s="15" t="s">
        <v>12253</v>
      </c>
      <c r="F66" s="15" t="s">
        <v>12254</v>
      </c>
      <c r="H66" s="15" t="s">
        <v>12255</v>
      </c>
      <c r="I66" s="15" t="s">
        <v>12256</v>
      </c>
    </row>
    <row r="67">
      <c r="A67" s="15" t="s">
        <v>9435</v>
      </c>
      <c r="B67" s="14" t="s">
        <v>5751</v>
      </c>
      <c r="C67" s="15" t="s">
        <v>9436</v>
      </c>
      <c r="D67" s="15">
        <v>65.0</v>
      </c>
      <c r="E67" s="15" t="s">
        <v>12257</v>
      </c>
      <c r="F67" s="15" t="s">
        <v>12258</v>
      </c>
      <c r="H67" s="15" t="s">
        <v>12259</v>
      </c>
      <c r="I67" s="15" t="s">
        <v>12260</v>
      </c>
    </row>
    <row r="68">
      <c r="A68" s="15" t="s">
        <v>9437</v>
      </c>
      <c r="B68" s="14" t="s">
        <v>5753</v>
      </c>
      <c r="C68" s="15" t="s">
        <v>9438</v>
      </c>
      <c r="D68" s="15">
        <v>65.0</v>
      </c>
      <c r="E68" s="15" t="s">
        <v>12261</v>
      </c>
      <c r="F68" s="15" t="s">
        <v>12262</v>
      </c>
      <c r="H68" s="15" t="s">
        <v>12263</v>
      </c>
      <c r="I68" s="15" t="s">
        <v>12264</v>
      </c>
    </row>
    <row r="69">
      <c r="A69" s="15" t="s">
        <v>9439</v>
      </c>
      <c r="B69" s="14" t="s">
        <v>5755</v>
      </c>
      <c r="C69" s="15" t="s">
        <v>9440</v>
      </c>
      <c r="D69" s="15">
        <v>66.0</v>
      </c>
      <c r="E69" s="15" t="s">
        <v>12265</v>
      </c>
      <c r="F69" s="15" t="s">
        <v>12266</v>
      </c>
      <c r="H69" s="15" t="s">
        <v>12267</v>
      </c>
      <c r="I69" s="15" t="s">
        <v>12268</v>
      </c>
    </row>
    <row r="70">
      <c r="A70" s="15" t="s">
        <v>9441</v>
      </c>
      <c r="B70" s="14" t="s">
        <v>5758</v>
      </c>
      <c r="C70" s="15" t="s">
        <v>9442</v>
      </c>
      <c r="D70" s="15">
        <v>66.0</v>
      </c>
      <c r="E70" s="15" t="s">
        <v>12269</v>
      </c>
      <c r="F70" s="15" t="s">
        <v>12270</v>
      </c>
      <c r="H70" s="15"/>
      <c r="I70" s="15"/>
    </row>
    <row r="71">
      <c r="A71" s="15" t="s">
        <v>9444</v>
      </c>
      <c r="B71" s="14" t="s">
        <v>5760</v>
      </c>
      <c r="C71" s="15" t="s">
        <v>9445</v>
      </c>
      <c r="D71" s="15">
        <v>66.0</v>
      </c>
      <c r="E71" s="15" t="s">
        <v>12271</v>
      </c>
      <c r="F71" s="15" t="s">
        <v>12272</v>
      </c>
      <c r="H71" s="15"/>
      <c r="I71" s="15"/>
    </row>
    <row r="72">
      <c r="A72" s="15" t="s">
        <v>9447</v>
      </c>
      <c r="B72" s="14" t="s">
        <v>5762</v>
      </c>
      <c r="C72" s="15" t="s">
        <v>9448</v>
      </c>
      <c r="D72" s="15">
        <v>66.0</v>
      </c>
      <c r="E72" s="15" t="s">
        <v>12273</v>
      </c>
      <c r="F72" s="15" t="s">
        <v>12274</v>
      </c>
      <c r="H72" s="15" t="s">
        <v>519</v>
      </c>
      <c r="I72" s="15" t="s">
        <v>9448</v>
      </c>
    </row>
    <row r="73">
      <c r="A73" s="15" t="s">
        <v>9449</v>
      </c>
      <c r="B73" s="14" t="s">
        <v>5765</v>
      </c>
      <c r="C73" s="15" t="s">
        <v>9450</v>
      </c>
      <c r="D73" s="15">
        <v>66.0</v>
      </c>
      <c r="E73" s="15" t="s">
        <v>12275</v>
      </c>
      <c r="F73" s="15" t="s">
        <v>12276</v>
      </c>
      <c r="H73" s="15"/>
      <c r="I73" s="15"/>
    </row>
    <row r="74">
      <c r="A74" s="15" t="s">
        <v>9451</v>
      </c>
      <c r="B74" s="14" t="s">
        <v>5767</v>
      </c>
      <c r="C74" s="15" t="s">
        <v>9452</v>
      </c>
      <c r="D74" s="15">
        <v>66.0</v>
      </c>
      <c r="E74" s="15" t="s">
        <v>12277</v>
      </c>
      <c r="F74" s="15" t="s">
        <v>12278</v>
      </c>
      <c r="H74" s="15" t="s">
        <v>534</v>
      </c>
      <c r="I74" s="15" t="s">
        <v>12279</v>
      </c>
    </row>
    <row r="75">
      <c r="A75" s="15" t="s">
        <v>9453</v>
      </c>
      <c r="B75" s="14" t="s">
        <v>5769</v>
      </c>
      <c r="C75" s="15" t="s">
        <v>9454</v>
      </c>
      <c r="D75" s="15">
        <v>67.0</v>
      </c>
      <c r="E75" s="15" t="s">
        <v>12280</v>
      </c>
      <c r="F75" s="15" t="s">
        <v>12281</v>
      </c>
      <c r="H75" s="15" t="s">
        <v>12282</v>
      </c>
      <c r="I75" s="15" t="s">
        <v>12283</v>
      </c>
    </row>
    <row r="76">
      <c r="A76" s="15" t="s">
        <v>9455</v>
      </c>
      <c r="B76" s="14" t="s">
        <v>5772</v>
      </c>
      <c r="C76" s="15" t="s">
        <v>9456</v>
      </c>
      <c r="D76" s="15">
        <v>67.0</v>
      </c>
      <c r="E76" s="15" t="s">
        <v>12284</v>
      </c>
      <c r="F76" s="15" t="s">
        <v>12285</v>
      </c>
      <c r="H76" s="15" t="s">
        <v>550</v>
      </c>
      <c r="I76" s="15" t="s">
        <v>12286</v>
      </c>
    </row>
    <row r="77">
      <c r="A77" s="36"/>
      <c r="B77" s="37" t="s">
        <v>5774</v>
      </c>
      <c r="C77" s="38" t="s">
        <v>9458</v>
      </c>
      <c r="D77" s="15">
        <v>67.0</v>
      </c>
      <c r="E77" s="15" t="s">
        <v>12287</v>
      </c>
      <c r="F77" s="15" t="s">
        <v>12258</v>
      </c>
      <c r="H77" s="15" t="s">
        <v>12288</v>
      </c>
      <c r="I77" s="15" t="s">
        <v>12289</v>
      </c>
    </row>
    <row r="78">
      <c r="A78" s="15" t="s">
        <v>9460</v>
      </c>
      <c r="B78" s="14" t="s">
        <v>567</v>
      </c>
      <c r="C78" s="15" t="s">
        <v>9461</v>
      </c>
      <c r="D78" s="15">
        <v>67.0</v>
      </c>
      <c r="E78" s="15" t="s">
        <v>12290</v>
      </c>
      <c r="F78" s="15" t="s">
        <v>12291</v>
      </c>
      <c r="H78" s="15"/>
      <c r="I78" s="15"/>
    </row>
    <row r="79">
      <c r="A79" s="15" t="s">
        <v>9463</v>
      </c>
      <c r="B79" s="14" t="s">
        <v>5777</v>
      </c>
      <c r="C79" s="15" t="s">
        <v>9464</v>
      </c>
      <c r="D79" s="15">
        <v>68.0</v>
      </c>
      <c r="E79" s="15" t="s">
        <v>12292</v>
      </c>
      <c r="F79" s="15" t="s">
        <v>12293</v>
      </c>
      <c r="G79" s="38"/>
      <c r="H79" s="15" t="s">
        <v>12294</v>
      </c>
      <c r="I79" s="15" t="s">
        <v>12295</v>
      </c>
    </row>
    <row r="80">
      <c r="A80" s="15" t="s">
        <v>9465</v>
      </c>
      <c r="B80" s="14" t="s">
        <v>5780</v>
      </c>
      <c r="C80" s="15" t="s">
        <v>9466</v>
      </c>
      <c r="D80" s="38">
        <v>68.0</v>
      </c>
      <c r="E80" s="38" t="s">
        <v>12292</v>
      </c>
      <c r="F80" s="38" t="s">
        <v>12293</v>
      </c>
      <c r="H80" s="15" t="s">
        <v>12296</v>
      </c>
      <c r="I80" s="15" t="s">
        <v>12297</v>
      </c>
    </row>
    <row r="81">
      <c r="A81" s="15" t="s">
        <v>9468</v>
      </c>
      <c r="B81" s="14" t="s">
        <v>5782</v>
      </c>
      <c r="C81" s="15" t="s">
        <v>9469</v>
      </c>
      <c r="D81" s="15">
        <v>70.0</v>
      </c>
      <c r="E81" s="15" t="s">
        <v>12298</v>
      </c>
      <c r="F81" s="15" t="s">
        <v>12299</v>
      </c>
      <c r="H81" s="15" t="s">
        <v>12300</v>
      </c>
      <c r="I81" s="15" t="s">
        <v>12301</v>
      </c>
    </row>
    <row r="82">
      <c r="A82" s="15" t="s">
        <v>9470</v>
      </c>
      <c r="B82" s="14" t="s">
        <v>5785</v>
      </c>
      <c r="C82" s="15" t="s">
        <v>9471</v>
      </c>
      <c r="D82" s="15">
        <v>71.0</v>
      </c>
      <c r="E82" s="15" t="s">
        <v>12302</v>
      </c>
      <c r="F82" s="15" t="s">
        <v>12303</v>
      </c>
      <c r="H82" s="15" t="s">
        <v>12304</v>
      </c>
      <c r="I82" s="15" t="s">
        <v>12305</v>
      </c>
    </row>
    <row r="83">
      <c r="A83" s="15" t="s">
        <v>9473</v>
      </c>
      <c r="B83" s="14" t="s">
        <v>5788</v>
      </c>
      <c r="C83" s="15" t="s">
        <v>9474</v>
      </c>
      <c r="D83" s="15">
        <v>73.0</v>
      </c>
      <c r="E83" s="15" t="s">
        <v>12306</v>
      </c>
      <c r="F83" s="15" t="s">
        <v>12307</v>
      </c>
      <c r="H83" s="15" t="s">
        <v>12308</v>
      </c>
      <c r="I83" s="15" t="s">
        <v>12309</v>
      </c>
    </row>
    <row r="84">
      <c r="A84" s="15" t="s">
        <v>9475</v>
      </c>
      <c r="B84" s="14" t="s">
        <v>5791</v>
      </c>
      <c r="C84" s="15" t="s">
        <v>9476</v>
      </c>
      <c r="D84" s="15">
        <v>73.0</v>
      </c>
      <c r="E84" s="15" t="s">
        <v>12310</v>
      </c>
      <c r="F84" s="15" t="s">
        <v>12311</v>
      </c>
    </row>
    <row r="85">
      <c r="A85" s="15" t="s">
        <v>9478</v>
      </c>
      <c r="B85" s="14" t="s">
        <v>5793</v>
      </c>
      <c r="C85" s="15" t="s">
        <v>9479</v>
      </c>
      <c r="D85" s="15">
        <v>73.0</v>
      </c>
      <c r="E85" s="15" t="s">
        <v>12312</v>
      </c>
      <c r="F85" s="15" t="s">
        <v>12313</v>
      </c>
    </row>
    <row r="86">
      <c r="A86" s="15" t="s">
        <v>9481</v>
      </c>
      <c r="B86" s="14" t="s">
        <v>5795</v>
      </c>
      <c r="C86" s="15" t="s">
        <v>9482</v>
      </c>
      <c r="D86" s="15">
        <v>73.0</v>
      </c>
      <c r="E86" s="15" t="s">
        <v>12314</v>
      </c>
      <c r="F86" s="15" t="s">
        <v>12315</v>
      </c>
      <c r="G86" s="38"/>
    </row>
    <row r="87">
      <c r="A87" s="15" t="s">
        <v>9484</v>
      </c>
      <c r="B87" s="14" t="s">
        <v>5797</v>
      </c>
      <c r="C87" s="15" t="s">
        <v>9485</v>
      </c>
      <c r="D87" s="38">
        <v>74.0</v>
      </c>
      <c r="E87" s="38" t="s">
        <v>12314</v>
      </c>
      <c r="F87" s="38" t="s">
        <v>12315</v>
      </c>
    </row>
    <row r="88">
      <c r="A88" s="15" t="s">
        <v>9487</v>
      </c>
      <c r="B88" s="14" t="s">
        <v>5800</v>
      </c>
      <c r="C88" s="15" t="s">
        <v>9488</v>
      </c>
      <c r="D88" s="15">
        <v>77.0</v>
      </c>
      <c r="E88" s="15" t="s">
        <v>12316</v>
      </c>
      <c r="F88" s="15" t="s">
        <v>12317</v>
      </c>
      <c r="G88" s="38"/>
    </row>
    <row r="89">
      <c r="A89" s="15" t="s">
        <v>9490</v>
      </c>
      <c r="B89" s="14" t="s">
        <v>5803</v>
      </c>
      <c r="C89" s="15" t="s">
        <v>9491</v>
      </c>
      <c r="D89" s="15">
        <v>77.0</v>
      </c>
      <c r="E89" s="38" t="s">
        <v>12316</v>
      </c>
      <c r="F89" s="38" t="s">
        <v>12317</v>
      </c>
      <c r="G89" s="38"/>
    </row>
    <row r="90">
      <c r="A90" s="15" t="s">
        <v>9492</v>
      </c>
      <c r="B90" s="14" t="s">
        <v>5805</v>
      </c>
      <c r="C90" s="15" t="s">
        <v>9493</v>
      </c>
      <c r="D90" s="15">
        <v>77.0</v>
      </c>
      <c r="E90" s="38" t="s">
        <v>12316</v>
      </c>
      <c r="F90" s="38" t="s">
        <v>12317</v>
      </c>
      <c r="H90" s="15" t="s">
        <v>12318</v>
      </c>
      <c r="I90" s="15" t="s">
        <v>12319</v>
      </c>
    </row>
    <row r="91">
      <c r="A91" s="15" t="s">
        <v>9495</v>
      </c>
      <c r="B91" s="14" t="s">
        <v>5807</v>
      </c>
      <c r="C91" s="15" t="s">
        <v>9496</v>
      </c>
      <c r="D91" s="15">
        <v>84.0</v>
      </c>
      <c r="E91" s="15" t="s">
        <v>12320</v>
      </c>
      <c r="F91" s="15" t="s">
        <v>12321</v>
      </c>
      <c r="G91" s="38"/>
    </row>
    <row r="92">
      <c r="A92" s="15" t="s">
        <v>9498</v>
      </c>
      <c r="B92" s="14" t="s">
        <v>5810</v>
      </c>
      <c r="C92" s="15" t="s">
        <v>9499</v>
      </c>
      <c r="D92" s="36"/>
      <c r="E92" s="38" t="s">
        <v>12320</v>
      </c>
      <c r="F92" s="38" t="s">
        <v>12321</v>
      </c>
    </row>
    <row r="93">
      <c r="A93" s="15" t="s">
        <v>9501</v>
      </c>
      <c r="B93" s="14" t="s">
        <v>5812</v>
      </c>
      <c r="C93" s="15" t="s">
        <v>9502</v>
      </c>
      <c r="D93" s="15">
        <v>86.0</v>
      </c>
      <c r="E93" s="15" t="s">
        <v>12322</v>
      </c>
      <c r="F93" s="15" t="s">
        <v>12323</v>
      </c>
    </row>
    <row r="94">
      <c r="A94" s="15" t="s">
        <v>9503</v>
      </c>
      <c r="B94" s="14" t="s">
        <v>5815</v>
      </c>
      <c r="C94" s="15" t="s">
        <v>9504</v>
      </c>
      <c r="D94" s="15">
        <v>86.0</v>
      </c>
      <c r="E94" s="15" t="s">
        <v>12324</v>
      </c>
      <c r="F94" s="15" t="s">
        <v>12325</v>
      </c>
      <c r="G94" s="38"/>
      <c r="H94" s="15" t="s">
        <v>649</v>
      </c>
      <c r="I94" s="15" t="s">
        <v>12326</v>
      </c>
    </row>
    <row r="95">
      <c r="A95" s="15" t="s">
        <v>9506</v>
      </c>
      <c r="B95" s="14" t="s">
        <v>5817</v>
      </c>
      <c r="C95" s="15" t="s">
        <v>9507</v>
      </c>
      <c r="D95" s="36"/>
      <c r="E95" s="38" t="s">
        <v>12324</v>
      </c>
      <c r="F95" s="38" t="s">
        <v>12325</v>
      </c>
      <c r="H95" s="15" t="s">
        <v>12327</v>
      </c>
      <c r="I95" s="15" t="s">
        <v>12328</v>
      </c>
    </row>
    <row r="96">
      <c r="A96" s="15" t="s">
        <v>9508</v>
      </c>
      <c r="B96" s="14" t="s">
        <v>5819</v>
      </c>
      <c r="C96" s="15" t="s">
        <v>9509</v>
      </c>
      <c r="D96" s="15">
        <v>88.0</v>
      </c>
      <c r="E96" s="15" t="s">
        <v>12329</v>
      </c>
      <c r="F96" s="15" t="s">
        <v>12330</v>
      </c>
    </row>
    <row r="97">
      <c r="A97" s="15" t="s">
        <v>9510</v>
      </c>
      <c r="B97" s="14" t="s">
        <v>5822</v>
      </c>
      <c r="C97" s="15" t="s">
        <v>9511</v>
      </c>
      <c r="D97" s="15">
        <v>88.0</v>
      </c>
      <c r="E97" s="15" t="s">
        <v>12331</v>
      </c>
      <c r="F97" s="15" t="s">
        <v>12332</v>
      </c>
    </row>
    <row r="98">
      <c r="A98" s="15" t="s">
        <v>9513</v>
      </c>
      <c r="B98" s="14" t="s">
        <v>5824</v>
      </c>
      <c r="C98" s="15" t="s">
        <v>9514</v>
      </c>
      <c r="D98" s="15">
        <v>88.0</v>
      </c>
      <c r="E98" s="15" t="s">
        <v>12333</v>
      </c>
      <c r="F98" s="15" t="s">
        <v>12334</v>
      </c>
      <c r="H98" s="15" t="s">
        <v>12335</v>
      </c>
      <c r="I98" s="15" t="s">
        <v>12336</v>
      </c>
    </row>
    <row r="99">
      <c r="A99" s="15" t="s">
        <v>9516</v>
      </c>
      <c r="B99" s="14" t="s">
        <v>5826</v>
      </c>
      <c r="C99" s="15" t="s">
        <v>9517</v>
      </c>
      <c r="D99" s="15">
        <v>88.0</v>
      </c>
      <c r="E99" s="15" t="s">
        <v>12337</v>
      </c>
      <c r="F99" s="15" t="s">
        <v>12338</v>
      </c>
    </row>
    <row r="100">
      <c r="A100" s="15" t="s">
        <v>9519</v>
      </c>
      <c r="B100" s="14" t="s">
        <v>5828</v>
      </c>
      <c r="C100" s="15" t="s">
        <v>9520</v>
      </c>
      <c r="D100" s="15">
        <v>88.0</v>
      </c>
      <c r="E100" s="15" t="s">
        <v>12339</v>
      </c>
      <c r="F100" s="15" t="s">
        <v>12340</v>
      </c>
    </row>
    <row r="101">
      <c r="A101" s="15" t="s">
        <v>9521</v>
      </c>
      <c r="B101" s="14" t="s">
        <v>5830</v>
      </c>
      <c r="C101" s="15" t="s">
        <v>9522</v>
      </c>
      <c r="D101" s="15">
        <v>89.0</v>
      </c>
      <c r="E101" s="15" t="s">
        <v>12341</v>
      </c>
      <c r="F101" s="15" t="s">
        <v>12342</v>
      </c>
    </row>
    <row r="102">
      <c r="A102" s="15" t="s">
        <v>9523</v>
      </c>
      <c r="B102" s="14" t="s">
        <v>5833</v>
      </c>
      <c r="C102" s="15" t="s">
        <v>9524</v>
      </c>
      <c r="D102" s="15">
        <v>89.0</v>
      </c>
      <c r="E102" s="15" t="s">
        <v>12343</v>
      </c>
      <c r="F102" s="15" t="s">
        <v>12344</v>
      </c>
    </row>
    <row r="103">
      <c r="A103" s="15" t="s">
        <v>9525</v>
      </c>
      <c r="B103" s="14" t="s">
        <v>5835</v>
      </c>
      <c r="C103" s="15" t="s">
        <v>9526</v>
      </c>
      <c r="D103" s="15">
        <v>89.0</v>
      </c>
      <c r="E103" s="15" t="s">
        <v>12345</v>
      </c>
      <c r="F103" s="15" t="s">
        <v>12346</v>
      </c>
      <c r="H103" s="15" t="s">
        <v>12347</v>
      </c>
      <c r="I103" s="15" t="s">
        <v>9522</v>
      </c>
    </row>
    <row r="104">
      <c r="A104" s="15" t="s">
        <v>9527</v>
      </c>
      <c r="B104" s="14" t="s">
        <v>5837</v>
      </c>
      <c r="C104" s="15" t="s">
        <v>9528</v>
      </c>
      <c r="D104" s="15">
        <v>92.0</v>
      </c>
      <c r="E104" s="15" t="s">
        <v>12348</v>
      </c>
      <c r="F104" s="15" t="s">
        <v>12349</v>
      </c>
      <c r="H104" s="15" t="s">
        <v>12350</v>
      </c>
      <c r="I104" s="15" t="s">
        <v>12351</v>
      </c>
    </row>
    <row r="105">
      <c r="A105" s="15" t="s">
        <v>9529</v>
      </c>
      <c r="B105" s="14" t="s">
        <v>5840</v>
      </c>
      <c r="C105" s="15" t="s">
        <v>9530</v>
      </c>
      <c r="D105" s="15">
        <v>93.0</v>
      </c>
      <c r="E105" s="15" t="s">
        <v>12352</v>
      </c>
      <c r="F105" s="15" t="s">
        <v>12353</v>
      </c>
      <c r="H105" s="15" t="s">
        <v>12354</v>
      </c>
      <c r="I105" s="15" t="s">
        <v>12355</v>
      </c>
    </row>
    <row r="106">
      <c r="A106" s="15" t="s">
        <v>9533</v>
      </c>
      <c r="B106" s="14" t="s">
        <v>5843</v>
      </c>
      <c r="C106" s="15" t="s">
        <v>9534</v>
      </c>
      <c r="D106" s="15">
        <v>94.0</v>
      </c>
      <c r="E106" s="15" t="s">
        <v>12356</v>
      </c>
      <c r="F106" s="15" t="s">
        <v>12357</v>
      </c>
      <c r="H106" s="15" t="s">
        <v>12358</v>
      </c>
      <c r="I106" s="15" t="s">
        <v>12359</v>
      </c>
    </row>
    <row r="107">
      <c r="A107" s="15" t="s">
        <v>9536</v>
      </c>
      <c r="B107" s="14" t="s">
        <v>5846</v>
      </c>
      <c r="C107" s="15" t="s">
        <v>9537</v>
      </c>
      <c r="D107" s="15">
        <v>96.0</v>
      </c>
      <c r="E107" s="15" t="s">
        <v>12360</v>
      </c>
      <c r="F107" s="15" t="s">
        <v>12361</v>
      </c>
      <c r="H107" s="15" t="s">
        <v>12362</v>
      </c>
      <c r="I107" s="15" t="s">
        <v>12363</v>
      </c>
    </row>
    <row r="108">
      <c r="A108" s="15" t="s">
        <v>9541</v>
      </c>
      <c r="B108" s="14" t="s">
        <v>5849</v>
      </c>
      <c r="C108" s="15" t="s">
        <v>9542</v>
      </c>
      <c r="D108" s="15">
        <v>99.0</v>
      </c>
      <c r="E108" s="15" t="s">
        <v>12364</v>
      </c>
      <c r="F108" s="15" t="s">
        <v>12365</v>
      </c>
      <c r="H108" s="15" t="s">
        <v>12366</v>
      </c>
      <c r="I108" s="15" t="s">
        <v>12367</v>
      </c>
    </row>
    <row r="109">
      <c r="A109" s="15" t="s">
        <v>9544</v>
      </c>
      <c r="B109" s="14" t="s">
        <v>5852</v>
      </c>
      <c r="C109" s="15" t="s">
        <v>9545</v>
      </c>
      <c r="D109" s="15">
        <v>100.0</v>
      </c>
      <c r="E109" s="15" t="s">
        <v>12368</v>
      </c>
      <c r="F109" s="15" t="s">
        <v>12369</v>
      </c>
      <c r="H109" s="15" t="s">
        <v>12370</v>
      </c>
      <c r="I109" s="15" t="s">
        <v>12371</v>
      </c>
    </row>
    <row r="110">
      <c r="A110" s="15" t="s">
        <v>9547</v>
      </c>
      <c r="B110" s="14" t="s">
        <v>5855</v>
      </c>
      <c r="C110" s="15" t="s">
        <v>9548</v>
      </c>
      <c r="D110" s="15">
        <v>101.0</v>
      </c>
      <c r="E110" s="15" t="s">
        <v>12372</v>
      </c>
      <c r="F110" s="15" t="s">
        <v>12373</v>
      </c>
      <c r="H110" s="15" t="s">
        <v>12374</v>
      </c>
      <c r="I110" s="15" t="s">
        <v>12375</v>
      </c>
    </row>
    <row r="111">
      <c r="A111" s="15" t="s">
        <v>9550</v>
      </c>
      <c r="B111" s="14" t="s">
        <v>5858</v>
      </c>
      <c r="C111" s="15" t="s">
        <v>9551</v>
      </c>
      <c r="D111" s="15">
        <v>102.0</v>
      </c>
      <c r="E111" s="15" t="s">
        <v>12376</v>
      </c>
      <c r="F111" s="15" t="s">
        <v>12377</v>
      </c>
      <c r="G111" s="38"/>
      <c r="H111" s="15" t="s">
        <v>12378</v>
      </c>
      <c r="I111" s="15" t="s">
        <v>12379</v>
      </c>
    </row>
    <row r="112">
      <c r="A112" s="15" t="s">
        <v>9562</v>
      </c>
      <c r="B112" s="14" t="s">
        <v>5861</v>
      </c>
      <c r="C112" s="15" t="s">
        <v>9563</v>
      </c>
      <c r="D112" s="15">
        <v>102.0</v>
      </c>
      <c r="E112" s="38" t="s">
        <v>12376</v>
      </c>
      <c r="F112" s="38" t="s">
        <v>12377</v>
      </c>
      <c r="H112" s="15" t="s">
        <v>12380</v>
      </c>
      <c r="I112" s="15" t="s">
        <v>12381</v>
      </c>
    </row>
    <row r="113">
      <c r="A113" s="15" t="s">
        <v>9553</v>
      </c>
      <c r="B113" s="14" t="s">
        <v>5863</v>
      </c>
      <c r="C113" s="15" t="s">
        <v>9554</v>
      </c>
      <c r="D113" s="15">
        <v>106.0</v>
      </c>
      <c r="E113" s="15" t="s">
        <v>12382</v>
      </c>
      <c r="F113" s="15" t="s">
        <v>12383</v>
      </c>
      <c r="H113" s="15" t="s">
        <v>12384</v>
      </c>
      <c r="I113" s="15" t="s">
        <v>12385</v>
      </c>
    </row>
    <row r="114">
      <c r="A114" s="15" t="s">
        <v>9556</v>
      </c>
      <c r="B114" s="14" t="s">
        <v>5866</v>
      </c>
      <c r="C114" s="15" t="s">
        <v>9557</v>
      </c>
      <c r="D114" s="15">
        <v>107.0</v>
      </c>
      <c r="E114" s="15" t="s">
        <v>12386</v>
      </c>
      <c r="F114" s="15" t="s">
        <v>12387</v>
      </c>
      <c r="H114" s="15" t="s">
        <v>12388</v>
      </c>
      <c r="I114" s="15" t="s">
        <v>12389</v>
      </c>
    </row>
    <row r="115">
      <c r="A115" s="15" t="s">
        <v>9559</v>
      </c>
      <c r="B115" s="14" t="s">
        <v>5869</v>
      </c>
      <c r="C115" s="15" t="s">
        <v>9560</v>
      </c>
      <c r="D115" s="15">
        <v>108.0</v>
      </c>
      <c r="E115" s="15" t="s">
        <v>12390</v>
      </c>
      <c r="F115" s="15" t="s">
        <v>12391</v>
      </c>
    </row>
    <row r="116">
      <c r="A116" s="15" t="s">
        <v>9565</v>
      </c>
      <c r="B116" s="14" t="s">
        <v>5872</v>
      </c>
      <c r="C116" s="15" t="s">
        <v>9566</v>
      </c>
      <c r="D116" s="15">
        <v>109.0</v>
      </c>
      <c r="E116" s="15" t="s">
        <v>12392</v>
      </c>
      <c r="F116" s="15" t="s">
        <v>12393</v>
      </c>
      <c r="H116" s="15" t="s">
        <v>12394</v>
      </c>
      <c r="I116" s="15" t="s">
        <v>12395</v>
      </c>
    </row>
    <row r="117">
      <c r="A117" s="15" t="s">
        <v>9567</v>
      </c>
      <c r="B117" s="14" t="s">
        <v>5875</v>
      </c>
      <c r="C117" s="15" t="s">
        <v>9568</v>
      </c>
      <c r="D117" s="15">
        <v>110.0</v>
      </c>
      <c r="E117" s="15" t="s">
        <v>12396</v>
      </c>
      <c r="F117" s="15" t="s">
        <v>12397</v>
      </c>
      <c r="H117" s="15" t="s">
        <v>12398</v>
      </c>
      <c r="I117" s="15" t="s">
        <v>9568</v>
      </c>
    </row>
    <row r="118">
      <c r="A118" s="15" t="s">
        <v>9570</v>
      </c>
      <c r="B118" s="14" t="s">
        <v>5878</v>
      </c>
      <c r="C118" s="15" t="s">
        <v>9571</v>
      </c>
      <c r="D118" s="15">
        <v>110.0</v>
      </c>
      <c r="E118" s="15" t="s">
        <v>12399</v>
      </c>
      <c r="F118" s="15" t="s">
        <v>12400</v>
      </c>
      <c r="H118" s="15" t="s">
        <v>12401</v>
      </c>
      <c r="I118" s="15" t="s">
        <v>12402</v>
      </c>
    </row>
    <row r="119">
      <c r="A119" s="15" t="s">
        <v>9573</v>
      </c>
      <c r="B119" s="14" t="s">
        <v>5880</v>
      </c>
      <c r="C119" s="15" t="s">
        <v>9574</v>
      </c>
      <c r="D119" s="15">
        <v>111.0</v>
      </c>
      <c r="E119" s="15" t="s">
        <v>12403</v>
      </c>
      <c r="F119" s="15" t="s">
        <v>12404</v>
      </c>
      <c r="H119" s="15" t="s">
        <v>12405</v>
      </c>
      <c r="I119" s="15" t="s">
        <v>12406</v>
      </c>
    </row>
    <row r="120">
      <c r="A120" s="15" t="s">
        <v>9576</v>
      </c>
      <c r="B120" s="14" t="s">
        <v>5883</v>
      </c>
      <c r="C120" s="15" t="s">
        <v>9577</v>
      </c>
      <c r="D120" s="15">
        <v>112.0</v>
      </c>
      <c r="E120" s="15" t="s">
        <v>12407</v>
      </c>
      <c r="F120" s="15" t="s">
        <v>12408</v>
      </c>
      <c r="H120" s="15" t="s">
        <v>12409</v>
      </c>
      <c r="I120" s="15" t="s">
        <v>12410</v>
      </c>
    </row>
    <row r="121">
      <c r="A121" s="15" t="s">
        <v>9579</v>
      </c>
      <c r="B121" s="14" t="s">
        <v>5886</v>
      </c>
      <c r="C121" s="15" t="s">
        <v>9580</v>
      </c>
      <c r="D121" s="15">
        <v>113.0</v>
      </c>
      <c r="E121" s="15" t="s">
        <v>12411</v>
      </c>
      <c r="F121" s="15" t="s">
        <v>12412</v>
      </c>
      <c r="H121" s="15" t="s">
        <v>12413</v>
      </c>
      <c r="I121" s="15" t="s">
        <v>12414</v>
      </c>
    </row>
    <row r="122">
      <c r="A122" s="15" t="s">
        <v>9581</v>
      </c>
      <c r="B122" s="14" t="s">
        <v>5889</v>
      </c>
      <c r="C122" s="15" t="s">
        <v>9582</v>
      </c>
      <c r="D122" s="15">
        <v>114.0</v>
      </c>
      <c r="E122" s="15" t="s">
        <v>12415</v>
      </c>
      <c r="F122" s="15" t="s">
        <v>12416</v>
      </c>
      <c r="H122" s="15" t="s">
        <v>12417</v>
      </c>
      <c r="I122" s="15" t="s">
        <v>12418</v>
      </c>
    </row>
    <row r="123">
      <c r="A123" s="15" t="s">
        <v>9583</v>
      </c>
      <c r="B123" s="14" t="s">
        <v>5892</v>
      </c>
      <c r="C123" s="15" t="s">
        <v>9584</v>
      </c>
      <c r="D123" s="15">
        <v>115.0</v>
      </c>
      <c r="E123" s="15" t="s">
        <v>12419</v>
      </c>
      <c r="F123" s="15" t="s">
        <v>12420</v>
      </c>
      <c r="H123" s="15" t="s">
        <v>12421</v>
      </c>
      <c r="I123" s="15" t="s">
        <v>12422</v>
      </c>
    </row>
    <row r="124">
      <c r="A124" s="15" t="s">
        <v>9585</v>
      </c>
      <c r="B124" s="14" t="s">
        <v>5895</v>
      </c>
      <c r="C124" s="15" t="s">
        <v>9586</v>
      </c>
      <c r="D124" s="15">
        <v>116.0</v>
      </c>
      <c r="E124" s="15" t="s">
        <v>12423</v>
      </c>
      <c r="F124" s="15" t="s">
        <v>12424</v>
      </c>
      <c r="H124" s="15" t="s">
        <v>12425</v>
      </c>
      <c r="I124" s="15" t="s">
        <v>12426</v>
      </c>
    </row>
    <row r="125">
      <c r="A125" s="15" t="s">
        <v>9587</v>
      </c>
      <c r="B125" s="14" t="s">
        <v>5898</v>
      </c>
      <c r="C125" s="15" t="s">
        <v>9588</v>
      </c>
      <c r="D125" s="15">
        <v>120.0</v>
      </c>
      <c r="E125" s="15" t="s">
        <v>12427</v>
      </c>
      <c r="F125" s="15" t="s">
        <v>12428</v>
      </c>
      <c r="H125" s="15" t="s">
        <v>12429</v>
      </c>
      <c r="I125" s="15" t="s">
        <v>12430</v>
      </c>
    </row>
    <row r="126">
      <c r="A126" s="15" t="s">
        <v>9590</v>
      </c>
      <c r="B126" s="14" t="s">
        <v>5901</v>
      </c>
      <c r="C126" s="15" t="s">
        <v>9591</v>
      </c>
      <c r="D126" s="15">
        <v>120.0</v>
      </c>
      <c r="E126" s="15" t="s">
        <v>12431</v>
      </c>
      <c r="F126" s="15" t="s">
        <v>12432</v>
      </c>
      <c r="H126" s="15" t="s">
        <v>12433</v>
      </c>
      <c r="I126" s="15" t="s">
        <v>12434</v>
      </c>
    </row>
    <row r="127">
      <c r="A127" s="15" t="s">
        <v>9593</v>
      </c>
      <c r="B127" s="14" t="s">
        <v>5903</v>
      </c>
      <c r="C127" s="15" t="s">
        <v>9594</v>
      </c>
      <c r="D127" s="15">
        <v>122.0</v>
      </c>
      <c r="E127" s="15" t="s">
        <v>12435</v>
      </c>
      <c r="F127" s="15" t="s">
        <v>12436</v>
      </c>
      <c r="H127" s="15" t="s">
        <v>12437</v>
      </c>
      <c r="I127" s="15" t="s">
        <v>12438</v>
      </c>
    </row>
    <row r="128">
      <c r="A128" s="15" t="s">
        <v>9596</v>
      </c>
      <c r="B128" s="14" t="s">
        <v>5906</v>
      </c>
      <c r="C128" s="15" t="s">
        <v>9597</v>
      </c>
      <c r="D128" s="15">
        <v>123.0</v>
      </c>
      <c r="E128" s="15" t="s">
        <v>12439</v>
      </c>
      <c r="F128" s="15" t="s">
        <v>12440</v>
      </c>
      <c r="G128" s="38"/>
      <c r="H128" s="15" t="s">
        <v>12441</v>
      </c>
      <c r="I128" s="15" t="s">
        <v>12442</v>
      </c>
    </row>
    <row r="129">
      <c r="A129" s="15" t="s">
        <v>9598</v>
      </c>
      <c r="B129" s="14" t="s">
        <v>5909</v>
      </c>
      <c r="C129" s="15" t="s">
        <v>9599</v>
      </c>
      <c r="D129" s="38">
        <v>124.0</v>
      </c>
      <c r="E129" s="38" t="s">
        <v>12439</v>
      </c>
      <c r="F129" s="38" t="s">
        <v>12440</v>
      </c>
      <c r="H129" s="15"/>
      <c r="I129" s="15"/>
    </row>
    <row r="130">
      <c r="A130" s="15" t="s">
        <v>9600</v>
      </c>
      <c r="B130" s="14" t="s">
        <v>5912</v>
      </c>
      <c r="C130" s="15" t="s">
        <v>9601</v>
      </c>
      <c r="D130" s="15">
        <v>125.0</v>
      </c>
      <c r="E130" s="15" t="s">
        <v>12443</v>
      </c>
      <c r="F130" s="15" t="s">
        <v>12444</v>
      </c>
      <c r="H130" s="15"/>
      <c r="I130" s="15"/>
    </row>
    <row r="131">
      <c r="A131" s="15" t="s">
        <v>9602</v>
      </c>
      <c r="B131" s="14" t="s">
        <v>5915</v>
      </c>
      <c r="C131" s="15" t="s">
        <v>9603</v>
      </c>
      <c r="D131" s="15">
        <v>126.0</v>
      </c>
      <c r="E131" s="15" t="s">
        <v>12445</v>
      </c>
      <c r="F131" s="15" t="s">
        <v>12446</v>
      </c>
      <c r="H131" s="15" t="s">
        <v>12447</v>
      </c>
      <c r="I131" s="15" t="s">
        <v>12448</v>
      </c>
    </row>
    <row r="132">
      <c r="A132" s="15" t="s">
        <v>9605</v>
      </c>
      <c r="B132" s="14" t="s">
        <v>5918</v>
      </c>
      <c r="C132" s="15" t="s">
        <v>9606</v>
      </c>
      <c r="D132" s="15">
        <v>129.0</v>
      </c>
      <c r="E132" s="15" t="s">
        <v>12449</v>
      </c>
      <c r="F132" s="15" t="s">
        <v>12450</v>
      </c>
      <c r="H132" s="15" t="s">
        <v>12451</v>
      </c>
      <c r="I132" s="15" t="s">
        <v>12452</v>
      </c>
    </row>
    <row r="133">
      <c r="A133" s="15" t="s">
        <v>9608</v>
      </c>
      <c r="B133" s="14" t="s">
        <v>5921</v>
      </c>
      <c r="C133" s="15" t="s">
        <v>9609</v>
      </c>
      <c r="D133" s="15">
        <v>129.0</v>
      </c>
      <c r="E133" s="15" t="s">
        <v>12453</v>
      </c>
      <c r="F133" s="15" t="s">
        <v>12454</v>
      </c>
    </row>
    <row r="134">
      <c r="A134" s="15" t="s">
        <v>9611</v>
      </c>
      <c r="B134" s="14" t="s">
        <v>5923</v>
      </c>
      <c r="C134" s="15" t="s">
        <v>9612</v>
      </c>
      <c r="D134" s="15">
        <v>131.0</v>
      </c>
      <c r="E134" s="15" t="s">
        <v>12455</v>
      </c>
      <c r="F134" s="15" t="s">
        <v>12456</v>
      </c>
      <c r="H134" s="15" t="s">
        <v>12457</v>
      </c>
      <c r="I134" s="15" t="s">
        <v>12458</v>
      </c>
    </row>
    <row r="135">
      <c r="A135" s="15" t="s">
        <v>9613</v>
      </c>
      <c r="B135" s="14" t="s">
        <v>5926</v>
      </c>
      <c r="C135" s="15" t="s">
        <v>9614</v>
      </c>
      <c r="D135" s="15">
        <v>134.0</v>
      </c>
      <c r="E135" s="15" t="s">
        <v>12459</v>
      </c>
      <c r="F135" s="15" t="s">
        <v>12460</v>
      </c>
      <c r="H135" s="15" t="s">
        <v>12461</v>
      </c>
      <c r="I135" s="15" t="s">
        <v>12462</v>
      </c>
    </row>
    <row r="136">
      <c r="A136" s="15"/>
      <c r="B136" s="14"/>
      <c r="C136" s="15"/>
      <c r="D136" s="15"/>
      <c r="E136" s="15"/>
      <c r="F136" s="15"/>
      <c r="H136" s="15" t="s">
        <v>12463</v>
      </c>
      <c r="I136" s="15" t="s">
        <v>12464</v>
      </c>
    </row>
    <row r="137">
      <c r="A137" s="15" t="s">
        <v>9617</v>
      </c>
      <c r="B137" s="14" t="s">
        <v>5929</v>
      </c>
      <c r="C137" s="15" t="s">
        <v>9618</v>
      </c>
      <c r="D137" s="15">
        <v>135.0</v>
      </c>
      <c r="E137" s="15" t="s">
        <v>12465</v>
      </c>
      <c r="F137" s="15" t="s">
        <v>12466</v>
      </c>
      <c r="H137" s="15" t="s">
        <v>12467</v>
      </c>
      <c r="I137" s="15" t="s">
        <v>12468</v>
      </c>
    </row>
    <row r="138">
      <c r="A138" s="15" t="s">
        <v>9619</v>
      </c>
      <c r="B138" s="14" t="s">
        <v>5932</v>
      </c>
      <c r="C138" s="15" t="s">
        <v>9620</v>
      </c>
      <c r="D138" s="15">
        <v>137.0</v>
      </c>
      <c r="E138" s="15" t="s">
        <v>12469</v>
      </c>
      <c r="F138" s="15" t="s">
        <v>12470</v>
      </c>
      <c r="H138" s="15" t="s">
        <v>12471</v>
      </c>
      <c r="I138" s="15" t="s">
        <v>12472</v>
      </c>
    </row>
    <row r="139">
      <c r="A139" s="15" t="s">
        <v>9622</v>
      </c>
      <c r="B139" s="14" t="s">
        <v>5935</v>
      </c>
      <c r="C139" s="15" t="s">
        <v>9623</v>
      </c>
      <c r="D139" s="15">
        <v>137.0</v>
      </c>
      <c r="E139" s="15" t="s">
        <v>12473</v>
      </c>
      <c r="F139" s="15" t="s">
        <v>12474</v>
      </c>
      <c r="H139" s="15" t="s">
        <v>12475</v>
      </c>
      <c r="I139" s="15" t="s">
        <v>12476</v>
      </c>
    </row>
    <row r="140">
      <c r="A140" s="15" t="s">
        <v>9625</v>
      </c>
      <c r="B140" s="14" t="s">
        <v>5937</v>
      </c>
      <c r="C140" s="15" t="s">
        <v>9626</v>
      </c>
      <c r="D140" s="15">
        <v>137.0</v>
      </c>
      <c r="E140" s="15" t="s">
        <v>12473</v>
      </c>
      <c r="F140" s="15" t="s">
        <v>12474</v>
      </c>
    </row>
    <row r="141">
      <c r="A141" s="15" t="s">
        <v>9628</v>
      </c>
      <c r="B141" s="14" t="s">
        <v>5939</v>
      </c>
      <c r="C141" s="15" t="s">
        <v>9629</v>
      </c>
      <c r="D141" s="15">
        <v>137.0</v>
      </c>
      <c r="E141" s="15" t="s">
        <v>12473</v>
      </c>
      <c r="F141" s="15" t="s">
        <v>12474</v>
      </c>
    </row>
    <row r="142">
      <c r="A142" s="15" t="s">
        <v>9630</v>
      </c>
      <c r="B142" s="14" t="s">
        <v>5941</v>
      </c>
      <c r="C142" s="15" t="s">
        <v>9631</v>
      </c>
      <c r="D142" s="15">
        <v>137.0</v>
      </c>
      <c r="E142" s="15" t="s">
        <v>12473</v>
      </c>
      <c r="F142" s="15" t="s">
        <v>12474</v>
      </c>
    </row>
    <row r="143">
      <c r="A143" s="15" t="s">
        <v>9632</v>
      </c>
      <c r="B143" s="14" t="s">
        <v>5943</v>
      </c>
      <c r="C143" s="15" t="s">
        <v>9633</v>
      </c>
      <c r="D143" s="15">
        <v>138.0</v>
      </c>
      <c r="E143" s="15" t="s">
        <v>12477</v>
      </c>
      <c r="F143" s="15" t="s">
        <v>12478</v>
      </c>
    </row>
    <row r="144">
      <c r="A144" s="15" t="s">
        <v>9634</v>
      </c>
      <c r="B144" s="14" t="s">
        <v>5946</v>
      </c>
      <c r="C144" s="15" t="s">
        <v>9635</v>
      </c>
      <c r="D144" s="15">
        <v>138.0</v>
      </c>
      <c r="E144" s="15" t="s">
        <v>12479</v>
      </c>
      <c r="F144" s="15" t="s">
        <v>12480</v>
      </c>
      <c r="G144" s="38"/>
    </row>
    <row r="145">
      <c r="A145" s="15" t="s">
        <v>9637</v>
      </c>
      <c r="B145" s="14" t="s">
        <v>5948</v>
      </c>
      <c r="C145" s="15" t="s">
        <v>9638</v>
      </c>
      <c r="D145" s="15">
        <v>139.0</v>
      </c>
      <c r="E145" s="15" t="s">
        <v>12481</v>
      </c>
      <c r="F145" s="15" t="s">
        <v>12482</v>
      </c>
      <c r="G145" s="38"/>
      <c r="H145" s="15" t="s">
        <v>12483</v>
      </c>
      <c r="I145" s="15" t="s">
        <v>12484</v>
      </c>
    </row>
    <row r="146">
      <c r="A146" s="15" t="s">
        <v>9640</v>
      </c>
      <c r="B146" s="14" t="s">
        <v>5951</v>
      </c>
      <c r="C146" s="15" t="s">
        <v>9641</v>
      </c>
      <c r="D146" s="36"/>
      <c r="E146" s="38" t="s">
        <v>12481</v>
      </c>
      <c r="F146" s="38" t="s">
        <v>12482</v>
      </c>
    </row>
    <row r="147">
      <c r="A147" s="15" t="s">
        <v>9643</v>
      </c>
      <c r="B147" s="14" t="s">
        <v>5953</v>
      </c>
      <c r="C147" s="15" t="s">
        <v>9644</v>
      </c>
      <c r="D147" s="36"/>
      <c r="E147" s="38" t="s">
        <v>12481</v>
      </c>
      <c r="F147" s="38" t="s">
        <v>12482</v>
      </c>
    </row>
    <row r="148">
      <c r="A148" s="15" t="s">
        <v>9646</v>
      </c>
      <c r="B148" s="14" t="s">
        <v>5955</v>
      </c>
      <c r="C148" s="15" t="s">
        <v>9647</v>
      </c>
      <c r="D148" s="15">
        <v>142.0</v>
      </c>
      <c r="E148" s="15" t="s">
        <v>12485</v>
      </c>
      <c r="F148" s="15" t="s">
        <v>12486</v>
      </c>
    </row>
    <row r="149">
      <c r="A149" s="15" t="s">
        <v>9649</v>
      </c>
      <c r="B149" s="14" t="s">
        <v>5958</v>
      </c>
      <c r="C149" s="15" t="s">
        <v>9650</v>
      </c>
      <c r="D149" s="15">
        <v>143.0</v>
      </c>
      <c r="E149" s="15" t="s">
        <v>12487</v>
      </c>
      <c r="F149" s="15" t="s">
        <v>12488</v>
      </c>
      <c r="H149" s="15" t="s">
        <v>12489</v>
      </c>
      <c r="I149" s="15" t="s">
        <v>12490</v>
      </c>
    </row>
    <row r="150">
      <c r="A150" s="15" t="s">
        <v>9652</v>
      </c>
      <c r="B150" s="14" t="s">
        <v>5961</v>
      </c>
      <c r="C150" s="15" t="s">
        <v>9653</v>
      </c>
      <c r="D150" s="15">
        <v>145.0</v>
      </c>
      <c r="E150" s="15" t="s">
        <v>12491</v>
      </c>
      <c r="F150" s="15" t="s">
        <v>12492</v>
      </c>
      <c r="G150" s="38"/>
      <c r="H150" s="15" t="s">
        <v>12493</v>
      </c>
      <c r="I150" s="15" t="s">
        <v>12494</v>
      </c>
    </row>
    <row r="151">
      <c r="A151" s="15" t="s">
        <v>9655</v>
      </c>
      <c r="B151" s="14" t="s">
        <v>5964</v>
      </c>
      <c r="C151" s="15" t="s">
        <v>9656</v>
      </c>
      <c r="D151" s="15">
        <v>147.0</v>
      </c>
      <c r="E151" s="15" t="s">
        <v>12495</v>
      </c>
      <c r="F151" s="15" t="s">
        <v>12496</v>
      </c>
      <c r="H151" s="15" t="s">
        <v>12497</v>
      </c>
      <c r="I151" s="15" t="s">
        <v>12498</v>
      </c>
    </row>
    <row r="152">
      <c r="A152" s="15" t="s">
        <v>9657</v>
      </c>
      <c r="B152" s="14" t="s">
        <v>5966</v>
      </c>
      <c r="C152" s="15" t="s">
        <v>9658</v>
      </c>
      <c r="D152" s="36"/>
      <c r="E152" s="38" t="s">
        <v>12495</v>
      </c>
      <c r="F152" s="38" t="s">
        <v>12496</v>
      </c>
    </row>
    <row r="153">
      <c r="A153" s="15" t="s">
        <v>9660</v>
      </c>
      <c r="B153" s="14" t="s">
        <v>5968</v>
      </c>
      <c r="C153" s="15" t="s">
        <v>9661</v>
      </c>
      <c r="D153" s="15">
        <v>147.0</v>
      </c>
      <c r="E153" s="15" t="s">
        <v>12499</v>
      </c>
      <c r="F153" s="15" t="s">
        <v>12500</v>
      </c>
      <c r="G153" s="38"/>
    </row>
    <row r="154">
      <c r="A154" s="15" t="s">
        <v>9662</v>
      </c>
      <c r="B154" s="14" t="s">
        <v>5970</v>
      </c>
      <c r="C154" s="15" t="s">
        <v>9663</v>
      </c>
      <c r="D154" s="15">
        <v>151.0</v>
      </c>
      <c r="E154" s="15" t="s">
        <v>12501</v>
      </c>
      <c r="F154" s="15" t="s">
        <v>12502</v>
      </c>
      <c r="G154" s="38"/>
      <c r="H154" s="15" t="s">
        <v>12503</v>
      </c>
      <c r="I154" s="15" t="s">
        <v>12504</v>
      </c>
    </row>
    <row r="155">
      <c r="A155" s="15" t="s">
        <v>9665</v>
      </c>
      <c r="B155" s="14" t="s">
        <v>5973</v>
      </c>
      <c r="C155" s="15" t="s">
        <v>9666</v>
      </c>
      <c r="D155" s="38">
        <v>151.0</v>
      </c>
      <c r="E155" s="38" t="s">
        <v>12501</v>
      </c>
      <c r="F155" s="38" t="s">
        <v>12502</v>
      </c>
      <c r="G155" s="38"/>
      <c r="H155" s="15" t="s">
        <v>12505</v>
      </c>
      <c r="I155" s="15" t="s">
        <v>12506</v>
      </c>
    </row>
    <row r="156">
      <c r="A156" s="15" t="s">
        <v>9668</v>
      </c>
      <c r="B156" s="14" t="s">
        <v>5975</v>
      </c>
      <c r="C156" s="15" t="s">
        <v>9669</v>
      </c>
      <c r="D156" s="38">
        <v>151.0</v>
      </c>
      <c r="E156" s="38" t="s">
        <v>12501</v>
      </c>
      <c r="F156" s="38" t="s">
        <v>12502</v>
      </c>
    </row>
    <row r="157">
      <c r="A157" s="15" t="s">
        <v>9671</v>
      </c>
      <c r="B157" s="14" t="s">
        <v>5977</v>
      </c>
      <c r="C157" s="15" t="s">
        <v>9672</v>
      </c>
      <c r="D157" s="38">
        <v>151.0</v>
      </c>
      <c r="E157" s="38" t="s">
        <v>12501</v>
      </c>
      <c r="F157" s="38" t="s">
        <v>12502</v>
      </c>
      <c r="G157" s="38"/>
    </row>
    <row r="158">
      <c r="A158" s="15" t="s">
        <v>9674</v>
      </c>
      <c r="B158" s="14" t="s">
        <v>5979</v>
      </c>
      <c r="C158" s="15" t="s">
        <v>9675</v>
      </c>
      <c r="D158" s="15">
        <v>152.0</v>
      </c>
      <c r="E158" s="15" t="s">
        <v>12507</v>
      </c>
      <c r="F158" s="15" t="s">
        <v>12508</v>
      </c>
      <c r="H158" s="15" t="s">
        <v>12509</v>
      </c>
      <c r="I158" s="15" t="s">
        <v>12510</v>
      </c>
    </row>
    <row r="159">
      <c r="A159" s="15" t="s">
        <v>9677</v>
      </c>
      <c r="B159" s="14" t="s">
        <v>5982</v>
      </c>
      <c r="C159" s="15" t="s">
        <v>9678</v>
      </c>
      <c r="E159" s="38" t="s">
        <v>12507</v>
      </c>
      <c r="F159" s="38" t="s">
        <v>12508</v>
      </c>
    </row>
    <row r="160">
      <c r="A160" s="15" t="s">
        <v>9680</v>
      </c>
      <c r="B160" s="14" t="s">
        <v>5984</v>
      </c>
      <c r="C160" s="15" t="s">
        <v>9681</v>
      </c>
      <c r="D160" s="15">
        <v>154.0</v>
      </c>
      <c r="E160" s="15" t="s">
        <v>12511</v>
      </c>
      <c r="F160" s="15" t="s">
        <v>12512</v>
      </c>
      <c r="H160" s="15" t="s">
        <v>12513</v>
      </c>
      <c r="I160" s="15" t="s">
        <v>12514</v>
      </c>
    </row>
    <row r="161">
      <c r="A161" s="15" t="s">
        <v>9683</v>
      </c>
      <c r="B161" s="14" t="s">
        <v>5987</v>
      </c>
      <c r="C161" s="15" t="s">
        <v>9684</v>
      </c>
      <c r="D161" s="15">
        <v>156.0</v>
      </c>
      <c r="E161" s="15" t="s">
        <v>12515</v>
      </c>
      <c r="F161" s="15" t="s">
        <v>12516</v>
      </c>
      <c r="G161" s="38"/>
      <c r="H161" s="15" t="s">
        <v>12517</v>
      </c>
      <c r="I161" s="15" t="s">
        <v>12518</v>
      </c>
    </row>
    <row r="162">
      <c r="A162" s="15" t="s">
        <v>9685</v>
      </c>
      <c r="B162" s="14" t="s">
        <v>5990</v>
      </c>
      <c r="C162" s="15" t="s">
        <v>9686</v>
      </c>
      <c r="D162" s="15">
        <v>157.0</v>
      </c>
      <c r="E162" s="15" t="s">
        <v>12519</v>
      </c>
      <c r="F162" s="15" t="s">
        <v>12520</v>
      </c>
      <c r="G162" s="38"/>
      <c r="H162" s="15" t="s">
        <v>12521</v>
      </c>
      <c r="I162" s="15" t="s">
        <v>12522</v>
      </c>
    </row>
    <row r="163">
      <c r="A163" s="15" t="s">
        <v>9688</v>
      </c>
      <c r="B163" s="14" t="s">
        <v>5993</v>
      </c>
      <c r="C163" s="15" t="s">
        <v>9689</v>
      </c>
      <c r="D163" s="38">
        <v>157.0</v>
      </c>
      <c r="E163" s="38" t="s">
        <v>12519</v>
      </c>
      <c r="F163" s="38" t="s">
        <v>12520</v>
      </c>
      <c r="G163" s="38"/>
    </row>
    <row r="164">
      <c r="A164" s="15" t="s">
        <v>9691</v>
      </c>
      <c r="B164" s="14" t="s">
        <v>5995</v>
      </c>
      <c r="C164" s="15" t="s">
        <v>9692</v>
      </c>
      <c r="D164" s="38">
        <v>157.0</v>
      </c>
      <c r="E164" s="38" t="s">
        <v>12519</v>
      </c>
      <c r="F164" s="38" t="s">
        <v>12520</v>
      </c>
      <c r="G164" s="38"/>
    </row>
    <row r="165">
      <c r="A165" s="15" t="s">
        <v>9694</v>
      </c>
      <c r="B165" s="14" t="s">
        <v>5997</v>
      </c>
      <c r="C165" s="15" t="s">
        <v>9695</v>
      </c>
      <c r="D165" s="38">
        <v>157.0</v>
      </c>
      <c r="E165" s="38" t="s">
        <v>12519</v>
      </c>
      <c r="F165" s="38" t="s">
        <v>12520</v>
      </c>
      <c r="G165" s="38"/>
    </row>
    <row r="166">
      <c r="A166" s="15" t="s">
        <v>9697</v>
      </c>
      <c r="B166" s="14" t="s">
        <v>5999</v>
      </c>
      <c r="C166" s="15" t="s">
        <v>9698</v>
      </c>
      <c r="D166" s="38">
        <v>157.0</v>
      </c>
      <c r="E166" s="38" t="s">
        <v>12519</v>
      </c>
      <c r="F166" s="38" t="s">
        <v>12520</v>
      </c>
      <c r="G166" s="38"/>
    </row>
    <row r="167">
      <c r="A167" s="15" t="s">
        <v>9700</v>
      </c>
      <c r="B167" s="14" t="s">
        <v>6001</v>
      </c>
      <c r="C167" s="15" t="s">
        <v>9701</v>
      </c>
      <c r="D167" s="38">
        <v>157.0</v>
      </c>
      <c r="E167" s="38" t="s">
        <v>12519</v>
      </c>
      <c r="F167" s="38" t="s">
        <v>12520</v>
      </c>
      <c r="G167" s="38"/>
      <c r="H167" s="15" t="s">
        <v>12523</v>
      </c>
      <c r="I167" s="15" t="s">
        <v>12524</v>
      </c>
    </row>
    <row r="168">
      <c r="A168" s="15" t="s">
        <v>9703</v>
      </c>
      <c r="B168" s="14" t="s">
        <v>6003</v>
      </c>
      <c r="C168" s="15" t="s">
        <v>9704</v>
      </c>
      <c r="D168" s="38">
        <v>157.0</v>
      </c>
      <c r="E168" s="38" t="s">
        <v>12519</v>
      </c>
      <c r="F168" s="38" t="s">
        <v>12520</v>
      </c>
    </row>
    <row r="169">
      <c r="A169" s="15" t="s">
        <v>9706</v>
      </c>
      <c r="B169" s="14" t="s">
        <v>6005</v>
      </c>
      <c r="C169" s="15" t="s">
        <v>9707</v>
      </c>
      <c r="D169" s="38">
        <v>157.0</v>
      </c>
      <c r="E169" s="38" t="s">
        <v>12519</v>
      </c>
      <c r="F169" s="38" t="s">
        <v>12520</v>
      </c>
      <c r="G169" s="38"/>
    </row>
    <row r="170">
      <c r="A170" s="15" t="s">
        <v>9709</v>
      </c>
      <c r="B170" s="14" t="s">
        <v>6007</v>
      </c>
      <c r="C170" s="15" t="s">
        <v>9710</v>
      </c>
      <c r="D170" s="15">
        <v>163.0</v>
      </c>
      <c r="E170" s="15" t="s">
        <v>12525</v>
      </c>
      <c r="F170" s="15" t="s">
        <v>12526</v>
      </c>
    </row>
    <row r="171">
      <c r="A171" s="15" t="s">
        <v>9712</v>
      </c>
      <c r="B171" s="14" t="s">
        <v>6010</v>
      </c>
      <c r="C171" s="15" t="s">
        <v>9713</v>
      </c>
      <c r="D171" s="38">
        <v>163.0</v>
      </c>
      <c r="E171" s="38" t="s">
        <v>12525</v>
      </c>
      <c r="F171" s="38" t="s">
        <v>12526</v>
      </c>
      <c r="G171" s="38"/>
    </row>
    <row r="172">
      <c r="A172" s="15" t="s">
        <v>9715</v>
      </c>
      <c r="B172" s="14" t="s">
        <v>6012</v>
      </c>
      <c r="C172" s="15" t="s">
        <v>9716</v>
      </c>
      <c r="D172" s="15">
        <v>163.0</v>
      </c>
      <c r="E172" s="15" t="s">
        <v>12527</v>
      </c>
      <c r="F172" s="15" t="s">
        <v>12528</v>
      </c>
    </row>
    <row r="173">
      <c r="A173" s="15" t="s">
        <v>9718</v>
      </c>
      <c r="B173" s="14" t="s">
        <v>6014</v>
      </c>
      <c r="C173" s="15" t="s">
        <v>9719</v>
      </c>
      <c r="D173" s="38">
        <v>163.0</v>
      </c>
      <c r="E173" s="38" t="s">
        <v>12527</v>
      </c>
      <c r="F173" s="38" t="s">
        <v>12528</v>
      </c>
      <c r="H173" s="15" t="s">
        <v>12529</v>
      </c>
      <c r="I173" s="15" t="s">
        <v>12530</v>
      </c>
    </row>
    <row r="174">
      <c r="A174" s="15" t="s">
        <v>9721</v>
      </c>
      <c r="B174" s="14" t="s">
        <v>6016</v>
      </c>
      <c r="C174" s="15" t="s">
        <v>9722</v>
      </c>
      <c r="D174" s="15">
        <v>165.0</v>
      </c>
      <c r="E174" s="15" t="s">
        <v>12531</v>
      </c>
      <c r="F174" s="15" t="s">
        <v>12532</v>
      </c>
      <c r="H174" s="15" t="s">
        <v>12533</v>
      </c>
      <c r="I174" s="15" t="s">
        <v>12534</v>
      </c>
    </row>
    <row r="175">
      <c r="A175" s="15" t="s">
        <v>9724</v>
      </c>
      <c r="B175" s="14" t="s">
        <v>6019</v>
      </c>
      <c r="C175" s="15" t="s">
        <v>9725</v>
      </c>
      <c r="D175" s="15">
        <v>167.0</v>
      </c>
      <c r="E175" s="15" t="s">
        <v>12535</v>
      </c>
      <c r="F175" s="15" t="s">
        <v>12536</v>
      </c>
      <c r="H175" s="15" t="s">
        <v>12537</v>
      </c>
      <c r="I175" s="15" t="s">
        <v>12538</v>
      </c>
    </row>
    <row r="176">
      <c r="A176" s="15" t="s">
        <v>9727</v>
      </c>
      <c r="B176" s="14" t="s">
        <v>6022</v>
      </c>
      <c r="C176" s="15" t="s">
        <v>9728</v>
      </c>
      <c r="D176" s="15">
        <v>168.0</v>
      </c>
      <c r="E176" s="15" t="s">
        <v>12539</v>
      </c>
      <c r="F176" s="15" t="s">
        <v>12540</v>
      </c>
      <c r="H176" s="15" t="s">
        <v>12541</v>
      </c>
      <c r="I176" s="15" t="s">
        <v>12542</v>
      </c>
    </row>
    <row r="177">
      <c r="A177" s="15" t="s">
        <v>9730</v>
      </c>
      <c r="B177" s="14" t="s">
        <v>6025</v>
      </c>
      <c r="C177" s="15" t="s">
        <v>9731</v>
      </c>
      <c r="D177" s="15">
        <v>169.0</v>
      </c>
      <c r="E177" s="15" t="s">
        <v>12543</v>
      </c>
      <c r="F177" s="15" t="s">
        <v>12544</v>
      </c>
      <c r="H177" s="15" t="s">
        <v>12545</v>
      </c>
      <c r="I177" s="15" t="s">
        <v>12546</v>
      </c>
    </row>
    <row r="178">
      <c r="A178" s="15" t="s">
        <v>9733</v>
      </c>
      <c r="B178" s="14" t="s">
        <v>6028</v>
      </c>
      <c r="C178" s="15" t="s">
        <v>9734</v>
      </c>
      <c r="D178" s="15">
        <v>172.0</v>
      </c>
      <c r="E178" s="15" t="s">
        <v>12547</v>
      </c>
      <c r="F178" s="15" t="s">
        <v>12548</v>
      </c>
      <c r="H178" s="15" t="s">
        <v>12549</v>
      </c>
      <c r="I178" s="15" t="s">
        <v>12550</v>
      </c>
    </row>
    <row r="179">
      <c r="A179" s="15" t="s">
        <v>9736</v>
      </c>
      <c r="B179" s="14" t="s">
        <v>6031</v>
      </c>
      <c r="C179" s="15" t="s">
        <v>9737</v>
      </c>
      <c r="D179" s="15">
        <v>173.0</v>
      </c>
      <c r="E179" s="15" t="s">
        <v>12551</v>
      </c>
      <c r="F179" s="15" t="s">
        <v>12552</v>
      </c>
      <c r="H179" s="15" t="s">
        <v>12553</v>
      </c>
      <c r="I179" s="15" t="s">
        <v>12554</v>
      </c>
    </row>
    <row r="180">
      <c r="A180" s="15" t="s">
        <v>9740</v>
      </c>
      <c r="B180" s="14" t="s">
        <v>6034</v>
      </c>
      <c r="C180" s="15" t="s">
        <v>9741</v>
      </c>
      <c r="D180" s="15">
        <v>174.0</v>
      </c>
      <c r="E180" s="15" t="s">
        <v>12555</v>
      </c>
      <c r="F180" s="15" t="s">
        <v>12556</v>
      </c>
      <c r="H180" s="15" t="s">
        <v>12557</v>
      </c>
      <c r="I180" s="15" t="s">
        <v>12558</v>
      </c>
    </row>
    <row r="181">
      <c r="A181" s="15" t="s">
        <v>9743</v>
      </c>
      <c r="B181" s="14" t="s">
        <v>6037</v>
      </c>
      <c r="C181" s="15" t="s">
        <v>9744</v>
      </c>
      <c r="D181" s="15">
        <v>175.0</v>
      </c>
      <c r="E181" s="15" t="s">
        <v>12559</v>
      </c>
      <c r="F181" s="15" t="s">
        <v>12560</v>
      </c>
      <c r="H181" s="15" t="s">
        <v>12561</v>
      </c>
      <c r="I181" s="15" t="s">
        <v>12562</v>
      </c>
    </row>
    <row r="182">
      <c r="A182" s="15" t="s">
        <v>9746</v>
      </c>
      <c r="B182" s="14" t="s">
        <v>6040</v>
      </c>
      <c r="C182" s="15" t="s">
        <v>9747</v>
      </c>
      <c r="D182" s="15">
        <v>178.0</v>
      </c>
      <c r="E182" s="15" t="s">
        <v>12563</v>
      </c>
      <c r="F182" s="15" t="s">
        <v>12564</v>
      </c>
    </row>
    <row r="183">
      <c r="A183" s="15" t="s">
        <v>9749</v>
      </c>
      <c r="B183" s="14" t="s">
        <v>6043</v>
      </c>
      <c r="C183" s="15" t="s">
        <v>9750</v>
      </c>
      <c r="D183" s="15">
        <v>179.0</v>
      </c>
      <c r="E183" s="15" t="s">
        <v>12565</v>
      </c>
      <c r="F183" s="15" t="s">
        <v>12566</v>
      </c>
      <c r="H183" s="15" t="s">
        <v>12567</v>
      </c>
      <c r="I183" s="15" t="s">
        <v>12568</v>
      </c>
    </row>
    <row r="184">
      <c r="A184" s="15" t="s">
        <v>9752</v>
      </c>
      <c r="B184" s="14" t="s">
        <v>6046</v>
      </c>
      <c r="C184" s="15" t="s">
        <v>9753</v>
      </c>
      <c r="D184" s="15">
        <v>181.0</v>
      </c>
      <c r="E184" s="15" t="s">
        <v>12569</v>
      </c>
      <c r="F184" s="15" t="s">
        <v>12570</v>
      </c>
      <c r="G184" s="38"/>
      <c r="H184" s="15" t="s">
        <v>12571</v>
      </c>
      <c r="I184" s="15" t="s">
        <v>12572</v>
      </c>
    </row>
    <row r="185">
      <c r="A185" s="15" t="s">
        <v>9755</v>
      </c>
      <c r="B185" s="14" t="s">
        <v>6049</v>
      </c>
      <c r="C185" s="15" t="s">
        <v>9756</v>
      </c>
      <c r="D185" s="15">
        <v>182.0</v>
      </c>
      <c r="E185" s="15" t="s">
        <v>12573</v>
      </c>
      <c r="F185" s="15" t="s">
        <v>12574</v>
      </c>
      <c r="G185" s="38"/>
      <c r="H185" s="15" t="s">
        <v>12575</v>
      </c>
      <c r="I185" s="15" t="s">
        <v>12576</v>
      </c>
    </row>
    <row r="186">
      <c r="A186" s="15" t="s">
        <v>9758</v>
      </c>
      <c r="B186" s="14" t="s">
        <v>6052</v>
      </c>
      <c r="C186" s="15" t="s">
        <v>9759</v>
      </c>
      <c r="D186" s="38">
        <v>182.0</v>
      </c>
      <c r="E186" s="38" t="s">
        <v>12573</v>
      </c>
      <c r="F186" s="38" t="s">
        <v>12574</v>
      </c>
      <c r="G186" s="38"/>
      <c r="H186" s="15" t="s">
        <v>12575</v>
      </c>
      <c r="I186" s="15" t="s">
        <v>12576</v>
      </c>
    </row>
    <row r="187">
      <c r="A187" s="15" t="s">
        <v>9760</v>
      </c>
      <c r="B187" s="14" t="s">
        <v>6054</v>
      </c>
      <c r="C187" s="15" t="s">
        <v>9761</v>
      </c>
      <c r="D187" s="38">
        <v>182.0</v>
      </c>
      <c r="E187" s="38" t="s">
        <v>12573</v>
      </c>
      <c r="F187" s="38" t="s">
        <v>12574</v>
      </c>
      <c r="G187" s="38"/>
      <c r="H187" s="15" t="s">
        <v>12575</v>
      </c>
      <c r="I187" s="15" t="s">
        <v>12576</v>
      </c>
    </row>
    <row r="188">
      <c r="A188" s="15" t="s">
        <v>9762</v>
      </c>
      <c r="B188" s="14" t="s">
        <v>6056</v>
      </c>
      <c r="C188" s="15" t="s">
        <v>9763</v>
      </c>
      <c r="D188" s="38">
        <v>182.0</v>
      </c>
      <c r="E188" s="38" t="s">
        <v>12573</v>
      </c>
      <c r="F188" s="38" t="s">
        <v>12574</v>
      </c>
      <c r="H188" s="15" t="s">
        <v>12575</v>
      </c>
      <c r="I188" s="15" t="s">
        <v>12576</v>
      </c>
    </row>
    <row r="189">
      <c r="A189" s="15" t="s">
        <v>9764</v>
      </c>
      <c r="B189" s="14" t="s">
        <v>6058</v>
      </c>
      <c r="C189" s="15" t="s">
        <v>9765</v>
      </c>
      <c r="D189" s="38">
        <v>182.0</v>
      </c>
      <c r="E189" s="38" t="s">
        <v>12573</v>
      </c>
      <c r="F189" s="38" t="s">
        <v>12574</v>
      </c>
      <c r="H189" s="15" t="s">
        <v>12575</v>
      </c>
      <c r="I189" s="15" t="s">
        <v>12576</v>
      </c>
    </row>
    <row r="190">
      <c r="A190" s="15" t="s">
        <v>9767</v>
      </c>
      <c r="B190" s="14" t="s">
        <v>6060</v>
      </c>
      <c r="C190" s="15" t="s">
        <v>9768</v>
      </c>
      <c r="D190" s="15">
        <v>184.0</v>
      </c>
      <c r="E190" s="15" t="s">
        <v>12577</v>
      </c>
      <c r="F190" s="15" t="s">
        <v>12578</v>
      </c>
      <c r="H190" s="15" t="s">
        <v>12579</v>
      </c>
      <c r="I190" s="15" t="s">
        <v>9768</v>
      </c>
    </row>
    <row r="191">
      <c r="A191" s="36"/>
      <c r="B191" s="36"/>
      <c r="C191" s="36"/>
      <c r="D191" s="15">
        <v>185.0</v>
      </c>
      <c r="E191" s="15" t="s">
        <v>12580</v>
      </c>
      <c r="F191" s="15" t="s">
        <v>12581</v>
      </c>
    </row>
    <row r="192">
      <c r="A192" s="15"/>
      <c r="B192" s="14"/>
      <c r="C192" s="15"/>
      <c r="D192" s="15"/>
      <c r="E192" s="15" t="s">
        <v>12582</v>
      </c>
      <c r="F192" s="15" t="s">
        <v>12583</v>
      </c>
    </row>
    <row r="193">
      <c r="A193" s="15" t="s">
        <v>9771</v>
      </c>
      <c r="B193" s="14" t="s">
        <v>6064</v>
      </c>
      <c r="C193" s="15" t="s">
        <v>9772</v>
      </c>
      <c r="D193" s="15">
        <v>187.0</v>
      </c>
      <c r="E193" s="15" t="s">
        <v>12584</v>
      </c>
      <c r="F193" s="15" t="s">
        <v>12032</v>
      </c>
      <c r="H193" s="15" t="s">
        <v>12585</v>
      </c>
      <c r="I193" s="15" t="s">
        <v>12586</v>
      </c>
    </row>
    <row r="194">
      <c r="A194" s="15" t="s">
        <v>9774</v>
      </c>
      <c r="B194" s="14" t="s">
        <v>6067</v>
      </c>
      <c r="C194" s="15" t="s">
        <v>9775</v>
      </c>
      <c r="D194" s="15">
        <v>188.0</v>
      </c>
      <c r="E194" s="15" t="s">
        <v>12587</v>
      </c>
      <c r="F194" s="15" t="s">
        <v>12035</v>
      </c>
      <c r="H194" s="15" t="s">
        <v>12588</v>
      </c>
      <c r="I194" s="15" t="s">
        <v>12589</v>
      </c>
    </row>
    <row r="195">
      <c r="A195" s="15" t="s">
        <v>9777</v>
      </c>
      <c r="B195" s="14" t="s">
        <v>6070</v>
      </c>
      <c r="C195" s="15" t="s">
        <v>9778</v>
      </c>
      <c r="D195" s="15">
        <v>189.0</v>
      </c>
      <c r="E195" s="15" t="s">
        <v>12590</v>
      </c>
      <c r="F195" s="15" t="s">
        <v>12038</v>
      </c>
      <c r="H195" s="15" t="s">
        <v>12591</v>
      </c>
      <c r="I195" s="15" t="s">
        <v>12592</v>
      </c>
    </row>
    <row r="196">
      <c r="A196" s="15" t="s">
        <v>9780</v>
      </c>
      <c r="B196" s="14" t="s">
        <v>6073</v>
      </c>
      <c r="C196" s="15" t="s">
        <v>9781</v>
      </c>
      <c r="D196" s="15">
        <v>190.0</v>
      </c>
      <c r="E196" s="15" t="s">
        <v>12593</v>
      </c>
      <c r="F196" s="15" t="s">
        <v>12041</v>
      </c>
      <c r="H196" s="15" t="s">
        <v>12594</v>
      </c>
      <c r="I196" s="15" t="s">
        <v>12595</v>
      </c>
    </row>
    <row r="197">
      <c r="A197" s="15" t="s">
        <v>9783</v>
      </c>
      <c r="B197" s="14" t="s">
        <v>6076</v>
      </c>
      <c r="C197" s="15" t="s">
        <v>9784</v>
      </c>
      <c r="D197" s="15">
        <v>190.0</v>
      </c>
      <c r="E197" s="15" t="s">
        <v>12593</v>
      </c>
      <c r="F197" s="15" t="s">
        <v>12041</v>
      </c>
    </row>
    <row r="198">
      <c r="A198" s="15" t="s">
        <v>9786</v>
      </c>
      <c r="B198" s="14" t="s">
        <v>6078</v>
      </c>
      <c r="C198" s="15" t="s">
        <v>9787</v>
      </c>
      <c r="D198" s="15">
        <v>190.0</v>
      </c>
      <c r="E198" s="15" t="s">
        <v>12593</v>
      </c>
      <c r="F198" s="15" t="s">
        <v>12041</v>
      </c>
    </row>
    <row r="199">
      <c r="A199" s="15" t="s">
        <v>9789</v>
      </c>
      <c r="B199" s="14" t="s">
        <v>6080</v>
      </c>
      <c r="C199" s="15" t="s">
        <v>9790</v>
      </c>
      <c r="D199" s="15">
        <v>191.0</v>
      </c>
      <c r="E199" s="15" t="s">
        <v>12596</v>
      </c>
      <c r="F199" s="15" t="s">
        <v>12045</v>
      </c>
      <c r="H199" s="15" t="s">
        <v>12597</v>
      </c>
      <c r="I199" s="15" t="s">
        <v>12598</v>
      </c>
    </row>
    <row r="200">
      <c r="A200" s="15" t="s">
        <v>9792</v>
      </c>
      <c r="B200" s="14" t="s">
        <v>6083</v>
      </c>
      <c r="C200" s="15" t="s">
        <v>9793</v>
      </c>
      <c r="D200" s="15">
        <v>192.0</v>
      </c>
      <c r="E200" s="15" t="s">
        <v>12599</v>
      </c>
      <c r="F200" s="15" t="s">
        <v>12051</v>
      </c>
      <c r="H200" s="15" t="s">
        <v>12600</v>
      </c>
      <c r="I200" s="15" t="s">
        <v>12601</v>
      </c>
    </row>
    <row r="201">
      <c r="A201" s="15" t="s">
        <v>9795</v>
      </c>
      <c r="B201" s="14" t="s">
        <v>6086</v>
      </c>
      <c r="C201" s="15" t="s">
        <v>9796</v>
      </c>
      <c r="D201" s="15">
        <v>192.0</v>
      </c>
      <c r="E201" s="15" t="s">
        <v>12602</v>
      </c>
      <c r="F201" s="15" t="s">
        <v>12056</v>
      </c>
      <c r="H201" s="15" t="s">
        <v>12603</v>
      </c>
      <c r="I201" s="15" t="s">
        <v>12604</v>
      </c>
    </row>
    <row r="202">
      <c r="A202" s="15" t="s">
        <v>9798</v>
      </c>
      <c r="B202" s="14" t="s">
        <v>6088</v>
      </c>
      <c r="C202" s="15" t="s">
        <v>9799</v>
      </c>
      <c r="D202" s="15">
        <v>193.0</v>
      </c>
      <c r="E202" s="15" t="s">
        <v>1345</v>
      </c>
      <c r="F202" s="15" t="s">
        <v>12062</v>
      </c>
      <c r="H202" s="15" t="s">
        <v>12605</v>
      </c>
      <c r="I202" s="15" t="s">
        <v>9799</v>
      </c>
    </row>
    <row r="203">
      <c r="A203" s="15" t="s">
        <v>9801</v>
      </c>
      <c r="B203" s="14" t="s">
        <v>6090</v>
      </c>
      <c r="C203" s="15" t="s">
        <v>9802</v>
      </c>
      <c r="D203" s="15">
        <v>195.0</v>
      </c>
      <c r="E203" s="15" t="s">
        <v>12606</v>
      </c>
      <c r="F203" s="15" t="s">
        <v>12068</v>
      </c>
      <c r="H203" s="15" t="s">
        <v>12607</v>
      </c>
      <c r="I203" s="15" t="s">
        <v>12608</v>
      </c>
    </row>
    <row r="204">
      <c r="A204" s="15" t="s">
        <v>9804</v>
      </c>
      <c r="B204" s="14" t="s">
        <v>6093</v>
      </c>
      <c r="C204" s="15" t="s">
        <v>9805</v>
      </c>
      <c r="D204" s="15">
        <v>196.0</v>
      </c>
      <c r="E204" s="15" t="s">
        <v>12609</v>
      </c>
      <c r="F204" s="15" t="s">
        <v>12073</v>
      </c>
      <c r="H204" s="15" t="s">
        <v>12610</v>
      </c>
      <c r="I204" s="15" t="s">
        <v>12611</v>
      </c>
    </row>
    <row r="205">
      <c r="A205" s="15" t="s">
        <v>9807</v>
      </c>
      <c r="B205" s="14" t="s">
        <v>6096</v>
      </c>
      <c r="C205" s="15" t="s">
        <v>9808</v>
      </c>
      <c r="D205" s="15">
        <v>200.0</v>
      </c>
      <c r="E205" s="15" t="s">
        <v>12612</v>
      </c>
      <c r="F205" s="15" t="s">
        <v>12078</v>
      </c>
      <c r="H205" s="15" t="s">
        <v>12613</v>
      </c>
      <c r="I205" s="15" t="s">
        <v>12614</v>
      </c>
    </row>
    <row r="206">
      <c r="A206" s="15" t="s">
        <v>9810</v>
      </c>
      <c r="B206" s="14" t="s">
        <v>6099</v>
      </c>
      <c r="C206" s="15" t="s">
        <v>9811</v>
      </c>
      <c r="D206" s="15">
        <v>201.0</v>
      </c>
      <c r="E206" s="15" t="s">
        <v>12615</v>
      </c>
      <c r="F206" s="15" t="s">
        <v>12084</v>
      </c>
      <c r="H206" s="15" t="s">
        <v>12616</v>
      </c>
      <c r="I206" s="15" t="s">
        <v>12617</v>
      </c>
    </row>
    <row r="207">
      <c r="A207" s="15" t="s">
        <v>9813</v>
      </c>
      <c r="B207" s="14" t="s">
        <v>6102</v>
      </c>
      <c r="C207" s="15" t="s">
        <v>9814</v>
      </c>
      <c r="D207" s="15">
        <v>202.0</v>
      </c>
      <c r="E207" s="15" t="s">
        <v>12618</v>
      </c>
      <c r="F207" s="15" t="s">
        <v>12091</v>
      </c>
      <c r="H207" s="15" t="s">
        <v>12619</v>
      </c>
      <c r="I207" s="15" t="s">
        <v>12620</v>
      </c>
    </row>
    <row r="208">
      <c r="A208" s="15" t="s">
        <v>9815</v>
      </c>
      <c r="B208" s="14" t="s">
        <v>6105</v>
      </c>
      <c r="C208" s="15" t="s">
        <v>9816</v>
      </c>
      <c r="D208" s="15">
        <v>203.0</v>
      </c>
      <c r="E208" s="15" t="s">
        <v>12621</v>
      </c>
      <c r="F208" s="15" t="s">
        <v>12097</v>
      </c>
      <c r="H208" s="15" t="s">
        <v>12622</v>
      </c>
      <c r="I208" s="15" t="s">
        <v>12623</v>
      </c>
    </row>
    <row r="209">
      <c r="A209" s="15" t="s">
        <v>9818</v>
      </c>
      <c r="B209" s="14" t="s">
        <v>6108</v>
      </c>
      <c r="C209" s="15" t="s">
        <v>9819</v>
      </c>
      <c r="D209" s="15">
        <v>204.0</v>
      </c>
      <c r="E209" s="15" t="s">
        <v>12624</v>
      </c>
      <c r="F209" s="15" t="s">
        <v>12100</v>
      </c>
      <c r="H209" s="15" t="s">
        <v>12625</v>
      </c>
      <c r="I209" s="15" t="s">
        <v>12626</v>
      </c>
    </row>
    <row r="210">
      <c r="A210" s="15" t="s">
        <v>9821</v>
      </c>
      <c r="B210" s="14" t="s">
        <v>6111</v>
      </c>
      <c r="C210" s="15" t="s">
        <v>9822</v>
      </c>
      <c r="D210" s="15">
        <v>205.0</v>
      </c>
      <c r="E210" s="15" t="s">
        <v>12627</v>
      </c>
      <c r="F210" s="15" t="s">
        <v>12104</v>
      </c>
      <c r="H210" s="15" t="s">
        <v>12628</v>
      </c>
      <c r="I210" s="15" t="s">
        <v>12629</v>
      </c>
    </row>
    <row r="211">
      <c r="A211" s="15" t="s">
        <v>9824</v>
      </c>
      <c r="B211" s="14" t="s">
        <v>6114</v>
      </c>
      <c r="C211" s="15" t="s">
        <v>9825</v>
      </c>
      <c r="D211" s="15">
        <v>207.0</v>
      </c>
      <c r="E211" s="15" t="s">
        <v>12630</v>
      </c>
      <c r="F211" s="15" t="s">
        <v>12107</v>
      </c>
      <c r="H211" s="15" t="s">
        <v>12631</v>
      </c>
      <c r="I211" s="15" t="s">
        <v>12632</v>
      </c>
    </row>
    <row r="212">
      <c r="A212" s="15" t="s">
        <v>9827</v>
      </c>
      <c r="B212" s="14" t="s">
        <v>6117</v>
      </c>
      <c r="C212" s="15" t="s">
        <v>9828</v>
      </c>
      <c r="D212" s="15">
        <v>208.0</v>
      </c>
      <c r="E212" s="15" t="s">
        <v>12633</v>
      </c>
      <c r="F212" s="15" t="s">
        <v>12111</v>
      </c>
      <c r="H212" s="15" t="s">
        <v>12634</v>
      </c>
      <c r="I212" s="15" t="s">
        <v>12635</v>
      </c>
    </row>
    <row r="213">
      <c r="A213" s="15" t="s">
        <v>9830</v>
      </c>
      <c r="B213" s="14" t="s">
        <v>6120</v>
      </c>
      <c r="C213" s="15" t="s">
        <v>9831</v>
      </c>
      <c r="D213" s="15">
        <v>208.0</v>
      </c>
      <c r="E213" s="15" t="s">
        <v>12633</v>
      </c>
      <c r="F213" s="15" t="s">
        <v>12111</v>
      </c>
      <c r="H213" s="15" t="s">
        <v>12636</v>
      </c>
      <c r="I213" s="15" t="s">
        <v>12637</v>
      </c>
    </row>
    <row r="214">
      <c r="A214" s="15" t="s">
        <v>9833</v>
      </c>
      <c r="B214" s="14" t="s">
        <v>6122</v>
      </c>
      <c r="C214" s="15" t="s">
        <v>9834</v>
      </c>
      <c r="D214" s="15">
        <v>210.0</v>
      </c>
      <c r="E214" s="15" t="s">
        <v>12638</v>
      </c>
      <c r="F214" s="15" t="s">
        <v>12115</v>
      </c>
      <c r="H214" s="15" t="s">
        <v>12639</v>
      </c>
      <c r="I214" s="15" t="s">
        <v>12640</v>
      </c>
    </row>
    <row r="215">
      <c r="A215" s="15" t="s">
        <v>9836</v>
      </c>
      <c r="B215" s="14" t="s">
        <v>6125</v>
      </c>
      <c r="C215" s="15" t="s">
        <v>9837</v>
      </c>
      <c r="D215" s="15">
        <v>210.0</v>
      </c>
      <c r="E215" s="15" t="s">
        <v>12641</v>
      </c>
      <c r="F215" s="15" t="s">
        <v>12119</v>
      </c>
      <c r="H215" s="15" t="s">
        <v>12642</v>
      </c>
      <c r="I215" s="15" t="s">
        <v>12643</v>
      </c>
    </row>
    <row r="216">
      <c r="A216" s="15" t="s">
        <v>9839</v>
      </c>
      <c r="B216" s="14" t="s">
        <v>6127</v>
      </c>
      <c r="C216" s="15" t="s">
        <v>9840</v>
      </c>
      <c r="D216" s="15">
        <v>211.0</v>
      </c>
      <c r="E216" s="15" t="s">
        <v>12644</v>
      </c>
      <c r="F216" s="15" t="s">
        <v>12123</v>
      </c>
      <c r="H216" s="15" t="s">
        <v>12645</v>
      </c>
      <c r="I216" s="15" t="s">
        <v>12646</v>
      </c>
    </row>
    <row r="217">
      <c r="A217" s="15" t="s">
        <v>9842</v>
      </c>
      <c r="B217" s="14" t="s">
        <v>6130</v>
      </c>
      <c r="C217" s="15" t="s">
        <v>9843</v>
      </c>
      <c r="D217" s="15">
        <v>212.0</v>
      </c>
      <c r="E217" s="15" t="s">
        <v>12647</v>
      </c>
      <c r="F217" s="15" t="s">
        <v>12127</v>
      </c>
      <c r="H217" s="15" t="s">
        <v>12648</v>
      </c>
      <c r="I217" s="15" t="s">
        <v>12649</v>
      </c>
    </row>
    <row r="218">
      <c r="A218" s="15" t="s">
        <v>9845</v>
      </c>
      <c r="B218" s="14" t="s">
        <v>6133</v>
      </c>
      <c r="C218" s="15" t="s">
        <v>9846</v>
      </c>
      <c r="D218" s="15">
        <v>213.0</v>
      </c>
      <c r="E218" s="15" t="s">
        <v>12650</v>
      </c>
      <c r="F218" s="15" t="s">
        <v>12131</v>
      </c>
      <c r="H218" s="15" t="s">
        <v>12651</v>
      </c>
      <c r="I218" s="15" t="s">
        <v>12652</v>
      </c>
    </row>
    <row r="219">
      <c r="A219" s="15" t="s">
        <v>9848</v>
      </c>
      <c r="B219" s="14" t="s">
        <v>6136</v>
      </c>
      <c r="C219" s="15" t="s">
        <v>9849</v>
      </c>
      <c r="D219" s="15">
        <v>215.0</v>
      </c>
      <c r="E219" s="15" t="s">
        <v>12653</v>
      </c>
      <c r="F219" s="15" t="s">
        <v>12135</v>
      </c>
      <c r="H219" s="15" t="s">
        <v>12654</v>
      </c>
      <c r="I219" s="15" t="s">
        <v>12655</v>
      </c>
    </row>
    <row r="220">
      <c r="A220" s="15" t="s">
        <v>9851</v>
      </c>
      <c r="B220" s="14" t="s">
        <v>6139</v>
      </c>
      <c r="C220" s="15" t="s">
        <v>9852</v>
      </c>
      <c r="D220" s="15">
        <v>216.0</v>
      </c>
      <c r="E220" s="15" t="s">
        <v>12656</v>
      </c>
      <c r="F220" s="15" t="s">
        <v>12138</v>
      </c>
      <c r="H220" s="15" t="s">
        <v>12657</v>
      </c>
      <c r="I220" s="15" t="s">
        <v>12658</v>
      </c>
    </row>
    <row r="221">
      <c r="A221" s="15" t="s">
        <v>9854</v>
      </c>
      <c r="B221" s="14" t="s">
        <v>6142</v>
      </c>
      <c r="C221" s="15" t="s">
        <v>9855</v>
      </c>
      <c r="D221" s="15">
        <v>217.0</v>
      </c>
      <c r="E221" s="15" t="s">
        <v>12659</v>
      </c>
      <c r="F221" s="15" t="s">
        <v>12142</v>
      </c>
      <c r="H221" s="15" t="s">
        <v>12660</v>
      </c>
      <c r="I221" s="15" t="s">
        <v>12661</v>
      </c>
    </row>
    <row r="222">
      <c r="A222" s="15" t="s">
        <v>9857</v>
      </c>
      <c r="B222" s="14" t="s">
        <v>6145</v>
      </c>
      <c r="C222" s="15" t="s">
        <v>9858</v>
      </c>
      <c r="D222" s="15">
        <v>217.0</v>
      </c>
      <c r="E222" s="15" t="s">
        <v>12662</v>
      </c>
      <c r="F222" s="15" t="s">
        <v>12146</v>
      </c>
      <c r="H222" s="15" t="s">
        <v>12663</v>
      </c>
      <c r="I222" s="15" t="s">
        <v>12664</v>
      </c>
    </row>
    <row r="223">
      <c r="A223" s="15" t="s">
        <v>9860</v>
      </c>
      <c r="B223" s="14" t="s">
        <v>6147</v>
      </c>
      <c r="C223" s="15" t="s">
        <v>9861</v>
      </c>
      <c r="D223" s="15">
        <v>218.0</v>
      </c>
      <c r="E223" s="15" t="s">
        <v>12665</v>
      </c>
      <c r="F223" s="15" t="s">
        <v>12152</v>
      </c>
      <c r="H223" s="15" t="s">
        <v>12666</v>
      </c>
      <c r="I223" s="15" t="s">
        <v>12667</v>
      </c>
    </row>
    <row r="224">
      <c r="A224" s="15" t="s">
        <v>9863</v>
      </c>
      <c r="B224" s="14" t="s">
        <v>6150</v>
      </c>
      <c r="C224" s="15" t="s">
        <v>9864</v>
      </c>
      <c r="D224" s="15">
        <v>218.0</v>
      </c>
      <c r="E224" s="15" t="s">
        <v>12668</v>
      </c>
      <c r="F224" s="15" t="s">
        <v>12156</v>
      </c>
      <c r="H224" s="15" t="s">
        <v>12669</v>
      </c>
      <c r="I224" s="15" t="s">
        <v>12670</v>
      </c>
    </row>
    <row r="225">
      <c r="A225" s="15" t="s">
        <v>9866</v>
      </c>
      <c r="B225" s="14" t="s">
        <v>6152</v>
      </c>
      <c r="C225" s="15" t="s">
        <v>9867</v>
      </c>
      <c r="D225" s="15">
        <v>220.0</v>
      </c>
      <c r="E225" s="15" t="s">
        <v>12671</v>
      </c>
      <c r="F225" s="15" t="s">
        <v>12158</v>
      </c>
      <c r="H225" s="15" t="s">
        <v>12672</v>
      </c>
      <c r="I225" s="15" t="s">
        <v>12673</v>
      </c>
    </row>
    <row r="226">
      <c r="A226" s="15" t="s">
        <v>9869</v>
      </c>
      <c r="B226" s="14" t="s">
        <v>6155</v>
      </c>
      <c r="C226" s="15" t="s">
        <v>9870</v>
      </c>
      <c r="D226" s="15">
        <v>221.0</v>
      </c>
      <c r="E226" s="15" t="s">
        <v>12674</v>
      </c>
      <c r="F226" s="15" t="s">
        <v>12160</v>
      </c>
      <c r="H226" s="15" t="s">
        <v>12675</v>
      </c>
      <c r="I226" s="15" t="s">
        <v>9870</v>
      </c>
    </row>
    <row r="227">
      <c r="A227" s="15" t="s">
        <v>9872</v>
      </c>
      <c r="B227" s="14" t="s">
        <v>6158</v>
      </c>
      <c r="C227" s="15" t="s">
        <v>9873</v>
      </c>
      <c r="D227" s="15">
        <v>221.0</v>
      </c>
      <c r="E227" s="15" t="s">
        <v>12676</v>
      </c>
      <c r="F227" s="15" t="s">
        <v>12162</v>
      </c>
      <c r="H227" s="15" t="s">
        <v>12677</v>
      </c>
      <c r="I227" s="15" t="s">
        <v>12678</v>
      </c>
    </row>
    <row r="228">
      <c r="A228" s="15" t="s">
        <v>9875</v>
      </c>
      <c r="B228" s="14" t="s">
        <v>6160</v>
      </c>
      <c r="C228" s="15" t="s">
        <v>9876</v>
      </c>
      <c r="D228" s="15">
        <v>221.0</v>
      </c>
      <c r="E228" s="15" t="s">
        <v>12679</v>
      </c>
      <c r="F228" s="15" t="s">
        <v>12680</v>
      </c>
      <c r="H228" s="15" t="s">
        <v>12681</v>
      </c>
      <c r="I228" s="15" t="s">
        <v>12682</v>
      </c>
    </row>
    <row r="229">
      <c r="A229" s="15" t="s">
        <v>9878</v>
      </c>
      <c r="B229" s="14" t="s">
        <v>6162</v>
      </c>
      <c r="C229" s="15" t="s">
        <v>9879</v>
      </c>
      <c r="D229" s="15">
        <v>221.0</v>
      </c>
      <c r="E229" s="15" t="s">
        <v>12683</v>
      </c>
      <c r="F229" s="15" t="s">
        <v>12170</v>
      </c>
      <c r="H229" s="15" t="s">
        <v>12684</v>
      </c>
      <c r="I229" s="15" t="s">
        <v>12685</v>
      </c>
    </row>
    <row r="230">
      <c r="A230" s="15" t="s">
        <v>9881</v>
      </c>
      <c r="B230" s="14" t="s">
        <v>6164</v>
      </c>
      <c r="C230" s="15" t="s">
        <v>9882</v>
      </c>
      <c r="D230" s="15">
        <v>222.0</v>
      </c>
      <c r="E230" s="15" t="s">
        <v>12686</v>
      </c>
      <c r="F230" s="15" t="s">
        <v>12174</v>
      </c>
      <c r="H230" s="15" t="s">
        <v>12687</v>
      </c>
      <c r="I230" s="15" t="s">
        <v>12688</v>
      </c>
    </row>
    <row r="231">
      <c r="A231" s="15" t="s">
        <v>9884</v>
      </c>
      <c r="B231" s="14" t="s">
        <v>6167</v>
      </c>
      <c r="C231" s="15" t="s">
        <v>9885</v>
      </c>
      <c r="D231" s="15">
        <v>222.0</v>
      </c>
      <c r="E231" s="15" t="s">
        <v>12689</v>
      </c>
      <c r="F231" s="15" t="s">
        <v>12178</v>
      </c>
      <c r="H231" s="15" t="s">
        <v>12690</v>
      </c>
      <c r="I231" s="15" t="s">
        <v>12691</v>
      </c>
    </row>
    <row r="232">
      <c r="A232" s="15" t="s">
        <v>9887</v>
      </c>
      <c r="B232" s="14" t="s">
        <v>6169</v>
      </c>
      <c r="C232" s="15" t="s">
        <v>9888</v>
      </c>
      <c r="D232" s="15">
        <v>222.0</v>
      </c>
      <c r="E232" s="15" t="s">
        <v>12692</v>
      </c>
      <c r="F232" s="15" t="s">
        <v>12180</v>
      </c>
      <c r="H232" s="15" t="s">
        <v>12693</v>
      </c>
      <c r="I232" s="15" t="s">
        <v>12694</v>
      </c>
    </row>
    <row r="233">
      <c r="A233" s="15" t="s">
        <v>9890</v>
      </c>
      <c r="B233" s="14" t="s">
        <v>6171</v>
      </c>
      <c r="C233" s="15" t="s">
        <v>9891</v>
      </c>
      <c r="D233" s="15">
        <v>222.0</v>
      </c>
      <c r="E233" s="15" t="s">
        <v>12692</v>
      </c>
      <c r="F233" s="15" t="s">
        <v>12180</v>
      </c>
      <c r="H233" s="15" t="s">
        <v>12695</v>
      </c>
      <c r="I233" s="15" t="s">
        <v>12696</v>
      </c>
    </row>
    <row r="234">
      <c r="A234" s="15" t="s">
        <v>9893</v>
      </c>
      <c r="B234" s="14" t="s">
        <v>6173</v>
      </c>
      <c r="C234" s="15" t="s">
        <v>9894</v>
      </c>
      <c r="D234" s="15">
        <v>223.0</v>
      </c>
      <c r="E234" s="15" t="s">
        <v>12697</v>
      </c>
      <c r="F234" s="15" t="s">
        <v>12192</v>
      </c>
      <c r="H234" s="15" t="s">
        <v>12698</v>
      </c>
      <c r="I234" s="15" t="s">
        <v>12699</v>
      </c>
    </row>
    <row r="235">
      <c r="A235" s="15" t="s">
        <v>9896</v>
      </c>
      <c r="B235" s="14" t="s">
        <v>6176</v>
      </c>
      <c r="C235" s="15" t="s">
        <v>9897</v>
      </c>
      <c r="D235" s="15">
        <v>224.0</v>
      </c>
      <c r="E235" s="15" t="s">
        <v>12700</v>
      </c>
      <c r="F235" s="15" t="s">
        <v>12196</v>
      </c>
      <c r="H235" s="15" t="s">
        <v>12701</v>
      </c>
      <c r="I235" s="15" t="s">
        <v>12702</v>
      </c>
    </row>
    <row r="236">
      <c r="A236" s="15" t="s">
        <v>9898</v>
      </c>
      <c r="B236" s="14" t="s">
        <v>6179</v>
      </c>
      <c r="C236" s="15" t="s">
        <v>9899</v>
      </c>
      <c r="D236" s="15">
        <v>224.0</v>
      </c>
      <c r="E236" s="15" t="s">
        <v>12703</v>
      </c>
      <c r="F236" s="15" t="s">
        <v>12200</v>
      </c>
      <c r="H236" s="15" t="s">
        <v>12704</v>
      </c>
      <c r="I236" s="15" t="s">
        <v>12705</v>
      </c>
    </row>
    <row r="237">
      <c r="A237" s="15" t="s">
        <v>9901</v>
      </c>
      <c r="B237" s="14" t="s">
        <v>6181</v>
      </c>
      <c r="C237" s="15" t="s">
        <v>9902</v>
      </c>
      <c r="D237" s="15">
        <v>224.0</v>
      </c>
      <c r="E237" s="15" t="s">
        <v>12706</v>
      </c>
      <c r="F237" s="15" t="s">
        <v>12204</v>
      </c>
      <c r="H237" s="15" t="s">
        <v>12707</v>
      </c>
      <c r="I237" s="15" t="s">
        <v>12708</v>
      </c>
    </row>
    <row r="238">
      <c r="A238" s="15" t="s">
        <v>9904</v>
      </c>
      <c r="B238" s="14" t="s">
        <v>6183</v>
      </c>
      <c r="C238" s="15" t="s">
        <v>9905</v>
      </c>
      <c r="D238" s="27">
        <v>224.0</v>
      </c>
      <c r="E238" s="27" t="s">
        <v>12703</v>
      </c>
      <c r="F238" s="27" t="s">
        <v>12200</v>
      </c>
      <c r="H238" s="15" t="s">
        <v>12709</v>
      </c>
      <c r="I238" s="15" t="s">
        <v>12710</v>
      </c>
    </row>
    <row r="239">
      <c r="A239" s="15" t="s">
        <v>9907</v>
      </c>
      <c r="B239" s="14" t="s">
        <v>6185</v>
      </c>
      <c r="C239" s="15" t="s">
        <v>9908</v>
      </c>
      <c r="D239" s="15">
        <v>223.0</v>
      </c>
      <c r="E239" s="15" t="s">
        <v>12697</v>
      </c>
      <c r="F239" s="15" t="s">
        <v>12192</v>
      </c>
      <c r="H239" s="15" t="s">
        <v>12711</v>
      </c>
      <c r="I239" s="15" t="s">
        <v>12712</v>
      </c>
    </row>
    <row r="240">
      <c r="A240" s="15" t="s">
        <v>9910</v>
      </c>
      <c r="B240" s="14" t="s">
        <v>6187</v>
      </c>
      <c r="C240" s="15" t="s">
        <v>9911</v>
      </c>
      <c r="D240" s="27">
        <v>223.0</v>
      </c>
      <c r="E240" s="27" t="s">
        <v>12697</v>
      </c>
      <c r="F240" s="27" t="s">
        <v>12192</v>
      </c>
      <c r="H240" s="15" t="s">
        <v>12713</v>
      </c>
      <c r="I240" s="15" t="s">
        <v>12714</v>
      </c>
    </row>
    <row r="241">
      <c r="A241" s="15" t="s">
        <v>9913</v>
      </c>
      <c r="B241" s="14" t="s">
        <v>6189</v>
      </c>
      <c r="C241" s="15" t="s">
        <v>9914</v>
      </c>
      <c r="D241" s="27">
        <v>223.0</v>
      </c>
      <c r="E241" s="27" t="s">
        <v>12697</v>
      </c>
      <c r="F241" s="27" t="s">
        <v>12192</v>
      </c>
      <c r="H241" s="15" t="s">
        <v>12715</v>
      </c>
      <c r="I241" s="15" t="s">
        <v>12716</v>
      </c>
    </row>
    <row r="242">
      <c r="A242" s="15" t="s">
        <v>9916</v>
      </c>
      <c r="B242" s="14" t="s">
        <v>6191</v>
      </c>
      <c r="C242" s="15" t="s">
        <v>9917</v>
      </c>
      <c r="D242" s="27">
        <v>223.0</v>
      </c>
      <c r="E242" s="27" t="s">
        <v>12697</v>
      </c>
      <c r="F242" s="27" t="s">
        <v>12192</v>
      </c>
      <c r="H242" s="15" t="s">
        <v>12717</v>
      </c>
      <c r="I242" s="15" t="s">
        <v>12718</v>
      </c>
    </row>
    <row r="243">
      <c r="A243" s="15" t="s">
        <v>9919</v>
      </c>
      <c r="B243" s="14" t="s">
        <v>6193</v>
      </c>
      <c r="C243" s="15" t="s">
        <v>9920</v>
      </c>
      <c r="D243" s="15">
        <v>224.0</v>
      </c>
      <c r="E243" s="15" t="s">
        <v>12719</v>
      </c>
      <c r="F243" s="15" t="s">
        <v>12206</v>
      </c>
      <c r="H243" s="15" t="s">
        <v>12720</v>
      </c>
      <c r="I243" s="15" t="s">
        <v>12721</v>
      </c>
    </row>
    <row r="244">
      <c r="A244" s="15" t="s">
        <v>9922</v>
      </c>
      <c r="B244" s="14" t="s">
        <v>6195</v>
      </c>
      <c r="C244" s="15" t="s">
        <v>9923</v>
      </c>
      <c r="D244" s="15">
        <v>225.0</v>
      </c>
      <c r="E244" s="15" t="s">
        <v>12722</v>
      </c>
      <c r="F244" s="15" t="s">
        <v>12210</v>
      </c>
      <c r="H244" s="15" t="s">
        <v>12723</v>
      </c>
      <c r="I244" s="15" t="s">
        <v>12724</v>
      </c>
    </row>
    <row r="245">
      <c r="A245" s="15" t="s">
        <v>9925</v>
      </c>
      <c r="B245" s="14" t="s">
        <v>6198</v>
      </c>
      <c r="C245" s="15" t="s">
        <v>9926</v>
      </c>
      <c r="D245" s="15">
        <v>225.0</v>
      </c>
      <c r="E245" s="15" t="s">
        <v>12722</v>
      </c>
      <c r="F245" s="15" t="s">
        <v>12210</v>
      </c>
    </row>
    <row r="246">
      <c r="A246" s="15" t="s">
        <v>9928</v>
      </c>
      <c r="B246" s="14" t="s">
        <v>6200</v>
      </c>
      <c r="C246" s="15" t="s">
        <v>9929</v>
      </c>
      <c r="D246" s="15">
        <v>225.0</v>
      </c>
      <c r="E246" s="15" t="s">
        <v>12725</v>
      </c>
      <c r="F246" s="15" t="s">
        <v>12214</v>
      </c>
      <c r="H246" s="15" t="s">
        <v>12726</v>
      </c>
      <c r="I246" s="15" t="s">
        <v>12727</v>
      </c>
    </row>
    <row r="247">
      <c r="A247" s="15" t="s">
        <v>9931</v>
      </c>
      <c r="B247" s="14" t="s">
        <v>6202</v>
      </c>
      <c r="C247" s="15" t="s">
        <v>9932</v>
      </c>
      <c r="D247" s="15">
        <v>225.0</v>
      </c>
      <c r="E247" s="15" t="s">
        <v>12725</v>
      </c>
      <c r="F247" s="15" t="s">
        <v>12214</v>
      </c>
    </row>
    <row r="248">
      <c r="A248" s="15" t="s">
        <v>9934</v>
      </c>
      <c r="B248" s="14" t="s">
        <v>6204</v>
      </c>
      <c r="C248" s="15" t="s">
        <v>9935</v>
      </c>
      <c r="D248" s="15">
        <v>227.0</v>
      </c>
      <c r="E248" s="15" t="s">
        <v>12728</v>
      </c>
      <c r="F248" s="15" t="s">
        <v>12218</v>
      </c>
      <c r="H248" s="15" t="s">
        <v>12729</v>
      </c>
      <c r="I248" s="15" t="s">
        <v>12730</v>
      </c>
    </row>
    <row r="249">
      <c r="A249" s="15" t="s">
        <v>9937</v>
      </c>
      <c r="B249" s="14" t="s">
        <v>6207</v>
      </c>
      <c r="C249" s="15" t="s">
        <v>9938</v>
      </c>
      <c r="D249" s="15">
        <v>227.0</v>
      </c>
      <c r="E249" s="15" t="s">
        <v>12731</v>
      </c>
      <c r="F249" s="15" t="s">
        <v>12222</v>
      </c>
      <c r="H249" s="15" t="s">
        <v>12732</v>
      </c>
      <c r="I249" s="15" t="s">
        <v>12733</v>
      </c>
    </row>
    <row r="250">
      <c r="A250" s="15" t="s">
        <v>9940</v>
      </c>
      <c r="B250" s="14" t="s">
        <v>6209</v>
      </c>
      <c r="C250" s="15" t="s">
        <v>9941</v>
      </c>
      <c r="D250" s="15">
        <v>228.0</v>
      </c>
      <c r="E250" s="15" t="s">
        <v>12734</v>
      </c>
      <c r="F250" s="15" t="s">
        <v>12226</v>
      </c>
      <c r="H250" s="15" t="s">
        <v>12735</v>
      </c>
      <c r="I250" s="15" t="s">
        <v>12736</v>
      </c>
    </row>
    <row r="251">
      <c r="A251" s="15" t="s">
        <v>9943</v>
      </c>
      <c r="B251" s="14" t="s">
        <v>6212</v>
      </c>
      <c r="C251" s="15" t="s">
        <v>9944</v>
      </c>
      <c r="D251" s="15">
        <v>228.0</v>
      </c>
      <c r="E251" s="15" t="s">
        <v>12737</v>
      </c>
      <c r="F251" s="15" t="s">
        <v>12230</v>
      </c>
      <c r="H251" s="15" t="s">
        <v>12738</v>
      </c>
      <c r="I251" s="15" t="s">
        <v>12739</v>
      </c>
    </row>
    <row r="252">
      <c r="A252" s="15" t="s">
        <v>9946</v>
      </c>
      <c r="B252" s="14" t="s">
        <v>6214</v>
      </c>
      <c r="C252" s="15" t="s">
        <v>9947</v>
      </c>
      <c r="D252" s="15">
        <v>229.0</v>
      </c>
      <c r="E252" s="15" t="s">
        <v>12740</v>
      </c>
      <c r="F252" s="15" t="s">
        <v>12234</v>
      </c>
      <c r="H252" s="15" t="s">
        <v>12741</v>
      </c>
      <c r="I252" s="15" t="s">
        <v>12742</v>
      </c>
    </row>
    <row r="253">
      <c r="A253" s="15" t="s">
        <v>9949</v>
      </c>
      <c r="B253" s="14" t="s">
        <v>6217</v>
      </c>
      <c r="C253" s="15" t="s">
        <v>9950</v>
      </c>
      <c r="D253" s="15">
        <v>229.0</v>
      </c>
      <c r="E253" s="15" t="s">
        <v>12743</v>
      </c>
      <c r="F253" s="15" t="s">
        <v>12238</v>
      </c>
      <c r="H253" s="15" t="s">
        <v>12744</v>
      </c>
      <c r="I253" s="15" t="s">
        <v>12745</v>
      </c>
    </row>
    <row r="254">
      <c r="A254" s="15" t="s">
        <v>9952</v>
      </c>
      <c r="B254" s="14" t="s">
        <v>6219</v>
      </c>
      <c r="C254" s="15" t="s">
        <v>9953</v>
      </c>
      <c r="D254" s="15">
        <v>231.0</v>
      </c>
      <c r="E254" s="15" t="s">
        <v>12746</v>
      </c>
      <c r="F254" s="15" t="s">
        <v>12242</v>
      </c>
      <c r="H254" s="15" t="s">
        <v>12747</v>
      </c>
      <c r="I254" s="15" t="s">
        <v>12748</v>
      </c>
    </row>
    <row r="255">
      <c r="A255" s="15" t="s">
        <v>9955</v>
      </c>
      <c r="B255" s="14" t="s">
        <v>6222</v>
      </c>
      <c r="C255" s="15" t="s">
        <v>9956</v>
      </c>
      <c r="D255" s="15">
        <v>231.0</v>
      </c>
      <c r="E255" s="15" t="s">
        <v>12749</v>
      </c>
      <c r="F255" s="15" t="s">
        <v>12246</v>
      </c>
      <c r="H255" s="15" t="s">
        <v>12750</v>
      </c>
      <c r="I255" s="15" t="s">
        <v>12751</v>
      </c>
    </row>
    <row r="256">
      <c r="A256" s="15" t="s">
        <v>9958</v>
      </c>
      <c r="B256" s="14" t="s">
        <v>6224</v>
      </c>
      <c r="C256" s="15" t="s">
        <v>9959</v>
      </c>
      <c r="D256" s="15">
        <v>233.0</v>
      </c>
      <c r="E256" s="15" t="s">
        <v>12752</v>
      </c>
      <c r="F256" s="15" t="s">
        <v>12250</v>
      </c>
      <c r="H256" s="15" t="s">
        <v>12753</v>
      </c>
      <c r="I256" s="15" t="s">
        <v>12754</v>
      </c>
    </row>
    <row r="257">
      <c r="A257" s="15" t="s">
        <v>9961</v>
      </c>
      <c r="B257" s="14" t="s">
        <v>6227</v>
      </c>
      <c r="C257" s="15" t="s">
        <v>9962</v>
      </c>
      <c r="D257" s="15">
        <v>234.0</v>
      </c>
      <c r="E257" s="15" t="s">
        <v>12755</v>
      </c>
      <c r="F257" s="15" t="s">
        <v>12254</v>
      </c>
      <c r="H257" s="15" t="s">
        <v>12756</v>
      </c>
      <c r="I257" s="15" t="s">
        <v>12757</v>
      </c>
    </row>
    <row r="258">
      <c r="A258" s="15" t="s">
        <v>9964</v>
      </c>
      <c r="B258" s="14" t="s">
        <v>6230</v>
      </c>
      <c r="C258" s="15" t="s">
        <v>9965</v>
      </c>
      <c r="D258" s="15">
        <v>234.0</v>
      </c>
      <c r="E258" s="15" t="s">
        <v>12758</v>
      </c>
      <c r="F258" s="15" t="s">
        <v>12258</v>
      </c>
    </row>
    <row r="259">
      <c r="A259" s="15" t="s">
        <v>9967</v>
      </c>
      <c r="B259" s="14" t="s">
        <v>6232</v>
      </c>
      <c r="C259" s="15" t="s">
        <v>9968</v>
      </c>
      <c r="D259" s="15">
        <v>235.0</v>
      </c>
      <c r="E259" s="15" t="s">
        <v>12759</v>
      </c>
      <c r="F259" s="15" t="s">
        <v>12262</v>
      </c>
      <c r="H259" s="15" t="s">
        <v>12760</v>
      </c>
      <c r="I259" s="15" t="s">
        <v>9968</v>
      </c>
    </row>
    <row r="260">
      <c r="A260" s="15" t="s">
        <v>9970</v>
      </c>
      <c r="B260" s="14" t="s">
        <v>6235</v>
      </c>
      <c r="C260" s="15" t="s">
        <v>9971</v>
      </c>
      <c r="D260" s="15">
        <v>236.0</v>
      </c>
      <c r="E260" s="15" t="s">
        <v>12761</v>
      </c>
      <c r="F260" s="15" t="s">
        <v>12266</v>
      </c>
      <c r="H260" s="15" t="s">
        <v>12762</v>
      </c>
      <c r="I260" s="15" t="s">
        <v>12763</v>
      </c>
    </row>
    <row r="261">
      <c r="A261" s="15" t="s">
        <v>9973</v>
      </c>
      <c r="B261" s="14" t="s">
        <v>6238</v>
      </c>
      <c r="C261" s="15" t="s">
        <v>9974</v>
      </c>
      <c r="D261" s="15">
        <v>237.0</v>
      </c>
      <c r="E261" s="15" t="s">
        <v>12764</v>
      </c>
      <c r="F261" s="15" t="s">
        <v>12270</v>
      </c>
      <c r="H261" s="15" t="s">
        <v>12765</v>
      </c>
      <c r="I261" s="15" t="s">
        <v>12766</v>
      </c>
    </row>
    <row r="262">
      <c r="A262" s="15" t="s">
        <v>9976</v>
      </c>
      <c r="B262" s="14" t="s">
        <v>6241</v>
      </c>
      <c r="C262" s="15" t="s">
        <v>9977</v>
      </c>
      <c r="D262" s="15">
        <v>237.0</v>
      </c>
      <c r="E262" s="15" t="s">
        <v>12767</v>
      </c>
      <c r="F262" s="15" t="s">
        <v>12272</v>
      </c>
      <c r="H262" s="15" t="s">
        <v>12768</v>
      </c>
      <c r="I262" s="15" t="s">
        <v>9977</v>
      </c>
    </row>
    <row r="263">
      <c r="A263" s="15" t="s">
        <v>9979</v>
      </c>
      <c r="B263" s="14" t="s">
        <v>6243</v>
      </c>
      <c r="C263" s="15" t="s">
        <v>9980</v>
      </c>
      <c r="D263" s="15">
        <v>238.0</v>
      </c>
      <c r="E263" s="15" t="s">
        <v>12769</v>
      </c>
      <c r="F263" s="15" t="s">
        <v>12274</v>
      </c>
      <c r="H263" s="15" t="s">
        <v>12770</v>
      </c>
      <c r="I263" s="15" t="s">
        <v>9980</v>
      </c>
    </row>
    <row r="264">
      <c r="A264" s="15" t="s">
        <v>9982</v>
      </c>
      <c r="B264" s="14" t="s">
        <v>6246</v>
      </c>
      <c r="C264" s="15" t="s">
        <v>9983</v>
      </c>
      <c r="D264" s="15">
        <v>240.0</v>
      </c>
      <c r="E264" s="15" t="s">
        <v>12771</v>
      </c>
      <c r="F264" s="15" t="s">
        <v>12276</v>
      </c>
      <c r="H264" s="15" t="s">
        <v>12772</v>
      </c>
      <c r="I264" s="15" t="s">
        <v>12773</v>
      </c>
    </row>
    <row r="265">
      <c r="A265" s="15" t="s">
        <v>9985</v>
      </c>
      <c r="B265" s="14" t="s">
        <v>6249</v>
      </c>
      <c r="C265" s="15" t="s">
        <v>9986</v>
      </c>
      <c r="D265" s="15">
        <v>240.0</v>
      </c>
      <c r="E265" s="15" t="s">
        <v>12774</v>
      </c>
      <c r="F265" s="15" t="s">
        <v>12278</v>
      </c>
      <c r="H265" s="15" t="s">
        <v>12775</v>
      </c>
      <c r="I265" s="15" t="s">
        <v>12776</v>
      </c>
    </row>
    <row r="266">
      <c r="A266" s="15" t="s">
        <v>9988</v>
      </c>
      <c r="B266" s="14" t="s">
        <v>6251</v>
      </c>
      <c r="C266" s="15" t="s">
        <v>9989</v>
      </c>
      <c r="D266" s="15">
        <v>241.0</v>
      </c>
      <c r="E266" s="15" t="s">
        <v>12777</v>
      </c>
      <c r="F266" s="15" t="s">
        <v>12281</v>
      </c>
      <c r="H266" s="15" t="s">
        <v>12778</v>
      </c>
      <c r="I266" s="15" t="s">
        <v>12779</v>
      </c>
    </row>
    <row r="267">
      <c r="A267" s="15" t="s">
        <v>9991</v>
      </c>
      <c r="B267" s="14" t="s">
        <v>6254</v>
      </c>
      <c r="C267" s="15" t="s">
        <v>9992</v>
      </c>
      <c r="D267" s="15">
        <v>243.0</v>
      </c>
      <c r="E267" s="15" t="s">
        <v>12780</v>
      </c>
      <c r="F267" s="15" t="s">
        <v>12285</v>
      </c>
      <c r="H267" s="15" t="s">
        <v>12781</v>
      </c>
      <c r="I267" s="15" t="s">
        <v>12782</v>
      </c>
    </row>
    <row r="268">
      <c r="A268" s="15" t="s">
        <v>9994</v>
      </c>
      <c r="B268" s="14" t="s">
        <v>6257</v>
      </c>
      <c r="C268" s="15" t="s">
        <v>9995</v>
      </c>
      <c r="D268" s="15">
        <v>243.0</v>
      </c>
      <c r="E268" s="15" t="s">
        <v>12780</v>
      </c>
      <c r="F268" s="15" t="s">
        <v>12285</v>
      </c>
    </row>
    <row r="269">
      <c r="A269" s="15" t="s">
        <v>9997</v>
      </c>
      <c r="B269" s="14" t="s">
        <v>6259</v>
      </c>
      <c r="C269" s="15" t="s">
        <v>9998</v>
      </c>
      <c r="D269" s="15">
        <v>243.0</v>
      </c>
      <c r="E269" s="15" t="s">
        <v>12780</v>
      </c>
      <c r="F269" s="15" t="s">
        <v>12285</v>
      </c>
    </row>
    <row r="270">
      <c r="A270" s="15" t="s">
        <v>10000</v>
      </c>
      <c r="B270" s="14" t="s">
        <v>6261</v>
      </c>
      <c r="C270" s="15" t="s">
        <v>10001</v>
      </c>
      <c r="D270" s="15">
        <v>243.0</v>
      </c>
      <c r="E270" s="15" t="s">
        <v>12780</v>
      </c>
      <c r="F270" s="15" t="s">
        <v>12285</v>
      </c>
    </row>
    <row r="271">
      <c r="A271" s="15" t="s">
        <v>10003</v>
      </c>
      <c r="B271" s="14" t="s">
        <v>6263</v>
      </c>
      <c r="C271" s="15" t="s">
        <v>10004</v>
      </c>
      <c r="D271" s="15">
        <v>243.0</v>
      </c>
      <c r="E271" s="15" t="s">
        <v>12783</v>
      </c>
      <c r="F271" s="15" t="s">
        <v>12784</v>
      </c>
      <c r="H271" s="15" t="s">
        <v>12785</v>
      </c>
      <c r="I271" s="15" t="s">
        <v>12786</v>
      </c>
    </row>
    <row r="272">
      <c r="A272" s="15" t="s">
        <v>10006</v>
      </c>
      <c r="B272" s="14" t="s">
        <v>6265</v>
      </c>
      <c r="C272" s="15" t="s">
        <v>10007</v>
      </c>
      <c r="D272" s="15">
        <v>243.0</v>
      </c>
      <c r="E272" s="15" t="s">
        <v>12783</v>
      </c>
      <c r="F272" s="15" t="s">
        <v>12784</v>
      </c>
    </row>
    <row r="273">
      <c r="A273" s="15" t="s">
        <v>10009</v>
      </c>
      <c r="B273" s="14" t="s">
        <v>6267</v>
      </c>
      <c r="C273" s="15" t="s">
        <v>10010</v>
      </c>
      <c r="D273" s="15">
        <v>243.0</v>
      </c>
      <c r="E273" s="15" t="s">
        <v>12787</v>
      </c>
      <c r="F273" s="15" t="s">
        <v>12291</v>
      </c>
      <c r="H273" s="15" t="s">
        <v>12788</v>
      </c>
      <c r="I273" s="15" t="s">
        <v>12789</v>
      </c>
    </row>
    <row r="274">
      <c r="A274" s="15" t="s">
        <v>10012</v>
      </c>
      <c r="B274" s="14" t="s">
        <v>6269</v>
      </c>
      <c r="C274" s="15" t="s">
        <v>10013</v>
      </c>
      <c r="D274" s="15">
        <v>246.0</v>
      </c>
      <c r="E274" s="15" t="s">
        <v>12790</v>
      </c>
      <c r="F274" s="15" t="s">
        <v>12293</v>
      </c>
      <c r="H274" s="15" t="s">
        <v>12791</v>
      </c>
      <c r="I274" s="15" t="s">
        <v>12792</v>
      </c>
    </row>
    <row r="275">
      <c r="A275" s="15" t="s">
        <v>10015</v>
      </c>
      <c r="B275" s="14" t="s">
        <v>6272</v>
      </c>
      <c r="C275" s="15" t="s">
        <v>10016</v>
      </c>
      <c r="D275" s="15">
        <v>246.0</v>
      </c>
      <c r="E275" s="15" t="s">
        <v>12790</v>
      </c>
      <c r="F275" s="15" t="s">
        <v>12293</v>
      </c>
    </row>
    <row r="276">
      <c r="A276" s="15" t="s">
        <v>10018</v>
      </c>
      <c r="B276" s="14" t="s">
        <v>6274</v>
      </c>
      <c r="C276" s="15" t="s">
        <v>10019</v>
      </c>
      <c r="D276" s="15">
        <v>246.0</v>
      </c>
      <c r="E276" s="15" t="s">
        <v>12790</v>
      </c>
      <c r="F276" s="15" t="s">
        <v>12293</v>
      </c>
      <c r="H276" s="15" t="s">
        <v>12793</v>
      </c>
      <c r="I276" s="15" t="s">
        <v>12794</v>
      </c>
    </row>
    <row r="277">
      <c r="A277" s="15" t="s">
        <v>10021</v>
      </c>
      <c r="B277" s="14" t="s">
        <v>6276</v>
      </c>
      <c r="C277" s="15" t="s">
        <v>10022</v>
      </c>
      <c r="D277" s="15">
        <v>247.0</v>
      </c>
      <c r="E277" s="15" t="s">
        <v>12795</v>
      </c>
      <c r="F277" s="15" t="s">
        <v>12299</v>
      </c>
      <c r="H277" s="15" t="s">
        <v>12796</v>
      </c>
      <c r="I277" s="15" t="s">
        <v>12797</v>
      </c>
    </row>
    <row r="278">
      <c r="A278" s="15" t="s">
        <v>10024</v>
      </c>
      <c r="B278" s="14" t="s">
        <v>6279</v>
      </c>
      <c r="C278" s="15" t="s">
        <v>10025</v>
      </c>
      <c r="D278" s="15">
        <v>247.0</v>
      </c>
      <c r="E278" s="15" t="s">
        <v>12798</v>
      </c>
      <c r="F278" s="15" t="s">
        <v>12303</v>
      </c>
      <c r="H278" s="15" t="s">
        <v>12799</v>
      </c>
      <c r="I278" s="15" t="s">
        <v>12800</v>
      </c>
    </row>
    <row r="279">
      <c r="A279" s="15" t="s">
        <v>10027</v>
      </c>
      <c r="B279" s="14" t="s">
        <v>6281</v>
      </c>
      <c r="C279" s="15" t="s">
        <v>10028</v>
      </c>
      <c r="D279" s="15">
        <v>247.0</v>
      </c>
      <c r="E279" s="15" t="s">
        <v>12798</v>
      </c>
      <c r="F279" s="15" t="s">
        <v>12303</v>
      </c>
    </row>
    <row r="280">
      <c r="A280" s="15" t="s">
        <v>10029</v>
      </c>
      <c r="B280" s="14" t="s">
        <v>6283</v>
      </c>
      <c r="C280" s="15" t="s">
        <v>10030</v>
      </c>
      <c r="D280" s="15">
        <v>247.0</v>
      </c>
      <c r="E280" s="15" t="s">
        <v>12798</v>
      </c>
      <c r="F280" s="15" t="s">
        <v>12303</v>
      </c>
    </row>
    <row r="281">
      <c r="A281" s="15" t="s">
        <v>10031</v>
      </c>
      <c r="B281" s="14" t="s">
        <v>6285</v>
      </c>
      <c r="C281" s="15" t="s">
        <v>10032</v>
      </c>
      <c r="D281" s="15">
        <v>247.0</v>
      </c>
      <c r="E281" s="15" t="s">
        <v>12798</v>
      </c>
      <c r="F281" s="15" t="s">
        <v>12303</v>
      </c>
    </row>
    <row r="282">
      <c r="A282" s="15" t="s">
        <v>10033</v>
      </c>
      <c r="B282" s="14" t="s">
        <v>6287</v>
      </c>
      <c r="C282" s="15" t="s">
        <v>10034</v>
      </c>
      <c r="D282" s="15">
        <v>247.0</v>
      </c>
      <c r="E282" s="15" t="s">
        <v>12798</v>
      </c>
      <c r="F282" s="15" t="s">
        <v>12303</v>
      </c>
    </row>
    <row r="283">
      <c r="A283" s="15" t="s">
        <v>10035</v>
      </c>
      <c r="B283" s="14" t="s">
        <v>6289</v>
      </c>
      <c r="C283" s="15" t="s">
        <v>10036</v>
      </c>
      <c r="D283" s="15">
        <v>247.0</v>
      </c>
      <c r="E283" s="15" t="s">
        <v>12798</v>
      </c>
      <c r="F283" s="15" t="s">
        <v>12303</v>
      </c>
    </row>
    <row r="284">
      <c r="A284" s="15" t="s">
        <v>10037</v>
      </c>
      <c r="B284" s="14" t="s">
        <v>6291</v>
      </c>
      <c r="C284" s="15" t="s">
        <v>10038</v>
      </c>
      <c r="D284" s="15">
        <v>247.0</v>
      </c>
      <c r="E284" s="15" t="s">
        <v>12798</v>
      </c>
      <c r="F284" s="15" t="s">
        <v>12303</v>
      </c>
    </row>
    <row r="285">
      <c r="A285" s="15" t="s">
        <v>10039</v>
      </c>
      <c r="B285" s="14" t="s">
        <v>6293</v>
      </c>
      <c r="C285" s="15" t="s">
        <v>10040</v>
      </c>
      <c r="D285" s="15">
        <v>247.0</v>
      </c>
      <c r="E285" s="15" t="s">
        <v>12798</v>
      </c>
      <c r="F285" s="15" t="s">
        <v>12303</v>
      </c>
    </row>
    <row r="286">
      <c r="A286" s="15" t="s">
        <v>10041</v>
      </c>
      <c r="B286" s="14" t="s">
        <v>6295</v>
      </c>
      <c r="C286" s="15" t="s">
        <v>10042</v>
      </c>
      <c r="D286" s="15">
        <v>247.0</v>
      </c>
      <c r="E286" s="15" t="s">
        <v>12798</v>
      </c>
      <c r="F286" s="15" t="s">
        <v>12303</v>
      </c>
    </row>
    <row r="287">
      <c r="A287" s="15" t="s">
        <v>10043</v>
      </c>
      <c r="B287" s="14" t="s">
        <v>6297</v>
      </c>
      <c r="C287" s="15" t="s">
        <v>10044</v>
      </c>
      <c r="D287" s="15">
        <v>250.0</v>
      </c>
      <c r="E287" s="15" t="s">
        <v>12801</v>
      </c>
      <c r="F287" s="15" t="s">
        <v>12307</v>
      </c>
      <c r="H287" s="15" t="s">
        <v>12802</v>
      </c>
      <c r="I287" s="15" t="s">
        <v>12803</v>
      </c>
    </row>
    <row r="288">
      <c r="A288" s="15" t="s">
        <v>10046</v>
      </c>
      <c r="B288" s="14" t="s">
        <v>6300</v>
      </c>
      <c r="C288" s="15" t="s">
        <v>10047</v>
      </c>
      <c r="D288" s="15">
        <v>250.0</v>
      </c>
      <c r="E288" s="15" t="s">
        <v>12804</v>
      </c>
      <c r="F288" s="15" t="s">
        <v>12311</v>
      </c>
      <c r="H288" s="15" t="s">
        <v>12805</v>
      </c>
      <c r="I288" s="15" t="s">
        <v>12806</v>
      </c>
    </row>
    <row r="289">
      <c r="A289" s="15" t="s">
        <v>10049</v>
      </c>
      <c r="B289" s="14" t="s">
        <v>6302</v>
      </c>
      <c r="C289" s="15" t="s">
        <v>10050</v>
      </c>
      <c r="D289" s="15">
        <v>251.0</v>
      </c>
      <c r="E289" s="15" t="s">
        <v>12807</v>
      </c>
      <c r="F289" s="15" t="s">
        <v>12313</v>
      </c>
      <c r="H289" s="15" t="s">
        <v>12808</v>
      </c>
      <c r="I289" s="15" t="s">
        <v>12809</v>
      </c>
    </row>
    <row r="290">
      <c r="A290" s="15" t="s">
        <v>10052</v>
      </c>
      <c r="B290" s="14" t="s">
        <v>6305</v>
      </c>
      <c r="C290" s="15" t="s">
        <v>10053</v>
      </c>
      <c r="D290" s="15">
        <v>252.0</v>
      </c>
      <c r="E290" s="15" t="s">
        <v>12810</v>
      </c>
      <c r="F290" s="15" t="s">
        <v>12315</v>
      </c>
      <c r="H290" s="15" t="s">
        <v>12811</v>
      </c>
      <c r="I290" s="15" t="s">
        <v>12812</v>
      </c>
    </row>
    <row r="291">
      <c r="A291" s="15" t="s">
        <v>10054</v>
      </c>
      <c r="B291" s="14" t="s">
        <v>6308</v>
      </c>
      <c r="C291" s="15" t="s">
        <v>10055</v>
      </c>
      <c r="D291" s="15">
        <v>254.0</v>
      </c>
      <c r="E291" s="15" t="s">
        <v>12813</v>
      </c>
      <c r="F291" s="15" t="s">
        <v>12317</v>
      </c>
      <c r="H291" s="15" t="s">
        <v>12814</v>
      </c>
      <c r="I291" s="15" t="s">
        <v>12815</v>
      </c>
    </row>
    <row r="292">
      <c r="A292" s="15" t="s">
        <v>10057</v>
      </c>
      <c r="B292" s="14" t="s">
        <v>6311</v>
      </c>
      <c r="C292" s="15" t="s">
        <v>10058</v>
      </c>
      <c r="D292" s="15">
        <v>254.0</v>
      </c>
      <c r="E292" s="15" t="s">
        <v>12813</v>
      </c>
      <c r="F292" s="15" t="s">
        <v>12317</v>
      </c>
    </row>
    <row r="293">
      <c r="A293" s="15" t="s">
        <v>10059</v>
      </c>
      <c r="B293" s="14" t="s">
        <v>6313</v>
      </c>
      <c r="C293" s="15" t="s">
        <v>10060</v>
      </c>
      <c r="D293" s="15">
        <v>255.0</v>
      </c>
      <c r="E293" s="15" t="s">
        <v>12816</v>
      </c>
      <c r="F293" s="15" t="s">
        <v>12321</v>
      </c>
      <c r="H293" s="15" t="s">
        <v>12817</v>
      </c>
      <c r="I293" s="15" t="s">
        <v>12818</v>
      </c>
    </row>
    <row r="294">
      <c r="A294" s="15" t="s">
        <v>10062</v>
      </c>
      <c r="B294" s="14" t="s">
        <v>6316</v>
      </c>
      <c r="C294" s="15" t="s">
        <v>10063</v>
      </c>
      <c r="D294" s="15">
        <v>255.0</v>
      </c>
      <c r="E294" s="15" t="s">
        <v>12816</v>
      </c>
      <c r="F294" s="15" t="s">
        <v>12321</v>
      </c>
    </row>
    <row r="295">
      <c r="A295" s="15" t="s">
        <v>10064</v>
      </c>
      <c r="B295" s="14" t="s">
        <v>6318</v>
      </c>
      <c r="C295" s="15" t="s">
        <v>10065</v>
      </c>
      <c r="D295" s="15">
        <v>255.0</v>
      </c>
      <c r="E295" s="15" t="s">
        <v>12816</v>
      </c>
      <c r="F295" s="15" t="s">
        <v>12321</v>
      </c>
    </row>
    <row r="296">
      <c r="A296" s="15" t="s">
        <v>10066</v>
      </c>
      <c r="B296" s="14" t="s">
        <v>6320</v>
      </c>
      <c r="C296" s="15" t="s">
        <v>10067</v>
      </c>
      <c r="D296" s="15">
        <v>255.0</v>
      </c>
      <c r="E296" s="15" t="s">
        <v>12816</v>
      </c>
      <c r="F296" s="15" t="s">
        <v>12321</v>
      </c>
    </row>
    <row r="297">
      <c r="A297" s="15" t="s">
        <v>10068</v>
      </c>
      <c r="B297" s="14" t="s">
        <v>6322</v>
      </c>
      <c r="C297" s="15" t="s">
        <v>10069</v>
      </c>
      <c r="D297" s="15">
        <v>258.0</v>
      </c>
      <c r="E297" s="15" t="s">
        <v>12819</v>
      </c>
      <c r="F297" s="15" t="s">
        <v>12323</v>
      </c>
      <c r="H297" s="15" t="s">
        <v>12820</v>
      </c>
      <c r="I297" s="15" t="s">
        <v>12821</v>
      </c>
    </row>
    <row r="298">
      <c r="A298" s="15" t="s">
        <v>10071</v>
      </c>
      <c r="B298" s="14" t="s">
        <v>6325</v>
      </c>
      <c r="C298" s="15" t="s">
        <v>10072</v>
      </c>
      <c r="D298" s="15">
        <v>258.0</v>
      </c>
      <c r="E298" s="15" t="s">
        <v>12822</v>
      </c>
      <c r="F298" s="15" t="s">
        <v>12325</v>
      </c>
      <c r="H298" s="15" t="s">
        <v>12823</v>
      </c>
      <c r="I298" s="15" t="s">
        <v>12824</v>
      </c>
    </row>
    <row r="299">
      <c r="A299" s="15" t="s">
        <v>10074</v>
      </c>
      <c r="B299" s="14" t="s">
        <v>6327</v>
      </c>
      <c r="C299" s="15" t="s">
        <v>10075</v>
      </c>
      <c r="D299" s="15">
        <v>260.0</v>
      </c>
      <c r="E299" s="15" t="s">
        <v>12825</v>
      </c>
      <c r="F299" s="15" t="s">
        <v>12330</v>
      </c>
      <c r="H299" s="15" t="s">
        <v>12826</v>
      </c>
      <c r="I299" s="15" t="s">
        <v>12827</v>
      </c>
    </row>
    <row r="300">
      <c r="A300" s="15" t="s">
        <v>10077</v>
      </c>
      <c r="B300" s="14" t="s">
        <v>6330</v>
      </c>
      <c r="C300" s="15" t="s">
        <v>10078</v>
      </c>
      <c r="D300" s="15">
        <v>263.0</v>
      </c>
      <c r="E300" s="15" t="s">
        <v>12828</v>
      </c>
      <c r="F300" s="15" t="s">
        <v>12332</v>
      </c>
      <c r="H300" s="15" t="s">
        <v>12829</v>
      </c>
      <c r="I300" s="15" t="s">
        <v>12830</v>
      </c>
    </row>
    <row r="301">
      <c r="A301" s="15" t="s">
        <v>10080</v>
      </c>
      <c r="B301" s="14" t="s">
        <v>6333</v>
      </c>
      <c r="C301" s="15" t="s">
        <v>10081</v>
      </c>
      <c r="D301" s="15">
        <v>264.0</v>
      </c>
      <c r="E301" s="15" t="s">
        <v>12831</v>
      </c>
      <c r="F301" s="15" t="s">
        <v>12334</v>
      </c>
      <c r="H301" s="15" t="s">
        <v>12832</v>
      </c>
      <c r="I301" s="15" t="s">
        <v>12833</v>
      </c>
    </row>
    <row r="302">
      <c r="A302" s="15" t="s">
        <v>10083</v>
      </c>
      <c r="B302" s="14" t="s">
        <v>6336</v>
      </c>
      <c r="C302" s="15" t="s">
        <v>10084</v>
      </c>
      <c r="D302" s="15">
        <v>264.0</v>
      </c>
      <c r="E302" s="15" t="s">
        <v>12834</v>
      </c>
      <c r="F302" s="15" t="s">
        <v>12338</v>
      </c>
      <c r="H302" s="15" t="s">
        <v>12835</v>
      </c>
      <c r="I302" s="15" t="s">
        <v>12836</v>
      </c>
    </row>
    <row r="303">
      <c r="A303" s="15" t="s">
        <v>10086</v>
      </c>
      <c r="B303" s="14" t="s">
        <v>6338</v>
      </c>
      <c r="C303" s="15" t="s">
        <v>10087</v>
      </c>
      <c r="D303" s="15">
        <v>264.0</v>
      </c>
      <c r="E303" s="15" t="s">
        <v>12837</v>
      </c>
      <c r="F303" s="15" t="s">
        <v>12340</v>
      </c>
      <c r="H303" s="15" t="s">
        <v>12838</v>
      </c>
      <c r="I303" s="15" t="s">
        <v>12839</v>
      </c>
    </row>
    <row r="304">
      <c r="A304" s="15" t="s">
        <v>10089</v>
      </c>
      <c r="B304" s="14" t="s">
        <v>6340</v>
      </c>
      <c r="C304" s="15" t="s">
        <v>10090</v>
      </c>
      <c r="D304" s="15">
        <v>265.0</v>
      </c>
      <c r="E304" s="15" t="s">
        <v>12840</v>
      </c>
      <c r="F304" s="15" t="s">
        <v>12342</v>
      </c>
      <c r="H304" s="15" t="s">
        <v>12841</v>
      </c>
      <c r="I304" s="15" t="s">
        <v>12842</v>
      </c>
    </row>
    <row r="305">
      <c r="A305" s="15" t="s">
        <v>10092</v>
      </c>
      <c r="B305" s="14" t="s">
        <v>6343</v>
      </c>
      <c r="C305" s="15" t="s">
        <v>10093</v>
      </c>
      <c r="D305" s="15">
        <v>265.0</v>
      </c>
      <c r="E305" s="15" t="s">
        <v>12843</v>
      </c>
      <c r="F305" s="15" t="s">
        <v>12342</v>
      </c>
      <c r="H305" s="15" t="s">
        <v>12844</v>
      </c>
      <c r="I305" s="15" t="s">
        <v>12845</v>
      </c>
    </row>
    <row r="306">
      <c r="A306" s="15" t="s">
        <v>10095</v>
      </c>
      <c r="B306" s="14" t="s">
        <v>6345</v>
      </c>
      <c r="C306" s="15" t="s">
        <v>10096</v>
      </c>
      <c r="D306" s="15">
        <v>266.0</v>
      </c>
      <c r="E306" s="15" t="s">
        <v>12846</v>
      </c>
      <c r="F306" s="15" t="s">
        <v>12346</v>
      </c>
      <c r="H306" s="15" t="s">
        <v>12847</v>
      </c>
      <c r="I306" s="15" t="s">
        <v>12848</v>
      </c>
    </row>
    <row r="307">
      <c r="A307" s="15" t="s">
        <v>10098</v>
      </c>
      <c r="B307" s="14" t="s">
        <v>6348</v>
      </c>
      <c r="C307" s="15" t="s">
        <v>10099</v>
      </c>
      <c r="D307" s="15">
        <v>266.0</v>
      </c>
      <c r="E307" s="15" t="s">
        <v>12849</v>
      </c>
      <c r="F307" s="15" t="s">
        <v>12349</v>
      </c>
      <c r="H307" s="15" t="s">
        <v>12850</v>
      </c>
      <c r="I307" s="15" t="s">
        <v>12851</v>
      </c>
    </row>
    <row r="308">
      <c r="A308" s="15" t="s">
        <v>10101</v>
      </c>
      <c r="B308" s="14" t="s">
        <v>6350</v>
      </c>
      <c r="C308" s="15" t="s">
        <v>10102</v>
      </c>
      <c r="D308" s="15">
        <v>266.0</v>
      </c>
      <c r="E308" s="15" t="s">
        <v>12852</v>
      </c>
      <c r="F308" s="15" t="s">
        <v>12353</v>
      </c>
      <c r="H308" s="15" t="s">
        <v>12853</v>
      </c>
      <c r="I308" s="15" t="s">
        <v>12854</v>
      </c>
    </row>
    <row r="309">
      <c r="A309" s="15" t="s">
        <v>10104</v>
      </c>
      <c r="B309" s="14" t="s">
        <v>6352</v>
      </c>
      <c r="C309" s="15" t="s">
        <v>10105</v>
      </c>
      <c r="D309" s="15">
        <v>267.0</v>
      </c>
      <c r="E309" s="15" t="s">
        <v>12855</v>
      </c>
      <c r="F309" s="15" t="s">
        <v>12357</v>
      </c>
      <c r="H309" s="15" t="s">
        <v>12856</v>
      </c>
      <c r="I309" s="15" t="s">
        <v>12857</v>
      </c>
    </row>
    <row r="310">
      <c r="A310" s="15" t="s">
        <v>10107</v>
      </c>
      <c r="B310" s="14" t="s">
        <v>6355</v>
      </c>
      <c r="C310" s="15" t="s">
        <v>10108</v>
      </c>
      <c r="D310" s="15">
        <v>268.0</v>
      </c>
      <c r="E310" s="15" t="s">
        <v>12858</v>
      </c>
      <c r="F310" s="15" t="s">
        <v>12361</v>
      </c>
      <c r="H310" s="15" t="s">
        <v>12859</v>
      </c>
      <c r="I310" s="15" t="s">
        <v>12860</v>
      </c>
    </row>
    <row r="311">
      <c r="A311" s="15" t="s">
        <v>10110</v>
      </c>
      <c r="B311" s="14" t="s">
        <v>6358</v>
      </c>
      <c r="C311" s="15" t="s">
        <v>10111</v>
      </c>
      <c r="D311" s="15">
        <v>268.0</v>
      </c>
      <c r="E311" s="15" t="s">
        <v>12861</v>
      </c>
      <c r="F311" s="15" t="s">
        <v>12365</v>
      </c>
      <c r="H311" s="15" t="s">
        <v>12862</v>
      </c>
      <c r="I311" s="15" t="s">
        <v>12863</v>
      </c>
    </row>
    <row r="312">
      <c r="A312" s="15" t="s">
        <v>10113</v>
      </c>
      <c r="B312" s="14" t="s">
        <v>6360</v>
      </c>
      <c r="C312" s="15" t="s">
        <v>10114</v>
      </c>
      <c r="D312" s="15">
        <v>269.0</v>
      </c>
      <c r="E312" s="15" t="s">
        <v>12864</v>
      </c>
      <c r="F312" s="15" t="s">
        <v>12369</v>
      </c>
      <c r="H312" s="15" t="s">
        <v>12865</v>
      </c>
      <c r="I312" s="15" t="s">
        <v>12866</v>
      </c>
    </row>
    <row r="313">
      <c r="A313" s="15" t="s">
        <v>10116</v>
      </c>
      <c r="B313" s="14" t="s">
        <v>6363</v>
      </c>
      <c r="C313" s="15" t="s">
        <v>10117</v>
      </c>
      <c r="D313" s="15">
        <v>270.0</v>
      </c>
      <c r="E313" s="15" t="s">
        <v>12867</v>
      </c>
      <c r="F313" s="15" t="s">
        <v>12373</v>
      </c>
      <c r="H313" s="15" t="s">
        <v>12868</v>
      </c>
      <c r="I313" s="15" t="s">
        <v>12869</v>
      </c>
    </row>
    <row r="314">
      <c r="A314" s="15" t="s">
        <v>10119</v>
      </c>
      <c r="B314" s="14" t="s">
        <v>6366</v>
      </c>
      <c r="C314" s="15" t="s">
        <v>10120</v>
      </c>
      <c r="D314" s="15">
        <v>271.0</v>
      </c>
      <c r="E314" s="15" t="s">
        <v>12870</v>
      </c>
      <c r="F314" s="15" t="s">
        <v>12377</v>
      </c>
      <c r="H314" s="15" t="s">
        <v>12871</v>
      </c>
      <c r="I314" s="15" t="s">
        <v>12872</v>
      </c>
    </row>
    <row r="315">
      <c r="A315" s="15" t="s">
        <v>10122</v>
      </c>
      <c r="B315" s="14" t="s">
        <v>6369</v>
      </c>
      <c r="C315" s="15" t="s">
        <v>10123</v>
      </c>
      <c r="D315" s="15">
        <v>272.0</v>
      </c>
      <c r="E315" s="15" t="s">
        <v>12873</v>
      </c>
      <c r="F315" s="15" t="s">
        <v>12383</v>
      </c>
      <c r="H315" s="15" t="s">
        <v>12874</v>
      </c>
      <c r="I315" s="15" t="s">
        <v>12875</v>
      </c>
    </row>
    <row r="316">
      <c r="A316" s="15" t="s">
        <v>10125</v>
      </c>
      <c r="B316" s="14" t="s">
        <v>6372</v>
      </c>
      <c r="C316" s="15" t="s">
        <v>10126</v>
      </c>
      <c r="D316" s="15">
        <v>272.0</v>
      </c>
      <c r="E316" s="15" t="s">
        <v>12876</v>
      </c>
      <c r="F316" s="15" t="s">
        <v>12387</v>
      </c>
      <c r="H316" s="15" t="s">
        <v>12877</v>
      </c>
      <c r="I316" s="15" t="s">
        <v>12878</v>
      </c>
    </row>
    <row r="317">
      <c r="A317" s="15" t="s">
        <v>10128</v>
      </c>
      <c r="B317" s="14" t="s">
        <v>6374</v>
      </c>
      <c r="C317" s="15" t="s">
        <v>10129</v>
      </c>
      <c r="D317" s="15">
        <v>273.0</v>
      </c>
      <c r="E317" s="15" t="s">
        <v>12879</v>
      </c>
      <c r="F317" s="15" t="s">
        <v>12391</v>
      </c>
      <c r="H317" s="15" t="s">
        <v>12880</v>
      </c>
      <c r="I317" s="15" t="s">
        <v>12881</v>
      </c>
    </row>
    <row r="318">
      <c r="A318" s="15" t="s">
        <v>10131</v>
      </c>
      <c r="B318" s="14" t="s">
        <v>6377</v>
      </c>
      <c r="C318" s="15" t="s">
        <v>10132</v>
      </c>
      <c r="D318" s="15">
        <v>274.0</v>
      </c>
      <c r="E318" s="15" t="s">
        <v>12882</v>
      </c>
      <c r="F318" s="15" t="s">
        <v>12393</v>
      </c>
      <c r="H318" s="15" t="s">
        <v>12883</v>
      </c>
      <c r="I318" s="15" t="s">
        <v>12884</v>
      </c>
    </row>
    <row r="319">
      <c r="A319" s="15" t="s">
        <v>10134</v>
      </c>
      <c r="B319" s="14" t="s">
        <v>6380</v>
      </c>
      <c r="C319" s="15" t="s">
        <v>10135</v>
      </c>
      <c r="D319" s="15">
        <v>275.0</v>
      </c>
      <c r="E319" s="15" t="s">
        <v>12885</v>
      </c>
      <c r="F319" s="15" t="s">
        <v>12397</v>
      </c>
      <c r="H319" s="15" t="s">
        <v>12886</v>
      </c>
      <c r="I319" s="15" t="s">
        <v>12887</v>
      </c>
    </row>
    <row r="320">
      <c r="A320" s="15" t="s">
        <v>10137</v>
      </c>
      <c r="B320" s="14" t="s">
        <v>6383</v>
      </c>
      <c r="C320" s="15" t="s">
        <v>10138</v>
      </c>
      <c r="D320" s="15">
        <v>277.0</v>
      </c>
      <c r="E320" s="15" t="s">
        <v>12888</v>
      </c>
      <c r="F320" s="15" t="s">
        <v>12400</v>
      </c>
      <c r="H320" s="15" t="s">
        <v>12889</v>
      </c>
      <c r="I320" s="15" t="s">
        <v>12890</v>
      </c>
    </row>
    <row r="321">
      <c r="A321" s="15" t="s">
        <v>10140</v>
      </c>
      <c r="B321" s="14" t="s">
        <v>6386</v>
      </c>
      <c r="C321" s="15" t="s">
        <v>10141</v>
      </c>
      <c r="D321" s="15">
        <v>278.0</v>
      </c>
      <c r="E321" s="15" t="s">
        <v>12891</v>
      </c>
      <c r="F321" s="15" t="s">
        <v>12404</v>
      </c>
      <c r="H321" s="15" t="s">
        <v>12892</v>
      </c>
      <c r="I321" s="15" t="s">
        <v>12893</v>
      </c>
    </row>
    <row r="322">
      <c r="A322" s="15" t="s">
        <v>10143</v>
      </c>
      <c r="B322" s="14" t="s">
        <v>6389</v>
      </c>
      <c r="C322" s="15" t="s">
        <v>10144</v>
      </c>
      <c r="D322" s="15">
        <v>279.0</v>
      </c>
      <c r="E322" s="15" t="s">
        <v>12894</v>
      </c>
      <c r="F322" s="15" t="s">
        <v>12408</v>
      </c>
    </row>
    <row r="323">
      <c r="A323" s="15" t="s">
        <v>10146</v>
      </c>
      <c r="B323" s="14" t="s">
        <v>6392</v>
      </c>
      <c r="C323" s="15" t="s">
        <v>10147</v>
      </c>
      <c r="D323" s="15">
        <v>281.0</v>
      </c>
      <c r="E323" s="15" t="s">
        <v>12895</v>
      </c>
      <c r="F323" s="15" t="s">
        <v>12412</v>
      </c>
      <c r="H323" s="15" t="s">
        <v>12896</v>
      </c>
      <c r="I323" s="15" t="s">
        <v>12897</v>
      </c>
    </row>
    <row r="324">
      <c r="A324" s="15" t="s">
        <v>10149</v>
      </c>
      <c r="B324" s="14" t="s">
        <v>6395</v>
      </c>
      <c r="C324" s="15" t="s">
        <v>10150</v>
      </c>
      <c r="D324" s="15">
        <v>282.0</v>
      </c>
      <c r="E324" s="15" t="s">
        <v>12898</v>
      </c>
      <c r="F324" s="15" t="s">
        <v>12416</v>
      </c>
      <c r="H324" s="15" t="s">
        <v>12899</v>
      </c>
      <c r="I324" s="15" t="s">
        <v>10150</v>
      </c>
    </row>
    <row r="325">
      <c r="A325" s="15" t="s">
        <v>10152</v>
      </c>
      <c r="B325" s="14" t="s">
        <v>6398</v>
      </c>
      <c r="C325" s="15" t="s">
        <v>10153</v>
      </c>
      <c r="D325" s="15">
        <v>282.0</v>
      </c>
      <c r="E325" s="15" t="s">
        <v>12898</v>
      </c>
      <c r="F325" s="15" t="s">
        <v>12416</v>
      </c>
    </row>
    <row r="326">
      <c r="A326" s="15" t="s">
        <v>10155</v>
      </c>
      <c r="B326" s="14" t="s">
        <v>6400</v>
      </c>
      <c r="C326" s="15" t="s">
        <v>10156</v>
      </c>
      <c r="D326" s="15">
        <v>283.0</v>
      </c>
      <c r="E326" s="15" t="s">
        <v>12900</v>
      </c>
      <c r="F326" s="15" t="s">
        <v>12420</v>
      </c>
      <c r="H326" s="15" t="s">
        <v>12901</v>
      </c>
      <c r="I326" s="15" t="s">
        <v>12902</v>
      </c>
    </row>
    <row r="327">
      <c r="A327" s="15" t="s">
        <v>10158</v>
      </c>
      <c r="B327" s="14" t="s">
        <v>6403</v>
      </c>
      <c r="C327" s="15" t="s">
        <v>10159</v>
      </c>
      <c r="D327" s="15">
        <v>283.0</v>
      </c>
      <c r="E327" s="15" t="s">
        <v>12900</v>
      </c>
      <c r="F327" s="15" t="s">
        <v>12420</v>
      </c>
    </row>
    <row r="328">
      <c r="A328" s="15" t="s">
        <v>10161</v>
      </c>
      <c r="B328" s="14" t="s">
        <v>6405</v>
      </c>
      <c r="C328" s="15" t="s">
        <v>10162</v>
      </c>
      <c r="D328" s="15">
        <v>284.0</v>
      </c>
      <c r="E328" s="15" t="s">
        <v>12903</v>
      </c>
      <c r="F328" s="15" t="s">
        <v>12424</v>
      </c>
      <c r="H328" s="15" t="s">
        <v>12904</v>
      </c>
      <c r="I328" s="15" t="s">
        <v>12905</v>
      </c>
    </row>
    <row r="329">
      <c r="A329" s="15" t="s">
        <v>10164</v>
      </c>
      <c r="B329" s="14" t="s">
        <v>6408</v>
      </c>
      <c r="C329" s="15" t="s">
        <v>10165</v>
      </c>
      <c r="D329" s="15">
        <v>285.0</v>
      </c>
      <c r="E329" s="15" t="s">
        <v>12906</v>
      </c>
      <c r="F329" s="15" t="s">
        <v>12428</v>
      </c>
      <c r="H329" s="15" t="s">
        <v>12907</v>
      </c>
      <c r="I329" s="15" t="s">
        <v>12908</v>
      </c>
    </row>
    <row r="330">
      <c r="A330" s="15" t="s">
        <v>10167</v>
      </c>
      <c r="B330" s="14" t="s">
        <v>6411</v>
      </c>
      <c r="C330" s="15" t="s">
        <v>10168</v>
      </c>
      <c r="D330" s="15">
        <v>285.0</v>
      </c>
      <c r="E330" s="15" t="s">
        <v>12906</v>
      </c>
      <c r="F330" s="15" t="s">
        <v>12428</v>
      </c>
    </row>
    <row r="331">
      <c r="A331" s="15" t="s">
        <v>10170</v>
      </c>
      <c r="B331" s="14" t="s">
        <v>6413</v>
      </c>
      <c r="C331" s="15" t="s">
        <v>10171</v>
      </c>
      <c r="D331" s="15">
        <v>286.0</v>
      </c>
      <c r="E331" s="15" t="s">
        <v>12909</v>
      </c>
      <c r="F331" s="15" t="s">
        <v>12432</v>
      </c>
      <c r="H331" s="15" t="s">
        <v>12910</v>
      </c>
      <c r="I331" s="15" t="s">
        <v>12911</v>
      </c>
    </row>
    <row r="332">
      <c r="A332" s="15" t="s">
        <v>10173</v>
      </c>
      <c r="B332" s="14" t="s">
        <v>6416</v>
      </c>
      <c r="C332" s="15" t="s">
        <v>10174</v>
      </c>
      <c r="D332" s="15">
        <v>288.0</v>
      </c>
      <c r="E332" s="15" t="s">
        <v>12912</v>
      </c>
      <c r="F332" s="15" t="s">
        <v>12436</v>
      </c>
      <c r="H332" s="15" t="s">
        <v>12913</v>
      </c>
      <c r="I332" s="15" t="s">
        <v>12914</v>
      </c>
    </row>
    <row r="333">
      <c r="A333" s="15" t="s">
        <v>10176</v>
      </c>
      <c r="B333" s="14" t="s">
        <v>6419</v>
      </c>
      <c r="C333" s="15" t="s">
        <v>10177</v>
      </c>
      <c r="D333" s="15">
        <v>288.0</v>
      </c>
      <c r="E333" s="15" t="s">
        <v>12912</v>
      </c>
      <c r="F333" s="15" t="s">
        <v>12436</v>
      </c>
      <c r="H333" s="15" t="s">
        <v>12915</v>
      </c>
      <c r="I333" s="15" t="s">
        <v>12916</v>
      </c>
    </row>
    <row r="334">
      <c r="A334" s="15" t="s">
        <v>10179</v>
      </c>
      <c r="B334" s="14" t="s">
        <v>6421</v>
      </c>
      <c r="C334" s="15" t="s">
        <v>10180</v>
      </c>
      <c r="D334" s="15">
        <v>290.0</v>
      </c>
      <c r="E334" s="15" t="s">
        <v>12917</v>
      </c>
      <c r="F334" s="15" t="s">
        <v>12440</v>
      </c>
      <c r="H334" s="15" t="s">
        <v>12918</v>
      </c>
      <c r="I334" s="15" t="s">
        <v>12919</v>
      </c>
    </row>
    <row r="335">
      <c r="A335" s="15" t="s">
        <v>10182</v>
      </c>
      <c r="B335" s="14" t="s">
        <v>6424</v>
      </c>
      <c r="C335" s="15" t="s">
        <v>10183</v>
      </c>
      <c r="D335" s="15">
        <v>290.0</v>
      </c>
      <c r="E335" s="15" t="s">
        <v>12920</v>
      </c>
      <c r="F335" s="15" t="s">
        <v>12444</v>
      </c>
      <c r="H335" s="15" t="s">
        <v>12921</v>
      </c>
      <c r="I335" s="15" t="s">
        <v>12922</v>
      </c>
    </row>
    <row r="336">
      <c r="A336" s="15" t="s">
        <v>10185</v>
      </c>
      <c r="B336" s="14" t="s">
        <v>6426</v>
      </c>
      <c r="C336" s="15" t="s">
        <v>10186</v>
      </c>
      <c r="D336" s="15">
        <v>291.0</v>
      </c>
      <c r="E336" s="15" t="s">
        <v>12923</v>
      </c>
      <c r="F336" s="15" t="s">
        <v>12446</v>
      </c>
      <c r="H336" s="15" t="s">
        <v>12924</v>
      </c>
      <c r="I336" s="15" t="s">
        <v>12925</v>
      </c>
    </row>
    <row r="337">
      <c r="A337" s="15" t="s">
        <v>10188</v>
      </c>
      <c r="B337" s="14" t="s">
        <v>6429</v>
      </c>
      <c r="C337" s="15" t="s">
        <v>10189</v>
      </c>
      <c r="D337" s="15">
        <v>293.0</v>
      </c>
      <c r="E337" s="15" t="s">
        <v>12926</v>
      </c>
      <c r="F337" s="15" t="s">
        <v>12450</v>
      </c>
      <c r="H337" s="15" t="s">
        <v>12927</v>
      </c>
      <c r="I337" s="15" t="s">
        <v>12928</v>
      </c>
    </row>
    <row r="338">
      <c r="A338" s="15" t="s">
        <v>10191</v>
      </c>
      <c r="B338" s="14" t="s">
        <v>6432</v>
      </c>
      <c r="C338" s="15" t="s">
        <v>10192</v>
      </c>
      <c r="D338" s="15">
        <v>295.0</v>
      </c>
      <c r="E338" s="15" t="s">
        <v>12929</v>
      </c>
      <c r="F338" s="15" t="s">
        <v>12454</v>
      </c>
      <c r="H338" s="15" t="s">
        <v>12930</v>
      </c>
      <c r="I338" s="15" t="s">
        <v>12931</v>
      </c>
    </row>
    <row r="339">
      <c r="A339" s="15" t="s">
        <v>10194</v>
      </c>
      <c r="B339" s="14" t="s">
        <v>6435</v>
      </c>
      <c r="C339" s="15" t="s">
        <v>10195</v>
      </c>
      <c r="D339" s="15">
        <v>296.0</v>
      </c>
      <c r="E339" s="15" t="s">
        <v>12932</v>
      </c>
      <c r="F339" s="15" t="s">
        <v>12456</v>
      </c>
      <c r="H339" s="15" t="s">
        <v>12933</v>
      </c>
      <c r="I339" s="15" t="s">
        <v>12934</v>
      </c>
    </row>
    <row r="340">
      <c r="A340" s="15" t="s">
        <v>10197</v>
      </c>
      <c r="B340" s="14" t="s">
        <v>6438</v>
      </c>
      <c r="C340" s="15" t="s">
        <v>10198</v>
      </c>
      <c r="D340" s="15">
        <v>296.0</v>
      </c>
      <c r="E340" s="15" t="s">
        <v>12935</v>
      </c>
      <c r="F340" s="15" t="s">
        <v>12460</v>
      </c>
      <c r="H340" s="15" t="s">
        <v>12936</v>
      </c>
      <c r="I340" s="15" t="s">
        <v>12937</v>
      </c>
    </row>
    <row r="341">
      <c r="A341" s="15" t="s">
        <v>10199</v>
      </c>
      <c r="B341" s="14" t="s">
        <v>6440</v>
      </c>
      <c r="C341" s="15" t="s">
        <v>10200</v>
      </c>
      <c r="D341" s="15">
        <v>297.0</v>
      </c>
      <c r="E341" s="15" t="s">
        <v>12938</v>
      </c>
      <c r="F341" s="15" t="s">
        <v>12466</v>
      </c>
      <c r="H341" s="15" t="s">
        <v>12939</v>
      </c>
      <c r="I341" s="15" t="s">
        <v>12940</v>
      </c>
    </row>
    <row r="342">
      <c r="A342" s="15" t="s">
        <v>10202</v>
      </c>
      <c r="B342" s="14" t="s">
        <v>6443</v>
      </c>
      <c r="C342" s="15" t="s">
        <v>10203</v>
      </c>
      <c r="D342" s="15">
        <v>299.0</v>
      </c>
      <c r="E342" s="15" t="s">
        <v>12941</v>
      </c>
      <c r="F342" s="15" t="s">
        <v>12470</v>
      </c>
      <c r="H342" s="15" t="s">
        <v>12942</v>
      </c>
      <c r="I342" s="15" t="s">
        <v>12943</v>
      </c>
    </row>
    <row r="343">
      <c r="A343" s="15" t="s">
        <v>10205</v>
      </c>
      <c r="B343" s="14" t="s">
        <v>6446</v>
      </c>
      <c r="C343" s="15" t="s">
        <v>10206</v>
      </c>
      <c r="D343" s="15">
        <v>299.0</v>
      </c>
      <c r="E343" s="15" t="s">
        <v>12944</v>
      </c>
      <c r="F343" s="15" t="s">
        <v>12474</v>
      </c>
      <c r="H343" s="15" t="s">
        <v>12945</v>
      </c>
      <c r="I343" s="15" t="s">
        <v>12946</v>
      </c>
    </row>
    <row r="344">
      <c r="A344" s="15" t="s">
        <v>10208</v>
      </c>
      <c r="B344" s="14" t="s">
        <v>6448</v>
      </c>
      <c r="C344" s="15" t="s">
        <v>10209</v>
      </c>
      <c r="D344" s="15">
        <v>300.0</v>
      </c>
      <c r="E344" s="15" t="s">
        <v>12947</v>
      </c>
      <c r="F344" s="15" t="s">
        <v>12480</v>
      </c>
      <c r="H344" s="15" t="s">
        <v>12948</v>
      </c>
      <c r="I344" s="15" t="s">
        <v>12949</v>
      </c>
    </row>
    <row r="345">
      <c r="A345" s="15" t="s">
        <v>10211</v>
      </c>
      <c r="B345" s="14" t="s">
        <v>6451</v>
      </c>
      <c r="C345" s="15" t="s">
        <v>10212</v>
      </c>
      <c r="D345" s="15">
        <v>302.0</v>
      </c>
      <c r="E345" s="15" t="s">
        <v>12950</v>
      </c>
      <c r="F345" s="15" t="s">
        <v>12478</v>
      </c>
      <c r="H345" s="15" t="s">
        <v>12951</v>
      </c>
      <c r="I345" s="15" t="s">
        <v>12952</v>
      </c>
    </row>
    <row r="346">
      <c r="A346" s="15" t="s">
        <v>10214</v>
      </c>
      <c r="B346" s="14" t="s">
        <v>6454</v>
      </c>
      <c r="C346" s="15" t="s">
        <v>10215</v>
      </c>
      <c r="D346" s="15">
        <v>303.0</v>
      </c>
      <c r="E346" s="15" t="s">
        <v>12953</v>
      </c>
      <c r="F346" s="15" t="s">
        <v>12482</v>
      </c>
      <c r="H346" s="15" t="s">
        <v>2080</v>
      </c>
      <c r="I346" s="15" t="s">
        <v>12954</v>
      </c>
    </row>
    <row r="347">
      <c r="A347" s="15" t="s">
        <v>10217</v>
      </c>
      <c r="B347" s="14" t="s">
        <v>6457</v>
      </c>
      <c r="C347" s="15" t="s">
        <v>10218</v>
      </c>
      <c r="D347" s="15">
        <v>303.0</v>
      </c>
      <c r="E347" s="15" t="s">
        <v>12953</v>
      </c>
      <c r="F347" s="15" t="s">
        <v>12482</v>
      </c>
      <c r="H347" s="15" t="s">
        <v>12955</v>
      </c>
      <c r="I347" s="15" t="s">
        <v>12956</v>
      </c>
    </row>
    <row r="348">
      <c r="A348" s="15" t="s">
        <v>10220</v>
      </c>
      <c r="B348" s="14" t="s">
        <v>6459</v>
      </c>
      <c r="C348" s="15" t="s">
        <v>10221</v>
      </c>
      <c r="D348" s="15">
        <v>305.0</v>
      </c>
      <c r="E348" s="15" t="s">
        <v>12957</v>
      </c>
      <c r="F348" s="15" t="s">
        <v>12486</v>
      </c>
      <c r="H348" s="15" t="s">
        <v>12958</v>
      </c>
      <c r="I348" s="15" t="s">
        <v>12959</v>
      </c>
    </row>
    <row r="349">
      <c r="A349" s="15" t="s">
        <v>10223</v>
      </c>
      <c r="B349" s="14" t="s">
        <v>6462</v>
      </c>
      <c r="C349" s="15" t="s">
        <v>10224</v>
      </c>
      <c r="D349" s="15">
        <v>306.0</v>
      </c>
      <c r="E349" s="15" t="s">
        <v>12960</v>
      </c>
      <c r="F349" s="15" t="s">
        <v>12488</v>
      </c>
      <c r="H349" s="15" t="s">
        <v>12961</v>
      </c>
      <c r="I349" s="15" t="s">
        <v>12962</v>
      </c>
    </row>
    <row r="350">
      <c r="A350" s="15" t="s">
        <v>10226</v>
      </c>
      <c r="B350" s="14" t="s">
        <v>6465</v>
      </c>
      <c r="C350" s="15" t="s">
        <v>10227</v>
      </c>
      <c r="D350" s="15">
        <v>307.0</v>
      </c>
      <c r="E350" s="15" t="s">
        <v>12963</v>
      </c>
      <c r="F350" s="15" t="s">
        <v>12492</v>
      </c>
      <c r="H350" s="15" t="s">
        <v>12964</v>
      </c>
      <c r="I350" s="15" t="s">
        <v>12965</v>
      </c>
    </row>
    <row r="351">
      <c r="A351" s="15" t="s">
        <v>10229</v>
      </c>
      <c r="B351" s="14" t="s">
        <v>6468</v>
      </c>
      <c r="C351" s="15" t="s">
        <v>10230</v>
      </c>
      <c r="D351" s="15">
        <v>309.0</v>
      </c>
      <c r="E351" s="15" t="s">
        <v>12966</v>
      </c>
      <c r="F351" s="15" t="s">
        <v>12496</v>
      </c>
      <c r="H351" s="15" t="s">
        <v>12967</v>
      </c>
      <c r="I351" s="15" t="s">
        <v>12968</v>
      </c>
    </row>
    <row r="352">
      <c r="A352" s="15" t="s">
        <v>10232</v>
      </c>
      <c r="B352" s="14" t="s">
        <v>6471</v>
      </c>
      <c r="C352" s="15" t="s">
        <v>10233</v>
      </c>
      <c r="D352" s="15">
        <v>312.0</v>
      </c>
      <c r="E352" s="15" t="s">
        <v>12969</v>
      </c>
      <c r="F352" s="15" t="s">
        <v>12500</v>
      </c>
      <c r="H352" s="15" t="s">
        <v>12970</v>
      </c>
      <c r="I352" s="15" t="s">
        <v>12971</v>
      </c>
    </row>
    <row r="353">
      <c r="A353" s="15" t="s">
        <v>10235</v>
      </c>
      <c r="B353" s="14" t="s">
        <v>6474</v>
      </c>
      <c r="C353" s="15" t="s">
        <v>10236</v>
      </c>
      <c r="D353" s="15">
        <v>313.0</v>
      </c>
      <c r="E353" s="15" t="s">
        <v>12972</v>
      </c>
      <c r="F353" s="15" t="s">
        <v>12502</v>
      </c>
      <c r="H353" s="15" t="s">
        <v>12973</v>
      </c>
      <c r="I353" s="15" t="s">
        <v>12974</v>
      </c>
    </row>
    <row r="354">
      <c r="A354" s="15" t="s">
        <v>10238</v>
      </c>
      <c r="B354" s="14" t="s">
        <v>6477</v>
      </c>
      <c r="C354" s="15" t="s">
        <v>10239</v>
      </c>
      <c r="D354" s="15">
        <v>314.0</v>
      </c>
      <c r="E354" s="15" t="s">
        <v>12975</v>
      </c>
      <c r="F354" s="15" t="s">
        <v>12508</v>
      </c>
      <c r="H354" s="15" t="s">
        <v>12976</v>
      </c>
      <c r="I354" s="15" t="s">
        <v>12977</v>
      </c>
    </row>
    <row r="355">
      <c r="A355" s="15" t="s">
        <v>10241</v>
      </c>
      <c r="B355" s="14" t="s">
        <v>6480</v>
      </c>
      <c r="C355" s="15" t="s">
        <v>10242</v>
      </c>
      <c r="D355" s="15">
        <v>314.0</v>
      </c>
      <c r="E355" s="15" t="s">
        <v>12975</v>
      </c>
      <c r="F355" s="15" t="s">
        <v>12508</v>
      </c>
    </row>
    <row r="356">
      <c r="A356" s="15" t="s">
        <v>10244</v>
      </c>
      <c r="B356" s="14" t="s">
        <v>6482</v>
      </c>
      <c r="C356" s="15" t="s">
        <v>10245</v>
      </c>
      <c r="D356" s="15">
        <v>318.0</v>
      </c>
      <c r="E356" s="15" t="s">
        <v>12978</v>
      </c>
      <c r="F356" s="15" t="s">
        <v>12512</v>
      </c>
      <c r="H356" s="15" t="s">
        <v>12979</v>
      </c>
      <c r="I356" s="15" t="s">
        <v>12980</v>
      </c>
    </row>
    <row r="357">
      <c r="A357" s="15" t="s">
        <v>10247</v>
      </c>
      <c r="B357" s="14" t="s">
        <v>6485</v>
      </c>
      <c r="C357" s="15" t="s">
        <v>10248</v>
      </c>
      <c r="D357" s="15">
        <v>318.0</v>
      </c>
      <c r="E357" s="15" t="s">
        <v>12981</v>
      </c>
      <c r="F357" s="15" t="s">
        <v>12516</v>
      </c>
    </row>
    <row r="358">
      <c r="A358" s="15" t="s">
        <v>10250</v>
      </c>
      <c r="B358" s="14" t="s">
        <v>6487</v>
      </c>
      <c r="C358" s="15" t="s">
        <v>10251</v>
      </c>
      <c r="D358" s="15">
        <v>319.0</v>
      </c>
      <c r="E358" s="15" t="s">
        <v>12982</v>
      </c>
      <c r="F358" s="15" t="s">
        <v>12520</v>
      </c>
      <c r="H358" s="15" t="s">
        <v>12983</v>
      </c>
      <c r="I358" s="15" t="s">
        <v>12984</v>
      </c>
    </row>
    <row r="359">
      <c r="A359" s="15" t="s">
        <v>10252</v>
      </c>
      <c r="B359" s="14" t="s">
        <v>6490</v>
      </c>
      <c r="C359" s="15" t="s">
        <v>10253</v>
      </c>
      <c r="D359" s="15">
        <v>321.0</v>
      </c>
      <c r="E359" s="15" t="s">
        <v>12985</v>
      </c>
      <c r="F359" s="15" t="s">
        <v>12526</v>
      </c>
      <c r="H359" s="15" t="s">
        <v>12986</v>
      </c>
      <c r="I359" s="15" t="s">
        <v>12987</v>
      </c>
    </row>
    <row r="360">
      <c r="A360" s="15" t="s">
        <v>10255</v>
      </c>
      <c r="B360" s="14" t="s">
        <v>6493</v>
      </c>
      <c r="C360" s="15" t="s">
        <v>10256</v>
      </c>
      <c r="D360" s="15">
        <v>322.0</v>
      </c>
      <c r="E360" s="15" t="s">
        <v>12988</v>
      </c>
      <c r="F360" s="15" t="s">
        <v>12528</v>
      </c>
      <c r="H360" s="15" t="s">
        <v>12989</v>
      </c>
      <c r="I360" s="15" t="s">
        <v>12990</v>
      </c>
    </row>
    <row r="361">
      <c r="A361" s="15" t="s">
        <v>10258</v>
      </c>
      <c r="B361" s="14" t="s">
        <v>6496</v>
      </c>
      <c r="C361" s="15" t="s">
        <v>10259</v>
      </c>
      <c r="D361" s="15">
        <v>322.0</v>
      </c>
      <c r="E361" s="15" t="s">
        <v>12991</v>
      </c>
      <c r="F361" s="15" t="s">
        <v>12532</v>
      </c>
      <c r="H361" s="15" t="s">
        <v>12992</v>
      </c>
      <c r="I361" s="15" t="s">
        <v>12993</v>
      </c>
    </row>
    <row r="362">
      <c r="A362" s="15" t="s">
        <v>10260</v>
      </c>
      <c r="B362" s="14" t="s">
        <v>6498</v>
      </c>
      <c r="C362" s="15" t="s">
        <v>10261</v>
      </c>
      <c r="D362" s="15">
        <v>323.0</v>
      </c>
      <c r="E362" s="15" t="s">
        <v>12994</v>
      </c>
      <c r="F362" s="15" t="s">
        <v>12536</v>
      </c>
      <c r="H362" s="15" t="s">
        <v>12995</v>
      </c>
      <c r="I362" s="15" t="s">
        <v>12996</v>
      </c>
    </row>
    <row r="363">
      <c r="A363" s="15" t="s">
        <v>10263</v>
      </c>
      <c r="B363" s="14" t="s">
        <v>6501</v>
      </c>
      <c r="C363" s="15" t="s">
        <v>10264</v>
      </c>
      <c r="D363" s="15">
        <v>325.0</v>
      </c>
      <c r="E363" s="15" t="s">
        <v>12997</v>
      </c>
      <c r="F363" s="15" t="s">
        <v>12540</v>
      </c>
      <c r="H363" s="15" t="s">
        <v>12998</v>
      </c>
      <c r="I363" s="15" t="s">
        <v>12999</v>
      </c>
    </row>
    <row r="364">
      <c r="A364" s="15" t="s">
        <v>10265</v>
      </c>
      <c r="B364" s="14" t="s">
        <v>6504</v>
      </c>
      <c r="C364" s="15" t="s">
        <v>10266</v>
      </c>
      <c r="D364" s="15">
        <v>325.0</v>
      </c>
      <c r="E364" s="15" t="s">
        <v>13000</v>
      </c>
      <c r="F364" s="15" t="s">
        <v>12544</v>
      </c>
      <c r="H364" s="15" t="s">
        <v>13001</v>
      </c>
      <c r="I364" s="15" t="s">
        <v>13002</v>
      </c>
    </row>
    <row r="365">
      <c r="A365" s="15" t="s">
        <v>10268</v>
      </c>
      <c r="B365" s="14" t="s">
        <v>6506</v>
      </c>
      <c r="C365" s="15" t="s">
        <v>10269</v>
      </c>
      <c r="D365" s="15">
        <v>327.0</v>
      </c>
      <c r="E365" s="15" t="s">
        <v>13003</v>
      </c>
      <c r="F365" s="15" t="s">
        <v>12548</v>
      </c>
      <c r="H365" s="15" t="s">
        <v>13004</v>
      </c>
      <c r="I365" s="15" t="s">
        <v>13005</v>
      </c>
    </row>
    <row r="366">
      <c r="A366" s="15" t="s">
        <v>10271</v>
      </c>
      <c r="B366" s="14" t="s">
        <v>6509</v>
      </c>
      <c r="C366" s="15" t="s">
        <v>10272</v>
      </c>
      <c r="D366" s="15">
        <v>328.0</v>
      </c>
      <c r="E366" s="15" t="s">
        <v>13006</v>
      </c>
      <c r="F366" s="15" t="s">
        <v>12552</v>
      </c>
      <c r="H366" s="15" t="s">
        <v>13007</v>
      </c>
      <c r="I366" s="15" t="s">
        <v>13008</v>
      </c>
    </row>
    <row r="367">
      <c r="A367" s="15" t="s">
        <v>10274</v>
      </c>
      <c r="B367" s="14" t="s">
        <v>6512</v>
      </c>
      <c r="C367" s="15" t="s">
        <v>10275</v>
      </c>
      <c r="D367" s="15">
        <v>328.0</v>
      </c>
      <c r="E367" s="15" t="s">
        <v>13009</v>
      </c>
      <c r="F367" s="15" t="s">
        <v>12556</v>
      </c>
      <c r="H367" s="15" t="s">
        <v>13010</v>
      </c>
      <c r="I367" s="15" t="s">
        <v>13011</v>
      </c>
    </row>
    <row r="368">
      <c r="A368" s="15" t="s">
        <v>10277</v>
      </c>
      <c r="B368" s="14" t="s">
        <v>6514</v>
      </c>
      <c r="C368" s="15" t="s">
        <v>10278</v>
      </c>
      <c r="D368" s="15">
        <v>329.0</v>
      </c>
      <c r="E368" s="15" t="s">
        <v>13012</v>
      </c>
      <c r="F368" s="15" t="s">
        <v>12560</v>
      </c>
      <c r="H368" s="15" t="s">
        <v>2205</v>
      </c>
      <c r="I368" s="15" t="s">
        <v>13013</v>
      </c>
    </row>
    <row r="369">
      <c r="A369" s="15" t="s">
        <v>10279</v>
      </c>
      <c r="B369" s="14" t="s">
        <v>6517</v>
      </c>
      <c r="C369" s="15" t="s">
        <v>10280</v>
      </c>
      <c r="D369" s="15">
        <v>330.0</v>
      </c>
      <c r="E369" s="15" t="s">
        <v>13014</v>
      </c>
      <c r="F369" s="15" t="s">
        <v>12564</v>
      </c>
      <c r="H369" s="15" t="s">
        <v>13015</v>
      </c>
      <c r="I369" s="15" t="s">
        <v>13016</v>
      </c>
    </row>
    <row r="370">
      <c r="A370" s="15" t="s">
        <v>10281</v>
      </c>
      <c r="B370" s="14" t="s">
        <v>6520</v>
      </c>
      <c r="C370" s="15" t="s">
        <v>10282</v>
      </c>
      <c r="D370" s="15">
        <v>330.0</v>
      </c>
      <c r="E370" s="15" t="s">
        <v>13017</v>
      </c>
      <c r="F370" s="15" t="s">
        <v>12566</v>
      </c>
      <c r="H370" s="15" t="s">
        <v>13018</v>
      </c>
      <c r="I370" s="15" t="s">
        <v>13019</v>
      </c>
    </row>
    <row r="371">
      <c r="A371" s="15" t="s">
        <v>10284</v>
      </c>
      <c r="B371" s="14" t="s">
        <v>6522</v>
      </c>
      <c r="C371" s="15" t="s">
        <v>10285</v>
      </c>
      <c r="D371" s="15">
        <v>332.0</v>
      </c>
      <c r="E371" s="15" t="s">
        <v>13020</v>
      </c>
      <c r="F371" s="15" t="s">
        <v>12570</v>
      </c>
      <c r="H371" s="15" t="s">
        <v>13021</v>
      </c>
      <c r="I371" s="15" t="s">
        <v>13022</v>
      </c>
    </row>
    <row r="372">
      <c r="A372" s="15" t="s">
        <v>10287</v>
      </c>
      <c r="B372" s="14" t="s">
        <v>6525</v>
      </c>
      <c r="C372" s="15" t="s">
        <v>10288</v>
      </c>
      <c r="D372" s="15">
        <v>332.0</v>
      </c>
      <c r="E372" s="15" t="s">
        <v>13023</v>
      </c>
      <c r="F372" s="15" t="s">
        <v>12574</v>
      </c>
      <c r="H372" s="15" t="s">
        <v>13024</v>
      </c>
      <c r="I372" s="15" t="s">
        <v>13025</v>
      </c>
    </row>
    <row r="373">
      <c r="A373" s="15" t="s">
        <v>10290</v>
      </c>
      <c r="B373" s="14" t="s">
        <v>6527</v>
      </c>
      <c r="C373" s="15" t="s">
        <v>10291</v>
      </c>
      <c r="D373" s="15">
        <v>334.0</v>
      </c>
      <c r="E373" s="15" t="s">
        <v>13026</v>
      </c>
      <c r="F373" s="15" t="s">
        <v>12578</v>
      </c>
      <c r="H373" s="15" t="s">
        <v>13027</v>
      </c>
      <c r="I373" s="15" t="s">
        <v>13028</v>
      </c>
    </row>
    <row r="374">
      <c r="A374" s="15" t="s">
        <v>10293</v>
      </c>
      <c r="B374" s="14" t="s">
        <v>6530</v>
      </c>
      <c r="C374" s="15" t="s">
        <v>10294</v>
      </c>
      <c r="D374" s="15">
        <v>335.0</v>
      </c>
      <c r="E374" s="15" t="s">
        <v>13029</v>
      </c>
      <c r="F374" s="15" t="s">
        <v>12581</v>
      </c>
      <c r="H374" s="15" t="s">
        <v>13030</v>
      </c>
      <c r="I374" s="15" t="s">
        <v>13031</v>
      </c>
    </row>
    <row r="375">
      <c r="A375" s="15" t="s">
        <v>10296</v>
      </c>
      <c r="B375" s="14" t="s">
        <v>6533</v>
      </c>
      <c r="C375" s="15" t="s">
        <v>10297</v>
      </c>
      <c r="D375" s="15">
        <v>336.0</v>
      </c>
      <c r="E375" s="15" t="s">
        <v>13032</v>
      </c>
      <c r="F375" s="15" t="s">
        <v>13033</v>
      </c>
      <c r="H375" s="15" t="s">
        <v>13034</v>
      </c>
      <c r="I375" s="15" t="s">
        <v>13035</v>
      </c>
    </row>
    <row r="376">
      <c r="A376" s="15" t="s">
        <v>10299</v>
      </c>
      <c r="B376" s="14" t="s">
        <v>6536</v>
      </c>
      <c r="C376" s="15" t="s">
        <v>10300</v>
      </c>
      <c r="D376" s="15">
        <v>337.0</v>
      </c>
      <c r="E376" s="15" t="s">
        <v>13036</v>
      </c>
      <c r="F376" s="15" t="s">
        <v>13037</v>
      </c>
      <c r="H376" s="15" t="s">
        <v>13038</v>
      </c>
      <c r="I376" s="15" t="s">
        <v>13039</v>
      </c>
    </row>
    <row r="377">
      <c r="A377" s="15" t="s">
        <v>10302</v>
      </c>
      <c r="B377" s="14" t="s">
        <v>6539</v>
      </c>
      <c r="C377" s="15" t="s">
        <v>10303</v>
      </c>
      <c r="D377" s="15">
        <v>337.0</v>
      </c>
      <c r="E377" s="15" t="s">
        <v>13040</v>
      </c>
      <c r="F377" s="15" t="s">
        <v>13041</v>
      </c>
      <c r="H377" s="15" t="s">
        <v>13042</v>
      </c>
      <c r="I377" s="15" t="s">
        <v>13043</v>
      </c>
    </row>
    <row r="378">
      <c r="A378" s="15" t="s">
        <v>10305</v>
      </c>
      <c r="B378" s="14" t="s">
        <v>6541</v>
      </c>
      <c r="C378" s="15" t="s">
        <v>10306</v>
      </c>
      <c r="D378" s="15">
        <v>339.0</v>
      </c>
      <c r="E378" s="15" t="s">
        <v>13044</v>
      </c>
      <c r="F378" s="15" t="s">
        <v>13045</v>
      </c>
      <c r="H378" s="15" t="s">
        <v>13046</v>
      </c>
      <c r="I378" s="15" t="s">
        <v>13047</v>
      </c>
    </row>
    <row r="379">
      <c r="A379" s="15" t="s">
        <v>10308</v>
      </c>
      <c r="B379" s="14" t="s">
        <v>6544</v>
      </c>
      <c r="C379" s="15" t="s">
        <v>10309</v>
      </c>
      <c r="D379" s="15">
        <v>340.0</v>
      </c>
      <c r="E379" s="15" t="s">
        <v>13048</v>
      </c>
      <c r="F379" s="15" t="s">
        <v>13049</v>
      </c>
      <c r="H379" s="15" t="s">
        <v>13050</v>
      </c>
      <c r="I379" s="15" t="s">
        <v>13051</v>
      </c>
    </row>
    <row r="380">
      <c r="A380" s="15" t="s">
        <v>10311</v>
      </c>
      <c r="B380" s="14" t="s">
        <v>6547</v>
      </c>
      <c r="C380" s="15" t="s">
        <v>10312</v>
      </c>
      <c r="D380" s="15">
        <v>341.0</v>
      </c>
      <c r="E380" s="15" t="s">
        <v>13052</v>
      </c>
      <c r="F380" s="15" t="s">
        <v>13053</v>
      </c>
      <c r="H380" s="15" t="s">
        <v>13054</v>
      </c>
      <c r="I380" s="15" t="s">
        <v>13055</v>
      </c>
    </row>
    <row r="381">
      <c r="A381" s="15" t="s">
        <v>10314</v>
      </c>
      <c r="B381" s="14" t="s">
        <v>6550</v>
      </c>
      <c r="C381" s="15" t="s">
        <v>10315</v>
      </c>
      <c r="D381" s="15">
        <v>344.0</v>
      </c>
      <c r="E381" s="15" t="s">
        <v>13056</v>
      </c>
      <c r="F381" s="15" t="s">
        <v>13057</v>
      </c>
      <c r="H381" s="15" t="s">
        <v>13058</v>
      </c>
      <c r="I381" s="15" t="s">
        <v>13059</v>
      </c>
    </row>
    <row r="382">
      <c r="A382" s="15" t="s">
        <v>10317</v>
      </c>
      <c r="B382" s="14" t="s">
        <v>6553</v>
      </c>
      <c r="C382" s="15" t="s">
        <v>10318</v>
      </c>
      <c r="D382" s="15">
        <v>345.0</v>
      </c>
      <c r="E382" s="15" t="s">
        <v>13060</v>
      </c>
      <c r="F382" s="15" t="s">
        <v>13061</v>
      </c>
      <c r="H382" s="15" t="s">
        <v>13062</v>
      </c>
      <c r="I382" s="15" t="s">
        <v>13063</v>
      </c>
    </row>
    <row r="383">
      <c r="A383" s="15" t="s">
        <v>10320</v>
      </c>
      <c r="B383" s="14" t="s">
        <v>6556</v>
      </c>
      <c r="C383" s="15" t="s">
        <v>10321</v>
      </c>
      <c r="D383" s="15">
        <v>346.0</v>
      </c>
      <c r="E383" s="15" t="s">
        <v>13064</v>
      </c>
      <c r="F383" s="15" t="s">
        <v>13065</v>
      </c>
      <c r="H383" s="15" t="s">
        <v>13066</v>
      </c>
      <c r="I383" s="15" t="s">
        <v>13067</v>
      </c>
    </row>
    <row r="384">
      <c r="A384" s="15" t="s">
        <v>10323</v>
      </c>
      <c r="B384" s="14" t="s">
        <v>6559</v>
      </c>
      <c r="C384" s="15" t="s">
        <v>10324</v>
      </c>
      <c r="D384" s="15">
        <v>347.0</v>
      </c>
      <c r="E384" s="15" t="s">
        <v>13068</v>
      </c>
      <c r="F384" s="15" t="s">
        <v>13069</v>
      </c>
      <c r="H384" s="15" t="s">
        <v>13070</v>
      </c>
      <c r="I384" s="15" t="s">
        <v>13071</v>
      </c>
    </row>
    <row r="385">
      <c r="A385" s="15" t="s">
        <v>10326</v>
      </c>
      <c r="B385" s="14" t="s">
        <v>6562</v>
      </c>
      <c r="C385" s="15" t="s">
        <v>10327</v>
      </c>
      <c r="D385" s="15">
        <v>347.0</v>
      </c>
      <c r="E385" s="15" t="s">
        <v>13072</v>
      </c>
      <c r="F385" s="15" t="s">
        <v>13073</v>
      </c>
      <c r="H385" s="15" t="s">
        <v>13074</v>
      </c>
      <c r="I385" s="15" t="s">
        <v>13075</v>
      </c>
    </row>
    <row r="386">
      <c r="A386" s="15" t="s">
        <v>10329</v>
      </c>
      <c r="B386" s="14" t="s">
        <v>6564</v>
      </c>
      <c r="C386" s="15" t="s">
        <v>10330</v>
      </c>
      <c r="D386" s="15">
        <v>348.0</v>
      </c>
      <c r="E386" s="15" t="s">
        <v>13076</v>
      </c>
      <c r="F386" s="15" t="s">
        <v>13077</v>
      </c>
      <c r="H386" s="15" t="s">
        <v>13078</v>
      </c>
      <c r="I386" s="15" t="s">
        <v>13079</v>
      </c>
    </row>
    <row r="387">
      <c r="A387" s="15" t="s">
        <v>10332</v>
      </c>
      <c r="B387" s="14" t="s">
        <v>6567</v>
      </c>
      <c r="C387" s="15" t="s">
        <v>10333</v>
      </c>
      <c r="D387" s="15">
        <v>349.0</v>
      </c>
      <c r="E387" s="15" t="s">
        <v>13080</v>
      </c>
      <c r="F387" s="15" t="s">
        <v>13081</v>
      </c>
      <c r="H387" s="15" t="s">
        <v>13082</v>
      </c>
      <c r="I387" s="15" t="s">
        <v>13083</v>
      </c>
    </row>
    <row r="388">
      <c r="A388" s="15" t="s">
        <v>10335</v>
      </c>
      <c r="B388" s="14" t="s">
        <v>6570</v>
      </c>
      <c r="C388" s="15" t="s">
        <v>10336</v>
      </c>
      <c r="D388" s="15">
        <v>349.0</v>
      </c>
      <c r="E388" s="15" t="s">
        <v>13084</v>
      </c>
      <c r="F388" s="15" t="s">
        <v>13085</v>
      </c>
    </row>
    <row r="389">
      <c r="A389" s="15" t="s">
        <v>10338</v>
      </c>
      <c r="B389" s="14" t="s">
        <v>6572</v>
      </c>
      <c r="C389" s="15" t="s">
        <v>10339</v>
      </c>
      <c r="D389" s="15">
        <v>351.0</v>
      </c>
      <c r="E389" s="15" t="s">
        <v>13086</v>
      </c>
      <c r="F389" s="15" t="s">
        <v>13087</v>
      </c>
      <c r="H389" s="15" t="s">
        <v>13088</v>
      </c>
      <c r="I389" s="15" t="s">
        <v>13089</v>
      </c>
    </row>
    <row r="390">
      <c r="A390" s="15" t="s">
        <v>10341</v>
      </c>
      <c r="B390" s="14" t="s">
        <v>6575</v>
      </c>
      <c r="C390" s="15" t="s">
        <v>10342</v>
      </c>
      <c r="D390" s="15">
        <v>353.0</v>
      </c>
      <c r="E390" s="15" t="s">
        <v>13090</v>
      </c>
      <c r="F390" s="15" t="s">
        <v>13091</v>
      </c>
      <c r="H390" s="15" t="s">
        <v>13092</v>
      </c>
      <c r="I390" s="15" t="s">
        <v>13093</v>
      </c>
    </row>
    <row r="391">
      <c r="A391" s="15" t="s">
        <v>10344</v>
      </c>
      <c r="B391" s="14" t="s">
        <v>6578</v>
      </c>
      <c r="C391" s="15" t="s">
        <v>10345</v>
      </c>
      <c r="D391" s="15">
        <v>354.0</v>
      </c>
      <c r="E391" s="15" t="s">
        <v>13094</v>
      </c>
      <c r="F391" s="15" t="s">
        <v>13095</v>
      </c>
      <c r="H391" s="15" t="s">
        <v>13096</v>
      </c>
      <c r="I391" s="15" t="s">
        <v>13097</v>
      </c>
    </row>
    <row r="392">
      <c r="A392" s="15" t="s">
        <v>10347</v>
      </c>
      <c r="B392" s="14" t="s">
        <v>6581</v>
      </c>
      <c r="C392" s="15" t="s">
        <v>10348</v>
      </c>
      <c r="D392" s="15">
        <v>354.0</v>
      </c>
      <c r="E392" s="15" t="s">
        <v>13098</v>
      </c>
      <c r="F392" s="15" t="s">
        <v>13099</v>
      </c>
      <c r="H392" s="15" t="s">
        <v>13100</v>
      </c>
      <c r="I392" s="15" t="s">
        <v>13101</v>
      </c>
    </row>
    <row r="393">
      <c r="A393" s="15" t="s">
        <v>10350</v>
      </c>
      <c r="B393" s="14" t="s">
        <v>6583</v>
      </c>
      <c r="C393" s="15" t="s">
        <v>10351</v>
      </c>
      <c r="D393" s="15">
        <v>355.0</v>
      </c>
      <c r="E393" s="15" t="s">
        <v>13102</v>
      </c>
      <c r="F393" s="15" t="s">
        <v>13103</v>
      </c>
    </row>
    <row r="394">
      <c r="A394" s="15" t="s">
        <v>10353</v>
      </c>
      <c r="B394" s="14" t="s">
        <v>6586</v>
      </c>
      <c r="C394" s="15" t="s">
        <v>10354</v>
      </c>
      <c r="D394" s="15">
        <v>355.0</v>
      </c>
      <c r="E394" s="15" t="s">
        <v>13104</v>
      </c>
      <c r="F394" s="15" t="s">
        <v>13105</v>
      </c>
      <c r="H394" s="15" t="s">
        <v>13106</v>
      </c>
      <c r="I394" s="15" t="s">
        <v>13107</v>
      </c>
    </row>
    <row r="395">
      <c r="A395" s="15" t="s">
        <v>10356</v>
      </c>
      <c r="B395" s="14" t="s">
        <v>6588</v>
      </c>
      <c r="C395" s="15" t="s">
        <v>10357</v>
      </c>
      <c r="D395" s="15">
        <v>356.0</v>
      </c>
      <c r="E395" s="15" t="s">
        <v>13108</v>
      </c>
      <c r="F395" s="15" t="s">
        <v>13109</v>
      </c>
      <c r="H395" s="15" t="s">
        <v>13110</v>
      </c>
      <c r="I395" s="15" t="s">
        <v>13111</v>
      </c>
    </row>
    <row r="396">
      <c r="A396" s="15" t="s">
        <v>10359</v>
      </c>
      <c r="B396" s="14" t="s">
        <v>6591</v>
      </c>
      <c r="C396" s="15" t="s">
        <v>10360</v>
      </c>
      <c r="D396" s="15">
        <v>356.0</v>
      </c>
      <c r="E396" s="15" t="s">
        <v>13112</v>
      </c>
      <c r="F396" s="15" t="s">
        <v>13113</v>
      </c>
      <c r="H396" s="15" t="s">
        <v>13114</v>
      </c>
      <c r="I396" s="15" t="s">
        <v>13115</v>
      </c>
    </row>
    <row r="397">
      <c r="A397" s="15" t="s">
        <v>10362</v>
      </c>
      <c r="B397" s="14" t="s">
        <v>6593</v>
      </c>
      <c r="C397" s="15" t="s">
        <v>10363</v>
      </c>
      <c r="D397" s="15">
        <v>358.0</v>
      </c>
      <c r="E397" s="15" t="s">
        <v>12580</v>
      </c>
      <c r="F397" s="15" t="s">
        <v>13116</v>
      </c>
      <c r="H397" s="15" t="s">
        <v>13117</v>
      </c>
      <c r="I397" s="15" t="s">
        <v>13118</v>
      </c>
    </row>
    <row r="398">
      <c r="A398" s="15" t="s">
        <v>10365</v>
      </c>
      <c r="B398" s="14" t="s">
        <v>10366</v>
      </c>
      <c r="C398" s="15" t="s">
        <v>10367</v>
      </c>
      <c r="D398" s="15">
        <v>358.0</v>
      </c>
      <c r="E398" s="15" t="s">
        <v>12580</v>
      </c>
      <c r="F398" s="15" t="s">
        <v>13116</v>
      </c>
    </row>
    <row r="399">
      <c r="A399" s="15" t="s">
        <v>10369</v>
      </c>
      <c r="B399" s="14" t="s">
        <v>6596</v>
      </c>
      <c r="C399" s="15" t="s">
        <v>10370</v>
      </c>
      <c r="D399" s="15">
        <v>358.0</v>
      </c>
      <c r="E399" s="15" t="s">
        <v>13119</v>
      </c>
      <c r="F399" s="15" t="s">
        <v>13120</v>
      </c>
      <c r="H399" s="15" t="s">
        <v>13121</v>
      </c>
      <c r="I399" s="15" t="s">
        <v>13122</v>
      </c>
    </row>
    <row r="400">
      <c r="A400" s="15" t="s">
        <v>10373</v>
      </c>
      <c r="B400" s="14" t="s">
        <v>6598</v>
      </c>
      <c r="C400" s="15" t="s">
        <v>10374</v>
      </c>
      <c r="D400" s="15">
        <v>360.0</v>
      </c>
      <c r="E400" s="15" t="s">
        <v>13123</v>
      </c>
      <c r="F400" s="15" t="s">
        <v>13124</v>
      </c>
      <c r="H400" s="15" t="s">
        <v>13125</v>
      </c>
      <c r="I400" s="15" t="s">
        <v>13126</v>
      </c>
    </row>
    <row r="401">
      <c r="A401" s="15" t="s">
        <v>10376</v>
      </c>
      <c r="B401" s="14" t="s">
        <v>6601</v>
      </c>
      <c r="C401" s="15" t="s">
        <v>10377</v>
      </c>
      <c r="D401" s="15">
        <v>362.0</v>
      </c>
      <c r="E401" s="15" t="s">
        <v>13127</v>
      </c>
      <c r="F401" s="15" t="s">
        <v>13128</v>
      </c>
      <c r="H401" s="15" t="s">
        <v>13129</v>
      </c>
      <c r="I401" s="15" t="s">
        <v>13130</v>
      </c>
    </row>
    <row r="402">
      <c r="A402" s="15" t="s">
        <v>10380</v>
      </c>
      <c r="B402" s="14" t="s">
        <v>6604</v>
      </c>
      <c r="C402" s="15" t="s">
        <v>10381</v>
      </c>
      <c r="D402" s="15">
        <v>362.0</v>
      </c>
      <c r="E402" s="15" t="s">
        <v>13131</v>
      </c>
      <c r="F402" s="15" t="s">
        <v>13132</v>
      </c>
      <c r="H402" s="15" t="s">
        <v>13133</v>
      </c>
      <c r="I402" s="15" t="s">
        <v>13134</v>
      </c>
    </row>
    <row r="403">
      <c r="A403" s="15" t="s">
        <v>10384</v>
      </c>
      <c r="B403" s="14" t="s">
        <v>6606</v>
      </c>
      <c r="C403" s="15" t="s">
        <v>10385</v>
      </c>
      <c r="D403" s="15">
        <v>364.0</v>
      </c>
      <c r="E403" s="15" t="s">
        <v>13135</v>
      </c>
      <c r="F403" s="15" t="s">
        <v>13136</v>
      </c>
      <c r="H403" s="15" t="s">
        <v>13137</v>
      </c>
      <c r="I403" s="15" t="s">
        <v>13138</v>
      </c>
    </row>
    <row r="404">
      <c r="A404" s="15" t="s">
        <v>10388</v>
      </c>
      <c r="B404" s="14" t="s">
        <v>6609</v>
      </c>
      <c r="C404" s="15" t="s">
        <v>10389</v>
      </c>
      <c r="D404" s="15">
        <v>365.0</v>
      </c>
      <c r="E404" s="15" t="s">
        <v>13139</v>
      </c>
      <c r="F404" s="15" t="s">
        <v>13140</v>
      </c>
      <c r="H404" s="15" t="s">
        <v>13141</v>
      </c>
      <c r="I404" s="15" t="s">
        <v>13142</v>
      </c>
    </row>
    <row r="405">
      <c r="A405" s="15" t="s">
        <v>10392</v>
      </c>
      <c r="B405" s="14" t="s">
        <v>6612</v>
      </c>
      <c r="C405" s="15" t="s">
        <v>10393</v>
      </c>
      <c r="D405" s="15">
        <v>367.0</v>
      </c>
      <c r="E405" s="15" t="s">
        <v>13143</v>
      </c>
      <c r="F405" s="15" t="s">
        <v>13144</v>
      </c>
      <c r="H405" s="15" t="s">
        <v>13145</v>
      </c>
      <c r="I405" s="15" t="s">
        <v>13146</v>
      </c>
    </row>
    <row r="406">
      <c r="A406" s="15" t="s">
        <v>10396</v>
      </c>
      <c r="B406" s="14" t="s">
        <v>6615</v>
      </c>
      <c r="C406" s="15" t="s">
        <v>10397</v>
      </c>
      <c r="D406" s="15">
        <v>367.0</v>
      </c>
      <c r="E406" s="15" t="s">
        <v>13147</v>
      </c>
      <c r="F406" s="15" t="s">
        <v>13148</v>
      </c>
      <c r="H406" s="15" t="s">
        <v>13149</v>
      </c>
      <c r="I406" s="15" t="s">
        <v>10397</v>
      </c>
    </row>
    <row r="407">
      <c r="A407" s="15" t="s">
        <v>10399</v>
      </c>
      <c r="B407" s="14" t="s">
        <v>6617</v>
      </c>
      <c r="C407" s="15" t="s">
        <v>10400</v>
      </c>
      <c r="D407" s="15">
        <v>368.0</v>
      </c>
      <c r="E407" s="15" t="s">
        <v>13150</v>
      </c>
      <c r="F407" s="15" t="s">
        <v>13151</v>
      </c>
      <c r="H407" s="15" t="s">
        <v>13152</v>
      </c>
      <c r="I407" s="15" t="s">
        <v>13153</v>
      </c>
    </row>
    <row r="408">
      <c r="A408" s="15" t="s">
        <v>10405</v>
      </c>
      <c r="B408" s="14" t="s">
        <v>6623</v>
      </c>
      <c r="C408" s="15" t="s">
        <v>10406</v>
      </c>
      <c r="D408" s="15">
        <v>369.0</v>
      </c>
      <c r="E408" s="15" t="s">
        <v>13154</v>
      </c>
      <c r="F408" s="15" t="s">
        <v>13155</v>
      </c>
      <c r="H408" s="15" t="s">
        <v>13156</v>
      </c>
      <c r="I408" s="15" t="s">
        <v>13157</v>
      </c>
    </row>
    <row r="409">
      <c r="D409" s="15">
        <v>369.0</v>
      </c>
      <c r="E409" s="15" t="s">
        <v>13154</v>
      </c>
      <c r="F409" s="15" t="s">
        <v>13155</v>
      </c>
      <c r="H409" s="15" t="s">
        <v>13158</v>
      </c>
      <c r="I409" s="15" t="s">
        <v>13159</v>
      </c>
    </row>
    <row r="410">
      <c r="A410" s="15" t="s">
        <v>10411</v>
      </c>
      <c r="B410" s="14" t="s">
        <v>6625</v>
      </c>
      <c r="C410" s="15" t="s">
        <v>10412</v>
      </c>
      <c r="D410" s="15">
        <v>370.0</v>
      </c>
      <c r="E410" s="15" t="s">
        <v>13160</v>
      </c>
      <c r="F410" s="15" t="s">
        <v>13161</v>
      </c>
      <c r="H410" s="15" t="s">
        <v>13162</v>
      </c>
      <c r="I410" s="15" t="s">
        <v>13163</v>
      </c>
    </row>
    <row r="411">
      <c r="A411" s="15" t="s">
        <v>10415</v>
      </c>
      <c r="B411" s="14" t="s">
        <v>6628</v>
      </c>
      <c r="C411" s="15" t="s">
        <v>10416</v>
      </c>
      <c r="D411" s="15">
        <v>371.0</v>
      </c>
      <c r="E411" s="15" t="s">
        <v>13164</v>
      </c>
      <c r="F411" s="15" t="s">
        <v>12032</v>
      </c>
      <c r="H411" s="15" t="s">
        <v>13165</v>
      </c>
      <c r="I411" s="15" t="s">
        <v>13166</v>
      </c>
    </row>
    <row r="412">
      <c r="A412" s="15" t="s">
        <v>10418</v>
      </c>
      <c r="B412" s="14" t="s">
        <v>6631</v>
      </c>
      <c r="C412" s="15" t="s">
        <v>10419</v>
      </c>
      <c r="D412" s="15">
        <v>372.0</v>
      </c>
      <c r="E412" s="15" t="s">
        <v>13167</v>
      </c>
      <c r="F412" s="15" t="s">
        <v>12035</v>
      </c>
      <c r="H412" s="15" t="s">
        <v>13168</v>
      </c>
      <c r="I412" s="15" t="s">
        <v>13169</v>
      </c>
    </row>
    <row r="413">
      <c r="A413" s="15" t="s">
        <v>10421</v>
      </c>
      <c r="B413" s="14" t="s">
        <v>6634</v>
      </c>
      <c r="C413" s="15" t="s">
        <v>10422</v>
      </c>
      <c r="D413" s="15">
        <v>376.0</v>
      </c>
      <c r="E413" s="15" t="s">
        <v>13170</v>
      </c>
      <c r="F413" s="15" t="s">
        <v>12038</v>
      </c>
      <c r="H413" s="15" t="s">
        <v>13171</v>
      </c>
      <c r="I413" s="15" t="s">
        <v>13172</v>
      </c>
    </row>
    <row r="414">
      <c r="A414" s="15" t="s">
        <v>10424</v>
      </c>
      <c r="B414" s="14" t="s">
        <v>6637</v>
      </c>
      <c r="C414" s="15" t="s">
        <v>10425</v>
      </c>
      <c r="D414" s="15">
        <v>377.0</v>
      </c>
      <c r="E414" s="15" t="s">
        <v>13173</v>
      </c>
      <c r="F414" s="15" t="s">
        <v>12041</v>
      </c>
      <c r="H414" s="15" t="s">
        <v>13174</v>
      </c>
      <c r="I414" s="15" t="s">
        <v>13175</v>
      </c>
    </row>
    <row r="415">
      <c r="A415" s="15" t="s">
        <v>10428</v>
      </c>
      <c r="B415" s="14" t="s">
        <v>6640</v>
      </c>
      <c r="C415" s="15" t="s">
        <v>10429</v>
      </c>
      <c r="D415" s="15">
        <v>380.0</v>
      </c>
      <c r="E415" s="15" t="s">
        <v>13176</v>
      </c>
      <c r="F415" s="15" t="s">
        <v>12045</v>
      </c>
      <c r="H415" s="15" t="s">
        <v>13177</v>
      </c>
      <c r="I415" s="15" t="s">
        <v>13178</v>
      </c>
    </row>
    <row r="416">
      <c r="A416" s="15" t="s">
        <v>10431</v>
      </c>
      <c r="B416" s="14" t="s">
        <v>6643</v>
      </c>
      <c r="C416" s="15" t="s">
        <v>10432</v>
      </c>
      <c r="D416" s="15">
        <v>381.0</v>
      </c>
      <c r="E416" s="15" t="s">
        <v>13179</v>
      </c>
      <c r="F416" s="15" t="s">
        <v>12051</v>
      </c>
      <c r="H416" s="15" t="s">
        <v>13180</v>
      </c>
      <c r="I416" s="15" t="s">
        <v>13181</v>
      </c>
    </row>
    <row r="417">
      <c r="A417" s="15" t="s">
        <v>10434</v>
      </c>
      <c r="B417" s="14" t="s">
        <v>6646</v>
      </c>
      <c r="C417" s="15" t="s">
        <v>10435</v>
      </c>
      <c r="D417" s="15">
        <v>382.0</v>
      </c>
      <c r="E417" s="15" t="s">
        <v>13182</v>
      </c>
      <c r="F417" s="15" t="s">
        <v>12056</v>
      </c>
      <c r="H417" s="15" t="s">
        <v>13183</v>
      </c>
      <c r="I417" s="15" t="s">
        <v>13184</v>
      </c>
    </row>
    <row r="418">
      <c r="A418" s="15" t="s">
        <v>10437</v>
      </c>
      <c r="B418" s="14" t="s">
        <v>6649</v>
      </c>
      <c r="C418" s="15" t="s">
        <v>10438</v>
      </c>
      <c r="D418" s="15">
        <v>383.0</v>
      </c>
      <c r="E418" s="15" t="s">
        <v>13185</v>
      </c>
      <c r="F418" s="15" t="s">
        <v>12062</v>
      </c>
      <c r="H418" s="15" t="s">
        <v>13186</v>
      </c>
      <c r="I418" s="15" t="s">
        <v>13187</v>
      </c>
    </row>
    <row r="419">
      <c r="A419" s="15" t="s">
        <v>10440</v>
      </c>
      <c r="B419" s="14" t="s">
        <v>6652</v>
      </c>
      <c r="C419" s="15" t="s">
        <v>10441</v>
      </c>
      <c r="D419" s="15">
        <v>383.0</v>
      </c>
      <c r="E419" s="15" t="s">
        <v>13188</v>
      </c>
      <c r="F419" s="15" t="s">
        <v>12068</v>
      </c>
      <c r="H419" s="15" t="s">
        <v>13189</v>
      </c>
      <c r="I419" s="15" t="s">
        <v>13190</v>
      </c>
    </row>
    <row r="420">
      <c r="A420" s="15" t="s">
        <v>10442</v>
      </c>
      <c r="B420" s="14" t="s">
        <v>6655</v>
      </c>
      <c r="C420" s="15" t="s">
        <v>10443</v>
      </c>
      <c r="D420" s="15">
        <v>385.0</v>
      </c>
      <c r="E420" s="15" t="s">
        <v>13191</v>
      </c>
      <c r="F420" s="15" t="s">
        <v>12073</v>
      </c>
      <c r="H420" s="15" t="s">
        <v>13192</v>
      </c>
      <c r="I420" s="15" t="s">
        <v>13193</v>
      </c>
    </row>
    <row r="421">
      <c r="A421" s="15" t="s">
        <v>10445</v>
      </c>
      <c r="B421" s="14" t="s">
        <v>6658</v>
      </c>
      <c r="C421" s="15" t="s">
        <v>10446</v>
      </c>
      <c r="D421" s="15">
        <v>385.0</v>
      </c>
      <c r="E421" s="15" t="s">
        <v>13194</v>
      </c>
      <c r="F421" s="15" t="s">
        <v>12078</v>
      </c>
      <c r="H421" s="15" t="s">
        <v>13195</v>
      </c>
      <c r="I421" s="15" t="s">
        <v>13196</v>
      </c>
    </row>
    <row r="422">
      <c r="A422" s="15" t="s">
        <v>10448</v>
      </c>
      <c r="B422" s="14" t="s">
        <v>6661</v>
      </c>
      <c r="C422" s="15" t="s">
        <v>10449</v>
      </c>
      <c r="D422" s="15">
        <v>386.0</v>
      </c>
      <c r="E422" s="15" t="s">
        <v>13197</v>
      </c>
      <c r="F422" s="15" t="s">
        <v>12084</v>
      </c>
      <c r="H422" s="15" t="s">
        <v>13198</v>
      </c>
      <c r="I422" s="15" t="s">
        <v>13199</v>
      </c>
    </row>
    <row r="423">
      <c r="A423" s="15" t="s">
        <v>10451</v>
      </c>
      <c r="B423" s="14" t="s">
        <v>6664</v>
      </c>
      <c r="C423" s="15" t="s">
        <v>10452</v>
      </c>
      <c r="D423" s="15">
        <v>388.0</v>
      </c>
      <c r="E423" s="15" t="s">
        <v>13200</v>
      </c>
      <c r="F423" s="15" t="s">
        <v>12091</v>
      </c>
      <c r="H423" s="15" t="s">
        <v>13201</v>
      </c>
      <c r="I423" s="15" t="s">
        <v>13202</v>
      </c>
    </row>
    <row r="424">
      <c r="A424" s="15" t="s">
        <v>10454</v>
      </c>
      <c r="B424" s="14" t="s">
        <v>6667</v>
      </c>
      <c r="C424" s="15" t="s">
        <v>10455</v>
      </c>
      <c r="D424" s="15">
        <v>388.0</v>
      </c>
      <c r="E424" s="15" t="s">
        <v>13203</v>
      </c>
      <c r="F424" s="15" t="s">
        <v>12097</v>
      </c>
      <c r="H424" s="15" t="s">
        <v>13204</v>
      </c>
      <c r="I424" s="15" t="s">
        <v>13205</v>
      </c>
    </row>
    <row r="425">
      <c r="A425" s="15" t="s">
        <v>10457</v>
      </c>
      <c r="B425" s="14" t="s">
        <v>6669</v>
      </c>
      <c r="C425" s="15" t="s">
        <v>10458</v>
      </c>
      <c r="D425" s="15">
        <v>389.0</v>
      </c>
      <c r="E425" s="15" t="s">
        <v>13206</v>
      </c>
      <c r="F425" s="15" t="s">
        <v>12100</v>
      </c>
      <c r="H425" s="15" t="s">
        <v>13207</v>
      </c>
      <c r="I425" s="15" t="s">
        <v>13208</v>
      </c>
    </row>
    <row r="426">
      <c r="A426" s="15" t="s">
        <v>10460</v>
      </c>
      <c r="B426" s="14" t="s">
        <v>6672</v>
      </c>
      <c r="C426" s="15" t="s">
        <v>10461</v>
      </c>
      <c r="D426" s="15">
        <v>390.0</v>
      </c>
      <c r="E426" s="15" t="s">
        <v>13209</v>
      </c>
      <c r="F426" s="15" t="s">
        <v>12104</v>
      </c>
      <c r="H426" s="15" t="s">
        <v>13210</v>
      </c>
      <c r="I426" s="15" t="s">
        <v>13211</v>
      </c>
    </row>
    <row r="427">
      <c r="A427" s="15" t="s">
        <v>10463</v>
      </c>
      <c r="B427" s="14" t="s">
        <v>6675</v>
      </c>
      <c r="C427" s="15" t="s">
        <v>10464</v>
      </c>
      <c r="D427" s="15">
        <v>390.0</v>
      </c>
      <c r="E427" s="15" t="s">
        <v>13212</v>
      </c>
      <c r="F427" s="15" t="s">
        <v>12107</v>
      </c>
      <c r="H427" s="15" t="s">
        <v>13213</v>
      </c>
      <c r="I427" s="15" t="s">
        <v>13214</v>
      </c>
    </row>
    <row r="428">
      <c r="A428" s="15" t="s">
        <v>10467</v>
      </c>
      <c r="B428" s="14" t="s">
        <v>6677</v>
      </c>
      <c r="C428" s="15" t="s">
        <v>10468</v>
      </c>
      <c r="D428" s="15">
        <v>391.0</v>
      </c>
      <c r="E428" s="15" t="s">
        <v>13215</v>
      </c>
      <c r="F428" s="15" t="s">
        <v>12111</v>
      </c>
      <c r="H428" s="15" t="s">
        <v>13216</v>
      </c>
      <c r="I428" s="15" t="s">
        <v>13217</v>
      </c>
    </row>
    <row r="429">
      <c r="A429" s="15" t="s">
        <v>10470</v>
      </c>
      <c r="B429" s="14" t="s">
        <v>6680</v>
      </c>
      <c r="C429" s="15" t="s">
        <v>10471</v>
      </c>
      <c r="D429" s="15">
        <v>392.0</v>
      </c>
      <c r="E429" s="15" t="s">
        <v>13218</v>
      </c>
      <c r="F429" s="15" t="s">
        <v>12115</v>
      </c>
      <c r="H429" s="15" t="s">
        <v>13219</v>
      </c>
      <c r="I429" s="15" t="s">
        <v>13220</v>
      </c>
    </row>
    <row r="430">
      <c r="A430" s="15" t="s">
        <v>10473</v>
      </c>
      <c r="B430" s="14" t="s">
        <v>6683</v>
      </c>
      <c r="C430" s="15" t="s">
        <v>10474</v>
      </c>
      <c r="D430" s="15">
        <v>393.0</v>
      </c>
      <c r="E430" s="15" t="s">
        <v>13221</v>
      </c>
      <c r="F430" s="15" t="s">
        <v>12119</v>
      </c>
      <c r="H430" s="15" t="s">
        <v>13222</v>
      </c>
      <c r="I430" s="15" t="s">
        <v>13223</v>
      </c>
    </row>
    <row r="431">
      <c r="A431" s="15" t="s">
        <v>10476</v>
      </c>
      <c r="B431" s="14" t="s">
        <v>6686</v>
      </c>
      <c r="C431" s="15" t="s">
        <v>10477</v>
      </c>
      <c r="D431" s="15">
        <v>394.0</v>
      </c>
      <c r="E431" s="15" t="s">
        <v>13224</v>
      </c>
      <c r="F431" s="15" t="s">
        <v>12123</v>
      </c>
      <c r="H431" s="15" t="s">
        <v>13225</v>
      </c>
      <c r="I431" s="15" t="s">
        <v>13226</v>
      </c>
    </row>
    <row r="432">
      <c r="A432" s="15" t="s">
        <v>10479</v>
      </c>
      <c r="B432" s="14" t="s">
        <v>6689</v>
      </c>
      <c r="C432" s="15" t="s">
        <v>10480</v>
      </c>
      <c r="D432" s="15">
        <v>395.0</v>
      </c>
      <c r="E432" s="15" t="s">
        <v>13227</v>
      </c>
      <c r="F432" s="15" t="s">
        <v>12127</v>
      </c>
      <c r="H432" s="15" t="s">
        <v>13228</v>
      </c>
      <c r="I432" s="15" t="s">
        <v>13229</v>
      </c>
    </row>
    <row r="433">
      <c r="A433" s="15" t="s">
        <v>10482</v>
      </c>
      <c r="B433" s="14" t="s">
        <v>6692</v>
      </c>
      <c r="C433" s="15" t="s">
        <v>10483</v>
      </c>
      <c r="D433" s="15">
        <v>397.0</v>
      </c>
      <c r="E433" s="15" t="s">
        <v>13230</v>
      </c>
      <c r="F433" s="15" t="s">
        <v>12131</v>
      </c>
      <c r="H433" s="15" t="s">
        <v>13231</v>
      </c>
      <c r="I433" s="15" t="s">
        <v>13232</v>
      </c>
    </row>
    <row r="434">
      <c r="A434" s="15" t="s">
        <v>10485</v>
      </c>
      <c r="B434" s="14" t="s">
        <v>6695</v>
      </c>
      <c r="C434" s="15" t="s">
        <v>10486</v>
      </c>
      <c r="D434" s="15">
        <v>397.0</v>
      </c>
      <c r="E434" s="15" t="s">
        <v>13233</v>
      </c>
      <c r="F434" s="15" t="s">
        <v>12135</v>
      </c>
    </row>
    <row r="435">
      <c r="A435" s="15" t="s">
        <v>10488</v>
      </c>
      <c r="B435" s="14" t="s">
        <v>6697</v>
      </c>
      <c r="C435" s="15" t="s">
        <v>10489</v>
      </c>
      <c r="D435" s="15">
        <v>397.0</v>
      </c>
      <c r="E435" s="15" t="s">
        <v>13233</v>
      </c>
      <c r="F435" s="15" t="s">
        <v>12135</v>
      </c>
    </row>
    <row r="436">
      <c r="A436" s="15" t="s">
        <v>10490</v>
      </c>
      <c r="B436" s="14" t="s">
        <v>6699</v>
      </c>
      <c r="C436" s="15" t="s">
        <v>10491</v>
      </c>
      <c r="D436" s="15">
        <v>399.0</v>
      </c>
      <c r="E436" s="15" t="s">
        <v>13234</v>
      </c>
      <c r="F436" s="15" t="s">
        <v>12138</v>
      </c>
      <c r="H436" s="15" t="s">
        <v>13235</v>
      </c>
      <c r="I436" s="15" t="s">
        <v>13232</v>
      </c>
    </row>
    <row r="437">
      <c r="A437" s="15" t="s">
        <v>10493</v>
      </c>
      <c r="B437" s="14" t="s">
        <v>6702</v>
      </c>
      <c r="C437" s="15" t="s">
        <v>10494</v>
      </c>
      <c r="D437" s="15">
        <v>401.0</v>
      </c>
      <c r="E437" s="15" t="s">
        <v>13236</v>
      </c>
      <c r="F437" s="15" t="s">
        <v>12142</v>
      </c>
      <c r="H437" s="15" t="s">
        <v>13237</v>
      </c>
      <c r="I437" s="15" t="s">
        <v>13238</v>
      </c>
    </row>
    <row r="438">
      <c r="A438" s="15" t="s">
        <v>10496</v>
      </c>
      <c r="B438" s="14" t="s">
        <v>6705</v>
      </c>
      <c r="C438" s="15" t="s">
        <v>10497</v>
      </c>
      <c r="D438" s="15">
        <v>402.0</v>
      </c>
      <c r="E438" s="15" t="s">
        <v>13239</v>
      </c>
      <c r="F438" s="15" t="s">
        <v>12146</v>
      </c>
      <c r="H438" s="15" t="s">
        <v>13240</v>
      </c>
      <c r="I438" s="15" t="s">
        <v>13241</v>
      </c>
    </row>
    <row r="439">
      <c r="A439" s="15" t="s">
        <v>10499</v>
      </c>
      <c r="B439" s="14" t="s">
        <v>6708</v>
      </c>
      <c r="C439" s="15" t="s">
        <v>10500</v>
      </c>
      <c r="D439" s="15">
        <v>403.0</v>
      </c>
      <c r="E439" s="15" t="s">
        <v>13242</v>
      </c>
      <c r="F439" s="15" t="s">
        <v>12152</v>
      </c>
      <c r="H439" s="15" t="s">
        <v>13243</v>
      </c>
      <c r="I439" s="15" t="s">
        <v>13244</v>
      </c>
    </row>
    <row r="440">
      <c r="A440" s="15" t="s">
        <v>10502</v>
      </c>
      <c r="B440" s="14" t="s">
        <v>6711</v>
      </c>
      <c r="C440" s="15" t="s">
        <v>10503</v>
      </c>
      <c r="D440" s="15">
        <v>403.0</v>
      </c>
      <c r="E440" s="15" t="s">
        <v>13242</v>
      </c>
      <c r="F440" s="15" t="s">
        <v>12152</v>
      </c>
      <c r="H440" s="15" t="s">
        <v>6712</v>
      </c>
      <c r="I440" s="15" t="s">
        <v>13245</v>
      </c>
    </row>
    <row r="441">
      <c r="A441" s="15" t="s">
        <v>10505</v>
      </c>
      <c r="B441" s="14" t="s">
        <v>6714</v>
      </c>
      <c r="C441" s="15" t="s">
        <v>10506</v>
      </c>
      <c r="D441" s="15">
        <v>403.0</v>
      </c>
      <c r="E441" s="15" t="s">
        <v>13242</v>
      </c>
      <c r="F441" s="15" t="s">
        <v>12152</v>
      </c>
      <c r="H441" s="15" t="s">
        <v>13246</v>
      </c>
      <c r="I441" s="15" t="s">
        <v>13247</v>
      </c>
    </row>
    <row r="442">
      <c r="A442" s="15" t="s">
        <v>10508</v>
      </c>
      <c r="B442" s="14" t="s">
        <v>6717</v>
      </c>
      <c r="C442" s="15" t="s">
        <v>10509</v>
      </c>
      <c r="D442" s="15">
        <v>403.0</v>
      </c>
      <c r="E442" s="15" t="s">
        <v>13248</v>
      </c>
      <c r="F442" s="15" t="s">
        <v>12156</v>
      </c>
      <c r="H442" s="15" t="s">
        <v>13249</v>
      </c>
      <c r="I442" s="15" t="s">
        <v>13250</v>
      </c>
    </row>
    <row r="443">
      <c r="A443" s="15" t="s">
        <v>10511</v>
      </c>
      <c r="B443" s="14" t="s">
        <v>6719</v>
      </c>
      <c r="C443" s="15" t="s">
        <v>10512</v>
      </c>
      <c r="D443" s="15">
        <v>405.0</v>
      </c>
      <c r="E443" s="15" t="s">
        <v>13251</v>
      </c>
      <c r="F443" s="15" t="s">
        <v>12158</v>
      </c>
      <c r="H443" s="15" t="s">
        <v>13252</v>
      </c>
      <c r="I443" s="15" t="s">
        <v>13253</v>
      </c>
    </row>
    <row r="444">
      <c r="A444" s="15" t="s">
        <v>10514</v>
      </c>
      <c r="B444" s="14" t="s">
        <v>6722</v>
      </c>
      <c r="C444" s="15" t="s">
        <v>10515</v>
      </c>
      <c r="D444" s="15">
        <v>406.0</v>
      </c>
      <c r="E444" s="15" t="s">
        <v>13254</v>
      </c>
      <c r="F444" s="15" t="s">
        <v>12160</v>
      </c>
      <c r="H444" s="15" t="s">
        <v>13255</v>
      </c>
      <c r="I444" s="15" t="s">
        <v>13256</v>
      </c>
    </row>
    <row r="445">
      <c r="D445" s="15">
        <v>406.0</v>
      </c>
      <c r="E445" s="15" t="s">
        <v>13257</v>
      </c>
      <c r="F445" s="15" t="s">
        <v>12162</v>
      </c>
    </row>
    <row r="446">
      <c r="D446" s="15">
        <v>406.0</v>
      </c>
      <c r="E446" s="15" t="s">
        <v>13258</v>
      </c>
      <c r="F446" s="15" t="s">
        <v>12680</v>
      </c>
    </row>
    <row r="447">
      <c r="A447" s="15" t="s">
        <v>10519</v>
      </c>
      <c r="B447" s="14" t="s">
        <v>6727</v>
      </c>
      <c r="C447" s="15" t="s">
        <v>10520</v>
      </c>
      <c r="D447" s="15">
        <v>407.0</v>
      </c>
      <c r="E447" s="15" t="s">
        <v>13259</v>
      </c>
      <c r="F447" s="15" t="s">
        <v>12170</v>
      </c>
      <c r="H447" s="15" t="s">
        <v>13260</v>
      </c>
      <c r="I447" s="15" t="s">
        <v>13261</v>
      </c>
    </row>
    <row r="448">
      <c r="A448" s="15" t="s">
        <v>10522</v>
      </c>
      <c r="B448" s="14" t="s">
        <v>6730</v>
      </c>
      <c r="C448" s="15" t="s">
        <v>10523</v>
      </c>
      <c r="D448" s="15">
        <v>409.0</v>
      </c>
      <c r="E448" s="15" t="s">
        <v>13262</v>
      </c>
      <c r="F448" s="15" t="s">
        <v>12174</v>
      </c>
      <c r="H448" s="15" t="s">
        <v>13263</v>
      </c>
      <c r="I448" s="15" t="s">
        <v>13264</v>
      </c>
    </row>
    <row r="449">
      <c r="A449" s="15" t="s">
        <v>10526</v>
      </c>
      <c r="B449" s="14" t="s">
        <v>6733</v>
      </c>
      <c r="C449" s="15" t="s">
        <v>10527</v>
      </c>
      <c r="D449" s="15">
        <v>411.0</v>
      </c>
      <c r="E449" s="15" t="s">
        <v>13265</v>
      </c>
      <c r="F449" s="15" t="s">
        <v>12178</v>
      </c>
      <c r="H449" s="15" t="s">
        <v>13266</v>
      </c>
      <c r="I449" s="15" t="s">
        <v>13267</v>
      </c>
    </row>
    <row r="450">
      <c r="A450" s="15" t="s">
        <v>10529</v>
      </c>
      <c r="B450" s="14" t="s">
        <v>6736</v>
      </c>
      <c r="C450" s="15" t="s">
        <v>10530</v>
      </c>
      <c r="D450" s="15">
        <v>413.0</v>
      </c>
      <c r="E450" s="15" t="s">
        <v>13268</v>
      </c>
      <c r="F450" s="15" t="s">
        <v>12180</v>
      </c>
      <c r="H450" s="15" t="s">
        <v>13269</v>
      </c>
      <c r="I450" s="15" t="s">
        <v>13270</v>
      </c>
    </row>
    <row r="451">
      <c r="A451" s="15" t="s">
        <v>10532</v>
      </c>
      <c r="B451" s="14" t="s">
        <v>6739</v>
      </c>
      <c r="C451" s="15" t="s">
        <v>10533</v>
      </c>
      <c r="D451" s="15">
        <v>413.0</v>
      </c>
      <c r="E451" s="15" t="s">
        <v>13271</v>
      </c>
      <c r="F451" s="15" t="s">
        <v>12192</v>
      </c>
      <c r="H451" s="15" t="s">
        <v>13272</v>
      </c>
      <c r="I451" s="15" t="s">
        <v>13273</v>
      </c>
    </row>
    <row r="452">
      <c r="A452" s="15" t="s">
        <v>10535</v>
      </c>
      <c r="B452" s="14" t="s">
        <v>6741</v>
      </c>
      <c r="C452" s="15" t="s">
        <v>10536</v>
      </c>
      <c r="D452" s="15">
        <v>414.0</v>
      </c>
      <c r="E452" s="15" t="s">
        <v>13274</v>
      </c>
      <c r="F452" s="15" t="s">
        <v>12196</v>
      </c>
      <c r="H452" s="15" t="s">
        <v>13275</v>
      </c>
      <c r="I452" s="15" t="s">
        <v>13276</v>
      </c>
    </row>
    <row r="453">
      <c r="A453" s="15" t="s">
        <v>10538</v>
      </c>
      <c r="B453" s="14" t="s">
        <v>2753</v>
      </c>
      <c r="C453" s="15" t="s">
        <v>10539</v>
      </c>
      <c r="D453" s="15">
        <v>416.0</v>
      </c>
      <c r="E453" s="15" t="s">
        <v>13277</v>
      </c>
      <c r="F453" s="15" t="s">
        <v>12200</v>
      </c>
      <c r="H453" s="15" t="s">
        <v>13278</v>
      </c>
      <c r="I453" s="15" t="s">
        <v>13247</v>
      </c>
    </row>
    <row r="454">
      <c r="A454" s="15" t="s">
        <v>10541</v>
      </c>
      <c r="B454" s="14" t="s">
        <v>2760</v>
      </c>
      <c r="C454" s="15" t="s">
        <v>10542</v>
      </c>
      <c r="D454" s="15">
        <v>417.0</v>
      </c>
      <c r="E454" s="15" t="s">
        <v>13279</v>
      </c>
      <c r="F454" s="15" t="s">
        <v>12204</v>
      </c>
      <c r="H454" s="15" t="s">
        <v>13280</v>
      </c>
      <c r="I454" s="15" t="s">
        <v>13281</v>
      </c>
    </row>
    <row r="455">
      <c r="A455" s="15" t="s">
        <v>10544</v>
      </c>
      <c r="B455" s="14" t="s">
        <v>6749</v>
      </c>
      <c r="C455" s="15" t="s">
        <v>10545</v>
      </c>
      <c r="D455" s="15">
        <v>417.0</v>
      </c>
      <c r="E455" s="15" t="s">
        <v>13282</v>
      </c>
      <c r="F455" s="15" t="s">
        <v>12206</v>
      </c>
      <c r="H455" s="15" t="s">
        <v>13283</v>
      </c>
      <c r="I455" s="15" t="s">
        <v>13284</v>
      </c>
    </row>
    <row r="456">
      <c r="A456" s="15" t="s">
        <v>10547</v>
      </c>
      <c r="B456" s="14" t="s">
        <v>6751</v>
      </c>
      <c r="C456" s="15" t="s">
        <v>10548</v>
      </c>
      <c r="D456" s="15">
        <v>418.0</v>
      </c>
      <c r="E456" s="15" t="s">
        <v>13285</v>
      </c>
      <c r="F456" s="15" t="s">
        <v>12210</v>
      </c>
      <c r="H456" s="15" t="s">
        <v>13286</v>
      </c>
      <c r="I456" s="15" t="s">
        <v>13287</v>
      </c>
    </row>
    <row r="457">
      <c r="A457" s="15" t="s">
        <v>10550</v>
      </c>
      <c r="B457" s="14" t="s">
        <v>6754</v>
      </c>
      <c r="C457" s="15" t="s">
        <v>10551</v>
      </c>
      <c r="D457" s="15">
        <v>418.0</v>
      </c>
      <c r="E457" s="15" t="s">
        <v>13288</v>
      </c>
      <c r="F457" s="15" t="s">
        <v>12214</v>
      </c>
      <c r="H457" s="15" t="s">
        <v>13289</v>
      </c>
      <c r="I457" s="15" t="s">
        <v>13290</v>
      </c>
    </row>
    <row r="458">
      <c r="A458" s="15" t="s">
        <v>10553</v>
      </c>
      <c r="B458" s="14" t="s">
        <v>6756</v>
      </c>
      <c r="C458" s="15" t="s">
        <v>10554</v>
      </c>
      <c r="D458" s="15">
        <v>420.0</v>
      </c>
      <c r="E458" s="15" t="s">
        <v>13291</v>
      </c>
      <c r="F458" s="15" t="s">
        <v>12218</v>
      </c>
      <c r="H458" s="15" t="s">
        <v>13292</v>
      </c>
      <c r="I458" s="15" t="s">
        <v>13293</v>
      </c>
    </row>
    <row r="459">
      <c r="A459" s="15" t="s">
        <v>10556</v>
      </c>
      <c r="B459" s="14" t="s">
        <v>6759</v>
      </c>
      <c r="C459" s="15" t="s">
        <v>10557</v>
      </c>
      <c r="D459" s="15">
        <v>421.0</v>
      </c>
      <c r="E459" s="15" t="s">
        <v>13294</v>
      </c>
      <c r="F459" s="15" t="s">
        <v>12222</v>
      </c>
      <c r="H459" s="15" t="s">
        <v>13295</v>
      </c>
      <c r="I459" s="15" t="s">
        <v>13296</v>
      </c>
    </row>
    <row r="460">
      <c r="A460" s="15" t="s">
        <v>10559</v>
      </c>
      <c r="B460" s="14" t="s">
        <v>6762</v>
      </c>
      <c r="C460" s="15" t="s">
        <v>10560</v>
      </c>
      <c r="D460" s="15">
        <v>423.0</v>
      </c>
      <c r="E460" s="15" t="s">
        <v>13297</v>
      </c>
      <c r="F460" s="15" t="s">
        <v>12226</v>
      </c>
      <c r="H460" s="15" t="s">
        <v>13298</v>
      </c>
      <c r="I460" s="15" t="s">
        <v>13028</v>
      </c>
    </row>
    <row r="461">
      <c r="A461" s="15" t="s">
        <v>10561</v>
      </c>
      <c r="B461" s="14" t="s">
        <v>6765</v>
      </c>
      <c r="C461" s="15" t="s">
        <v>10562</v>
      </c>
      <c r="D461" s="15">
        <v>424.0</v>
      </c>
      <c r="E461" s="15" t="s">
        <v>13299</v>
      </c>
      <c r="F461" s="15" t="s">
        <v>12230</v>
      </c>
      <c r="H461" s="15" t="s">
        <v>13300</v>
      </c>
      <c r="I461" s="15" t="s">
        <v>13301</v>
      </c>
    </row>
    <row r="462">
      <c r="A462" s="15" t="s">
        <v>10564</v>
      </c>
      <c r="B462" s="14" t="s">
        <v>6768</v>
      </c>
      <c r="C462" s="15" t="s">
        <v>10565</v>
      </c>
      <c r="D462" s="15">
        <v>424.0</v>
      </c>
      <c r="E462" s="15" t="s">
        <v>13302</v>
      </c>
      <c r="F462" s="15" t="s">
        <v>12234</v>
      </c>
      <c r="H462" s="15" t="s">
        <v>13303</v>
      </c>
      <c r="I462" s="15" t="s">
        <v>13304</v>
      </c>
    </row>
    <row r="463">
      <c r="A463" s="15" t="s">
        <v>10567</v>
      </c>
      <c r="B463" s="14" t="s">
        <v>6770</v>
      </c>
      <c r="C463" s="15" t="s">
        <v>10568</v>
      </c>
      <c r="D463" s="15">
        <v>424.0</v>
      </c>
      <c r="E463" s="15" t="s">
        <v>13305</v>
      </c>
      <c r="F463" s="15" t="s">
        <v>12238</v>
      </c>
      <c r="H463" s="15" t="s">
        <v>13306</v>
      </c>
      <c r="I463" s="15" t="s">
        <v>13307</v>
      </c>
    </row>
    <row r="464">
      <c r="A464" s="15" t="s">
        <v>10570</v>
      </c>
      <c r="B464" s="14" t="s">
        <v>6772</v>
      </c>
      <c r="C464" s="15" t="s">
        <v>10571</v>
      </c>
      <c r="D464" s="15">
        <v>425.0</v>
      </c>
      <c r="E464" s="15" t="s">
        <v>13308</v>
      </c>
      <c r="F464" s="15" t="s">
        <v>12242</v>
      </c>
      <c r="H464" s="15" t="s">
        <v>13309</v>
      </c>
      <c r="I464" s="15" t="s">
        <v>13310</v>
      </c>
    </row>
    <row r="465">
      <c r="A465" s="15" t="s">
        <v>10573</v>
      </c>
      <c r="B465" s="14" t="s">
        <v>6775</v>
      </c>
      <c r="C465" s="15" t="s">
        <v>10574</v>
      </c>
      <c r="D465" s="15">
        <v>426.0</v>
      </c>
      <c r="E465" s="15" t="s">
        <v>13311</v>
      </c>
      <c r="F465" s="15" t="s">
        <v>12246</v>
      </c>
      <c r="H465" s="15" t="s">
        <v>13312</v>
      </c>
      <c r="I465" s="15" t="s">
        <v>13313</v>
      </c>
    </row>
    <row r="466">
      <c r="A466" s="15" t="s">
        <v>10575</v>
      </c>
      <c r="B466" s="14" t="s">
        <v>6778</v>
      </c>
      <c r="C466" s="15" t="s">
        <v>10576</v>
      </c>
      <c r="D466" s="15">
        <v>428.0</v>
      </c>
      <c r="E466" s="15" t="s">
        <v>13314</v>
      </c>
      <c r="F466" s="15" t="s">
        <v>12250</v>
      </c>
      <c r="H466" s="15" t="s">
        <v>13315</v>
      </c>
      <c r="I466" s="15" t="s">
        <v>13316</v>
      </c>
    </row>
    <row r="467">
      <c r="A467" s="15" t="s">
        <v>10578</v>
      </c>
      <c r="B467" s="14" t="s">
        <v>6781</v>
      </c>
      <c r="C467" s="15" t="s">
        <v>10579</v>
      </c>
      <c r="D467" s="15">
        <v>428.0</v>
      </c>
      <c r="E467" s="15" t="s">
        <v>13314</v>
      </c>
      <c r="F467" s="15" t="s">
        <v>12250</v>
      </c>
      <c r="H467" s="15" t="s">
        <v>13317</v>
      </c>
      <c r="I467" s="15" t="s">
        <v>13318</v>
      </c>
    </row>
    <row r="468">
      <c r="A468" s="15" t="s">
        <v>10581</v>
      </c>
      <c r="B468" s="14" t="s">
        <v>6783</v>
      </c>
      <c r="C468" s="15" t="s">
        <v>10582</v>
      </c>
      <c r="D468" s="15">
        <v>428.0</v>
      </c>
      <c r="E468" s="15" t="s">
        <v>13314</v>
      </c>
      <c r="F468" s="15" t="s">
        <v>12250</v>
      </c>
      <c r="H468" s="15" t="s">
        <v>13319</v>
      </c>
      <c r="I468" s="15" t="s">
        <v>13320</v>
      </c>
    </row>
    <row r="469">
      <c r="A469" s="15" t="s">
        <v>10584</v>
      </c>
      <c r="B469" s="14" t="s">
        <v>6785</v>
      </c>
      <c r="C469" s="15" t="s">
        <v>10585</v>
      </c>
      <c r="D469" s="15">
        <v>428.0</v>
      </c>
      <c r="E469" s="15" t="s">
        <v>13321</v>
      </c>
      <c r="F469" s="15" t="s">
        <v>12254</v>
      </c>
      <c r="H469" s="15" t="s">
        <v>13322</v>
      </c>
      <c r="I469" s="15" t="s">
        <v>13323</v>
      </c>
    </row>
    <row r="470">
      <c r="A470" s="15" t="s">
        <v>10587</v>
      </c>
      <c r="B470" s="14" t="s">
        <v>6787</v>
      </c>
      <c r="C470" s="15" t="s">
        <v>10588</v>
      </c>
      <c r="D470" s="15">
        <v>429.0</v>
      </c>
      <c r="E470" s="15" t="s">
        <v>13324</v>
      </c>
      <c r="F470" s="15" t="s">
        <v>12258</v>
      </c>
    </row>
    <row r="471">
      <c r="A471" s="15" t="s">
        <v>10590</v>
      </c>
      <c r="B471" s="14" t="s">
        <v>6790</v>
      </c>
      <c r="C471" s="15" t="s">
        <v>10591</v>
      </c>
      <c r="D471" s="15">
        <v>429.0</v>
      </c>
      <c r="E471" s="15" t="s">
        <v>13325</v>
      </c>
      <c r="F471" s="15" t="s">
        <v>12262</v>
      </c>
    </row>
    <row r="472">
      <c r="A472" s="15" t="s">
        <v>10593</v>
      </c>
      <c r="B472" s="14" t="s">
        <v>6792</v>
      </c>
      <c r="C472" s="15" t="s">
        <v>10594</v>
      </c>
      <c r="D472" s="15">
        <v>430.0</v>
      </c>
      <c r="E472" s="15" t="s">
        <v>13326</v>
      </c>
      <c r="F472" s="15" t="s">
        <v>12266</v>
      </c>
      <c r="H472" s="15" t="s">
        <v>13327</v>
      </c>
      <c r="I472" s="15" t="s">
        <v>13328</v>
      </c>
    </row>
    <row r="473">
      <c r="A473" s="15" t="s">
        <v>10596</v>
      </c>
      <c r="B473" s="14" t="s">
        <v>6795</v>
      </c>
      <c r="C473" s="15" t="s">
        <v>10597</v>
      </c>
      <c r="D473" s="15">
        <v>430.0</v>
      </c>
      <c r="E473" s="15" t="s">
        <v>13329</v>
      </c>
      <c r="F473" s="15" t="s">
        <v>12270</v>
      </c>
      <c r="H473" s="15" t="s">
        <v>13330</v>
      </c>
      <c r="I473" s="15" t="s">
        <v>10597</v>
      </c>
    </row>
    <row r="474">
      <c r="A474" s="15" t="s">
        <v>10599</v>
      </c>
      <c r="B474" s="14" t="s">
        <v>6797</v>
      </c>
      <c r="C474" s="15" t="s">
        <v>10600</v>
      </c>
      <c r="D474" s="15">
        <v>431.0</v>
      </c>
      <c r="E474" s="15" t="s">
        <v>13331</v>
      </c>
      <c r="F474" s="15" t="s">
        <v>12272</v>
      </c>
      <c r="H474" s="15" t="s">
        <v>13332</v>
      </c>
      <c r="I474" s="15" t="s">
        <v>13333</v>
      </c>
    </row>
    <row r="475">
      <c r="A475" s="15" t="s">
        <v>10602</v>
      </c>
      <c r="B475" s="14" t="s">
        <v>6800</v>
      </c>
      <c r="C475" s="15" t="s">
        <v>10603</v>
      </c>
      <c r="D475" s="15">
        <v>431.0</v>
      </c>
      <c r="E475" s="15" t="s">
        <v>13334</v>
      </c>
      <c r="F475" s="15" t="s">
        <v>12274</v>
      </c>
      <c r="H475" s="15" t="s">
        <v>13335</v>
      </c>
      <c r="I475" s="15" t="s">
        <v>13336</v>
      </c>
    </row>
    <row r="476">
      <c r="D476" s="15">
        <v>431.0</v>
      </c>
      <c r="E476" s="15" t="s">
        <v>13334</v>
      </c>
      <c r="F476" s="15" t="s">
        <v>12274</v>
      </c>
      <c r="H476" s="15" t="s">
        <v>13337</v>
      </c>
      <c r="I476" s="15" t="s">
        <v>13338</v>
      </c>
    </row>
    <row r="477">
      <c r="A477" s="15" t="s">
        <v>10605</v>
      </c>
      <c r="B477" s="14" t="s">
        <v>6802</v>
      </c>
      <c r="C477" s="15" t="s">
        <v>10606</v>
      </c>
      <c r="D477" s="15">
        <v>432.0</v>
      </c>
      <c r="E477" s="15" t="s">
        <v>13339</v>
      </c>
      <c r="F477" s="15" t="s">
        <v>12276</v>
      </c>
      <c r="H477" s="15" t="s">
        <v>13340</v>
      </c>
      <c r="I477" s="15" t="s">
        <v>13341</v>
      </c>
    </row>
    <row r="478">
      <c r="A478" s="15" t="s">
        <v>10608</v>
      </c>
      <c r="B478" s="14" t="s">
        <v>6805</v>
      </c>
      <c r="C478" s="15" t="s">
        <v>10609</v>
      </c>
      <c r="D478" s="15">
        <v>433.0</v>
      </c>
      <c r="E478" s="15" t="s">
        <v>13342</v>
      </c>
      <c r="F478" s="15" t="s">
        <v>12278</v>
      </c>
      <c r="H478" s="15" t="s">
        <v>13343</v>
      </c>
      <c r="I478" s="15" t="s">
        <v>13344</v>
      </c>
    </row>
    <row r="479">
      <c r="A479" s="15" t="s">
        <v>10611</v>
      </c>
      <c r="B479" s="14" t="s">
        <v>6808</v>
      </c>
      <c r="C479" s="15" t="s">
        <v>10612</v>
      </c>
      <c r="D479" s="15">
        <v>435.0</v>
      </c>
      <c r="E479" s="15" t="s">
        <v>13345</v>
      </c>
      <c r="F479" s="15" t="s">
        <v>12281</v>
      </c>
    </row>
    <row r="480">
      <c r="A480" s="15" t="s">
        <v>10614</v>
      </c>
      <c r="B480" s="14" t="s">
        <v>6811</v>
      </c>
      <c r="C480" s="15" t="s">
        <v>10615</v>
      </c>
      <c r="D480" s="15">
        <v>435.0</v>
      </c>
      <c r="E480" s="15" t="s">
        <v>13345</v>
      </c>
      <c r="F480" s="15" t="s">
        <v>12281</v>
      </c>
    </row>
    <row r="481">
      <c r="A481" s="15" t="s">
        <v>10617</v>
      </c>
      <c r="B481" s="14" t="s">
        <v>6813</v>
      </c>
      <c r="C481" s="15" t="s">
        <v>10618</v>
      </c>
      <c r="D481" s="15">
        <v>436.0</v>
      </c>
      <c r="E481" s="15" t="s">
        <v>13346</v>
      </c>
      <c r="F481" s="15" t="s">
        <v>12285</v>
      </c>
      <c r="H481" s="15" t="s">
        <v>13347</v>
      </c>
      <c r="I481" s="15" t="s">
        <v>13348</v>
      </c>
    </row>
    <row r="482">
      <c r="A482" s="15" t="s">
        <v>10620</v>
      </c>
      <c r="B482" s="14" t="s">
        <v>6816</v>
      </c>
      <c r="C482" s="15" t="s">
        <v>10621</v>
      </c>
      <c r="D482" s="15">
        <v>436.0</v>
      </c>
      <c r="E482" s="15" t="s">
        <v>13346</v>
      </c>
      <c r="F482" s="15" t="s">
        <v>12285</v>
      </c>
    </row>
    <row r="483">
      <c r="A483" s="15" t="s">
        <v>10623</v>
      </c>
      <c r="B483" s="14" t="s">
        <v>6818</v>
      </c>
      <c r="C483" s="15" t="s">
        <v>10624</v>
      </c>
      <c r="D483" s="15">
        <v>436.0</v>
      </c>
      <c r="E483" s="15" t="s">
        <v>13346</v>
      </c>
      <c r="F483" s="15" t="s">
        <v>12285</v>
      </c>
      <c r="H483" s="15" t="s">
        <v>13349</v>
      </c>
      <c r="I483" s="15" t="s">
        <v>13350</v>
      </c>
    </row>
    <row r="484">
      <c r="A484" s="15" t="s">
        <v>10626</v>
      </c>
      <c r="B484" s="14" t="s">
        <v>6822</v>
      </c>
      <c r="C484" s="15" t="s">
        <v>10627</v>
      </c>
      <c r="D484" s="15">
        <v>436.0</v>
      </c>
      <c r="E484" s="15" t="s">
        <v>13346</v>
      </c>
      <c r="F484" s="15" t="s">
        <v>12285</v>
      </c>
      <c r="H484" s="15" t="s">
        <v>13351</v>
      </c>
      <c r="I484" s="15" t="s">
        <v>13352</v>
      </c>
    </row>
    <row r="485">
      <c r="A485" s="15" t="s">
        <v>10629</v>
      </c>
      <c r="B485" s="14" t="s">
        <v>6822</v>
      </c>
      <c r="C485" s="15" t="s">
        <v>10630</v>
      </c>
      <c r="D485" s="15">
        <v>436.0</v>
      </c>
      <c r="E485" s="15" t="s">
        <v>13346</v>
      </c>
      <c r="F485" s="15" t="s">
        <v>12285</v>
      </c>
      <c r="H485" s="15" t="s">
        <v>13353</v>
      </c>
      <c r="I485" s="15" t="s">
        <v>13354</v>
      </c>
    </row>
    <row r="486">
      <c r="A486" s="15" t="s">
        <v>10632</v>
      </c>
      <c r="B486" s="14" t="s">
        <v>6825</v>
      </c>
      <c r="C486" s="15" t="s">
        <v>10633</v>
      </c>
      <c r="D486" s="15">
        <v>438.0</v>
      </c>
      <c r="E486" s="15" t="s">
        <v>13355</v>
      </c>
      <c r="F486" s="15" t="s">
        <v>12784</v>
      </c>
      <c r="H486" s="15" t="s">
        <v>13356</v>
      </c>
      <c r="I486" s="15" t="s">
        <v>13357</v>
      </c>
    </row>
    <row r="487">
      <c r="A487" s="15" t="s">
        <v>10634</v>
      </c>
      <c r="B487" s="14" t="s">
        <v>6828</v>
      </c>
      <c r="C487" s="15" t="s">
        <v>10635</v>
      </c>
      <c r="D487" s="15">
        <v>440.0</v>
      </c>
      <c r="E487" s="15" t="s">
        <v>13358</v>
      </c>
      <c r="F487" s="15" t="s">
        <v>12291</v>
      </c>
      <c r="H487" s="15" t="s">
        <v>13359</v>
      </c>
      <c r="I487" s="15" t="s">
        <v>12911</v>
      </c>
    </row>
    <row r="488">
      <c r="A488" s="15" t="s">
        <v>10637</v>
      </c>
      <c r="B488" s="14" t="s">
        <v>6831</v>
      </c>
      <c r="C488" s="15" t="s">
        <v>10638</v>
      </c>
      <c r="D488" s="15">
        <v>441.0</v>
      </c>
      <c r="E488" s="15" t="s">
        <v>13360</v>
      </c>
      <c r="F488" s="15" t="s">
        <v>12293</v>
      </c>
      <c r="H488" s="15" t="s">
        <v>13361</v>
      </c>
      <c r="I488" s="15" t="s">
        <v>13362</v>
      </c>
    </row>
    <row r="489">
      <c r="A489" s="15" t="s">
        <v>10640</v>
      </c>
      <c r="B489" s="14" t="s">
        <v>6834</v>
      </c>
      <c r="C489" s="15" t="s">
        <v>10641</v>
      </c>
      <c r="D489" s="15">
        <v>441.0</v>
      </c>
      <c r="E489" s="15" t="s">
        <v>13363</v>
      </c>
      <c r="F489" s="15" t="s">
        <v>12299</v>
      </c>
      <c r="H489" s="15" t="s">
        <v>13364</v>
      </c>
      <c r="I489" s="15" t="s">
        <v>13365</v>
      </c>
    </row>
    <row r="490">
      <c r="A490" s="15" t="s">
        <v>10643</v>
      </c>
      <c r="B490" s="14" t="s">
        <v>6836</v>
      </c>
      <c r="C490" s="15" t="s">
        <v>10644</v>
      </c>
      <c r="D490" s="15">
        <v>441.0</v>
      </c>
      <c r="E490" s="15" t="s">
        <v>13366</v>
      </c>
      <c r="F490" s="15" t="s">
        <v>12303</v>
      </c>
      <c r="H490" s="15" t="s">
        <v>13367</v>
      </c>
      <c r="I490" s="15" t="s">
        <v>13368</v>
      </c>
    </row>
    <row r="491">
      <c r="A491" s="15" t="s">
        <v>10646</v>
      </c>
      <c r="B491" s="14" t="s">
        <v>6838</v>
      </c>
      <c r="C491" s="15" t="s">
        <v>10647</v>
      </c>
      <c r="D491" s="15">
        <v>442.0</v>
      </c>
      <c r="E491" s="15" t="s">
        <v>13369</v>
      </c>
      <c r="F491" s="15" t="s">
        <v>12307</v>
      </c>
    </row>
    <row r="492">
      <c r="A492" s="15" t="s">
        <v>10649</v>
      </c>
      <c r="B492" s="14" t="s">
        <v>6841</v>
      </c>
      <c r="C492" s="15" t="s">
        <v>10650</v>
      </c>
      <c r="D492" s="15">
        <v>445.0</v>
      </c>
      <c r="E492" s="15" t="s">
        <v>13370</v>
      </c>
      <c r="F492" s="15" t="s">
        <v>12311</v>
      </c>
      <c r="H492" s="15" t="s">
        <v>13371</v>
      </c>
      <c r="I492" s="15" t="s">
        <v>13372</v>
      </c>
    </row>
    <row r="493">
      <c r="A493" s="15" t="s">
        <v>10652</v>
      </c>
      <c r="B493" s="14" t="s">
        <v>6844</v>
      </c>
      <c r="C493" s="15" t="s">
        <v>10653</v>
      </c>
      <c r="D493" s="15">
        <v>446.0</v>
      </c>
      <c r="E493" s="15" t="s">
        <v>13373</v>
      </c>
      <c r="F493" s="15" t="s">
        <v>12313</v>
      </c>
      <c r="H493" s="15" t="s">
        <v>13374</v>
      </c>
      <c r="I493" s="15" t="s">
        <v>13375</v>
      </c>
    </row>
    <row r="494">
      <c r="A494" s="15" t="s">
        <v>10658</v>
      </c>
      <c r="B494" s="14" t="s">
        <v>6848</v>
      </c>
      <c r="C494" s="15" t="s">
        <v>10659</v>
      </c>
      <c r="D494" s="15">
        <v>446.0</v>
      </c>
      <c r="E494" s="15" t="s">
        <v>13376</v>
      </c>
      <c r="F494" s="15" t="s">
        <v>12315</v>
      </c>
      <c r="H494" s="15" t="s">
        <v>13374</v>
      </c>
      <c r="I494" s="15" t="s">
        <v>13377</v>
      </c>
    </row>
    <row r="495">
      <c r="A495" s="15" t="s">
        <v>10661</v>
      </c>
      <c r="B495" s="14" t="s">
        <v>6851</v>
      </c>
      <c r="C495" s="15" t="s">
        <v>10662</v>
      </c>
      <c r="D495" s="15">
        <v>447.0</v>
      </c>
      <c r="E495" s="15" t="s">
        <v>13378</v>
      </c>
      <c r="F495" s="15" t="s">
        <v>12317</v>
      </c>
      <c r="H495" s="15" t="s">
        <v>13379</v>
      </c>
      <c r="I495" s="15" t="s">
        <v>13380</v>
      </c>
    </row>
    <row r="496">
      <c r="A496" s="15" t="s">
        <v>10664</v>
      </c>
      <c r="B496" s="14" t="s">
        <v>6854</v>
      </c>
      <c r="C496" s="15" t="s">
        <v>10665</v>
      </c>
      <c r="D496" s="15">
        <v>448.0</v>
      </c>
      <c r="E496" s="15" t="s">
        <v>13381</v>
      </c>
      <c r="F496" s="15" t="s">
        <v>12321</v>
      </c>
      <c r="H496" s="15" t="s">
        <v>13382</v>
      </c>
      <c r="I496" s="15" t="s">
        <v>13383</v>
      </c>
    </row>
    <row r="497">
      <c r="A497" s="15" t="s">
        <v>10667</v>
      </c>
      <c r="B497" s="14" t="s">
        <v>6857</v>
      </c>
      <c r="C497" s="15" t="s">
        <v>10668</v>
      </c>
      <c r="D497" s="15">
        <v>449.0</v>
      </c>
      <c r="E497" s="15" t="s">
        <v>13384</v>
      </c>
      <c r="F497" s="15" t="s">
        <v>12323</v>
      </c>
      <c r="H497" s="15" t="s">
        <v>13385</v>
      </c>
      <c r="I497" s="15" t="s">
        <v>13386</v>
      </c>
    </row>
    <row r="498">
      <c r="A498" s="15" t="s">
        <v>10670</v>
      </c>
      <c r="B498" s="14" t="s">
        <v>6860</v>
      </c>
      <c r="C498" s="15" t="s">
        <v>10671</v>
      </c>
      <c r="D498" s="15">
        <v>450.0</v>
      </c>
      <c r="E498" s="15" t="s">
        <v>13387</v>
      </c>
      <c r="F498" s="15" t="s">
        <v>12325</v>
      </c>
      <c r="H498" s="15" t="s">
        <v>13388</v>
      </c>
      <c r="I498" s="15" t="s">
        <v>13389</v>
      </c>
    </row>
    <row r="499">
      <c r="A499" s="15" t="s">
        <v>10673</v>
      </c>
      <c r="B499" s="14" t="s">
        <v>6863</v>
      </c>
      <c r="C499" s="15" t="s">
        <v>10674</v>
      </c>
      <c r="D499" s="15">
        <v>451.0</v>
      </c>
      <c r="E499" s="15" t="s">
        <v>13390</v>
      </c>
      <c r="F499" s="15" t="s">
        <v>12330</v>
      </c>
      <c r="H499" s="15" t="s">
        <v>13391</v>
      </c>
      <c r="I499" s="15" t="s">
        <v>13392</v>
      </c>
    </row>
    <row r="500">
      <c r="A500" s="15" t="s">
        <v>10676</v>
      </c>
      <c r="B500" s="14" t="s">
        <v>6866</v>
      </c>
      <c r="C500" s="15" t="s">
        <v>10677</v>
      </c>
      <c r="D500" s="15">
        <v>453.0</v>
      </c>
      <c r="E500" s="15" t="s">
        <v>13393</v>
      </c>
      <c r="F500" s="15" t="s">
        <v>12332</v>
      </c>
      <c r="H500" s="15" t="s">
        <v>13394</v>
      </c>
      <c r="I500" s="15" t="s">
        <v>10674</v>
      </c>
    </row>
    <row r="501">
      <c r="A501" s="15" t="s">
        <v>10679</v>
      </c>
      <c r="B501" s="14" t="s">
        <v>6869</v>
      </c>
      <c r="C501" s="15" t="s">
        <v>10680</v>
      </c>
      <c r="D501" s="15">
        <v>454.0</v>
      </c>
      <c r="E501" s="15" t="s">
        <v>13395</v>
      </c>
      <c r="F501" s="15" t="s">
        <v>12334</v>
      </c>
      <c r="H501" s="15" t="s">
        <v>13396</v>
      </c>
      <c r="I501" s="15" t="s">
        <v>13397</v>
      </c>
    </row>
    <row r="502">
      <c r="A502" s="15" t="s">
        <v>10682</v>
      </c>
      <c r="B502" s="14" t="s">
        <v>6872</v>
      </c>
      <c r="C502" s="15" t="s">
        <v>10683</v>
      </c>
      <c r="D502" s="15">
        <v>455.0</v>
      </c>
      <c r="E502" s="15" t="s">
        <v>13398</v>
      </c>
      <c r="F502" s="15" t="s">
        <v>12338</v>
      </c>
      <c r="H502" s="15" t="s">
        <v>13399</v>
      </c>
      <c r="I502" s="15" t="s">
        <v>10680</v>
      </c>
    </row>
    <row r="503">
      <c r="A503" s="15" t="s">
        <v>10685</v>
      </c>
      <c r="B503" s="14" t="s">
        <v>6874</v>
      </c>
      <c r="C503" s="15" t="s">
        <v>10686</v>
      </c>
      <c r="D503" s="15">
        <v>455.0</v>
      </c>
      <c r="E503" s="15" t="s">
        <v>13400</v>
      </c>
      <c r="F503" s="15" t="s">
        <v>12340</v>
      </c>
      <c r="H503" s="15" t="s">
        <v>13401</v>
      </c>
      <c r="I503" s="15" t="s">
        <v>13402</v>
      </c>
    </row>
    <row r="504">
      <c r="A504" s="15" t="s">
        <v>10687</v>
      </c>
      <c r="B504" s="14" t="s">
        <v>6876</v>
      </c>
      <c r="C504" s="15" t="s">
        <v>10688</v>
      </c>
      <c r="D504" s="15">
        <v>456.0</v>
      </c>
      <c r="E504" s="15" t="s">
        <v>13403</v>
      </c>
      <c r="F504" s="15" t="s">
        <v>12342</v>
      </c>
      <c r="H504" s="15" t="s">
        <v>13404</v>
      </c>
      <c r="I504" s="15" t="s">
        <v>13405</v>
      </c>
    </row>
    <row r="505">
      <c r="A505" s="15" t="s">
        <v>10690</v>
      </c>
      <c r="B505" s="14" t="s">
        <v>6878</v>
      </c>
      <c r="C505" s="15" t="s">
        <v>10691</v>
      </c>
      <c r="D505" s="15">
        <v>456.0</v>
      </c>
      <c r="E505" s="15" t="s">
        <v>13406</v>
      </c>
      <c r="F505" s="15" t="s">
        <v>12344</v>
      </c>
      <c r="H505" s="15" t="s">
        <v>13407</v>
      </c>
      <c r="I505" s="15" t="s">
        <v>13408</v>
      </c>
    </row>
    <row r="506">
      <c r="A506" s="15" t="s">
        <v>10693</v>
      </c>
      <c r="B506" s="14" t="s">
        <v>6880</v>
      </c>
      <c r="C506" s="15" t="s">
        <v>10694</v>
      </c>
      <c r="D506" s="15">
        <v>456.0</v>
      </c>
      <c r="E506" s="15" t="s">
        <v>13409</v>
      </c>
      <c r="F506" s="15" t="s">
        <v>12346</v>
      </c>
      <c r="H506" s="15" t="s">
        <v>13410</v>
      </c>
      <c r="I506" s="15" t="s">
        <v>13411</v>
      </c>
    </row>
    <row r="507">
      <c r="A507" s="15" t="s">
        <v>10696</v>
      </c>
      <c r="B507" s="14" t="s">
        <v>6883</v>
      </c>
      <c r="C507" s="15" t="s">
        <v>10697</v>
      </c>
      <c r="D507" s="15">
        <v>457.0</v>
      </c>
      <c r="E507" s="15" t="s">
        <v>13412</v>
      </c>
      <c r="F507" s="15" t="s">
        <v>12349</v>
      </c>
      <c r="H507" s="15" t="s">
        <v>13413</v>
      </c>
      <c r="I507" s="15" t="s">
        <v>13414</v>
      </c>
    </row>
    <row r="508">
      <c r="A508" s="15" t="s">
        <v>10699</v>
      </c>
      <c r="B508" s="14" t="s">
        <v>6885</v>
      </c>
      <c r="C508" s="15" t="s">
        <v>10700</v>
      </c>
      <c r="D508" s="15">
        <v>457.0</v>
      </c>
      <c r="E508" s="15" t="s">
        <v>13415</v>
      </c>
      <c r="F508" s="15" t="s">
        <v>12353</v>
      </c>
      <c r="H508" s="15" t="s">
        <v>13416</v>
      </c>
      <c r="I508" s="15" t="s">
        <v>13417</v>
      </c>
    </row>
    <row r="509">
      <c r="A509" s="15" t="s">
        <v>10702</v>
      </c>
      <c r="B509" s="14" t="s">
        <v>6888</v>
      </c>
      <c r="C509" s="15" t="s">
        <v>10703</v>
      </c>
      <c r="D509" s="15">
        <v>458.0</v>
      </c>
      <c r="E509" s="15" t="s">
        <v>13418</v>
      </c>
      <c r="F509" s="15" t="s">
        <v>12357</v>
      </c>
      <c r="H509" s="15" t="s">
        <v>13419</v>
      </c>
      <c r="I509" s="15" t="s">
        <v>13420</v>
      </c>
    </row>
    <row r="510">
      <c r="A510" s="15" t="s">
        <v>10705</v>
      </c>
      <c r="B510" s="14" t="s">
        <v>6890</v>
      </c>
      <c r="C510" s="15" t="s">
        <v>10706</v>
      </c>
      <c r="D510" s="15">
        <v>458.0</v>
      </c>
      <c r="E510" s="15" t="s">
        <v>13421</v>
      </c>
      <c r="F510" s="15" t="s">
        <v>12361</v>
      </c>
      <c r="H510" s="15" t="s">
        <v>13422</v>
      </c>
      <c r="I510" s="15" t="s">
        <v>13153</v>
      </c>
    </row>
    <row r="511">
      <c r="A511" s="15" t="s">
        <v>10708</v>
      </c>
      <c r="B511" s="14" t="s">
        <v>6893</v>
      </c>
      <c r="C511" s="15" t="s">
        <v>10709</v>
      </c>
      <c r="D511" s="15">
        <v>459.0</v>
      </c>
      <c r="E511" s="15" t="s">
        <v>13423</v>
      </c>
      <c r="F511" s="15" t="s">
        <v>12365</v>
      </c>
      <c r="H511" s="15" t="s">
        <v>13424</v>
      </c>
      <c r="I511" s="15" t="s">
        <v>13425</v>
      </c>
    </row>
    <row r="512">
      <c r="A512" s="15" t="s">
        <v>10711</v>
      </c>
      <c r="B512" s="14" t="s">
        <v>6896</v>
      </c>
      <c r="C512" s="15" t="s">
        <v>10712</v>
      </c>
      <c r="D512" s="15">
        <v>460.0</v>
      </c>
      <c r="E512" s="15" t="s">
        <v>13426</v>
      </c>
      <c r="F512" s="15" t="s">
        <v>12369</v>
      </c>
      <c r="H512" s="15" t="s">
        <v>13427</v>
      </c>
      <c r="I512" s="15" t="s">
        <v>13428</v>
      </c>
    </row>
    <row r="513">
      <c r="A513" s="15" t="s">
        <v>10714</v>
      </c>
      <c r="B513" s="14" t="s">
        <v>6898</v>
      </c>
      <c r="C513" s="15" t="s">
        <v>10715</v>
      </c>
      <c r="D513" s="15">
        <v>462.0</v>
      </c>
      <c r="E513" s="15" t="s">
        <v>13429</v>
      </c>
      <c r="F513" s="15" t="s">
        <v>12373</v>
      </c>
      <c r="H513" s="15" t="s">
        <v>13430</v>
      </c>
      <c r="I513" s="15" t="s">
        <v>13431</v>
      </c>
    </row>
    <row r="514">
      <c r="A514" s="15" t="s">
        <v>10717</v>
      </c>
      <c r="B514" s="14" t="s">
        <v>6900</v>
      </c>
      <c r="C514" s="15" t="s">
        <v>10718</v>
      </c>
      <c r="D514" s="15">
        <v>462.0</v>
      </c>
      <c r="E514" s="15" t="s">
        <v>13432</v>
      </c>
      <c r="F514" s="15" t="s">
        <v>12377</v>
      </c>
      <c r="H514" s="15" t="s">
        <v>13433</v>
      </c>
      <c r="I514" s="15" t="s">
        <v>13434</v>
      </c>
    </row>
    <row r="515">
      <c r="A515" s="15" t="s">
        <v>10720</v>
      </c>
      <c r="B515" s="14" t="s">
        <v>6903</v>
      </c>
      <c r="C515" s="15" t="s">
        <v>10721</v>
      </c>
      <c r="D515" s="15">
        <v>463.0</v>
      </c>
      <c r="E515" s="15" t="s">
        <v>13435</v>
      </c>
      <c r="F515" s="15" t="s">
        <v>12383</v>
      </c>
      <c r="H515" s="15" t="s">
        <v>13436</v>
      </c>
      <c r="I515" s="15" t="s">
        <v>10718</v>
      </c>
    </row>
    <row r="516">
      <c r="A516" s="15" t="s">
        <v>10723</v>
      </c>
      <c r="B516" s="14" t="s">
        <v>6905</v>
      </c>
      <c r="C516" s="15" t="s">
        <v>10724</v>
      </c>
      <c r="D516" s="15">
        <v>463.0</v>
      </c>
      <c r="E516" s="15" t="s">
        <v>13437</v>
      </c>
      <c r="F516" s="15" t="s">
        <v>12387</v>
      </c>
      <c r="H516" s="15" t="s">
        <v>3105</v>
      </c>
      <c r="I516" s="15" t="s">
        <v>13438</v>
      </c>
    </row>
    <row r="517">
      <c r="A517" s="15" t="s">
        <v>10726</v>
      </c>
      <c r="B517" s="14" t="s">
        <v>6908</v>
      </c>
      <c r="C517" s="15" t="s">
        <v>10727</v>
      </c>
      <c r="D517" s="15">
        <v>464.0</v>
      </c>
      <c r="E517" s="15" t="s">
        <v>13439</v>
      </c>
      <c r="F517" s="15" t="s">
        <v>12391</v>
      </c>
      <c r="H517" s="15" t="s">
        <v>13440</v>
      </c>
      <c r="I517" s="15" t="s">
        <v>13441</v>
      </c>
    </row>
    <row r="518">
      <c r="A518" s="15" t="s">
        <v>10729</v>
      </c>
      <c r="B518" s="14" t="s">
        <v>6911</v>
      </c>
      <c r="C518" s="15" t="s">
        <v>10730</v>
      </c>
      <c r="D518" s="15">
        <v>465.0</v>
      </c>
      <c r="E518" s="15" t="s">
        <v>13442</v>
      </c>
      <c r="F518" s="15" t="s">
        <v>12393</v>
      </c>
      <c r="H518" s="15" t="s">
        <v>13443</v>
      </c>
      <c r="I518" s="15" t="s">
        <v>13444</v>
      </c>
    </row>
    <row r="519">
      <c r="A519" s="15" t="s">
        <v>10732</v>
      </c>
      <c r="B519" s="14" t="s">
        <v>6913</v>
      </c>
      <c r="C519" s="15" t="s">
        <v>10733</v>
      </c>
      <c r="D519" s="15">
        <v>465.0</v>
      </c>
      <c r="E519" s="15" t="s">
        <v>13445</v>
      </c>
      <c r="F519" s="15" t="s">
        <v>12397</v>
      </c>
      <c r="H519" s="15" t="s">
        <v>13446</v>
      </c>
      <c r="I519" s="15" t="s">
        <v>13447</v>
      </c>
    </row>
    <row r="520">
      <c r="H520" s="15" t="s">
        <v>13448</v>
      </c>
      <c r="I520" s="15" t="s">
        <v>13449</v>
      </c>
    </row>
    <row r="521">
      <c r="A521" s="15" t="s">
        <v>10735</v>
      </c>
      <c r="B521" s="14" t="s">
        <v>6915</v>
      </c>
      <c r="C521" s="15" t="s">
        <v>10736</v>
      </c>
      <c r="D521" s="15">
        <v>466.0</v>
      </c>
      <c r="E521" s="15" t="s">
        <v>13450</v>
      </c>
      <c r="F521" s="15" t="s">
        <v>12400</v>
      </c>
      <c r="H521" s="15" t="s">
        <v>13451</v>
      </c>
      <c r="I521" s="15" t="s">
        <v>13452</v>
      </c>
    </row>
    <row r="522">
      <c r="A522" s="15" t="s">
        <v>10738</v>
      </c>
      <c r="B522" s="14" t="s">
        <v>6918</v>
      </c>
      <c r="C522" s="15" t="s">
        <v>10739</v>
      </c>
      <c r="D522" s="15">
        <v>467.0</v>
      </c>
      <c r="E522" s="15" t="s">
        <v>13453</v>
      </c>
      <c r="F522" s="15" t="s">
        <v>12404</v>
      </c>
      <c r="H522" s="15" t="s">
        <v>13454</v>
      </c>
      <c r="I522" s="15" t="s">
        <v>13455</v>
      </c>
    </row>
    <row r="523">
      <c r="A523" s="15" t="s">
        <v>10741</v>
      </c>
      <c r="B523" s="14" t="s">
        <v>6921</v>
      </c>
      <c r="C523" s="15" t="s">
        <v>10742</v>
      </c>
      <c r="D523" s="15">
        <v>468.0</v>
      </c>
      <c r="E523" s="15" t="s">
        <v>13456</v>
      </c>
      <c r="F523" s="15" t="s">
        <v>12408</v>
      </c>
      <c r="H523" s="15" t="s">
        <v>13457</v>
      </c>
      <c r="I523" s="15" t="s">
        <v>13458</v>
      </c>
    </row>
    <row r="524">
      <c r="A524" s="15" t="s">
        <v>10744</v>
      </c>
      <c r="B524" s="14" t="s">
        <v>6924</v>
      </c>
      <c r="C524" s="15" t="s">
        <v>10745</v>
      </c>
      <c r="D524" s="15">
        <v>469.0</v>
      </c>
      <c r="E524" s="15" t="s">
        <v>13459</v>
      </c>
      <c r="F524" s="15" t="s">
        <v>12412</v>
      </c>
      <c r="H524" s="15" t="s">
        <v>13460</v>
      </c>
      <c r="I524" s="15" t="s">
        <v>13461</v>
      </c>
    </row>
    <row r="525">
      <c r="A525" s="15" t="s">
        <v>10747</v>
      </c>
      <c r="B525" s="14" t="s">
        <v>6927</v>
      </c>
      <c r="C525" s="15" t="s">
        <v>10748</v>
      </c>
      <c r="D525" s="15">
        <v>470.0</v>
      </c>
      <c r="E525" s="15" t="s">
        <v>13462</v>
      </c>
      <c r="F525" s="15" t="s">
        <v>12416</v>
      </c>
      <c r="H525" s="15" t="s">
        <v>13463</v>
      </c>
      <c r="I525" s="15" t="s">
        <v>13464</v>
      </c>
    </row>
    <row r="526">
      <c r="A526" s="15" t="s">
        <v>10750</v>
      </c>
      <c r="B526" s="14" t="s">
        <v>6930</v>
      </c>
      <c r="C526" s="15" t="s">
        <v>10751</v>
      </c>
      <c r="D526" s="15">
        <v>471.0</v>
      </c>
      <c r="E526" s="15" t="s">
        <v>13465</v>
      </c>
      <c r="F526" s="15" t="s">
        <v>12420</v>
      </c>
      <c r="H526" s="15" t="s">
        <v>13466</v>
      </c>
      <c r="I526" s="15" t="s">
        <v>13467</v>
      </c>
    </row>
    <row r="527">
      <c r="A527" s="15" t="s">
        <v>10753</v>
      </c>
      <c r="B527" s="14" t="s">
        <v>6933</v>
      </c>
      <c r="C527" s="15" t="s">
        <v>10754</v>
      </c>
      <c r="D527" s="15">
        <v>471.0</v>
      </c>
      <c r="E527" s="15" t="s">
        <v>13468</v>
      </c>
      <c r="F527" s="15" t="s">
        <v>12424</v>
      </c>
      <c r="H527" s="15" t="s">
        <v>13469</v>
      </c>
      <c r="I527" s="15" t="s">
        <v>13470</v>
      </c>
    </row>
    <row r="528">
      <c r="A528" s="15" t="s">
        <v>10756</v>
      </c>
      <c r="B528" s="14" t="s">
        <v>6935</v>
      </c>
      <c r="C528" s="15" t="s">
        <v>10757</v>
      </c>
      <c r="D528" s="15">
        <v>472.0</v>
      </c>
      <c r="E528" s="15" t="s">
        <v>13471</v>
      </c>
      <c r="F528" s="15" t="s">
        <v>12428</v>
      </c>
      <c r="H528" s="15" t="s">
        <v>13472</v>
      </c>
      <c r="I528" s="15" t="s">
        <v>13473</v>
      </c>
    </row>
    <row r="529">
      <c r="A529" s="15" t="s">
        <v>10759</v>
      </c>
      <c r="B529" s="14" t="s">
        <v>6938</v>
      </c>
      <c r="C529" s="15" t="s">
        <v>10760</v>
      </c>
      <c r="D529" s="15">
        <v>474.0</v>
      </c>
      <c r="E529" s="15" t="s">
        <v>13474</v>
      </c>
      <c r="F529" s="15" t="s">
        <v>12432</v>
      </c>
      <c r="H529" s="15" t="s">
        <v>13475</v>
      </c>
      <c r="I529" s="15" t="s">
        <v>13476</v>
      </c>
    </row>
    <row r="530">
      <c r="A530" s="15" t="s">
        <v>10762</v>
      </c>
      <c r="B530" s="14" t="s">
        <v>6941</v>
      </c>
      <c r="C530" s="15" t="s">
        <v>10763</v>
      </c>
      <c r="D530" s="15">
        <v>475.0</v>
      </c>
      <c r="E530" s="15" t="s">
        <v>13477</v>
      </c>
      <c r="F530" s="15" t="s">
        <v>12436</v>
      </c>
      <c r="H530" s="15" t="s">
        <v>13478</v>
      </c>
      <c r="I530" s="15" t="s">
        <v>13479</v>
      </c>
    </row>
    <row r="531">
      <c r="A531" s="15" t="s">
        <v>10765</v>
      </c>
      <c r="B531" s="14" t="s">
        <v>6944</v>
      </c>
      <c r="C531" s="15" t="s">
        <v>10766</v>
      </c>
      <c r="D531" s="15">
        <v>476.0</v>
      </c>
      <c r="E531" s="15" t="s">
        <v>13480</v>
      </c>
      <c r="F531" s="15" t="s">
        <v>12440</v>
      </c>
      <c r="H531" s="15" t="s">
        <v>13481</v>
      </c>
      <c r="I531" s="15" t="s">
        <v>13482</v>
      </c>
    </row>
    <row r="532">
      <c r="A532" s="15" t="s">
        <v>10768</v>
      </c>
      <c r="B532" s="14" t="s">
        <v>6947</v>
      </c>
      <c r="C532" s="15" t="s">
        <v>10769</v>
      </c>
      <c r="D532" s="15">
        <v>478.0</v>
      </c>
      <c r="E532" s="15" t="s">
        <v>13483</v>
      </c>
      <c r="F532" s="15" t="s">
        <v>12444</v>
      </c>
      <c r="H532" s="15" t="s">
        <v>13484</v>
      </c>
      <c r="I532" s="15" t="s">
        <v>13232</v>
      </c>
    </row>
    <row r="533">
      <c r="A533" s="15" t="s">
        <v>10771</v>
      </c>
      <c r="B533" s="14" t="s">
        <v>6950</v>
      </c>
      <c r="C533" s="15" t="s">
        <v>10772</v>
      </c>
      <c r="D533" s="15">
        <v>478.0</v>
      </c>
      <c r="E533" s="15" t="s">
        <v>13485</v>
      </c>
      <c r="F533" s="15" t="s">
        <v>12446</v>
      </c>
    </row>
    <row r="534">
      <c r="A534" s="15" t="s">
        <v>10774</v>
      </c>
      <c r="B534" s="14" t="s">
        <v>6952</v>
      </c>
      <c r="C534" s="15" t="s">
        <v>10775</v>
      </c>
      <c r="D534" s="15">
        <v>480.0</v>
      </c>
      <c r="E534" s="15" t="s">
        <v>13486</v>
      </c>
      <c r="F534" s="15" t="s">
        <v>12450</v>
      </c>
      <c r="H534" s="15" t="s">
        <v>13487</v>
      </c>
      <c r="I534" s="15" t="s">
        <v>13488</v>
      </c>
    </row>
    <row r="535">
      <c r="A535" s="15" t="s">
        <v>10776</v>
      </c>
      <c r="B535" s="14" t="s">
        <v>6955</v>
      </c>
      <c r="C535" s="15" t="s">
        <v>10777</v>
      </c>
      <c r="D535" s="15">
        <v>481.0</v>
      </c>
      <c r="E535" s="15" t="s">
        <v>13489</v>
      </c>
      <c r="F535" s="15" t="s">
        <v>12454</v>
      </c>
      <c r="H535" s="15" t="s">
        <v>13490</v>
      </c>
      <c r="I535" s="15" t="s">
        <v>13491</v>
      </c>
    </row>
    <row r="536">
      <c r="A536" s="15" t="s">
        <v>10779</v>
      </c>
      <c r="B536" s="14" t="s">
        <v>6957</v>
      </c>
      <c r="C536" s="15" t="s">
        <v>10780</v>
      </c>
      <c r="D536" s="15">
        <v>481.0</v>
      </c>
      <c r="E536" s="15" t="s">
        <v>13492</v>
      </c>
      <c r="F536" s="15" t="s">
        <v>12456</v>
      </c>
      <c r="H536" s="15" t="s">
        <v>13493</v>
      </c>
      <c r="I536" s="15" t="s">
        <v>13494</v>
      </c>
    </row>
    <row r="537">
      <c r="A537" s="15" t="s">
        <v>10783</v>
      </c>
      <c r="B537" s="14" t="s">
        <v>6959</v>
      </c>
      <c r="C537" s="15" t="s">
        <v>10784</v>
      </c>
      <c r="D537" s="15">
        <v>484.0</v>
      </c>
      <c r="E537" s="15" t="s">
        <v>13495</v>
      </c>
      <c r="F537" s="15" t="s">
        <v>12460</v>
      </c>
      <c r="H537" s="15" t="s">
        <v>13496</v>
      </c>
      <c r="I537" s="15" t="s">
        <v>13497</v>
      </c>
    </row>
    <row r="538">
      <c r="A538" s="15" t="s">
        <v>10786</v>
      </c>
      <c r="B538" s="14" t="s">
        <v>6962</v>
      </c>
      <c r="C538" s="15" t="s">
        <v>10787</v>
      </c>
      <c r="D538" s="15">
        <v>485.0</v>
      </c>
      <c r="E538" s="15" t="s">
        <v>13498</v>
      </c>
      <c r="F538" s="15" t="s">
        <v>12466</v>
      </c>
      <c r="H538" s="15" t="s">
        <v>13499</v>
      </c>
      <c r="I538" s="15" t="s">
        <v>13500</v>
      </c>
    </row>
    <row r="539">
      <c r="A539" s="15" t="s">
        <v>10789</v>
      </c>
      <c r="B539" s="14" t="s">
        <v>6965</v>
      </c>
      <c r="C539" s="15" t="s">
        <v>10790</v>
      </c>
      <c r="D539" s="15">
        <v>485.0</v>
      </c>
      <c r="E539" s="15" t="s">
        <v>13501</v>
      </c>
      <c r="F539" s="15" t="s">
        <v>12470</v>
      </c>
      <c r="H539" s="15" t="s">
        <v>13502</v>
      </c>
      <c r="I539" s="15" t="s">
        <v>13503</v>
      </c>
    </row>
    <row r="540">
      <c r="A540" s="15" t="s">
        <v>10792</v>
      </c>
      <c r="B540" s="14" t="s">
        <v>6967</v>
      </c>
      <c r="C540" s="15" t="s">
        <v>10793</v>
      </c>
      <c r="D540" s="15">
        <v>486.0</v>
      </c>
      <c r="E540" s="15" t="s">
        <v>13504</v>
      </c>
      <c r="F540" s="15" t="s">
        <v>12474</v>
      </c>
      <c r="H540" s="15" t="s">
        <v>13505</v>
      </c>
      <c r="I540" s="15" t="s">
        <v>13506</v>
      </c>
    </row>
    <row r="541">
      <c r="A541" s="15" t="s">
        <v>10794</v>
      </c>
      <c r="B541" s="14" t="s">
        <v>6970</v>
      </c>
      <c r="C541" s="15" t="s">
        <v>10795</v>
      </c>
      <c r="D541" s="15">
        <v>487.0</v>
      </c>
      <c r="E541" s="15" t="s">
        <v>13507</v>
      </c>
      <c r="F541" s="15" t="s">
        <v>12480</v>
      </c>
      <c r="H541" s="15" t="s">
        <v>13508</v>
      </c>
      <c r="I541" s="15" t="s">
        <v>13509</v>
      </c>
    </row>
    <row r="542">
      <c r="A542" s="15" t="s">
        <v>10799</v>
      </c>
      <c r="B542" s="14" t="s">
        <v>6973</v>
      </c>
      <c r="C542" s="15" t="s">
        <v>10800</v>
      </c>
      <c r="D542" s="15">
        <v>488.0</v>
      </c>
      <c r="E542" s="15" t="s">
        <v>13510</v>
      </c>
      <c r="F542" s="15" t="s">
        <v>12478</v>
      </c>
      <c r="H542" s="15" t="s">
        <v>13511</v>
      </c>
      <c r="I542" s="15" t="s">
        <v>13512</v>
      </c>
    </row>
    <row r="543">
      <c r="A543" s="15" t="s">
        <v>10802</v>
      </c>
      <c r="B543" s="14" t="s">
        <v>6976</v>
      </c>
      <c r="C543" s="15" t="s">
        <v>10803</v>
      </c>
      <c r="D543" s="15">
        <v>489.0</v>
      </c>
      <c r="E543" s="15" t="s">
        <v>13513</v>
      </c>
      <c r="F543" s="15" t="s">
        <v>12482</v>
      </c>
      <c r="H543" s="15" t="s">
        <v>13514</v>
      </c>
      <c r="I543" s="15" t="s">
        <v>13515</v>
      </c>
    </row>
    <row r="544">
      <c r="A544" s="15" t="s">
        <v>10805</v>
      </c>
      <c r="B544" s="14" t="s">
        <v>6979</v>
      </c>
      <c r="C544" s="15" t="s">
        <v>10806</v>
      </c>
      <c r="D544" s="15">
        <v>490.0</v>
      </c>
      <c r="E544" s="15" t="s">
        <v>13516</v>
      </c>
      <c r="F544" s="15" t="s">
        <v>12486</v>
      </c>
      <c r="H544" s="15" t="s">
        <v>13517</v>
      </c>
      <c r="I544" s="15" t="s">
        <v>13518</v>
      </c>
    </row>
    <row r="545">
      <c r="A545" s="15" t="s">
        <v>10808</v>
      </c>
      <c r="B545" s="14" t="s">
        <v>6982</v>
      </c>
      <c r="C545" s="15" t="s">
        <v>10809</v>
      </c>
      <c r="D545" s="15">
        <v>491.0</v>
      </c>
      <c r="E545" s="15" t="s">
        <v>13519</v>
      </c>
      <c r="F545" s="15" t="s">
        <v>12488</v>
      </c>
      <c r="H545" s="15" t="s">
        <v>13520</v>
      </c>
      <c r="I545" s="15" t="s">
        <v>13521</v>
      </c>
    </row>
    <row r="546">
      <c r="A546" s="15" t="s">
        <v>10811</v>
      </c>
      <c r="B546" s="14" t="s">
        <v>6985</v>
      </c>
      <c r="C546" s="15" t="s">
        <v>10812</v>
      </c>
      <c r="D546" s="15">
        <v>491.0</v>
      </c>
      <c r="E546" s="15" t="s">
        <v>13522</v>
      </c>
      <c r="F546" s="15" t="s">
        <v>12492</v>
      </c>
      <c r="H546" s="15" t="s">
        <v>13523</v>
      </c>
      <c r="I546" s="15" t="s">
        <v>13524</v>
      </c>
    </row>
    <row r="547">
      <c r="A547" s="15" t="s">
        <v>10814</v>
      </c>
      <c r="B547" s="14" t="s">
        <v>6987</v>
      </c>
      <c r="C547" s="15" t="s">
        <v>10815</v>
      </c>
      <c r="D547" s="15">
        <v>491.0</v>
      </c>
      <c r="E547" s="15" t="s">
        <v>13525</v>
      </c>
      <c r="F547" s="15" t="s">
        <v>12496</v>
      </c>
      <c r="H547" s="15" t="s">
        <v>13526</v>
      </c>
      <c r="I547" s="15" t="s">
        <v>13527</v>
      </c>
    </row>
    <row r="548">
      <c r="A548" s="15" t="s">
        <v>10817</v>
      </c>
      <c r="B548" s="14" t="s">
        <v>6989</v>
      </c>
      <c r="C548" s="15" t="s">
        <v>10818</v>
      </c>
      <c r="D548" s="15">
        <v>491.0</v>
      </c>
      <c r="E548" s="15" t="s">
        <v>13528</v>
      </c>
      <c r="F548" s="15" t="s">
        <v>12500</v>
      </c>
      <c r="H548" s="15" t="s">
        <v>13529</v>
      </c>
      <c r="I548" s="15" t="s">
        <v>13530</v>
      </c>
    </row>
    <row r="549">
      <c r="A549" s="15" t="s">
        <v>10820</v>
      </c>
      <c r="B549" s="14" t="s">
        <v>6991</v>
      </c>
      <c r="C549" s="15" t="s">
        <v>10821</v>
      </c>
      <c r="D549" s="15">
        <v>492.0</v>
      </c>
      <c r="E549" s="15" t="s">
        <v>13531</v>
      </c>
      <c r="F549" s="15" t="s">
        <v>12502</v>
      </c>
    </row>
    <row r="550">
      <c r="A550" s="15" t="s">
        <v>10824</v>
      </c>
      <c r="B550" s="14" t="s">
        <v>6994</v>
      </c>
      <c r="C550" s="15" t="s">
        <v>10825</v>
      </c>
      <c r="D550" s="15">
        <v>494.0</v>
      </c>
      <c r="E550" s="15" t="s">
        <v>13532</v>
      </c>
      <c r="F550" s="15" t="s">
        <v>12508</v>
      </c>
      <c r="H550" s="15" t="s">
        <v>13533</v>
      </c>
      <c r="I550" s="15" t="s">
        <v>13534</v>
      </c>
    </row>
    <row r="551">
      <c r="A551" s="15" t="s">
        <v>10827</v>
      </c>
      <c r="B551" s="14" t="s">
        <v>6997</v>
      </c>
      <c r="C551" s="15" t="s">
        <v>10828</v>
      </c>
      <c r="D551" s="15">
        <v>495.0</v>
      </c>
      <c r="E551" s="15" t="s">
        <v>13535</v>
      </c>
      <c r="F551" s="15" t="s">
        <v>12512</v>
      </c>
      <c r="H551" s="15" t="s">
        <v>13536</v>
      </c>
      <c r="I551" s="15" t="s">
        <v>13537</v>
      </c>
    </row>
    <row r="552">
      <c r="A552" s="15" t="s">
        <v>10830</v>
      </c>
      <c r="B552" s="14" t="s">
        <v>7000</v>
      </c>
      <c r="C552" s="15" t="s">
        <v>10831</v>
      </c>
      <c r="D552" s="15">
        <v>496.0</v>
      </c>
      <c r="E552" s="15" t="s">
        <v>13538</v>
      </c>
      <c r="F552" s="15" t="s">
        <v>12516</v>
      </c>
      <c r="H552" s="15" t="s">
        <v>13539</v>
      </c>
      <c r="I552" s="15" t="s">
        <v>13540</v>
      </c>
    </row>
    <row r="553">
      <c r="A553" s="15" t="s">
        <v>10833</v>
      </c>
      <c r="B553" s="14" t="s">
        <v>7003</v>
      </c>
      <c r="C553" s="15" t="s">
        <v>10834</v>
      </c>
      <c r="D553" s="15">
        <v>497.0</v>
      </c>
      <c r="E553" s="15" t="s">
        <v>13541</v>
      </c>
      <c r="F553" s="15" t="s">
        <v>13542</v>
      </c>
      <c r="H553" s="15" t="s">
        <v>13543</v>
      </c>
      <c r="I553" s="15" t="s">
        <v>13544</v>
      </c>
    </row>
    <row r="554">
      <c r="A554" s="15" t="s">
        <v>10836</v>
      </c>
      <c r="B554" s="14" t="s">
        <v>7006</v>
      </c>
      <c r="C554" s="15" t="s">
        <v>10837</v>
      </c>
      <c r="D554" s="15">
        <v>497.0</v>
      </c>
      <c r="E554" s="15" t="s">
        <v>13545</v>
      </c>
      <c r="F554" s="15" t="s">
        <v>12526</v>
      </c>
    </row>
    <row r="555">
      <c r="A555" s="15" t="s">
        <v>10839</v>
      </c>
      <c r="B555" s="14" t="s">
        <v>7008</v>
      </c>
      <c r="C555" s="15" t="s">
        <v>10840</v>
      </c>
      <c r="D555" s="15">
        <v>498.0</v>
      </c>
      <c r="E555" s="15" t="s">
        <v>13546</v>
      </c>
      <c r="F555" s="15" t="s">
        <v>12528</v>
      </c>
      <c r="H555" s="15" t="s">
        <v>13547</v>
      </c>
      <c r="I555" s="15" t="s">
        <v>13548</v>
      </c>
    </row>
    <row r="556">
      <c r="A556" s="15" t="s">
        <v>10842</v>
      </c>
      <c r="B556" s="14" t="s">
        <v>7011</v>
      </c>
      <c r="C556" s="15" t="s">
        <v>10843</v>
      </c>
      <c r="D556" s="15">
        <v>499.0</v>
      </c>
      <c r="E556" s="15" t="s">
        <v>13549</v>
      </c>
      <c r="F556" s="15" t="s">
        <v>12532</v>
      </c>
      <c r="H556" s="15" t="s">
        <v>13550</v>
      </c>
      <c r="I556" s="15" t="s">
        <v>13551</v>
      </c>
    </row>
    <row r="557">
      <c r="A557" s="15" t="s">
        <v>10845</v>
      </c>
      <c r="B557" s="14" t="s">
        <v>7014</v>
      </c>
      <c r="C557" s="15" t="s">
        <v>10846</v>
      </c>
      <c r="D557" s="15">
        <v>500.0</v>
      </c>
      <c r="E557" s="15" t="s">
        <v>13552</v>
      </c>
      <c r="F557" s="15" t="s">
        <v>12536</v>
      </c>
      <c r="H557" s="15" t="s">
        <v>13553</v>
      </c>
      <c r="I557" s="15" t="s">
        <v>13554</v>
      </c>
    </row>
    <row r="558">
      <c r="A558" s="15" t="s">
        <v>10848</v>
      </c>
      <c r="B558" s="14" t="s">
        <v>7017</v>
      </c>
      <c r="C558" s="15" t="s">
        <v>10849</v>
      </c>
      <c r="D558" s="15">
        <v>501.0</v>
      </c>
      <c r="E558" s="15" t="s">
        <v>13555</v>
      </c>
      <c r="F558" s="15" t="s">
        <v>12540</v>
      </c>
      <c r="H558" s="15" t="s">
        <v>13556</v>
      </c>
      <c r="I558" s="15" t="s">
        <v>10849</v>
      </c>
    </row>
    <row r="559">
      <c r="A559" s="15" t="s">
        <v>10851</v>
      </c>
      <c r="B559" s="14" t="s">
        <v>7020</v>
      </c>
      <c r="C559" s="15" t="s">
        <v>10852</v>
      </c>
      <c r="D559" s="15">
        <v>502.0</v>
      </c>
      <c r="E559" s="15" t="s">
        <v>13557</v>
      </c>
      <c r="F559" s="15" t="s">
        <v>12544</v>
      </c>
      <c r="H559" s="15" t="s">
        <v>13558</v>
      </c>
      <c r="I559" s="15" t="s">
        <v>13559</v>
      </c>
    </row>
    <row r="560">
      <c r="A560" s="15" t="s">
        <v>10854</v>
      </c>
      <c r="B560" s="14" t="s">
        <v>7023</v>
      </c>
      <c r="C560" s="15" t="s">
        <v>10855</v>
      </c>
      <c r="D560" s="15">
        <v>503.0</v>
      </c>
      <c r="E560" s="15" t="s">
        <v>13560</v>
      </c>
      <c r="F560" s="15" t="s">
        <v>12548</v>
      </c>
      <c r="H560" s="15" t="s">
        <v>13561</v>
      </c>
      <c r="I560" s="15" t="s">
        <v>13184</v>
      </c>
    </row>
    <row r="561">
      <c r="A561" s="15" t="s">
        <v>10857</v>
      </c>
      <c r="B561" s="14" t="s">
        <v>7026</v>
      </c>
      <c r="C561" s="15" t="s">
        <v>10858</v>
      </c>
      <c r="D561" s="15">
        <v>504.0</v>
      </c>
      <c r="E561" s="15" t="s">
        <v>13562</v>
      </c>
      <c r="F561" s="15" t="s">
        <v>12552</v>
      </c>
      <c r="H561" s="15" t="s">
        <v>13563</v>
      </c>
      <c r="I561" s="15" t="s">
        <v>13564</v>
      </c>
    </row>
    <row r="562">
      <c r="A562" s="15" t="s">
        <v>10860</v>
      </c>
      <c r="B562" s="14" t="s">
        <v>7029</v>
      </c>
      <c r="C562" s="15" t="s">
        <v>10861</v>
      </c>
      <c r="D562" s="15">
        <v>506.0</v>
      </c>
      <c r="E562" s="15" t="s">
        <v>13565</v>
      </c>
      <c r="F562" s="15" t="s">
        <v>12556</v>
      </c>
      <c r="H562" s="15" t="s">
        <v>13566</v>
      </c>
      <c r="I562" s="15" t="s">
        <v>13567</v>
      </c>
    </row>
    <row r="563">
      <c r="A563" s="15" t="s">
        <v>10862</v>
      </c>
      <c r="B563" s="14" t="s">
        <v>7032</v>
      </c>
      <c r="C563" s="15" t="s">
        <v>10863</v>
      </c>
      <c r="D563" s="15">
        <v>507.0</v>
      </c>
      <c r="E563" s="15" t="s">
        <v>13568</v>
      </c>
      <c r="F563" s="15" t="s">
        <v>12560</v>
      </c>
      <c r="H563" s="15" t="s">
        <v>13569</v>
      </c>
      <c r="I563" s="15" t="s">
        <v>13570</v>
      </c>
    </row>
    <row r="564">
      <c r="A564" s="15" t="s">
        <v>10865</v>
      </c>
      <c r="B564" s="14" t="s">
        <v>7035</v>
      </c>
      <c r="C564" s="15" t="s">
        <v>10866</v>
      </c>
      <c r="D564" s="15">
        <v>508.0</v>
      </c>
      <c r="E564" s="15" t="s">
        <v>13571</v>
      </c>
      <c r="F564" s="15" t="s">
        <v>12564</v>
      </c>
      <c r="H564" s="15" t="s">
        <v>13572</v>
      </c>
      <c r="I564" s="15" t="s">
        <v>13573</v>
      </c>
    </row>
    <row r="565">
      <c r="A565" s="15" t="s">
        <v>10868</v>
      </c>
      <c r="B565" s="14" t="s">
        <v>7038</v>
      </c>
      <c r="C565" s="15" t="s">
        <v>10869</v>
      </c>
      <c r="D565" s="15">
        <v>508.0</v>
      </c>
      <c r="E565" s="15" t="s">
        <v>13574</v>
      </c>
      <c r="F565" s="15" t="s">
        <v>12566</v>
      </c>
      <c r="H565" s="15" t="s">
        <v>13575</v>
      </c>
      <c r="I565" s="15" t="s">
        <v>13576</v>
      </c>
    </row>
    <row r="566">
      <c r="A566" s="15" t="s">
        <v>10871</v>
      </c>
      <c r="B566" s="14" t="s">
        <v>7040</v>
      </c>
      <c r="C566" s="15" t="s">
        <v>10872</v>
      </c>
      <c r="D566" s="15">
        <v>509.0</v>
      </c>
      <c r="E566" s="15" t="s">
        <v>13577</v>
      </c>
      <c r="F566" s="15" t="s">
        <v>12570</v>
      </c>
      <c r="H566" s="15" t="s">
        <v>13578</v>
      </c>
      <c r="I566" s="15" t="s">
        <v>13579</v>
      </c>
    </row>
    <row r="567">
      <c r="A567" s="15" t="s">
        <v>10874</v>
      </c>
      <c r="B567" s="14" t="s">
        <v>7043</v>
      </c>
      <c r="C567" s="15" t="s">
        <v>10875</v>
      </c>
      <c r="D567" s="15">
        <v>509.0</v>
      </c>
      <c r="E567" s="15" t="s">
        <v>13580</v>
      </c>
      <c r="F567" s="15" t="s">
        <v>12574</v>
      </c>
      <c r="H567" s="15" t="s">
        <v>13581</v>
      </c>
      <c r="I567" s="15" t="s">
        <v>13582</v>
      </c>
    </row>
    <row r="568">
      <c r="A568" s="15" t="s">
        <v>10877</v>
      </c>
      <c r="B568" s="14" t="s">
        <v>7045</v>
      </c>
      <c r="C568" s="15" t="s">
        <v>10878</v>
      </c>
      <c r="D568" s="15">
        <v>510.0</v>
      </c>
      <c r="E568" s="15" t="s">
        <v>13583</v>
      </c>
      <c r="F568" s="15" t="s">
        <v>12578</v>
      </c>
      <c r="H568" s="15" t="s">
        <v>13584</v>
      </c>
      <c r="I568" s="15" t="s">
        <v>13585</v>
      </c>
    </row>
    <row r="569">
      <c r="A569" s="15" t="s">
        <v>10880</v>
      </c>
      <c r="B569" s="14" t="s">
        <v>7048</v>
      </c>
      <c r="C569" s="15" t="s">
        <v>10881</v>
      </c>
      <c r="D569" s="15">
        <v>511.0</v>
      </c>
      <c r="E569" s="15" t="s">
        <v>13586</v>
      </c>
      <c r="F569" s="15" t="s">
        <v>12581</v>
      </c>
      <c r="H569" s="15" t="s">
        <v>13587</v>
      </c>
      <c r="I569" s="15" t="s">
        <v>13588</v>
      </c>
    </row>
    <row r="570">
      <c r="A570" s="15" t="s">
        <v>10883</v>
      </c>
      <c r="B570" s="14" t="s">
        <v>7051</v>
      </c>
      <c r="C570" s="15" t="s">
        <v>10884</v>
      </c>
      <c r="D570" s="15">
        <v>512.0</v>
      </c>
      <c r="E570" s="15" t="s">
        <v>13589</v>
      </c>
      <c r="F570" s="15" t="s">
        <v>13033</v>
      </c>
      <c r="H570" s="15" t="s">
        <v>13590</v>
      </c>
      <c r="I570" s="15" t="s">
        <v>13591</v>
      </c>
    </row>
    <row r="571">
      <c r="A571" s="15" t="s">
        <v>10886</v>
      </c>
      <c r="B571" s="14" t="s">
        <v>7054</v>
      </c>
      <c r="C571" s="15" t="s">
        <v>10887</v>
      </c>
      <c r="D571" s="15">
        <v>512.0</v>
      </c>
      <c r="E571" s="15" t="s">
        <v>13589</v>
      </c>
      <c r="F571" s="15" t="s">
        <v>13033</v>
      </c>
      <c r="H571" s="15" t="s">
        <v>13592</v>
      </c>
      <c r="I571" s="15" t="s">
        <v>13593</v>
      </c>
    </row>
    <row r="572">
      <c r="A572" s="15" t="s">
        <v>10889</v>
      </c>
      <c r="B572" s="14" t="s">
        <v>7056</v>
      </c>
      <c r="C572" s="15" t="s">
        <v>10890</v>
      </c>
      <c r="D572" s="15">
        <v>513.0</v>
      </c>
      <c r="E572" s="15" t="s">
        <v>13594</v>
      </c>
      <c r="F572" s="15" t="s">
        <v>13037</v>
      </c>
      <c r="H572" s="15" t="s">
        <v>13595</v>
      </c>
      <c r="I572" s="15" t="s">
        <v>13596</v>
      </c>
    </row>
    <row r="573">
      <c r="A573" s="15" t="s">
        <v>10892</v>
      </c>
      <c r="B573" s="14" t="s">
        <v>7059</v>
      </c>
      <c r="C573" s="15" t="s">
        <v>10893</v>
      </c>
      <c r="D573" s="15">
        <v>514.0</v>
      </c>
      <c r="E573" s="15" t="s">
        <v>13597</v>
      </c>
      <c r="F573" s="15" t="s">
        <v>13041</v>
      </c>
      <c r="H573" s="15" t="s">
        <v>13598</v>
      </c>
      <c r="I573" s="15" t="s">
        <v>13599</v>
      </c>
    </row>
    <row r="574">
      <c r="A574" s="15" t="s">
        <v>10894</v>
      </c>
      <c r="B574" s="14" t="s">
        <v>7062</v>
      </c>
      <c r="C574" s="15" t="s">
        <v>10895</v>
      </c>
      <c r="D574" s="15">
        <v>514.0</v>
      </c>
      <c r="E574" s="15" t="s">
        <v>13600</v>
      </c>
      <c r="F574" s="15" t="s">
        <v>13045</v>
      </c>
      <c r="H574" s="15" t="s">
        <v>13601</v>
      </c>
      <c r="I574" s="15" t="s">
        <v>13602</v>
      </c>
    </row>
    <row r="575">
      <c r="A575" s="15" t="s">
        <v>10897</v>
      </c>
      <c r="B575" s="14" t="s">
        <v>7064</v>
      </c>
      <c r="C575" s="15" t="s">
        <v>10898</v>
      </c>
      <c r="D575" s="15">
        <v>515.0</v>
      </c>
      <c r="E575" s="15" t="s">
        <v>13603</v>
      </c>
      <c r="F575" s="15" t="s">
        <v>13049</v>
      </c>
      <c r="H575" s="15" t="s">
        <v>13604</v>
      </c>
      <c r="I575" s="15" t="s">
        <v>13605</v>
      </c>
    </row>
    <row r="576">
      <c r="A576" s="15" t="s">
        <v>10900</v>
      </c>
      <c r="B576" s="14" t="s">
        <v>7067</v>
      </c>
      <c r="C576" s="15" t="s">
        <v>10901</v>
      </c>
      <c r="D576" s="15">
        <v>515.0</v>
      </c>
      <c r="E576" s="15" t="s">
        <v>13606</v>
      </c>
      <c r="F576" s="15" t="s">
        <v>13053</v>
      </c>
      <c r="H576" s="15" t="s">
        <v>13607</v>
      </c>
      <c r="I576" s="15" t="s">
        <v>13608</v>
      </c>
    </row>
    <row r="577">
      <c r="A577" s="15" t="s">
        <v>10903</v>
      </c>
      <c r="B577" s="14" t="s">
        <v>7069</v>
      </c>
      <c r="C577" s="15" t="s">
        <v>10904</v>
      </c>
      <c r="D577" s="15">
        <v>515.0</v>
      </c>
      <c r="E577" s="15" t="s">
        <v>13609</v>
      </c>
      <c r="F577" s="15" t="s">
        <v>13057</v>
      </c>
    </row>
    <row r="578">
      <c r="A578" s="15" t="s">
        <v>10906</v>
      </c>
      <c r="B578" s="14" t="s">
        <v>7071</v>
      </c>
      <c r="C578" s="15" t="s">
        <v>10907</v>
      </c>
      <c r="D578" s="15">
        <v>515.0</v>
      </c>
      <c r="E578" s="15" t="s">
        <v>13610</v>
      </c>
      <c r="F578" s="15" t="s">
        <v>13061</v>
      </c>
      <c r="H578" s="15" t="s">
        <v>13611</v>
      </c>
      <c r="I578" s="15" t="s">
        <v>13608</v>
      </c>
    </row>
    <row r="579">
      <c r="A579" s="15" t="s">
        <v>10908</v>
      </c>
      <c r="B579" s="14" t="s">
        <v>7073</v>
      </c>
      <c r="C579" s="15" t="s">
        <v>10909</v>
      </c>
      <c r="D579" s="15">
        <v>515.0</v>
      </c>
      <c r="E579" s="15" t="s">
        <v>13612</v>
      </c>
      <c r="F579" s="15" t="s">
        <v>13065</v>
      </c>
      <c r="H579" s="15" t="s">
        <v>13613</v>
      </c>
      <c r="I579" s="15" t="s">
        <v>13608</v>
      </c>
    </row>
    <row r="580">
      <c r="A580" s="15" t="s">
        <v>10911</v>
      </c>
      <c r="B580" s="14" t="s">
        <v>7075</v>
      </c>
      <c r="C580" s="15" t="s">
        <v>10912</v>
      </c>
      <c r="D580" s="15">
        <v>517.0</v>
      </c>
      <c r="E580" s="15" t="s">
        <v>13614</v>
      </c>
      <c r="F580" s="15" t="s">
        <v>13069</v>
      </c>
      <c r="H580" s="15" t="s">
        <v>13615</v>
      </c>
      <c r="I580" s="15" t="s">
        <v>13616</v>
      </c>
    </row>
    <row r="581">
      <c r="A581" s="15" t="s">
        <v>10914</v>
      </c>
      <c r="B581" s="14" t="s">
        <v>7078</v>
      </c>
      <c r="C581" s="15" t="s">
        <v>10915</v>
      </c>
      <c r="D581" s="15">
        <v>517.0</v>
      </c>
      <c r="E581" s="15" t="s">
        <v>13614</v>
      </c>
      <c r="F581" s="15" t="s">
        <v>13069</v>
      </c>
      <c r="H581" s="15"/>
      <c r="I581" s="15"/>
    </row>
    <row r="582">
      <c r="A582" s="15" t="s">
        <v>10917</v>
      </c>
      <c r="B582" s="14" t="s">
        <v>7080</v>
      </c>
      <c r="C582" s="15" t="s">
        <v>10918</v>
      </c>
      <c r="D582" s="15">
        <v>519.0</v>
      </c>
      <c r="E582" s="15" t="s">
        <v>13617</v>
      </c>
      <c r="F582" s="15" t="s">
        <v>12032</v>
      </c>
      <c r="H582" s="15" t="s">
        <v>13618</v>
      </c>
      <c r="I582" s="15" t="s">
        <v>13619</v>
      </c>
    </row>
    <row r="583">
      <c r="A583" s="15" t="s">
        <v>10920</v>
      </c>
      <c r="B583" s="14" t="s">
        <v>7083</v>
      </c>
      <c r="C583" s="15" t="s">
        <v>10921</v>
      </c>
      <c r="D583" s="15">
        <v>520.0</v>
      </c>
      <c r="E583" s="15" t="s">
        <v>13620</v>
      </c>
      <c r="F583" s="15" t="s">
        <v>12035</v>
      </c>
      <c r="H583" s="15" t="s">
        <v>13621</v>
      </c>
      <c r="I583" s="15" t="s">
        <v>13622</v>
      </c>
    </row>
    <row r="584">
      <c r="A584" s="15" t="s">
        <v>10924</v>
      </c>
      <c r="B584" s="14" t="s">
        <v>7086</v>
      </c>
      <c r="C584" s="15" t="s">
        <v>10925</v>
      </c>
      <c r="D584" s="15">
        <v>522.0</v>
      </c>
      <c r="E584" s="15" t="s">
        <v>13623</v>
      </c>
      <c r="F584" s="15" t="s">
        <v>12038</v>
      </c>
      <c r="H584" s="15" t="s">
        <v>13624</v>
      </c>
      <c r="I584" s="15" t="s">
        <v>13625</v>
      </c>
    </row>
    <row r="585">
      <c r="A585" s="15" t="s">
        <v>10926</v>
      </c>
      <c r="B585" s="14" t="s">
        <v>7089</v>
      </c>
      <c r="C585" s="15" t="s">
        <v>10927</v>
      </c>
      <c r="D585" s="15">
        <v>523.0</v>
      </c>
      <c r="E585" s="15" t="s">
        <v>13626</v>
      </c>
      <c r="F585" s="15" t="s">
        <v>12041</v>
      </c>
      <c r="G585" s="39"/>
      <c r="H585" s="15" t="s">
        <v>13627</v>
      </c>
      <c r="I585" s="15" t="s">
        <v>13628</v>
      </c>
      <c r="J585" s="39"/>
      <c r="K585" s="39"/>
      <c r="L585" s="39"/>
      <c r="M585" s="39"/>
      <c r="N585" s="39"/>
      <c r="O585" s="39"/>
      <c r="P585" s="39"/>
      <c r="Q585" s="39"/>
      <c r="R585" s="39"/>
      <c r="S585" s="39"/>
      <c r="T585" s="39"/>
      <c r="U585" s="39"/>
      <c r="V585" s="39"/>
      <c r="W585" s="39"/>
      <c r="X585" s="39"/>
      <c r="Y585" s="39"/>
      <c r="Z585" s="39"/>
      <c r="AA585" s="39"/>
      <c r="AB585" s="39"/>
      <c r="AC585" s="39"/>
    </row>
    <row r="586">
      <c r="A586" s="15" t="s">
        <v>10929</v>
      </c>
      <c r="B586" s="14" t="s">
        <v>7092</v>
      </c>
      <c r="C586" s="15" t="s">
        <v>10930</v>
      </c>
      <c r="D586" s="15">
        <v>523.0</v>
      </c>
      <c r="E586" s="15" t="s">
        <v>13626</v>
      </c>
      <c r="F586" s="15" t="s">
        <v>12041</v>
      </c>
      <c r="H586" s="15" t="s">
        <v>13629</v>
      </c>
      <c r="I586" s="15" t="s">
        <v>13630</v>
      </c>
    </row>
    <row r="587">
      <c r="A587" s="39"/>
      <c r="B587" s="40" t="s">
        <v>7095</v>
      </c>
      <c r="C587" s="41" t="s">
        <v>10932</v>
      </c>
      <c r="D587" s="41">
        <v>524.0</v>
      </c>
      <c r="E587" s="41" t="s">
        <v>13631</v>
      </c>
      <c r="F587" s="41" t="s">
        <v>12045</v>
      </c>
      <c r="H587" s="41" t="s">
        <v>13632</v>
      </c>
      <c r="I587" s="41" t="s">
        <v>13633</v>
      </c>
    </row>
    <row r="588">
      <c r="A588" s="15" t="s">
        <v>10934</v>
      </c>
      <c r="B588" s="14" t="s">
        <v>7098</v>
      </c>
      <c r="C588" s="15" t="s">
        <v>10935</v>
      </c>
      <c r="D588" s="15">
        <v>525.0</v>
      </c>
      <c r="E588" s="15" t="s">
        <v>13634</v>
      </c>
      <c r="F588" s="15" t="s">
        <v>12051</v>
      </c>
      <c r="H588" s="15" t="s">
        <v>13635</v>
      </c>
      <c r="I588" s="15" t="s">
        <v>13636</v>
      </c>
    </row>
    <row r="589">
      <c r="A589" s="15" t="s">
        <v>10938</v>
      </c>
      <c r="B589" s="14" t="s">
        <v>7102</v>
      </c>
      <c r="C589" s="15" t="s">
        <v>10939</v>
      </c>
      <c r="D589" s="15">
        <v>525.0</v>
      </c>
      <c r="E589" s="15" t="s">
        <v>13637</v>
      </c>
      <c r="F589" s="15" t="s">
        <v>12056</v>
      </c>
      <c r="H589" s="15" t="s">
        <v>13638</v>
      </c>
      <c r="I589" s="15" t="s">
        <v>13639</v>
      </c>
    </row>
    <row r="590">
      <c r="A590" s="15" t="s">
        <v>10940</v>
      </c>
      <c r="B590" s="14" t="s">
        <v>7105</v>
      </c>
      <c r="C590" s="15" t="s">
        <v>10941</v>
      </c>
      <c r="D590" s="15">
        <v>526.0</v>
      </c>
      <c r="E590" s="15" t="s">
        <v>13640</v>
      </c>
      <c r="F590" s="15" t="s">
        <v>12062</v>
      </c>
      <c r="H590" s="15" t="s">
        <v>13641</v>
      </c>
      <c r="I590" s="15" t="s">
        <v>13642</v>
      </c>
    </row>
    <row r="591">
      <c r="A591" s="15" t="s">
        <v>10943</v>
      </c>
      <c r="B591" s="14" t="s">
        <v>7108</v>
      </c>
      <c r="C591" s="15" t="s">
        <v>10944</v>
      </c>
      <c r="D591" s="15">
        <v>527.0</v>
      </c>
      <c r="E591" s="15" t="s">
        <v>13643</v>
      </c>
      <c r="F591" s="15" t="s">
        <v>12068</v>
      </c>
      <c r="H591" s="15" t="s">
        <v>13644</v>
      </c>
      <c r="I591" s="15" t="s">
        <v>13645</v>
      </c>
    </row>
    <row r="592">
      <c r="A592" s="15" t="s">
        <v>10946</v>
      </c>
      <c r="B592" s="14" t="s">
        <v>7110</v>
      </c>
      <c r="C592" s="15" t="s">
        <v>10947</v>
      </c>
      <c r="D592" s="15">
        <v>530.0</v>
      </c>
      <c r="E592" s="15" t="s">
        <v>13646</v>
      </c>
      <c r="F592" s="15" t="s">
        <v>12073</v>
      </c>
      <c r="H592" s="15" t="s">
        <v>13647</v>
      </c>
      <c r="I592" s="15" t="s">
        <v>13648</v>
      </c>
    </row>
    <row r="593">
      <c r="A593" s="15" t="s">
        <v>10949</v>
      </c>
      <c r="B593" s="14" t="s">
        <v>7113</v>
      </c>
      <c r="C593" s="15" t="s">
        <v>10950</v>
      </c>
      <c r="D593" s="15">
        <v>531.0</v>
      </c>
      <c r="E593" s="15" t="s">
        <v>13649</v>
      </c>
      <c r="F593" s="15" t="s">
        <v>12078</v>
      </c>
      <c r="H593" s="15" t="s">
        <v>13650</v>
      </c>
      <c r="I593" s="15" t="s">
        <v>13651</v>
      </c>
    </row>
    <row r="594">
      <c r="A594" s="15" t="s">
        <v>10951</v>
      </c>
      <c r="B594" s="14" t="s">
        <v>7116</v>
      </c>
      <c r="C594" s="15" t="s">
        <v>10952</v>
      </c>
      <c r="D594" s="15">
        <v>532.0</v>
      </c>
      <c r="E594" s="15" t="s">
        <v>13652</v>
      </c>
      <c r="F594" s="15" t="s">
        <v>12084</v>
      </c>
      <c r="H594" s="15" t="s">
        <v>13653</v>
      </c>
      <c r="I594" s="15" t="s">
        <v>13654</v>
      </c>
    </row>
    <row r="595">
      <c r="A595" s="15" t="s">
        <v>10954</v>
      </c>
      <c r="B595" s="14" t="s">
        <v>7119</v>
      </c>
      <c r="C595" s="15" t="s">
        <v>10955</v>
      </c>
      <c r="D595" s="15">
        <v>532.0</v>
      </c>
      <c r="E595" s="15" t="s">
        <v>13655</v>
      </c>
      <c r="F595" s="15" t="s">
        <v>12091</v>
      </c>
      <c r="H595" s="15" t="s">
        <v>13656</v>
      </c>
      <c r="I595" s="15" t="s">
        <v>13657</v>
      </c>
    </row>
    <row r="596">
      <c r="A596" s="15" t="s">
        <v>10957</v>
      </c>
      <c r="B596" s="14" t="s">
        <v>7121</v>
      </c>
      <c r="C596" s="15" t="s">
        <v>10958</v>
      </c>
      <c r="D596" s="15">
        <v>533.0</v>
      </c>
      <c r="E596" s="15" t="s">
        <v>13658</v>
      </c>
      <c r="F596" s="15" t="s">
        <v>12097</v>
      </c>
      <c r="H596" s="15" t="s">
        <v>13659</v>
      </c>
      <c r="I596" s="15" t="s">
        <v>13660</v>
      </c>
    </row>
    <row r="597">
      <c r="A597" s="15" t="s">
        <v>10960</v>
      </c>
      <c r="B597" s="14" t="s">
        <v>10961</v>
      </c>
      <c r="C597" s="15" t="s">
        <v>10962</v>
      </c>
      <c r="D597" s="15">
        <v>534.0</v>
      </c>
      <c r="E597" s="15" t="s">
        <v>13661</v>
      </c>
      <c r="F597" s="15" t="s">
        <v>12100</v>
      </c>
    </row>
    <row r="598">
      <c r="A598" s="15" t="s">
        <v>10964</v>
      </c>
      <c r="B598" s="14" t="s">
        <v>7126</v>
      </c>
      <c r="C598" s="15" t="s">
        <v>10965</v>
      </c>
      <c r="D598" s="15">
        <v>536.0</v>
      </c>
      <c r="E598" s="15" t="s">
        <v>13662</v>
      </c>
      <c r="F598" s="15" t="s">
        <v>12104</v>
      </c>
      <c r="H598" s="15" t="s">
        <v>13663</v>
      </c>
      <c r="I598" s="15" t="s">
        <v>13664</v>
      </c>
    </row>
    <row r="599">
      <c r="A599" s="15" t="s">
        <v>10967</v>
      </c>
      <c r="B599" s="14" t="s">
        <v>7129</v>
      </c>
      <c r="C599" s="15" t="s">
        <v>10968</v>
      </c>
      <c r="D599" s="15">
        <v>537.0</v>
      </c>
      <c r="E599" s="15" t="s">
        <v>13665</v>
      </c>
      <c r="F599" s="15" t="s">
        <v>12107</v>
      </c>
      <c r="H599" s="15" t="s">
        <v>13666</v>
      </c>
      <c r="I599" s="15" t="s">
        <v>13667</v>
      </c>
    </row>
    <row r="600">
      <c r="A600" s="15" t="s">
        <v>10970</v>
      </c>
      <c r="B600" s="14" t="s">
        <v>7132</v>
      </c>
      <c r="C600" s="15" t="s">
        <v>10971</v>
      </c>
      <c r="D600" s="15">
        <v>539.0</v>
      </c>
      <c r="E600" s="15" t="s">
        <v>13668</v>
      </c>
      <c r="F600" s="15" t="s">
        <v>12111</v>
      </c>
      <c r="H600" s="15" t="s">
        <v>13669</v>
      </c>
      <c r="I600" s="15" t="s">
        <v>10971</v>
      </c>
    </row>
    <row r="601">
      <c r="A601" s="15" t="s">
        <v>10973</v>
      </c>
      <c r="B601" s="14" t="s">
        <v>7135</v>
      </c>
      <c r="C601" s="15" t="s">
        <v>10974</v>
      </c>
      <c r="D601" s="15">
        <v>539.0</v>
      </c>
      <c r="E601" s="15" t="s">
        <v>13670</v>
      </c>
      <c r="F601" s="15" t="s">
        <v>12115</v>
      </c>
      <c r="H601" s="15" t="s">
        <v>13671</v>
      </c>
      <c r="I601" s="15" t="s">
        <v>10974</v>
      </c>
    </row>
    <row r="602">
      <c r="A602" s="15" t="s">
        <v>10976</v>
      </c>
      <c r="B602" s="14" t="s">
        <v>7137</v>
      </c>
      <c r="C602" s="15" t="s">
        <v>10977</v>
      </c>
      <c r="D602" s="15">
        <v>540.0</v>
      </c>
      <c r="E602" s="15" t="s">
        <v>13672</v>
      </c>
      <c r="F602" s="15" t="s">
        <v>12119</v>
      </c>
      <c r="H602" s="15" t="s">
        <v>13673</v>
      </c>
      <c r="I602" s="15" t="s">
        <v>13674</v>
      </c>
    </row>
    <row r="603">
      <c r="A603" s="15" t="s">
        <v>10979</v>
      </c>
      <c r="B603" s="14" t="s">
        <v>7140</v>
      </c>
      <c r="C603" s="15" t="s">
        <v>10980</v>
      </c>
      <c r="D603" s="15">
        <v>540.0</v>
      </c>
      <c r="E603" s="15" t="s">
        <v>13675</v>
      </c>
      <c r="F603" s="15" t="s">
        <v>12123</v>
      </c>
      <c r="H603" s="15" t="s">
        <v>13676</v>
      </c>
      <c r="I603" s="15" t="s">
        <v>13677</v>
      </c>
    </row>
    <row r="604">
      <c r="A604" s="15" t="s">
        <v>10982</v>
      </c>
      <c r="B604" s="14" t="s">
        <v>7142</v>
      </c>
      <c r="C604" s="15" t="s">
        <v>10983</v>
      </c>
      <c r="D604" s="15">
        <v>541.0</v>
      </c>
      <c r="E604" s="15" t="s">
        <v>13678</v>
      </c>
      <c r="F604" s="15" t="s">
        <v>12127</v>
      </c>
      <c r="H604" s="15" t="s">
        <v>13679</v>
      </c>
      <c r="I604" s="15" t="s">
        <v>13680</v>
      </c>
    </row>
    <row r="605">
      <c r="A605" s="15" t="s">
        <v>10985</v>
      </c>
      <c r="B605" s="14" t="s">
        <v>7145</v>
      </c>
      <c r="C605" s="15" t="s">
        <v>10986</v>
      </c>
      <c r="D605" s="15">
        <v>541.0</v>
      </c>
      <c r="E605" s="15" t="s">
        <v>13681</v>
      </c>
      <c r="F605" s="15" t="s">
        <v>12131</v>
      </c>
      <c r="H605" s="15" t="s">
        <v>13682</v>
      </c>
      <c r="I605" s="15" t="s">
        <v>13683</v>
      </c>
    </row>
    <row r="606">
      <c r="A606" s="15" t="s">
        <v>10988</v>
      </c>
      <c r="B606" s="14" t="s">
        <v>7147</v>
      </c>
      <c r="C606" s="15" t="s">
        <v>10989</v>
      </c>
      <c r="D606" s="15">
        <v>541.0</v>
      </c>
      <c r="E606" s="15" t="s">
        <v>13681</v>
      </c>
      <c r="F606" s="15" t="s">
        <v>12131</v>
      </c>
      <c r="H606" s="15" t="s">
        <v>13684</v>
      </c>
      <c r="I606" s="15" t="s">
        <v>13685</v>
      </c>
    </row>
    <row r="607">
      <c r="A607" s="15" t="s">
        <v>10991</v>
      </c>
      <c r="B607" s="14" t="s">
        <v>7149</v>
      </c>
      <c r="C607" s="15" t="s">
        <v>10992</v>
      </c>
      <c r="D607" s="15">
        <v>541.0</v>
      </c>
      <c r="E607" s="15" t="s">
        <v>13681</v>
      </c>
      <c r="F607" s="15" t="s">
        <v>12131</v>
      </c>
      <c r="H607" s="15" t="s">
        <v>13686</v>
      </c>
      <c r="I607" s="15" t="s">
        <v>13685</v>
      </c>
    </row>
    <row r="608">
      <c r="A608" s="15" t="s">
        <v>10993</v>
      </c>
      <c r="B608" s="14" t="s">
        <v>7151</v>
      </c>
      <c r="C608" s="15" t="s">
        <v>10994</v>
      </c>
      <c r="D608" s="15">
        <v>542.0</v>
      </c>
      <c r="E608" s="15" t="s">
        <v>13687</v>
      </c>
      <c r="F608" s="15" t="s">
        <v>12135</v>
      </c>
      <c r="H608" s="15" t="s">
        <v>13688</v>
      </c>
      <c r="I608" s="15" t="s">
        <v>13689</v>
      </c>
    </row>
    <row r="609">
      <c r="A609" s="15" t="s">
        <v>10996</v>
      </c>
      <c r="B609" s="14" t="s">
        <v>7154</v>
      </c>
      <c r="C609" s="15" t="s">
        <v>10997</v>
      </c>
      <c r="D609" s="15">
        <v>543.0</v>
      </c>
      <c r="E609" s="15" t="s">
        <v>13690</v>
      </c>
      <c r="F609" s="15" t="s">
        <v>12138</v>
      </c>
      <c r="H609" s="15" t="s">
        <v>13691</v>
      </c>
      <c r="I609" s="15" t="s">
        <v>10997</v>
      </c>
    </row>
    <row r="610">
      <c r="A610" s="15" t="s">
        <v>10999</v>
      </c>
      <c r="B610" s="14" t="s">
        <v>7157</v>
      </c>
      <c r="C610" s="15" t="s">
        <v>11000</v>
      </c>
      <c r="D610" s="15">
        <v>543.0</v>
      </c>
      <c r="E610" s="15" t="s">
        <v>13692</v>
      </c>
      <c r="F610" s="15" t="s">
        <v>12142</v>
      </c>
      <c r="H610" s="15" t="s">
        <v>13693</v>
      </c>
      <c r="I610" s="15" t="s">
        <v>13694</v>
      </c>
    </row>
    <row r="611">
      <c r="A611" s="15" t="s">
        <v>11001</v>
      </c>
      <c r="B611" s="14" t="s">
        <v>7159</v>
      </c>
      <c r="C611" s="15" t="s">
        <v>11002</v>
      </c>
      <c r="D611" s="15">
        <v>544.0</v>
      </c>
      <c r="E611" s="15" t="s">
        <v>13695</v>
      </c>
      <c r="F611" s="15" t="s">
        <v>12146</v>
      </c>
    </row>
    <row r="612">
      <c r="A612" s="15" t="s">
        <v>11004</v>
      </c>
      <c r="B612" s="14" t="s">
        <v>7162</v>
      </c>
      <c r="C612" s="15" t="s">
        <v>11005</v>
      </c>
      <c r="D612" s="15">
        <v>544.0</v>
      </c>
      <c r="E612" s="15" t="s">
        <v>13696</v>
      </c>
      <c r="F612" s="15" t="s">
        <v>12152</v>
      </c>
      <c r="H612" s="15" t="s">
        <v>13697</v>
      </c>
      <c r="I612" s="15" t="s">
        <v>13698</v>
      </c>
    </row>
    <row r="613">
      <c r="A613" s="15" t="s">
        <v>11007</v>
      </c>
      <c r="B613" s="14" t="s">
        <v>7164</v>
      </c>
      <c r="C613" s="15" t="s">
        <v>11008</v>
      </c>
      <c r="D613" s="15">
        <v>544.0</v>
      </c>
      <c r="E613" s="15" t="s">
        <v>13696</v>
      </c>
      <c r="F613" s="15" t="s">
        <v>12152</v>
      </c>
      <c r="H613" s="15" t="s">
        <v>13699</v>
      </c>
      <c r="I613" s="15" t="s">
        <v>13700</v>
      </c>
    </row>
    <row r="614">
      <c r="A614" s="15" t="s">
        <v>11010</v>
      </c>
      <c r="B614" s="14" t="s">
        <v>7166</v>
      </c>
      <c r="C614" s="15" t="s">
        <v>11011</v>
      </c>
      <c r="D614" s="15">
        <v>544.0</v>
      </c>
      <c r="E614" s="15" t="s">
        <v>13696</v>
      </c>
      <c r="F614" s="15" t="s">
        <v>12152</v>
      </c>
      <c r="H614" s="15" t="s">
        <v>13701</v>
      </c>
      <c r="I614" s="15" t="s">
        <v>13702</v>
      </c>
    </row>
    <row r="615">
      <c r="D615" s="15">
        <v>544.0</v>
      </c>
      <c r="E615" s="15" t="s">
        <v>13696</v>
      </c>
      <c r="F615" s="15" t="s">
        <v>12152</v>
      </c>
      <c r="H615" s="15" t="s">
        <v>13703</v>
      </c>
      <c r="I615" s="15" t="s">
        <v>13704</v>
      </c>
    </row>
    <row r="616">
      <c r="A616" s="15" t="s">
        <v>11014</v>
      </c>
      <c r="B616" s="14" t="s">
        <v>7168</v>
      </c>
      <c r="C616" s="15" t="s">
        <v>11015</v>
      </c>
      <c r="D616" s="15">
        <v>546.0</v>
      </c>
      <c r="E616" s="15" t="s">
        <v>13705</v>
      </c>
      <c r="F616" s="15" t="s">
        <v>12156</v>
      </c>
      <c r="H616" s="15" t="s">
        <v>13706</v>
      </c>
      <c r="I616" s="15" t="s">
        <v>13707</v>
      </c>
    </row>
    <row r="617">
      <c r="A617" s="15" t="s">
        <v>11017</v>
      </c>
      <c r="B617" s="14" t="s">
        <v>7171</v>
      </c>
      <c r="C617" s="15" t="s">
        <v>11018</v>
      </c>
      <c r="D617" s="15">
        <v>546.0</v>
      </c>
      <c r="E617" s="15" t="s">
        <v>13708</v>
      </c>
      <c r="F617" s="15" t="s">
        <v>12158</v>
      </c>
      <c r="H617" s="15" t="s">
        <v>13709</v>
      </c>
      <c r="I617" s="15" t="s">
        <v>13710</v>
      </c>
    </row>
    <row r="618">
      <c r="A618" s="15" t="s">
        <v>11019</v>
      </c>
      <c r="B618" s="14" t="s">
        <v>7173</v>
      </c>
      <c r="C618" s="15" t="s">
        <v>11020</v>
      </c>
      <c r="D618" s="15">
        <v>546.0</v>
      </c>
      <c r="E618" s="15" t="s">
        <v>13711</v>
      </c>
      <c r="F618" s="15" t="s">
        <v>12160</v>
      </c>
      <c r="H618" s="15" t="s">
        <v>13712</v>
      </c>
      <c r="I618" s="15" t="s">
        <v>13713</v>
      </c>
    </row>
    <row r="619">
      <c r="A619" s="15" t="s">
        <v>11021</v>
      </c>
      <c r="B619" s="14" t="s">
        <v>7175</v>
      </c>
      <c r="C619" s="15" t="s">
        <v>11022</v>
      </c>
      <c r="D619" s="15">
        <v>548.0</v>
      </c>
      <c r="E619" s="15" t="s">
        <v>13714</v>
      </c>
      <c r="F619" s="15" t="s">
        <v>12162</v>
      </c>
      <c r="H619" s="15" t="s">
        <v>3700</v>
      </c>
      <c r="I619" s="15" t="s">
        <v>13715</v>
      </c>
    </row>
    <row r="620">
      <c r="A620" s="15" t="s">
        <v>11023</v>
      </c>
      <c r="B620" s="14" t="s">
        <v>7178</v>
      </c>
      <c r="C620" s="15" t="s">
        <v>11024</v>
      </c>
      <c r="D620" s="15">
        <v>549.0</v>
      </c>
      <c r="E620" s="15" t="s">
        <v>13716</v>
      </c>
      <c r="F620" s="15" t="s">
        <v>12680</v>
      </c>
      <c r="H620" s="15" t="s">
        <v>13717</v>
      </c>
      <c r="I620" s="15" t="s">
        <v>13718</v>
      </c>
    </row>
    <row r="621">
      <c r="A621" s="15" t="s">
        <v>11026</v>
      </c>
      <c r="B621" s="14" t="s">
        <v>7181</v>
      </c>
      <c r="C621" s="15" t="s">
        <v>11027</v>
      </c>
      <c r="D621" s="15">
        <v>549.0</v>
      </c>
      <c r="E621" s="15" t="s">
        <v>13719</v>
      </c>
      <c r="F621" s="15" t="s">
        <v>12170</v>
      </c>
      <c r="H621" s="15" t="s">
        <v>13720</v>
      </c>
      <c r="I621" s="15" t="s">
        <v>13721</v>
      </c>
    </row>
    <row r="622">
      <c r="A622" s="15" t="s">
        <v>11029</v>
      </c>
      <c r="B622" s="14" t="s">
        <v>7183</v>
      </c>
      <c r="C622" s="15" t="s">
        <v>11030</v>
      </c>
      <c r="D622" s="15">
        <v>550.0</v>
      </c>
      <c r="E622" s="15" t="s">
        <v>13722</v>
      </c>
      <c r="F622" s="15" t="s">
        <v>13723</v>
      </c>
      <c r="H622" s="15" t="s">
        <v>13724</v>
      </c>
      <c r="I622" s="15" t="s">
        <v>13725</v>
      </c>
    </row>
    <row r="623">
      <c r="A623" s="15" t="s">
        <v>11032</v>
      </c>
      <c r="B623" s="14" t="s">
        <v>7186</v>
      </c>
      <c r="C623" s="15" t="s">
        <v>11033</v>
      </c>
      <c r="D623" s="15">
        <v>550.0</v>
      </c>
      <c r="E623" s="15" t="s">
        <v>13726</v>
      </c>
      <c r="F623" s="15" t="s">
        <v>12178</v>
      </c>
      <c r="H623" s="15" t="s">
        <v>13727</v>
      </c>
      <c r="I623" s="15" t="s">
        <v>13728</v>
      </c>
    </row>
    <row r="624">
      <c r="A624" s="15" t="s">
        <v>11034</v>
      </c>
      <c r="B624" s="14" t="s">
        <v>7188</v>
      </c>
      <c r="C624" s="15" t="s">
        <v>11035</v>
      </c>
      <c r="D624" s="15">
        <v>551.0</v>
      </c>
      <c r="E624" s="15" t="s">
        <v>13729</v>
      </c>
      <c r="F624" s="15" t="s">
        <v>12180</v>
      </c>
      <c r="H624" s="15" t="s">
        <v>13730</v>
      </c>
      <c r="I624" s="15" t="s">
        <v>13731</v>
      </c>
    </row>
    <row r="625">
      <c r="A625" s="15" t="s">
        <v>11037</v>
      </c>
      <c r="B625" s="14" t="s">
        <v>7191</v>
      </c>
      <c r="C625" s="15" t="s">
        <v>11038</v>
      </c>
      <c r="D625" s="15">
        <v>553.0</v>
      </c>
      <c r="E625" s="15" t="s">
        <v>13732</v>
      </c>
      <c r="F625" s="15" t="s">
        <v>12192</v>
      </c>
      <c r="H625" s="15" t="s">
        <v>13733</v>
      </c>
      <c r="I625" s="15" t="s">
        <v>13734</v>
      </c>
    </row>
    <row r="626">
      <c r="A626" s="15" t="s">
        <v>11040</v>
      </c>
      <c r="B626" s="14" t="s">
        <v>7194</v>
      </c>
      <c r="C626" s="15" t="s">
        <v>11041</v>
      </c>
      <c r="D626" s="15">
        <v>555.0</v>
      </c>
      <c r="E626" s="15" t="s">
        <v>13735</v>
      </c>
      <c r="F626" s="15" t="s">
        <v>12196</v>
      </c>
      <c r="H626" s="15" t="s">
        <v>12497</v>
      </c>
      <c r="I626" s="15" t="s">
        <v>13736</v>
      </c>
    </row>
    <row r="627">
      <c r="A627" s="15" t="s">
        <v>11043</v>
      </c>
      <c r="B627" s="14" t="s">
        <v>7197</v>
      </c>
      <c r="C627" s="15" t="s">
        <v>11044</v>
      </c>
      <c r="D627" s="15">
        <v>555.0</v>
      </c>
      <c r="E627" s="15" t="s">
        <v>13737</v>
      </c>
      <c r="F627" s="15" t="s">
        <v>12200</v>
      </c>
      <c r="H627" s="15" t="s">
        <v>13738</v>
      </c>
      <c r="I627" s="15" t="s">
        <v>13739</v>
      </c>
    </row>
    <row r="628">
      <c r="A628" s="15" t="s">
        <v>11046</v>
      </c>
      <c r="B628" s="14" t="s">
        <v>7199</v>
      </c>
      <c r="C628" s="15" t="s">
        <v>11047</v>
      </c>
      <c r="D628" s="15">
        <v>555.0</v>
      </c>
      <c r="E628" s="15" t="s">
        <v>13740</v>
      </c>
      <c r="F628" s="15" t="s">
        <v>12204</v>
      </c>
      <c r="H628" s="15" t="s">
        <v>3752</v>
      </c>
      <c r="I628" s="15" t="s">
        <v>13741</v>
      </c>
    </row>
    <row r="629">
      <c r="A629" s="15" t="s">
        <v>11049</v>
      </c>
      <c r="B629" s="14" t="s">
        <v>7201</v>
      </c>
      <c r="C629" s="15" t="s">
        <v>11050</v>
      </c>
      <c r="D629" s="15">
        <v>556.0</v>
      </c>
      <c r="E629" s="15" t="s">
        <v>13742</v>
      </c>
      <c r="F629" s="15" t="s">
        <v>12206</v>
      </c>
      <c r="H629" s="15" t="s">
        <v>13743</v>
      </c>
      <c r="I629" s="15" t="s">
        <v>13744</v>
      </c>
    </row>
    <row r="630">
      <c r="A630" s="15" t="s">
        <v>11052</v>
      </c>
      <c r="B630" s="14" t="s">
        <v>7204</v>
      </c>
      <c r="C630" s="15" t="s">
        <v>11053</v>
      </c>
      <c r="D630" s="15">
        <v>556.0</v>
      </c>
      <c r="E630" s="15" t="s">
        <v>13742</v>
      </c>
      <c r="F630" s="15" t="s">
        <v>12206</v>
      </c>
      <c r="H630" s="15" t="s">
        <v>13745</v>
      </c>
      <c r="I630" s="15" t="s">
        <v>13746</v>
      </c>
    </row>
    <row r="631">
      <c r="A631" s="15" t="s">
        <v>11055</v>
      </c>
      <c r="B631" s="14" t="s">
        <v>7206</v>
      </c>
      <c r="C631" s="15" t="s">
        <v>11056</v>
      </c>
      <c r="D631" s="15">
        <v>557.0</v>
      </c>
      <c r="E631" s="15" t="s">
        <v>13747</v>
      </c>
      <c r="F631" s="15" t="s">
        <v>12210</v>
      </c>
      <c r="H631" s="15" t="s">
        <v>13748</v>
      </c>
      <c r="I631" s="15" t="s">
        <v>13749</v>
      </c>
    </row>
    <row r="632">
      <c r="A632" s="15" t="s">
        <v>11058</v>
      </c>
      <c r="B632" s="14" t="s">
        <v>7209</v>
      </c>
      <c r="C632" s="15" t="s">
        <v>11059</v>
      </c>
      <c r="D632" s="15">
        <v>558.0</v>
      </c>
      <c r="E632" s="15" t="s">
        <v>13750</v>
      </c>
      <c r="F632" s="15" t="s">
        <v>12214</v>
      </c>
      <c r="H632" s="15" t="s">
        <v>13751</v>
      </c>
      <c r="I632" s="15" t="s">
        <v>13752</v>
      </c>
    </row>
    <row r="633">
      <c r="A633" s="15" t="s">
        <v>11061</v>
      </c>
      <c r="B633" s="14" t="s">
        <v>7212</v>
      </c>
      <c r="C633" s="15" t="s">
        <v>11062</v>
      </c>
      <c r="D633" s="15">
        <v>558.0</v>
      </c>
      <c r="E633" s="15" t="s">
        <v>13753</v>
      </c>
      <c r="F633" s="15" t="s">
        <v>12218</v>
      </c>
      <c r="H633" s="15" t="s">
        <v>13754</v>
      </c>
      <c r="I633" s="15" t="s">
        <v>13755</v>
      </c>
    </row>
    <row r="634">
      <c r="A634" s="15" t="s">
        <v>11064</v>
      </c>
      <c r="B634" s="14" t="s">
        <v>7214</v>
      </c>
      <c r="C634" s="15" t="s">
        <v>11065</v>
      </c>
      <c r="D634" s="15">
        <v>560.0</v>
      </c>
      <c r="E634" s="15" t="s">
        <v>13756</v>
      </c>
      <c r="F634" s="15" t="s">
        <v>12222</v>
      </c>
      <c r="H634" s="15" t="s">
        <v>12850</v>
      </c>
      <c r="I634" s="15" t="s">
        <v>10099</v>
      </c>
    </row>
    <row r="635">
      <c r="A635" s="15" t="s">
        <v>11066</v>
      </c>
      <c r="B635" s="14" t="s">
        <v>7217</v>
      </c>
      <c r="C635" s="15" t="s">
        <v>11067</v>
      </c>
      <c r="D635" s="15">
        <v>560.0</v>
      </c>
      <c r="E635" s="15" t="s">
        <v>13757</v>
      </c>
      <c r="F635" s="15" t="s">
        <v>12226</v>
      </c>
      <c r="H635" s="15" t="s">
        <v>13758</v>
      </c>
      <c r="I635" s="15" t="s">
        <v>13759</v>
      </c>
    </row>
    <row r="636">
      <c r="A636" s="15" t="s">
        <v>11069</v>
      </c>
      <c r="B636" s="14" t="s">
        <v>7219</v>
      </c>
      <c r="C636" s="15" t="s">
        <v>11070</v>
      </c>
      <c r="D636" s="15">
        <v>561.0</v>
      </c>
      <c r="E636" s="15" t="s">
        <v>13760</v>
      </c>
      <c r="F636" s="15" t="s">
        <v>12230</v>
      </c>
      <c r="H636" s="15" t="s">
        <v>13761</v>
      </c>
      <c r="I636" s="15" t="s">
        <v>13762</v>
      </c>
    </row>
    <row r="637">
      <c r="A637" s="15" t="s">
        <v>11072</v>
      </c>
      <c r="B637" s="14" t="s">
        <v>7222</v>
      </c>
      <c r="C637" s="15" t="s">
        <v>11073</v>
      </c>
      <c r="D637" s="15">
        <v>562.0</v>
      </c>
      <c r="E637" s="15" t="s">
        <v>13763</v>
      </c>
      <c r="F637" s="15" t="s">
        <v>12234</v>
      </c>
      <c r="H637" s="15" t="s">
        <v>13764</v>
      </c>
      <c r="I637" s="15" t="s">
        <v>11073</v>
      </c>
    </row>
    <row r="638">
      <c r="A638" s="15" t="s">
        <v>11075</v>
      </c>
      <c r="B638" s="14" t="s">
        <v>7225</v>
      </c>
      <c r="C638" s="15" t="s">
        <v>11076</v>
      </c>
      <c r="D638" s="15">
        <v>563.0</v>
      </c>
      <c r="E638" s="15" t="s">
        <v>13765</v>
      </c>
      <c r="F638" s="15" t="s">
        <v>12238</v>
      </c>
      <c r="H638" s="15" t="s">
        <v>13766</v>
      </c>
      <c r="I638" s="15" t="s">
        <v>13767</v>
      </c>
    </row>
    <row r="639">
      <c r="A639" s="15" t="s">
        <v>11078</v>
      </c>
      <c r="B639" s="14" t="s">
        <v>7228</v>
      </c>
      <c r="C639" s="15" t="s">
        <v>11079</v>
      </c>
      <c r="D639" s="15">
        <v>563.0</v>
      </c>
      <c r="E639" s="15" t="s">
        <v>13768</v>
      </c>
      <c r="F639" s="15" t="s">
        <v>12242</v>
      </c>
      <c r="H639" s="15" t="s">
        <v>13769</v>
      </c>
      <c r="I639" s="15" t="s">
        <v>13770</v>
      </c>
    </row>
    <row r="640">
      <c r="A640" s="15" t="s">
        <v>11081</v>
      </c>
      <c r="B640" s="14" t="s">
        <v>7230</v>
      </c>
      <c r="C640" s="15" t="s">
        <v>11082</v>
      </c>
      <c r="D640" s="15">
        <v>563.0</v>
      </c>
      <c r="E640" s="15" t="s">
        <v>13771</v>
      </c>
      <c r="F640" s="15" t="s">
        <v>12246</v>
      </c>
      <c r="H640" s="15" t="s">
        <v>13772</v>
      </c>
      <c r="I640" s="15" t="s">
        <v>13773</v>
      </c>
    </row>
    <row r="641">
      <c r="A641" s="15" t="s">
        <v>11084</v>
      </c>
      <c r="B641" s="14" t="s">
        <v>7232</v>
      </c>
      <c r="C641" s="15" t="s">
        <v>11085</v>
      </c>
      <c r="D641" s="15">
        <v>565.0</v>
      </c>
      <c r="E641" s="15" t="s">
        <v>13774</v>
      </c>
      <c r="F641" s="15" t="s">
        <v>12250</v>
      </c>
    </row>
    <row r="642">
      <c r="A642" s="15" t="s">
        <v>11087</v>
      </c>
      <c r="B642" s="14" t="s">
        <v>7235</v>
      </c>
      <c r="C642" s="15" t="s">
        <v>11088</v>
      </c>
      <c r="D642" s="15">
        <v>566.0</v>
      </c>
      <c r="E642" s="15" t="s">
        <v>13775</v>
      </c>
      <c r="F642" s="15" t="s">
        <v>12254</v>
      </c>
      <c r="H642" s="15" t="s">
        <v>13776</v>
      </c>
      <c r="I642" s="15" t="s">
        <v>13777</v>
      </c>
    </row>
    <row r="643">
      <c r="A643" s="15" t="s">
        <v>11090</v>
      </c>
      <c r="B643" s="14" t="s">
        <v>7238</v>
      </c>
      <c r="C643" s="15" t="s">
        <v>11091</v>
      </c>
      <c r="D643" s="15">
        <v>567.0</v>
      </c>
      <c r="E643" s="15" t="s">
        <v>13778</v>
      </c>
      <c r="F643" s="15" t="s">
        <v>13779</v>
      </c>
      <c r="H643" s="15" t="s">
        <v>13780</v>
      </c>
      <c r="I643" s="15" t="s">
        <v>13781</v>
      </c>
    </row>
    <row r="644">
      <c r="A644" s="15" t="s">
        <v>11093</v>
      </c>
      <c r="B644" s="14" t="s">
        <v>7241</v>
      </c>
      <c r="C644" s="15" t="s">
        <v>11094</v>
      </c>
      <c r="D644" s="15">
        <v>568.0</v>
      </c>
      <c r="E644" s="15" t="s">
        <v>13782</v>
      </c>
      <c r="F644" s="15" t="s">
        <v>12262</v>
      </c>
      <c r="H644" s="15" t="s">
        <v>13783</v>
      </c>
      <c r="I644" s="15" t="s">
        <v>13784</v>
      </c>
    </row>
    <row r="645">
      <c r="A645" s="15" t="s">
        <v>11096</v>
      </c>
      <c r="B645" s="14" t="s">
        <v>7244</v>
      </c>
      <c r="C645" s="15" t="s">
        <v>11097</v>
      </c>
      <c r="D645" s="15">
        <v>569.0</v>
      </c>
      <c r="E645" s="15" t="s">
        <v>13785</v>
      </c>
      <c r="F645" s="15" t="s">
        <v>12266</v>
      </c>
      <c r="H645" s="15" t="s">
        <v>13786</v>
      </c>
      <c r="I645" s="15" t="s">
        <v>13787</v>
      </c>
    </row>
    <row r="646">
      <c r="A646" s="15" t="s">
        <v>11099</v>
      </c>
      <c r="B646" s="14" t="s">
        <v>7247</v>
      </c>
      <c r="C646" s="15" t="s">
        <v>11100</v>
      </c>
      <c r="D646" s="15">
        <v>569.0</v>
      </c>
      <c r="E646" s="15" t="s">
        <v>13788</v>
      </c>
      <c r="F646" s="15" t="s">
        <v>12270</v>
      </c>
      <c r="H646" s="15" t="s">
        <v>13789</v>
      </c>
      <c r="I646" s="15" t="s">
        <v>13790</v>
      </c>
    </row>
    <row r="647">
      <c r="A647" s="15" t="s">
        <v>11102</v>
      </c>
      <c r="B647" s="14" t="s">
        <v>7249</v>
      </c>
      <c r="C647" s="15" t="s">
        <v>11103</v>
      </c>
      <c r="D647" s="15">
        <v>570.0</v>
      </c>
      <c r="E647" s="15" t="s">
        <v>13791</v>
      </c>
      <c r="F647" s="15" t="s">
        <v>12272</v>
      </c>
      <c r="H647" s="15" t="s">
        <v>13792</v>
      </c>
      <c r="I647" s="15" t="s">
        <v>13793</v>
      </c>
    </row>
    <row r="648">
      <c r="A648" s="15" t="s">
        <v>11105</v>
      </c>
      <c r="B648" s="14" t="s">
        <v>7252</v>
      </c>
      <c r="C648" s="15" t="s">
        <v>11106</v>
      </c>
      <c r="D648" s="15">
        <v>570.0</v>
      </c>
      <c r="E648" s="15" t="s">
        <v>13794</v>
      </c>
      <c r="F648" s="15" t="s">
        <v>12274</v>
      </c>
      <c r="H648" s="15" t="s">
        <v>13795</v>
      </c>
      <c r="I648" s="15" t="s">
        <v>13796</v>
      </c>
    </row>
    <row r="649">
      <c r="A649" s="15" t="s">
        <v>11108</v>
      </c>
      <c r="B649" s="14" t="s">
        <v>7254</v>
      </c>
      <c r="C649" s="15" t="s">
        <v>11109</v>
      </c>
      <c r="D649" s="15">
        <v>572.0</v>
      </c>
      <c r="E649" s="15" t="s">
        <v>13797</v>
      </c>
      <c r="F649" s="15" t="s">
        <v>12276</v>
      </c>
      <c r="H649" s="15" t="s">
        <v>13798</v>
      </c>
      <c r="I649" s="15" t="s">
        <v>13799</v>
      </c>
    </row>
    <row r="650">
      <c r="A650" s="15" t="s">
        <v>11111</v>
      </c>
      <c r="B650" s="14" t="s">
        <v>7257</v>
      </c>
      <c r="C650" s="15" t="s">
        <v>11112</v>
      </c>
      <c r="D650" s="15">
        <v>572.0</v>
      </c>
      <c r="E650" s="15" t="s">
        <v>13800</v>
      </c>
      <c r="F650" s="15" t="s">
        <v>12278</v>
      </c>
      <c r="H650" s="15" t="s">
        <v>13801</v>
      </c>
      <c r="I650" s="15" t="s">
        <v>13802</v>
      </c>
    </row>
    <row r="651">
      <c r="A651" s="15" t="s">
        <v>11114</v>
      </c>
      <c r="B651" s="14" t="s">
        <v>7259</v>
      </c>
      <c r="C651" s="15" t="s">
        <v>11115</v>
      </c>
      <c r="D651" s="15">
        <v>573.0</v>
      </c>
      <c r="E651" s="15" t="s">
        <v>13803</v>
      </c>
      <c r="F651" s="15" t="s">
        <v>12281</v>
      </c>
      <c r="H651" s="15" t="s">
        <v>13804</v>
      </c>
      <c r="I651" s="15" t="s">
        <v>13805</v>
      </c>
    </row>
    <row r="652">
      <c r="A652" s="15" t="s">
        <v>11117</v>
      </c>
      <c r="B652" s="14" t="s">
        <v>7262</v>
      </c>
      <c r="C652" s="15" t="s">
        <v>11118</v>
      </c>
      <c r="D652" s="15">
        <v>573.0</v>
      </c>
      <c r="E652" s="15" t="s">
        <v>13806</v>
      </c>
      <c r="F652" s="15" t="s">
        <v>12285</v>
      </c>
      <c r="H652" s="15" t="s">
        <v>13807</v>
      </c>
      <c r="I652" s="15" t="s">
        <v>13808</v>
      </c>
    </row>
    <row r="653">
      <c r="A653" s="15" t="s">
        <v>11120</v>
      </c>
      <c r="B653" s="14" t="s">
        <v>7264</v>
      </c>
      <c r="C653" s="15" t="s">
        <v>11121</v>
      </c>
      <c r="D653" s="15">
        <v>575.0</v>
      </c>
      <c r="E653" s="15" t="s">
        <v>13809</v>
      </c>
      <c r="F653" s="15" t="s">
        <v>12784</v>
      </c>
      <c r="H653" s="15" t="s">
        <v>13810</v>
      </c>
      <c r="I653" s="15" t="s">
        <v>13811</v>
      </c>
    </row>
    <row r="654">
      <c r="A654" s="15" t="s">
        <v>11123</v>
      </c>
      <c r="B654" s="14" t="s">
        <v>7267</v>
      </c>
      <c r="C654" s="15" t="s">
        <v>11124</v>
      </c>
      <c r="D654" s="15">
        <v>576.0</v>
      </c>
      <c r="E654" s="15" t="s">
        <v>13812</v>
      </c>
      <c r="F654" s="15" t="s">
        <v>12291</v>
      </c>
      <c r="H654" s="15" t="s">
        <v>13813</v>
      </c>
      <c r="I654" s="15" t="s">
        <v>13814</v>
      </c>
    </row>
    <row r="655">
      <c r="A655" s="15" t="s">
        <v>11126</v>
      </c>
      <c r="B655" s="14" t="s">
        <v>7270</v>
      </c>
      <c r="C655" s="15" t="s">
        <v>11127</v>
      </c>
      <c r="D655" s="15">
        <v>577.0</v>
      </c>
      <c r="E655" s="15" t="s">
        <v>13815</v>
      </c>
      <c r="F655" s="15" t="s">
        <v>12293</v>
      </c>
      <c r="H655" s="15" t="s">
        <v>13816</v>
      </c>
      <c r="I655" s="15" t="s">
        <v>13817</v>
      </c>
    </row>
    <row r="656">
      <c r="A656" s="15" t="s">
        <v>11129</v>
      </c>
      <c r="B656" s="14" t="s">
        <v>7273</v>
      </c>
      <c r="C656" s="15" t="s">
        <v>11130</v>
      </c>
      <c r="D656" s="15">
        <v>577.0</v>
      </c>
      <c r="E656" s="15" t="s">
        <v>13818</v>
      </c>
      <c r="F656" s="15" t="s">
        <v>12299</v>
      </c>
      <c r="H656" s="15" t="s">
        <v>13819</v>
      </c>
      <c r="I656" s="15" t="s">
        <v>13820</v>
      </c>
    </row>
    <row r="657">
      <c r="A657" s="15" t="s">
        <v>11132</v>
      </c>
      <c r="B657" s="14" t="s">
        <v>7275</v>
      </c>
      <c r="C657" s="15" t="s">
        <v>11133</v>
      </c>
      <c r="D657" s="15">
        <v>577.0</v>
      </c>
      <c r="E657" s="15" t="s">
        <v>13821</v>
      </c>
      <c r="F657" s="15" t="s">
        <v>12303</v>
      </c>
      <c r="H657" s="15" t="s">
        <v>13822</v>
      </c>
      <c r="I657" s="15" t="s">
        <v>13823</v>
      </c>
    </row>
    <row r="658">
      <c r="A658" s="15" t="s">
        <v>11135</v>
      </c>
      <c r="B658" s="14" t="s">
        <v>7277</v>
      </c>
      <c r="C658" s="15" t="s">
        <v>11136</v>
      </c>
      <c r="D658" s="15">
        <v>580.0</v>
      </c>
      <c r="E658" s="15" t="s">
        <v>13824</v>
      </c>
      <c r="F658" s="15" t="s">
        <v>12307</v>
      </c>
      <c r="H658" s="15" t="s">
        <v>13825</v>
      </c>
      <c r="I658" s="15" t="s">
        <v>13826</v>
      </c>
    </row>
    <row r="659">
      <c r="A659" s="15" t="s">
        <v>11138</v>
      </c>
      <c r="B659" s="14" t="s">
        <v>7280</v>
      </c>
      <c r="C659" s="15" t="s">
        <v>11139</v>
      </c>
      <c r="D659" s="15">
        <v>580.0</v>
      </c>
      <c r="E659" s="15" t="s">
        <v>13827</v>
      </c>
      <c r="F659" s="15" t="s">
        <v>12311</v>
      </c>
      <c r="H659" s="15" t="s">
        <v>13828</v>
      </c>
      <c r="I659" s="15" t="s">
        <v>13829</v>
      </c>
    </row>
    <row r="660">
      <c r="A660" s="15" t="s">
        <v>11141</v>
      </c>
      <c r="B660" s="14" t="s">
        <v>7282</v>
      </c>
      <c r="C660" s="15" t="s">
        <v>11142</v>
      </c>
      <c r="D660" s="15">
        <v>582.0</v>
      </c>
      <c r="E660" s="15" t="s">
        <v>13830</v>
      </c>
      <c r="F660" s="15" t="s">
        <v>12313</v>
      </c>
      <c r="H660" s="15" t="s">
        <v>13831</v>
      </c>
      <c r="I660" s="15" t="s">
        <v>13832</v>
      </c>
    </row>
    <row r="661">
      <c r="A661" s="15" t="s">
        <v>11144</v>
      </c>
      <c r="B661" s="14" t="s">
        <v>7285</v>
      </c>
      <c r="C661" s="15" t="s">
        <v>11145</v>
      </c>
      <c r="D661" s="15">
        <v>582.0</v>
      </c>
      <c r="E661" s="15" t="s">
        <v>13833</v>
      </c>
      <c r="F661" s="15" t="s">
        <v>12315</v>
      </c>
      <c r="H661" s="15" t="s">
        <v>13834</v>
      </c>
      <c r="I661" s="15" t="s">
        <v>13835</v>
      </c>
    </row>
    <row r="662">
      <c r="A662" s="15" t="s">
        <v>11147</v>
      </c>
      <c r="B662" s="14" t="s">
        <v>7287</v>
      </c>
      <c r="C662" s="15" t="s">
        <v>11148</v>
      </c>
      <c r="D662" s="15">
        <v>589.0</v>
      </c>
      <c r="E662" s="15" t="s">
        <v>13836</v>
      </c>
      <c r="F662" s="15" t="s">
        <v>12317</v>
      </c>
      <c r="H662" s="15" t="s">
        <v>13837</v>
      </c>
      <c r="I662" s="15" t="s">
        <v>13838</v>
      </c>
    </row>
    <row r="663">
      <c r="A663" s="15" t="s">
        <v>11150</v>
      </c>
      <c r="B663" s="14" t="s">
        <v>7290</v>
      </c>
      <c r="C663" s="15" t="s">
        <v>11151</v>
      </c>
      <c r="D663" s="15">
        <v>590.0</v>
      </c>
      <c r="E663" s="15" t="s">
        <v>13839</v>
      </c>
      <c r="F663" s="15" t="s">
        <v>12321</v>
      </c>
      <c r="H663" s="15" t="s">
        <v>13840</v>
      </c>
      <c r="I663" s="15" t="s">
        <v>13841</v>
      </c>
    </row>
    <row r="664">
      <c r="A664" s="15" t="s">
        <v>11153</v>
      </c>
      <c r="B664" s="14" t="s">
        <v>7293</v>
      </c>
      <c r="C664" s="15" t="s">
        <v>11154</v>
      </c>
      <c r="D664" s="15">
        <v>590.0</v>
      </c>
      <c r="E664" s="15" t="s">
        <v>13842</v>
      </c>
      <c r="F664" s="15" t="s">
        <v>12323</v>
      </c>
      <c r="H664" s="15" t="s">
        <v>13843</v>
      </c>
      <c r="I664" s="15" t="s">
        <v>13844</v>
      </c>
    </row>
    <row r="665">
      <c r="A665" s="15" t="s">
        <v>11156</v>
      </c>
      <c r="B665" s="14" t="s">
        <v>7295</v>
      </c>
      <c r="C665" s="15" t="s">
        <v>11157</v>
      </c>
      <c r="D665" s="15">
        <v>591.0</v>
      </c>
      <c r="E665" s="15" t="s">
        <v>13845</v>
      </c>
      <c r="F665" s="15" t="s">
        <v>12325</v>
      </c>
      <c r="H665" s="15" t="s">
        <v>13846</v>
      </c>
      <c r="I665" s="15" t="s">
        <v>11157</v>
      </c>
    </row>
    <row r="666">
      <c r="A666" s="15" t="s">
        <v>11159</v>
      </c>
      <c r="B666" s="14" t="s">
        <v>7298</v>
      </c>
      <c r="C666" s="15" t="s">
        <v>11160</v>
      </c>
      <c r="D666" s="15">
        <v>592.0</v>
      </c>
      <c r="E666" s="15" t="s">
        <v>13847</v>
      </c>
      <c r="F666" s="15" t="s">
        <v>12330</v>
      </c>
      <c r="H666" s="15" t="s">
        <v>13848</v>
      </c>
      <c r="I666" s="15" t="s">
        <v>13849</v>
      </c>
    </row>
    <row r="667">
      <c r="A667" s="15" t="s">
        <v>11162</v>
      </c>
      <c r="B667" s="14" t="s">
        <v>7301</v>
      </c>
      <c r="C667" s="15" t="s">
        <v>11163</v>
      </c>
      <c r="D667" s="15">
        <v>593.0</v>
      </c>
      <c r="E667" s="15" t="s">
        <v>13850</v>
      </c>
      <c r="F667" s="15" t="s">
        <v>12332</v>
      </c>
      <c r="H667" s="15" t="s">
        <v>3980</v>
      </c>
      <c r="I667" s="15" t="s">
        <v>13851</v>
      </c>
    </row>
    <row r="668">
      <c r="A668" s="15" t="s">
        <v>11165</v>
      </c>
      <c r="B668" s="14" t="s">
        <v>7304</v>
      </c>
      <c r="C668" s="15" t="s">
        <v>11166</v>
      </c>
      <c r="D668" s="15">
        <v>594.0</v>
      </c>
      <c r="E668" s="15" t="s">
        <v>13852</v>
      </c>
      <c r="F668" s="15" t="s">
        <v>12334</v>
      </c>
      <c r="H668" s="15" t="s">
        <v>13853</v>
      </c>
      <c r="I668" s="15" t="s">
        <v>11166</v>
      </c>
    </row>
    <row r="669">
      <c r="A669" s="15" t="s">
        <v>11168</v>
      </c>
      <c r="B669" s="14" t="s">
        <v>7307</v>
      </c>
      <c r="C669" s="15" t="s">
        <v>11169</v>
      </c>
      <c r="D669" s="15">
        <v>596.0</v>
      </c>
      <c r="E669" s="15" t="s">
        <v>13854</v>
      </c>
      <c r="F669" s="15" t="s">
        <v>12338</v>
      </c>
      <c r="H669" s="15" t="s">
        <v>13855</v>
      </c>
      <c r="I669" s="15" t="s">
        <v>13372</v>
      </c>
    </row>
    <row r="670">
      <c r="D670" s="15">
        <v>597.0</v>
      </c>
      <c r="E670" s="15" t="s">
        <v>13856</v>
      </c>
      <c r="F670" s="15" t="s">
        <v>12340</v>
      </c>
      <c r="H670" s="15" t="s">
        <v>13857</v>
      </c>
      <c r="I670" s="15" t="s">
        <v>13858</v>
      </c>
    </row>
    <row r="671">
      <c r="A671" s="15" t="s">
        <v>11171</v>
      </c>
      <c r="B671" s="14" t="s">
        <v>7312</v>
      </c>
      <c r="C671" s="15" t="s">
        <v>11172</v>
      </c>
      <c r="D671" s="15">
        <v>597.0</v>
      </c>
      <c r="E671" s="15" t="s">
        <v>13859</v>
      </c>
      <c r="F671" s="15" t="s">
        <v>12342</v>
      </c>
      <c r="H671" s="15" t="s">
        <v>13860</v>
      </c>
      <c r="I671" s="15" t="s">
        <v>13861</v>
      </c>
    </row>
    <row r="672">
      <c r="A672" s="15" t="s">
        <v>11174</v>
      </c>
      <c r="B672" s="14" t="s">
        <v>7314</v>
      </c>
      <c r="C672" s="15" t="s">
        <v>11175</v>
      </c>
      <c r="D672" s="15">
        <v>598.0</v>
      </c>
      <c r="E672" s="15" t="s">
        <v>13862</v>
      </c>
      <c r="F672" s="15" t="s">
        <v>12344</v>
      </c>
      <c r="H672" s="15" t="s">
        <v>13863</v>
      </c>
      <c r="I672" s="15" t="s">
        <v>13864</v>
      </c>
    </row>
    <row r="673">
      <c r="A673" s="15" t="s">
        <v>11177</v>
      </c>
      <c r="B673" s="14" t="s">
        <v>7317</v>
      </c>
      <c r="C673" s="15" t="s">
        <v>11178</v>
      </c>
      <c r="D673" s="15">
        <v>598.0</v>
      </c>
      <c r="E673" s="15" t="s">
        <v>13865</v>
      </c>
      <c r="F673" s="15" t="s">
        <v>12346</v>
      </c>
      <c r="H673" s="15" t="s">
        <v>13866</v>
      </c>
      <c r="I673" s="15" t="s">
        <v>13864</v>
      </c>
    </row>
    <row r="674">
      <c r="A674" s="15" t="s">
        <v>11180</v>
      </c>
      <c r="B674" s="14" t="s">
        <v>7323</v>
      </c>
      <c r="C674" s="15" t="s">
        <v>11181</v>
      </c>
      <c r="D674" s="15">
        <v>598.0</v>
      </c>
      <c r="E674" s="15" t="s">
        <v>13867</v>
      </c>
      <c r="F674" s="15" t="s">
        <v>12349</v>
      </c>
      <c r="H674" s="15" t="s">
        <v>13868</v>
      </c>
      <c r="I674" s="15" t="s">
        <v>13869</v>
      </c>
    </row>
    <row r="675">
      <c r="A675" s="15" t="s">
        <v>11182</v>
      </c>
      <c r="B675" s="14" t="s">
        <v>7320</v>
      </c>
      <c r="C675" s="15" t="s">
        <v>11183</v>
      </c>
      <c r="D675" s="15">
        <v>600.0</v>
      </c>
      <c r="E675" s="15" t="s">
        <v>13870</v>
      </c>
      <c r="F675" s="15" t="s">
        <v>12353</v>
      </c>
      <c r="H675" s="15" t="s">
        <v>13871</v>
      </c>
      <c r="I675" s="15" t="s">
        <v>13872</v>
      </c>
    </row>
    <row r="676">
      <c r="A676" s="15" t="s">
        <v>11185</v>
      </c>
      <c r="B676" s="14" t="s">
        <v>7323</v>
      </c>
      <c r="C676" s="15" t="s">
        <v>11186</v>
      </c>
      <c r="D676" s="15">
        <v>600.0</v>
      </c>
      <c r="E676" s="15" t="s">
        <v>13873</v>
      </c>
      <c r="F676" s="15" t="s">
        <v>12357</v>
      </c>
      <c r="H676" s="15" t="s">
        <v>13874</v>
      </c>
      <c r="I676" s="15" t="s">
        <v>13875</v>
      </c>
    </row>
    <row r="677">
      <c r="A677" s="15" t="s">
        <v>11188</v>
      </c>
      <c r="B677" s="14" t="s">
        <v>7325</v>
      </c>
      <c r="C677" s="15" t="s">
        <v>11189</v>
      </c>
      <c r="D677" s="15">
        <v>601.0</v>
      </c>
      <c r="E677" s="15" t="s">
        <v>13876</v>
      </c>
      <c r="F677" s="15" t="s">
        <v>12361</v>
      </c>
      <c r="H677" s="15" t="s">
        <v>13877</v>
      </c>
      <c r="I677" s="15" t="s">
        <v>13878</v>
      </c>
    </row>
    <row r="678">
      <c r="A678" s="15" t="s">
        <v>11191</v>
      </c>
      <c r="B678" s="14" t="s">
        <v>7328</v>
      </c>
      <c r="C678" s="15" t="s">
        <v>11192</v>
      </c>
      <c r="D678" s="15">
        <v>602.0</v>
      </c>
      <c r="E678" s="15" t="s">
        <v>13879</v>
      </c>
      <c r="F678" s="15" t="s">
        <v>12365</v>
      </c>
      <c r="H678" s="15" t="s">
        <v>13880</v>
      </c>
      <c r="I678" s="15" t="s">
        <v>13881</v>
      </c>
    </row>
    <row r="679">
      <c r="A679" s="15" t="s">
        <v>11194</v>
      </c>
      <c r="B679" s="14" t="s">
        <v>7331</v>
      </c>
      <c r="C679" s="15" t="s">
        <v>11195</v>
      </c>
      <c r="D679" s="15">
        <v>603.0</v>
      </c>
      <c r="E679" s="15" t="s">
        <v>13882</v>
      </c>
      <c r="F679" s="15" t="s">
        <v>12369</v>
      </c>
      <c r="H679" s="15" t="s">
        <v>13883</v>
      </c>
      <c r="I679" s="15" t="s">
        <v>13884</v>
      </c>
    </row>
    <row r="680">
      <c r="A680" s="15" t="s">
        <v>11197</v>
      </c>
      <c r="B680" s="14" t="s">
        <v>7334</v>
      </c>
      <c r="C680" s="15" t="s">
        <v>11198</v>
      </c>
      <c r="D680" s="15">
        <v>604.0</v>
      </c>
      <c r="E680" s="15" t="s">
        <v>13885</v>
      </c>
      <c r="F680" s="15" t="s">
        <v>12373</v>
      </c>
      <c r="H680" s="15" t="s">
        <v>13886</v>
      </c>
      <c r="I680" s="15" t="s">
        <v>13887</v>
      </c>
    </row>
    <row r="681">
      <c r="A681" s="15" t="s">
        <v>11200</v>
      </c>
      <c r="B681" s="14" t="s">
        <v>7337</v>
      </c>
      <c r="C681" s="15" t="s">
        <v>11201</v>
      </c>
      <c r="D681" s="15">
        <v>604.0</v>
      </c>
      <c r="E681" s="15" t="s">
        <v>13888</v>
      </c>
      <c r="F681" s="15" t="s">
        <v>12377</v>
      </c>
      <c r="H681" s="15" t="s">
        <v>13889</v>
      </c>
      <c r="I681" s="15" t="s">
        <v>13890</v>
      </c>
    </row>
    <row r="682">
      <c r="A682" s="15" t="s">
        <v>11203</v>
      </c>
      <c r="B682" s="14" t="s">
        <v>7339</v>
      </c>
      <c r="C682" s="15" t="s">
        <v>11204</v>
      </c>
      <c r="D682" s="15">
        <v>605.0</v>
      </c>
      <c r="E682" s="15" t="s">
        <v>13891</v>
      </c>
      <c r="F682" s="15" t="s">
        <v>12383</v>
      </c>
      <c r="H682" s="15" t="s">
        <v>13892</v>
      </c>
      <c r="I682" s="15" t="s">
        <v>13893</v>
      </c>
    </row>
    <row r="683">
      <c r="A683" s="15" t="s">
        <v>11206</v>
      </c>
      <c r="B683" s="14" t="s">
        <v>7342</v>
      </c>
      <c r="C683" s="15" t="s">
        <v>11207</v>
      </c>
      <c r="D683" s="15">
        <v>605.0</v>
      </c>
      <c r="E683" s="15" t="s">
        <v>13894</v>
      </c>
      <c r="F683" s="15" t="s">
        <v>12387</v>
      </c>
      <c r="H683" s="15" t="s">
        <v>13895</v>
      </c>
      <c r="I683" s="15" t="s">
        <v>13896</v>
      </c>
    </row>
    <row r="684">
      <c r="A684" s="15" t="s">
        <v>11209</v>
      </c>
      <c r="B684" s="14" t="s">
        <v>7344</v>
      </c>
      <c r="C684" s="15" t="s">
        <v>11210</v>
      </c>
      <c r="D684" s="15">
        <v>606.0</v>
      </c>
      <c r="E684" s="15" t="s">
        <v>13897</v>
      </c>
      <c r="F684" s="15" t="s">
        <v>12391</v>
      </c>
      <c r="H684" s="15" t="s">
        <v>13898</v>
      </c>
      <c r="I684" s="15" t="s">
        <v>13899</v>
      </c>
    </row>
    <row r="685">
      <c r="A685" s="15" t="s">
        <v>11212</v>
      </c>
      <c r="B685" s="14" t="s">
        <v>7347</v>
      </c>
      <c r="C685" s="15" t="s">
        <v>11213</v>
      </c>
      <c r="D685" s="15">
        <v>607.0</v>
      </c>
      <c r="E685" s="15" t="s">
        <v>13900</v>
      </c>
      <c r="F685" s="15" t="s">
        <v>12393</v>
      </c>
      <c r="H685" s="15" t="s">
        <v>13901</v>
      </c>
      <c r="I685" s="15" t="s">
        <v>13902</v>
      </c>
    </row>
    <row r="686">
      <c r="A686" s="15" t="s">
        <v>11215</v>
      </c>
      <c r="B686" s="14" t="s">
        <v>7350</v>
      </c>
      <c r="C686" s="15" t="s">
        <v>11216</v>
      </c>
      <c r="D686" s="15">
        <v>607.0</v>
      </c>
      <c r="E686" s="15" t="s">
        <v>13903</v>
      </c>
      <c r="F686" s="15" t="s">
        <v>12397</v>
      </c>
      <c r="H686" s="15" t="s">
        <v>13904</v>
      </c>
      <c r="I686" s="15" t="s">
        <v>13905</v>
      </c>
    </row>
    <row r="687">
      <c r="A687" s="15" t="s">
        <v>11218</v>
      </c>
      <c r="B687" s="14" t="s">
        <v>7352</v>
      </c>
      <c r="C687" s="15" t="s">
        <v>11219</v>
      </c>
      <c r="D687" s="15">
        <v>608.0</v>
      </c>
      <c r="E687" s="15" t="s">
        <v>13906</v>
      </c>
      <c r="F687" s="15" t="s">
        <v>12400</v>
      </c>
      <c r="H687" s="15" t="s">
        <v>13907</v>
      </c>
      <c r="I687" s="15" t="s">
        <v>13908</v>
      </c>
    </row>
    <row r="688">
      <c r="A688" s="15" t="s">
        <v>11221</v>
      </c>
      <c r="B688" s="14" t="s">
        <v>7355</v>
      </c>
      <c r="C688" s="15" t="s">
        <v>11222</v>
      </c>
      <c r="D688" s="15">
        <v>611.0</v>
      </c>
      <c r="E688" s="15" t="s">
        <v>13909</v>
      </c>
      <c r="F688" s="15" t="s">
        <v>12404</v>
      </c>
      <c r="H688" s="15" t="s">
        <v>4102</v>
      </c>
      <c r="I688" s="15" t="s">
        <v>13910</v>
      </c>
    </row>
    <row r="689">
      <c r="A689" s="15" t="s">
        <v>11224</v>
      </c>
      <c r="B689" s="14" t="s">
        <v>7358</v>
      </c>
      <c r="C689" s="15" t="s">
        <v>11225</v>
      </c>
      <c r="D689" s="15">
        <v>612.0</v>
      </c>
      <c r="E689" s="15" t="s">
        <v>13911</v>
      </c>
      <c r="F689" s="15" t="s">
        <v>12408</v>
      </c>
      <c r="H689" s="15" t="s">
        <v>13912</v>
      </c>
      <c r="I689" s="15" t="s">
        <v>13913</v>
      </c>
    </row>
    <row r="690">
      <c r="A690" s="15" t="s">
        <v>11227</v>
      </c>
      <c r="B690" s="14" t="s">
        <v>7361</v>
      </c>
      <c r="C690" s="15" t="s">
        <v>11228</v>
      </c>
      <c r="D690" s="15">
        <v>612.0</v>
      </c>
      <c r="E690" s="15" t="s">
        <v>13914</v>
      </c>
      <c r="F690" s="15" t="s">
        <v>12412</v>
      </c>
      <c r="H690" s="15" t="s">
        <v>13915</v>
      </c>
      <c r="I690" s="15" t="s">
        <v>13916</v>
      </c>
    </row>
    <row r="691">
      <c r="A691" s="15" t="s">
        <v>11230</v>
      </c>
      <c r="B691" s="14" t="s">
        <v>7363</v>
      </c>
      <c r="C691" s="15" t="s">
        <v>11231</v>
      </c>
      <c r="D691" s="15">
        <v>613.0</v>
      </c>
      <c r="E691" s="15" t="s">
        <v>13917</v>
      </c>
      <c r="F691" s="15" t="s">
        <v>12416</v>
      </c>
      <c r="H691" s="15" t="s">
        <v>13918</v>
      </c>
      <c r="I691" s="15" t="s">
        <v>13919</v>
      </c>
    </row>
    <row r="692">
      <c r="A692" s="15" t="s">
        <v>11233</v>
      </c>
      <c r="B692" s="14" t="s">
        <v>7366</v>
      </c>
      <c r="C692" s="15" t="s">
        <v>11234</v>
      </c>
      <c r="D692" s="15">
        <v>613.0</v>
      </c>
      <c r="E692" s="15" t="s">
        <v>13920</v>
      </c>
      <c r="F692" s="15" t="s">
        <v>12420</v>
      </c>
      <c r="H692" s="15" t="s">
        <v>13921</v>
      </c>
      <c r="I692" s="15" t="s">
        <v>13922</v>
      </c>
    </row>
    <row r="693">
      <c r="A693" s="15" t="s">
        <v>11236</v>
      </c>
      <c r="B693" s="14" t="s">
        <v>7368</v>
      </c>
      <c r="C693" s="15" t="s">
        <v>11237</v>
      </c>
      <c r="D693" s="15">
        <v>614.0</v>
      </c>
      <c r="E693" s="15" t="s">
        <v>13923</v>
      </c>
      <c r="F693" s="15" t="s">
        <v>12424</v>
      </c>
      <c r="H693" s="15" t="s">
        <v>13924</v>
      </c>
      <c r="I693" s="15" t="s">
        <v>13925</v>
      </c>
    </row>
    <row r="694">
      <c r="A694" s="15" t="s">
        <v>11239</v>
      </c>
      <c r="B694" s="14" t="s">
        <v>7371</v>
      </c>
      <c r="C694" s="15" t="s">
        <v>11240</v>
      </c>
      <c r="D694" s="15">
        <v>615.0</v>
      </c>
      <c r="E694" s="15" t="s">
        <v>13926</v>
      </c>
      <c r="F694" s="15" t="s">
        <v>12428</v>
      </c>
      <c r="H694" s="15" t="s">
        <v>13927</v>
      </c>
      <c r="I694" s="15" t="s">
        <v>13928</v>
      </c>
    </row>
    <row r="695">
      <c r="A695" s="15" t="s">
        <v>11242</v>
      </c>
      <c r="B695" s="14" t="s">
        <v>7374</v>
      </c>
      <c r="C695" s="15" t="s">
        <v>11243</v>
      </c>
      <c r="D695" s="15">
        <v>615.0</v>
      </c>
      <c r="E695" s="15" t="s">
        <v>13929</v>
      </c>
      <c r="F695" s="15" t="s">
        <v>12432</v>
      </c>
      <c r="H695" s="15" t="s">
        <v>13930</v>
      </c>
      <c r="I695" s="15" t="s">
        <v>13931</v>
      </c>
    </row>
    <row r="696">
      <c r="A696" s="15" t="s">
        <v>11245</v>
      </c>
      <c r="B696" s="14" t="s">
        <v>7376</v>
      </c>
      <c r="C696" s="15" t="s">
        <v>11246</v>
      </c>
      <c r="D696" s="15">
        <v>616.0</v>
      </c>
      <c r="E696" s="15" t="s">
        <v>13932</v>
      </c>
      <c r="F696" s="15" t="s">
        <v>12436</v>
      </c>
      <c r="H696" s="15" t="s">
        <v>13933</v>
      </c>
      <c r="I696" s="15" t="s">
        <v>13934</v>
      </c>
    </row>
    <row r="697">
      <c r="A697" s="15" t="s">
        <v>11248</v>
      </c>
      <c r="B697" s="14" t="s">
        <v>7379</v>
      </c>
      <c r="C697" s="15" t="s">
        <v>11249</v>
      </c>
      <c r="D697" s="15">
        <v>617.0</v>
      </c>
      <c r="E697" s="15" t="s">
        <v>4155</v>
      </c>
      <c r="F697" s="15" t="s">
        <v>12440</v>
      </c>
      <c r="H697" s="15" t="s">
        <v>13935</v>
      </c>
      <c r="I697" s="15" t="s">
        <v>13936</v>
      </c>
    </row>
    <row r="698">
      <c r="A698" s="15" t="s">
        <v>11251</v>
      </c>
      <c r="B698" s="14" t="s">
        <v>7382</v>
      </c>
      <c r="C698" s="15" t="s">
        <v>11252</v>
      </c>
      <c r="D698" s="15">
        <v>618.0</v>
      </c>
      <c r="E698" s="15" t="s">
        <v>13937</v>
      </c>
      <c r="F698" s="15" t="s">
        <v>12444</v>
      </c>
      <c r="H698" s="15" t="s">
        <v>13938</v>
      </c>
      <c r="I698" s="15" t="s">
        <v>13939</v>
      </c>
    </row>
    <row r="699">
      <c r="A699" s="15" t="s">
        <v>11254</v>
      </c>
      <c r="B699" s="14" t="s">
        <v>7385</v>
      </c>
      <c r="C699" s="15" t="s">
        <v>11255</v>
      </c>
      <c r="D699" s="15">
        <v>619.0</v>
      </c>
      <c r="E699" s="15" t="s">
        <v>13940</v>
      </c>
      <c r="F699" s="15" t="s">
        <v>12446</v>
      </c>
      <c r="H699" s="15" t="s">
        <v>13941</v>
      </c>
      <c r="I699" s="15" t="s">
        <v>13942</v>
      </c>
    </row>
    <row r="700">
      <c r="A700" s="15" t="s">
        <v>11257</v>
      </c>
      <c r="B700" s="14" t="s">
        <v>7388</v>
      </c>
      <c r="C700" s="15" t="s">
        <v>11258</v>
      </c>
      <c r="D700" s="15">
        <v>620.0</v>
      </c>
      <c r="E700" s="15" t="s">
        <v>13943</v>
      </c>
      <c r="F700" s="15" t="s">
        <v>12450</v>
      </c>
      <c r="H700" s="15" t="s">
        <v>13944</v>
      </c>
      <c r="I700" s="15" t="s">
        <v>13945</v>
      </c>
    </row>
    <row r="701">
      <c r="A701" s="15" t="s">
        <v>11260</v>
      </c>
      <c r="B701" s="14" t="s">
        <v>7391</v>
      </c>
      <c r="C701" s="15" t="s">
        <v>11261</v>
      </c>
      <c r="D701" s="15">
        <v>620.0</v>
      </c>
      <c r="E701" s="15" t="s">
        <v>13946</v>
      </c>
      <c r="F701" s="15" t="s">
        <v>12454</v>
      </c>
      <c r="H701" s="15" t="s">
        <v>13947</v>
      </c>
      <c r="I701" s="15" t="s">
        <v>11157</v>
      </c>
    </row>
    <row r="702">
      <c r="A702" s="15" t="s">
        <v>11262</v>
      </c>
      <c r="B702" s="14" t="s">
        <v>7393</v>
      </c>
      <c r="C702" s="15" t="s">
        <v>11263</v>
      </c>
      <c r="D702" s="15">
        <v>621.0</v>
      </c>
      <c r="E702" s="15" t="s">
        <v>13948</v>
      </c>
      <c r="F702" s="15" t="s">
        <v>12456</v>
      </c>
      <c r="H702" s="15" t="s">
        <v>13949</v>
      </c>
      <c r="I702" s="15" t="s">
        <v>13950</v>
      </c>
    </row>
    <row r="703">
      <c r="A703" s="15" t="s">
        <v>11265</v>
      </c>
      <c r="B703" s="14" t="s">
        <v>7396</v>
      </c>
      <c r="C703" s="15" t="s">
        <v>11266</v>
      </c>
      <c r="D703" s="15">
        <v>621.0</v>
      </c>
      <c r="E703" s="15" t="s">
        <v>13951</v>
      </c>
      <c r="F703" s="15" t="s">
        <v>12460</v>
      </c>
      <c r="H703" s="15" t="s">
        <v>13952</v>
      </c>
      <c r="I703" s="15" t="s">
        <v>13953</v>
      </c>
    </row>
    <row r="704">
      <c r="A704" s="15" t="s">
        <v>11268</v>
      </c>
      <c r="B704" s="14" t="s">
        <v>7398</v>
      </c>
      <c r="C704" s="15" t="s">
        <v>11269</v>
      </c>
      <c r="D704" s="15">
        <v>623.0</v>
      </c>
      <c r="E704" s="15" t="s">
        <v>13954</v>
      </c>
      <c r="F704" s="15" t="s">
        <v>12466</v>
      </c>
      <c r="H704" s="15" t="s">
        <v>13955</v>
      </c>
      <c r="I704" s="15" t="s">
        <v>13925</v>
      </c>
    </row>
    <row r="705">
      <c r="A705" s="15" t="s">
        <v>11270</v>
      </c>
      <c r="B705" s="14" t="s">
        <v>7401</v>
      </c>
      <c r="C705" s="15" t="s">
        <v>11271</v>
      </c>
      <c r="D705" s="15">
        <v>623.0</v>
      </c>
      <c r="E705" s="15" t="s">
        <v>13956</v>
      </c>
      <c r="F705" s="15" t="s">
        <v>12470</v>
      </c>
      <c r="H705" s="15" t="s">
        <v>13957</v>
      </c>
      <c r="I705" s="15" t="s">
        <v>13958</v>
      </c>
    </row>
    <row r="706">
      <c r="A706" s="15" t="s">
        <v>11273</v>
      </c>
      <c r="B706" s="14" t="s">
        <v>7403</v>
      </c>
      <c r="C706" s="15" t="s">
        <v>11274</v>
      </c>
      <c r="D706" s="15">
        <v>625.0</v>
      </c>
      <c r="E706" s="15" t="s">
        <v>13959</v>
      </c>
      <c r="F706" s="15" t="s">
        <v>12474</v>
      </c>
      <c r="H706" s="15" t="s">
        <v>13960</v>
      </c>
      <c r="I706" s="15" t="s">
        <v>13961</v>
      </c>
    </row>
    <row r="707">
      <c r="A707" s="15" t="s">
        <v>11276</v>
      </c>
      <c r="B707" s="14" t="s">
        <v>7406</v>
      </c>
      <c r="C707" s="15" t="s">
        <v>11277</v>
      </c>
      <c r="D707" s="15">
        <v>625.0</v>
      </c>
      <c r="E707" s="15" t="s">
        <v>13962</v>
      </c>
      <c r="F707" s="15" t="s">
        <v>12480</v>
      </c>
      <c r="H707" s="15" t="s">
        <v>13963</v>
      </c>
      <c r="I707" s="15" t="s">
        <v>13964</v>
      </c>
    </row>
    <row r="708">
      <c r="A708" s="15" t="s">
        <v>11278</v>
      </c>
      <c r="B708" s="14" t="s">
        <v>7408</v>
      </c>
      <c r="C708" s="15" t="s">
        <v>11279</v>
      </c>
      <c r="D708" s="15">
        <v>625.0</v>
      </c>
      <c r="E708" s="15" t="s">
        <v>13965</v>
      </c>
      <c r="F708" s="15" t="s">
        <v>12478</v>
      </c>
      <c r="H708" s="15" t="s">
        <v>13966</v>
      </c>
      <c r="I708" s="15" t="s">
        <v>13967</v>
      </c>
    </row>
    <row r="709">
      <c r="A709" s="15" t="s">
        <v>11281</v>
      </c>
      <c r="B709" s="14" t="s">
        <v>7410</v>
      </c>
      <c r="C709" s="15" t="s">
        <v>11282</v>
      </c>
      <c r="D709" s="15">
        <v>625.0</v>
      </c>
      <c r="E709" s="15" t="s">
        <v>13968</v>
      </c>
      <c r="F709" s="15" t="s">
        <v>12482</v>
      </c>
      <c r="H709" s="15" t="s">
        <v>13969</v>
      </c>
      <c r="I709" s="15" t="s">
        <v>13970</v>
      </c>
    </row>
    <row r="710">
      <c r="A710" s="15" t="s">
        <v>11284</v>
      </c>
      <c r="B710" s="14" t="s">
        <v>7412</v>
      </c>
      <c r="C710" s="15" t="s">
        <v>11285</v>
      </c>
      <c r="D710" s="15">
        <v>626.0</v>
      </c>
      <c r="E710" s="15" t="s">
        <v>13971</v>
      </c>
      <c r="F710" s="15" t="s">
        <v>12486</v>
      </c>
      <c r="H710" s="15" t="s">
        <v>13972</v>
      </c>
      <c r="I710" s="15" t="s">
        <v>13973</v>
      </c>
    </row>
    <row r="711">
      <c r="A711" s="15" t="s">
        <v>11286</v>
      </c>
      <c r="B711" s="14" t="s">
        <v>7415</v>
      </c>
      <c r="C711" s="15" t="s">
        <v>11287</v>
      </c>
      <c r="D711" s="15">
        <v>626.0</v>
      </c>
      <c r="E711" s="15" t="s">
        <v>13974</v>
      </c>
      <c r="F711" s="15" t="s">
        <v>12488</v>
      </c>
      <c r="H711" s="15" t="s">
        <v>13975</v>
      </c>
      <c r="I711" s="15" t="s">
        <v>13976</v>
      </c>
    </row>
    <row r="712">
      <c r="A712" s="15" t="s">
        <v>11289</v>
      </c>
      <c r="B712" s="14" t="s">
        <v>7417</v>
      </c>
      <c r="C712" s="15" t="s">
        <v>11290</v>
      </c>
      <c r="D712" s="15">
        <v>627.0</v>
      </c>
      <c r="E712" s="15" t="s">
        <v>13977</v>
      </c>
      <c r="F712" s="15" t="s">
        <v>12492</v>
      </c>
    </row>
    <row r="713">
      <c r="A713" s="15" t="s">
        <v>11292</v>
      </c>
      <c r="B713" s="14" t="s">
        <v>7420</v>
      </c>
      <c r="C713" s="15" t="s">
        <v>11293</v>
      </c>
      <c r="D713" s="15">
        <v>628.0</v>
      </c>
      <c r="E713" s="15" t="s">
        <v>13978</v>
      </c>
      <c r="F713" s="15" t="s">
        <v>12496</v>
      </c>
      <c r="H713" s="15" t="s">
        <v>13979</v>
      </c>
      <c r="I713" s="15" t="s">
        <v>13980</v>
      </c>
    </row>
    <row r="714">
      <c r="A714" s="15" t="s">
        <v>11297</v>
      </c>
      <c r="B714" s="14" t="s">
        <v>7426</v>
      </c>
      <c r="C714" s="15" t="s">
        <v>11298</v>
      </c>
      <c r="D714" s="15">
        <v>629.0</v>
      </c>
      <c r="E714" s="15" t="s">
        <v>13981</v>
      </c>
      <c r="F714" s="15" t="s">
        <v>12502</v>
      </c>
      <c r="H714" s="15" t="s">
        <v>13982</v>
      </c>
      <c r="I714" s="15" t="s">
        <v>13983</v>
      </c>
    </row>
    <row r="715">
      <c r="A715" s="15" t="s">
        <v>11300</v>
      </c>
      <c r="B715" s="14" t="s">
        <v>7428</v>
      </c>
      <c r="C715" s="15" t="s">
        <v>11301</v>
      </c>
      <c r="D715" s="15">
        <v>630.0</v>
      </c>
      <c r="E715" s="15" t="s">
        <v>13984</v>
      </c>
      <c r="F715" s="15" t="s">
        <v>12508</v>
      </c>
      <c r="H715" s="15" t="s">
        <v>13985</v>
      </c>
      <c r="I715" s="15" t="s">
        <v>13986</v>
      </c>
    </row>
    <row r="716">
      <c r="A716" s="15" t="s">
        <v>11303</v>
      </c>
      <c r="B716" s="14" t="s">
        <v>7431</v>
      </c>
      <c r="C716" s="15" t="s">
        <v>11304</v>
      </c>
      <c r="D716" s="15">
        <v>631.0</v>
      </c>
      <c r="E716" s="15" t="s">
        <v>13987</v>
      </c>
      <c r="F716" s="15" t="s">
        <v>12512</v>
      </c>
      <c r="H716" s="15" t="s">
        <v>13988</v>
      </c>
      <c r="I716" s="15" t="s">
        <v>13989</v>
      </c>
    </row>
    <row r="717">
      <c r="A717" s="15" t="s">
        <v>11306</v>
      </c>
      <c r="B717" s="14" t="s">
        <v>7434</v>
      </c>
      <c r="C717" s="15" t="s">
        <v>11307</v>
      </c>
      <c r="D717" s="15">
        <v>631.0</v>
      </c>
      <c r="E717" s="15" t="s">
        <v>13990</v>
      </c>
      <c r="F717" s="15" t="s">
        <v>12516</v>
      </c>
      <c r="H717" s="15" t="s">
        <v>13991</v>
      </c>
      <c r="I717" s="15" t="s">
        <v>13992</v>
      </c>
    </row>
    <row r="718">
      <c r="A718" s="15" t="s">
        <v>11295</v>
      </c>
      <c r="B718" s="14" t="s">
        <v>7423</v>
      </c>
      <c r="C718" s="15" t="s">
        <v>11296</v>
      </c>
      <c r="D718" s="15">
        <v>629.0</v>
      </c>
      <c r="E718" s="15" t="s">
        <v>13993</v>
      </c>
      <c r="F718" s="15" t="s">
        <v>12500</v>
      </c>
      <c r="H718" s="15" t="s">
        <v>13994</v>
      </c>
      <c r="I718" s="15" t="s">
        <v>13995</v>
      </c>
    </row>
    <row r="719">
      <c r="A719" s="15" t="s">
        <v>11309</v>
      </c>
      <c r="B719" s="14" t="s">
        <v>7436</v>
      </c>
      <c r="C719" s="15" t="s">
        <v>11310</v>
      </c>
      <c r="D719" s="15">
        <v>632.0</v>
      </c>
      <c r="E719" s="15" t="s">
        <v>13996</v>
      </c>
      <c r="F719" s="15" t="s">
        <v>12520</v>
      </c>
      <c r="H719" s="15" t="s">
        <v>13997</v>
      </c>
      <c r="I719" s="15" t="s">
        <v>13998</v>
      </c>
    </row>
    <row r="720">
      <c r="A720" s="15" t="s">
        <v>11312</v>
      </c>
      <c r="B720" s="14" t="s">
        <v>7439</v>
      </c>
      <c r="C720" s="15" t="s">
        <v>11313</v>
      </c>
      <c r="D720" s="15">
        <v>632.0</v>
      </c>
      <c r="E720" s="15" t="s">
        <v>13999</v>
      </c>
      <c r="F720" s="15" t="s">
        <v>12526</v>
      </c>
      <c r="H720" s="15" t="s">
        <v>14000</v>
      </c>
      <c r="I720" s="15" t="s">
        <v>14001</v>
      </c>
    </row>
    <row r="721">
      <c r="A721" s="15" t="s">
        <v>11315</v>
      </c>
      <c r="B721" s="14" t="s">
        <v>7441</v>
      </c>
      <c r="C721" s="15" t="s">
        <v>11316</v>
      </c>
      <c r="D721" s="15">
        <v>633.0</v>
      </c>
      <c r="E721" s="15" t="s">
        <v>14002</v>
      </c>
      <c r="F721" s="15" t="s">
        <v>12528</v>
      </c>
      <c r="H721" s="15" t="s">
        <v>14003</v>
      </c>
      <c r="I721" s="15" t="s">
        <v>14004</v>
      </c>
    </row>
    <row r="722">
      <c r="A722" s="15" t="s">
        <v>11318</v>
      </c>
      <c r="B722" s="14" t="s">
        <v>7444</v>
      </c>
      <c r="C722" s="15" t="s">
        <v>11319</v>
      </c>
      <c r="D722" s="15">
        <v>634.0</v>
      </c>
      <c r="E722" s="15" t="s">
        <v>14005</v>
      </c>
      <c r="F722" s="15" t="s">
        <v>12532</v>
      </c>
      <c r="H722" s="15" t="s">
        <v>14006</v>
      </c>
      <c r="I722" s="15" t="s">
        <v>14007</v>
      </c>
    </row>
    <row r="723">
      <c r="A723" s="15" t="s">
        <v>11320</v>
      </c>
      <c r="B723" s="14" t="s">
        <v>7447</v>
      </c>
      <c r="C723" s="15" t="s">
        <v>11321</v>
      </c>
      <c r="D723" s="15">
        <v>635.0</v>
      </c>
      <c r="E723" s="15" t="s">
        <v>14008</v>
      </c>
      <c r="F723" s="15" t="s">
        <v>12536</v>
      </c>
    </row>
    <row r="724">
      <c r="A724" s="15" t="s">
        <v>11323</v>
      </c>
      <c r="B724" s="14" t="s">
        <v>7450</v>
      </c>
      <c r="C724" s="15" t="s">
        <v>11324</v>
      </c>
      <c r="D724" s="15">
        <v>635.0</v>
      </c>
      <c r="E724" s="15" t="s">
        <v>14009</v>
      </c>
      <c r="F724" s="15" t="s">
        <v>12540</v>
      </c>
      <c r="H724" s="15" t="s">
        <v>14010</v>
      </c>
      <c r="I724" s="15" t="s">
        <v>14011</v>
      </c>
    </row>
    <row r="725">
      <c r="A725" s="15" t="s">
        <v>11326</v>
      </c>
      <c r="B725" s="14" t="s">
        <v>7452</v>
      </c>
      <c r="C725" s="15" t="s">
        <v>11327</v>
      </c>
      <c r="D725" s="15">
        <v>636.0</v>
      </c>
      <c r="E725" s="15" t="s">
        <v>14012</v>
      </c>
      <c r="F725" s="15" t="s">
        <v>12544</v>
      </c>
      <c r="H725" s="15" t="s">
        <v>14013</v>
      </c>
      <c r="I725" s="15" t="s">
        <v>14014</v>
      </c>
    </row>
    <row r="726">
      <c r="A726" s="15" t="s">
        <v>11328</v>
      </c>
      <c r="B726" s="14" t="s">
        <v>7455</v>
      </c>
      <c r="C726" s="15" t="s">
        <v>11329</v>
      </c>
      <c r="D726" s="15">
        <v>636.0</v>
      </c>
      <c r="E726" s="15" t="s">
        <v>14015</v>
      </c>
      <c r="F726" s="15" t="s">
        <v>4327</v>
      </c>
      <c r="H726" s="15" t="s">
        <v>14016</v>
      </c>
      <c r="I726" s="15" t="s">
        <v>14017</v>
      </c>
    </row>
    <row r="727">
      <c r="D727" s="15">
        <v>636.0</v>
      </c>
      <c r="E727" s="15" t="s">
        <v>14015</v>
      </c>
      <c r="F727" s="15" t="s">
        <v>4327</v>
      </c>
      <c r="H727" s="15" t="s">
        <v>14018</v>
      </c>
      <c r="I727" s="15" t="s">
        <v>14019</v>
      </c>
    </row>
    <row r="728">
      <c r="A728" s="15" t="s">
        <v>11331</v>
      </c>
      <c r="B728" s="14" t="s">
        <v>7457</v>
      </c>
      <c r="C728" s="15" t="s">
        <v>11332</v>
      </c>
      <c r="D728" s="15">
        <v>636.0</v>
      </c>
      <c r="E728" s="15" t="s">
        <v>14020</v>
      </c>
      <c r="F728" s="15" t="s">
        <v>12552</v>
      </c>
      <c r="H728" s="15" t="s">
        <v>14021</v>
      </c>
      <c r="I728" s="15" t="s">
        <v>14022</v>
      </c>
    </row>
    <row r="729">
      <c r="A729" s="15" t="s">
        <v>11334</v>
      </c>
      <c r="B729" s="14" t="s">
        <v>7459</v>
      </c>
      <c r="C729" s="15" t="s">
        <v>11335</v>
      </c>
      <c r="D729" s="15">
        <v>637.0</v>
      </c>
      <c r="E729" s="15" t="s">
        <v>14023</v>
      </c>
      <c r="F729" s="15" t="s">
        <v>12556</v>
      </c>
      <c r="H729" s="15" t="s">
        <v>14024</v>
      </c>
      <c r="I729" s="15" t="s">
        <v>14025</v>
      </c>
    </row>
    <row r="730">
      <c r="A730" s="15" t="s">
        <v>11337</v>
      </c>
      <c r="B730" s="14" t="s">
        <v>7462</v>
      </c>
      <c r="C730" s="15" t="s">
        <v>11338</v>
      </c>
      <c r="D730" s="15">
        <v>638.0</v>
      </c>
      <c r="E730" s="15" t="s">
        <v>14026</v>
      </c>
      <c r="F730" s="15" t="s">
        <v>12560</v>
      </c>
      <c r="H730" s="15" t="s">
        <v>14027</v>
      </c>
      <c r="I730" s="15" t="s">
        <v>14028</v>
      </c>
    </row>
    <row r="731">
      <c r="A731" s="15" t="s">
        <v>11340</v>
      </c>
      <c r="B731" s="14" t="s">
        <v>7465</v>
      </c>
      <c r="C731" s="15" t="s">
        <v>11341</v>
      </c>
      <c r="D731" s="15">
        <v>639.0</v>
      </c>
      <c r="E731" s="15" t="s">
        <v>14029</v>
      </c>
      <c r="F731" s="15" t="s">
        <v>12564</v>
      </c>
      <c r="H731" s="15" t="s">
        <v>14030</v>
      </c>
      <c r="I731" s="15" t="s">
        <v>14031</v>
      </c>
    </row>
    <row r="732">
      <c r="A732" s="15" t="s">
        <v>11343</v>
      </c>
      <c r="B732" s="14" t="s">
        <v>7468</v>
      </c>
      <c r="C732" s="15" t="s">
        <v>11344</v>
      </c>
      <c r="D732" s="15">
        <v>640.0</v>
      </c>
      <c r="E732" s="15" t="s">
        <v>14032</v>
      </c>
      <c r="F732" s="15" t="s">
        <v>12566</v>
      </c>
      <c r="H732" s="15" t="s">
        <v>14033</v>
      </c>
      <c r="I732" s="15" t="s">
        <v>14034</v>
      </c>
    </row>
    <row r="733">
      <c r="A733" s="15" t="s">
        <v>11346</v>
      </c>
      <c r="B733" s="14" t="s">
        <v>7471</v>
      </c>
      <c r="C733" s="15" t="s">
        <v>11347</v>
      </c>
      <c r="D733" s="15">
        <v>640.0</v>
      </c>
      <c r="E733" s="15" t="s">
        <v>14035</v>
      </c>
      <c r="F733" s="15" t="s">
        <v>12570</v>
      </c>
      <c r="H733" s="15" t="s">
        <v>14036</v>
      </c>
      <c r="I733" s="15" t="s">
        <v>11347</v>
      </c>
    </row>
    <row r="734">
      <c r="A734" s="15" t="s">
        <v>11349</v>
      </c>
      <c r="B734" s="14" t="s">
        <v>7473</v>
      </c>
      <c r="C734" s="15" t="s">
        <v>11350</v>
      </c>
      <c r="D734" s="15">
        <v>641.0</v>
      </c>
      <c r="E734" s="15" t="s">
        <v>14037</v>
      </c>
      <c r="F734" s="15" t="s">
        <v>12574</v>
      </c>
      <c r="H734" s="15" t="s">
        <v>14038</v>
      </c>
      <c r="I734" s="15" t="s">
        <v>14039</v>
      </c>
    </row>
    <row r="735">
      <c r="A735" s="15" t="s">
        <v>11352</v>
      </c>
      <c r="B735" s="14" t="s">
        <v>7476</v>
      </c>
      <c r="C735" s="15" t="s">
        <v>11353</v>
      </c>
      <c r="D735" s="15">
        <v>641.0</v>
      </c>
      <c r="E735" s="15" t="s">
        <v>14040</v>
      </c>
      <c r="F735" s="15" t="s">
        <v>12578</v>
      </c>
      <c r="H735" s="15" t="s">
        <v>14041</v>
      </c>
      <c r="I735" s="15" t="s">
        <v>14042</v>
      </c>
    </row>
    <row r="736">
      <c r="A736" s="15" t="s">
        <v>11355</v>
      </c>
      <c r="B736" s="14" t="s">
        <v>7478</v>
      </c>
      <c r="C736" s="15" t="s">
        <v>11356</v>
      </c>
      <c r="D736" s="15">
        <v>645.0</v>
      </c>
      <c r="E736" s="15" t="s">
        <v>14043</v>
      </c>
      <c r="F736" s="15" t="s">
        <v>12581</v>
      </c>
      <c r="H736" s="15" t="s">
        <v>14044</v>
      </c>
      <c r="I736" s="15" t="s">
        <v>14045</v>
      </c>
    </row>
    <row r="737">
      <c r="A737" s="15" t="s">
        <v>11358</v>
      </c>
      <c r="B737" s="14" t="s">
        <v>7481</v>
      </c>
      <c r="C737" s="15" t="s">
        <v>11359</v>
      </c>
      <c r="D737" s="15">
        <v>645.0</v>
      </c>
      <c r="E737" s="15" t="s">
        <v>14046</v>
      </c>
      <c r="F737" s="15" t="s">
        <v>13033</v>
      </c>
      <c r="H737" s="15" t="s">
        <v>14047</v>
      </c>
      <c r="I737" s="15" t="s">
        <v>14048</v>
      </c>
    </row>
    <row r="738">
      <c r="A738" s="15" t="s">
        <v>11361</v>
      </c>
      <c r="B738" s="14" t="s">
        <v>7483</v>
      </c>
      <c r="C738" s="15" t="s">
        <v>11362</v>
      </c>
      <c r="D738" s="15">
        <v>645.0</v>
      </c>
      <c r="E738" s="15" t="s">
        <v>14049</v>
      </c>
      <c r="F738" s="15" t="s">
        <v>13037</v>
      </c>
      <c r="H738" s="15" t="s">
        <v>14050</v>
      </c>
      <c r="I738" s="15" t="s">
        <v>14051</v>
      </c>
    </row>
    <row r="739">
      <c r="A739" s="15" t="s">
        <v>11364</v>
      </c>
      <c r="B739" s="14" t="s">
        <v>7492</v>
      </c>
      <c r="C739" s="15" t="s">
        <v>11365</v>
      </c>
      <c r="D739" s="15">
        <v>646.0</v>
      </c>
      <c r="E739" s="15" t="s">
        <v>14049</v>
      </c>
      <c r="F739" s="15" t="s">
        <v>13037</v>
      </c>
      <c r="H739" s="15" t="s">
        <v>14052</v>
      </c>
      <c r="I739" s="15" t="s">
        <v>14053</v>
      </c>
    </row>
    <row r="740">
      <c r="A740" s="15" t="s">
        <v>11368</v>
      </c>
      <c r="B740" s="14" t="s">
        <v>7486</v>
      </c>
      <c r="C740" s="15" t="s">
        <v>11369</v>
      </c>
      <c r="D740" s="15">
        <v>647.0</v>
      </c>
      <c r="E740" s="15" t="s">
        <v>14054</v>
      </c>
      <c r="F740" s="15" t="s">
        <v>13041</v>
      </c>
      <c r="H740" s="15" t="s">
        <v>14055</v>
      </c>
      <c r="I740" s="15" t="s">
        <v>14056</v>
      </c>
    </row>
    <row r="741">
      <c r="A741" s="15" t="s">
        <v>11371</v>
      </c>
      <c r="B741" s="14" t="s">
        <v>7489</v>
      </c>
      <c r="C741" s="15" t="s">
        <v>11372</v>
      </c>
      <c r="D741" s="15">
        <v>648.0</v>
      </c>
      <c r="E741" s="15" t="s">
        <v>14057</v>
      </c>
      <c r="F741" s="15" t="s">
        <v>13045</v>
      </c>
      <c r="H741" s="15" t="s">
        <v>14058</v>
      </c>
      <c r="I741" s="15" t="s">
        <v>14059</v>
      </c>
    </row>
    <row r="742">
      <c r="A742" s="15" t="s">
        <v>11374</v>
      </c>
      <c r="B742" s="14" t="s">
        <v>7492</v>
      </c>
      <c r="C742" s="15" t="s">
        <v>11375</v>
      </c>
      <c r="D742" s="15">
        <v>649.0</v>
      </c>
      <c r="E742" s="15" t="s">
        <v>14060</v>
      </c>
      <c r="F742" s="15" t="s">
        <v>13049</v>
      </c>
      <c r="H742" s="15" t="s">
        <v>14061</v>
      </c>
      <c r="I742" s="15" t="s">
        <v>14062</v>
      </c>
    </row>
    <row r="743">
      <c r="A743" s="15" t="s">
        <v>11377</v>
      </c>
      <c r="B743" s="14" t="s">
        <v>7495</v>
      </c>
      <c r="C743" s="15" t="s">
        <v>11378</v>
      </c>
      <c r="D743" s="15">
        <v>650.0</v>
      </c>
      <c r="E743" s="15" t="s">
        <v>14063</v>
      </c>
      <c r="F743" s="15" t="s">
        <v>13053</v>
      </c>
      <c r="H743" s="15" t="s">
        <v>14064</v>
      </c>
      <c r="I743" s="15" t="s">
        <v>14065</v>
      </c>
    </row>
    <row r="744">
      <c r="D744" s="15">
        <v>650.0</v>
      </c>
      <c r="E744" s="15" t="s">
        <v>14063</v>
      </c>
      <c r="F744" s="15" t="s">
        <v>13053</v>
      </c>
      <c r="H744" s="15" t="s">
        <v>14066</v>
      </c>
      <c r="I744" s="15" t="s">
        <v>14067</v>
      </c>
    </row>
    <row r="745">
      <c r="A745" s="15" t="s">
        <v>11381</v>
      </c>
      <c r="B745" s="14" t="s">
        <v>7498</v>
      </c>
      <c r="C745" s="15" t="s">
        <v>11382</v>
      </c>
      <c r="D745" s="15">
        <v>650.0</v>
      </c>
      <c r="E745" s="15" t="s">
        <v>14068</v>
      </c>
      <c r="F745" s="15" t="s">
        <v>13057</v>
      </c>
      <c r="H745" s="15" t="s">
        <v>14069</v>
      </c>
      <c r="I745" s="15" t="s">
        <v>14070</v>
      </c>
    </row>
    <row r="746">
      <c r="A746" s="15" t="s">
        <v>11384</v>
      </c>
      <c r="B746" s="14" t="s">
        <v>7501</v>
      </c>
      <c r="C746" s="15" t="s">
        <v>11385</v>
      </c>
      <c r="D746" s="15">
        <v>653.0</v>
      </c>
      <c r="E746" s="15" t="s">
        <v>14071</v>
      </c>
      <c r="F746" s="15" t="s">
        <v>13061</v>
      </c>
      <c r="H746" s="15" t="s">
        <v>14072</v>
      </c>
      <c r="I746" s="15" t="s">
        <v>14073</v>
      </c>
    </row>
    <row r="747">
      <c r="A747" s="15" t="s">
        <v>11387</v>
      </c>
      <c r="B747" s="14" t="s">
        <v>7504</v>
      </c>
      <c r="C747" s="15" t="s">
        <v>11388</v>
      </c>
      <c r="D747" s="15">
        <v>655.0</v>
      </c>
      <c r="E747" s="15" t="s">
        <v>14074</v>
      </c>
      <c r="F747" s="15" t="s">
        <v>13065</v>
      </c>
      <c r="H747" s="15" t="s">
        <v>14075</v>
      </c>
      <c r="I747" s="15" t="s">
        <v>13397</v>
      </c>
    </row>
    <row r="748">
      <c r="A748" s="15" t="s">
        <v>11390</v>
      </c>
      <c r="B748" s="14" t="s">
        <v>7507</v>
      </c>
      <c r="C748" s="15" t="s">
        <v>11391</v>
      </c>
      <c r="D748" s="15">
        <v>655.0</v>
      </c>
      <c r="E748" s="15" t="s">
        <v>14076</v>
      </c>
      <c r="F748" s="15" t="s">
        <v>13069</v>
      </c>
      <c r="H748" s="15" t="s">
        <v>14077</v>
      </c>
      <c r="I748" s="15" t="s">
        <v>11391</v>
      </c>
    </row>
    <row r="749">
      <c r="A749" s="15" t="s">
        <v>11393</v>
      </c>
      <c r="B749" s="14" t="s">
        <v>7509</v>
      </c>
      <c r="C749" s="15" t="s">
        <v>11394</v>
      </c>
      <c r="D749" s="15">
        <v>656.0</v>
      </c>
      <c r="E749" s="15" t="s">
        <v>14078</v>
      </c>
      <c r="F749" s="15" t="s">
        <v>13073</v>
      </c>
      <c r="H749" s="15" t="s">
        <v>14079</v>
      </c>
      <c r="I749" s="15" t="s">
        <v>14080</v>
      </c>
    </row>
    <row r="750">
      <c r="A750" s="15" t="s">
        <v>11396</v>
      </c>
      <c r="B750" s="14" t="s">
        <v>7512</v>
      </c>
      <c r="C750" s="15" t="s">
        <v>11397</v>
      </c>
      <c r="D750" s="15">
        <v>656.0</v>
      </c>
      <c r="E750" s="15" t="s">
        <v>14081</v>
      </c>
      <c r="F750" s="15" t="s">
        <v>13077</v>
      </c>
      <c r="H750" s="15" t="s">
        <v>14082</v>
      </c>
      <c r="I750" s="15" t="s">
        <v>14083</v>
      </c>
    </row>
    <row r="751">
      <c r="A751" s="15" t="s">
        <v>11406</v>
      </c>
      <c r="B751" s="14" t="s">
        <v>7520</v>
      </c>
      <c r="C751" s="15" t="s">
        <v>11407</v>
      </c>
      <c r="D751" s="15">
        <v>660.0</v>
      </c>
      <c r="E751" s="15" t="s">
        <v>14084</v>
      </c>
      <c r="F751" s="15" t="s">
        <v>13081</v>
      </c>
      <c r="H751" s="15" t="s">
        <v>14085</v>
      </c>
      <c r="I751" s="15" t="s">
        <v>14086</v>
      </c>
    </row>
    <row r="752">
      <c r="A752" s="15" t="s">
        <v>11408</v>
      </c>
      <c r="B752" s="14" t="s">
        <v>7523</v>
      </c>
      <c r="C752" s="15" t="s">
        <v>11409</v>
      </c>
      <c r="D752" s="15">
        <v>660.0</v>
      </c>
      <c r="E752" s="15" t="s">
        <v>14087</v>
      </c>
      <c r="F752" s="15" t="s">
        <v>13085</v>
      </c>
      <c r="H752" s="15" t="s">
        <v>14088</v>
      </c>
      <c r="I752" s="15" t="s">
        <v>14089</v>
      </c>
    </row>
    <row r="753">
      <c r="A753" s="15" t="s">
        <v>11411</v>
      </c>
      <c r="B753" s="14" t="s">
        <v>7525</v>
      </c>
      <c r="C753" s="15" t="s">
        <v>11412</v>
      </c>
      <c r="D753" s="15">
        <v>661.0</v>
      </c>
      <c r="E753" s="15" t="s">
        <v>14090</v>
      </c>
      <c r="F753" s="15" t="s">
        <v>13087</v>
      </c>
      <c r="H753" s="15" t="s">
        <v>14091</v>
      </c>
      <c r="I753" s="15" t="s">
        <v>14092</v>
      </c>
    </row>
    <row r="754">
      <c r="A754" s="15" t="s">
        <v>11413</v>
      </c>
      <c r="B754" s="14" t="s">
        <v>7528</v>
      </c>
      <c r="C754" s="15" t="s">
        <v>11414</v>
      </c>
      <c r="D754" s="15">
        <v>661.0</v>
      </c>
      <c r="E754" s="15" t="s">
        <v>14093</v>
      </c>
      <c r="F754" s="15" t="s">
        <v>13091</v>
      </c>
      <c r="H754" s="15" t="s">
        <v>14094</v>
      </c>
      <c r="I754" s="15" t="s">
        <v>14095</v>
      </c>
    </row>
    <row r="755">
      <c r="A755" s="15" t="s">
        <v>11416</v>
      </c>
      <c r="B755" s="14" t="s">
        <v>7530</v>
      </c>
      <c r="C755" s="15" t="s">
        <v>11417</v>
      </c>
      <c r="D755" s="15">
        <v>662.0</v>
      </c>
      <c r="E755" s="15" t="s">
        <v>14096</v>
      </c>
      <c r="F755" s="15" t="s">
        <v>13095</v>
      </c>
      <c r="H755" s="15" t="s">
        <v>14097</v>
      </c>
      <c r="I755" s="15" t="s">
        <v>14098</v>
      </c>
    </row>
    <row r="756">
      <c r="A756" s="15" t="s">
        <v>11418</v>
      </c>
      <c r="B756" s="14" t="s">
        <v>7533</v>
      </c>
      <c r="C756" s="15" t="s">
        <v>11419</v>
      </c>
      <c r="D756" s="15">
        <v>662.0</v>
      </c>
      <c r="E756" s="15" t="s">
        <v>14099</v>
      </c>
      <c r="F756" s="15" t="s">
        <v>13099</v>
      </c>
      <c r="H756" s="15" t="s">
        <v>14100</v>
      </c>
      <c r="I756" s="15" t="s">
        <v>14101</v>
      </c>
    </row>
    <row r="757">
      <c r="A757" s="15" t="s">
        <v>11421</v>
      </c>
      <c r="B757" s="14" t="s">
        <v>7535</v>
      </c>
      <c r="C757" s="15" t="s">
        <v>11422</v>
      </c>
      <c r="D757" s="15">
        <v>663.0</v>
      </c>
      <c r="E757" s="15" t="s">
        <v>14102</v>
      </c>
      <c r="F757" s="15" t="s">
        <v>13103</v>
      </c>
      <c r="H757" s="15" t="s">
        <v>14103</v>
      </c>
      <c r="I757" s="15" t="s">
        <v>14104</v>
      </c>
    </row>
    <row r="758">
      <c r="A758" s="15" t="s">
        <v>11424</v>
      </c>
      <c r="B758" s="14" t="s">
        <v>7538</v>
      </c>
      <c r="C758" s="15" t="s">
        <v>11425</v>
      </c>
      <c r="D758" s="15">
        <v>663.0</v>
      </c>
      <c r="E758" s="15" t="s">
        <v>14105</v>
      </c>
      <c r="F758" s="15" t="s">
        <v>13105</v>
      </c>
      <c r="H758" s="15" t="s">
        <v>14106</v>
      </c>
      <c r="I758" s="15" t="s">
        <v>14107</v>
      </c>
    </row>
    <row r="759">
      <c r="A759" s="15" t="s">
        <v>11427</v>
      </c>
      <c r="B759" s="14" t="s">
        <v>7540</v>
      </c>
      <c r="C759" s="15" t="s">
        <v>11428</v>
      </c>
      <c r="D759" s="15">
        <v>664.0</v>
      </c>
      <c r="E759" s="15" t="s">
        <v>14108</v>
      </c>
      <c r="F759" s="15" t="s">
        <v>13109</v>
      </c>
      <c r="H759" s="15" t="s">
        <v>14109</v>
      </c>
      <c r="I759" s="15" t="s">
        <v>14110</v>
      </c>
    </row>
    <row r="760">
      <c r="A760" s="15" t="s">
        <v>11430</v>
      </c>
      <c r="B760" s="14" t="s">
        <v>7543</v>
      </c>
      <c r="C760" s="15" t="s">
        <v>11431</v>
      </c>
      <c r="D760" s="15">
        <v>664.0</v>
      </c>
      <c r="E760" s="15" t="s">
        <v>14108</v>
      </c>
      <c r="F760" s="15" t="s">
        <v>13109</v>
      </c>
    </row>
    <row r="761">
      <c r="A761" s="15" t="s">
        <v>11433</v>
      </c>
      <c r="B761" s="14" t="s">
        <v>7545</v>
      </c>
      <c r="C761" s="15" t="s">
        <v>11434</v>
      </c>
      <c r="D761" s="15">
        <v>667.0</v>
      </c>
      <c r="E761" s="15" t="s">
        <v>14111</v>
      </c>
      <c r="F761" s="15" t="s">
        <v>13113</v>
      </c>
      <c r="H761" s="15" t="s">
        <v>14112</v>
      </c>
      <c r="I761" s="15" t="s">
        <v>14113</v>
      </c>
    </row>
    <row r="762">
      <c r="A762" s="15" t="s">
        <v>11436</v>
      </c>
      <c r="B762" s="14" t="s">
        <v>7548</v>
      </c>
      <c r="C762" s="15" t="s">
        <v>11437</v>
      </c>
      <c r="D762" s="15">
        <v>667.0</v>
      </c>
      <c r="E762" s="15" t="s">
        <v>14114</v>
      </c>
      <c r="F762" s="15" t="s">
        <v>13116</v>
      </c>
      <c r="H762" s="15" t="s">
        <v>12523</v>
      </c>
      <c r="I762" s="15" t="s">
        <v>14115</v>
      </c>
    </row>
    <row r="763">
      <c r="A763" s="15" t="s">
        <v>11439</v>
      </c>
      <c r="B763" s="14" t="s">
        <v>7550</v>
      </c>
      <c r="C763" s="15" t="s">
        <v>11440</v>
      </c>
      <c r="D763" s="15">
        <v>668.0</v>
      </c>
      <c r="E763" s="15" t="s">
        <v>14116</v>
      </c>
      <c r="F763" s="15" t="s">
        <v>13120</v>
      </c>
      <c r="H763" s="15" t="s">
        <v>14117</v>
      </c>
      <c r="I763" s="15" t="s">
        <v>14118</v>
      </c>
    </row>
    <row r="764">
      <c r="A764" s="15" t="s">
        <v>11442</v>
      </c>
      <c r="B764" s="14" t="s">
        <v>7553</v>
      </c>
      <c r="C764" s="15" t="s">
        <v>11443</v>
      </c>
      <c r="D764" s="15">
        <v>668.0</v>
      </c>
      <c r="E764" s="15" t="s">
        <v>14119</v>
      </c>
      <c r="F764" s="15" t="s">
        <v>13124</v>
      </c>
      <c r="H764" s="15" t="s">
        <v>14120</v>
      </c>
      <c r="I764" s="15" t="s">
        <v>14121</v>
      </c>
    </row>
    <row r="765">
      <c r="A765" s="15" t="s">
        <v>11445</v>
      </c>
      <c r="B765" s="14" t="s">
        <v>7555</v>
      </c>
      <c r="C765" s="15" t="s">
        <v>11446</v>
      </c>
      <c r="D765" s="15">
        <v>671.0</v>
      </c>
      <c r="E765" s="15" t="s">
        <v>14122</v>
      </c>
      <c r="F765" s="15" t="s">
        <v>13128</v>
      </c>
      <c r="H765" s="15" t="s">
        <v>14123</v>
      </c>
      <c r="I765" s="15" t="s">
        <v>14124</v>
      </c>
    </row>
    <row r="766">
      <c r="A766" s="15" t="s">
        <v>11448</v>
      </c>
      <c r="B766" s="14" t="s">
        <v>7558</v>
      </c>
      <c r="C766" s="15" t="s">
        <v>11449</v>
      </c>
      <c r="D766" s="15">
        <v>671.0</v>
      </c>
      <c r="E766" s="15" t="s">
        <v>14125</v>
      </c>
      <c r="F766" s="15" t="s">
        <v>13132</v>
      </c>
      <c r="H766" s="15" t="s">
        <v>14126</v>
      </c>
      <c r="I766" s="15" t="s">
        <v>14127</v>
      </c>
    </row>
    <row r="767">
      <c r="A767" s="15" t="s">
        <v>11451</v>
      </c>
      <c r="B767" s="14" t="s">
        <v>7560</v>
      </c>
      <c r="C767" s="15" t="s">
        <v>11452</v>
      </c>
      <c r="D767" s="15">
        <v>671.0</v>
      </c>
      <c r="E767" s="15" t="s">
        <v>14125</v>
      </c>
      <c r="F767" s="15" t="s">
        <v>13132</v>
      </c>
      <c r="H767" s="15" t="s">
        <v>13635</v>
      </c>
      <c r="I767" s="15" t="s">
        <v>14128</v>
      </c>
    </row>
    <row r="768">
      <c r="A768" s="15" t="s">
        <v>11453</v>
      </c>
      <c r="B768" s="14" t="s">
        <v>7562</v>
      </c>
      <c r="C768" s="15" t="s">
        <v>11454</v>
      </c>
      <c r="D768" s="15">
        <v>672.0</v>
      </c>
      <c r="E768" s="15" t="s">
        <v>14129</v>
      </c>
      <c r="F768" s="15" t="s">
        <v>13136</v>
      </c>
      <c r="H768" s="15" t="s">
        <v>14130</v>
      </c>
      <c r="I768" s="15" t="s">
        <v>14131</v>
      </c>
    </row>
    <row r="769">
      <c r="A769" s="15" t="s">
        <v>11456</v>
      </c>
      <c r="B769" s="14" t="s">
        <v>7565</v>
      </c>
      <c r="C769" s="15" t="s">
        <v>11457</v>
      </c>
      <c r="D769" s="15">
        <v>672.0</v>
      </c>
      <c r="E769" s="15" t="s">
        <v>14132</v>
      </c>
      <c r="F769" s="15" t="s">
        <v>13140</v>
      </c>
      <c r="H769" s="15" t="s">
        <v>14133</v>
      </c>
      <c r="I769" s="15" t="s">
        <v>14134</v>
      </c>
    </row>
    <row r="770">
      <c r="A770" s="15" t="s">
        <v>11459</v>
      </c>
      <c r="B770" s="14" t="s">
        <v>7567</v>
      </c>
      <c r="C770" s="15" t="s">
        <v>11460</v>
      </c>
      <c r="D770" s="15">
        <v>673.0</v>
      </c>
      <c r="E770" s="15" t="s">
        <v>14135</v>
      </c>
      <c r="F770" s="15" t="s">
        <v>13144</v>
      </c>
      <c r="H770" s="15" t="s">
        <v>14136</v>
      </c>
      <c r="I770" s="15" t="s">
        <v>14137</v>
      </c>
    </row>
    <row r="771">
      <c r="A771" s="15" t="s">
        <v>11462</v>
      </c>
      <c r="B771" s="14" t="s">
        <v>7570</v>
      </c>
      <c r="C771" s="15" t="s">
        <v>11463</v>
      </c>
      <c r="D771" s="15">
        <v>675.0</v>
      </c>
      <c r="E771" s="15" t="s">
        <v>14138</v>
      </c>
      <c r="F771" s="15" t="s">
        <v>13148</v>
      </c>
      <c r="H771" s="15" t="s">
        <v>14139</v>
      </c>
      <c r="I771" s="15" t="s">
        <v>14140</v>
      </c>
    </row>
    <row r="772">
      <c r="A772" s="15" t="s">
        <v>11465</v>
      </c>
      <c r="B772" s="14" t="s">
        <v>7573</v>
      </c>
      <c r="C772" s="15" t="s">
        <v>11466</v>
      </c>
      <c r="D772" s="15">
        <v>675.0</v>
      </c>
      <c r="E772" s="15" t="s">
        <v>14141</v>
      </c>
      <c r="F772" s="15" t="s">
        <v>13151</v>
      </c>
      <c r="H772" s="15" t="s">
        <v>14142</v>
      </c>
      <c r="I772" s="15" t="s">
        <v>14143</v>
      </c>
    </row>
    <row r="773">
      <c r="A773" s="15" t="s">
        <v>11468</v>
      </c>
      <c r="B773" s="14" t="s">
        <v>7575</v>
      </c>
      <c r="C773" s="15" t="s">
        <v>11469</v>
      </c>
      <c r="D773" s="15">
        <v>676.0</v>
      </c>
      <c r="E773" s="15" t="s">
        <v>14144</v>
      </c>
      <c r="F773" s="15" t="s">
        <v>13155</v>
      </c>
      <c r="H773" s="15" t="s">
        <v>14145</v>
      </c>
      <c r="I773" s="15" t="s">
        <v>14146</v>
      </c>
    </row>
    <row r="774">
      <c r="A774" s="15" t="s">
        <v>11471</v>
      </c>
      <c r="B774" s="14" t="s">
        <v>7578</v>
      </c>
      <c r="C774" s="15" t="s">
        <v>11472</v>
      </c>
      <c r="D774" s="15">
        <v>677.0</v>
      </c>
      <c r="E774" s="15" t="s">
        <v>14147</v>
      </c>
      <c r="F774" s="15" t="s">
        <v>13161</v>
      </c>
      <c r="H774" s="15" t="s">
        <v>14148</v>
      </c>
      <c r="I774" s="15" t="s">
        <v>14149</v>
      </c>
    </row>
    <row r="775">
      <c r="A775" s="15" t="s">
        <v>11474</v>
      </c>
      <c r="B775" s="14" t="s">
        <v>7581</v>
      </c>
      <c r="C775" s="15" t="s">
        <v>11475</v>
      </c>
      <c r="D775" s="15">
        <v>678.0</v>
      </c>
      <c r="E775" s="15" t="s">
        <v>14150</v>
      </c>
      <c r="F775" s="15" t="s">
        <v>14151</v>
      </c>
      <c r="H775" s="15" t="s">
        <v>14152</v>
      </c>
      <c r="I775" s="15" t="s">
        <v>14153</v>
      </c>
    </row>
    <row r="776">
      <c r="A776" s="15" t="s">
        <v>11477</v>
      </c>
      <c r="B776" s="14" t="s">
        <v>7584</v>
      </c>
      <c r="C776" s="15" t="s">
        <v>11478</v>
      </c>
      <c r="D776" s="15">
        <v>678.0</v>
      </c>
      <c r="E776" s="15" t="s">
        <v>14154</v>
      </c>
      <c r="F776" s="15" t="s">
        <v>14155</v>
      </c>
      <c r="H776" s="15" t="s">
        <v>14156</v>
      </c>
      <c r="I776" s="15" t="s">
        <v>14157</v>
      </c>
    </row>
    <row r="777">
      <c r="A777" s="15" t="s">
        <v>11480</v>
      </c>
      <c r="B777" s="14" t="s">
        <v>7586</v>
      </c>
      <c r="C777" s="15" t="s">
        <v>11481</v>
      </c>
      <c r="D777" s="15">
        <v>679.0</v>
      </c>
      <c r="E777" s="15" t="s">
        <v>14158</v>
      </c>
      <c r="F777" s="15" t="s">
        <v>14159</v>
      </c>
    </row>
    <row r="778">
      <c r="A778" s="15" t="s">
        <v>11483</v>
      </c>
      <c r="B778" s="14" t="s">
        <v>7589</v>
      </c>
      <c r="C778" s="15" t="s">
        <v>11484</v>
      </c>
      <c r="D778" s="15">
        <v>680.0</v>
      </c>
      <c r="E778" s="15" t="s">
        <v>14160</v>
      </c>
      <c r="F778" s="15" t="s">
        <v>14161</v>
      </c>
      <c r="H778" s="15" t="s">
        <v>14162</v>
      </c>
      <c r="I778" s="15" t="s">
        <v>14163</v>
      </c>
    </row>
    <row r="779">
      <c r="A779" s="15" t="s">
        <v>11486</v>
      </c>
      <c r="B779" s="14" t="s">
        <v>7592</v>
      </c>
      <c r="C779" s="15" t="s">
        <v>11487</v>
      </c>
      <c r="D779" s="15">
        <v>680.0</v>
      </c>
      <c r="E779" s="15" t="s">
        <v>14164</v>
      </c>
      <c r="F779" s="15" t="s">
        <v>14165</v>
      </c>
      <c r="H779" s="15" t="s">
        <v>14166</v>
      </c>
      <c r="I779" s="15" t="s">
        <v>14167</v>
      </c>
    </row>
    <row r="780">
      <c r="A780" s="15" t="s">
        <v>11489</v>
      </c>
      <c r="B780" s="14" t="s">
        <v>7594</v>
      </c>
      <c r="C780" s="15" t="s">
        <v>11490</v>
      </c>
      <c r="D780" s="15">
        <v>682.0</v>
      </c>
      <c r="E780" s="15" t="s">
        <v>14168</v>
      </c>
      <c r="F780" s="15" t="s">
        <v>14169</v>
      </c>
      <c r="H780" s="15" t="s">
        <v>14170</v>
      </c>
      <c r="I780" s="15" t="s">
        <v>14171</v>
      </c>
    </row>
    <row r="781">
      <c r="A781" s="15" t="s">
        <v>11492</v>
      </c>
      <c r="B781" s="14" t="s">
        <v>7597</v>
      </c>
      <c r="C781" s="15" t="s">
        <v>11493</v>
      </c>
      <c r="D781" s="15">
        <v>689.0</v>
      </c>
      <c r="E781" s="15" t="s">
        <v>14172</v>
      </c>
      <c r="F781" s="15" t="s">
        <v>12032</v>
      </c>
      <c r="H781" s="15" t="s">
        <v>14173</v>
      </c>
      <c r="I781" s="15" t="s">
        <v>14174</v>
      </c>
    </row>
    <row r="782">
      <c r="A782" s="15" t="s">
        <v>11495</v>
      </c>
      <c r="B782" s="14" t="s">
        <v>7600</v>
      </c>
      <c r="C782" s="15" t="s">
        <v>11496</v>
      </c>
      <c r="D782" s="15">
        <v>689.0</v>
      </c>
      <c r="E782" s="15" t="s">
        <v>14129</v>
      </c>
      <c r="F782" s="15" t="s">
        <v>12035</v>
      </c>
      <c r="H782" s="15" t="s">
        <v>14130</v>
      </c>
      <c r="I782" s="15" t="s">
        <v>14131</v>
      </c>
    </row>
    <row r="783">
      <c r="A783" s="15" t="s">
        <v>11498</v>
      </c>
      <c r="B783" s="14" t="s">
        <v>7602</v>
      </c>
      <c r="C783" s="15" t="s">
        <v>11499</v>
      </c>
      <c r="D783" s="15">
        <v>689.0</v>
      </c>
      <c r="E783" s="15" t="s">
        <v>14175</v>
      </c>
      <c r="F783" s="15" t="s">
        <v>12038</v>
      </c>
      <c r="H783" s="15" t="s">
        <v>14176</v>
      </c>
      <c r="I783" s="15" t="s">
        <v>14177</v>
      </c>
    </row>
    <row r="784">
      <c r="A784" s="15" t="s">
        <v>11501</v>
      </c>
      <c r="B784" s="14" t="s">
        <v>7604</v>
      </c>
      <c r="C784" s="15" t="s">
        <v>11502</v>
      </c>
      <c r="D784" s="15">
        <v>690.0</v>
      </c>
      <c r="E784" s="15" t="s">
        <v>14178</v>
      </c>
      <c r="F784" s="15" t="s">
        <v>12041</v>
      </c>
    </row>
    <row r="785">
      <c r="A785" s="15" t="s">
        <v>11504</v>
      </c>
      <c r="B785" s="14" t="s">
        <v>7607</v>
      </c>
      <c r="C785" s="15" t="s">
        <v>11505</v>
      </c>
      <c r="D785" s="15">
        <v>691.0</v>
      </c>
      <c r="E785" s="15" t="s">
        <v>13504</v>
      </c>
      <c r="F785" s="15" t="s">
        <v>12045</v>
      </c>
      <c r="H785" s="15" t="s">
        <v>13505</v>
      </c>
      <c r="I785" s="15" t="s">
        <v>10793</v>
      </c>
    </row>
    <row r="786">
      <c r="A786" s="15" t="s">
        <v>11506</v>
      </c>
      <c r="B786" s="14" t="s">
        <v>7610</v>
      </c>
      <c r="C786" s="15" t="s">
        <v>11507</v>
      </c>
      <c r="D786" s="15">
        <v>691.0</v>
      </c>
      <c r="E786" s="15" t="s">
        <v>14179</v>
      </c>
      <c r="F786" s="15" t="s">
        <v>12051</v>
      </c>
      <c r="H786" s="15" t="s">
        <v>14180</v>
      </c>
      <c r="I786" s="15" t="s">
        <v>14181</v>
      </c>
    </row>
    <row r="787">
      <c r="A787" s="15" t="s">
        <v>11509</v>
      </c>
      <c r="B787" s="14" t="s">
        <v>7612</v>
      </c>
      <c r="C787" s="15" t="s">
        <v>11510</v>
      </c>
      <c r="D787" s="15">
        <v>692.0</v>
      </c>
      <c r="E787" s="15" t="s">
        <v>14182</v>
      </c>
      <c r="F787" s="15" t="s">
        <v>12056</v>
      </c>
      <c r="H787" s="15" t="s">
        <v>14183</v>
      </c>
      <c r="I787" s="15" t="s">
        <v>14184</v>
      </c>
    </row>
    <row r="788">
      <c r="A788" s="15" t="s">
        <v>11512</v>
      </c>
      <c r="B788" s="14" t="s">
        <v>7615</v>
      </c>
      <c r="C788" s="15" t="s">
        <v>11513</v>
      </c>
      <c r="D788" s="15">
        <v>692.0</v>
      </c>
      <c r="E788" s="15" t="s">
        <v>14182</v>
      </c>
      <c r="F788" s="15" t="s">
        <v>12056</v>
      </c>
    </row>
    <row r="789">
      <c r="A789" s="15" t="s">
        <v>11514</v>
      </c>
      <c r="B789" s="14" t="s">
        <v>7617</v>
      </c>
      <c r="C789" s="15" t="s">
        <v>11515</v>
      </c>
      <c r="D789" s="15">
        <v>692.0</v>
      </c>
      <c r="E789" s="15" t="s">
        <v>14182</v>
      </c>
      <c r="F789" s="15" t="s">
        <v>12056</v>
      </c>
    </row>
    <row r="790">
      <c r="A790" s="15" t="s">
        <v>11516</v>
      </c>
      <c r="B790" s="14" t="s">
        <v>7619</v>
      </c>
      <c r="C790" s="15" t="s">
        <v>11517</v>
      </c>
      <c r="D790" s="15">
        <v>692.0</v>
      </c>
      <c r="E790" s="15" t="s">
        <v>14182</v>
      </c>
      <c r="F790" s="15" t="s">
        <v>12056</v>
      </c>
    </row>
    <row r="791">
      <c r="A791" s="15" t="s">
        <v>11518</v>
      </c>
      <c r="B791" s="14" t="s">
        <v>7622</v>
      </c>
      <c r="C791" s="15" t="s">
        <v>11519</v>
      </c>
      <c r="D791" s="15">
        <v>692.0</v>
      </c>
      <c r="E791" s="15" t="s">
        <v>14182</v>
      </c>
      <c r="F791" s="15" t="s">
        <v>12056</v>
      </c>
    </row>
    <row r="792">
      <c r="A792" s="15" t="s">
        <v>11520</v>
      </c>
      <c r="B792" s="14" t="s">
        <v>7624</v>
      </c>
      <c r="C792" s="15" t="s">
        <v>11521</v>
      </c>
      <c r="D792" s="15">
        <v>694.0</v>
      </c>
      <c r="E792" s="15" t="s">
        <v>14185</v>
      </c>
      <c r="F792" s="15" t="s">
        <v>12062</v>
      </c>
    </row>
    <row r="793">
      <c r="A793" s="15" t="s">
        <v>11522</v>
      </c>
      <c r="B793" s="14" t="s">
        <v>7627</v>
      </c>
      <c r="C793" s="15" t="s">
        <v>11523</v>
      </c>
      <c r="D793" s="15">
        <v>694.0</v>
      </c>
      <c r="E793" s="15" t="s">
        <v>14186</v>
      </c>
      <c r="F793" s="15" t="s">
        <v>12068</v>
      </c>
    </row>
    <row r="794">
      <c r="A794" s="15" t="s">
        <v>11524</v>
      </c>
      <c r="B794" s="14" t="s">
        <v>7629</v>
      </c>
      <c r="C794" s="15" t="s">
        <v>11525</v>
      </c>
      <c r="D794" s="15">
        <v>694.0</v>
      </c>
      <c r="E794" s="15" t="s">
        <v>14187</v>
      </c>
      <c r="F794" s="15" t="s">
        <v>12073</v>
      </c>
    </row>
    <row r="795">
      <c r="A795" s="15" t="s">
        <v>11526</v>
      </c>
      <c r="B795" s="14" t="s">
        <v>7631</v>
      </c>
      <c r="C795" s="15" t="s">
        <v>11527</v>
      </c>
      <c r="D795" s="15">
        <v>695.0</v>
      </c>
      <c r="E795" s="15" t="s">
        <v>14188</v>
      </c>
      <c r="F795" s="15" t="s">
        <v>12078</v>
      </c>
      <c r="H795" s="15" t="s">
        <v>14189</v>
      </c>
      <c r="I795" s="15" t="s">
        <v>14190</v>
      </c>
    </row>
    <row r="796">
      <c r="A796" s="15" t="s">
        <v>11529</v>
      </c>
      <c r="B796" s="14" t="s">
        <v>7634</v>
      </c>
      <c r="C796" s="15" t="s">
        <v>11530</v>
      </c>
      <c r="D796" s="15">
        <v>695.0</v>
      </c>
      <c r="E796" s="15" t="s">
        <v>14191</v>
      </c>
      <c r="F796" s="15" t="s">
        <v>12084</v>
      </c>
      <c r="H796" s="15" t="s">
        <v>14192</v>
      </c>
      <c r="I796" s="15" t="s">
        <v>14193</v>
      </c>
    </row>
    <row r="797">
      <c r="A797" s="15" t="s">
        <v>11532</v>
      </c>
      <c r="B797" s="14" t="s">
        <v>7636</v>
      </c>
      <c r="C797" s="15" t="s">
        <v>11533</v>
      </c>
      <c r="D797" s="15">
        <v>695.0</v>
      </c>
      <c r="E797" s="15" t="s">
        <v>14194</v>
      </c>
      <c r="F797" s="15" t="s">
        <v>12091</v>
      </c>
      <c r="H797" s="15" t="s">
        <v>14195</v>
      </c>
      <c r="I797" s="15" t="s">
        <v>14196</v>
      </c>
    </row>
    <row r="798">
      <c r="A798" s="15" t="s">
        <v>11535</v>
      </c>
      <c r="B798" s="14" t="s">
        <v>7638</v>
      </c>
      <c r="C798" s="15" t="s">
        <v>11536</v>
      </c>
      <c r="D798" s="15">
        <v>696.0</v>
      </c>
      <c r="E798" s="15" t="s">
        <v>14197</v>
      </c>
      <c r="F798" s="15" t="s">
        <v>12097</v>
      </c>
      <c r="H798" s="15" t="s">
        <v>14198</v>
      </c>
      <c r="I798" s="15" t="s">
        <v>14199</v>
      </c>
    </row>
    <row r="799">
      <c r="A799" s="15" t="s">
        <v>11538</v>
      </c>
      <c r="B799" s="14" t="s">
        <v>7641</v>
      </c>
      <c r="C799" s="15" t="s">
        <v>11539</v>
      </c>
      <c r="D799" s="15">
        <v>697.0</v>
      </c>
      <c r="E799" s="15" t="s">
        <v>14200</v>
      </c>
      <c r="F799" s="15" t="s">
        <v>12100</v>
      </c>
      <c r="H799" s="15" t="s">
        <v>14201</v>
      </c>
      <c r="I799" s="15" t="s">
        <v>14202</v>
      </c>
    </row>
    <row r="800">
      <c r="A800" s="15" t="s">
        <v>11541</v>
      </c>
      <c r="B800" s="14" t="s">
        <v>7644</v>
      </c>
      <c r="C800" s="15" t="s">
        <v>11542</v>
      </c>
      <c r="D800" s="15">
        <v>697.0</v>
      </c>
      <c r="E800" s="15" t="s">
        <v>14203</v>
      </c>
      <c r="F800" s="15" t="s">
        <v>12104</v>
      </c>
      <c r="H800" s="15" t="s">
        <v>14204</v>
      </c>
      <c r="I800" s="15" t="s">
        <v>14205</v>
      </c>
    </row>
    <row r="801">
      <c r="A801" s="15" t="s">
        <v>11544</v>
      </c>
      <c r="B801" s="14" t="s">
        <v>7646</v>
      </c>
      <c r="C801" s="15" t="s">
        <v>11545</v>
      </c>
      <c r="D801" s="15">
        <v>697.0</v>
      </c>
      <c r="E801" s="15" t="s">
        <v>14206</v>
      </c>
      <c r="F801" s="15" t="s">
        <v>12107</v>
      </c>
      <c r="H801" s="15" t="s">
        <v>14207</v>
      </c>
      <c r="I801" s="15" t="s">
        <v>14208</v>
      </c>
    </row>
    <row r="802">
      <c r="A802" s="15" t="s">
        <v>11547</v>
      </c>
      <c r="B802" s="14" t="s">
        <v>7648</v>
      </c>
      <c r="C802" s="15" t="s">
        <v>11548</v>
      </c>
      <c r="D802" s="15">
        <v>698.0</v>
      </c>
      <c r="E802" s="15" t="s">
        <v>14209</v>
      </c>
      <c r="F802" s="15" t="s">
        <v>12111</v>
      </c>
      <c r="H802" s="15" t="s">
        <v>14210</v>
      </c>
      <c r="I802" s="15" t="s">
        <v>14211</v>
      </c>
    </row>
    <row r="803">
      <c r="A803" s="15" t="s">
        <v>11550</v>
      </c>
      <c r="B803" s="14" t="s">
        <v>7651</v>
      </c>
      <c r="C803" s="15" t="s">
        <v>11551</v>
      </c>
      <c r="D803" s="15">
        <v>698.0</v>
      </c>
      <c r="E803" s="15" t="s">
        <v>14212</v>
      </c>
      <c r="F803" s="15" t="s">
        <v>12115</v>
      </c>
      <c r="H803" s="15" t="s">
        <v>14213</v>
      </c>
      <c r="I803" s="15" t="s">
        <v>14214</v>
      </c>
    </row>
    <row r="804">
      <c r="A804" s="15" t="s">
        <v>11553</v>
      </c>
      <c r="B804" s="14" t="s">
        <v>7653</v>
      </c>
      <c r="C804" s="15" t="s">
        <v>11554</v>
      </c>
      <c r="D804" s="15">
        <v>698.0</v>
      </c>
      <c r="E804" s="15" t="s">
        <v>14215</v>
      </c>
      <c r="F804" s="15" t="s">
        <v>12119</v>
      </c>
      <c r="H804" s="15" t="s">
        <v>14216</v>
      </c>
      <c r="I804" s="15" t="s">
        <v>14217</v>
      </c>
    </row>
    <row r="805">
      <c r="A805" s="15" t="s">
        <v>11555</v>
      </c>
      <c r="B805" s="14" t="s">
        <v>7655</v>
      </c>
      <c r="C805" s="15" t="s">
        <v>11556</v>
      </c>
      <c r="D805" s="15">
        <v>698.0</v>
      </c>
      <c r="E805" s="15" t="s">
        <v>14218</v>
      </c>
      <c r="F805" s="15" t="s">
        <v>12123</v>
      </c>
      <c r="H805" s="15" t="s">
        <v>14219</v>
      </c>
      <c r="I805" s="15" t="s">
        <v>14220</v>
      </c>
    </row>
    <row r="806">
      <c r="A806" s="15" t="s">
        <v>11558</v>
      </c>
      <c r="B806" s="14" t="s">
        <v>7657</v>
      </c>
      <c r="C806" s="15" t="s">
        <v>11559</v>
      </c>
      <c r="D806" s="15">
        <v>699.0</v>
      </c>
      <c r="E806" s="15" t="s">
        <v>14221</v>
      </c>
      <c r="F806" s="15" t="s">
        <v>12127</v>
      </c>
      <c r="H806" s="15" t="s">
        <v>14222</v>
      </c>
      <c r="I806" s="15" t="s">
        <v>14223</v>
      </c>
    </row>
    <row r="807">
      <c r="A807" s="15" t="s">
        <v>11561</v>
      </c>
      <c r="B807" s="14" t="s">
        <v>7660</v>
      </c>
      <c r="C807" s="15" t="s">
        <v>11562</v>
      </c>
      <c r="D807" s="15">
        <v>699.0</v>
      </c>
      <c r="E807" s="15" t="s">
        <v>14224</v>
      </c>
      <c r="F807" s="15" t="s">
        <v>12131</v>
      </c>
      <c r="H807" s="15" t="s">
        <v>14225</v>
      </c>
      <c r="I807" s="15" t="s">
        <v>14226</v>
      </c>
    </row>
    <row r="808">
      <c r="A808" s="15" t="s">
        <v>11564</v>
      </c>
      <c r="B808" s="14" t="s">
        <v>7662</v>
      </c>
      <c r="C808" s="15" t="s">
        <v>11565</v>
      </c>
      <c r="D808" s="15">
        <v>700.0</v>
      </c>
      <c r="E808" s="15" t="s">
        <v>14227</v>
      </c>
      <c r="F808" s="15" t="s">
        <v>12135</v>
      </c>
      <c r="H808" s="15" t="s">
        <v>14228</v>
      </c>
      <c r="I808" s="15" t="s">
        <v>14229</v>
      </c>
    </row>
    <row r="809">
      <c r="A809" s="15" t="s">
        <v>11567</v>
      </c>
      <c r="B809" s="14" t="s">
        <v>7665</v>
      </c>
      <c r="C809" s="15" t="s">
        <v>11568</v>
      </c>
      <c r="D809" s="15">
        <v>700.0</v>
      </c>
      <c r="E809" s="15" t="s">
        <v>14227</v>
      </c>
      <c r="F809" s="15" t="s">
        <v>12135</v>
      </c>
      <c r="H809" s="15" t="s">
        <v>14230</v>
      </c>
      <c r="I809" s="15" t="s">
        <v>14231</v>
      </c>
    </row>
    <row r="810">
      <c r="A810" s="15" t="s">
        <v>11569</v>
      </c>
      <c r="B810" s="14" t="s">
        <v>7667</v>
      </c>
      <c r="C810" s="15" t="s">
        <v>11570</v>
      </c>
      <c r="D810" s="15">
        <v>700.0</v>
      </c>
      <c r="E810" s="15" t="s">
        <v>14232</v>
      </c>
      <c r="F810" s="15" t="s">
        <v>12138</v>
      </c>
      <c r="H810" s="15" t="s">
        <v>14233</v>
      </c>
      <c r="I810" s="15" t="s">
        <v>14234</v>
      </c>
    </row>
    <row r="811">
      <c r="A811" s="15" t="s">
        <v>11571</v>
      </c>
      <c r="B811" s="14" t="s">
        <v>7669</v>
      </c>
      <c r="C811" s="15" t="s">
        <v>11572</v>
      </c>
      <c r="D811" s="15">
        <v>700.0</v>
      </c>
      <c r="E811" s="15" t="s">
        <v>14235</v>
      </c>
      <c r="F811" s="15" t="s">
        <v>12142</v>
      </c>
      <c r="H811" s="15" t="s">
        <v>14236</v>
      </c>
      <c r="I811" s="15" t="s">
        <v>14237</v>
      </c>
    </row>
    <row r="812">
      <c r="A812" s="15" t="s">
        <v>11573</v>
      </c>
      <c r="B812" s="14" t="s">
        <v>7671</v>
      </c>
      <c r="C812" s="15" t="s">
        <v>11574</v>
      </c>
      <c r="D812" s="15">
        <v>700.0</v>
      </c>
      <c r="E812" s="15" t="s">
        <v>14238</v>
      </c>
      <c r="F812" s="15" t="s">
        <v>12146</v>
      </c>
      <c r="H812" s="15" t="s">
        <v>14239</v>
      </c>
      <c r="I812" s="15" t="s">
        <v>14240</v>
      </c>
    </row>
    <row r="813">
      <c r="A813" s="15" t="s">
        <v>11576</v>
      </c>
      <c r="B813" s="14" t="s">
        <v>7673</v>
      </c>
      <c r="C813" s="15" t="s">
        <v>11577</v>
      </c>
      <c r="D813" s="15">
        <v>700.0</v>
      </c>
      <c r="E813" s="15" t="s">
        <v>14241</v>
      </c>
      <c r="F813" s="15" t="s">
        <v>12152</v>
      </c>
      <c r="H813" s="15" t="s">
        <v>14242</v>
      </c>
      <c r="I813" s="15" t="s">
        <v>14243</v>
      </c>
    </row>
    <row r="814">
      <c r="A814" s="15" t="s">
        <v>11579</v>
      </c>
      <c r="B814" s="14" t="s">
        <v>7675</v>
      </c>
      <c r="C814" s="15" t="s">
        <v>11580</v>
      </c>
      <c r="D814" s="15">
        <v>700.0</v>
      </c>
      <c r="E814" s="15" t="s">
        <v>14244</v>
      </c>
      <c r="F814" s="15" t="s">
        <v>12156</v>
      </c>
      <c r="H814" s="15" t="s">
        <v>14245</v>
      </c>
      <c r="I814" s="15" t="s">
        <v>14246</v>
      </c>
    </row>
    <row r="815">
      <c r="A815" s="15" t="s">
        <v>11582</v>
      </c>
      <c r="B815" s="14" t="s">
        <v>7677</v>
      </c>
      <c r="C815" s="15" t="s">
        <v>11583</v>
      </c>
      <c r="D815" s="15">
        <v>700.0</v>
      </c>
      <c r="E815" s="15" t="s">
        <v>14247</v>
      </c>
      <c r="F815" s="15" t="s">
        <v>12158</v>
      </c>
      <c r="H815" s="15" t="s">
        <v>14248</v>
      </c>
      <c r="I815" s="15" t="s">
        <v>14249</v>
      </c>
    </row>
    <row r="816">
      <c r="A816" s="15" t="s">
        <v>11585</v>
      </c>
      <c r="B816" s="14" t="s">
        <v>7679</v>
      </c>
      <c r="C816" s="15" t="s">
        <v>11586</v>
      </c>
      <c r="D816" s="15">
        <v>700.0</v>
      </c>
      <c r="E816" s="15" t="s">
        <v>14250</v>
      </c>
      <c r="F816" s="15" t="s">
        <v>12160</v>
      </c>
      <c r="H816" s="15" t="s">
        <v>14251</v>
      </c>
      <c r="I816" s="15" t="s">
        <v>14252</v>
      </c>
    </row>
    <row r="817">
      <c r="A817" s="15" t="s">
        <v>11587</v>
      </c>
      <c r="B817" s="14" t="s">
        <v>7681</v>
      </c>
      <c r="C817" s="15" t="s">
        <v>11588</v>
      </c>
      <c r="D817" s="15">
        <v>701.0</v>
      </c>
      <c r="E817" s="15" t="s">
        <v>14253</v>
      </c>
      <c r="F817" s="15" t="s">
        <v>12162</v>
      </c>
      <c r="H817" s="15" t="s">
        <v>14254</v>
      </c>
      <c r="I817" s="15" t="s">
        <v>14255</v>
      </c>
    </row>
    <row r="818">
      <c r="A818" s="15" t="s">
        <v>11589</v>
      </c>
      <c r="B818" s="14" t="s">
        <v>7684</v>
      </c>
      <c r="C818" s="15" t="s">
        <v>11590</v>
      </c>
      <c r="D818" s="15">
        <v>701.0</v>
      </c>
      <c r="E818" s="15" t="s">
        <v>14256</v>
      </c>
      <c r="F818" s="15" t="s">
        <v>12680</v>
      </c>
      <c r="H818" s="15" t="s">
        <v>14257</v>
      </c>
      <c r="I818" s="15" t="s">
        <v>14258</v>
      </c>
    </row>
    <row r="819">
      <c r="A819" s="15" t="s">
        <v>11592</v>
      </c>
      <c r="B819" s="14" t="s">
        <v>7686</v>
      </c>
      <c r="C819" s="15" t="s">
        <v>11593</v>
      </c>
      <c r="D819" s="15">
        <v>701.0</v>
      </c>
      <c r="E819" s="15" t="s">
        <v>14256</v>
      </c>
      <c r="F819" s="15" t="s">
        <v>12680</v>
      </c>
    </row>
    <row r="820">
      <c r="A820" s="15" t="s">
        <v>11595</v>
      </c>
      <c r="B820" s="14" t="s">
        <v>7688</v>
      </c>
      <c r="C820" s="15" t="s">
        <v>11596</v>
      </c>
      <c r="D820" s="15">
        <v>701.0</v>
      </c>
      <c r="E820" s="15" t="s">
        <v>4866</v>
      </c>
      <c r="F820" s="15" t="s">
        <v>12170</v>
      </c>
      <c r="H820" s="15" t="s">
        <v>14259</v>
      </c>
      <c r="I820" s="15" t="s">
        <v>14260</v>
      </c>
    </row>
    <row r="821">
      <c r="A821" s="15" t="s">
        <v>11598</v>
      </c>
      <c r="B821" s="14" t="s">
        <v>7690</v>
      </c>
      <c r="C821" s="15" t="s">
        <v>11599</v>
      </c>
      <c r="D821" s="15">
        <v>701.0</v>
      </c>
      <c r="E821" s="15" t="s">
        <v>14261</v>
      </c>
      <c r="F821" s="15" t="s">
        <v>12174</v>
      </c>
      <c r="H821" s="15" t="s">
        <v>14262</v>
      </c>
      <c r="I821" s="15" t="s">
        <v>14263</v>
      </c>
    </row>
    <row r="822">
      <c r="A822" s="15" t="s">
        <v>11601</v>
      </c>
      <c r="B822" s="14" t="s">
        <v>7692</v>
      </c>
      <c r="C822" s="15" t="s">
        <v>11602</v>
      </c>
      <c r="D822" s="15">
        <v>701.0</v>
      </c>
      <c r="E822" s="15" t="s">
        <v>14261</v>
      </c>
      <c r="F822" s="15" t="s">
        <v>12174</v>
      </c>
      <c r="H822" s="15" t="s">
        <v>14264</v>
      </c>
      <c r="I822" s="15" t="s">
        <v>14265</v>
      </c>
    </row>
    <row r="823">
      <c r="A823" s="15" t="s">
        <v>11604</v>
      </c>
      <c r="B823" s="14" t="s">
        <v>7694</v>
      </c>
      <c r="C823" s="15" t="s">
        <v>11605</v>
      </c>
      <c r="D823" s="15">
        <v>701.0</v>
      </c>
      <c r="E823" s="15" t="s">
        <v>14266</v>
      </c>
      <c r="F823" s="15" t="s">
        <v>12178</v>
      </c>
      <c r="H823" s="15" t="s">
        <v>14267</v>
      </c>
      <c r="I823" s="15" t="s">
        <v>14268</v>
      </c>
    </row>
    <row r="824">
      <c r="A824" s="15" t="s">
        <v>11607</v>
      </c>
      <c r="B824" s="14" t="s">
        <v>7696</v>
      </c>
      <c r="C824" s="15" t="s">
        <v>11608</v>
      </c>
      <c r="D824" s="15">
        <v>701.0</v>
      </c>
      <c r="E824" s="15" t="s">
        <v>14269</v>
      </c>
      <c r="F824" s="15" t="s">
        <v>12180</v>
      </c>
      <c r="H824" s="15" t="s">
        <v>14270</v>
      </c>
      <c r="I824" s="15" t="s">
        <v>14271</v>
      </c>
    </row>
    <row r="825">
      <c r="A825" s="15" t="s">
        <v>11610</v>
      </c>
      <c r="B825" s="14" t="s">
        <v>7698</v>
      </c>
      <c r="C825" s="15" t="s">
        <v>11611</v>
      </c>
      <c r="D825" s="15">
        <v>701.0</v>
      </c>
      <c r="E825" s="15" t="s">
        <v>14272</v>
      </c>
      <c r="F825" s="15" t="s">
        <v>12192</v>
      </c>
      <c r="H825" s="15" t="s">
        <v>14273</v>
      </c>
      <c r="I825" s="15" t="s">
        <v>14274</v>
      </c>
    </row>
    <row r="826">
      <c r="A826" s="15" t="s">
        <v>11613</v>
      </c>
      <c r="B826" s="14" t="s">
        <v>7700</v>
      </c>
      <c r="C826" s="15" t="s">
        <v>11614</v>
      </c>
      <c r="D826" s="15">
        <v>701.0</v>
      </c>
      <c r="E826" s="15" t="s">
        <v>14272</v>
      </c>
      <c r="F826" s="15" t="s">
        <v>12192</v>
      </c>
    </row>
    <row r="827">
      <c r="A827" s="15" t="s">
        <v>11616</v>
      </c>
      <c r="B827" s="14" t="s">
        <v>7702</v>
      </c>
      <c r="C827" s="15" t="s">
        <v>11617</v>
      </c>
      <c r="D827" s="15">
        <v>701.0</v>
      </c>
      <c r="E827" s="15" t="s">
        <v>14272</v>
      </c>
      <c r="F827" s="15" t="s">
        <v>12192</v>
      </c>
      <c r="H827" s="15" t="s">
        <v>14275</v>
      </c>
      <c r="I827" s="15" t="s">
        <v>14276</v>
      </c>
    </row>
    <row r="828">
      <c r="A828" s="15" t="s">
        <v>11619</v>
      </c>
      <c r="B828" s="14" t="s">
        <v>7704</v>
      </c>
      <c r="C828" s="15" t="s">
        <v>11620</v>
      </c>
      <c r="D828" s="15">
        <v>702.0</v>
      </c>
      <c r="E828" s="15" t="s">
        <v>14277</v>
      </c>
      <c r="F828" s="15" t="s">
        <v>12196</v>
      </c>
      <c r="H828" s="15" t="s">
        <v>14278</v>
      </c>
      <c r="I828" s="15" t="s">
        <v>14279</v>
      </c>
    </row>
    <row r="829">
      <c r="A829" s="15" t="s">
        <v>11622</v>
      </c>
      <c r="B829" s="14" t="s">
        <v>7707</v>
      </c>
      <c r="C829" s="15" t="s">
        <v>11623</v>
      </c>
      <c r="D829" s="15">
        <v>702.0</v>
      </c>
      <c r="E829" s="15" t="s">
        <v>14280</v>
      </c>
      <c r="F829" s="15" t="s">
        <v>12200</v>
      </c>
      <c r="H829" s="15" t="s">
        <v>14281</v>
      </c>
      <c r="I829" s="15" t="s">
        <v>14282</v>
      </c>
    </row>
    <row r="830">
      <c r="A830" s="15" t="s">
        <v>11624</v>
      </c>
      <c r="B830" s="14" t="s">
        <v>7709</v>
      </c>
      <c r="C830" s="15" t="s">
        <v>11625</v>
      </c>
      <c r="D830" s="15">
        <v>702.0</v>
      </c>
      <c r="E830" s="15" t="s">
        <v>14283</v>
      </c>
      <c r="F830" s="15" t="s">
        <v>12204</v>
      </c>
      <c r="H830" s="15" t="s">
        <v>14284</v>
      </c>
      <c r="I830" s="15" t="s">
        <v>14285</v>
      </c>
    </row>
    <row r="831">
      <c r="A831" s="15" t="s">
        <v>11627</v>
      </c>
      <c r="B831" s="14" t="s">
        <v>7711</v>
      </c>
      <c r="C831" s="15" t="s">
        <v>11628</v>
      </c>
      <c r="D831" s="15">
        <v>702.0</v>
      </c>
      <c r="E831" s="15" t="s">
        <v>14286</v>
      </c>
      <c r="F831" s="15" t="s">
        <v>12206</v>
      </c>
      <c r="H831" s="15" t="s">
        <v>14287</v>
      </c>
      <c r="I831" s="15" t="s">
        <v>14288</v>
      </c>
    </row>
    <row r="832">
      <c r="A832" s="15" t="s">
        <v>11631</v>
      </c>
      <c r="B832" s="14" t="s">
        <v>7713</v>
      </c>
      <c r="C832" s="15" t="s">
        <v>11632</v>
      </c>
      <c r="D832" s="15">
        <v>702.0</v>
      </c>
      <c r="E832" s="15" t="s">
        <v>14286</v>
      </c>
      <c r="F832" s="15" t="s">
        <v>12206</v>
      </c>
      <c r="H832" s="15" t="s">
        <v>14289</v>
      </c>
      <c r="I832" s="15" t="s">
        <v>14290</v>
      </c>
    </row>
    <row r="833">
      <c r="A833" s="15" t="s">
        <v>11634</v>
      </c>
      <c r="B833" s="14" t="s">
        <v>7715</v>
      </c>
      <c r="C833" s="15" t="s">
        <v>11635</v>
      </c>
      <c r="D833" s="15">
        <v>702.0</v>
      </c>
      <c r="E833" s="15" t="s">
        <v>14286</v>
      </c>
      <c r="F833" s="15" t="s">
        <v>12206</v>
      </c>
      <c r="H833" s="15" t="s">
        <v>14291</v>
      </c>
      <c r="I833" s="15" t="s">
        <v>14292</v>
      </c>
    </row>
    <row r="834">
      <c r="A834" s="15" t="s">
        <v>11637</v>
      </c>
      <c r="B834" s="14" t="s">
        <v>7717</v>
      </c>
      <c r="C834" s="15" t="s">
        <v>11638</v>
      </c>
      <c r="D834" s="15">
        <v>702.0</v>
      </c>
      <c r="E834" s="15" t="s">
        <v>14286</v>
      </c>
      <c r="F834" s="15" t="s">
        <v>12206</v>
      </c>
      <c r="H834" s="15" t="s">
        <v>14293</v>
      </c>
      <c r="I834" s="15" t="s">
        <v>14294</v>
      </c>
    </row>
    <row r="835">
      <c r="A835" s="15" t="s">
        <v>11640</v>
      </c>
      <c r="B835" s="14" t="s">
        <v>7719</v>
      </c>
      <c r="C835" s="15" t="s">
        <v>11641</v>
      </c>
      <c r="D835" s="15">
        <v>702.0</v>
      </c>
      <c r="E835" s="15" t="s">
        <v>14286</v>
      </c>
      <c r="F835" s="15" t="s">
        <v>12206</v>
      </c>
      <c r="H835" s="15" t="s">
        <v>14295</v>
      </c>
      <c r="I835" s="15" t="s">
        <v>14296</v>
      </c>
    </row>
    <row r="836">
      <c r="A836" s="15" t="s">
        <v>11643</v>
      </c>
      <c r="B836" s="14" t="s">
        <v>7721</v>
      </c>
      <c r="C836" s="15" t="s">
        <v>11644</v>
      </c>
      <c r="D836" s="15">
        <v>702.0</v>
      </c>
      <c r="E836" s="15" t="s">
        <v>14286</v>
      </c>
      <c r="F836" s="15" t="s">
        <v>12206</v>
      </c>
      <c r="H836" s="15" t="s">
        <v>14297</v>
      </c>
      <c r="I836" s="15" t="s">
        <v>14298</v>
      </c>
    </row>
    <row r="837">
      <c r="A837" s="15" t="s">
        <v>11646</v>
      </c>
      <c r="B837" s="14" t="s">
        <v>7723</v>
      </c>
      <c r="C837" s="15" t="s">
        <v>11647</v>
      </c>
      <c r="D837" s="15">
        <v>702.0</v>
      </c>
      <c r="E837" s="15" t="s">
        <v>14286</v>
      </c>
      <c r="F837" s="15" t="s">
        <v>12206</v>
      </c>
      <c r="H837" s="15" t="s">
        <v>14299</v>
      </c>
      <c r="I837" s="15" t="s">
        <v>14300</v>
      </c>
    </row>
    <row r="838">
      <c r="A838" s="15" t="s">
        <v>11649</v>
      </c>
      <c r="B838" s="14" t="s">
        <v>7725</v>
      </c>
      <c r="C838" s="15" t="s">
        <v>11650</v>
      </c>
      <c r="D838" s="15">
        <v>702.0</v>
      </c>
      <c r="E838" s="15" t="s">
        <v>14286</v>
      </c>
      <c r="F838" s="15" t="s">
        <v>12206</v>
      </c>
      <c r="H838" s="15" t="s">
        <v>14301</v>
      </c>
      <c r="I838" s="15" t="s">
        <v>14302</v>
      </c>
    </row>
    <row r="839">
      <c r="A839" s="15" t="s">
        <v>11652</v>
      </c>
      <c r="B839" s="14" t="s">
        <v>7727</v>
      </c>
      <c r="C839" s="15" t="s">
        <v>11653</v>
      </c>
      <c r="D839" s="15">
        <v>702.0</v>
      </c>
      <c r="E839" s="15" t="s">
        <v>14286</v>
      </c>
      <c r="F839" s="15" t="s">
        <v>12206</v>
      </c>
      <c r="H839" s="15" t="s">
        <v>14303</v>
      </c>
      <c r="I839" s="15" t="s">
        <v>14304</v>
      </c>
    </row>
    <row r="840">
      <c r="A840" s="15" t="s">
        <v>11655</v>
      </c>
      <c r="B840" s="14" t="s">
        <v>7729</v>
      </c>
      <c r="C840" s="15" t="s">
        <v>11656</v>
      </c>
      <c r="D840" s="15">
        <v>702.0</v>
      </c>
      <c r="E840" s="15" t="s">
        <v>14286</v>
      </c>
      <c r="F840" s="15" t="s">
        <v>12206</v>
      </c>
      <c r="H840" s="15" t="s">
        <v>14305</v>
      </c>
      <c r="I840" s="15" t="s">
        <v>14306</v>
      </c>
    </row>
    <row r="841">
      <c r="A841" s="15" t="s">
        <v>11658</v>
      </c>
      <c r="B841" s="14" t="s">
        <v>7731</v>
      </c>
      <c r="C841" s="15" t="s">
        <v>11659</v>
      </c>
      <c r="D841" s="15">
        <v>702.0</v>
      </c>
      <c r="E841" s="15" t="s">
        <v>14286</v>
      </c>
      <c r="F841" s="15" t="s">
        <v>12206</v>
      </c>
      <c r="H841" s="15" t="s">
        <v>14307</v>
      </c>
      <c r="I841" s="15" t="s">
        <v>14308</v>
      </c>
    </row>
    <row r="842">
      <c r="A842" s="15" t="s">
        <v>11661</v>
      </c>
      <c r="B842" s="14" t="s">
        <v>7734</v>
      </c>
      <c r="C842" s="15" t="s">
        <v>11662</v>
      </c>
      <c r="D842" s="15">
        <v>702.0</v>
      </c>
      <c r="E842" s="15" t="s">
        <v>14286</v>
      </c>
      <c r="F842" s="15" t="s">
        <v>12206</v>
      </c>
      <c r="H842" s="15" t="s">
        <v>14309</v>
      </c>
      <c r="I842" s="15" t="s">
        <v>14310</v>
      </c>
    </row>
    <row r="843">
      <c r="A843" s="15" t="s">
        <v>11664</v>
      </c>
      <c r="B843" s="14" t="s">
        <v>7736</v>
      </c>
      <c r="C843" s="15" t="s">
        <v>11665</v>
      </c>
      <c r="D843" s="15">
        <v>702.0</v>
      </c>
      <c r="E843" s="15" t="s">
        <v>14286</v>
      </c>
      <c r="F843" s="15" t="s">
        <v>12206</v>
      </c>
      <c r="H843" s="15" t="s">
        <v>14311</v>
      </c>
      <c r="I843" s="15" t="s">
        <v>14312</v>
      </c>
    </row>
    <row r="844">
      <c r="A844" s="15" t="s">
        <v>11667</v>
      </c>
      <c r="B844" s="14" t="s">
        <v>7738</v>
      </c>
      <c r="C844" s="15" t="s">
        <v>11668</v>
      </c>
      <c r="D844" s="15">
        <v>702.0</v>
      </c>
      <c r="E844" s="15" t="s">
        <v>14313</v>
      </c>
      <c r="F844" s="15" t="s">
        <v>12210</v>
      </c>
      <c r="H844" s="15" t="s">
        <v>14314</v>
      </c>
      <c r="I844" s="15" t="s">
        <v>14315</v>
      </c>
    </row>
    <row r="845">
      <c r="A845" s="15" t="s">
        <v>11670</v>
      </c>
      <c r="B845" s="14" t="s">
        <v>7740</v>
      </c>
      <c r="C845" s="15" t="s">
        <v>11671</v>
      </c>
      <c r="D845" s="15">
        <v>703.0</v>
      </c>
      <c r="E845" s="15" t="s">
        <v>14316</v>
      </c>
      <c r="F845" s="15" t="s">
        <v>14317</v>
      </c>
      <c r="H845" s="15" t="s">
        <v>14318</v>
      </c>
      <c r="I845" s="15" t="s">
        <v>14319</v>
      </c>
    </row>
    <row r="846">
      <c r="A846" s="15" t="s">
        <v>11673</v>
      </c>
      <c r="B846" s="14" t="s">
        <v>7743</v>
      </c>
      <c r="C846" s="15" t="s">
        <v>11674</v>
      </c>
      <c r="D846" s="15">
        <v>703.0</v>
      </c>
      <c r="E846" s="15" t="s">
        <v>14316</v>
      </c>
      <c r="F846" s="15" t="s">
        <v>14317</v>
      </c>
      <c r="H846" s="15" t="s">
        <v>14320</v>
      </c>
      <c r="I846" s="15" t="s">
        <v>14321</v>
      </c>
    </row>
    <row r="847">
      <c r="A847" s="15" t="s">
        <v>11676</v>
      </c>
      <c r="B847" s="14" t="s">
        <v>7837</v>
      </c>
      <c r="C847" s="15" t="s">
        <v>11677</v>
      </c>
      <c r="D847" s="15">
        <v>703.0</v>
      </c>
      <c r="E847" s="15" t="s">
        <v>14322</v>
      </c>
      <c r="F847" s="15" t="s">
        <v>14323</v>
      </c>
      <c r="H847" s="15" t="s">
        <v>14324</v>
      </c>
      <c r="I847" s="15" t="s">
        <v>14325</v>
      </c>
    </row>
    <row r="848">
      <c r="A848" s="15" t="s">
        <v>11679</v>
      </c>
      <c r="B848" s="14" t="s">
        <v>7841</v>
      </c>
      <c r="C848" s="15" t="s">
        <v>11680</v>
      </c>
      <c r="D848" s="15">
        <v>703.0</v>
      </c>
      <c r="E848" s="15" t="s">
        <v>14322</v>
      </c>
      <c r="F848" s="15" t="s">
        <v>14323</v>
      </c>
      <c r="H848" s="15" t="s">
        <v>14326</v>
      </c>
      <c r="I848" s="15" t="s">
        <v>14327</v>
      </c>
    </row>
    <row r="849">
      <c r="A849" s="15" t="s">
        <v>11682</v>
      </c>
      <c r="B849" s="14" t="s">
        <v>7747</v>
      </c>
      <c r="C849" s="15" t="s">
        <v>11683</v>
      </c>
      <c r="D849" s="15">
        <v>703.0</v>
      </c>
      <c r="E849" s="15" t="s">
        <v>14322</v>
      </c>
      <c r="F849" s="15" t="s">
        <v>14323</v>
      </c>
      <c r="H849" s="15" t="s">
        <v>14328</v>
      </c>
      <c r="I849" s="15" t="s">
        <v>14329</v>
      </c>
    </row>
    <row r="850">
      <c r="A850" s="15" t="s">
        <v>11685</v>
      </c>
      <c r="B850" s="14" t="s">
        <v>7749</v>
      </c>
      <c r="C850" s="15" t="s">
        <v>11686</v>
      </c>
      <c r="D850" s="15">
        <v>703.0</v>
      </c>
      <c r="E850" s="15" t="s">
        <v>14322</v>
      </c>
      <c r="F850" s="15" t="s">
        <v>14323</v>
      </c>
      <c r="H850" s="15" t="s">
        <v>14330</v>
      </c>
      <c r="I850" s="15" t="s">
        <v>14331</v>
      </c>
    </row>
    <row r="851">
      <c r="A851" s="15" t="s">
        <v>11688</v>
      </c>
      <c r="B851" s="14" t="s">
        <v>7751</v>
      </c>
      <c r="C851" s="15" t="s">
        <v>11689</v>
      </c>
      <c r="D851" s="15">
        <v>703.0</v>
      </c>
      <c r="E851" s="15" t="s">
        <v>14322</v>
      </c>
      <c r="F851" s="15" t="s">
        <v>14323</v>
      </c>
      <c r="H851" s="15" t="s">
        <v>14332</v>
      </c>
      <c r="I851" s="15" t="s">
        <v>14333</v>
      </c>
    </row>
    <row r="852">
      <c r="A852" s="15" t="s">
        <v>11691</v>
      </c>
      <c r="B852" s="14" t="s">
        <v>7753</v>
      </c>
      <c r="C852" s="15" t="s">
        <v>11692</v>
      </c>
      <c r="D852" s="15">
        <v>703.0</v>
      </c>
      <c r="E852" s="15" t="s">
        <v>14322</v>
      </c>
      <c r="F852" s="15" t="s">
        <v>14323</v>
      </c>
      <c r="H852" s="15" t="s">
        <v>14334</v>
      </c>
      <c r="I852" s="15" t="s">
        <v>14335</v>
      </c>
    </row>
    <row r="853">
      <c r="A853" s="15" t="s">
        <v>11694</v>
      </c>
      <c r="B853" s="14" t="s">
        <v>7755</v>
      </c>
      <c r="C853" s="15" t="s">
        <v>11695</v>
      </c>
      <c r="D853" s="15">
        <v>703.0</v>
      </c>
      <c r="E853" s="15" t="s">
        <v>14322</v>
      </c>
      <c r="F853" s="15" t="s">
        <v>14323</v>
      </c>
      <c r="H853" s="15" t="s">
        <v>14336</v>
      </c>
      <c r="I853" s="15" t="s">
        <v>14337</v>
      </c>
    </row>
    <row r="854">
      <c r="A854" s="15" t="s">
        <v>11697</v>
      </c>
      <c r="B854" s="14" t="s">
        <v>7757</v>
      </c>
      <c r="C854" s="15" t="s">
        <v>11698</v>
      </c>
      <c r="D854" s="15">
        <v>703.0</v>
      </c>
      <c r="E854" s="15" t="s">
        <v>14322</v>
      </c>
      <c r="F854" s="15" t="s">
        <v>14323</v>
      </c>
      <c r="H854" s="15" t="s">
        <v>14338</v>
      </c>
      <c r="I854" s="15" t="s">
        <v>14339</v>
      </c>
    </row>
    <row r="855">
      <c r="A855" s="15" t="s">
        <v>11700</v>
      </c>
      <c r="B855" s="14" t="s">
        <v>7759</v>
      </c>
      <c r="C855" s="15" t="s">
        <v>11701</v>
      </c>
      <c r="D855" s="15">
        <v>703.0</v>
      </c>
      <c r="E855" s="15" t="s">
        <v>14322</v>
      </c>
      <c r="F855" s="15" t="s">
        <v>14323</v>
      </c>
      <c r="H855" s="15" t="s">
        <v>14340</v>
      </c>
      <c r="I855" s="15" t="s">
        <v>14341</v>
      </c>
    </row>
    <row r="856">
      <c r="A856" s="15" t="s">
        <v>11703</v>
      </c>
      <c r="B856" s="14" t="s">
        <v>7761</v>
      </c>
      <c r="C856" s="15" t="s">
        <v>11704</v>
      </c>
      <c r="D856" s="15">
        <v>703.0</v>
      </c>
      <c r="E856" s="15" t="s">
        <v>14322</v>
      </c>
      <c r="F856" s="15" t="s">
        <v>14323</v>
      </c>
      <c r="H856" s="15" t="s">
        <v>14342</v>
      </c>
      <c r="I856" s="15" t="s">
        <v>14343</v>
      </c>
    </row>
    <row r="857">
      <c r="A857" s="15" t="s">
        <v>11706</v>
      </c>
      <c r="B857" s="14" t="s">
        <v>7763</v>
      </c>
      <c r="C857" s="15" t="s">
        <v>11707</v>
      </c>
      <c r="D857" s="15">
        <v>703.0</v>
      </c>
      <c r="E857" s="15" t="s">
        <v>14322</v>
      </c>
      <c r="F857" s="15" t="s">
        <v>14323</v>
      </c>
      <c r="H857" s="15" t="s">
        <v>14344</v>
      </c>
      <c r="I857" s="15" t="s">
        <v>14345</v>
      </c>
    </row>
    <row r="858">
      <c r="A858" s="15" t="s">
        <v>11709</v>
      </c>
      <c r="B858" s="14" t="s">
        <v>7765</v>
      </c>
      <c r="C858" s="15" t="s">
        <v>11710</v>
      </c>
      <c r="D858" s="15">
        <v>703.0</v>
      </c>
      <c r="E858" s="15" t="s">
        <v>14322</v>
      </c>
      <c r="F858" s="15" t="s">
        <v>14323</v>
      </c>
      <c r="H858" s="15" t="s">
        <v>14346</v>
      </c>
      <c r="I858" s="15" t="s">
        <v>14347</v>
      </c>
    </row>
    <row r="859">
      <c r="A859" s="15" t="s">
        <v>11712</v>
      </c>
      <c r="B859" s="14" t="s">
        <v>7767</v>
      </c>
      <c r="C859" s="15" t="s">
        <v>11713</v>
      </c>
      <c r="D859" s="15">
        <v>703.0</v>
      </c>
      <c r="E859" s="15" t="s">
        <v>14322</v>
      </c>
      <c r="F859" s="15" t="s">
        <v>14323</v>
      </c>
      <c r="H859" s="15" t="s">
        <v>14348</v>
      </c>
      <c r="I859" s="15" t="s">
        <v>14349</v>
      </c>
    </row>
    <row r="860">
      <c r="A860" s="15" t="s">
        <v>11715</v>
      </c>
      <c r="B860" s="14" t="s">
        <v>7769</v>
      </c>
      <c r="C860" s="15" t="s">
        <v>11716</v>
      </c>
      <c r="D860" s="15">
        <v>703.0</v>
      </c>
      <c r="E860" s="15" t="s">
        <v>14322</v>
      </c>
      <c r="F860" s="15" t="s">
        <v>14323</v>
      </c>
      <c r="H860" s="15" t="s">
        <v>14350</v>
      </c>
      <c r="I860" s="15" t="s">
        <v>14351</v>
      </c>
    </row>
    <row r="861">
      <c r="A861" s="15" t="s">
        <v>11718</v>
      </c>
      <c r="B861" s="14" t="s">
        <v>7771</v>
      </c>
      <c r="C861" s="15" t="s">
        <v>11719</v>
      </c>
      <c r="D861" s="15">
        <v>703.0</v>
      </c>
      <c r="E861" s="15" t="s">
        <v>14322</v>
      </c>
      <c r="F861" s="15" t="s">
        <v>14323</v>
      </c>
      <c r="H861" s="15" t="s">
        <v>14352</v>
      </c>
      <c r="I861" s="15" t="s">
        <v>14353</v>
      </c>
    </row>
    <row r="862">
      <c r="A862" s="15" t="s">
        <v>11721</v>
      </c>
      <c r="B862" s="14" t="s">
        <v>7773</v>
      </c>
      <c r="C862" s="15" t="s">
        <v>11722</v>
      </c>
      <c r="D862" s="15">
        <v>703.0</v>
      </c>
      <c r="E862" s="15" t="s">
        <v>14322</v>
      </c>
      <c r="F862" s="15" t="s">
        <v>14323</v>
      </c>
      <c r="H862" s="15" t="s">
        <v>14354</v>
      </c>
      <c r="I862" s="15" t="s">
        <v>14355</v>
      </c>
    </row>
    <row r="863">
      <c r="A863" s="15" t="s">
        <v>11724</v>
      </c>
      <c r="B863" s="14" t="s">
        <v>7775</v>
      </c>
      <c r="C863" s="15" t="s">
        <v>11725</v>
      </c>
      <c r="D863" s="15">
        <v>703.0</v>
      </c>
      <c r="E863" s="15" t="s">
        <v>14322</v>
      </c>
      <c r="F863" s="15" t="s">
        <v>14323</v>
      </c>
      <c r="H863" s="15" t="s">
        <v>14356</v>
      </c>
      <c r="I863" s="15" t="s">
        <v>14357</v>
      </c>
    </row>
    <row r="864">
      <c r="A864" s="15" t="s">
        <v>11727</v>
      </c>
      <c r="B864" s="14" t="s">
        <v>7777</v>
      </c>
      <c r="C864" s="15" t="s">
        <v>11728</v>
      </c>
      <c r="D864" s="27">
        <v>704.0</v>
      </c>
      <c r="E864" s="27" t="s">
        <v>14358</v>
      </c>
      <c r="F864" s="27" t="s">
        <v>12222</v>
      </c>
      <c r="H864" s="15" t="s">
        <v>14359</v>
      </c>
      <c r="I864" s="15" t="s">
        <v>14360</v>
      </c>
    </row>
    <row r="865">
      <c r="A865" s="15" t="s">
        <v>11730</v>
      </c>
      <c r="B865" s="14" t="s">
        <v>7780</v>
      </c>
      <c r="C865" s="15" t="s">
        <v>11731</v>
      </c>
      <c r="D865" s="27">
        <v>705.0</v>
      </c>
      <c r="E865" s="27" t="s">
        <v>14361</v>
      </c>
      <c r="F865" s="27" t="s">
        <v>14362</v>
      </c>
      <c r="H865" s="15" t="s">
        <v>14363</v>
      </c>
      <c r="I865" s="15" t="s">
        <v>11731</v>
      </c>
    </row>
    <row r="866">
      <c r="A866" s="15" t="s">
        <v>11733</v>
      </c>
      <c r="B866" s="14" t="s">
        <v>7783</v>
      </c>
      <c r="C866" s="15" t="s">
        <v>11734</v>
      </c>
      <c r="D866" s="27">
        <v>705.0</v>
      </c>
      <c r="E866" s="27" t="s">
        <v>14361</v>
      </c>
      <c r="F866" s="27" t="s">
        <v>14362</v>
      </c>
    </row>
    <row r="867">
      <c r="A867" s="15" t="s">
        <v>11736</v>
      </c>
      <c r="B867" s="14" t="s">
        <v>7785</v>
      </c>
      <c r="C867" s="15" t="s">
        <v>11737</v>
      </c>
      <c r="D867" s="15">
        <v>707.0</v>
      </c>
      <c r="E867" s="15" t="s">
        <v>14364</v>
      </c>
      <c r="F867" s="15" t="s">
        <v>12226</v>
      </c>
      <c r="H867" s="15" t="s">
        <v>14365</v>
      </c>
      <c r="I867" s="15" t="s">
        <v>14366</v>
      </c>
    </row>
    <row r="868">
      <c r="A868" s="15" t="s">
        <v>11739</v>
      </c>
      <c r="B868" s="14" t="s">
        <v>7788</v>
      </c>
      <c r="C868" s="15" t="s">
        <v>11740</v>
      </c>
      <c r="D868" s="15">
        <v>707.0</v>
      </c>
      <c r="E868" s="15" t="s">
        <v>14367</v>
      </c>
      <c r="F868" s="15" t="s">
        <v>12230</v>
      </c>
      <c r="H868" s="15" t="s">
        <v>14368</v>
      </c>
      <c r="I868" s="15" t="s">
        <v>14369</v>
      </c>
    </row>
    <row r="869">
      <c r="A869" s="15" t="s">
        <v>11742</v>
      </c>
      <c r="B869" s="14" t="s">
        <v>7790</v>
      </c>
      <c r="C869" s="15" t="s">
        <v>11743</v>
      </c>
      <c r="D869" s="15">
        <v>708.0</v>
      </c>
      <c r="E869" s="15" t="s">
        <v>14370</v>
      </c>
      <c r="F869" s="15" t="s">
        <v>12234</v>
      </c>
      <c r="H869" s="15" t="s">
        <v>14371</v>
      </c>
      <c r="I869" s="15" t="s">
        <v>14372</v>
      </c>
    </row>
    <row r="870">
      <c r="A870" s="15" t="s">
        <v>11745</v>
      </c>
      <c r="B870" s="14" t="s">
        <v>7793</v>
      </c>
      <c r="C870" s="15" t="s">
        <v>11746</v>
      </c>
      <c r="D870" s="15">
        <v>708.0</v>
      </c>
      <c r="E870" s="15" t="s">
        <v>14373</v>
      </c>
      <c r="F870" s="15" t="s">
        <v>12238</v>
      </c>
    </row>
    <row r="871">
      <c r="A871" s="15" t="s">
        <v>11748</v>
      </c>
      <c r="B871" s="14" t="s">
        <v>7795</v>
      </c>
      <c r="C871" s="15" t="s">
        <v>11749</v>
      </c>
      <c r="D871" s="15">
        <v>709.0</v>
      </c>
      <c r="E871" s="15" t="s">
        <v>14374</v>
      </c>
      <c r="F871" s="15" t="s">
        <v>12242</v>
      </c>
      <c r="H871" s="15" t="s">
        <v>14375</v>
      </c>
      <c r="I871" s="15" t="s">
        <v>14376</v>
      </c>
    </row>
    <row r="872">
      <c r="A872" s="15" t="s">
        <v>11751</v>
      </c>
      <c r="B872" s="14" t="s">
        <v>7798</v>
      </c>
      <c r="C872" s="15" t="s">
        <v>11752</v>
      </c>
      <c r="D872" s="15">
        <v>710.0</v>
      </c>
      <c r="E872" s="15" t="s">
        <v>14377</v>
      </c>
      <c r="F872" s="15" t="s">
        <v>12246</v>
      </c>
    </row>
    <row r="873">
      <c r="A873" s="15" t="s">
        <v>11754</v>
      </c>
      <c r="B873" s="14" t="s">
        <v>7801</v>
      </c>
      <c r="C873" s="15" t="s">
        <v>11755</v>
      </c>
      <c r="D873" s="15">
        <v>710.0</v>
      </c>
      <c r="E873" s="15" t="s">
        <v>14378</v>
      </c>
      <c r="F873" s="15" t="s">
        <v>12250</v>
      </c>
      <c r="H873" s="15" t="s">
        <v>14379</v>
      </c>
      <c r="I873" s="15" t="s">
        <v>14380</v>
      </c>
    </row>
    <row r="874">
      <c r="A874" s="15" t="s">
        <v>11757</v>
      </c>
      <c r="B874" s="14" t="s">
        <v>7803</v>
      </c>
      <c r="C874" s="15" t="s">
        <v>11758</v>
      </c>
      <c r="D874" s="15">
        <v>710.0</v>
      </c>
      <c r="E874" s="15" t="s">
        <v>14381</v>
      </c>
      <c r="F874" s="15" t="s">
        <v>12254</v>
      </c>
    </row>
    <row r="875">
      <c r="A875" s="15" t="s">
        <v>11760</v>
      </c>
      <c r="B875" s="14" t="s">
        <v>7805</v>
      </c>
      <c r="C875" s="15" t="s">
        <v>11761</v>
      </c>
      <c r="D875" s="15">
        <v>711.0</v>
      </c>
      <c r="E875" s="15" t="s">
        <v>14382</v>
      </c>
      <c r="F875" s="15" t="s">
        <v>12258</v>
      </c>
      <c r="H875" s="15" t="s">
        <v>14383</v>
      </c>
      <c r="I875" s="15" t="s">
        <v>14384</v>
      </c>
    </row>
    <row r="876">
      <c r="A876" s="15" t="s">
        <v>11763</v>
      </c>
      <c r="B876" s="14" t="s">
        <v>7808</v>
      </c>
      <c r="C876" s="15" t="s">
        <v>11764</v>
      </c>
      <c r="D876" s="15">
        <v>711.0</v>
      </c>
      <c r="E876" s="15" t="s">
        <v>14385</v>
      </c>
      <c r="F876" s="15" t="s">
        <v>12262</v>
      </c>
    </row>
    <row r="877">
      <c r="A877" s="15" t="s">
        <v>11766</v>
      </c>
      <c r="B877" s="14" t="s">
        <v>7810</v>
      </c>
      <c r="C877" s="15" t="s">
        <v>11767</v>
      </c>
      <c r="D877" s="15">
        <v>711.0</v>
      </c>
      <c r="E877" s="15" t="s">
        <v>14386</v>
      </c>
      <c r="F877" s="15" t="s">
        <v>12266</v>
      </c>
      <c r="H877" s="15" t="s">
        <v>14387</v>
      </c>
      <c r="I877" s="15" t="s">
        <v>14388</v>
      </c>
    </row>
    <row r="878">
      <c r="A878" s="15" t="s">
        <v>11769</v>
      </c>
      <c r="B878" s="14" t="s">
        <v>7812</v>
      </c>
      <c r="C878" s="15" t="s">
        <v>11770</v>
      </c>
      <c r="D878" s="15">
        <v>711.0</v>
      </c>
      <c r="E878" s="15" t="s">
        <v>14389</v>
      </c>
      <c r="F878" s="15" t="s">
        <v>12270</v>
      </c>
      <c r="H878" s="15" t="s">
        <v>14390</v>
      </c>
      <c r="I878" s="15" t="s">
        <v>14391</v>
      </c>
    </row>
    <row r="879">
      <c r="A879" s="15" t="s">
        <v>11772</v>
      </c>
      <c r="B879" s="14" t="s">
        <v>7814</v>
      </c>
      <c r="C879" s="15" t="s">
        <v>11773</v>
      </c>
      <c r="D879" s="15">
        <v>712.0</v>
      </c>
      <c r="E879" s="15" t="s">
        <v>14392</v>
      </c>
      <c r="F879" s="15" t="s">
        <v>12272</v>
      </c>
      <c r="H879" s="15" t="s">
        <v>14393</v>
      </c>
      <c r="I879" s="15" t="s">
        <v>14394</v>
      </c>
    </row>
    <row r="880">
      <c r="A880" s="15" t="s">
        <v>11775</v>
      </c>
      <c r="B880" s="14" t="s">
        <v>7817</v>
      </c>
      <c r="C880" s="15" t="s">
        <v>11776</v>
      </c>
      <c r="D880" s="15">
        <v>714.0</v>
      </c>
      <c r="E880" s="15" t="s">
        <v>14395</v>
      </c>
      <c r="F880" s="15" t="s">
        <v>12274</v>
      </c>
      <c r="H880" s="15" t="s">
        <v>14396</v>
      </c>
      <c r="I880" s="15" t="s">
        <v>14397</v>
      </c>
    </row>
    <row r="881">
      <c r="A881" s="15" t="s">
        <v>11779</v>
      </c>
      <c r="B881" s="14" t="s">
        <v>7820</v>
      </c>
      <c r="C881" s="15" t="s">
        <v>11780</v>
      </c>
      <c r="D881" s="15">
        <v>715.0</v>
      </c>
      <c r="E881" s="15" t="s">
        <v>14398</v>
      </c>
      <c r="F881" s="15" t="s">
        <v>12276</v>
      </c>
      <c r="H881" s="15" t="s">
        <v>14399</v>
      </c>
      <c r="I881" s="15" t="s">
        <v>14400</v>
      </c>
    </row>
    <row r="882">
      <c r="A882" s="15" t="s">
        <v>11782</v>
      </c>
      <c r="B882" s="14" t="s">
        <v>7823</v>
      </c>
      <c r="C882" s="15" t="s">
        <v>11783</v>
      </c>
      <c r="D882" s="15">
        <v>715.0</v>
      </c>
      <c r="E882" s="15" t="s">
        <v>14401</v>
      </c>
      <c r="F882" s="15" t="s">
        <v>12278</v>
      </c>
      <c r="H882" s="15" t="s">
        <v>14402</v>
      </c>
      <c r="I882" s="15" t="s">
        <v>14403</v>
      </c>
    </row>
    <row r="883">
      <c r="A883" s="15" t="s">
        <v>11785</v>
      </c>
      <c r="B883" s="14" t="s">
        <v>7825</v>
      </c>
      <c r="C883" s="15" t="s">
        <v>11786</v>
      </c>
      <c r="D883" s="15">
        <v>716.0</v>
      </c>
      <c r="E883" s="15" t="s">
        <v>14404</v>
      </c>
      <c r="F883" s="15" t="s">
        <v>12281</v>
      </c>
      <c r="H883" s="15" t="s">
        <v>14405</v>
      </c>
      <c r="I883" s="15" t="s">
        <v>14406</v>
      </c>
    </row>
    <row r="884">
      <c r="A884" s="15" t="s">
        <v>11788</v>
      </c>
      <c r="B884" s="14" t="s">
        <v>7828</v>
      </c>
      <c r="C884" s="15" t="s">
        <v>11789</v>
      </c>
      <c r="D884" s="15">
        <v>717.0</v>
      </c>
      <c r="E884" s="15" t="s">
        <v>14407</v>
      </c>
      <c r="F884" s="15" t="s">
        <v>12285</v>
      </c>
      <c r="H884" s="15" t="s">
        <v>14408</v>
      </c>
      <c r="I884" s="15" t="s">
        <v>14409</v>
      </c>
    </row>
    <row r="885">
      <c r="A885" s="15" t="s">
        <v>11791</v>
      </c>
      <c r="B885" s="14" t="s">
        <v>7831</v>
      </c>
      <c r="C885" s="15" t="s">
        <v>11792</v>
      </c>
      <c r="D885" s="15">
        <v>717.0</v>
      </c>
      <c r="E885" s="15" t="s">
        <v>14410</v>
      </c>
      <c r="F885" s="15" t="s">
        <v>12784</v>
      </c>
      <c r="H885" s="15" t="s">
        <v>14411</v>
      </c>
      <c r="I885" s="15" t="s">
        <v>14412</v>
      </c>
    </row>
    <row r="886">
      <c r="A886" s="15" t="s">
        <v>11794</v>
      </c>
      <c r="B886" s="14" t="s">
        <v>7833</v>
      </c>
      <c r="C886" s="15" t="s">
        <v>11795</v>
      </c>
      <c r="D886" s="15">
        <v>719.0</v>
      </c>
      <c r="E886" s="15" t="s">
        <v>14413</v>
      </c>
      <c r="F886" s="15" t="s">
        <v>12291</v>
      </c>
      <c r="H886" s="15" t="s">
        <v>14414</v>
      </c>
      <c r="I886" s="15" t="s">
        <v>14415</v>
      </c>
    </row>
    <row r="887">
      <c r="A887" s="15" t="s">
        <v>11797</v>
      </c>
      <c r="B887" s="14" t="s">
        <v>7836</v>
      </c>
      <c r="C887" s="15" t="s">
        <v>11798</v>
      </c>
      <c r="D887" s="15">
        <v>719.0</v>
      </c>
      <c r="E887" s="15" t="s">
        <v>14416</v>
      </c>
      <c r="F887" s="15" t="s">
        <v>12293</v>
      </c>
      <c r="H887" s="15" t="s">
        <v>5136</v>
      </c>
      <c r="I887" s="15" t="s">
        <v>14417</v>
      </c>
    </row>
    <row r="888">
      <c r="A888" s="15" t="s">
        <v>11800</v>
      </c>
      <c r="B888" s="14" t="s">
        <v>7839</v>
      </c>
      <c r="C888" s="15" t="s">
        <v>11801</v>
      </c>
      <c r="D888" s="15">
        <v>720.0</v>
      </c>
      <c r="E888" s="15" t="s">
        <v>14418</v>
      </c>
      <c r="F888" s="15" t="s">
        <v>12299</v>
      </c>
      <c r="H888" s="15" t="s">
        <v>14419</v>
      </c>
      <c r="I888" s="15" t="s">
        <v>14420</v>
      </c>
    </row>
    <row r="889">
      <c r="A889" s="15" t="s">
        <v>11803</v>
      </c>
      <c r="B889" s="14" t="s">
        <v>7843</v>
      </c>
      <c r="C889" s="15" t="s">
        <v>11804</v>
      </c>
      <c r="D889" s="15">
        <v>720.0</v>
      </c>
      <c r="E889" s="15" t="s">
        <v>14421</v>
      </c>
      <c r="F889" s="15" t="s">
        <v>12303</v>
      </c>
      <c r="H889" s="15" t="s">
        <v>14422</v>
      </c>
      <c r="I889" s="15" t="s">
        <v>14423</v>
      </c>
    </row>
    <row r="890">
      <c r="A890" s="15" t="s">
        <v>11806</v>
      </c>
      <c r="B890" s="14" t="s">
        <v>7845</v>
      </c>
      <c r="C890" s="15" t="s">
        <v>11807</v>
      </c>
      <c r="D890" s="15">
        <v>722.0</v>
      </c>
      <c r="E890" s="15" t="s">
        <v>14424</v>
      </c>
      <c r="F890" s="15" t="s">
        <v>12307</v>
      </c>
      <c r="H890" s="15" t="s">
        <v>14425</v>
      </c>
      <c r="I890" s="15" t="s">
        <v>14157</v>
      </c>
    </row>
    <row r="891">
      <c r="A891" s="15" t="s">
        <v>11809</v>
      </c>
      <c r="B891" s="14" t="s">
        <v>7848</v>
      </c>
      <c r="C891" s="15" t="s">
        <v>11810</v>
      </c>
      <c r="D891" s="15">
        <v>723.0</v>
      </c>
      <c r="E891" s="15" t="s">
        <v>14426</v>
      </c>
      <c r="F891" s="15" t="s">
        <v>12311</v>
      </c>
      <c r="H891" s="15" t="s">
        <v>14427</v>
      </c>
      <c r="I891" s="15" t="s">
        <v>14428</v>
      </c>
    </row>
    <row r="892">
      <c r="A892" s="15" t="s">
        <v>11812</v>
      </c>
      <c r="B892" s="14" t="s">
        <v>7851</v>
      </c>
      <c r="C892" s="15" t="s">
        <v>11813</v>
      </c>
      <c r="D892" s="15">
        <v>724.0</v>
      </c>
      <c r="E892" s="15" t="s">
        <v>14429</v>
      </c>
      <c r="F892" s="15" t="s">
        <v>12313</v>
      </c>
    </row>
    <row r="893">
      <c r="A893" s="15" t="s">
        <v>11815</v>
      </c>
      <c r="B893" s="14" t="s">
        <v>7854</v>
      </c>
      <c r="C893" s="15" t="s">
        <v>11816</v>
      </c>
      <c r="D893" s="15">
        <v>724.0</v>
      </c>
      <c r="E893" s="15" t="s">
        <v>14430</v>
      </c>
      <c r="F893" s="15" t="s">
        <v>12315</v>
      </c>
      <c r="H893" s="15" t="s">
        <v>5172</v>
      </c>
      <c r="I893" s="15" t="s">
        <v>14431</v>
      </c>
    </row>
    <row r="894">
      <c r="A894" s="15" t="s">
        <v>11818</v>
      </c>
      <c r="B894" s="14" t="s">
        <v>7856</v>
      </c>
      <c r="C894" s="15" t="s">
        <v>11819</v>
      </c>
      <c r="D894" s="15">
        <v>727.0</v>
      </c>
      <c r="E894" s="15" t="s">
        <v>14432</v>
      </c>
      <c r="F894" s="15" t="s">
        <v>12317</v>
      </c>
      <c r="H894" s="15" t="s">
        <v>14433</v>
      </c>
      <c r="I894" s="15" t="s">
        <v>14434</v>
      </c>
    </row>
    <row r="895">
      <c r="A895" s="15" t="s">
        <v>11821</v>
      </c>
      <c r="B895" s="14" t="s">
        <v>7859</v>
      </c>
      <c r="C895" s="15" t="s">
        <v>11822</v>
      </c>
      <c r="D895" s="15">
        <v>729.0</v>
      </c>
      <c r="E895" s="15" t="s">
        <v>14435</v>
      </c>
      <c r="F895" s="15" t="s">
        <v>12321</v>
      </c>
      <c r="H895" s="15" t="s">
        <v>14436</v>
      </c>
      <c r="I895" s="15" t="s">
        <v>14437</v>
      </c>
    </row>
    <row r="896">
      <c r="A896" s="15" t="s">
        <v>11824</v>
      </c>
      <c r="B896" s="14" t="s">
        <v>7862</v>
      </c>
      <c r="C896" s="15" t="s">
        <v>11825</v>
      </c>
      <c r="D896" s="15">
        <v>729.0</v>
      </c>
      <c r="E896" s="15" t="s">
        <v>14435</v>
      </c>
      <c r="F896" s="15" t="s">
        <v>12321</v>
      </c>
    </row>
    <row r="897">
      <c r="A897" s="15" t="s">
        <v>11827</v>
      </c>
      <c r="B897" s="14" t="s">
        <v>7862</v>
      </c>
      <c r="C897" s="15" t="s">
        <v>11828</v>
      </c>
      <c r="D897" s="15">
        <v>729.0</v>
      </c>
      <c r="E897" s="15" t="s">
        <v>14438</v>
      </c>
      <c r="F897" s="15" t="s">
        <v>12323</v>
      </c>
      <c r="H897" s="15" t="s">
        <v>14439</v>
      </c>
      <c r="I897" s="15" t="s">
        <v>11828</v>
      </c>
    </row>
    <row r="898">
      <c r="A898" s="15" t="s">
        <v>11829</v>
      </c>
      <c r="B898" s="14" t="s">
        <v>7864</v>
      </c>
      <c r="C898" s="15" t="s">
        <v>11830</v>
      </c>
      <c r="D898" s="15">
        <v>729.0</v>
      </c>
      <c r="E898" s="15" t="s">
        <v>14440</v>
      </c>
      <c r="F898" s="15" t="s">
        <v>12325</v>
      </c>
      <c r="H898" s="15" t="s">
        <v>14441</v>
      </c>
      <c r="I898" s="15" t="s">
        <v>14442</v>
      </c>
    </row>
    <row r="899">
      <c r="A899" s="15" t="s">
        <v>11831</v>
      </c>
      <c r="B899" s="14" t="s">
        <v>7866</v>
      </c>
      <c r="C899" s="15" t="s">
        <v>11832</v>
      </c>
      <c r="D899" s="15">
        <v>729.0</v>
      </c>
      <c r="E899" s="15" t="s">
        <v>14443</v>
      </c>
      <c r="F899" s="15" t="s">
        <v>12330</v>
      </c>
      <c r="H899" s="15" t="s">
        <v>14444</v>
      </c>
      <c r="I899" s="15" t="s">
        <v>14445</v>
      </c>
    </row>
    <row r="900">
      <c r="A900" s="15" t="s">
        <v>11835</v>
      </c>
      <c r="B900" s="14" t="s">
        <v>7868</v>
      </c>
      <c r="C900" s="15" t="s">
        <v>11836</v>
      </c>
      <c r="D900" s="15">
        <v>731.0</v>
      </c>
      <c r="E900" s="15" t="s">
        <v>14446</v>
      </c>
      <c r="F900" s="15" t="s">
        <v>12332</v>
      </c>
      <c r="H900" s="15" t="s">
        <v>14447</v>
      </c>
      <c r="I900" s="15" t="s">
        <v>14448</v>
      </c>
    </row>
    <row r="901">
      <c r="A901" s="15" t="s">
        <v>11838</v>
      </c>
      <c r="B901" s="14" t="s">
        <v>7871</v>
      </c>
      <c r="C901" s="15" t="s">
        <v>11839</v>
      </c>
      <c r="D901" s="15">
        <v>731.0</v>
      </c>
      <c r="E901" s="15" t="s">
        <v>14449</v>
      </c>
      <c r="F901" s="15" t="s">
        <v>12334</v>
      </c>
      <c r="H901" s="15" t="s">
        <v>14450</v>
      </c>
      <c r="I901" s="15" t="s">
        <v>14451</v>
      </c>
    </row>
    <row r="902">
      <c r="A902" s="15" t="s">
        <v>11841</v>
      </c>
      <c r="B902" s="14" t="s">
        <v>7873</v>
      </c>
      <c r="C902" s="15" t="s">
        <v>11842</v>
      </c>
      <c r="D902" s="15">
        <v>731.0</v>
      </c>
      <c r="E902" s="15" t="s">
        <v>14452</v>
      </c>
      <c r="F902" s="15" t="s">
        <v>12338</v>
      </c>
      <c r="H902" s="15" t="s">
        <v>14453</v>
      </c>
      <c r="I902" s="15" t="s">
        <v>14454</v>
      </c>
    </row>
    <row r="903">
      <c r="A903" s="15" t="s">
        <v>11844</v>
      </c>
      <c r="B903" s="14" t="s">
        <v>7875</v>
      </c>
      <c r="C903" s="15" t="s">
        <v>11845</v>
      </c>
      <c r="D903" s="15">
        <v>732.0</v>
      </c>
      <c r="E903" s="15" t="s">
        <v>14455</v>
      </c>
      <c r="F903" s="15" t="s">
        <v>12340</v>
      </c>
      <c r="H903" s="15" t="s">
        <v>14456</v>
      </c>
      <c r="I903" s="15" t="s">
        <v>14457</v>
      </c>
    </row>
    <row r="904">
      <c r="A904" s="15" t="s">
        <v>11847</v>
      </c>
      <c r="B904" s="14" t="s">
        <v>7878</v>
      </c>
      <c r="C904" s="15" t="s">
        <v>11848</v>
      </c>
      <c r="D904" s="15">
        <v>734.0</v>
      </c>
      <c r="E904" s="15" t="s">
        <v>14458</v>
      </c>
      <c r="F904" s="15" t="s">
        <v>12342</v>
      </c>
      <c r="H904" s="15" t="s">
        <v>14459</v>
      </c>
      <c r="I904" s="15" t="s">
        <v>14460</v>
      </c>
    </row>
    <row r="905">
      <c r="A905" s="15" t="s">
        <v>11850</v>
      </c>
      <c r="B905" s="14" t="s">
        <v>7881</v>
      </c>
      <c r="C905" s="15" t="s">
        <v>11851</v>
      </c>
      <c r="D905" s="15">
        <v>735.0</v>
      </c>
      <c r="E905" s="15" t="s">
        <v>14461</v>
      </c>
      <c r="F905" s="15" t="s">
        <v>12344</v>
      </c>
      <c r="H905" s="15" t="s">
        <v>14462</v>
      </c>
      <c r="I905" s="15" t="s">
        <v>14463</v>
      </c>
    </row>
    <row r="906">
      <c r="A906" s="15" t="s">
        <v>11853</v>
      </c>
      <c r="B906" s="14" t="s">
        <v>7884</v>
      </c>
      <c r="C906" s="15" t="s">
        <v>11854</v>
      </c>
      <c r="D906" s="15">
        <v>735.0</v>
      </c>
      <c r="E906" s="15" t="s">
        <v>14464</v>
      </c>
      <c r="F906" s="15" t="s">
        <v>12346</v>
      </c>
      <c r="H906" s="15" t="s">
        <v>14465</v>
      </c>
      <c r="I906" s="15" t="s">
        <v>14466</v>
      </c>
    </row>
    <row r="907">
      <c r="A907" s="15" t="s">
        <v>11856</v>
      </c>
      <c r="B907" s="14" t="s">
        <v>7886</v>
      </c>
      <c r="C907" s="15" t="s">
        <v>11857</v>
      </c>
      <c r="D907" s="15">
        <v>736.0</v>
      </c>
      <c r="E907" s="15" t="s">
        <v>14467</v>
      </c>
      <c r="F907" s="15" t="s">
        <v>12349</v>
      </c>
      <c r="H907" s="15" t="s">
        <v>14468</v>
      </c>
      <c r="I907" s="15" t="s">
        <v>14469</v>
      </c>
    </row>
    <row r="908">
      <c r="A908" s="15" t="s">
        <v>11859</v>
      </c>
      <c r="B908" s="14" t="s">
        <v>7889</v>
      </c>
      <c r="C908" s="15" t="s">
        <v>11860</v>
      </c>
      <c r="D908" s="15">
        <v>736.0</v>
      </c>
      <c r="E908" s="15" t="s">
        <v>14470</v>
      </c>
      <c r="F908" s="15" t="s">
        <v>12353</v>
      </c>
      <c r="H908" s="15" t="s">
        <v>14471</v>
      </c>
      <c r="I908" s="15" t="s">
        <v>14472</v>
      </c>
    </row>
    <row r="909">
      <c r="A909" s="15" t="s">
        <v>11862</v>
      </c>
      <c r="B909" s="14" t="s">
        <v>7891</v>
      </c>
      <c r="C909" s="15" t="s">
        <v>11863</v>
      </c>
      <c r="D909" s="15">
        <v>736.0</v>
      </c>
      <c r="E909" s="15" t="s">
        <v>14473</v>
      </c>
      <c r="F909" s="15" t="s">
        <v>12357</v>
      </c>
      <c r="H909" s="15" t="s">
        <v>14474</v>
      </c>
      <c r="I909" s="15" t="s">
        <v>14475</v>
      </c>
    </row>
    <row r="910">
      <c r="A910" s="15" t="s">
        <v>11865</v>
      </c>
      <c r="B910" s="14" t="s">
        <v>7893</v>
      </c>
      <c r="C910" s="15" t="s">
        <v>11866</v>
      </c>
      <c r="D910" s="15">
        <v>738.0</v>
      </c>
      <c r="E910" s="15" t="s">
        <v>14476</v>
      </c>
      <c r="F910" s="15" t="s">
        <v>12361</v>
      </c>
      <c r="H910" s="15" t="s">
        <v>14477</v>
      </c>
      <c r="I910" s="15" t="s">
        <v>14478</v>
      </c>
    </row>
    <row r="911">
      <c r="A911" s="15" t="s">
        <v>11868</v>
      </c>
      <c r="B911" s="14" t="s">
        <v>7896</v>
      </c>
      <c r="C911" s="15" t="s">
        <v>11869</v>
      </c>
      <c r="D911" s="15">
        <v>739.0</v>
      </c>
      <c r="E911" s="15" t="s">
        <v>14479</v>
      </c>
      <c r="F911" s="15" t="s">
        <v>14480</v>
      </c>
    </row>
    <row r="912">
      <c r="A912" s="15" t="s">
        <v>11871</v>
      </c>
      <c r="B912" s="14" t="s">
        <v>7899</v>
      </c>
      <c r="C912" s="15" t="s">
        <v>11872</v>
      </c>
      <c r="D912" s="15">
        <v>739.0</v>
      </c>
      <c r="E912" s="15" t="s">
        <v>14479</v>
      </c>
      <c r="F912" s="15" t="s">
        <v>14480</v>
      </c>
      <c r="H912" s="15" t="s">
        <v>14481</v>
      </c>
      <c r="I912" s="15" t="s">
        <v>14482</v>
      </c>
    </row>
    <row r="913">
      <c r="A913" s="15" t="s">
        <v>11874</v>
      </c>
      <c r="B913" s="14" t="s">
        <v>7901</v>
      </c>
      <c r="C913" s="15" t="s">
        <v>11875</v>
      </c>
      <c r="D913" s="15">
        <v>739.0</v>
      </c>
      <c r="E913" s="15" t="s">
        <v>14483</v>
      </c>
      <c r="F913" s="15" t="s">
        <v>12369</v>
      </c>
      <c r="H913" s="15" t="s">
        <v>14484</v>
      </c>
      <c r="I913" s="15" t="s">
        <v>14485</v>
      </c>
    </row>
    <row r="914">
      <c r="A914" s="15" t="s">
        <v>11877</v>
      </c>
      <c r="B914" s="14" t="s">
        <v>7903</v>
      </c>
      <c r="C914" s="15" t="s">
        <v>11878</v>
      </c>
      <c r="D914" s="15">
        <v>739.0</v>
      </c>
      <c r="E914" s="15" t="s">
        <v>14486</v>
      </c>
      <c r="F914" s="15" t="s">
        <v>12373</v>
      </c>
      <c r="H914" s="15" t="s">
        <v>14487</v>
      </c>
      <c r="I914" s="15" t="s">
        <v>14488</v>
      </c>
    </row>
    <row r="915">
      <c r="A915" s="15" t="s">
        <v>11880</v>
      </c>
      <c r="B915" s="14" t="s">
        <v>7905</v>
      </c>
      <c r="C915" s="15" t="s">
        <v>11881</v>
      </c>
      <c r="D915" s="15">
        <v>740.0</v>
      </c>
      <c r="E915" s="15" t="s">
        <v>14489</v>
      </c>
      <c r="F915" s="15" t="s">
        <v>12377</v>
      </c>
      <c r="H915" s="15" t="s">
        <v>14490</v>
      </c>
      <c r="I915" s="15" t="s">
        <v>14491</v>
      </c>
    </row>
    <row r="916">
      <c r="A916" s="15" t="s">
        <v>11883</v>
      </c>
      <c r="B916" s="14" t="s">
        <v>7908</v>
      </c>
      <c r="C916" s="15" t="s">
        <v>11884</v>
      </c>
      <c r="D916" s="15">
        <v>740.0</v>
      </c>
      <c r="E916" s="15" t="s">
        <v>14492</v>
      </c>
      <c r="F916" s="15" t="s">
        <v>12383</v>
      </c>
      <c r="H916" s="15" t="s">
        <v>14493</v>
      </c>
      <c r="I916" s="15" t="s">
        <v>14494</v>
      </c>
    </row>
    <row r="917">
      <c r="A917" s="15" t="s">
        <v>11886</v>
      </c>
      <c r="B917" s="14" t="s">
        <v>7910</v>
      </c>
      <c r="C917" s="15" t="s">
        <v>11887</v>
      </c>
      <c r="D917" s="15">
        <v>741.0</v>
      </c>
      <c r="E917" s="15" t="s">
        <v>14495</v>
      </c>
      <c r="F917" s="15" t="s">
        <v>12387</v>
      </c>
      <c r="H917" s="15" t="s">
        <v>14496</v>
      </c>
      <c r="I917" s="15" t="s">
        <v>14497</v>
      </c>
    </row>
    <row r="918">
      <c r="A918" s="15" t="s">
        <v>11889</v>
      </c>
      <c r="B918" s="14" t="s">
        <v>7913</v>
      </c>
      <c r="C918" s="15" t="s">
        <v>11890</v>
      </c>
      <c r="D918" s="15">
        <v>741.0</v>
      </c>
      <c r="E918" s="15" t="s">
        <v>14498</v>
      </c>
      <c r="F918" s="15" t="s">
        <v>12391</v>
      </c>
      <c r="H918" s="15" t="s">
        <v>14499</v>
      </c>
      <c r="I918" s="15" t="s">
        <v>14500</v>
      </c>
    </row>
    <row r="919">
      <c r="A919" s="15" t="s">
        <v>11892</v>
      </c>
      <c r="B919" s="14" t="s">
        <v>7915</v>
      </c>
      <c r="C919" s="15" t="s">
        <v>11893</v>
      </c>
      <c r="D919" s="15">
        <v>742.0</v>
      </c>
      <c r="E919" s="15" t="s">
        <v>14501</v>
      </c>
      <c r="F919" s="15" t="s">
        <v>12393</v>
      </c>
      <c r="H919" s="15" t="s">
        <v>14502</v>
      </c>
      <c r="I919" s="15" t="s">
        <v>14503</v>
      </c>
    </row>
    <row r="920">
      <c r="A920" s="15" t="s">
        <v>11895</v>
      </c>
      <c r="B920" s="14" t="s">
        <v>7918</v>
      </c>
      <c r="C920" s="15" t="s">
        <v>11896</v>
      </c>
      <c r="D920" s="15">
        <v>742.0</v>
      </c>
      <c r="E920" s="15" t="s">
        <v>14501</v>
      </c>
      <c r="F920" s="15" t="s">
        <v>12393</v>
      </c>
      <c r="H920" s="15" t="s">
        <v>14504</v>
      </c>
      <c r="I920" s="15" t="s">
        <v>11896</v>
      </c>
    </row>
    <row r="921">
      <c r="A921" s="15" t="s">
        <v>11898</v>
      </c>
      <c r="B921" s="14" t="s">
        <v>7920</v>
      </c>
      <c r="C921" s="15" t="s">
        <v>11899</v>
      </c>
      <c r="D921" s="15">
        <v>743.0</v>
      </c>
      <c r="E921" s="15" t="s">
        <v>14505</v>
      </c>
      <c r="F921" s="15" t="s">
        <v>12397</v>
      </c>
      <c r="H921" s="15" t="s">
        <v>14506</v>
      </c>
      <c r="I921" s="15" t="s">
        <v>14507</v>
      </c>
    </row>
    <row r="922">
      <c r="A922" s="15" t="s">
        <v>11901</v>
      </c>
      <c r="B922" s="14" t="s">
        <v>7923</v>
      </c>
      <c r="C922" s="15" t="s">
        <v>11902</v>
      </c>
      <c r="D922" s="15">
        <v>743.0</v>
      </c>
      <c r="E922" s="15" t="s">
        <v>14508</v>
      </c>
      <c r="F922" s="15" t="s">
        <v>12400</v>
      </c>
      <c r="H922" s="15" t="s">
        <v>14509</v>
      </c>
      <c r="I922" s="15" t="s">
        <v>14510</v>
      </c>
    </row>
    <row r="923">
      <c r="A923" s="15" t="s">
        <v>11904</v>
      </c>
      <c r="B923" s="14" t="s">
        <v>7925</v>
      </c>
      <c r="C923" s="15" t="s">
        <v>11905</v>
      </c>
      <c r="D923" s="15">
        <v>744.0</v>
      </c>
      <c r="E923" s="15" t="s">
        <v>14511</v>
      </c>
      <c r="F923" s="15" t="s">
        <v>12404</v>
      </c>
      <c r="H923" s="15" t="s">
        <v>14512</v>
      </c>
      <c r="I923" s="15" t="s">
        <v>14513</v>
      </c>
    </row>
    <row r="924">
      <c r="A924" s="15" t="s">
        <v>11907</v>
      </c>
      <c r="B924" s="14" t="s">
        <v>7928</v>
      </c>
      <c r="C924" s="15" t="s">
        <v>11908</v>
      </c>
      <c r="D924" s="15">
        <v>745.0</v>
      </c>
      <c r="E924" s="15" t="s">
        <v>14514</v>
      </c>
      <c r="F924" s="15" t="s">
        <v>12408</v>
      </c>
      <c r="H924" s="15" t="s">
        <v>14515</v>
      </c>
      <c r="I924" s="15" t="s">
        <v>14516</v>
      </c>
    </row>
    <row r="925">
      <c r="A925" s="15" t="s">
        <v>11910</v>
      </c>
      <c r="B925" s="14" t="s">
        <v>7931</v>
      </c>
      <c r="C925" s="15" t="s">
        <v>11911</v>
      </c>
      <c r="D925" s="15">
        <v>745.0</v>
      </c>
      <c r="E925" s="15" t="s">
        <v>14517</v>
      </c>
      <c r="F925" s="15" t="s">
        <v>12412</v>
      </c>
      <c r="H925" s="15" t="s">
        <v>14518</v>
      </c>
      <c r="I925" s="15" t="s">
        <v>14519</v>
      </c>
    </row>
    <row r="926">
      <c r="A926" s="15" t="s">
        <v>11913</v>
      </c>
      <c r="B926" s="14" t="s">
        <v>7933</v>
      </c>
      <c r="C926" s="15" t="s">
        <v>11914</v>
      </c>
      <c r="D926" s="15">
        <v>746.0</v>
      </c>
      <c r="E926" s="15" t="s">
        <v>14520</v>
      </c>
      <c r="F926" s="15" t="s">
        <v>12416</v>
      </c>
      <c r="H926" s="15" t="s">
        <v>14521</v>
      </c>
      <c r="I926" s="15" t="s">
        <v>14522</v>
      </c>
    </row>
    <row r="927">
      <c r="A927" s="15" t="s">
        <v>11916</v>
      </c>
      <c r="B927" s="14" t="s">
        <v>7936</v>
      </c>
      <c r="C927" s="15" t="s">
        <v>11917</v>
      </c>
      <c r="D927" s="15">
        <v>747.0</v>
      </c>
      <c r="E927" s="15" t="s">
        <v>14523</v>
      </c>
      <c r="F927" s="15" t="s">
        <v>12420</v>
      </c>
      <c r="H927" s="15" t="s">
        <v>14524</v>
      </c>
      <c r="I927" s="15" t="s">
        <v>14525</v>
      </c>
    </row>
    <row r="928">
      <c r="A928" s="15" t="s">
        <v>11919</v>
      </c>
      <c r="B928" s="14" t="s">
        <v>7939</v>
      </c>
      <c r="C928" s="15" t="s">
        <v>11920</v>
      </c>
      <c r="D928" s="15">
        <v>747.0</v>
      </c>
      <c r="E928" s="15" t="s">
        <v>14526</v>
      </c>
      <c r="F928" s="15" t="s">
        <v>12424</v>
      </c>
      <c r="H928" s="15" t="s">
        <v>14527</v>
      </c>
      <c r="I928" s="15" t="s">
        <v>14528</v>
      </c>
    </row>
    <row r="929">
      <c r="A929" s="15" t="s">
        <v>11922</v>
      </c>
      <c r="B929" s="14" t="s">
        <v>7941</v>
      </c>
      <c r="C929" s="15" t="s">
        <v>11923</v>
      </c>
      <c r="D929" s="15">
        <v>748.0</v>
      </c>
      <c r="E929" s="15" t="s">
        <v>14529</v>
      </c>
      <c r="F929" s="15" t="s">
        <v>12428</v>
      </c>
      <c r="H929" s="15" t="s">
        <v>14530</v>
      </c>
      <c r="I929" s="15" t="s">
        <v>14531</v>
      </c>
    </row>
    <row r="930">
      <c r="A930" s="15" t="s">
        <v>11925</v>
      </c>
      <c r="B930" s="14" t="s">
        <v>7944</v>
      </c>
      <c r="C930" s="15" t="s">
        <v>11926</v>
      </c>
      <c r="D930" s="15">
        <v>748.0</v>
      </c>
      <c r="E930" s="15" t="s">
        <v>14532</v>
      </c>
      <c r="F930" s="15" t="s">
        <v>12432</v>
      </c>
      <c r="H930" s="15" t="s">
        <v>14533</v>
      </c>
      <c r="I930" s="15" t="s">
        <v>14534</v>
      </c>
    </row>
    <row r="931">
      <c r="A931" s="15" t="s">
        <v>11928</v>
      </c>
      <c r="B931" s="14" t="s">
        <v>7946</v>
      </c>
      <c r="C931" s="15" t="s">
        <v>11929</v>
      </c>
      <c r="D931" s="15">
        <v>748.0</v>
      </c>
      <c r="E931" s="15" t="s">
        <v>14535</v>
      </c>
      <c r="F931" s="15" t="s">
        <v>12436</v>
      </c>
      <c r="H931" s="15" t="s">
        <v>14536</v>
      </c>
      <c r="I931" s="15" t="s">
        <v>14537</v>
      </c>
    </row>
    <row r="932">
      <c r="A932" s="15" t="s">
        <v>11931</v>
      </c>
      <c r="B932" s="14" t="s">
        <v>7948</v>
      </c>
      <c r="C932" s="15" t="s">
        <v>11932</v>
      </c>
      <c r="D932" s="15">
        <v>748.0</v>
      </c>
      <c r="E932" s="15" t="s">
        <v>14538</v>
      </c>
      <c r="F932" s="15" t="s">
        <v>12440</v>
      </c>
      <c r="H932" s="15" t="s">
        <v>14539</v>
      </c>
      <c r="I932" s="15" t="s">
        <v>14540</v>
      </c>
    </row>
    <row r="933">
      <c r="A933" s="15" t="s">
        <v>11934</v>
      </c>
      <c r="B933" s="14" t="s">
        <v>7950</v>
      </c>
      <c r="C933" s="15" t="s">
        <v>11935</v>
      </c>
      <c r="D933" s="15">
        <v>749.0</v>
      </c>
      <c r="E933" s="15" t="s">
        <v>14541</v>
      </c>
      <c r="F933" s="15" t="s">
        <v>12444</v>
      </c>
      <c r="H933" s="15" t="s">
        <v>14542</v>
      </c>
      <c r="I933" s="15" t="s">
        <v>14543</v>
      </c>
    </row>
    <row r="934">
      <c r="A934" s="15" t="s">
        <v>11937</v>
      </c>
      <c r="B934" s="14" t="s">
        <v>7953</v>
      </c>
      <c r="C934" s="15" t="s">
        <v>11938</v>
      </c>
      <c r="D934" s="15">
        <v>749.0</v>
      </c>
      <c r="E934" s="15" t="s">
        <v>14544</v>
      </c>
      <c r="F934" s="15" t="s">
        <v>12446</v>
      </c>
      <c r="H934" s="15" t="s">
        <v>14545</v>
      </c>
      <c r="I934" s="15" t="s">
        <v>14546</v>
      </c>
    </row>
    <row r="935">
      <c r="A935" s="15" t="s">
        <v>11940</v>
      </c>
      <c r="B935" s="14" t="s">
        <v>7955</v>
      </c>
      <c r="C935" s="15" t="s">
        <v>11941</v>
      </c>
      <c r="D935" s="15">
        <v>749.0</v>
      </c>
      <c r="E935" s="15" t="s">
        <v>14547</v>
      </c>
      <c r="F935" s="15" t="s">
        <v>12450</v>
      </c>
      <c r="H935" s="15" t="s">
        <v>14548</v>
      </c>
      <c r="I935" s="15" t="s">
        <v>14549</v>
      </c>
    </row>
    <row r="936">
      <c r="A936" s="15" t="s">
        <v>11943</v>
      </c>
      <c r="B936" s="14" t="s">
        <v>7957</v>
      </c>
      <c r="C936" s="15" t="s">
        <v>11944</v>
      </c>
      <c r="D936" s="15">
        <v>750.0</v>
      </c>
      <c r="E936" s="15" t="s">
        <v>14550</v>
      </c>
      <c r="F936" s="15" t="s">
        <v>14551</v>
      </c>
      <c r="H936" s="15" t="s">
        <v>14552</v>
      </c>
      <c r="I936" s="15" t="s">
        <v>14553</v>
      </c>
    </row>
    <row r="937">
      <c r="A937" s="15" t="s">
        <v>11946</v>
      </c>
      <c r="B937" s="14" t="s">
        <v>7960</v>
      </c>
      <c r="C937" s="15" t="s">
        <v>11947</v>
      </c>
      <c r="D937" s="15">
        <v>750.0</v>
      </c>
      <c r="E937" s="15" t="s">
        <v>14554</v>
      </c>
      <c r="F937" s="15" t="s">
        <v>12456</v>
      </c>
      <c r="H937" s="15" t="s">
        <v>14555</v>
      </c>
      <c r="I937" s="15" t="s">
        <v>14415</v>
      </c>
    </row>
    <row r="938">
      <c r="A938" s="15" t="s">
        <v>11949</v>
      </c>
      <c r="B938" s="14" t="s">
        <v>7962</v>
      </c>
      <c r="C938" s="15" t="s">
        <v>11950</v>
      </c>
      <c r="D938" s="15">
        <v>750.0</v>
      </c>
      <c r="E938" s="15" t="s">
        <v>14556</v>
      </c>
      <c r="F938" s="15" t="s">
        <v>12460</v>
      </c>
      <c r="H938" s="15" t="s">
        <v>14557</v>
      </c>
      <c r="I938" s="15" t="s">
        <v>14558</v>
      </c>
    </row>
    <row r="939">
      <c r="A939" s="15" t="s">
        <v>11952</v>
      </c>
      <c r="B939" s="14" t="s">
        <v>7964</v>
      </c>
      <c r="C939" s="15" t="s">
        <v>11953</v>
      </c>
      <c r="D939" s="15">
        <v>751.0</v>
      </c>
      <c r="E939" s="15" t="s">
        <v>14559</v>
      </c>
      <c r="F939" s="15" t="s">
        <v>12466</v>
      </c>
      <c r="H939" s="15" t="s">
        <v>14560</v>
      </c>
      <c r="I939" s="15" t="s">
        <v>14561</v>
      </c>
    </row>
    <row r="940">
      <c r="A940" s="15" t="s">
        <v>11955</v>
      </c>
      <c r="B940" s="14" t="s">
        <v>7967</v>
      </c>
      <c r="C940" s="15" t="s">
        <v>11956</v>
      </c>
      <c r="D940" s="15">
        <v>751.0</v>
      </c>
      <c r="E940" s="15" t="s">
        <v>14562</v>
      </c>
      <c r="F940" s="15" t="s">
        <v>12470</v>
      </c>
      <c r="H940" s="15" t="s">
        <v>14563</v>
      </c>
      <c r="I940" s="15" t="s">
        <v>14564</v>
      </c>
    </row>
    <row r="941">
      <c r="A941" s="15" t="s">
        <v>11958</v>
      </c>
      <c r="B941" s="14" t="s">
        <v>7969</v>
      </c>
      <c r="C941" s="15" t="s">
        <v>11959</v>
      </c>
      <c r="D941" s="15">
        <v>752.0</v>
      </c>
      <c r="E941" s="15" t="s">
        <v>14565</v>
      </c>
      <c r="F941" s="15" t="s">
        <v>12474</v>
      </c>
    </row>
    <row r="942">
      <c r="A942" s="15" t="s">
        <v>11961</v>
      </c>
      <c r="B942" s="14" t="s">
        <v>7972</v>
      </c>
      <c r="C942" s="15" t="s">
        <v>11962</v>
      </c>
      <c r="D942" s="15">
        <v>752.0</v>
      </c>
      <c r="E942" s="15" t="s">
        <v>14566</v>
      </c>
      <c r="F942" s="15" t="s">
        <v>12480</v>
      </c>
      <c r="H942" s="15" t="s">
        <v>14567</v>
      </c>
      <c r="I942" s="15" t="s">
        <v>14568</v>
      </c>
    </row>
    <row r="943">
      <c r="A943" s="15" t="s">
        <v>11964</v>
      </c>
      <c r="B943" s="14" t="s">
        <v>7974</v>
      </c>
      <c r="C943" s="15" t="s">
        <v>11965</v>
      </c>
      <c r="D943" s="15">
        <v>752.0</v>
      </c>
      <c r="E943" s="15" t="s">
        <v>14569</v>
      </c>
      <c r="F943" s="15" t="s">
        <v>12478</v>
      </c>
      <c r="H943" s="15" t="s">
        <v>14570</v>
      </c>
      <c r="I943" s="15" t="s">
        <v>14571</v>
      </c>
    </row>
    <row r="944">
      <c r="A944" s="15" t="s">
        <v>11967</v>
      </c>
      <c r="B944" s="14" t="s">
        <v>7976</v>
      </c>
      <c r="C944" s="15" t="s">
        <v>11968</v>
      </c>
      <c r="D944" s="15">
        <v>752.0</v>
      </c>
      <c r="E944" s="15" t="s">
        <v>14572</v>
      </c>
      <c r="F944" s="15" t="s">
        <v>12482</v>
      </c>
      <c r="H944" s="15" t="s">
        <v>14573</v>
      </c>
      <c r="I944" s="15" t="s">
        <v>14574</v>
      </c>
    </row>
    <row r="945">
      <c r="A945" s="15" t="s">
        <v>11970</v>
      </c>
      <c r="B945" s="14" t="s">
        <v>7978</v>
      </c>
      <c r="C945" s="15" t="s">
        <v>11971</v>
      </c>
      <c r="D945" s="15">
        <v>753.0</v>
      </c>
      <c r="E945" s="15" t="s">
        <v>14575</v>
      </c>
      <c r="F945" s="15" t="s">
        <v>12486</v>
      </c>
      <c r="H945" s="15" t="s">
        <v>14576</v>
      </c>
      <c r="I945" s="15" t="s">
        <v>14577</v>
      </c>
    </row>
    <row r="946">
      <c r="A946" s="15" t="s">
        <v>11973</v>
      </c>
      <c r="B946" s="14" t="s">
        <v>7981</v>
      </c>
      <c r="C946" s="15" t="s">
        <v>11974</v>
      </c>
      <c r="D946" s="15">
        <v>753.0</v>
      </c>
      <c r="E946" s="15" t="s">
        <v>14578</v>
      </c>
      <c r="F946" s="15" t="s">
        <v>12488</v>
      </c>
      <c r="H946" s="15" t="s">
        <v>14579</v>
      </c>
      <c r="I946" s="15" t="s">
        <v>14580</v>
      </c>
    </row>
    <row r="947">
      <c r="A947" s="15" t="s">
        <v>11977</v>
      </c>
      <c r="B947" s="14" t="s">
        <v>7983</v>
      </c>
      <c r="C947" s="15" t="s">
        <v>11978</v>
      </c>
      <c r="D947" s="15">
        <v>753.0</v>
      </c>
      <c r="E947" s="15" t="s">
        <v>14581</v>
      </c>
      <c r="F947" s="15" t="s">
        <v>12492</v>
      </c>
      <c r="H947" s="15" t="s">
        <v>14582</v>
      </c>
      <c r="I947" s="15" t="s">
        <v>11978</v>
      </c>
    </row>
    <row r="948">
      <c r="A948" s="15" t="s">
        <v>11980</v>
      </c>
      <c r="B948" s="14" t="s">
        <v>7985</v>
      </c>
      <c r="C948" s="15" t="s">
        <v>11981</v>
      </c>
      <c r="D948" s="15">
        <v>753.0</v>
      </c>
      <c r="E948" s="15" t="s">
        <v>14583</v>
      </c>
      <c r="F948" s="15" t="s">
        <v>12496</v>
      </c>
      <c r="H948" s="15" t="s">
        <v>14584</v>
      </c>
      <c r="I948" s="15" t="s">
        <v>14585</v>
      </c>
    </row>
    <row r="949">
      <c r="A949" s="15" t="s">
        <v>11983</v>
      </c>
      <c r="B949" s="14" t="s">
        <v>7988</v>
      </c>
      <c r="C949" s="15" t="s">
        <v>11984</v>
      </c>
      <c r="D949" s="15">
        <v>753.0</v>
      </c>
      <c r="E949" s="15" t="s">
        <v>14586</v>
      </c>
      <c r="F949" s="15" t="s">
        <v>12500</v>
      </c>
      <c r="H949" s="15" t="s">
        <v>14587</v>
      </c>
      <c r="I949" s="15" t="s">
        <v>14588</v>
      </c>
    </row>
    <row r="950">
      <c r="A950" s="15" t="s">
        <v>11986</v>
      </c>
      <c r="B950" s="14" t="s">
        <v>7990</v>
      </c>
      <c r="C950" s="15" t="s">
        <v>11987</v>
      </c>
      <c r="D950" s="15">
        <v>753.0</v>
      </c>
      <c r="E950" s="15" t="s">
        <v>14589</v>
      </c>
      <c r="F950" s="15" t="s">
        <v>12502</v>
      </c>
      <c r="H950" s="15" t="s">
        <v>14590</v>
      </c>
      <c r="I950" s="15" t="s">
        <v>14591</v>
      </c>
    </row>
    <row r="951">
      <c r="A951" s="15" t="s">
        <v>11989</v>
      </c>
      <c r="B951" s="14" t="s">
        <v>7992</v>
      </c>
      <c r="C951" s="15" t="s">
        <v>11990</v>
      </c>
      <c r="D951" s="15">
        <v>753.0</v>
      </c>
      <c r="E951" s="15" t="s">
        <v>14592</v>
      </c>
      <c r="F951" s="15" t="s">
        <v>12508</v>
      </c>
      <c r="H951" s="15" t="s">
        <v>14593</v>
      </c>
      <c r="I951" s="15" t="s">
        <v>14594</v>
      </c>
    </row>
    <row r="952">
      <c r="A952" s="15" t="s">
        <v>11992</v>
      </c>
      <c r="B952" s="14" t="s">
        <v>7994</v>
      </c>
      <c r="C952" s="15" t="s">
        <v>11993</v>
      </c>
      <c r="D952" s="15">
        <v>754.0</v>
      </c>
      <c r="E952" s="15" t="s">
        <v>5514</v>
      </c>
      <c r="F952" s="15" t="s">
        <v>12512</v>
      </c>
      <c r="H952" s="15" t="s">
        <v>14595</v>
      </c>
      <c r="I952" s="15" t="s">
        <v>14596</v>
      </c>
    </row>
    <row r="953">
      <c r="A953" s="15" t="s">
        <v>11995</v>
      </c>
      <c r="B953" s="14" t="s">
        <v>7997</v>
      </c>
      <c r="C953" s="15" t="s">
        <v>11996</v>
      </c>
      <c r="D953" s="15">
        <v>754.0</v>
      </c>
      <c r="E953" s="15" t="s">
        <v>5520</v>
      </c>
      <c r="F953" s="15" t="s">
        <v>12516</v>
      </c>
      <c r="H953" s="15" t="s">
        <v>14597</v>
      </c>
      <c r="I953" s="15" t="s">
        <v>14598</v>
      </c>
    </row>
    <row r="954">
      <c r="A954" s="15" t="s">
        <v>11998</v>
      </c>
      <c r="B954" s="14" t="s">
        <v>7999</v>
      </c>
      <c r="C954" s="15" t="s">
        <v>11999</v>
      </c>
      <c r="D954" s="15">
        <v>754.0</v>
      </c>
      <c r="E954" s="15" t="s">
        <v>5526</v>
      </c>
      <c r="F954" s="15" t="s">
        <v>12520</v>
      </c>
      <c r="H954" s="15" t="s">
        <v>14599</v>
      </c>
      <c r="I954" s="15" t="s">
        <v>14600</v>
      </c>
    </row>
    <row r="955">
      <c r="A955" s="15" t="s">
        <v>12001</v>
      </c>
      <c r="B955" s="14" t="s">
        <v>8001</v>
      </c>
      <c r="C955" s="15" t="s">
        <v>12002</v>
      </c>
      <c r="D955" s="15">
        <v>754.0</v>
      </c>
      <c r="E955" s="15" t="s">
        <v>5532</v>
      </c>
      <c r="F955" s="15" t="s">
        <v>12526</v>
      </c>
    </row>
    <row r="956">
      <c r="A956" s="15" t="s">
        <v>12004</v>
      </c>
      <c r="B956" s="14" t="s">
        <v>8003</v>
      </c>
      <c r="C956" s="15" t="s">
        <v>12005</v>
      </c>
      <c r="D956" s="15">
        <v>754.0</v>
      </c>
      <c r="E956" s="15" t="s">
        <v>5538</v>
      </c>
      <c r="F956" s="15" t="s">
        <v>12528</v>
      </c>
      <c r="H956" s="15" t="s">
        <v>14601</v>
      </c>
      <c r="I956" s="15" t="s">
        <v>14602</v>
      </c>
    </row>
    <row r="957">
      <c r="A957" s="15" t="s">
        <v>12007</v>
      </c>
      <c r="B957" s="14" t="s">
        <v>8005</v>
      </c>
      <c r="C957" s="15" t="s">
        <v>12008</v>
      </c>
      <c r="D957" s="15">
        <v>754.0</v>
      </c>
      <c r="E957" s="15" t="s">
        <v>5544</v>
      </c>
      <c r="F957" s="15" t="s">
        <v>12532</v>
      </c>
      <c r="H957" s="15" t="s">
        <v>14603</v>
      </c>
      <c r="I957" s="15" t="s">
        <v>14604</v>
      </c>
    </row>
    <row r="958">
      <c r="A958" s="15" t="s">
        <v>12010</v>
      </c>
      <c r="B958" s="14" t="s">
        <v>8007</v>
      </c>
      <c r="C958" s="15" t="s">
        <v>12011</v>
      </c>
      <c r="D958" s="15">
        <v>754.0</v>
      </c>
      <c r="E958" s="15" t="s">
        <v>5549</v>
      </c>
      <c r="F958" s="15" t="s">
        <v>12536</v>
      </c>
    </row>
    <row r="959">
      <c r="A959" s="15" t="s">
        <v>12013</v>
      </c>
      <c r="B959" s="14" t="s">
        <v>8009</v>
      </c>
      <c r="C959" s="15" t="s">
        <v>12014</v>
      </c>
      <c r="D959" s="15">
        <v>754.0</v>
      </c>
      <c r="E959" s="15" t="s">
        <v>14605</v>
      </c>
      <c r="F959" s="15" t="s">
        <v>12540</v>
      </c>
      <c r="H959" s="15" t="s">
        <v>14606</v>
      </c>
      <c r="I959" s="15" t="s">
        <v>14607</v>
      </c>
    </row>
    <row r="960">
      <c r="A960" s="15" t="s">
        <v>12016</v>
      </c>
      <c r="B960" s="14" t="s">
        <v>8011</v>
      </c>
      <c r="C960" s="15" t="s">
        <v>12017</v>
      </c>
      <c r="D960" s="15">
        <v>755.0</v>
      </c>
      <c r="E960" s="15" t="s">
        <v>14608</v>
      </c>
      <c r="F960" s="15" t="s">
        <v>12544</v>
      </c>
      <c r="H960" s="15" t="s">
        <v>14609</v>
      </c>
      <c r="I960" s="15" t="s">
        <v>14610</v>
      </c>
    </row>
    <row r="961">
      <c r="A961" s="15" t="s">
        <v>12019</v>
      </c>
      <c r="B961" s="14" t="s">
        <v>8014</v>
      </c>
      <c r="C961" s="15" t="s">
        <v>12020</v>
      </c>
      <c r="D961" s="15">
        <v>755.0</v>
      </c>
      <c r="E961" s="15" t="s">
        <v>14611</v>
      </c>
      <c r="F961" s="15" t="s">
        <v>12548</v>
      </c>
      <c r="H961" s="15" t="s">
        <v>14612</v>
      </c>
      <c r="I961" s="15" t="s">
        <v>14613</v>
      </c>
    </row>
    <row r="962">
      <c r="A962" s="15" t="s">
        <v>12022</v>
      </c>
      <c r="B962" s="14" t="s">
        <v>8016</v>
      </c>
      <c r="C962" s="15" t="s">
        <v>12023</v>
      </c>
      <c r="D962" s="15">
        <v>755.0</v>
      </c>
      <c r="E962" s="15" t="s">
        <v>14614</v>
      </c>
      <c r="F962" s="15" t="s">
        <v>12552</v>
      </c>
      <c r="H962" s="15" t="s">
        <v>14615</v>
      </c>
      <c r="I962" s="15" t="s">
        <v>14616</v>
      </c>
    </row>
    <row r="963">
      <c r="A963" s="15" t="s">
        <v>12025</v>
      </c>
      <c r="B963" s="14" t="s">
        <v>8018</v>
      </c>
      <c r="C963" s="15" t="s">
        <v>12026</v>
      </c>
      <c r="D963" s="15">
        <v>755.0</v>
      </c>
      <c r="E963" s="15" t="s">
        <v>14617</v>
      </c>
      <c r="F963" s="15" t="s">
        <v>12556</v>
      </c>
      <c r="H963" s="15" t="s">
        <v>14618</v>
      </c>
      <c r="I963" s="15" t="s">
        <v>14619</v>
      </c>
    </row>
    <row r="967">
      <c r="B967" s="16"/>
    </row>
    <row r="968">
      <c r="B968" s="16"/>
    </row>
    <row r="969">
      <c r="B969" s="16"/>
    </row>
    <row r="970">
      <c r="B970"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row r="1001">
      <c r="B1001" s="16"/>
    </row>
    <row r="1002">
      <c r="B1002" s="16"/>
    </row>
    <row r="1003">
      <c r="B1003" s="16"/>
    </row>
    <row r="1004">
      <c r="B1004" s="16"/>
    </row>
    <row r="1005">
      <c r="B1005" s="16"/>
    </row>
    <row r="1006">
      <c r="B1006" s="16"/>
    </row>
    <row r="1007">
      <c r="B1007" s="16"/>
    </row>
    <row r="1008">
      <c r="B1008" s="16"/>
    </row>
    <row r="1009">
      <c r="B1009" s="16"/>
    </row>
    <row r="1010">
      <c r="B1010" s="16"/>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8.25"/>
    <col customWidth="1" min="3" max="3" width="31.63"/>
    <col customWidth="1" min="5" max="5" width="28.0"/>
    <col customWidth="1" min="8" max="8" width="24.5"/>
    <col customWidth="1" min="9" max="9" width="15.88"/>
    <col customWidth="1" min="10" max="10" width="16.5"/>
  </cols>
  <sheetData>
    <row r="1">
      <c r="A1" s="15" t="s">
        <v>9248</v>
      </c>
      <c r="B1" s="15" t="s">
        <v>9249</v>
      </c>
      <c r="C1" s="15" t="s">
        <v>9250</v>
      </c>
      <c r="D1" s="15" t="s">
        <v>14620</v>
      </c>
      <c r="E1" s="15" t="s">
        <v>14621</v>
      </c>
      <c r="F1" s="15" t="s">
        <v>14622</v>
      </c>
      <c r="G1" s="15" t="s">
        <v>5</v>
      </c>
      <c r="H1" s="15" t="s">
        <v>12028</v>
      </c>
      <c r="I1" s="15" t="s">
        <v>4</v>
      </c>
      <c r="K1" s="15"/>
      <c r="L1" s="15"/>
    </row>
    <row r="2">
      <c r="A2" s="15" t="s">
        <v>9259</v>
      </c>
      <c r="B2" s="14" t="s">
        <v>5588</v>
      </c>
      <c r="C2" s="15" t="s">
        <v>9260</v>
      </c>
      <c r="D2" s="15">
        <v>3.0</v>
      </c>
      <c r="E2" s="15" t="s">
        <v>14623</v>
      </c>
      <c r="F2" s="15" t="s">
        <v>14624</v>
      </c>
      <c r="G2" s="15">
        <v>17.0</v>
      </c>
      <c r="H2" s="15" t="s">
        <v>12031</v>
      </c>
      <c r="I2" s="15" t="s">
        <v>12032</v>
      </c>
      <c r="K2" s="15" t="s">
        <v>12033</v>
      </c>
      <c r="L2" s="15" t="s">
        <v>9260</v>
      </c>
    </row>
    <row r="3">
      <c r="A3" s="15" t="s">
        <v>9263</v>
      </c>
      <c r="B3" s="14" t="s">
        <v>5591</v>
      </c>
      <c r="C3" s="15" t="s">
        <v>9264</v>
      </c>
      <c r="D3" s="15">
        <v>5.0</v>
      </c>
      <c r="E3" s="15" t="s">
        <v>14625</v>
      </c>
      <c r="F3" s="15" t="s">
        <v>14626</v>
      </c>
      <c r="G3" s="15">
        <v>19.0</v>
      </c>
      <c r="H3" s="15" t="s">
        <v>12034</v>
      </c>
      <c r="I3" s="15" t="s">
        <v>12035</v>
      </c>
      <c r="K3" s="15" t="s">
        <v>27</v>
      </c>
      <c r="L3" s="15" t="s">
        <v>12036</v>
      </c>
    </row>
    <row r="4">
      <c r="A4" s="15" t="s">
        <v>9265</v>
      </c>
      <c r="B4" s="14" t="s">
        <v>5594</v>
      </c>
      <c r="C4" s="15" t="s">
        <v>9266</v>
      </c>
      <c r="D4" s="15">
        <v>7.0</v>
      </c>
      <c r="E4" s="15" t="s">
        <v>14627</v>
      </c>
      <c r="F4" s="15" t="s">
        <v>14628</v>
      </c>
      <c r="G4" s="15">
        <v>22.0</v>
      </c>
      <c r="H4" s="15" t="s">
        <v>12037</v>
      </c>
      <c r="I4" s="15" t="s">
        <v>12038</v>
      </c>
      <c r="K4" s="15" t="s">
        <v>35</v>
      </c>
      <c r="L4" s="15" t="s">
        <v>12039</v>
      </c>
    </row>
    <row r="5">
      <c r="A5" s="15" t="s">
        <v>9267</v>
      </c>
      <c r="B5" s="14" t="s">
        <v>5597</v>
      </c>
      <c r="C5" s="15" t="s">
        <v>9268</v>
      </c>
      <c r="D5" s="15">
        <v>9.0</v>
      </c>
      <c r="E5" s="15" t="s">
        <v>14629</v>
      </c>
      <c r="F5" s="15" t="s">
        <v>14630</v>
      </c>
      <c r="G5" s="15">
        <v>22.0</v>
      </c>
      <c r="H5" s="15" t="s">
        <v>12040</v>
      </c>
      <c r="I5" s="15" t="s">
        <v>12041</v>
      </c>
      <c r="K5" s="15" t="s">
        <v>12042</v>
      </c>
      <c r="L5" s="15" t="s">
        <v>12043</v>
      </c>
    </row>
    <row r="6">
      <c r="A6" s="15" t="s">
        <v>9270</v>
      </c>
      <c r="B6" s="14" t="s">
        <v>5600</v>
      </c>
      <c r="C6" s="15" t="s">
        <v>9271</v>
      </c>
      <c r="D6" s="15">
        <v>11.0</v>
      </c>
      <c r="E6" s="15" t="s">
        <v>14631</v>
      </c>
      <c r="F6" s="15" t="s">
        <v>14632</v>
      </c>
      <c r="G6" s="15">
        <v>23.0</v>
      </c>
      <c r="H6" s="15" t="s">
        <v>12044</v>
      </c>
      <c r="I6" s="15" t="s">
        <v>12045</v>
      </c>
      <c r="K6" s="15" t="s">
        <v>12046</v>
      </c>
      <c r="L6" s="15" t="s">
        <v>12047</v>
      </c>
    </row>
    <row r="7">
      <c r="A7" s="15" t="s">
        <v>9270</v>
      </c>
      <c r="B7" s="14" t="s">
        <v>5600</v>
      </c>
      <c r="C7" s="15" t="s">
        <v>9271</v>
      </c>
      <c r="D7" s="15">
        <v>12.0</v>
      </c>
      <c r="E7" s="15" t="s">
        <v>14633</v>
      </c>
      <c r="F7" s="15" t="s">
        <v>14632</v>
      </c>
      <c r="G7" s="15">
        <v>23.0</v>
      </c>
      <c r="H7" s="15" t="s">
        <v>12044</v>
      </c>
      <c r="I7" s="15" t="s">
        <v>12045</v>
      </c>
      <c r="K7" s="15"/>
      <c r="L7" s="15"/>
    </row>
    <row r="8">
      <c r="A8" s="15" t="s">
        <v>9272</v>
      </c>
      <c r="B8" s="14" t="s">
        <v>5603</v>
      </c>
      <c r="C8" s="15" t="s">
        <v>9273</v>
      </c>
      <c r="D8" s="15">
        <v>15.0</v>
      </c>
      <c r="E8" s="15" t="s">
        <v>14634</v>
      </c>
      <c r="F8" s="15" t="s">
        <v>14635</v>
      </c>
      <c r="G8" s="15">
        <v>25.0</v>
      </c>
      <c r="H8" s="15" t="s">
        <v>12050</v>
      </c>
      <c r="I8" s="15" t="s">
        <v>12051</v>
      </c>
      <c r="K8" s="15" t="s">
        <v>62</v>
      </c>
      <c r="L8" s="15" t="s">
        <v>12052</v>
      </c>
    </row>
    <row r="9">
      <c r="A9" s="15" t="s">
        <v>9274</v>
      </c>
      <c r="B9" s="14" t="s">
        <v>5606</v>
      </c>
      <c r="C9" s="15" t="s">
        <v>9275</v>
      </c>
      <c r="D9" s="15">
        <v>17.0</v>
      </c>
      <c r="E9" s="15" t="s">
        <v>14636</v>
      </c>
      <c r="F9" s="15" t="s">
        <v>14637</v>
      </c>
      <c r="G9" s="15">
        <v>27.0</v>
      </c>
      <c r="H9" s="15" t="s">
        <v>12055</v>
      </c>
      <c r="I9" s="15" t="s">
        <v>12056</v>
      </c>
      <c r="K9" s="15" t="s">
        <v>12057</v>
      </c>
      <c r="L9" s="15" t="s">
        <v>12058</v>
      </c>
    </row>
    <row r="10">
      <c r="A10" s="15" t="s">
        <v>9277</v>
      </c>
      <c r="B10" s="14" t="s">
        <v>5609</v>
      </c>
      <c r="C10" s="15" t="s">
        <v>9278</v>
      </c>
      <c r="D10" s="15">
        <v>20.0</v>
      </c>
      <c r="E10" s="15" t="s">
        <v>14638</v>
      </c>
      <c r="F10" s="15" t="s">
        <v>14639</v>
      </c>
      <c r="G10" s="15">
        <v>29.0</v>
      </c>
      <c r="H10" s="15" t="s">
        <v>12061</v>
      </c>
      <c r="I10" s="15" t="s">
        <v>12062</v>
      </c>
      <c r="K10" s="15" t="s">
        <v>12063</v>
      </c>
      <c r="L10" s="15" t="s">
        <v>12064</v>
      </c>
    </row>
    <row r="11">
      <c r="A11" s="15" t="s">
        <v>9280</v>
      </c>
      <c r="B11" s="14" t="s">
        <v>5612</v>
      </c>
      <c r="C11" s="15" t="s">
        <v>9281</v>
      </c>
      <c r="D11" s="15">
        <v>20.0</v>
      </c>
      <c r="E11" s="15" t="s">
        <v>14640</v>
      </c>
      <c r="F11" s="15" t="s">
        <v>14641</v>
      </c>
      <c r="G11" s="15">
        <v>30.0</v>
      </c>
      <c r="H11" s="15" t="s">
        <v>12067</v>
      </c>
      <c r="I11" s="15" t="s">
        <v>12068</v>
      </c>
      <c r="K11" s="15" t="s">
        <v>86</v>
      </c>
      <c r="L11" s="15" t="s">
        <v>12069</v>
      </c>
    </row>
    <row r="12">
      <c r="A12" s="15" t="s">
        <v>9283</v>
      </c>
      <c r="B12" s="14" t="s">
        <v>5615</v>
      </c>
      <c r="C12" s="15" t="s">
        <v>9284</v>
      </c>
      <c r="D12" s="15">
        <v>21.0</v>
      </c>
      <c r="E12" s="15" t="s">
        <v>14642</v>
      </c>
      <c r="F12" s="15" t="s">
        <v>14643</v>
      </c>
      <c r="G12" s="15">
        <v>31.0</v>
      </c>
      <c r="H12" s="15" t="s">
        <v>12072</v>
      </c>
      <c r="I12" s="15" t="s">
        <v>12073</v>
      </c>
      <c r="K12" s="15" t="s">
        <v>94</v>
      </c>
      <c r="L12" s="15" t="s">
        <v>12074</v>
      </c>
    </row>
    <row r="13">
      <c r="A13" s="15" t="s">
        <v>9285</v>
      </c>
      <c r="B13" s="14" t="s">
        <v>5618</v>
      </c>
      <c r="C13" s="15" t="s">
        <v>9286</v>
      </c>
      <c r="D13" s="15">
        <v>22.0</v>
      </c>
      <c r="E13" s="15" t="s">
        <v>14644</v>
      </c>
      <c r="F13" s="15" t="s">
        <v>14645</v>
      </c>
      <c r="G13" s="15">
        <v>33.0</v>
      </c>
      <c r="H13" s="15" t="s">
        <v>12077</v>
      </c>
      <c r="I13" s="15" t="s">
        <v>12078</v>
      </c>
      <c r="K13" s="15" t="s">
        <v>12079</v>
      </c>
      <c r="L13" s="15" t="s">
        <v>12080</v>
      </c>
    </row>
    <row r="14">
      <c r="A14" s="15" t="s">
        <v>9288</v>
      </c>
      <c r="B14" s="14" t="s">
        <v>5621</v>
      </c>
      <c r="C14" s="15" t="s">
        <v>9289</v>
      </c>
      <c r="D14" s="15">
        <v>23.0</v>
      </c>
      <c r="E14" s="15" t="s">
        <v>14646</v>
      </c>
      <c r="F14" s="15" t="s">
        <v>14647</v>
      </c>
      <c r="G14" s="15">
        <v>35.0</v>
      </c>
      <c r="H14" s="15" t="s">
        <v>12083</v>
      </c>
      <c r="I14" s="15" t="s">
        <v>12084</v>
      </c>
      <c r="K14" s="15" t="s">
        <v>12085</v>
      </c>
      <c r="L14" s="15" t="s">
        <v>12086</v>
      </c>
    </row>
    <row r="15">
      <c r="A15" s="15" t="s">
        <v>9292</v>
      </c>
      <c r="B15" s="14" t="s">
        <v>5624</v>
      </c>
      <c r="C15" s="15" t="s">
        <v>9293</v>
      </c>
      <c r="D15" s="15">
        <v>24.0</v>
      </c>
      <c r="E15" s="15" t="s">
        <v>14648</v>
      </c>
      <c r="F15" s="15" t="s">
        <v>14649</v>
      </c>
      <c r="G15" s="15">
        <v>35.0</v>
      </c>
      <c r="H15" s="15" t="s">
        <v>12090</v>
      </c>
      <c r="I15" s="15" t="s">
        <v>12091</v>
      </c>
      <c r="K15" s="15" t="s">
        <v>12092</v>
      </c>
      <c r="L15" s="15" t="s">
        <v>12093</v>
      </c>
    </row>
    <row r="16">
      <c r="A16" s="15" t="s">
        <v>9295</v>
      </c>
      <c r="B16" s="14" t="s">
        <v>5626</v>
      </c>
      <c r="C16" s="15" t="s">
        <v>9296</v>
      </c>
      <c r="D16" s="15">
        <v>27.0</v>
      </c>
      <c r="E16" s="15" t="s">
        <v>14650</v>
      </c>
      <c r="F16" s="15" t="s">
        <v>14651</v>
      </c>
      <c r="G16" s="15">
        <v>41.0</v>
      </c>
      <c r="H16" s="15" t="s">
        <v>12096</v>
      </c>
      <c r="I16" s="15" t="s">
        <v>12097</v>
      </c>
      <c r="K16" s="15" t="s">
        <v>126</v>
      </c>
      <c r="L16" s="15" t="s">
        <v>12098</v>
      </c>
    </row>
    <row r="17">
      <c r="A17" s="15" t="s">
        <v>9297</v>
      </c>
      <c r="B17" s="14" t="s">
        <v>5629</v>
      </c>
      <c r="C17" s="15" t="s">
        <v>9298</v>
      </c>
      <c r="D17" s="15">
        <v>28.0</v>
      </c>
      <c r="E17" s="15" t="s">
        <v>14652</v>
      </c>
      <c r="F17" s="15" t="s">
        <v>14653</v>
      </c>
      <c r="G17" s="15">
        <v>42.0</v>
      </c>
      <c r="H17" s="15" t="s">
        <v>12099</v>
      </c>
      <c r="I17" s="15" t="s">
        <v>12100</v>
      </c>
      <c r="K17" s="15" t="s">
        <v>12101</v>
      </c>
      <c r="L17" s="15" t="s">
        <v>12102</v>
      </c>
    </row>
    <row r="18">
      <c r="A18" s="15" t="s">
        <v>9299</v>
      </c>
      <c r="B18" s="14" t="s">
        <v>5632</v>
      </c>
      <c r="C18" s="15" t="s">
        <v>9300</v>
      </c>
      <c r="D18" s="15">
        <v>30.0</v>
      </c>
      <c r="E18" s="15" t="s">
        <v>14654</v>
      </c>
      <c r="F18" s="15" t="s">
        <v>14655</v>
      </c>
      <c r="G18" s="15">
        <v>43.0</v>
      </c>
      <c r="H18" s="15" t="s">
        <v>12103</v>
      </c>
      <c r="I18" s="15" t="s">
        <v>12104</v>
      </c>
      <c r="K18" s="15" t="s">
        <v>144</v>
      </c>
      <c r="L18" s="15" t="s">
        <v>12105</v>
      </c>
    </row>
    <row r="19">
      <c r="A19" s="15" t="s">
        <v>9302</v>
      </c>
      <c r="B19" s="14" t="s">
        <v>5635</v>
      </c>
      <c r="C19" s="15" t="s">
        <v>9303</v>
      </c>
      <c r="D19" s="15">
        <v>31.0</v>
      </c>
      <c r="E19" s="15" t="s">
        <v>14656</v>
      </c>
      <c r="F19" s="15" t="s">
        <v>14657</v>
      </c>
      <c r="G19" s="15">
        <v>44.0</v>
      </c>
      <c r="H19" s="15" t="s">
        <v>12106</v>
      </c>
      <c r="I19" s="15" t="s">
        <v>12107</v>
      </c>
      <c r="K19" s="15" t="s">
        <v>12108</v>
      </c>
      <c r="L19" s="15" t="s">
        <v>12109</v>
      </c>
    </row>
    <row r="20">
      <c r="A20" s="15" t="s">
        <v>9304</v>
      </c>
      <c r="B20" s="14" t="s">
        <v>5638</v>
      </c>
      <c r="C20" s="15" t="s">
        <v>9305</v>
      </c>
      <c r="D20" s="15">
        <v>33.0</v>
      </c>
      <c r="E20" s="15" t="s">
        <v>14658</v>
      </c>
      <c r="F20" s="15" t="s">
        <v>14659</v>
      </c>
      <c r="G20" s="15">
        <v>46.0</v>
      </c>
      <c r="H20" s="15" t="s">
        <v>12110</v>
      </c>
      <c r="I20" s="15" t="s">
        <v>12111</v>
      </c>
      <c r="K20" s="15" t="s">
        <v>12112</v>
      </c>
      <c r="L20" s="15" t="s">
        <v>12113</v>
      </c>
    </row>
    <row r="21">
      <c r="A21" s="15" t="s">
        <v>9308</v>
      </c>
      <c r="B21" s="14" t="s">
        <v>5641</v>
      </c>
      <c r="C21" s="15" t="s">
        <v>9309</v>
      </c>
      <c r="D21" s="15">
        <v>36.0</v>
      </c>
      <c r="E21" s="15" t="s">
        <v>14660</v>
      </c>
      <c r="F21" s="15" t="s">
        <v>14661</v>
      </c>
      <c r="G21" s="15">
        <v>48.0</v>
      </c>
      <c r="H21" s="15" t="s">
        <v>12114</v>
      </c>
      <c r="I21" s="15" t="s">
        <v>12115</v>
      </c>
      <c r="K21" s="15" t="s">
        <v>12116</v>
      </c>
      <c r="L21" s="15" t="s">
        <v>12117</v>
      </c>
    </row>
    <row r="22">
      <c r="A22" s="15" t="s">
        <v>9311</v>
      </c>
      <c r="B22" s="14" t="s">
        <v>5644</v>
      </c>
      <c r="C22" s="15" t="s">
        <v>9312</v>
      </c>
      <c r="D22" s="15">
        <v>37.0</v>
      </c>
      <c r="E22" s="15" t="s">
        <v>14662</v>
      </c>
      <c r="F22" s="15" t="s">
        <v>14663</v>
      </c>
      <c r="G22" s="15">
        <v>48.0</v>
      </c>
      <c r="H22" s="15" t="s">
        <v>12118</v>
      </c>
      <c r="I22" s="15" t="s">
        <v>12119</v>
      </c>
      <c r="K22" s="15" t="s">
        <v>12120</v>
      </c>
      <c r="L22" s="15" t="s">
        <v>12121</v>
      </c>
    </row>
    <row r="23">
      <c r="A23" s="15" t="s">
        <v>9314</v>
      </c>
      <c r="B23" s="14" t="s">
        <v>5646</v>
      </c>
      <c r="C23" s="15" t="s">
        <v>9315</v>
      </c>
      <c r="D23" s="15">
        <v>40.0</v>
      </c>
      <c r="E23" s="15" t="s">
        <v>14664</v>
      </c>
      <c r="F23" s="15" t="s">
        <v>14665</v>
      </c>
      <c r="G23" s="15">
        <v>51.0</v>
      </c>
      <c r="H23" s="15" t="s">
        <v>12122</v>
      </c>
      <c r="I23" s="15" t="s">
        <v>12123</v>
      </c>
      <c r="K23" s="15" t="s">
        <v>12124</v>
      </c>
      <c r="L23" s="15" t="s">
        <v>12125</v>
      </c>
    </row>
    <row r="24">
      <c r="A24" s="15" t="s">
        <v>9317</v>
      </c>
      <c r="B24" s="14" t="s">
        <v>5649</v>
      </c>
      <c r="C24" s="15" t="s">
        <v>9318</v>
      </c>
      <c r="D24" s="15">
        <v>41.0</v>
      </c>
      <c r="E24" s="15" t="s">
        <v>14666</v>
      </c>
      <c r="F24" s="15" t="s">
        <v>14667</v>
      </c>
      <c r="G24" s="15">
        <v>52.0</v>
      </c>
      <c r="H24" s="15" t="s">
        <v>12126</v>
      </c>
      <c r="I24" s="15" t="s">
        <v>12127</v>
      </c>
      <c r="K24" s="15" t="s">
        <v>12128</v>
      </c>
      <c r="L24" s="15" t="s">
        <v>12129</v>
      </c>
    </row>
    <row r="25">
      <c r="A25" s="15" t="s">
        <v>9320</v>
      </c>
      <c r="B25" s="14" t="s">
        <v>5652</v>
      </c>
      <c r="C25" s="15" t="s">
        <v>9321</v>
      </c>
      <c r="D25" s="15">
        <v>42.0</v>
      </c>
      <c r="E25" s="15" t="s">
        <v>14668</v>
      </c>
      <c r="F25" s="15" t="s">
        <v>14669</v>
      </c>
      <c r="G25" s="15">
        <v>52.0</v>
      </c>
      <c r="H25" s="15" t="s">
        <v>12130</v>
      </c>
      <c r="I25" s="15" t="s">
        <v>12131</v>
      </c>
      <c r="K25" s="15" t="s">
        <v>12132</v>
      </c>
      <c r="L25" s="15" t="s">
        <v>12133</v>
      </c>
    </row>
    <row r="26">
      <c r="A26" s="15" t="s">
        <v>9322</v>
      </c>
      <c r="B26" s="14" t="s">
        <v>5654</v>
      </c>
      <c r="C26" s="15" t="s">
        <v>9323</v>
      </c>
      <c r="D26" s="15">
        <v>43.0</v>
      </c>
      <c r="E26" s="15" t="s">
        <v>14670</v>
      </c>
      <c r="F26" s="15" t="s">
        <v>14671</v>
      </c>
      <c r="G26" s="15">
        <v>54.0</v>
      </c>
      <c r="H26" s="15" t="s">
        <v>12134</v>
      </c>
      <c r="I26" s="15" t="s">
        <v>12135</v>
      </c>
      <c r="K26" s="15" t="s">
        <v>208</v>
      </c>
      <c r="L26" s="15" t="s">
        <v>12136</v>
      </c>
    </row>
    <row r="27">
      <c r="A27" s="15" t="s">
        <v>9324</v>
      </c>
      <c r="B27" s="14" t="s">
        <v>5657</v>
      </c>
      <c r="C27" s="15" t="s">
        <v>9325</v>
      </c>
      <c r="D27" s="15">
        <v>45.0</v>
      </c>
      <c r="E27" s="15" t="s">
        <v>14672</v>
      </c>
      <c r="F27" s="15" t="s">
        <v>14673</v>
      </c>
      <c r="G27" s="15">
        <v>54.0</v>
      </c>
      <c r="H27" s="15" t="s">
        <v>12137</v>
      </c>
      <c r="I27" s="15" t="s">
        <v>12138</v>
      </c>
      <c r="K27" s="15" t="s">
        <v>12139</v>
      </c>
      <c r="L27" s="15" t="s">
        <v>12140</v>
      </c>
    </row>
    <row r="28">
      <c r="A28" s="15" t="s">
        <v>9327</v>
      </c>
      <c r="B28" s="14" t="s">
        <v>5659</v>
      </c>
      <c r="C28" s="15" t="s">
        <v>9328</v>
      </c>
      <c r="D28" s="15">
        <v>46.0</v>
      </c>
      <c r="E28" s="15" t="s">
        <v>14674</v>
      </c>
      <c r="F28" s="15" t="s">
        <v>14675</v>
      </c>
      <c r="G28" s="15">
        <v>54.0</v>
      </c>
      <c r="H28" s="15" t="s">
        <v>12141</v>
      </c>
      <c r="I28" s="15" t="s">
        <v>12142</v>
      </c>
      <c r="K28" s="15" t="s">
        <v>12143</v>
      </c>
      <c r="L28" s="15" t="s">
        <v>12144</v>
      </c>
    </row>
    <row r="29">
      <c r="A29" s="15" t="s">
        <v>9330</v>
      </c>
      <c r="B29" s="14" t="s">
        <v>5661</v>
      </c>
      <c r="C29" s="15" t="s">
        <v>9331</v>
      </c>
      <c r="D29" s="15">
        <v>46.0</v>
      </c>
      <c r="E29" s="15" t="s">
        <v>14676</v>
      </c>
      <c r="F29" s="15" t="s">
        <v>14677</v>
      </c>
      <c r="G29" s="15">
        <v>55.0</v>
      </c>
      <c r="H29" s="15" t="s">
        <v>12145</v>
      </c>
      <c r="I29" s="15" t="s">
        <v>12146</v>
      </c>
      <c r="K29" s="15" t="s">
        <v>12147</v>
      </c>
      <c r="L29" s="15" t="s">
        <v>12148</v>
      </c>
    </row>
    <row r="30">
      <c r="A30" s="15" t="s">
        <v>9332</v>
      </c>
      <c r="B30" s="14" t="s">
        <v>5664</v>
      </c>
      <c r="C30" s="15" t="s">
        <v>9333</v>
      </c>
      <c r="D30" s="15">
        <v>46.0</v>
      </c>
      <c r="E30" s="15" t="s">
        <v>14676</v>
      </c>
      <c r="F30" s="15" t="s">
        <v>14677</v>
      </c>
      <c r="G30" s="15">
        <v>55.0</v>
      </c>
      <c r="H30" s="15" t="s">
        <v>12145</v>
      </c>
      <c r="I30" s="15" t="s">
        <v>12146</v>
      </c>
      <c r="K30" s="15" t="s">
        <v>12149</v>
      </c>
      <c r="L30" s="15" t="s">
        <v>12150</v>
      </c>
    </row>
    <row r="31">
      <c r="A31" s="15" t="s">
        <v>9335</v>
      </c>
      <c r="B31" s="14" t="s">
        <v>5666</v>
      </c>
      <c r="C31" s="15" t="s">
        <v>9336</v>
      </c>
      <c r="D31" s="15">
        <v>48.0</v>
      </c>
      <c r="E31" s="15" t="s">
        <v>14678</v>
      </c>
      <c r="F31" s="15" t="s">
        <v>14679</v>
      </c>
      <c r="G31" s="15">
        <v>56.0</v>
      </c>
      <c r="H31" s="15" t="s">
        <v>12151</v>
      </c>
      <c r="I31" s="15" t="s">
        <v>12152</v>
      </c>
      <c r="K31" s="15" t="s">
        <v>12153</v>
      </c>
      <c r="L31" s="15" t="s">
        <v>12154</v>
      </c>
    </row>
    <row r="32">
      <c r="A32" s="15" t="s">
        <v>9338</v>
      </c>
      <c r="B32" s="14" t="s">
        <v>5669</v>
      </c>
      <c r="C32" s="15" t="s">
        <v>9339</v>
      </c>
      <c r="D32" s="15">
        <v>48.0</v>
      </c>
      <c r="E32" s="15" t="s">
        <v>14678</v>
      </c>
      <c r="F32" s="15" t="s">
        <v>14679</v>
      </c>
      <c r="G32" s="15">
        <v>56.0</v>
      </c>
      <c r="H32" s="15" t="s">
        <v>12151</v>
      </c>
      <c r="I32" s="15" t="s">
        <v>12152</v>
      </c>
      <c r="K32" s="15" t="s">
        <v>12153</v>
      </c>
      <c r="L32" s="15" t="s">
        <v>12154</v>
      </c>
    </row>
    <row r="33">
      <c r="A33" s="15" t="s">
        <v>9340</v>
      </c>
      <c r="B33" s="14" t="s">
        <v>5671</v>
      </c>
      <c r="C33" s="15" t="s">
        <v>9341</v>
      </c>
      <c r="D33" s="15">
        <v>49.0</v>
      </c>
      <c r="E33" s="15" t="s">
        <v>14680</v>
      </c>
      <c r="F33" s="15" t="s">
        <v>14681</v>
      </c>
      <c r="G33" s="15">
        <v>57.0</v>
      </c>
      <c r="H33" s="15" t="s">
        <v>12155</v>
      </c>
      <c r="I33" s="15" t="s">
        <v>12156</v>
      </c>
      <c r="K33" s="15" t="s">
        <v>12153</v>
      </c>
      <c r="L33" s="15" t="s">
        <v>12154</v>
      </c>
    </row>
    <row r="34">
      <c r="A34" s="15" t="s">
        <v>9343</v>
      </c>
      <c r="B34" s="14" t="s">
        <v>5674</v>
      </c>
      <c r="C34" s="15" t="s">
        <v>9344</v>
      </c>
      <c r="D34" s="15">
        <v>49.0</v>
      </c>
      <c r="E34" s="15" t="s">
        <v>14680</v>
      </c>
      <c r="F34" s="15" t="s">
        <v>14681</v>
      </c>
      <c r="G34" s="15">
        <v>57.0</v>
      </c>
      <c r="H34" s="15" t="s">
        <v>12155</v>
      </c>
      <c r="I34" s="15" t="s">
        <v>12156</v>
      </c>
      <c r="K34" s="15" t="s">
        <v>12153</v>
      </c>
      <c r="L34" s="15" t="s">
        <v>12154</v>
      </c>
    </row>
    <row r="35">
      <c r="A35" s="15" t="s">
        <v>9345</v>
      </c>
      <c r="B35" s="14" t="s">
        <v>5676</v>
      </c>
      <c r="C35" s="15" t="s">
        <v>9346</v>
      </c>
      <c r="D35" s="15">
        <v>49.0</v>
      </c>
      <c r="E35" s="15" t="s">
        <v>14682</v>
      </c>
      <c r="F35" s="15" t="s">
        <v>14683</v>
      </c>
      <c r="G35" s="15">
        <v>57.0</v>
      </c>
      <c r="H35" s="15" t="s">
        <v>12157</v>
      </c>
      <c r="I35" s="15" t="s">
        <v>12158</v>
      </c>
      <c r="K35" s="15" t="s">
        <v>12153</v>
      </c>
      <c r="L35" s="15" t="s">
        <v>12154</v>
      </c>
    </row>
    <row r="36">
      <c r="A36" s="15" t="s">
        <v>9348</v>
      </c>
      <c r="B36" s="14" t="s">
        <v>5678</v>
      </c>
      <c r="C36" s="15" t="s">
        <v>9349</v>
      </c>
      <c r="D36" s="15">
        <v>49.0</v>
      </c>
      <c r="E36" s="15" t="s">
        <v>14682</v>
      </c>
      <c r="F36" s="15" t="s">
        <v>14683</v>
      </c>
      <c r="G36" s="15">
        <v>57.0</v>
      </c>
      <c r="H36" s="15" t="s">
        <v>12159</v>
      </c>
      <c r="I36" s="15" t="s">
        <v>12160</v>
      </c>
      <c r="K36" s="15" t="s">
        <v>12153</v>
      </c>
      <c r="L36" s="15" t="s">
        <v>12154</v>
      </c>
    </row>
    <row r="37">
      <c r="A37" s="15" t="s">
        <v>9351</v>
      </c>
      <c r="B37" s="14" t="s">
        <v>5680</v>
      </c>
      <c r="C37" s="15" t="s">
        <v>9352</v>
      </c>
      <c r="D37" s="15">
        <v>49.0</v>
      </c>
      <c r="E37" s="15" t="s">
        <v>14682</v>
      </c>
      <c r="F37" s="15" t="s">
        <v>14683</v>
      </c>
      <c r="G37" s="15">
        <v>57.0</v>
      </c>
      <c r="H37" s="15" t="s">
        <v>12159</v>
      </c>
      <c r="I37" s="15" t="s">
        <v>12160</v>
      </c>
      <c r="K37" s="15" t="s">
        <v>12153</v>
      </c>
      <c r="L37" s="15" t="s">
        <v>12154</v>
      </c>
    </row>
    <row r="38">
      <c r="A38" s="15" t="s">
        <v>9353</v>
      </c>
      <c r="B38" s="14" t="s">
        <v>5682</v>
      </c>
      <c r="C38" s="15" t="s">
        <v>9354</v>
      </c>
      <c r="D38" s="15">
        <v>49.0</v>
      </c>
      <c r="E38" s="15" t="s">
        <v>14682</v>
      </c>
      <c r="F38" s="15" t="s">
        <v>14683</v>
      </c>
      <c r="G38" s="15">
        <v>57.0</v>
      </c>
      <c r="H38" s="15" t="s">
        <v>12159</v>
      </c>
      <c r="I38" s="15" t="s">
        <v>12160</v>
      </c>
      <c r="K38" s="15" t="s">
        <v>12153</v>
      </c>
      <c r="L38" s="15" t="s">
        <v>12154</v>
      </c>
    </row>
    <row r="39">
      <c r="A39" s="15" t="s">
        <v>9355</v>
      </c>
      <c r="B39" s="14" t="s">
        <v>5684</v>
      </c>
      <c r="C39" s="15" t="s">
        <v>9356</v>
      </c>
      <c r="D39" s="15">
        <v>50.0</v>
      </c>
      <c r="E39" s="15" t="s">
        <v>14684</v>
      </c>
      <c r="F39" s="15" t="s">
        <v>14685</v>
      </c>
      <c r="G39" s="15">
        <v>58.0</v>
      </c>
      <c r="H39" s="15" t="s">
        <v>12161</v>
      </c>
      <c r="I39" s="15" t="s">
        <v>12162</v>
      </c>
      <c r="K39" s="15" t="s">
        <v>12163</v>
      </c>
      <c r="L39" s="15" t="s">
        <v>12164</v>
      </c>
    </row>
    <row r="40">
      <c r="A40" s="15" t="s">
        <v>9357</v>
      </c>
      <c r="B40" s="14" t="s">
        <v>5687</v>
      </c>
      <c r="C40" s="15" t="s">
        <v>9358</v>
      </c>
      <c r="D40" s="15">
        <v>50.0</v>
      </c>
      <c r="E40" s="15" t="s">
        <v>14686</v>
      </c>
      <c r="F40" s="15" t="s">
        <v>14687</v>
      </c>
      <c r="G40" s="15">
        <v>58.0</v>
      </c>
      <c r="H40" s="15" t="s">
        <v>12165</v>
      </c>
      <c r="I40" s="15" t="s">
        <v>12166</v>
      </c>
      <c r="K40" s="15" t="s">
        <v>12167</v>
      </c>
      <c r="L40" s="15" t="s">
        <v>12168</v>
      </c>
    </row>
    <row r="41">
      <c r="A41" s="15" t="s">
        <v>9359</v>
      </c>
      <c r="B41" s="14" t="s">
        <v>5689</v>
      </c>
      <c r="C41" s="15" t="s">
        <v>9360</v>
      </c>
      <c r="D41" s="15">
        <v>51.0</v>
      </c>
      <c r="E41" s="15" t="s">
        <v>14688</v>
      </c>
      <c r="F41" s="15" t="s">
        <v>14689</v>
      </c>
      <c r="G41" s="15">
        <v>59.0</v>
      </c>
      <c r="H41" s="15" t="s">
        <v>12169</v>
      </c>
      <c r="I41" s="15" t="s">
        <v>12170</v>
      </c>
      <c r="K41" s="15" t="s">
        <v>12171</v>
      </c>
      <c r="L41" s="15" t="s">
        <v>12172</v>
      </c>
    </row>
    <row r="42">
      <c r="A42" s="15" t="s">
        <v>9362</v>
      </c>
      <c r="B42" s="14" t="s">
        <v>5692</v>
      </c>
      <c r="C42" s="15" t="s">
        <v>9363</v>
      </c>
      <c r="D42" s="15">
        <v>52.0</v>
      </c>
      <c r="E42" s="15" t="s">
        <v>14690</v>
      </c>
      <c r="F42" s="15" t="s">
        <v>14691</v>
      </c>
      <c r="G42" s="15">
        <v>59.0</v>
      </c>
      <c r="H42" s="15" t="s">
        <v>12173</v>
      </c>
      <c r="I42" s="15" t="s">
        <v>12174</v>
      </c>
      <c r="K42" s="15" t="s">
        <v>12175</v>
      </c>
      <c r="L42" s="15" t="s">
        <v>12176</v>
      </c>
    </row>
    <row r="43">
      <c r="A43" s="15" t="s">
        <v>9364</v>
      </c>
      <c r="B43" s="14" t="s">
        <v>5694</v>
      </c>
      <c r="C43" s="15" t="s">
        <v>9365</v>
      </c>
      <c r="D43" s="15">
        <v>52.0</v>
      </c>
      <c r="E43" s="15" t="s">
        <v>14690</v>
      </c>
      <c r="F43" s="15" t="s">
        <v>14691</v>
      </c>
      <c r="K43" s="15" t="s">
        <v>12175</v>
      </c>
      <c r="L43" s="15" t="s">
        <v>12176</v>
      </c>
    </row>
    <row r="44">
      <c r="A44" s="15" t="s">
        <v>9367</v>
      </c>
      <c r="B44" s="14" t="s">
        <v>5696</v>
      </c>
      <c r="C44" s="15" t="s">
        <v>9368</v>
      </c>
      <c r="D44" s="15">
        <v>53.0</v>
      </c>
      <c r="E44" s="15" t="s">
        <v>14692</v>
      </c>
      <c r="F44" s="15" t="s">
        <v>14693</v>
      </c>
      <c r="G44" s="15">
        <v>60.0</v>
      </c>
      <c r="H44" s="15" t="s">
        <v>12177</v>
      </c>
      <c r="I44" s="15" t="s">
        <v>12178</v>
      </c>
      <c r="K44" s="15" t="s">
        <v>12181</v>
      </c>
      <c r="L44" s="15" t="s">
        <v>12182</v>
      </c>
    </row>
    <row r="45">
      <c r="A45" s="15" t="s">
        <v>9370</v>
      </c>
      <c r="B45" s="14" t="s">
        <v>5699</v>
      </c>
      <c r="C45" s="15" t="s">
        <v>9371</v>
      </c>
      <c r="D45" s="15">
        <v>44.0</v>
      </c>
      <c r="E45" s="15" t="s">
        <v>14694</v>
      </c>
      <c r="F45" s="15" t="s">
        <v>14695</v>
      </c>
      <c r="K45" s="15" t="s">
        <v>12183</v>
      </c>
      <c r="L45" s="15" t="s">
        <v>12184</v>
      </c>
    </row>
    <row r="46">
      <c r="A46" s="15" t="s">
        <v>9373</v>
      </c>
      <c r="B46" s="14" t="s">
        <v>5701</v>
      </c>
      <c r="C46" s="15" t="s">
        <v>9374</v>
      </c>
      <c r="D46" s="15">
        <v>44.0</v>
      </c>
      <c r="E46" s="15" t="s">
        <v>14696</v>
      </c>
      <c r="F46" s="15" t="s">
        <v>14697</v>
      </c>
      <c r="K46" s="15" t="s">
        <v>12183</v>
      </c>
      <c r="L46" s="15" t="s">
        <v>12184</v>
      </c>
    </row>
    <row r="47">
      <c r="A47" s="15" t="s">
        <v>9375</v>
      </c>
      <c r="B47" s="14" t="s">
        <v>5703</v>
      </c>
      <c r="C47" s="15" t="s">
        <v>9376</v>
      </c>
      <c r="D47" s="15">
        <v>44.0</v>
      </c>
      <c r="E47" s="15" t="s">
        <v>14698</v>
      </c>
      <c r="F47" s="15" t="s">
        <v>14699</v>
      </c>
      <c r="K47" s="15" t="s">
        <v>12185</v>
      </c>
      <c r="L47" s="15" t="s">
        <v>12186</v>
      </c>
    </row>
    <row r="48">
      <c r="A48" s="15" t="s">
        <v>9378</v>
      </c>
      <c r="B48" s="14" t="s">
        <v>5705</v>
      </c>
      <c r="C48" s="15" t="s">
        <v>9379</v>
      </c>
      <c r="D48" s="15">
        <v>45.0</v>
      </c>
      <c r="E48" s="15" t="s">
        <v>14700</v>
      </c>
      <c r="F48" s="15" t="s">
        <v>14701</v>
      </c>
      <c r="K48" s="15" t="s">
        <v>13388</v>
      </c>
      <c r="L48" s="15"/>
    </row>
    <row r="49">
      <c r="A49" s="15" t="s">
        <v>9381</v>
      </c>
      <c r="B49" s="14" t="s">
        <v>5707</v>
      </c>
      <c r="C49" s="15" t="s">
        <v>9382</v>
      </c>
      <c r="D49" s="15">
        <v>45.0</v>
      </c>
      <c r="E49" s="15" t="s">
        <v>14702</v>
      </c>
      <c r="F49" s="15" t="s">
        <v>14703</v>
      </c>
      <c r="K49" s="15" t="s">
        <v>12187</v>
      </c>
      <c r="L49" s="15" t="s">
        <v>12188</v>
      </c>
    </row>
    <row r="50">
      <c r="A50" s="15" t="s">
        <v>9384</v>
      </c>
      <c r="B50" s="14" t="s">
        <v>5709</v>
      </c>
      <c r="C50" s="15" t="s">
        <v>9385</v>
      </c>
      <c r="D50" s="15">
        <v>45.0</v>
      </c>
      <c r="E50" s="15" t="s">
        <v>14704</v>
      </c>
      <c r="F50" s="15" t="s">
        <v>14705</v>
      </c>
      <c r="G50" s="15">
        <v>60.0</v>
      </c>
      <c r="H50" s="15" t="s">
        <v>12179</v>
      </c>
      <c r="I50" s="15" t="s">
        <v>12180</v>
      </c>
      <c r="K50" s="15" t="s">
        <v>12189</v>
      </c>
      <c r="L50" s="15" t="s">
        <v>12190</v>
      </c>
    </row>
    <row r="51">
      <c r="A51" s="15" t="s">
        <v>9387</v>
      </c>
      <c r="B51" s="14" t="s">
        <v>5711</v>
      </c>
      <c r="C51" s="15" t="s">
        <v>9388</v>
      </c>
      <c r="D51" s="15">
        <v>56.0</v>
      </c>
      <c r="E51" s="15" t="s">
        <v>14706</v>
      </c>
      <c r="F51" s="15" t="s">
        <v>14707</v>
      </c>
      <c r="G51" s="15">
        <v>61.0</v>
      </c>
      <c r="H51" s="15" t="s">
        <v>12191</v>
      </c>
      <c r="I51" s="15" t="s">
        <v>12192</v>
      </c>
      <c r="K51" s="15" t="s">
        <v>12193</v>
      </c>
      <c r="L51" s="15" t="s">
        <v>12194</v>
      </c>
    </row>
    <row r="52">
      <c r="A52" s="15" t="s">
        <v>9390</v>
      </c>
      <c r="B52" s="14" t="s">
        <v>5714</v>
      </c>
      <c r="C52" s="15" t="s">
        <v>9391</v>
      </c>
      <c r="D52" s="15">
        <v>56.0</v>
      </c>
      <c r="E52" s="15" t="s">
        <v>14708</v>
      </c>
      <c r="F52" s="15" t="s">
        <v>14709</v>
      </c>
      <c r="G52" s="15">
        <v>61.0</v>
      </c>
      <c r="H52" s="15" t="s">
        <v>12195</v>
      </c>
      <c r="I52" s="15" t="s">
        <v>12196</v>
      </c>
      <c r="K52" s="15" t="s">
        <v>12197</v>
      </c>
      <c r="L52" s="15" t="s">
        <v>12198</v>
      </c>
    </row>
    <row r="53">
      <c r="B53" s="14" t="s">
        <v>5719</v>
      </c>
      <c r="C53" s="15" t="s">
        <v>9393</v>
      </c>
      <c r="D53" s="15">
        <v>57.0</v>
      </c>
      <c r="E53" s="15" t="s">
        <v>14710</v>
      </c>
      <c r="F53" s="15" t="s">
        <v>14711</v>
      </c>
      <c r="G53" s="15">
        <v>61.0</v>
      </c>
      <c r="H53" s="15" t="s">
        <v>12199</v>
      </c>
      <c r="I53" s="15" t="s">
        <v>12200</v>
      </c>
      <c r="K53" s="15" t="s">
        <v>12201</v>
      </c>
      <c r="L53" s="15" t="s">
        <v>12202</v>
      </c>
    </row>
    <row r="54">
      <c r="A54" s="15" t="s">
        <v>9395</v>
      </c>
      <c r="B54" s="14" t="s">
        <v>5719</v>
      </c>
      <c r="C54" s="15" t="s">
        <v>9396</v>
      </c>
      <c r="D54" s="15">
        <v>58.0</v>
      </c>
      <c r="E54" s="15" t="s">
        <v>14712</v>
      </c>
      <c r="F54" s="15" t="s">
        <v>14713</v>
      </c>
      <c r="G54" s="15">
        <v>62.0</v>
      </c>
      <c r="H54" s="15" t="s">
        <v>12203</v>
      </c>
      <c r="I54" s="15" t="s">
        <v>12204</v>
      </c>
      <c r="K54" s="15"/>
      <c r="L54" s="15"/>
    </row>
    <row r="55">
      <c r="A55" s="15" t="s">
        <v>9398</v>
      </c>
      <c r="B55" s="14" t="s">
        <v>5722</v>
      </c>
      <c r="C55" s="15" t="s">
        <v>9399</v>
      </c>
      <c r="D55" s="15">
        <v>58.0</v>
      </c>
      <c r="E55" s="15" t="s">
        <v>14714</v>
      </c>
      <c r="F55" s="15" t="s">
        <v>14715</v>
      </c>
      <c r="G55" s="15">
        <v>62.0</v>
      </c>
      <c r="H55" s="15" t="s">
        <v>12205</v>
      </c>
      <c r="I55" s="15" t="s">
        <v>12206</v>
      </c>
      <c r="K55" s="15" t="s">
        <v>12207</v>
      </c>
      <c r="L55" s="15" t="s">
        <v>12208</v>
      </c>
    </row>
    <row r="56">
      <c r="A56" s="15" t="s">
        <v>9401</v>
      </c>
      <c r="B56" s="14" t="s">
        <v>5724</v>
      </c>
      <c r="C56" s="15" t="s">
        <v>9402</v>
      </c>
      <c r="D56" s="15">
        <v>59.0</v>
      </c>
      <c r="E56" s="15" t="s">
        <v>14716</v>
      </c>
      <c r="F56" s="15" t="s">
        <v>14717</v>
      </c>
      <c r="G56" s="15">
        <v>62.0</v>
      </c>
      <c r="H56" s="15" t="s">
        <v>12209</v>
      </c>
      <c r="I56" s="15" t="s">
        <v>12210</v>
      </c>
      <c r="K56" s="15" t="s">
        <v>12211</v>
      </c>
      <c r="L56" s="15" t="s">
        <v>12212</v>
      </c>
    </row>
    <row r="57">
      <c r="A57" s="15" t="s">
        <v>9404</v>
      </c>
      <c r="B57" s="14" t="s">
        <v>5726</v>
      </c>
      <c r="C57" s="15" t="s">
        <v>9405</v>
      </c>
      <c r="D57" s="15">
        <v>59.0</v>
      </c>
      <c r="E57" s="15" t="s">
        <v>14718</v>
      </c>
      <c r="F57" s="15" t="s">
        <v>14719</v>
      </c>
      <c r="G57" s="15">
        <v>63.0</v>
      </c>
      <c r="H57" s="15" t="s">
        <v>12213</v>
      </c>
      <c r="I57" s="15" t="s">
        <v>12214</v>
      </c>
      <c r="K57" s="15" t="s">
        <v>12215</v>
      </c>
      <c r="L57" s="15" t="s">
        <v>12216</v>
      </c>
    </row>
    <row r="58">
      <c r="A58" s="15" t="s">
        <v>9407</v>
      </c>
      <c r="B58" s="14" t="s">
        <v>5729</v>
      </c>
      <c r="C58" s="15" t="s">
        <v>9408</v>
      </c>
      <c r="D58" s="15">
        <v>59.0</v>
      </c>
      <c r="E58" s="15" t="s">
        <v>14720</v>
      </c>
      <c r="F58" s="15" t="s">
        <v>14721</v>
      </c>
      <c r="G58" s="15">
        <v>63.0</v>
      </c>
      <c r="H58" s="15" t="s">
        <v>12217</v>
      </c>
      <c r="I58" s="15" t="s">
        <v>12218</v>
      </c>
      <c r="K58" s="15" t="s">
        <v>12219</v>
      </c>
      <c r="L58" s="15" t="s">
        <v>12220</v>
      </c>
    </row>
    <row r="59">
      <c r="A59" s="15" t="s">
        <v>9410</v>
      </c>
      <c r="B59" s="14" t="s">
        <v>5731</v>
      </c>
      <c r="C59" s="15" t="s">
        <v>9411</v>
      </c>
      <c r="D59" s="15">
        <v>60.0</v>
      </c>
      <c r="E59" s="15" t="s">
        <v>14722</v>
      </c>
      <c r="F59" s="15" t="s">
        <v>14723</v>
      </c>
      <c r="G59" s="15">
        <v>63.0</v>
      </c>
      <c r="H59" s="15" t="s">
        <v>12221</v>
      </c>
      <c r="I59" s="15" t="s">
        <v>12222</v>
      </c>
      <c r="K59" s="15" t="s">
        <v>12223</v>
      </c>
      <c r="L59" s="15" t="s">
        <v>12224</v>
      </c>
    </row>
    <row r="60">
      <c r="A60" s="15" t="s">
        <v>9412</v>
      </c>
      <c r="B60" s="14" t="s">
        <v>5733</v>
      </c>
      <c r="C60" s="15" t="s">
        <v>9413</v>
      </c>
      <c r="D60" s="15">
        <v>60.0</v>
      </c>
      <c r="E60" s="15" t="s">
        <v>14724</v>
      </c>
      <c r="F60" s="15" t="s">
        <v>14725</v>
      </c>
      <c r="G60" s="15">
        <v>63.0</v>
      </c>
      <c r="H60" s="15" t="s">
        <v>12225</v>
      </c>
      <c r="I60" s="15" t="s">
        <v>12226</v>
      </c>
      <c r="K60" s="15" t="s">
        <v>12227</v>
      </c>
      <c r="L60" s="15" t="s">
        <v>12228</v>
      </c>
    </row>
    <row r="61">
      <c r="A61" s="15" t="s">
        <v>9415</v>
      </c>
      <c r="B61" s="14" t="s">
        <v>5735</v>
      </c>
      <c r="C61" s="15" t="s">
        <v>9416</v>
      </c>
      <c r="D61" s="15">
        <v>61.0</v>
      </c>
      <c r="E61" s="15" t="s">
        <v>14726</v>
      </c>
      <c r="F61" s="15" t="s">
        <v>14727</v>
      </c>
      <c r="G61" s="15">
        <v>64.0</v>
      </c>
      <c r="H61" s="15" t="s">
        <v>12229</v>
      </c>
      <c r="I61" s="15" t="s">
        <v>12230</v>
      </c>
      <c r="K61" s="15" t="s">
        <v>12231</v>
      </c>
      <c r="L61" s="15" t="s">
        <v>12232</v>
      </c>
    </row>
    <row r="62">
      <c r="A62" s="15" t="s">
        <v>9418</v>
      </c>
      <c r="B62" s="14" t="s">
        <v>5738</v>
      </c>
      <c r="C62" s="15" t="s">
        <v>9419</v>
      </c>
      <c r="D62" s="15">
        <v>61.0</v>
      </c>
      <c r="E62" s="15" t="s">
        <v>14728</v>
      </c>
      <c r="F62" s="15" t="s">
        <v>14729</v>
      </c>
      <c r="G62" s="15">
        <v>64.0</v>
      </c>
      <c r="H62" s="15" t="s">
        <v>12233</v>
      </c>
      <c r="I62" s="15" t="s">
        <v>12234</v>
      </c>
      <c r="K62" s="15" t="s">
        <v>12235</v>
      </c>
      <c r="L62" s="15" t="s">
        <v>12236</v>
      </c>
    </row>
    <row r="63">
      <c r="A63" s="15" t="s">
        <v>9421</v>
      </c>
      <c r="B63" s="14" t="s">
        <v>5740</v>
      </c>
      <c r="C63" s="15" t="s">
        <v>9422</v>
      </c>
      <c r="D63" s="15">
        <v>61.0</v>
      </c>
      <c r="E63" s="15" t="s">
        <v>14730</v>
      </c>
      <c r="F63" s="15" t="s">
        <v>14731</v>
      </c>
      <c r="G63" s="15">
        <v>64.0</v>
      </c>
      <c r="H63" s="15" t="s">
        <v>12237</v>
      </c>
      <c r="I63" s="15" t="s">
        <v>12238</v>
      </c>
      <c r="K63" s="15" t="s">
        <v>12239</v>
      </c>
      <c r="L63" s="15" t="s">
        <v>12240</v>
      </c>
    </row>
    <row r="64">
      <c r="A64" s="15" t="s">
        <v>9424</v>
      </c>
      <c r="B64" s="14" t="s">
        <v>5742</v>
      </c>
      <c r="C64" s="15" t="s">
        <v>9425</v>
      </c>
      <c r="D64" s="15">
        <v>62.0</v>
      </c>
      <c r="E64" s="15" t="s">
        <v>14732</v>
      </c>
      <c r="F64" s="15" t="s">
        <v>14733</v>
      </c>
      <c r="G64" s="15">
        <v>64.0</v>
      </c>
      <c r="H64" s="15" t="s">
        <v>12241</v>
      </c>
      <c r="I64" s="15" t="s">
        <v>12242</v>
      </c>
      <c r="K64" s="15" t="s">
        <v>12243</v>
      </c>
      <c r="L64" s="15" t="s">
        <v>12244</v>
      </c>
    </row>
    <row r="65">
      <c r="A65" s="15" t="s">
        <v>9426</v>
      </c>
      <c r="B65" s="14" t="s">
        <v>5744</v>
      </c>
      <c r="C65" s="15" t="s">
        <v>9427</v>
      </c>
      <c r="D65" s="15">
        <v>62.0</v>
      </c>
      <c r="E65" s="15" t="s">
        <v>14734</v>
      </c>
      <c r="F65" s="15" t="s">
        <v>14735</v>
      </c>
      <c r="G65" s="15">
        <v>64.0</v>
      </c>
      <c r="H65" s="15" t="s">
        <v>12245</v>
      </c>
      <c r="I65" s="15" t="s">
        <v>12246</v>
      </c>
      <c r="K65" s="15" t="s">
        <v>12247</v>
      </c>
      <c r="L65" s="15" t="s">
        <v>12248</v>
      </c>
    </row>
    <row r="66">
      <c r="A66" s="15" t="s">
        <v>9429</v>
      </c>
      <c r="B66" s="14" t="s">
        <v>5746</v>
      </c>
      <c r="C66" s="15" t="s">
        <v>9430</v>
      </c>
      <c r="D66" s="15">
        <v>62.0</v>
      </c>
      <c r="E66" s="15" t="s">
        <v>14736</v>
      </c>
      <c r="F66" s="15" t="s">
        <v>14737</v>
      </c>
      <c r="G66" s="15">
        <v>65.0</v>
      </c>
      <c r="H66" s="15" t="s">
        <v>12249</v>
      </c>
      <c r="I66" s="15" t="s">
        <v>12250</v>
      </c>
      <c r="K66" s="15" t="s">
        <v>12251</v>
      </c>
      <c r="L66" s="15" t="s">
        <v>12252</v>
      </c>
    </row>
    <row r="67">
      <c r="A67" s="15" t="s">
        <v>9432</v>
      </c>
      <c r="B67" s="14" t="s">
        <v>5749</v>
      </c>
      <c r="C67" s="15" t="s">
        <v>9433</v>
      </c>
      <c r="D67" s="15">
        <v>62.0</v>
      </c>
      <c r="E67" s="15" t="s">
        <v>14738</v>
      </c>
      <c r="F67" s="15" t="s">
        <v>14739</v>
      </c>
      <c r="G67" s="15">
        <v>65.0</v>
      </c>
      <c r="H67" s="15" t="s">
        <v>12253</v>
      </c>
      <c r="I67" s="15" t="s">
        <v>12254</v>
      </c>
      <c r="K67" s="15" t="s">
        <v>12255</v>
      </c>
      <c r="L67" s="15" t="s">
        <v>12256</v>
      </c>
    </row>
    <row r="68">
      <c r="A68" s="15" t="s">
        <v>9435</v>
      </c>
      <c r="B68" s="14" t="s">
        <v>5751</v>
      </c>
      <c r="C68" s="15" t="s">
        <v>9436</v>
      </c>
      <c r="D68" s="15">
        <v>63.0</v>
      </c>
      <c r="E68" s="15" t="s">
        <v>14740</v>
      </c>
      <c r="F68" s="15" t="s">
        <v>14741</v>
      </c>
      <c r="G68" s="15">
        <v>65.0</v>
      </c>
      <c r="H68" s="15" t="s">
        <v>12257</v>
      </c>
      <c r="I68" s="15" t="s">
        <v>12258</v>
      </c>
      <c r="K68" s="15" t="s">
        <v>12259</v>
      </c>
      <c r="L68" s="15" t="s">
        <v>12260</v>
      </c>
    </row>
    <row r="69">
      <c r="A69" s="15" t="s">
        <v>9437</v>
      </c>
      <c r="B69" s="14" t="s">
        <v>5753</v>
      </c>
      <c r="C69" s="15" t="s">
        <v>9438</v>
      </c>
      <c r="D69" s="15">
        <v>63.0</v>
      </c>
      <c r="E69" s="15" t="s">
        <v>14742</v>
      </c>
      <c r="F69" s="15" t="s">
        <v>14743</v>
      </c>
      <c r="G69" s="15">
        <v>65.0</v>
      </c>
      <c r="H69" s="15" t="s">
        <v>12261</v>
      </c>
      <c r="I69" s="15" t="s">
        <v>12262</v>
      </c>
      <c r="K69" s="15" t="s">
        <v>12263</v>
      </c>
      <c r="L69" s="15" t="s">
        <v>12264</v>
      </c>
    </row>
    <row r="70">
      <c r="A70" s="15" t="s">
        <v>9439</v>
      </c>
      <c r="B70" s="14" t="s">
        <v>5755</v>
      </c>
      <c r="C70" s="15" t="s">
        <v>9440</v>
      </c>
      <c r="D70" s="15">
        <v>64.0</v>
      </c>
      <c r="E70" s="15" t="s">
        <v>14744</v>
      </c>
      <c r="F70" s="15" t="s">
        <v>14745</v>
      </c>
      <c r="G70" s="15">
        <v>66.0</v>
      </c>
      <c r="H70" s="15" t="s">
        <v>12265</v>
      </c>
      <c r="I70" s="15" t="s">
        <v>12266</v>
      </c>
      <c r="K70" s="15" t="s">
        <v>12267</v>
      </c>
      <c r="L70" s="15" t="s">
        <v>12268</v>
      </c>
    </row>
    <row r="71">
      <c r="A71" s="15" t="s">
        <v>9441</v>
      </c>
      <c r="B71" s="14" t="s">
        <v>5758</v>
      </c>
      <c r="C71" s="15" t="s">
        <v>9442</v>
      </c>
      <c r="D71" s="15">
        <v>64.0</v>
      </c>
      <c r="E71" s="15" t="s">
        <v>14746</v>
      </c>
      <c r="F71" s="15" t="s">
        <v>14747</v>
      </c>
      <c r="G71" s="15">
        <v>66.0</v>
      </c>
      <c r="H71" s="15" t="s">
        <v>12269</v>
      </c>
      <c r="I71" s="15" t="s">
        <v>12270</v>
      </c>
      <c r="K71" s="15"/>
      <c r="L71" s="15"/>
    </row>
    <row r="72">
      <c r="A72" s="15" t="s">
        <v>9444</v>
      </c>
      <c r="B72" s="14" t="s">
        <v>5760</v>
      </c>
      <c r="C72" s="15" t="s">
        <v>9445</v>
      </c>
      <c r="D72" s="15">
        <v>64.0</v>
      </c>
      <c r="E72" s="15" t="s">
        <v>14748</v>
      </c>
      <c r="F72" s="15" t="s">
        <v>14749</v>
      </c>
      <c r="G72" s="15">
        <v>66.0</v>
      </c>
      <c r="H72" s="15" t="s">
        <v>12271</v>
      </c>
      <c r="I72" s="15" t="s">
        <v>12272</v>
      </c>
      <c r="K72" s="15"/>
      <c r="L72" s="15"/>
    </row>
    <row r="73">
      <c r="A73" s="15" t="s">
        <v>9447</v>
      </c>
      <c r="B73" s="14" t="s">
        <v>5762</v>
      </c>
      <c r="C73" s="15" t="s">
        <v>9448</v>
      </c>
      <c r="D73" s="15">
        <v>65.0</v>
      </c>
      <c r="E73" s="15" t="s">
        <v>14750</v>
      </c>
      <c r="F73" s="15" t="s">
        <v>14751</v>
      </c>
      <c r="G73" s="15">
        <v>66.0</v>
      </c>
      <c r="H73" s="15" t="s">
        <v>12273</v>
      </c>
      <c r="I73" s="15" t="s">
        <v>12274</v>
      </c>
      <c r="K73" s="15" t="s">
        <v>519</v>
      </c>
      <c r="L73" s="15" t="s">
        <v>9448</v>
      </c>
    </row>
    <row r="74">
      <c r="A74" s="15" t="s">
        <v>9449</v>
      </c>
      <c r="B74" s="14" t="s">
        <v>5765</v>
      </c>
      <c r="C74" s="15" t="s">
        <v>9450</v>
      </c>
      <c r="D74" s="15">
        <v>65.0</v>
      </c>
      <c r="E74" s="15" t="s">
        <v>14752</v>
      </c>
      <c r="F74" s="15" t="s">
        <v>14753</v>
      </c>
      <c r="G74" s="15">
        <v>66.0</v>
      </c>
      <c r="H74" s="15" t="s">
        <v>12275</v>
      </c>
      <c r="I74" s="15" t="s">
        <v>12276</v>
      </c>
      <c r="K74" s="15"/>
      <c r="L74" s="15"/>
    </row>
    <row r="75">
      <c r="A75" s="15" t="s">
        <v>9451</v>
      </c>
      <c r="B75" s="14" t="s">
        <v>5767</v>
      </c>
      <c r="C75" s="15" t="s">
        <v>9452</v>
      </c>
      <c r="D75" s="15">
        <v>65.0</v>
      </c>
      <c r="E75" s="15" t="s">
        <v>14754</v>
      </c>
      <c r="F75" s="15" t="s">
        <v>14755</v>
      </c>
      <c r="G75" s="15">
        <v>66.0</v>
      </c>
      <c r="H75" s="15" t="s">
        <v>12277</v>
      </c>
      <c r="I75" s="15" t="s">
        <v>12278</v>
      </c>
      <c r="K75" s="15" t="s">
        <v>534</v>
      </c>
      <c r="L75" s="15" t="s">
        <v>12279</v>
      </c>
    </row>
    <row r="76">
      <c r="A76" s="15" t="s">
        <v>9453</v>
      </c>
      <c r="B76" s="14" t="s">
        <v>5769</v>
      </c>
      <c r="C76" s="15" t="s">
        <v>9454</v>
      </c>
      <c r="D76" s="15">
        <v>66.0</v>
      </c>
      <c r="E76" s="15" t="s">
        <v>14756</v>
      </c>
      <c r="F76" s="15" t="s">
        <v>14757</v>
      </c>
      <c r="G76" s="15">
        <v>67.0</v>
      </c>
      <c r="H76" s="15" t="s">
        <v>12280</v>
      </c>
      <c r="I76" s="15" t="s">
        <v>12281</v>
      </c>
      <c r="K76" s="15" t="s">
        <v>12282</v>
      </c>
      <c r="L76" s="15" t="s">
        <v>12283</v>
      </c>
    </row>
    <row r="77">
      <c r="A77" s="15" t="s">
        <v>9455</v>
      </c>
      <c r="B77" s="14" t="s">
        <v>5772</v>
      </c>
      <c r="C77" s="15" t="s">
        <v>9456</v>
      </c>
      <c r="D77" s="15">
        <v>66.0</v>
      </c>
      <c r="E77" s="15" t="s">
        <v>14758</v>
      </c>
      <c r="F77" s="15" t="s">
        <v>14759</v>
      </c>
      <c r="G77" s="15">
        <v>67.0</v>
      </c>
      <c r="H77" s="15" t="s">
        <v>12284</v>
      </c>
      <c r="I77" s="15" t="s">
        <v>12285</v>
      </c>
      <c r="K77" s="15" t="s">
        <v>550</v>
      </c>
      <c r="L77" s="15" t="s">
        <v>12286</v>
      </c>
    </row>
    <row r="78">
      <c r="B78" s="14" t="s">
        <v>5774</v>
      </c>
      <c r="C78" s="15" t="s">
        <v>9458</v>
      </c>
      <c r="D78" s="15">
        <v>66.0</v>
      </c>
      <c r="E78" s="15" t="s">
        <v>9459</v>
      </c>
      <c r="F78" s="15" t="s">
        <v>14760</v>
      </c>
      <c r="G78" s="15">
        <v>67.0</v>
      </c>
      <c r="H78" s="15" t="s">
        <v>12287</v>
      </c>
      <c r="I78" s="15" t="s">
        <v>12258</v>
      </c>
      <c r="K78" s="15" t="s">
        <v>12288</v>
      </c>
      <c r="L78" s="15" t="s">
        <v>12289</v>
      </c>
    </row>
    <row r="79">
      <c r="A79" s="15" t="s">
        <v>9460</v>
      </c>
      <c r="B79" s="14" t="s">
        <v>567</v>
      </c>
      <c r="C79" s="15" t="s">
        <v>9461</v>
      </c>
      <c r="D79" s="15">
        <v>67.0</v>
      </c>
      <c r="E79" s="15" t="s">
        <v>14761</v>
      </c>
      <c r="F79" s="15" t="s">
        <v>14762</v>
      </c>
      <c r="G79" s="15">
        <v>67.0</v>
      </c>
      <c r="H79" s="15" t="s">
        <v>12290</v>
      </c>
      <c r="I79" s="15" t="s">
        <v>12291</v>
      </c>
      <c r="K79" s="15"/>
      <c r="L79" s="15"/>
    </row>
    <row r="80">
      <c r="A80" s="15" t="s">
        <v>9463</v>
      </c>
      <c r="B80" s="14" t="s">
        <v>5777</v>
      </c>
      <c r="C80" s="15" t="s">
        <v>9464</v>
      </c>
      <c r="D80" s="15">
        <v>68.0</v>
      </c>
      <c r="E80" s="15" t="s">
        <v>14763</v>
      </c>
      <c r="F80" s="15" t="s">
        <v>14764</v>
      </c>
      <c r="G80" s="15">
        <v>68.0</v>
      </c>
      <c r="H80" s="15" t="s">
        <v>12292</v>
      </c>
      <c r="I80" s="15" t="s">
        <v>12293</v>
      </c>
      <c r="J80" s="15"/>
      <c r="K80" s="15" t="s">
        <v>12294</v>
      </c>
      <c r="L80" s="15" t="s">
        <v>12295</v>
      </c>
    </row>
    <row r="81">
      <c r="A81" s="15" t="s">
        <v>9465</v>
      </c>
      <c r="B81" s="14" t="s">
        <v>5780</v>
      </c>
      <c r="C81" s="15" t="s">
        <v>9466</v>
      </c>
      <c r="D81" s="15">
        <v>68.0</v>
      </c>
      <c r="E81" s="15" t="s">
        <v>14763</v>
      </c>
      <c r="F81" s="15" t="s">
        <v>14764</v>
      </c>
      <c r="G81" s="15">
        <v>68.0</v>
      </c>
      <c r="H81" s="15" t="s">
        <v>12292</v>
      </c>
      <c r="I81" s="15" t="s">
        <v>12293</v>
      </c>
      <c r="K81" s="15" t="s">
        <v>12296</v>
      </c>
      <c r="L81" s="15" t="s">
        <v>12297</v>
      </c>
    </row>
    <row r="82">
      <c r="A82" s="15" t="s">
        <v>9468</v>
      </c>
      <c r="B82" s="14" t="s">
        <v>5782</v>
      </c>
      <c r="C82" s="15" t="s">
        <v>9469</v>
      </c>
      <c r="D82" s="15">
        <v>70.0</v>
      </c>
      <c r="E82" s="15" t="s">
        <v>14765</v>
      </c>
      <c r="F82" s="15" t="s">
        <v>14766</v>
      </c>
      <c r="G82" s="15">
        <v>70.0</v>
      </c>
      <c r="H82" s="15" t="s">
        <v>12298</v>
      </c>
      <c r="I82" s="15" t="s">
        <v>12299</v>
      </c>
      <c r="K82" s="15" t="s">
        <v>12300</v>
      </c>
      <c r="L82" s="15" t="s">
        <v>12301</v>
      </c>
    </row>
    <row r="83">
      <c r="A83" s="15" t="s">
        <v>9470</v>
      </c>
      <c r="B83" s="14" t="s">
        <v>5785</v>
      </c>
      <c r="C83" s="15" t="s">
        <v>9471</v>
      </c>
      <c r="D83" s="15">
        <v>71.0</v>
      </c>
      <c r="E83" s="15" t="s">
        <v>14767</v>
      </c>
      <c r="F83" s="15" t="s">
        <v>14768</v>
      </c>
      <c r="G83" s="15">
        <v>71.0</v>
      </c>
      <c r="H83" s="15" t="s">
        <v>12302</v>
      </c>
      <c r="I83" s="15" t="s">
        <v>12303</v>
      </c>
      <c r="K83" s="15" t="s">
        <v>12304</v>
      </c>
      <c r="L83" s="15" t="s">
        <v>12305</v>
      </c>
    </row>
    <row r="84">
      <c r="A84" s="15" t="s">
        <v>9473</v>
      </c>
      <c r="B84" s="14" t="s">
        <v>5788</v>
      </c>
      <c r="C84" s="15" t="s">
        <v>9474</v>
      </c>
      <c r="D84" s="15">
        <v>71.0</v>
      </c>
      <c r="E84" s="15" t="s">
        <v>14769</v>
      </c>
      <c r="F84" s="15" t="s">
        <v>14770</v>
      </c>
      <c r="G84" s="15">
        <v>73.0</v>
      </c>
      <c r="H84" s="15" t="s">
        <v>12306</v>
      </c>
      <c r="I84" s="15" t="s">
        <v>12307</v>
      </c>
      <c r="K84" s="15" t="s">
        <v>12308</v>
      </c>
      <c r="L84" s="15" t="s">
        <v>12309</v>
      </c>
    </row>
    <row r="85">
      <c r="A85" s="15" t="s">
        <v>9475</v>
      </c>
      <c r="B85" s="14" t="s">
        <v>5791</v>
      </c>
      <c r="C85" s="15" t="s">
        <v>9476</v>
      </c>
      <c r="D85" s="15">
        <v>72.0</v>
      </c>
      <c r="E85" s="15" t="s">
        <v>14771</v>
      </c>
      <c r="F85" s="15" t="s">
        <v>14772</v>
      </c>
      <c r="G85" s="15">
        <v>73.0</v>
      </c>
      <c r="H85" s="15" t="s">
        <v>12310</v>
      </c>
      <c r="I85" s="15" t="s">
        <v>12311</v>
      </c>
    </row>
    <row r="86">
      <c r="A86" s="15" t="s">
        <v>9478</v>
      </c>
      <c r="B86" s="14" t="s">
        <v>5793</v>
      </c>
      <c r="C86" s="15" t="s">
        <v>9479</v>
      </c>
      <c r="D86" s="15">
        <v>72.0</v>
      </c>
      <c r="E86" s="15" t="s">
        <v>14773</v>
      </c>
      <c r="F86" s="15" t="s">
        <v>14774</v>
      </c>
      <c r="G86" s="15">
        <v>73.0</v>
      </c>
      <c r="H86" s="15" t="s">
        <v>12312</v>
      </c>
      <c r="I86" s="15" t="s">
        <v>12313</v>
      </c>
    </row>
    <row r="87">
      <c r="A87" s="15" t="s">
        <v>9481</v>
      </c>
      <c r="B87" s="14" t="s">
        <v>5795</v>
      </c>
      <c r="C87" s="15" t="s">
        <v>9482</v>
      </c>
      <c r="D87" s="15">
        <v>75.0</v>
      </c>
      <c r="E87" s="15" t="s">
        <v>14775</v>
      </c>
      <c r="F87" s="15" t="s">
        <v>14776</v>
      </c>
      <c r="G87" s="15">
        <v>73.0</v>
      </c>
      <c r="H87" s="15" t="s">
        <v>12314</v>
      </c>
      <c r="I87" s="15" t="s">
        <v>12315</v>
      </c>
      <c r="J87" s="15"/>
    </row>
    <row r="88">
      <c r="A88" s="15" t="s">
        <v>9484</v>
      </c>
      <c r="B88" s="14" t="s">
        <v>5797</v>
      </c>
      <c r="C88" s="15" t="s">
        <v>9485</v>
      </c>
      <c r="D88" s="15">
        <v>75.0</v>
      </c>
      <c r="E88" s="15" t="s">
        <v>14775</v>
      </c>
      <c r="F88" s="15" t="s">
        <v>14776</v>
      </c>
      <c r="G88" s="15">
        <v>74.0</v>
      </c>
      <c r="H88" s="15" t="s">
        <v>12314</v>
      </c>
      <c r="I88" s="15" t="s">
        <v>12315</v>
      </c>
    </row>
    <row r="89">
      <c r="A89" s="15" t="s">
        <v>9487</v>
      </c>
      <c r="B89" s="14" t="s">
        <v>5800</v>
      </c>
      <c r="C89" s="15" t="s">
        <v>9488</v>
      </c>
      <c r="D89" s="15">
        <v>75.0</v>
      </c>
      <c r="E89" s="15" t="s">
        <v>14777</v>
      </c>
      <c r="F89" s="15" t="s">
        <v>14778</v>
      </c>
      <c r="G89" s="15">
        <v>77.0</v>
      </c>
      <c r="H89" s="15" t="s">
        <v>12316</v>
      </c>
      <c r="I89" s="15" t="s">
        <v>12317</v>
      </c>
      <c r="J89" s="15"/>
    </row>
    <row r="90">
      <c r="A90" s="15" t="s">
        <v>9490</v>
      </c>
      <c r="B90" s="14" t="s">
        <v>5803</v>
      </c>
      <c r="C90" s="15" t="s">
        <v>9491</v>
      </c>
      <c r="D90" s="15">
        <v>78.0</v>
      </c>
      <c r="E90" s="15" t="s">
        <v>14779</v>
      </c>
      <c r="F90" s="15" t="s">
        <v>14780</v>
      </c>
      <c r="H90" s="15" t="s">
        <v>12316</v>
      </c>
      <c r="I90" s="15" t="s">
        <v>12317</v>
      </c>
      <c r="J90" s="15"/>
    </row>
    <row r="91">
      <c r="A91" s="15" t="s">
        <v>9492</v>
      </c>
      <c r="B91" s="14" t="s">
        <v>5805</v>
      </c>
      <c r="C91" s="15" t="s">
        <v>9493</v>
      </c>
      <c r="D91" s="15">
        <v>78.0</v>
      </c>
      <c r="E91" s="15" t="s">
        <v>14779</v>
      </c>
      <c r="F91" s="15" t="s">
        <v>14780</v>
      </c>
      <c r="H91" s="15" t="s">
        <v>12316</v>
      </c>
      <c r="I91" s="15" t="s">
        <v>12317</v>
      </c>
      <c r="K91" s="15" t="s">
        <v>12318</v>
      </c>
      <c r="L91" s="15" t="s">
        <v>12319</v>
      </c>
    </row>
    <row r="92">
      <c r="A92" s="15" t="s">
        <v>9495</v>
      </c>
      <c r="B92" s="14" t="s">
        <v>5807</v>
      </c>
      <c r="C92" s="15" t="s">
        <v>9496</v>
      </c>
      <c r="D92" s="15">
        <v>78.0</v>
      </c>
      <c r="E92" s="15" t="s">
        <v>14781</v>
      </c>
      <c r="F92" s="15" t="s">
        <v>14782</v>
      </c>
      <c r="G92" s="15">
        <v>84.0</v>
      </c>
      <c r="H92" s="15" t="s">
        <v>12320</v>
      </c>
      <c r="I92" s="15" t="s">
        <v>12321</v>
      </c>
      <c r="J92" s="15"/>
    </row>
    <row r="93">
      <c r="A93" s="15" t="s">
        <v>9498</v>
      </c>
      <c r="B93" s="14" t="s">
        <v>5810</v>
      </c>
      <c r="C93" s="15" t="s">
        <v>9499</v>
      </c>
      <c r="D93" s="15">
        <v>79.0</v>
      </c>
      <c r="E93" s="15" t="s">
        <v>14783</v>
      </c>
      <c r="F93" s="15" t="s">
        <v>14784</v>
      </c>
      <c r="H93" s="15" t="s">
        <v>12320</v>
      </c>
      <c r="I93" s="15" t="s">
        <v>12321</v>
      </c>
    </row>
    <row r="94">
      <c r="A94" s="15" t="s">
        <v>9501</v>
      </c>
      <c r="B94" s="14" t="s">
        <v>5812</v>
      </c>
      <c r="C94" s="15" t="s">
        <v>9502</v>
      </c>
      <c r="D94" s="15">
        <v>81.0</v>
      </c>
      <c r="E94" s="15" t="s">
        <v>14785</v>
      </c>
      <c r="F94" s="15" t="s">
        <v>14786</v>
      </c>
      <c r="G94" s="15">
        <v>86.0</v>
      </c>
      <c r="H94" s="15" t="s">
        <v>12322</v>
      </c>
      <c r="I94" s="15" t="s">
        <v>12323</v>
      </c>
    </row>
    <row r="95">
      <c r="A95" s="15" t="s">
        <v>9503</v>
      </c>
      <c r="B95" s="14" t="s">
        <v>5815</v>
      </c>
      <c r="C95" s="15" t="s">
        <v>9504</v>
      </c>
      <c r="D95" s="15">
        <v>81.0</v>
      </c>
      <c r="E95" s="15" t="s">
        <v>14787</v>
      </c>
      <c r="F95" s="15" t="s">
        <v>14788</v>
      </c>
      <c r="G95" s="15">
        <v>86.0</v>
      </c>
      <c r="H95" s="15" t="s">
        <v>12324</v>
      </c>
      <c r="I95" s="15" t="s">
        <v>12325</v>
      </c>
      <c r="J95" s="15"/>
      <c r="K95" s="15" t="s">
        <v>649</v>
      </c>
      <c r="L95" s="15" t="s">
        <v>12326</v>
      </c>
    </row>
    <row r="96">
      <c r="A96" s="15" t="s">
        <v>9506</v>
      </c>
      <c r="B96" s="14" t="s">
        <v>5817</v>
      </c>
      <c r="C96" s="15" t="s">
        <v>9507</v>
      </c>
      <c r="D96" s="15">
        <v>81.0</v>
      </c>
      <c r="E96" s="15" t="s">
        <v>14787</v>
      </c>
      <c r="F96" s="15" t="s">
        <v>14788</v>
      </c>
      <c r="H96" s="15" t="s">
        <v>12324</v>
      </c>
      <c r="I96" s="15" t="s">
        <v>12325</v>
      </c>
      <c r="K96" s="15" t="s">
        <v>12327</v>
      </c>
      <c r="L96" s="15" t="s">
        <v>12328</v>
      </c>
    </row>
    <row r="97">
      <c r="A97" s="15" t="s">
        <v>9508</v>
      </c>
      <c r="B97" s="14" t="s">
        <v>5819</v>
      </c>
      <c r="C97" s="15" t="s">
        <v>9509</v>
      </c>
      <c r="D97" s="15">
        <v>84.0</v>
      </c>
      <c r="E97" s="15" t="s">
        <v>14789</v>
      </c>
      <c r="F97" s="15" t="s">
        <v>14790</v>
      </c>
      <c r="G97" s="15">
        <v>88.0</v>
      </c>
      <c r="H97" s="15" t="s">
        <v>12329</v>
      </c>
      <c r="I97" s="15" t="s">
        <v>12330</v>
      </c>
    </row>
    <row r="98">
      <c r="A98" s="15" t="s">
        <v>9510</v>
      </c>
      <c r="B98" s="14" t="s">
        <v>5822</v>
      </c>
      <c r="C98" s="15" t="s">
        <v>9511</v>
      </c>
      <c r="D98" s="15">
        <v>84.0</v>
      </c>
      <c r="E98" s="15" t="s">
        <v>14791</v>
      </c>
      <c r="F98" s="15" t="s">
        <v>14792</v>
      </c>
      <c r="G98" s="15">
        <v>88.0</v>
      </c>
      <c r="H98" s="15" t="s">
        <v>12331</v>
      </c>
      <c r="I98" s="15" t="s">
        <v>12332</v>
      </c>
    </row>
    <row r="99">
      <c r="A99" s="15" t="s">
        <v>9513</v>
      </c>
      <c r="B99" s="14" t="s">
        <v>5824</v>
      </c>
      <c r="C99" s="15" t="s">
        <v>9514</v>
      </c>
      <c r="D99" s="15">
        <v>84.0</v>
      </c>
      <c r="E99" s="15" t="s">
        <v>14793</v>
      </c>
      <c r="F99" s="15" t="s">
        <v>14794</v>
      </c>
      <c r="G99" s="15">
        <v>88.0</v>
      </c>
      <c r="H99" s="15" t="s">
        <v>12333</v>
      </c>
      <c r="I99" s="15" t="s">
        <v>12334</v>
      </c>
      <c r="K99" s="15" t="s">
        <v>12335</v>
      </c>
      <c r="L99" s="15" t="s">
        <v>12336</v>
      </c>
    </row>
    <row r="100">
      <c r="A100" s="15" t="s">
        <v>9516</v>
      </c>
      <c r="B100" s="14" t="s">
        <v>5826</v>
      </c>
      <c r="C100" s="15" t="s">
        <v>9517</v>
      </c>
      <c r="D100" s="15">
        <v>85.0</v>
      </c>
      <c r="E100" s="15" t="s">
        <v>14795</v>
      </c>
      <c r="F100" s="15" t="s">
        <v>14796</v>
      </c>
      <c r="G100" s="15">
        <v>88.0</v>
      </c>
      <c r="H100" s="15" t="s">
        <v>12337</v>
      </c>
      <c r="I100" s="15" t="s">
        <v>12338</v>
      </c>
    </row>
    <row r="101">
      <c r="A101" s="15" t="s">
        <v>9519</v>
      </c>
      <c r="B101" s="14" t="s">
        <v>5828</v>
      </c>
      <c r="C101" s="15" t="s">
        <v>9520</v>
      </c>
      <c r="D101" s="15">
        <v>85.0</v>
      </c>
      <c r="E101" s="15" t="s">
        <v>14797</v>
      </c>
      <c r="F101" s="15" t="s">
        <v>14798</v>
      </c>
      <c r="G101" s="15">
        <v>88.0</v>
      </c>
      <c r="H101" s="15" t="s">
        <v>12339</v>
      </c>
      <c r="I101" s="15" t="s">
        <v>12340</v>
      </c>
    </row>
    <row r="102">
      <c r="A102" s="15" t="s">
        <v>9521</v>
      </c>
      <c r="B102" s="14" t="s">
        <v>5830</v>
      </c>
      <c r="C102" s="15" t="s">
        <v>9522</v>
      </c>
      <c r="D102" s="15">
        <v>86.0</v>
      </c>
      <c r="E102" s="15" t="s">
        <v>14799</v>
      </c>
      <c r="F102" s="15" t="s">
        <v>14800</v>
      </c>
      <c r="G102" s="15">
        <v>89.0</v>
      </c>
      <c r="H102" s="15" t="s">
        <v>12341</v>
      </c>
      <c r="I102" s="15" t="s">
        <v>12342</v>
      </c>
    </row>
    <row r="103">
      <c r="A103" s="15" t="s">
        <v>9523</v>
      </c>
      <c r="B103" s="14" t="s">
        <v>5833</v>
      </c>
      <c r="C103" s="15" t="s">
        <v>9524</v>
      </c>
      <c r="D103" s="15">
        <v>87.0</v>
      </c>
      <c r="E103" s="15" t="s">
        <v>14801</v>
      </c>
      <c r="F103" s="15" t="s">
        <v>14802</v>
      </c>
      <c r="G103" s="15">
        <v>89.0</v>
      </c>
      <c r="H103" s="15" t="s">
        <v>12343</v>
      </c>
      <c r="I103" s="15" t="s">
        <v>12344</v>
      </c>
    </row>
    <row r="104">
      <c r="A104" s="15" t="s">
        <v>9525</v>
      </c>
      <c r="B104" s="14" t="s">
        <v>5835</v>
      </c>
      <c r="C104" s="15" t="s">
        <v>9526</v>
      </c>
      <c r="D104" s="15">
        <v>89.0</v>
      </c>
      <c r="E104" s="15" t="s">
        <v>14803</v>
      </c>
      <c r="F104" s="15" t="s">
        <v>14804</v>
      </c>
      <c r="G104" s="15">
        <v>89.0</v>
      </c>
      <c r="H104" s="15" t="s">
        <v>12345</v>
      </c>
      <c r="I104" s="15" t="s">
        <v>12346</v>
      </c>
      <c r="K104" s="15" t="s">
        <v>12347</v>
      </c>
      <c r="L104" s="15" t="s">
        <v>9522</v>
      </c>
    </row>
    <row r="105">
      <c r="A105" s="15" t="s">
        <v>9527</v>
      </c>
      <c r="B105" s="14" t="s">
        <v>5837</v>
      </c>
      <c r="C105" s="15" t="s">
        <v>9528</v>
      </c>
      <c r="D105" s="15">
        <v>89.0</v>
      </c>
      <c r="E105" s="15" t="s">
        <v>14805</v>
      </c>
      <c r="F105" s="15" t="s">
        <v>14806</v>
      </c>
      <c r="G105" s="15">
        <v>92.0</v>
      </c>
      <c r="H105" s="15" t="s">
        <v>12348</v>
      </c>
      <c r="I105" s="15" t="s">
        <v>12349</v>
      </c>
      <c r="K105" s="15" t="s">
        <v>12350</v>
      </c>
      <c r="L105" s="15" t="s">
        <v>12351</v>
      </c>
    </row>
    <row r="106">
      <c r="A106" s="15" t="s">
        <v>9529</v>
      </c>
      <c r="B106" s="14" t="s">
        <v>5840</v>
      </c>
      <c r="C106" s="15" t="s">
        <v>9530</v>
      </c>
      <c r="D106" s="15">
        <v>90.0</v>
      </c>
      <c r="E106" s="15" t="s">
        <v>14807</v>
      </c>
      <c r="F106" s="15" t="s">
        <v>14808</v>
      </c>
      <c r="G106" s="15">
        <v>93.0</v>
      </c>
      <c r="H106" s="15" t="s">
        <v>12352</v>
      </c>
      <c r="I106" s="15" t="s">
        <v>12353</v>
      </c>
      <c r="K106" s="15" t="s">
        <v>12354</v>
      </c>
      <c r="L106" s="15" t="s">
        <v>12355</v>
      </c>
    </row>
    <row r="107">
      <c r="A107" s="15" t="s">
        <v>9533</v>
      </c>
      <c r="B107" s="14" t="s">
        <v>5843</v>
      </c>
      <c r="C107" s="15" t="s">
        <v>9534</v>
      </c>
      <c r="D107" s="15">
        <v>94.0</v>
      </c>
      <c r="E107" s="15" t="s">
        <v>14809</v>
      </c>
      <c r="F107" s="15" t="s">
        <v>14810</v>
      </c>
      <c r="G107" s="15">
        <v>94.0</v>
      </c>
      <c r="H107" s="15" t="s">
        <v>12356</v>
      </c>
      <c r="I107" s="15" t="s">
        <v>12357</v>
      </c>
      <c r="K107" s="15" t="s">
        <v>12358</v>
      </c>
      <c r="L107" s="15" t="s">
        <v>12359</v>
      </c>
    </row>
    <row r="108">
      <c r="A108" s="15" t="s">
        <v>9536</v>
      </c>
      <c r="B108" s="14" t="s">
        <v>5846</v>
      </c>
      <c r="C108" s="15" t="s">
        <v>9537</v>
      </c>
      <c r="D108" s="15">
        <v>94.0</v>
      </c>
      <c r="E108" s="15" t="s">
        <v>14811</v>
      </c>
      <c r="F108" s="15" t="s">
        <v>14812</v>
      </c>
      <c r="G108" s="15">
        <v>96.0</v>
      </c>
      <c r="H108" s="15" t="s">
        <v>12360</v>
      </c>
      <c r="I108" s="15" t="s">
        <v>12361</v>
      </c>
      <c r="K108" s="15" t="s">
        <v>12362</v>
      </c>
      <c r="L108" s="15" t="s">
        <v>12363</v>
      </c>
    </row>
    <row r="109">
      <c r="A109" s="15" t="s">
        <v>9541</v>
      </c>
      <c r="B109" s="14" t="s">
        <v>5849</v>
      </c>
      <c r="C109" s="15" t="s">
        <v>9542</v>
      </c>
      <c r="D109" s="15">
        <v>94.0</v>
      </c>
      <c r="E109" s="15" t="s">
        <v>14813</v>
      </c>
      <c r="F109" s="15" t="s">
        <v>14814</v>
      </c>
      <c r="G109" s="15">
        <v>99.0</v>
      </c>
      <c r="H109" s="15" t="s">
        <v>12364</v>
      </c>
      <c r="I109" s="15" t="s">
        <v>12365</v>
      </c>
      <c r="K109" s="15" t="s">
        <v>12366</v>
      </c>
      <c r="L109" s="15" t="s">
        <v>12367</v>
      </c>
    </row>
    <row r="110">
      <c r="A110" s="15" t="s">
        <v>9544</v>
      </c>
      <c r="B110" s="14" t="s">
        <v>5852</v>
      </c>
      <c r="C110" s="15" t="s">
        <v>9545</v>
      </c>
      <c r="D110" s="15">
        <v>94.0</v>
      </c>
      <c r="E110" s="15" t="s">
        <v>14815</v>
      </c>
      <c r="F110" s="15" t="s">
        <v>14816</v>
      </c>
      <c r="G110" s="15">
        <v>100.0</v>
      </c>
      <c r="H110" s="15" t="s">
        <v>12368</v>
      </c>
      <c r="I110" s="15" t="s">
        <v>12369</v>
      </c>
      <c r="K110" s="15" t="s">
        <v>12370</v>
      </c>
      <c r="L110" s="15" t="s">
        <v>12371</v>
      </c>
    </row>
    <row r="111">
      <c r="A111" s="15" t="s">
        <v>9547</v>
      </c>
      <c r="B111" s="14" t="s">
        <v>5855</v>
      </c>
      <c r="C111" s="15" t="s">
        <v>9548</v>
      </c>
      <c r="D111" s="15">
        <v>95.0</v>
      </c>
      <c r="E111" s="15" t="s">
        <v>14817</v>
      </c>
      <c r="F111" s="15" t="s">
        <v>14818</v>
      </c>
      <c r="G111" s="15">
        <v>101.0</v>
      </c>
      <c r="H111" s="15" t="s">
        <v>12372</v>
      </c>
      <c r="I111" s="15" t="s">
        <v>12373</v>
      </c>
      <c r="K111" s="15" t="s">
        <v>12374</v>
      </c>
      <c r="L111" s="15" t="s">
        <v>12375</v>
      </c>
    </row>
    <row r="112">
      <c r="A112" s="15" t="s">
        <v>9550</v>
      </c>
      <c r="B112" s="14" t="s">
        <v>5858</v>
      </c>
      <c r="C112" s="15" t="s">
        <v>9551</v>
      </c>
      <c r="D112" s="15">
        <v>96.0</v>
      </c>
      <c r="E112" s="15" t="s">
        <v>14819</v>
      </c>
      <c r="F112" s="15" t="s">
        <v>14820</v>
      </c>
      <c r="G112" s="15">
        <v>102.0</v>
      </c>
      <c r="H112" s="15" t="s">
        <v>12376</v>
      </c>
      <c r="I112" s="15" t="s">
        <v>12377</v>
      </c>
      <c r="J112" s="15"/>
      <c r="K112" s="15" t="s">
        <v>12378</v>
      </c>
      <c r="L112" s="15" t="s">
        <v>12379</v>
      </c>
    </row>
    <row r="113">
      <c r="A113" s="15" t="s">
        <v>9562</v>
      </c>
      <c r="B113" s="14" t="s">
        <v>5861</v>
      </c>
      <c r="C113" s="15" t="s">
        <v>9563</v>
      </c>
      <c r="D113" s="15">
        <v>96.0</v>
      </c>
      <c r="E113" s="15" t="s">
        <v>14819</v>
      </c>
      <c r="F113" s="15" t="s">
        <v>14820</v>
      </c>
      <c r="H113" s="15" t="s">
        <v>12376</v>
      </c>
      <c r="I113" s="15" t="s">
        <v>12377</v>
      </c>
      <c r="K113" s="15" t="s">
        <v>12380</v>
      </c>
      <c r="L113" s="15" t="s">
        <v>12381</v>
      </c>
    </row>
    <row r="114">
      <c r="A114" s="15" t="s">
        <v>9553</v>
      </c>
      <c r="B114" s="14" t="s">
        <v>5863</v>
      </c>
      <c r="C114" s="15" t="s">
        <v>9554</v>
      </c>
      <c r="D114" s="15">
        <v>98.0</v>
      </c>
      <c r="E114" s="15" t="s">
        <v>14821</v>
      </c>
      <c r="F114" s="15" t="s">
        <v>14822</v>
      </c>
      <c r="G114" s="15">
        <v>106.0</v>
      </c>
      <c r="H114" s="15" t="s">
        <v>12382</v>
      </c>
      <c r="I114" s="15" t="s">
        <v>12383</v>
      </c>
      <c r="K114" s="15" t="s">
        <v>12384</v>
      </c>
      <c r="L114" s="15" t="s">
        <v>12385</v>
      </c>
    </row>
    <row r="115">
      <c r="A115" s="15" t="s">
        <v>9556</v>
      </c>
      <c r="B115" s="14" t="s">
        <v>5866</v>
      </c>
      <c r="C115" s="15" t="s">
        <v>9557</v>
      </c>
      <c r="D115" s="15">
        <v>99.0</v>
      </c>
      <c r="E115" s="15" t="s">
        <v>14823</v>
      </c>
      <c r="F115" s="15" t="s">
        <v>14824</v>
      </c>
      <c r="G115" s="15">
        <v>107.0</v>
      </c>
      <c r="H115" s="15" t="s">
        <v>12386</v>
      </c>
      <c r="I115" s="15" t="s">
        <v>12387</v>
      </c>
      <c r="K115" s="15" t="s">
        <v>12388</v>
      </c>
      <c r="L115" s="15" t="s">
        <v>12389</v>
      </c>
    </row>
    <row r="116">
      <c r="A116" s="15" t="s">
        <v>9559</v>
      </c>
      <c r="B116" s="14" t="s">
        <v>5869</v>
      </c>
      <c r="C116" s="15" t="s">
        <v>9560</v>
      </c>
      <c r="D116" s="15">
        <v>100.0</v>
      </c>
      <c r="E116" s="15" t="s">
        <v>14825</v>
      </c>
      <c r="F116" s="15" t="s">
        <v>14826</v>
      </c>
      <c r="G116" s="15">
        <v>108.0</v>
      </c>
      <c r="H116" s="15" t="s">
        <v>12390</v>
      </c>
      <c r="I116" s="15" t="s">
        <v>12391</v>
      </c>
    </row>
    <row r="117">
      <c r="A117" s="15" t="s">
        <v>9565</v>
      </c>
      <c r="B117" s="14" t="s">
        <v>5872</v>
      </c>
      <c r="C117" s="15" t="s">
        <v>9566</v>
      </c>
      <c r="D117" s="15">
        <v>100.0</v>
      </c>
      <c r="E117" s="15" t="s">
        <v>14827</v>
      </c>
      <c r="F117" s="15" t="s">
        <v>14828</v>
      </c>
      <c r="G117" s="15">
        <v>109.0</v>
      </c>
      <c r="H117" s="15" t="s">
        <v>12392</v>
      </c>
      <c r="I117" s="15" t="s">
        <v>12393</v>
      </c>
      <c r="K117" s="15" t="s">
        <v>12394</v>
      </c>
      <c r="L117" s="15" t="s">
        <v>12395</v>
      </c>
    </row>
    <row r="118">
      <c r="A118" s="15" t="s">
        <v>9567</v>
      </c>
      <c r="B118" s="14" t="s">
        <v>5875</v>
      </c>
      <c r="C118" s="15" t="s">
        <v>9568</v>
      </c>
      <c r="D118" s="15">
        <v>102.0</v>
      </c>
      <c r="E118" s="15" t="s">
        <v>14829</v>
      </c>
      <c r="F118" s="15" t="s">
        <v>14830</v>
      </c>
      <c r="G118" s="15">
        <v>110.0</v>
      </c>
      <c r="H118" s="15" t="s">
        <v>12396</v>
      </c>
      <c r="I118" s="15" t="s">
        <v>12397</v>
      </c>
      <c r="K118" s="15" t="s">
        <v>12398</v>
      </c>
      <c r="L118" s="15" t="s">
        <v>9568</v>
      </c>
    </row>
    <row r="119">
      <c r="A119" s="15" t="s">
        <v>9570</v>
      </c>
      <c r="B119" s="14" t="s">
        <v>5878</v>
      </c>
      <c r="C119" s="15" t="s">
        <v>9571</v>
      </c>
      <c r="D119" s="15">
        <v>102.0</v>
      </c>
      <c r="E119" s="15" t="s">
        <v>14831</v>
      </c>
      <c r="F119" s="15" t="s">
        <v>14832</v>
      </c>
      <c r="G119" s="15">
        <v>110.0</v>
      </c>
      <c r="H119" s="15" t="s">
        <v>12399</v>
      </c>
      <c r="I119" s="15" t="s">
        <v>12400</v>
      </c>
      <c r="K119" s="15" t="s">
        <v>12401</v>
      </c>
      <c r="L119" s="15" t="s">
        <v>12402</v>
      </c>
    </row>
    <row r="120">
      <c r="A120" s="15" t="s">
        <v>9573</v>
      </c>
      <c r="B120" s="14" t="s">
        <v>5880</v>
      </c>
      <c r="C120" s="15" t="s">
        <v>9574</v>
      </c>
      <c r="D120" s="15">
        <v>103.0</v>
      </c>
      <c r="E120" s="15" t="s">
        <v>14833</v>
      </c>
      <c r="F120" s="15" t="s">
        <v>14834</v>
      </c>
      <c r="G120" s="15">
        <v>111.0</v>
      </c>
      <c r="H120" s="15" t="s">
        <v>12403</v>
      </c>
      <c r="I120" s="15" t="s">
        <v>12404</v>
      </c>
      <c r="K120" s="15" t="s">
        <v>12405</v>
      </c>
      <c r="L120" s="15" t="s">
        <v>12406</v>
      </c>
    </row>
    <row r="121">
      <c r="A121" s="15" t="s">
        <v>9576</v>
      </c>
      <c r="B121" s="14" t="s">
        <v>5883</v>
      </c>
      <c r="C121" s="15" t="s">
        <v>9577</v>
      </c>
      <c r="D121" s="15">
        <v>104.0</v>
      </c>
      <c r="E121" s="15" t="s">
        <v>14835</v>
      </c>
      <c r="F121" s="15" t="s">
        <v>14836</v>
      </c>
      <c r="G121" s="15">
        <v>112.0</v>
      </c>
      <c r="H121" s="15" t="s">
        <v>12407</v>
      </c>
      <c r="I121" s="15" t="s">
        <v>12408</v>
      </c>
      <c r="K121" s="15" t="s">
        <v>12409</v>
      </c>
      <c r="L121" s="15" t="s">
        <v>12410</v>
      </c>
    </row>
    <row r="122">
      <c r="A122" s="15" t="s">
        <v>9579</v>
      </c>
      <c r="B122" s="14" t="s">
        <v>5886</v>
      </c>
      <c r="C122" s="15" t="s">
        <v>9580</v>
      </c>
      <c r="D122" s="15">
        <v>104.0</v>
      </c>
      <c r="E122" s="15" t="s">
        <v>14837</v>
      </c>
      <c r="F122" s="15" t="s">
        <v>14838</v>
      </c>
      <c r="G122" s="15">
        <v>113.0</v>
      </c>
      <c r="H122" s="15" t="s">
        <v>12411</v>
      </c>
      <c r="I122" s="15" t="s">
        <v>12412</v>
      </c>
      <c r="K122" s="15" t="s">
        <v>12413</v>
      </c>
      <c r="L122" s="15" t="s">
        <v>12414</v>
      </c>
    </row>
    <row r="123">
      <c r="A123" s="15" t="s">
        <v>9581</v>
      </c>
      <c r="B123" s="14" t="s">
        <v>5889</v>
      </c>
      <c r="C123" s="15" t="s">
        <v>9582</v>
      </c>
      <c r="D123" s="15">
        <v>105.0</v>
      </c>
      <c r="E123" s="15" t="s">
        <v>14839</v>
      </c>
      <c r="F123" s="15" t="s">
        <v>14840</v>
      </c>
      <c r="G123" s="15">
        <v>114.0</v>
      </c>
      <c r="H123" s="15" t="s">
        <v>12415</v>
      </c>
      <c r="I123" s="15" t="s">
        <v>12416</v>
      </c>
      <c r="K123" s="15" t="s">
        <v>12417</v>
      </c>
      <c r="L123" s="15" t="s">
        <v>12418</v>
      </c>
    </row>
    <row r="124">
      <c r="A124" s="15" t="s">
        <v>9583</v>
      </c>
      <c r="B124" s="14" t="s">
        <v>5892</v>
      </c>
      <c r="C124" s="15" t="s">
        <v>9584</v>
      </c>
      <c r="D124" s="15">
        <v>106.0</v>
      </c>
      <c r="E124" s="15" t="s">
        <v>14841</v>
      </c>
      <c r="F124" s="15" t="s">
        <v>14842</v>
      </c>
      <c r="G124" s="15">
        <v>115.0</v>
      </c>
      <c r="H124" s="15" t="s">
        <v>12419</v>
      </c>
      <c r="I124" s="15" t="s">
        <v>12420</v>
      </c>
      <c r="K124" s="15" t="s">
        <v>12421</v>
      </c>
      <c r="L124" s="15" t="s">
        <v>12422</v>
      </c>
    </row>
    <row r="125">
      <c r="A125" s="15" t="s">
        <v>9585</v>
      </c>
      <c r="B125" s="14" t="s">
        <v>5895</v>
      </c>
      <c r="C125" s="15" t="s">
        <v>9586</v>
      </c>
      <c r="D125" s="15">
        <v>107.0</v>
      </c>
      <c r="E125" s="15" t="s">
        <v>14843</v>
      </c>
      <c r="F125" s="15" t="s">
        <v>14844</v>
      </c>
      <c r="G125" s="15">
        <v>116.0</v>
      </c>
      <c r="H125" s="15" t="s">
        <v>12423</v>
      </c>
      <c r="I125" s="15" t="s">
        <v>12424</v>
      </c>
      <c r="K125" s="15" t="s">
        <v>12425</v>
      </c>
      <c r="L125" s="15" t="s">
        <v>12426</v>
      </c>
    </row>
    <row r="126">
      <c r="A126" s="15" t="s">
        <v>9587</v>
      </c>
      <c r="B126" s="14" t="s">
        <v>5898</v>
      </c>
      <c r="C126" s="15" t="s">
        <v>9588</v>
      </c>
      <c r="D126" s="15">
        <v>110.0</v>
      </c>
      <c r="E126" s="15" t="s">
        <v>14845</v>
      </c>
      <c r="F126" s="15" t="s">
        <v>14846</v>
      </c>
      <c r="G126" s="15">
        <v>120.0</v>
      </c>
      <c r="H126" s="15" t="s">
        <v>12427</v>
      </c>
      <c r="I126" s="15" t="s">
        <v>12428</v>
      </c>
      <c r="K126" s="15" t="s">
        <v>12429</v>
      </c>
      <c r="L126" s="15" t="s">
        <v>12430</v>
      </c>
    </row>
    <row r="127">
      <c r="A127" s="15" t="s">
        <v>9590</v>
      </c>
      <c r="B127" s="14" t="s">
        <v>5901</v>
      </c>
      <c r="C127" s="15" t="s">
        <v>9591</v>
      </c>
      <c r="D127" s="15">
        <v>111.0</v>
      </c>
      <c r="E127" s="15" t="s">
        <v>14847</v>
      </c>
      <c r="F127" s="15" t="s">
        <v>14848</v>
      </c>
      <c r="G127" s="15">
        <v>120.0</v>
      </c>
      <c r="H127" s="15" t="s">
        <v>12431</v>
      </c>
      <c r="I127" s="15" t="s">
        <v>12432</v>
      </c>
      <c r="K127" s="15" t="s">
        <v>12433</v>
      </c>
      <c r="L127" s="15" t="s">
        <v>12434</v>
      </c>
    </row>
    <row r="128">
      <c r="A128" s="15" t="s">
        <v>9593</v>
      </c>
      <c r="B128" s="14" t="s">
        <v>5903</v>
      </c>
      <c r="C128" s="15" t="s">
        <v>9594</v>
      </c>
      <c r="D128" s="15">
        <v>112.0</v>
      </c>
      <c r="E128" s="15" t="s">
        <v>14849</v>
      </c>
      <c r="F128" s="15" t="s">
        <v>14850</v>
      </c>
      <c r="G128" s="15">
        <v>122.0</v>
      </c>
      <c r="H128" s="15" t="s">
        <v>12435</v>
      </c>
      <c r="I128" s="15" t="s">
        <v>12436</v>
      </c>
      <c r="K128" s="15" t="s">
        <v>12437</v>
      </c>
      <c r="L128" s="15" t="s">
        <v>12438</v>
      </c>
    </row>
    <row r="129">
      <c r="A129" s="15" t="s">
        <v>9596</v>
      </c>
      <c r="B129" s="14" t="s">
        <v>5906</v>
      </c>
      <c r="C129" s="15" t="s">
        <v>9597</v>
      </c>
      <c r="D129" s="15">
        <v>113.0</v>
      </c>
      <c r="E129" s="15" t="s">
        <v>14851</v>
      </c>
      <c r="F129" s="15" t="s">
        <v>14852</v>
      </c>
      <c r="G129" s="15">
        <v>123.0</v>
      </c>
      <c r="H129" s="15" t="s">
        <v>12439</v>
      </c>
      <c r="I129" s="15" t="s">
        <v>12440</v>
      </c>
      <c r="J129" s="15"/>
      <c r="K129" s="15" t="s">
        <v>12441</v>
      </c>
      <c r="L129" s="15" t="s">
        <v>12442</v>
      </c>
    </row>
    <row r="130">
      <c r="A130" s="15" t="s">
        <v>9598</v>
      </c>
      <c r="B130" s="14" t="s">
        <v>5909</v>
      </c>
      <c r="C130" s="15" t="s">
        <v>9599</v>
      </c>
      <c r="D130" s="15">
        <v>113.0</v>
      </c>
      <c r="E130" s="15" t="s">
        <v>14853</v>
      </c>
      <c r="F130" s="15" t="s">
        <v>14854</v>
      </c>
      <c r="G130" s="15">
        <v>124.0</v>
      </c>
      <c r="H130" s="15" t="s">
        <v>12439</v>
      </c>
      <c r="I130" s="15" t="s">
        <v>12440</v>
      </c>
      <c r="K130" s="15"/>
      <c r="L130" s="15"/>
    </row>
    <row r="131">
      <c r="A131" s="15" t="s">
        <v>9600</v>
      </c>
      <c r="B131" s="14" t="s">
        <v>5912</v>
      </c>
      <c r="C131" s="15" t="s">
        <v>9601</v>
      </c>
      <c r="D131" s="15">
        <v>114.0</v>
      </c>
      <c r="E131" s="15" t="s">
        <v>14855</v>
      </c>
      <c r="F131" s="15" t="s">
        <v>14856</v>
      </c>
      <c r="G131" s="15">
        <v>125.0</v>
      </c>
      <c r="H131" s="15" t="s">
        <v>12443</v>
      </c>
      <c r="I131" s="15" t="s">
        <v>12444</v>
      </c>
      <c r="K131" s="15"/>
      <c r="L131" s="15"/>
    </row>
    <row r="132">
      <c r="A132" s="15" t="s">
        <v>9602</v>
      </c>
      <c r="B132" s="14" t="s">
        <v>5915</v>
      </c>
      <c r="C132" s="15" t="s">
        <v>9603</v>
      </c>
      <c r="D132" s="15">
        <v>115.0</v>
      </c>
      <c r="E132" s="15" t="s">
        <v>14857</v>
      </c>
      <c r="F132" s="15" t="s">
        <v>14858</v>
      </c>
      <c r="G132" s="15">
        <v>126.0</v>
      </c>
      <c r="H132" s="15" t="s">
        <v>12445</v>
      </c>
      <c r="I132" s="15" t="s">
        <v>12446</v>
      </c>
      <c r="K132" s="15" t="s">
        <v>12447</v>
      </c>
      <c r="L132" s="15" t="s">
        <v>12448</v>
      </c>
    </row>
    <row r="133">
      <c r="A133" s="15" t="s">
        <v>9605</v>
      </c>
      <c r="B133" s="14" t="s">
        <v>5918</v>
      </c>
      <c r="C133" s="15" t="s">
        <v>9606</v>
      </c>
      <c r="D133" s="15">
        <v>119.0</v>
      </c>
      <c r="E133" s="15" t="s">
        <v>14859</v>
      </c>
      <c r="F133" s="15" t="s">
        <v>14860</v>
      </c>
      <c r="G133" s="15">
        <v>129.0</v>
      </c>
      <c r="H133" s="15" t="s">
        <v>12449</v>
      </c>
      <c r="I133" s="15" t="s">
        <v>12450</v>
      </c>
      <c r="K133" s="15" t="s">
        <v>12451</v>
      </c>
      <c r="L133" s="15" t="s">
        <v>12452</v>
      </c>
    </row>
    <row r="134">
      <c r="A134" s="15" t="s">
        <v>9608</v>
      </c>
      <c r="B134" s="14" t="s">
        <v>5921</v>
      </c>
      <c r="C134" s="15" t="s">
        <v>9609</v>
      </c>
      <c r="D134" s="15">
        <v>122.0</v>
      </c>
      <c r="E134" s="15" t="s">
        <v>14861</v>
      </c>
      <c r="F134" s="15" t="s">
        <v>14862</v>
      </c>
      <c r="G134" s="15">
        <v>129.0</v>
      </c>
      <c r="H134" s="15" t="s">
        <v>12453</v>
      </c>
      <c r="I134" s="15" t="s">
        <v>12454</v>
      </c>
    </row>
    <row r="135">
      <c r="A135" s="15" t="s">
        <v>9611</v>
      </c>
      <c r="B135" s="14" t="s">
        <v>5923</v>
      </c>
      <c r="C135" s="15" t="s">
        <v>9612</v>
      </c>
      <c r="D135" s="15">
        <v>122.0</v>
      </c>
      <c r="E135" s="15" t="s">
        <v>14863</v>
      </c>
      <c r="F135" s="15" t="s">
        <v>14864</v>
      </c>
      <c r="G135" s="15">
        <v>131.0</v>
      </c>
      <c r="H135" s="15" t="s">
        <v>12455</v>
      </c>
      <c r="I135" s="15" t="s">
        <v>12456</v>
      </c>
      <c r="K135" s="15" t="s">
        <v>12457</v>
      </c>
      <c r="L135" s="15" t="s">
        <v>12458</v>
      </c>
    </row>
    <row r="136">
      <c r="A136" s="15" t="s">
        <v>9613</v>
      </c>
      <c r="B136" s="14" t="s">
        <v>5926</v>
      </c>
      <c r="C136" s="15" t="s">
        <v>9614</v>
      </c>
      <c r="D136" s="15">
        <v>123.0</v>
      </c>
      <c r="E136" s="15" t="s">
        <v>14865</v>
      </c>
      <c r="F136" s="15" t="s">
        <v>14866</v>
      </c>
      <c r="G136" s="15">
        <v>134.0</v>
      </c>
      <c r="H136" s="15" t="s">
        <v>12459</v>
      </c>
      <c r="I136" s="15" t="s">
        <v>12460</v>
      </c>
      <c r="K136" s="15" t="s">
        <v>12461</v>
      </c>
      <c r="L136" s="15" t="s">
        <v>12462</v>
      </c>
    </row>
    <row r="137">
      <c r="A137" s="15"/>
      <c r="B137" s="14"/>
      <c r="C137" s="15"/>
      <c r="D137" s="15">
        <v>124.0</v>
      </c>
      <c r="E137" s="15" t="s">
        <v>14867</v>
      </c>
      <c r="F137" s="15" t="s">
        <v>14868</v>
      </c>
      <c r="G137" s="15"/>
      <c r="H137" s="15"/>
      <c r="I137" s="15"/>
      <c r="K137" s="15" t="s">
        <v>12463</v>
      </c>
      <c r="L137" s="15" t="s">
        <v>12464</v>
      </c>
    </row>
    <row r="138">
      <c r="A138" s="15" t="s">
        <v>9617</v>
      </c>
      <c r="B138" s="14" t="s">
        <v>5929</v>
      </c>
      <c r="C138" s="15" t="s">
        <v>9618</v>
      </c>
      <c r="D138" s="15">
        <v>124.0</v>
      </c>
      <c r="E138" s="15" t="s">
        <v>14869</v>
      </c>
      <c r="F138" s="15" t="s">
        <v>14870</v>
      </c>
      <c r="G138" s="15">
        <v>135.0</v>
      </c>
      <c r="H138" s="15" t="s">
        <v>12465</v>
      </c>
      <c r="I138" s="15" t="s">
        <v>12466</v>
      </c>
      <c r="K138" s="15" t="s">
        <v>12467</v>
      </c>
      <c r="L138" s="15" t="s">
        <v>12468</v>
      </c>
    </row>
    <row r="139">
      <c r="A139" s="15" t="s">
        <v>9619</v>
      </c>
      <c r="B139" s="14" t="s">
        <v>5932</v>
      </c>
      <c r="C139" s="15" t="s">
        <v>9620</v>
      </c>
      <c r="D139" s="15">
        <v>125.0</v>
      </c>
      <c r="E139" s="15" t="s">
        <v>14871</v>
      </c>
      <c r="F139" s="15" t="s">
        <v>14872</v>
      </c>
      <c r="G139" s="15">
        <v>137.0</v>
      </c>
      <c r="H139" s="15" t="s">
        <v>12469</v>
      </c>
      <c r="I139" s="15" t="s">
        <v>12470</v>
      </c>
      <c r="K139" s="15" t="s">
        <v>12471</v>
      </c>
      <c r="L139" s="15" t="s">
        <v>12472</v>
      </c>
    </row>
    <row r="140">
      <c r="A140" s="15" t="s">
        <v>9622</v>
      </c>
      <c r="B140" s="14" t="s">
        <v>5935</v>
      </c>
      <c r="C140" s="15" t="s">
        <v>9623</v>
      </c>
      <c r="D140" s="15">
        <v>125.0</v>
      </c>
      <c r="E140" s="15" t="s">
        <v>14873</v>
      </c>
      <c r="F140" s="15" t="s">
        <v>14874</v>
      </c>
      <c r="G140" s="15">
        <v>137.0</v>
      </c>
      <c r="H140" s="15" t="s">
        <v>12473</v>
      </c>
      <c r="I140" s="15" t="s">
        <v>12474</v>
      </c>
      <c r="K140" s="15" t="s">
        <v>12475</v>
      </c>
      <c r="L140" s="15" t="s">
        <v>12476</v>
      </c>
    </row>
    <row r="141">
      <c r="A141" s="15" t="s">
        <v>9625</v>
      </c>
      <c r="B141" s="14" t="s">
        <v>5937</v>
      </c>
      <c r="C141" s="15" t="s">
        <v>9626</v>
      </c>
      <c r="D141" s="15">
        <v>126.0</v>
      </c>
      <c r="E141" s="15" t="s">
        <v>14875</v>
      </c>
      <c r="F141" s="15" t="s">
        <v>14876</v>
      </c>
      <c r="G141" s="15">
        <v>137.0</v>
      </c>
      <c r="H141" s="15" t="s">
        <v>12473</v>
      </c>
      <c r="I141" s="15" t="s">
        <v>12474</v>
      </c>
    </row>
    <row r="142">
      <c r="A142" s="15" t="s">
        <v>9628</v>
      </c>
      <c r="B142" s="14" t="s">
        <v>5939</v>
      </c>
      <c r="C142" s="15" t="s">
        <v>9629</v>
      </c>
      <c r="D142" s="15">
        <v>126.0</v>
      </c>
      <c r="E142" s="15" t="s">
        <v>14875</v>
      </c>
      <c r="F142" s="15" t="s">
        <v>14876</v>
      </c>
      <c r="G142" s="15">
        <v>137.0</v>
      </c>
      <c r="H142" s="15" t="s">
        <v>12473</v>
      </c>
      <c r="I142" s="15" t="s">
        <v>12474</v>
      </c>
    </row>
    <row r="143">
      <c r="A143" s="15" t="s">
        <v>9630</v>
      </c>
      <c r="B143" s="14" t="s">
        <v>5941</v>
      </c>
      <c r="C143" s="15" t="s">
        <v>9631</v>
      </c>
      <c r="D143" s="15">
        <v>126.0</v>
      </c>
      <c r="E143" s="15" t="s">
        <v>14877</v>
      </c>
      <c r="F143" s="15" t="s">
        <v>14878</v>
      </c>
      <c r="G143" s="15">
        <v>137.0</v>
      </c>
      <c r="H143" s="15" t="s">
        <v>12473</v>
      </c>
      <c r="I143" s="15" t="s">
        <v>12474</v>
      </c>
    </row>
    <row r="144">
      <c r="A144" s="15" t="s">
        <v>9632</v>
      </c>
      <c r="B144" s="14" t="s">
        <v>5943</v>
      </c>
      <c r="C144" s="15" t="s">
        <v>9633</v>
      </c>
      <c r="D144" s="15">
        <v>126.0</v>
      </c>
      <c r="E144" s="15" t="s">
        <v>14877</v>
      </c>
      <c r="F144" s="15" t="s">
        <v>14878</v>
      </c>
      <c r="G144" s="15">
        <v>138.0</v>
      </c>
      <c r="H144" s="15" t="s">
        <v>12477</v>
      </c>
      <c r="I144" s="15" t="s">
        <v>12478</v>
      </c>
    </row>
    <row r="145">
      <c r="A145" s="15" t="s">
        <v>9634</v>
      </c>
      <c r="B145" s="14" t="s">
        <v>5946</v>
      </c>
      <c r="C145" s="15" t="s">
        <v>9635</v>
      </c>
      <c r="D145" s="15">
        <v>126.0</v>
      </c>
      <c r="E145" s="15" t="s">
        <v>14879</v>
      </c>
      <c r="F145" s="15" t="s">
        <v>14880</v>
      </c>
      <c r="G145" s="15">
        <v>138.0</v>
      </c>
      <c r="H145" s="15" t="s">
        <v>12479</v>
      </c>
      <c r="I145" s="15" t="s">
        <v>12480</v>
      </c>
      <c r="J145" s="15"/>
    </row>
    <row r="146">
      <c r="A146" s="15" t="s">
        <v>9637</v>
      </c>
      <c r="B146" s="14" t="s">
        <v>5948</v>
      </c>
      <c r="C146" s="15" t="s">
        <v>9638</v>
      </c>
      <c r="D146" s="15">
        <v>127.0</v>
      </c>
      <c r="E146" s="15" t="s">
        <v>14881</v>
      </c>
      <c r="F146" s="15" t="s">
        <v>14882</v>
      </c>
      <c r="G146" s="15">
        <v>139.0</v>
      </c>
      <c r="H146" s="15" t="s">
        <v>12481</v>
      </c>
      <c r="I146" s="15" t="s">
        <v>12482</v>
      </c>
      <c r="J146" s="15"/>
      <c r="K146" s="15" t="s">
        <v>12483</v>
      </c>
      <c r="L146" s="15" t="s">
        <v>12484</v>
      </c>
    </row>
    <row r="147">
      <c r="A147" s="15" t="s">
        <v>9640</v>
      </c>
      <c r="B147" s="14" t="s">
        <v>5951</v>
      </c>
      <c r="C147" s="15" t="s">
        <v>9641</v>
      </c>
      <c r="D147" s="15">
        <v>128.0</v>
      </c>
      <c r="E147" s="15" t="s">
        <v>14883</v>
      </c>
      <c r="F147" s="15" t="s">
        <v>14884</v>
      </c>
      <c r="H147" s="15" t="s">
        <v>12481</v>
      </c>
      <c r="I147" s="15" t="s">
        <v>12482</v>
      </c>
    </row>
    <row r="148">
      <c r="A148" s="15" t="s">
        <v>9643</v>
      </c>
      <c r="B148" s="14" t="s">
        <v>5953</v>
      </c>
      <c r="C148" s="15" t="s">
        <v>9644</v>
      </c>
      <c r="D148" s="15">
        <v>128.0</v>
      </c>
      <c r="E148" s="15" t="s">
        <v>14883</v>
      </c>
      <c r="F148" s="15" t="s">
        <v>14884</v>
      </c>
      <c r="H148" s="15" t="s">
        <v>12481</v>
      </c>
      <c r="I148" s="15" t="s">
        <v>12482</v>
      </c>
    </row>
    <row r="149">
      <c r="A149" s="15" t="s">
        <v>9646</v>
      </c>
      <c r="B149" s="14" t="s">
        <v>5955</v>
      </c>
      <c r="C149" s="15" t="s">
        <v>9647</v>
      </c>
      <c r="D149" s="15">
        <v>128.0</v>
      </c>
      <c r="E149" s="15" t="s">
        <v>14883</v>
      </c>
      <c r="F149" s="15" t="s">
        <v>14884</v>
      </c>
      <c r="G149" s="15">
        <v>142.0</v>
      </c>
      <c r="H149" s="15" t="s">
        <v>12485</v>
      </c>
      <c r="I149" s="15" t="s">
        <v>12486</v>
      </c>
    </row>
    <row r="150">
      <c r="A150" s="15" t="s">
        <v>9649</v>
      </c>
      <c r="B150" s="14" t="s">
        <v>5958</v>
      </c>
      <c r="C150" s="15" t="s">
        <v>9650</v>
      </c>
      <c r="D150" s="15">
        <v>129.0</v>
      </c>
      <c r="E150" s="15" t="s">
        <v>14885</v>
      </c>
      <c r="F150" s="15" t="s">
        <v>14886</v>
      </c>
      <c r="G150" s="15">
        <v>143.0</v>
      </c>
      <c r="H150" s="15" t="s">
        <v>12487</v>
      </c>
      <c r="I150" s="15" t="s">
        <v>12488</v>
      </c>
      <c r="K150" s="15" t="s">
        <v>12489</v>
      </c>
      <c r="L150" s="15" t="s">
        <v>12490</v>
      </c>
    </row>
    <row r="151">
      <c r="A151" s="15" t="s">
        <v>9652</v>
      </c>
      <c r="B151" s="14" t="s">
        <v>5961</v>
      </c>
      <c r="C151" s="15" t="s">
        <v>9653</v>
      </c>
      <c r="D151" s="15">
        <v>129.0</v>
      </c>
      <c r="E151" s="15" t="s">
        <v>14887</v>
      </c>
      <c r="F151" s="15" t="s">
        <v>14888</v>
      </c>
      <c r="G151" s="15">
        <v>145.0</v>
      </c>
      <c r="H151" s="15" t="s">
        <v>12491</v>
      </c>
      <c r="I151" s="15" t="s">
        <v>12492</v>
      </c>
      <c r="J151" s="15"/>
      <c r="K151" s="15" t="s">
        <v>12493</v>
      </c>
      <c r="L151" s="15" t="s">
        <v>12494</v>
      </c>
    </row>
    <row r="152">
      <c r="A152" s="15" t="s">
        <v>9655</v>
      </c>
      <c r="B152" s="14" t="s">
        <v>5964</v>
      </c>
      <c r="C152" s="15" t="s">
        <v>9656</v>
      </c>
      <c r="D152" s="15">
        <v>130.0</v>
      </c>
      <c r="E152" s="15" t="s">
        <v>14889</v>
      </c>
      <c r="F152" s="15" t="s">
        <v>14890</v>
      </c>
      <c r="G152" s="15">
        <v>147.0</v>
      </c>
      <c r="H152" s="15" t="s">
        <v>12495</v>
      </c>
      <c r="I152" s="15" t="s">
        <v>12496</v>
      </c>
      <c r="K152" s="15" t="s">
        <v>12497</v>
      </c>
      <c r="L152" s="15" t="s">
        <v>12498</v>
      </c>
    </row>
    <row r="153">
      <c r="A153" s="15" t="s">
        <v>9657</v>
      </c>
      <c r="B153" s="14" t="s">
        <v>5966</v>
      </c>
      <c r="C153" s="15" t="s">
        <v>9658</v>
      </c>
      <c r="D153" s="15">
        <v>132.0</v>
      </c>
      <c r="E153" s="15" t="s">
        <v>14891</v>
      </c>
      <c r="F153" s="15" t="s">
        <v>14892</v>
      </c>
      <c r="H153" s="15" t="s">
        <v>12495</v>
      </c>
      <c r="I153" s="15" t="s">
        <v>12496</v>
      </c>
    </row>
    <row r="154">
      <c r="A154" s="15" t="s">
        <v>9660</v>
      </c>
      <c r="B154" s="14" t="s">
        <v>5968</v>
      </c>
      <c r="C154" s="15" t="s">
        <v>9661</v>
      </c>
      <c r="D154" s="15">
        <v>133.0</v>
      </c>
      <c r="E154" s="15" t="s">
        <v>14893</v>
      </c>
      <c r="F154" s="15" t="s">
        <v>14894</v>
      </c>
      <c r="G154" s="15">
        <v>147.0</v>
      </c>
      <c r="H154" s="15" t="s">
        <v>12499</v>
      </c>
      <c r="I154" s="15" t="s">
        <v>12500</v>
      </c>
      <c r="J154" s="15"/>
    </row>
    <row r="155">
      <c r="A155" s="15" t="s">
        <v>9662</v>
      </c>
      <c r="B155" s="14" t="s">
        <v>5970</v>
      </c>
      <c r="C155" s="15" t="s">
        <v>9663</v>
      </c>
      <c r="D155" s="15">
        <v>136.0</v>
      </c>
      <c r="E155" s="15" t="s">
        <v>14895</v>
      </c>
      <c r="F155" s="15" t="s">
        <v>14896</v>
      </c>
      <c r="G155" s="15">
        <v>151.0</v>
      </c>
      <c r="H155" s="15" t="s">
        <v>12501</v>
      </c>
      <c r="I155" s="15" t="s">
        <v>12502</v>
      </c>
      <c r="J155" s="15"/>
      <c r="K155" s="15" t="s">
        <v>12503</v>
      </c>
      <c r="L155" s="15" t="s">
        <v>12504</v>
      </c>
    </row>
    <row r="156">
      <c r="A156" s="15" t="s">
        <v>9665</v>
      </c>
      <c r="B156" s="14" t="s">
        <v>5973</v>
      </c>
      <c r="C156" s="15" t="s">
        <v>9666</v>
      </c>
      <c r="D156" s="15">
        <v>138.0</v>
      </c>
      <c r="E156" s="15" t="s">
        <v>14897</v>
      </c>
      <c r="F156" s="15" t="s">
        <v>14898</v>
      </c>
      <c r="G156" s="15">
        <v>151.0</v>
      </c>
      <c r="H156" s="15" t="s">
        <v>12501</v>
      </c>
      <c r="I156" s="15" t="s">
        <v>12502</v>
      </c>
      <c r="J156" s="15"/>
      <c r="K156" s="15" t="s">
        <v>12505</v>
      </c>
      <c r="L156" s="15" t="s">
        <v>12506</v>
      </c>
    </row>
    <row r="157">
      <c r="A157" s="15" t="s">
        <v>9668</v>
      </c>
      <c r="B157" s="14" t="s">
        <v>5975</v>
      </c>
      <c r="C157" s="15" t="s">
        <v>9669</v>
      </c>
      <c r="D157" s="15">
        <v>138.0</v>
      </c>
      <c r="E157" s="15" t="s">
        <v>14899</v>
      </c>
      <c r="F157" s="15" t="s">
        <v>14900</v>
      </c>
      <c r="G157" s="15">
        <v>151.0</v>
      </c>
      <c r="H157" s="15" t="s">
        <v>12501</v>
      </c>
      <c r="I157" s="15" t="s">
        <v>12502</v>
      </c>
    </row>
    <row r="158">
      <c r="A158" s="15" t="s">
        <v>9671</v>
      </c>
      <c r="B158" s="14" t="s">
        <v>5977</v>
      </c>
      <c r="C158" s="15" t="s">
        <v>9672</v>
      </c>
      <c r="D158" s="15">
        <v>138.0</v>
      </c>
      <c r="E158" s="15" t="s">
        <v>14901</v>
      </c>
      <c r="F158" s="15" t="s">
        <v>14902</v>
      </c>
      <c r="G158" s="15">
        <v>151.0</v>
      </c>
      <c r="H158" s="15" t="s">
        <v>12501</v>
      </c>
      <c r="I158" s="15" t="s">
        <v>12502</v>
      </c>
      <c r="J158" s="15"/>
    </row>
    <row r="159">
      <c r="A159" s="15" t="s">
        <v>9674</v>
      </c>
      <c r="B159" s="14" t="s">
        <v>5979</v>
      </c>
      <c r="C159" s="15" t="s">
        <v>9675</v>
      </c>
      <c r="D159" s="15">
        <v>138.0</v>
      </c>
      <c r="E159" s="15" t="s">
        <v>14903</v>
      </c>
      <c r="F159" s="15" t="s">
        <v>14904</v>
      </c>
      <c r="G159" s="15">
        <v>152.0</v>
      </c>
      <c r="H159" s="15" t="s">
        <v>12507</v>
      </c>
      <c r="I159" s="15" t="s">
        <v>12508</v>
      </c>
      <c r="K159" s="15" t="s">
        <v>12509</v>
      </c>
      <c r="L159" s="15" t="s">
        <v>12510</v>
      </c>
    </row>
    <row r="160">
      <c r="A160" s="15" t="s">
        <v>9677</v>
      </c>
      <c r="B160" s="14" t="s">
        <v>5982</v>
      </c>
      <c r="C160" s="15" t="s">
        <v>9678</v>
      </c>
      <c r="D160" s="15">
        <v>138.0</v>
      </c>
      <c r="E160" s="15" t="s">
        <v>14903</v>
      </c>
      <c r="F160" s="15" t="s">
        <v>14904</v>
      </c>
      <c r="H160" s="15" t="s">
        <v>12507</v>
      </c>
      <c r="I160" s="15" t="s">
        <v>12508</v>
      </c>
    </row>
    <row r="161">
      <c r="A161" s="15" t="s">
        <v>9680</v>
      </c>
      <c r="B161" s="14" t="s">
        <v>5984</v>
      </c>
      <c r="C161" s="15" t="s">
        <v>9681</v>
      </c>
      <c r="D161" s="15">
        <v>139.0</v>
      </c>
      <c r="E161" s="15" t="s">
        <v>14905</v>
      </c>
      <c r="F161" s="15" t="s">
        <v>14886</v>
      </c>
      <c r="G161" s="15">
        <v>154.0</v>
      </c>
      <c r="H161" s="15" t="s">
        <v>12511</v>
      </c>
      <c r="I161" s="15" t="s">
        <v>12512</v>
      </c>
      <c r="K161" s="15" t="s">
        <v>12513</v>
      </c>
      <c r="L161" s="15" t="s">
        <v>12514</v>
      </c>
    </row>
    <row r="162">
      <c r="A162" s="15" t="s">
        <v>9683</v>
      </c>
      <c r="B162" s="14" t="s">
        <v>5987</v>
      </c>
      <c r="C162" s="15" t="s">
        <v>9684</v>
      </c>
      <c r="D162" s="15">
        <v>140.0</v>
      </c>
      <c r="E162" s="15" t="s">
        <v>14906</v>
      </c>
      <c r="F162" s="15" t="s">
        <v>14888</v>
      </c>
      <c r="G162" s="15">
        <v>156.0</v>
      </c>
      <c r="H162" s="15" t="s">
        <v>12515</v>
      </c>
      <c r="I162" s="15" t="s">
        <v>12516</v>
      </c>
      <c r="J162" s="15"/>
      <c r="K162" s="15" t="s">
        <v>12517</v>
      </c>
      <c r="L162" s="15" t="s">
        <v>12518</v>
      </c>
    </row>
    <row r="163">
      <c r="A163" s="15" t="s">
        <v>9685</v>
      </c>
      <c r="B163" s="14" t="s">
        <v>5990</v>
      </c>
      <c r="C163" s="15" t="s">
        <v>9686</v>
      </c>
      <c r="D163" s="15">
        <v>140.0</v>
      </c>
      <c r="E163" s="15" t="s">
        <v>14907</v>
      </c>
      <c r="F163" s="15" t="s">
        <v>14908</v>
      </c>
      <c r="G163" s="15">
        <v>157.0</v>
      </c>
      <c r="H163" s="15" t="s">
        <v>12519</v>
      </c>
      <c r="I163" s="15" t="s">
        <v>12520</v>
      </c>
      <c r="J163" s="15"/>
      <c r="K163" s="15" t="s">
        <v>12521</v>
      </c>
      <c r="L163" s="15" t="s">
        <v>12522</v>
      </c>
    </row>
    <row r="164">
      <c r="A164" s="15" t="s">
        <v>9688</v>
      </c>
      <c r="B164" s="14" t="s">
        <v>5993</v>
      </c>
      <c r="C164" s="15" t="s">
        <v>9689</v>
      </c>
      <c r="D164" s="15">
        <v>142.0</v>
      </c>
      <c r="E164" s="15" t="s">
        <v>14909</v>
      </c>
      <c r="F164" s="15" t="s">
        <v>14910</v>
      </c>
      <c r="G164" s="15">
        <v>157.0</v>
      </c>
      <c r="H164" s="15" t="s">
        <v>12519</v>
      </c>
      <c r="I164" s="15" t="s">
        <v>12520</v>
      </c>
      <c r="J164" s="15"/>
    </row>
    <row r="165">
      <c r="A165" s="15" t="s">
        <v>9691</v>
      </c>
      <c r="B165" s="14" t="s">
        <v>5995</v>
      </c>
      <c r="C165" s="15" t="s">
        <v>9692</v>
      </c>
      <c r="D165" s="15">
        <v>142.0</v>
      </c>
      <c r="E165" s="15" t="s">
        <v>14911</v>
      </c>
      <c r="F165" s="15" t="s">
        <v>14912</v>
      </c>
      <c r="G165" s="15">
        <v>157.0</v>
      </c>
      <c r="H165" s="15" t="s">
        <v>12519</v>
      </c>
      <c r="I165" s="15" t="s">
        <v>12520</v>
      </c>
      <c r="J165" s="15"/>
    </row>
    <row r="166">
      <c r="A166" s="15" t="s">
        <v>9694</v>
      </c>
      <c r="B166" s="14" t="s">
        <v>5997</v>
      </c>
      <c r="C166" s="15" t="s">
        <v>9695</v>
      </c>
      <c r="D166" s="15">
        <v>142.0</v>
      </c>
      <c r="E166" s="15" t="s">
        <v>14911</v>
      </c>
      <c r="F166" s="15" t="s">
        <v>14912</v>
      </c>
      <c r="G166" s="15">
        <v>157.0</v>
      </c>
      <c r="H166" s="15" t="s">
        <v>12519</v>
      </c>
      <c r="I166" s="15" t="s">
        <v>12520</v>
      </c>
      <c r="J166" s="15"/>
    </row>
    <row r="167">
      <c r="A167" s="15" t="s">
        <v>9697</v>
      </c>
      <c r="B167" s="14" t="s">
        <v>5999</v>
      </c>
      <c r="C167" s="15" t="s">
        <v>9698</v>
      </c>
      <c r="D167" s="15">
        <v>142.0</v>
      </c>
      <c r="E167" s="15" t="s">
        <v>14911</v>
      </c>
      <c r="F167" s="15" t="s">
        <v>14912</v>
      </c>
      <c r="G167" s="15">
        <v>157.0</v>
      </c>
      <c r="H167" s="15" t="s">
        <v>12519</v>
      </c>
      <c r="I167" s="15" t="s">
        <v>12520</v>
      </c>
      <c r="J167" s="15"/>
    </row>
    <row r="168">
      <c r="A168" s="15" t="s">
        <v>9700</v>
      </c>
      <c r="B168" s="14" t="s">
        <v>6001</v>
      </c>
      <c r="C168" s="15" t="s">
        <v>9701</v>
      </c>
      <c r="D168" s="15">
        <v>143.0</v>
      </c>
      <c r="E168" s="15" t="s">
        <v>14913</v>
      </c>
      <c r="F168" s="15" t="s">
        <v>14914</v>
      </c>
      <c r="G168" s="15">
        <v>157.0</v>
      </c>
      <c r="H168" s="15" t="s">
        <v>12519</v>
      </c>
      <c r="I168" s="15" t="s">
        <v>12520</v>
      </c>
      <c r="J168" s="15"/>
    </row>
    <row r="169">
      <c r="A169" s="15" t="s">
        <v>9703</v>
      </c>
      <c r="B169" s="14" t="s">
        <v>6003</v>
      </c>
      <c r="C169" s="15" t="s">
        <v>9704</v>
      </c>
      <c r="D169" s="15">
        <v>144.0</v>
      </c>
      <c r="E169" s="15" t="s">
        <v>14915</v>
      </c>
      <c r="F169" s="15" t="s">
        <v>14916</v>
      </c>
      <c r="G169" s="15">
        <v>157.0</v>
      </c>
      <c r="H169" s="15" t="s">
        <v>12519</v>
      </c>
      <c r="I169" s="15" t="s">
        <v>12520</v>
      </c>
    </row>
    <row r="170">
      <c r="A170" s="15" t="s">
        <v>9706</v>
      </c>
      <c r="B170" s="14" t="s">
        <v>6005</v>
      </c>
      <c r="C170" s="15" t="s">
        <v>9707</v>
      </c>
      <c r="D170" s="15">
        <v>145.0</v>
      </c>
      <c r="E170" s="15" t="s">
        <v>14917</v>
      </c>
      <c r="F170" s="15" t="s">
        <v>14918</v>
      </c>
      <c r="G170" s="15">
        <v>157.0</v>
      </c>
      <c r="H170" s="15" t="s">
        <v>12519</v>
      </c>
      <c r="I170" s="15" t="s">
        <v>12520</v>
      </c>
      <c r="J170" s="15"/>
    </row>
    <row r="171">
      <c r="A171" s="15" t="s">
        <v>9709</v>
      </c>
      <c r="B171" s="14" t="s">
        <v>6007</v>
      </c>
      <c r="C171" s="15" t="s">
        <v>9710</v>
      </c>
      <c r="D171" s="15">
        <v>147.0</v>
      </c>
      <c r="E171" s="15" t="s">
        <v>14919</v>
      </c>
      <c r="F171" s="15" t="s">
        <v>14920</v>
      </c>
      <c r="G171" s="15">
        <v>163.0</v>
      </c>
      <c r="H171" s="15" t="s">
        <v>12525</v>
      </c>
      <c r="I171" s="15" t="s">
        <v>12526</v>
      </c>
      <c r="K171" s="15" t="s">
        <v>12523</v>
      </c>
      <c r="L171" s="15" t="s">
        <v>12524</v>
      </c>
    </row>
    <row r="172">
      <c r="A172" s="15" t="s">
        <v>9712</v>
      </c>
      <c r="B172" s="14" t="s">
        <v>6010</v>
      </c>
      <c r="C172" s="15" t="s">
        <v>9713</v>
      </c>
      <c r="D172" s="15">
        <v>147.0</v>
      </c>
      <c r="E172" s="15" t="s">
        <v>14919</v>
      </c>
      <c r="F172" s="15" t="s">
        <v>14920</v>
      </c>
      <c r="G172" s="15">
        <v>163.0</v>
      </c>
      <c r="H172" s="15" t="s">
        <v>12525</v>
      </c>
      <c r="I172" s="15" t="s">
        <v>12526</v>
      </c>
      <c r="J172" s="15"/>
    </row>
    <row r="173">
      <c r="A173" s="15" t="s">
        <v>9715</v>
      </c>
      <c r="B173" s="14" t="s">
        <v>6012</v>
      </c>
      <c r="C173" s="15" t="s">
        <v>9716</v>
      </c>
      <c r="D173" s="15">
        <v>147.0</v>
      </c>
      <c r="E173" s="15" t="s">
        <v>14921</v>
      </c>
      <c r="F173" s="15" t="s">
        <v>14922</v>
      </c>
      <c r="G173" s="15">
        <v>163.0</v>
      </c>
      <c r="H173" s="15" t="s">
        <v>12527</v>
      </c>
      <c r="I173" s="15" t="s">
        <v>12528</v>
      </c>
      <c r="K173" s="15" t="s">
        <v>12529</v>
      </c>
      <c r="L173" s="15" t="s">
        <v>12530</v>
      </c>
    </row>
    <row r="174">
      <c r="A174" s="15" t="s">
        <v>9718</v>
      </c>
      <c r="B174" s="14" t="s">
        <v>6014</v>
      </c>
      <c r="C174" s="15" t="s">
        <v>9719</v>
      </c>
      <c r="D174" s="15">
        <v>147.0</v>
      </c>
      <c r="E174" s="15" t="s">
        <v>14921</v>
      </c>
      <c r="F174" s="15" t="s">
        <v>14922</v>
      </c>
      <c r="G174" s="15">
        <v>163.0</v>
      </c>
      <c r="H174" s="15" t="s">
        <v>12527</v>
      </c>
      <c r="I174" s="15" t="s">
        <v>12528</v>
      </c>
    </row>
    <row r="175">
      <c r="A175" s="15" t="s">
        <v>9721</v>
      </c>
      <c r="B175" s="14" t="s">
        <v>6016</v>
      </c>
      <c r="C175" s="15" t="s">
        <v>9722</v>
      </c>
      <c r="D175" s="15">
        <v>148.0</v>
      </c>
      <c r="E175" s="15" t="s">
        <v>14923</v>
      </c>
      <c r="F175" s="15" t="s">
        <v>14924</v>
      </c>
      <c r="G175" s="15">
        <v>165.0</v>
      </c>
      <c r="H175" s="15" t="s">
        <v>12531</v>
      </c>
      <c r="I175" s="15" t="s">
        <v>12532</v>
      </c>
      <c r="K175" s="15" t="s">
        <v>12533</v>
      </c>
      <c r="L175" s="15" t="s">
        <v>12534</v>
      </c>
    </row>
    <row r="176">
      <c r="A176" s="15" t="s">
        <v>9724</v>
      </c>
      <c r="B176" s="14" t="s">
        <v>6019</v>
      </c>
      <c r="C176" s="15" t="s">
        <v>9725</v>
      </c>
      <c r="D176" s="15">
        <v>149.0</v>
      </c>
      <c r="E176" s="15" t="s">
        <v>14925</v>
      </c>
      <c r="F176" s="15" t="s">
        <v>14926</v>
      </c>
      <c r="G176" s="15">
        <v>167.0</v>
      </c>
      <c r="H176" s="15" t="s">
        <v>12535</v>
      </c>
      <c r="I176" s="15" t="s">
        <v>12536</v>
      </c>
      <c r="K176" s="15" t="s">
        <v>12537</v>
      </c>
      <c r="L176" s="15" t="s">
        <v>12538</v>
      </c>
    </row>
    <row r="177">
      <c r="A177" s="15" t="s">
        <v>9727</v>
      </c>
      <c r="B177" s="14" t="s">
        <v>6022</v>
      </c>
      <c r="C177" s="15" t="s">
        <v>9728</v>
      </c>
      <c r="D177" s="15">
        <v>150.0</v>
      </c>
      <c r="E177" s="15" t="s">
        <v>14927</v>
      </c>
      <c r="F177" s="15" t="s">
        <v>14928</v>
      </c>
      <c r="G177" s="15">
        <v>168.0</v>
      </c>
      <c r="H177" s="15" t="s">
        <v>12539</v>
      </c>
      <c r="I177" s="15" t="s">
        <v>12540</v>
      </c>
      <c r="K177" s="15" t="s">
        <v>12541</v>
      </c>
      <c r="L177" s="15" t="s">
        <v>12542</v>
      </c>
    </row>
    <row r="178">
      <c r="A178" s="15" t="s">
        <v>9730</v>
      </c>
      <c r="B178" s="14" t="s">
        <v>6025</v>
      </c>
      <c r="C178" s="15" t="s">
        <v>9731</v>
      </c>
      <c r="D178" s="15">
        <v>150.0</v>
      </c>
      <c r="E178" s="15" t="s">
        <v>14929</v>
      </c>
      <c r="F178" s="15" t="s">
        <v>14930</v>
      </c>
      <c r="G178" s="15">
        <v>169.0</v>
      </c>
      <c r="H178" s="15" t="s">
        <v>12543</v>
      </c>
      <c r="I178" s="15" t="s">
        <v>12544</v>
      </c>
      <c r="K178" s="15" t="s">
        <v>12545</v>
      </c>
      <c r="L178" s="15" t="s">
        <v>12546</v>
      </c>
    </row>
    <row r="179">
      <c r="A179" s="15" t="s">
        <v>9733</v>
      </c>
      <c r="B179" s="14" t="s">
        <v>6028</v>
      </c>
      <c r="C179" s="15" t="s">
        <v>9734</v>
      </c>
      <c r="D179" s="15">
        <v>153.0</v>
      </c>
      <c r="E179" s="15" t="s">
        <v>14931</v>
      </c>
      <c r="F179" s="15" t="s">
        <v>14932</v>
      </c>
      <c r="G179" s="15">
        <v>172.0</v>
      </c>
      <c r="H179" s="15" t="s">
        <v>12547</v>
      </c>
      <c r="I179" s="15" t="s">
        <v>12548</v>
      </c>
      <c r="K179" s="15" t="s">
        <v>12549</v>
      </c>
      <c r="L179" s="15" t="s">
        <v>12550</v>
      </c>
    </row>
    <row r="180">
      <c r="A180" s="15" t="s">
        <v>9736</v>
      </c>
      <c r="B180" s="14" t="s">
        <v>6031</v>
      </c>
      <c r="C180" s="15" t="s">
        <v>9737</v>
      </c>
      <c r="D180" s="15">
        <v>154.0</v>
      </c>
      <c r="E180" s="15" t="s">
        <v>14933</v>
      </c>
      <c r="F180" s="15" t="s">
        <v>14934</v>
      </c>
      <c r="G180" s="15">
        <v>173.0</v>
      </c>
      <c r="H180" s="15" t="s">
        <v>12551</v>
      </c>
      <c r="I180" s="15" t="s">
        <v>12552</v>
      </c>
      <c r="K180" s="15" t="s">
        <v>12553</v>
      </c>
      <c r="L180" s="15" t="s">
        <v>12554</v>
      </c>
    </row>
    <row r="181">
      <c r="A181" s="15" t="s">
        <v>9740</v>
      </c>
      <c r="B181" s="14" t="s">
        <v>6034</v>
      </c>
      <c r="C181" s="15" t="s">
        <v>9741</v>
      </c>
      <c r="D181" s="15">
        <v>155.0</v>
      </c>
      <c r="E181" s="15" t="s">
        <v>14935</v>
      </c>
      <c r="F181" s="15" t="s">
        <v>14936</v>
      </c>
      <c r="G181" s="15">
        <v>174.0</v>
      </c>
      <c r="H181" s="15" t="s">
        <v>12555</v>
      </c>
      <c r="I181" s="15" t="s">
        <v>12556</v>
      </c>
      <c r="K181" s="15" t="s">
        <v>12557</v>
      </c>
      <c r="L181" s="15" t="s">
        <v>12558</v>
      </c>
    </row>
    <row r="182">
      <c r="A182" s="15" t="s">
        <v>9743</v>
      </c>
      <c r="B182" s="14" t="s">
        <v>6037</v>
      </c>
      <c r="C182" s="15" t="s">
        <v>9744</v>
      </c>
      <c r="D182" s="15">
        <v>155.0</v>
      </c>
      <c r="E182" s="15" t="s">
        <v>14937</v>
      </c>
      <c r="F182" s="15" t="s">
        <v>14938</v>
      </c>
      <c r="G182" s="15">
        <v>175.0</v>
      </c>
      <c r="H182" s="15" t="s">
        <v>12559</v>
      </c>
      <c r="I182" s="15" t="s">
        <v>12560</v>
      </c>
      <c r="K182" s="15" t="s">
        <v>12561</v>
      </c>
      <c r="L182" s="15" t="s">
        <v>12562</v>
      </c>
    </row>
    <row r="183">
      <c r="A183" s="15" t="s">
        <v>9746</v>
      </c>
      <c r="B183" s="14" t="s">
        <v>6040</v>
      </c>
      <c r="C183" s="15" t="s">
        <v>9747</v>
      </c>
      <c r="D183" s="15">
        <v>156.0</v>
      </c>
      <c r="E183" s="15" t="s">
        <v>14939</v>
      </c>
      <c r="F183" s="15" t="s">
        <v>14940</v>
      </c>
      <c r="G183" s="15">
        <v>178.0</v>
      </c>
      <c r="H183" s="15" t="s">
        <v>12563</v>
      </c>
      <c r="I183" s="15" t="s">
        <v>12564</v>
      </c>
    </row>
    <row r="184">
      <c r="A184" s="15" t="s">
        <v>9749</v>
      </c>
      <c r="B184" s="14" t="s">
        <v>6043</v>
      </c>
      <c r="C184" s="15" t="s">
        <v>9750</v>
      </c>
      <c r="D184" s="15">
        <v>157.0</v>
      </c>
      <c r="E184" s="15" t="s">
        <v>14941</v>
      </c>
      <c r="F184" s="15" t="s">
        <v>14942</v>
      </c>
      <c r="G184" s="15">
        <v>179.0</v>
      </c>
      <c r="H184" s="15" t="s">
        <v>12565</v>
      </c>
      <c r="I184" s="15" t="s">
        <v>12566</v>
      </c>
      <c r="K184" s="15" t="s">
        <v>12567</v>
      </c>
      <c r="L184" s="15" t="s">
        <v>12568</v>
      </c>
    </row>
    <row r="185">
      <c r="A185" s="15" t="s">
        <v>9752</v>
      </c>
      <c r="B185" s="14" t="s">
        <v>6046</v>
      </c>
      <c r="C185" s="15" t="s">
        <v>9753</v>
      </c>
      <c r="D185" s="15">
        <v>157.0</v>
      </c>
      <c r="E185" s="15" t="s">
        <v>14943</v>
      </c>
      <c r="F185" s="15" t="s">
        <v>14944</v>
      </c>
      <c r="G185" s="15">
        <v>181.0</v>
      </c>
      <c r="H185" s="15" t="s">
        <v>12569</v>
      </c>
      <c r="I185" s="15" t="s">
        <v>12570</v>
      </c>
      <c r="J185" s="15"/>
      <c r="K185" s="15" t="s">
        <v>12571</v>
      </c>
      <c r="L185" s="15" t="s">
        <v>12572</v>
      </c>
    </row>
    <row r="186">
      <c r="A186" s="15" t="s">
        <v>9755</v>
      </c>
      <c r="B186" s="14" t="s">
        <v>6049</v>
      </c>
      <c r="C186" s="15" t="s">
        <v>9756</v>
      </c>
      <c r="D186" s="15">
        <v>158.0</v>
      </c>
      <c r="E186" s="15" t="s">
        <v>14945</v>
      </c>
      <c r="F186" s="15" t="s">
        <v>14946</v>
      </c>
      <c r="G186" s="15">
        <v>182.0</v>
      </c>
      <c r="H186" s="15" t="s">
        <v>12573</v>
      </c>
      <c r="I186" s="15" t="s">
        <v>12574</v>
      </c>
      <c r="J186" s="15"/>
      <c r="K186" s="15" t="s">
        <v>12575</v>
      </c>
      <c r="L186" s="15" t="s">
        <v>12576</v>
      </c>
    </row>
    <row r="187">
      <c r="A187" s="15" t="s">
        <v>9758</v>
      </c>
      <c r="B187" s="14" t="s">
        <v>6052</v>
      </c>
      <c r="C187" s="15" t="s">
        <v>9759</v>
      </c>
      <c r="D187" s="15">
        <v>158.0</v>
      </c>
      <c r="E187" s="15" t="s">
        <v>14945</v>
      </c>
      <c r="F187" s="15" t="s">
        <v>14947</v>
      </c>
      <c r="G187" s="15">
        <v>182.0</v>
      </c>
      <c r="H187" s="15" t="s">
        <v>12573</v>
      </c>
      <c r="I187" s="15" t="s">
        <v>12574</v>
      </c>
      <c r="J187" s="15"/>
      <c r="K187" s="15" t="s">
        <v>12575</v>
      </c>
      <c r="L187" s="15" t="s">
        <v>12576</v>
      </c>
    </row>
    <row r="188">
      <c r="A188" s="15" t="s">
        <v>9760</v>
      </c>
      <c r="B188" s="14" t="s">
        <v>6054</v>
      </c>
      <c r="C188" s="15" t="s">
        <v>9761</v>
      </c>
      <c r="D188" s="15">
        <v>158.0</v>
      </c>
      <c r="E188" s="15" t="s">
        <v>14945</v>
      </c>
      <c r="F188" s="15" t="s">
        <v>14948</v>
      </c>
      <c r="G188" s="15">
        <v>182.0</v>
      </c>
      <c r="H188" s="15" t="s">
        <v>12573</v>
      </c>
      <c r="I188" s="15" t="s">
        <v>12574</v>
      </c>
      <c r="J188" s="15"/>
      <c r="K188" s="15" t="s">
        <v>12575</v>
      </c>
      <c r="L188" s="15" t="s">
        <v>12576</v>
      </c>
    </row>
    <row r="189">
      <c r="A189" s="15" t="s">
        <v>9762</v>
      </c>
      <c r="B189" s="14" t="s">
        <v>6056</v>
      </c>
      <c r="C189" s="15" t="s">
        <v>9763</v>
      </c>
      <c r="D189" s="15">
        <v>158.0</v>
      </c>
      <c r="E189" s="15" t="s">
        <v>14945</v>
      </c>
      <c r="F189" s="15" t="s">
        <v>14949</v>
      </c>
      <c r="G189" s="15">
        <v>182.0</v>
      </c>
      <c r="H189" s="15" t="s">
        <v>12573</v>
      </c>
      <c r="I189" s="15" t="s">
        <v>12574</v>
      </c>
      <c r="K189" s="15" t="s">
        <v>12575</v>
      </c>
      <c r="L189" s="15" t="s">
        <v>12576</v>
      </c>
    </row>
    <row r="190">
      <c r="A190" s="15" t="s">
        <v>9764</v>
      </c>
      <c r="B190" s="14" t="s">
        <v>6058</v>
      </c>
      <c r="C190" s="15" t="s">
        <v>9765</v>
      </c>
      <c r="D190" s="15">
        <v>158.0</v>
      </c>
      <c r="E190" s="15" t="s">
        <v>14945</v>
      </c>
      <c r="F190" s="15" t="s">
        <v>14950</v>
      </c>
      <c r="G190" s="15">
        <v>182.0</v>
      </c>
      <c r="H190" s="15" t="s">
        <v>12573</v>
      </c>
      <c r="I190" s="15" t="s">
        <v>12574</v>
      </c>
      <c r="K190" s="15" t="s">
        <v>12575</v>
      </c>
      <c r="L190" s="15" t="s">
        <v>12576</v>
      </c>
    </row>
    <row r="191">
      <c r="A191" s="15" t="s">
        <v>9767</v>
      </c>
      <c r="B191" s="14" t="s">
        <v>6060</v>
      </c>
      <c r="C191" s="15" t="s">
        <v>9768</v>
      </c>
      <c r="D191" s="15">
        <v>159.0</v>
      </c>
      <c r="E191" s="15" t="s">
        <v>14951</v>
      </c>
      <c r="F191" s="15" t="s">
        <v>14947</v>
      </c>
      <c r="G191" s="15">
        <v>184.0</v>
      </c>
      <c r="H191" s="15" t="s">
        <v>12577</v>
      </c>
      <c r="I191" s="15" t="s">
        <v>12578</v>
      </c>
      <c r="K191" s="15" t="s">
        <v>12579</v>
      </c>
      <c r="L191" s="15" t="s">
        <v>9768</v>
      </c>
    </row>
    <row r="192">
      <c r="D192" s="15">
        <v>160.0</v>
      </c>
      <c r="E192" s="15" t="s">
        <v>14952</v>
      </c>
      <c r="F192" s="15" t="s">
        <v>14948</v>
      </c>
      <c r="G192" s="15">
        <v>185.0</v>
      </c>
      <c r="H192" s="15" t="s">
        <v>12580</v>
      </c>
      <c r="I192" s="15" t="s">
        <v>12581</v>
      </c>
    </row>
    <row r="193">
      <c r="A193" s="15" t="s">
        <v>9771</v>
      </c>
      <c r="B193" s="14" t="s">
        <v>6064</v>
      </c>
      <c r="C193" s="15" t="s">
        <v>9772</v>
      </c>
      <c r="D193" s="15">
        <v>163.0</v>
      </c>
      <c r="E193" s="15" t="s">
        <v>14953</v>
      </c>
      <c r="F193" s="15" t="s">
        <v>14624</v>
      </c>
      <c r="G193" s="15">
        <v>187.0</v>
      </c>
      <c r="H193" s="15" t="s">
        <v>12584</v>
      </c>
      <c r="I193" s="15" t="s">
        <v>12032</v>
      </c>
      <c r="K193" s="15" t="s">
        <v>12585</v>
      </c>
      <c r="L193" s="15" t="s">
        <v>12586</v>
      </c>
    </row>
    <row r="194">
      <c r="A194" s="15" t="s">
        <v>9774</v>
      </c>
      <c r="B194" s="14" t="s">
        <v>6067</v>
      </c>
      <c r="C194" s="15" t="s">
        <v>9775</v>
      </c>
      <c r="D194" s="15">
        <v>164.0</v>
      </c>
      <c r="E194" s="15" t="s">
        <v>14954</v>
      </c>
      <c r="F194" s="15" t="s">
        <v>14626</v>
      </c>
      <c r="G194" s="15">
        <v>188.0</v>
      </c>
      <c r="H194" s="15" t="s">
        <v>12587</v>
      </c>
      <c r="I194" s="15" t="s">
        <v>12035</v>
      </c>
      <c r="K194" s="15" t="s">
        <v>12588</v>
      </c>
      <c r="L194" s="15" t="s">
        <v>12589</v>
      </c>
    </row>
    <row r="195">
      <c r="A195" s="15" t="s">
        <v>9777</v>
      </c>
      <c r="B195" s="14" t="s">
        <v>6070</v>
      </c>
      <c r="C195" s="15" t="s">
        <v>9778</v>
      </c>
      <c r="D195" s="15">
        <v>164.0</v>
      </c>
      <c r="E195" s="21" t="s">
        <v>14955</v>
      </c>
      <c r="F195" s="15" t="s">
        <v>14628</v>
      </c>
      <c r="G195" s="15">
        <v>189.0</v>
      </c>
      <c r="H195" s="15" t="s">
        <v>12590</v>
      </c>
      <c r="I195" s="15" t="s">
        <v>12038</v>
      </c>
      <c r="K195" s="15" t="s">
        <v>12591</v>
      </c>
      <c r="L195" s="15" t="s">
        <v>12592</v>
      </c>
    </row>
    <row r="196">
      <c r="A196" s="15" t="s">
        <v>9780</v>
      </c>
      <c r="B196" s="14" t="s">
        <v>6073</v>
      </c>
      <c r="C196" s="15" t="s">
        <v>9781</v>
      </c>
      <c r="D196" s="15">
        <v>165.0</v>
      </c>
      <c r="E196" s="15" t="s">
        <v>14956</v>
      </c>
      <c r="F196" s="15" t="s">
        <v>14630</v>
      </c>
      <c r="G196" s="15">
        <v>190.0</v>
      </c>
      <c r="H196" s="15" t="s">
        <v>12593</v>
      </c>
      <c r="I196" s="15" t="s">
        <v>12041</v>
      </c>
      <c r="K196" s="15" t="s">
        <v>12594</v>
      </c>
      <c r="L196" s="15" t="s">
        <v>12595</v>
      </c>
    </row>
    <row r="197">
      <c r="A197" s="15" t="s">
        <v>9783</v>
      </c>
      <c r="B197" s="14" t="s">
        <v>6076</v>
      </c>
      <c r="C197" s="15" t="s">
        <v>9784</v>
      </c>
      <c r="D197" s="15">
        <v>165.0</v>
      </c>
      <c r="E197" s="15" t="s">
        <v>14956</v>
      </c>
      <c r="F197" s="15" t="s">
        <v>14630</v>
      </c>
      <c r="G197" s="15">
        <v>190.0</v>
      </c>
      <c r="H197" s="15" t="s">
        <v>12593</v>
      </c>
      <c r="I197" s="15" t="s">
        <v>12041</v>
      </c>
    </row>
    <row r="198">
      <c r="A198" s="15" t="s">
        <v>9786</v>
      </c>
      <c r="B198" s="14" t="s">
        <v>6078</v>
      </c>
      <c r="C198" s="15" t="s">
        <v>9787</v>
      </c>
      <c r="D198" s="15">
        <v>165.0</v>
      </c>
      <c r="E198" s="15" t="s">
        <v>14956</v>
      </c>
      <c r="F198" s="15" t="s">
        <v>14630</v>
      </c>
      <c r="G198" s="15">
        <v>190.0</v>
      </c>
      <c r="H198" s="15" t="s">
        <v>12593</v>
      </c>
      <c r="I198" s="15" t="s">
        <v>12041</v>
      </c>
    </row>
    <row r="199">
      <c r="A199" s="15" t="s">
        <v>9789</v>
      </c>
      <c r="B199" s="14" t="s">
        <v>6080</v>
      </c>
      <c r="C199" s="15" t="s">
        <v>9790</v>
      </c>
      <c r="D199" s="15">
        <v>166.0</v>
      </c>
      <c r="E199" s="15" t="s">
        <v>14957</v>
      </c>
      <c r="F199" s="15" t="s">
        <v>14632</v>
      </c>
      <c r="G199" s="15">
        <v>191.0</v>
      </c>
      <c r="H199" s="15" t="s">
        <v>12596</v>
      </c>
      <c r="I199" s="15" t="s">
        <v>12045</v>
      </c>
      <c r="K199" s="15" t="s">
        <v>12597</v>
      </c>
      <c r="L199" s="15" t="s">
        <v>12598</v>
      </c>
    </row>
    <row r="200">
      <c r="A200" s="15" t="s">
        <v>9792</v>
      </c>
      <c r="B200" s="14" t="s">
        <v>6083</v>
      </c>
      <c r="C200" s="15" t="s">
        <v>9793</v>
      </c>
      <c r="D200" s="15">
        <v>167.0</v>
      </c>
      <c r="E200" s="15" t="s">
        <v>14958</v>
      </c>
      <c r="F200" s="15" t="s">
        <v>14635</v>
      </c>
      <c r="G200" s="15">
        <v>192.0</v>
      </c>
      <c r="H200" s="15" t="s">
        <v>12599</v>
      </c>
      <c r="I200" s="15" t="s">
        <v>12051</v>
      </c>
      <c r="K200" s="15" t="s">
        <v>12600</v>
      </c>
      <c r="L200" s="15" t="s">
        <v>12601</v>
      </c>
    </row>
    <row r="201">
      <c r="A201" s="15" t="s">
        <v>9795</v>
      </c>
      <c r="B201" s="14" t="s">
        <v>6086</v>
      </c>
      <c r="C201" s="15" t="s">
        <v>9796</v>
      </c>
      <c r="D201" s="15">
        <v>167.0</v>
      </c>
      <c r="E201" s="15" t="s">
        <v>14959</v>
      </c>
      <c r="F201" s="15" t="s">
        <v>14637</v>
      </c>
      <c r="G201" s="15">
        <v>192.0</v>
      </c>
      <c r="H201" s="15" t="s">
        <v>12602</v>
      </c>
      <c r="I201" s="15" t="s">
        <v>12056</v>
      </c>
      <c r="K201" s="15" t="s">
        <v>12603</v>
      </c>
      <c r="L201" s="15" t="s">
        <v>12604</v>
      </c>
    </row>
    <row r="202">
      <c r="A202" s="15" t="s">
        <v>9798</v>
      </c>
      <c r="B202" s="14" t="s">
        <v>6088</v>
      </c>
      <c r="C202" s="15" t="s">
        <v>9799</v>
      </c>
      <c r="D202" s="15">
        <v>167.0</v>
      </c>
      <c r="E202" s="15" t="s">
        <v>14960</v>
      </c>
      <c r="F202" s="15" t="s">
        <v>14639</v>
      </c>
      <c r="G202" s="15">
        <v>193.0</v>
      </c>
      <c r="H202" s="15" t="s">
        <v>1345</v>
      </c>
      <c r="I202" s="15" t="s">
        <v>12062</v>
      </c>
      <c r="K202" s="15" t="s">
        <v>12605</v>
      </c>
      <c r="L202" s="15" t="s">
        <v>9799</v>
      </c>
    </row>
    <row r="203">
      <c r="A203" s="15" t="s">
        <v>9801</v>
      </c>
      <c r="B203" s="14" t="s">
        <v>6090</v>
      </c>
      <c r="C203" s="15" t="s">
        <v>9802</v>
      </c>
      <c r="D203" s="15">
        <v>168.0</v>
      </c>
      <c r="E203" s="15" t="s">
        <v>14961</v>
      </c>
      <c r="F203" s="15" t="s">
        <v>14641</v>
      </c>
      <c r="G203" s="15">
        <v>195.0</v>
      </c>
      <c r="H203" s="15" t="s">
        <v>12606</v>
      </c>
      <c r="I203" s="15" t="s">
        <v>12068</v>
      </c>
      <c r="K203" s="15" t="s">
        <v>12607</v>
      </c>
      <c r="L203" s="15" t="s">
        <v>12608</v>
      </c>
    </row>
    <row r="204">
      <c r="A204" s="15" t="s">
        <v>9804</v>
      </c>
      <c r="B204" s="14" t="s">
        <v>6093</v>
      </c>
      <c r="C204" s="15" t="s">
        <v>9805</v>
      </c>
      <c r="D204" s="15">
        <v>168.0</v>
      </c>
      <c r="E204" s="15" t="s">
        <v>14962</v>
      </c>
      <c r="F204" s="15" t="s">
        <v>14643</v>
      </c>
      <c r="G204" s="15">
        <v>196.0</v>
      </c>
      <c r="H204" s="15" t="s">
        <v>12609</v>
      </c>
      <c r="I204" s="15" t="s">
        <v>12073</v>
      </c>
      <c r="K204" s="15" t="s">
        <v>12610</v>
      </c>
      <c r="L204" s="15" t="s">
        <v>12611</v>
      </c>
    </row>
    <row r="205">
      <c r="A205" s="15" t="s">
        <v>9807</v>
      </c>
      <c r="B205" s="14" t="s">
        <v>6096</v>
      </c>
      <c r="C205" s="15" t="s">
        <v>9808</v>
      </c>
      <c r="D205" s="15">
        <v>169.0</v>
      </c>
      <c r="E205" s="15" t="s">
        <v>14963</v>
      </c>
      <c r="F205" s="15" t="s">
        <v>14645</v>
      </c>
      <c r="G205" s="15">
        <v>200.0</v>
      </c>
      <c r="H205" s="15" t="s">
        <v>12612</v>
      </c>
      <c r="I205" s="15" t="s">
        <v>12078</v>
      </c>
      <c r="K205" s="15" t="s">
        <v>12613</v>
      </c>
      <c r="L205" s="15" t="s">
        <v>12614</v>
      </c>
    </row>
    <row r="206">
      <c r="A206" s="15" t="s">
        <v>9810</v>
      </c>
      <c r="B206" s="14" t="s">
        <v>6099</v>
      </c>
      <c r="C206" s="15" t="s">
        <v>9811</v>
      </c>
      <c r="D206" s="15">
        <v>170.0</v>
      </c>
      <c r="E206" s="15" t="s">
        <v>14964</v>
      </c>
      <c r="F206" s="15" t="s">
        <v>14647</v>
      </c>
      <c r="G206" s="15">
        <v>201.0</v>
      </c>
      <c r="H206" s="15" t="s">
        <v>12615</v>
      </c>
      <c r="I206" s="15" t="s">
        <v>12084</v>
      </c>
      <c r="K206" s="15" t="s">
        <v>12616</v>
      </c>
      <c r="L206" s="15" t="s">
        <v>12617</v>
      </c>
    </row>
    <row r="207">
      <c r="A207" s="15" t="s">
        <v>9813</v>
      </c>
      <c r="B207" s="14" t="s">
        <v>6102</v>
      </c>
      <c r="C207" s="15" t="s">
        <v>9814</v>
      </c>
      <c r="D207" s="15">
        <v>170.0</v>
      </c>
      <c r="E207" s="15" t="s">
        <v>14965</v>
      </c>
      <c r="F207" s="15" t="s">
        <v>14649</v>
      </c>
      <c r="G207" s="15">
        <v>202.0</v>
      </c>
      <c r="H207" s="15" t="s">
        <v>12618</v>
      </c>
      <c r="I207" s="15" t="s">
        <v>12091</v>
      </c>
      <c r="K207" s="15" t="s">
        <v>12619</v>
      </c>
      <c r="L207" s="15" t="s">
        <v>12620</v>
      </c>
    </row>
    <row r="208">
      <c r="A208" s="15" t="s">
        <v>9815</v>
      </c>
      <c r="B208" s="14" t="s">
        <v>6105</v>
      </c>
      <c r="C208" s="15" t="s">
        <v>9816</v>
      </c>
      <c r="D208" s="15">
        <v>171.0</v>
      </c>
      <c r="E208" s="15" t="s">
        <v>14966</v>
      </c>
      <c r="F208" s="15" t="s">
        <v>14651</v>
      </c>
      <c r="G208" s="15">
        <v>203.0</v>
      </c>
      <c r="H208" s="15" t="s">
        <v>12621</v>
      </c>
      <c r="I208" s="15" t="s">
        <v>12097</v>
      </c>
      <c r="K208" s="15" t="s">
        <v>12622</v>
      </c>
      <c r="L208" s="15" t="s">
        <v>12623</v>
      </c>
    </row>
    <row r="209">
      <c r="A209" s="15" t="s">
        <v>9818</v>
      </c>
      <c r="B209" s="14" t="s">
        <v>6108</v>
      </c>
      <c r="C209" s="15" t="s">
        <v>9819</v>
      </c>
      <c r="D209" s="15">
        <v>171.0</v>
      </c>
      <c r="E209" s="15" t="s">
        <v>14967</v>
      </c>
      <c r="F209" s="15" t="s">
        <v>14653</v>
      </c>
      <c r="G209" s="15">
        <v>204.0</v>
      </c>
      <c r="H209" s="15" t="s">
        <v>12624</v>
      </c>
      <c r="I209" s="15" t="s">
        <v>12100</v>
      </c>
      <c r="K209" s="15" t="s">
        <v>12625</v>
      </c>
      <c r="L209" s="15" t="s">
        <v>12626</v>
      </c>
    </row>
    <row r="210">
      <c r="A210" s="15" t="s">
        <v>9821</v>
      </c>
      <c r="B210" s="14" t="s">
        <v>6111</v>
      </c>
      <c r="C210" s="15" t="s">
        <v>9822</v>
      </c>
      <c r="D210" s="15">
        <v>171.0</v>
      </c>
      <c r="E210" s="15" t="s">
        <v>14968</v>
      </c>
      <c r="F210" s="15" t="s">
        <v>14655</v>
      </c>
      <c r="G210" s="15">
        <v>205.0</v>
      </c>
      <c r="H210" s="15" t="s">
        <v>12627</v>
      </c>
      <c r="I210" s="15" t="s">
        <v>12104</v>
      </c>
      <c r="K210" s="15" t="s">
        <v>12628</v>
      </c>
      <c r="L210" s="15" t="s">
        <v>12629</v>
      </c>
    </row>
    <row r="211">
      <c r="A211" s="15" t="s">
        <v>9824</v>
      </c>
      <c r="B211" s="14" t="s">
        <v>6114</v>
      </c>
      <c r="C211" s="15" t="s">
        <v>9825</v>
      </c>
      <c r="D211" s="15">
        <v>173.0</v>
      </c>
      <c r="E211" s="15" t="s">
        <v>14969</v>
      </c>
      <c r="F211" s="15" t="s">
        <v>14657</v>
      </c>
      <c r="G211" s="15">
        <v>207.0</v>
      </c>
      <c r="H211" s="15" t="s">
        <v>12630</v>
      </c>
      <c r="I211" s="15" t="s">
        <v>12107</v>
      </c>
      <c r="K211" s="15" t="s">
        <v>12631</v>
      </c>
      <c r="L211" s="15" t="s">
        <v>12632</v>
      </c>
    </row>
    <row r="212">
      <c r="A212" s="15" t="s">
        <v>9827</v>
      </c>
      <c r="B212" s="14" t="s">
        <v>6117</v>
      </c>
      <c r="C212" s="15" t="s">
        <v>9828</v>
      </c>
      <c r="D212" s="15">
        <v>174.0</v>
      </c>
      <c r="E212" s="15" t="s">
        <v>14970</v>
      </c>
      <c r="F212" s="15" t="s">
        <v>14659</v>
      </c>
      <c r="G212" s="15">
        <v>208.0</v>
      </c>
      <c r="H212" s="15" t="s">
        <v>12633</v>
      </c>
      <c r="I212" s="15" t="s">
        <v>12111</v>
      </c>
      <c r="K212" s="15" t="s">
        <v>12634</v>
      </c>
      <c r="L212" s="15" t="s">
        <v>12635</v>
      </c>
    </row>
    <row r="213">
      <c r="A213" s="15" t="s">
        <v>9830</v>
      </c>
      <c r="B213" s="14" t="s">
        <v>6120</v>
      </c>
      <c r="C213" s="15" t="s">
        <v>9831</v>
      </c>
      <c r="D213" s="15">
        <v>174.0</v>
      </c>
      <c r="E213" s="15" t="s">
        <v>14970</v>
      </c>
      <c r="F213" s="15" t="s">
        <v>14659</v>
      </c>
      <c r="G213" s="15">
        <v>208.0</v>
      </c>
      <c r="H213" s="15" t="s">
        <v>12633</v>
      </c>
      <c r="I213" s="15" t="s">
        <v>12111</v>
      </c>
      <c r="K213" s="15" t="s">
        <v>12636</v>
      </c>
      <c r="L213" s="15" t="s">
        <v>12637</v>
      </c>
    </row>
    <row r="214">
      <c r="A214" s="15" t="s">
        <v>9833</v>
      </c>
      <c r="B214" s="14" t="s">
        <v>6122</v>
      </c>
      <c r="C214" s="15" t="s">
        <v>9834</v>
      </c>
      <c r="D214" s="15">
        <v>174.0</v>
      </c>
      <c r="E214" s="15" t="s">
        <v>14971</v>
      </c>
      <c r="F214" s="15" t="s">
        <v>14661</v>
      </c>
      <c r="G214" s="15">
        <v>210.0</v>
      </c>
      <c r="H214" s="15" t="s">
        <v>12638</v>
      </c>
      <c r="I214" s="15" t="s">
        <v>12115</v>
      </c>
      <c r="K214" s="15" t="s">
        <v>12639</v>
      </c>
      <c r="L214" s="15" t="s">
        <v>12640</v>
      </c>
    </row>
    <row r="215">
      <c r="A215" s="15" t="s">
        <v>9836</v>
      </c>
      <c r="B215" s="14" t="s">
        <v>6125</v>
      </c>
      <c r="C215" s="15" t="s">
        <v>9837</v>
      </c>
      <c r="D215" s="15">
        <v>175.0</v>
      </c>
      <c r="E215" s="15" t="s">
        <v>14972</v>
      </c>
      <c r="F215" s="15" t="s">
        <v>14663</v>
      </c>
      <c r="G215" s="15">
        <v>210.0</v>
      </c>
      <c r="H215" s="15" t="s">
        <v>12641</v>
      </c>
      <c r="I215" s="15" t="s">
        <v>12119</v>
      </c>
      <c r="K215" s="15" t="s">
        <v>12642</v>
      </c>
      <c r="L215" s="15" t="s">
        <v>12643</v>
      </c>
    </row>
    <row r="216">
      <c r="A216" s="15" t="s">
        <v>9839</v>
      </c>
      <c r="B216" s="14" t="s">
        <v>6127</v>
      </c>
      <c r="C216" s="15" t="s">
        <v>9840</v>
      </c>
      <c r="D216" s="15">
        <v>176.0</v>
      </c>
      <c r="E216" s="15" t="s">
        <v>14973</v>
      </c>
      <c r="F216" s="15" t="s">
        <v>14665</v>
      </c>
      <c r="G216" s="15">
        <v>211.0</v>
      </c>
      <c r="H216" s="15" t="s">
        <v>12644</v>
      </c>
      <c r="I216" s="15" t="s">
        <v>12123</v>
      </c>
      <c r="K216" s="15" t="s">
        <v>12645</v>
      </c>
      <c r="L216" s="15" t="s">
        <v>12646</v>
      </c>
    </row>
    <row r="217">
      <c r="A217" s="15" t="s">
        <v>9842</v>
      </c>
      <c r="B217" s="14" t="s">
        <v>6130</v>
      </c>
      <c r="C217" s="15" t="s">
        <v>9843</v>
      </c>
      <c r="D217" s="15">
        <v>178.0</v>
      </c>
      <c r="E217" s="15" t="s">
        <v>14974</v>
      </c>
      <c r="F217" s="15" t="s">
        <v>14667</v>
      </c>
      <c r="G217" s="15">
        <v>212.0</v>
      </c>
      <c r="H217" s="15" t="s">
        <v>12647</v>
      </c>
      <c r="I217" s="15" t="s">
        <v>12127</v>
      </c>
      <c r="K217" s="15" t="s">
        <v>12648</v>
      </c>
      <c r="L217" s="15" t="s">
        <v>12649</v>
      </c>
    </row>
    <row r="218">
      <c r="A218" s="15" t="s">
        <v>9845</v>
      </c>
      <c r="B218" s="14" t="s">
        <v>6133</v>
      </c>
      <c r="C218" s="15" t="s">
        <v>9846</v>
      </c>
      <c r="D218" s="15">
        <v>178.0</v>
      </c>
      <c r="E218" s="15" t="s">
        <v>14975</v>
      </c>
      <c r="F218" s="15" t="s">
        <v>14669</v>
      </c>
      <c r="G218" s="15">
        <v>213.0</v>
      </c>
      <c r="H218" s="15" t="s">
        <v>12650</v>
      </c>
      <c r="I218" s="15" t="s">
        <v>12131</v>
      </c>
      <c r="K218" s="15" t="s">
        <v>12651</v>
      </c>
      <c r="L218" s="15" t="s">
        <v>12652</v>
      </c>
    </row>
    <row r="219">
      <c r="A219" s="15" t="s">
        <v>9848</v>
      </c>
      <c r="B219" s="14" t="s">
        <v>6136</v>
      </c>
      <c r="C219" s="15" t="s">
        <v>9849</v>
      </c>
      <c r="D219" s="15">
        <v>178.0</v>
      </c>
      <c r="E219" s="15" t="s">
        <v>14976</v>
      </c>
      <c r="F219" s="15" t="s">
        <v>14671</v>
      </c>
      <c r="G219" s="15">
        <v>215.0</v>
      </c>
      <c r="H219" s="15" t="s">
        <v>12653</v>
      </c>
      <c r="I219" s="15" t="s">
        <v>12135</v>
      </c>
      <c r="K219" s="15" t="s">
        <v>12654</v>
      </c>
      <c r="L219" s="15" t="s">
        <v>12655</v>
      </c>
    </row>
    <row r="220">
      <c r="A220" s="15" t="s">
        <v>9851</v>
      </c>
      <c r="B220" s="14" t="s">
        <v>6139</v>
      </c>
      <c r="C220" s="15" t="s">
        <v>9852</v>
      </c>
      <c r="D220" s="15">
        <v>179.0</v>
      </c>
      <c r="E220" s="15" t="s">
        <v>14977</v>
      </c>
      <c r="F220" s="15" t="s">
        <v>14673</v>
      </c>
      <c r="G220" s="15">
        <v>216.0</v>
      </c>
      <c r="H220" s="15" t="s">
        <v>12656</v>
      </c>
      <c r="I220" s="15" t="s">
        <v>12138</v>
      </c>
      <c r="K220" s="15" t="s">
        <v>12657</v>
      </c>
      <c r="L220" s="15" t="s">
        <v>12658</v>
      </c>
    </row>
    <row r="221">
      <c r="A221" s="15" t="s">
        <v>9854</v>
      </c>
      <c r="B221" s="14" t="s">
        <v>6142</v>
      </c>
      <c r="C221" s="15" t="s">
        <v>9855</v>
      </c>
      <c r="D221" s="15">
        <v>179.0</v>
      </c>
      <c r="E221" s="15" t="s">
        <v>14978</v>
      </c>
      <c r="F221" s="15" t="s">
        <v>14675</v>
      </c>
      <c r="G221" s="15">
        <v>217.0</v>
      </c>
      <c r="H221" s="15" t="s">
        <v>12659</v>
      </c>
      <c r="I221" s="15" t="s">
        <v>12142</v>
      </c>
      <c r="K221" s="15" t="s">
        <v>12660</v>
      </c>
      <c r="L221" s="15" t="s">
        <v>12661</v>
      </c>
    </row>
    <row r="222">
      <c r="A222" s="15" t="s">
        <v>9857</v>
      </c>
      <c r="B222" s="14" t="s">
        <v>6145</v>
      </c>
      <c r="C222" s="15" t="s">
        <v>9858</v>
      </c>
      <c r="D222" s="15">
        <v>180.0</v>
      </c>
      <c r="E222" s="15" t="s">
        <v>14979</v>
      </c>
      <c r="F222" s="15" t="s">
        <v>14677</v>
      </c>
      <c r="G222" s="15">
        <v>217.0</v>
      </c>
      <c r="H222" s="15" t="s">
        <v>12662</v>
      </c>
      <c r="I222" s="15" t="s">
        <v>12146</v>
      </c>
      <c r="K222" s="15" t="s">
        <v>12663</v>
      </c>
      <c r="L222" s="15" t="s">
        <v>12664</v>
      </c>
    </row>
    <row r="223">
      <c r="A223" s="15" t="s">
        <v>9860</v>
      </c>
      <c r="B223" s="14" t="s">
        <v>6147</v>
      </c>
      <c r="C223" s="15" t="s">
        <v>9861</v>
      </c>
      <c r="D223" s="15">
        <v>180.0</v>
      </c>
      <c r="E223" s="15" t="s">
        <v>14980</v>
      </c>
      <c r="F223" s="15" t="s">
        <v>14679</v>
      </c>
      <c r="G223" s="15">
        <v>218.0</v>
      </c>
      <c r="H223" s="15" t="s">
        <v>12665</v>
      </c>
      <c r="I223" s="15" t="s">
        <v>12152</v>
      </c>
      <c r="K223" s="15" t="s">
        <v>12666</v>
      </c>
      <c r="L223" s="15" t="s">
        <v>12667</v>
      </c>
    </row>
    <row r="224">
      <c r="A224" s="15" t="s">
        <v>9863</v>
      </c>
      <c r="B224" s="14" t="s">
        <v>6150</v>
      </c>
      <c r="C224" s="15" t="s">
        <v>9864</v>
      </c>
      <c r="D224" s="15">
        <v>180.0</v>
      </c>
      <c r="E224" s="15" t="s">
        <v>14981</v>
      </c>
      <c r="F224" s="15" t="s">
        <v>14681</v>
      </c>
      <c r="G224" s="15">
        <v>218.0</v>
      </c>
      <c r="H224" s="15" t="s">
        <v>12668</v>
      </c>
      <c r="I224" s="15" t="s">
        <v>12156</v>
      </c>
      <c r="K224" s="15" t="s">
        <v>12669</v>
      </c>
      <c r="L224" s="15" t="s">
        <v>12670</v>
      </c>
    </row>
    <row r="225">
      <c r="A225" s="15" t="s">
        <v>9866</v>
      </c>
      <c r="B225" s="14" t="s">
        <v>6152</v>
      </c>
      <c r="C225" s="15" t="s">
        <v>9867</v>
      </c>
      <c r="D225" s="15">
        <v>181.0</v>
      </c>
      <c r="E225" s="15" t="s">
        <v>14982</v>
      </c>
      <c r="F225" s="15" t="s">
        <v>14683</v>
      </c>
      <c r="G225" s="15">
        <v>220.0</v>
      </c>
      <c r="H225" s="15" t="s">
        <v>12671</v>
      </c>
      <c r="I225" s="15" t="s">
        <v>12158</v>
      </c>
      <c r="K225" s="15" t="s">
        <v>12672</v>
      </c>
      <c r="L225" s="15" t="s">
        <v>12673</v>
      </c>
    </row>
    <row r="226">
      <c r="A226" s="15" t="s">
        <v>9869</v>
      </c>
      <c r="B226" s="14" t="s">
        <v>6155</v>
      </c>
      <c r="C226" s="15" t="s">
        <v>9870</v>
      </c>
      <c r="D226" s="15">
        <v>181.0</v>
      </c>
      <c r="E226" s="15" t="s">
        <v>14983</v>
      </c>
      <c r="F226" s="15" t="s">
        <v>14685</v>
      </c>
      <c r="G226" s="15">
        <v>221.0</v>
      </c>
      <c r="H226" s="15" t="s">
        <v>12674</v>
      </c>
      <c r="I226" s="15" t="s">
        <v>12160</v>
      </c>
      <c r="K226" s="15" t="s">
        <v>12675</v>
      </c>
      <c r="L226" s="15" t="s">
        <v>9870</v>
      </c>
    </row>
    <row r="227">
      <c r="A227" s="15" t="s">
        <v>9872</v>
      </c>
      <c r="B227" s="14" t="s">
        <v>6158</v>
      </c>
      <c r="C227" s="15" t="s">
        <v>9873</v>
      </c>
      <c r="D227" s="15">
        <v>182.0</v>
      </c>
      <c r="E227" s="15" t="s">
        <v>14984</v>
      </c>
      <c r="F227" s="15" t="s">
        <v>14687</v>
      </c>
      <c r="G227" s="15">
        <v>221.0</v>
      </c>
      <c r="H227" s="15" t="s">
        <v>12676</v>
      </c>
      <c r="I227" s="15" t="s">
        <v>12162</v>
      </c>
      <c r="K227" s="15" t="s">
        <v>12677</v>
      </c>
      <c r="L227" s="15" t="s">
        <v>12678</v>
      </c>
    </row>
    <row r="228">
      <c r="A228" s="15" t="s">
        <v>9875</v>
      </c>
      <c r="B228" s="14" t="s">
        <v>6160</v>
      </c>
      <c r="C228" s="15" t="s">
        <v>9876</v>
      </c>
      <c r="D228" s="15">
        <v>183.0</v>
      </c>
      <c r="E228" s="15" t="s">
        <v>14985</v>
      </c>
      <c r="F228" s="15" t="s">
        <v>14689</v>
      </c>
      <c r="G228" s="15">
        <v>221.0</v>
      </c>
      <c r="H228" s="15" t="s">
        <v>12679</v>
      </c>
      <c r="I228" s="15" t="s">
        <v>12680</v>
      </c>
      <c r="K228" s="15" t="s">
        <v>12681</v>
      </c>
      <c r="L228" s="15" t="s">
        <v>12682</v>
      </c>
    </row>
    <row r="229">
      <c r="A229" s="15" t="s">
        <v>9878</v>
      </c>
      <c r="B229" s="14" t="s">
        <v>6162</v>
      </c>
      <c r="C229" s="15" t="s">
        <v>9879</v>
      </c>
      <c r="D229" s="15">
        <v>183.0</v>
      </c>
      <c r="E229" s="15" t="s">
        <v>14986</v>
      </c>
      <c r="F229" s="15" t="s">
        <v>14691</v>
      </c>
      <c r="G229" s="15">
        <v>221.0</v>
      </c>
      <c r="H229" s="15" t="s">
        <v>12683</v>
      </c>
      <c r="I229" s="15" t="s">
        <v>12170</v>
      </c>
      <c r="K229" s="15" t="s">
        <v>12684</v>
      </c>
      <c r="L229" s="15" t="s">
        <v>12685</v>
      </c>
    </row>
    <row r="230">
      <c r="A230" s="15" t="s">
        <v>9881</v>
      </c>
      <c r="B230" s="14" t="s">
        <v>6164</v>
      </c>
      <c r="C230" s="15" t="s">
        <v>9882</v>
      </c>
      <c r="D230" s="15">
        <v>184.0</v>
      </c>
      <c r="E230" s="15" t="s">
        <v>14987</v>
      </c>
      <c r="F230" s="15" t="s">
        <v>14693</v>
      </c>
      <c r="G230" s="15">
        <v>222.0</v>
      </c>
      <c r="H230" s="15" t="s">
        <v>12686</v>
      </c>
      <c r="I230" s="15" t="s">
        <v>12174</v>
      </c>
      <c r="K230" s="15" t="s">
        <v>12687</v>
      </c>
      <c r="L230" s="15" t="s">
        <v>12688</v>
      </c>
    </row>
    <row r="231">
      <c r="A231" s="15" t="s">
        <v>9884</v>
      </c>
      <c r="B231" s="14" t="s">
        <v>6167</v>
      </c>
      <c r="C231" s="15" t="s">
        <v>9885</v>
      </c>
      <c r="D231" s="15">
        <v>184.0</v>
      </c>
      <c r="E231" s="15" t="s">
        <v>14988</v>
      </c>
      <c r="F231" s="15" t="s">
        <v>14695</v>
      </c>
      <c r="G231" s="15">
        <v>222.0</v>
      </c>
      <c r="H231" s="15" t="s">
        <v>12689</v>
      </c>
      <c r="I231" s="15" t="s">
        <v>12178</v>
      </c>
      <c r="K231" s="15" t="s">
        <v>12690</v>
      </c>
      <c r="L231" s="15" t="s">
        <v>12691</v>
      </c>
    </row>
    <row r="232">
      <c r="A232" s="15" t="s">
        <v>9887</v>
      </c>
      <c r="B232" s="14" t="s">
        <v>6169</v>
      </c>
      <c r="C232" s="15" t="s">
        <v>9888</v>
      </c>
      <c r="D232" s="15">
        <v>184.0</v>
      </c>
      <c r="E232" s="15" t="s">
        <v>14989</v>
      </c>
      <c r="F232" s="15" t="s">
        <v>14697</v>
      </c>
      <c r="G232" s="15">
        <v>222.0</v>
      </c>
      <c r="H232" s="15" t="s">
        <v>12692</v>
      </c>
      <c r="I232" s="15" t="s">
        <v>12180</v>
      </c>
      <c r="K232" s="15" t="s">
        <v>12693</v>
      </c>
      <c r="L232" s="15" t="s">
        <v>12694</v>
      </c>
    </row>
    <row r="233">
      <c r="A233" s="15" t="s">
        <v>9890</v>
      </c>
      <c r="B233" s="14" t="s">
        <v>6171</v>
      </c>
      <c r="C233" s="15" t="s">
        <v>9891</v>
      </c>
      <c r="D233" s="15">
        <v>184.0</v>
      </c>
      <c r="E233" s="15" t="s">
        <v>14989</v>
      </c>
      <c r="F233" s="15" t="s">
        <v>14697</v>
      </c>
      <c r="G233" s="15">
        <v>222.0</v>
      </c>
      <c r="H233" s="15" t="s">
        <v>12692</v>
      </c>
      <c r="I233" s="15" t="s">
        <v>12180</v>
      </c>
      <c r="K233" s="15" t="s">
        <v>12695</v>
      </c>
      <c r="L233" s="15" t="s">
        <v>12696</v>
      </c>
    </row>
    <row r="234">
      <c r="A234" s="15" t="s">
        <v>9893</v>
      </c>
      <c r="B234" s="14" t="s">
        <v>6173</v>
      </c>
      <c r="C234" s="15" t="s">
        <v>9894</v>
      </c>
      <c r="D234" s="15">
        <v>185.0</v>
      </c>
      <c r="E234" s="15" t="s">
        <v>14990</v>
      </c>
      <c r="F234" s="15" t="s">
        <v>14699</v>
      </c>
      <c r="G234" s="15">
        <v>223.0</v>
      </c>
      <c r="H234" s="15" t="s">
        <v>12697</v>
      </c>
      <c r="I234" s="15" t="s">
        <v>12192</v>
      </c>
      <c r="K234" s="15" t="s">
        <v>12698</v>
      </c>
      <c r="L234" s="15" t="s">
        <v>12699</v>
      </c>
    </row>
    <row r="235">
      <c r="A235" s="15" t="s">
        <v>9896</v>
      </c>
      <c r="B235" s="14" t="s">
        <v>6176</v>
      </c>
      <c r="C235" s="15" t="s">
        <v>9897</v>
      </c>
      <c r="D235" s="15">
        <v>186.0</v>
      </c>
      <c r="E235" s="15" t="s">
        <v>14991</v>
      </c>
      <c r="F235" s="15" t="s">
        <v>14701</v>
      </c>
      <c r="G235" s="15">
        <v>224.0</v>
      </c>
      <c r="H235" s="15" t="s">
        <v>12700</v>
      </c>
      <c r="I235" s="15" t="s">
        <v>12196</v>
      </c>
      <c r="K235" s="15" t="s">
        <v>12701</v>
      </c>
      <c r="L235" s="15" t="s">
        <v>12702</v>
      </c>
    </row>
    <row r="236">
      <c r="A236" s="15" t="s">
        <v>9898</v>
      </c>
      <c r="B236" s="14" t="s">
        <v>6179</v>
      </c>
      <c r="C236" s="15" t="s">
        <v>9899</v>
      </c>
      <c r="D236" s="15">
        <v>188.0</v>
      </c>
      <c r="E236" s="15" t="s">
        <v>14992</v>
      </c>
      <c r="F236" s="15" t="s">
        <v>14703</v>
      </c>
      <c r="G236" s="15">
        <v>224.0</v>
      </c>
      <c r="H236" s="15" t="s">
        <v>12703</v>
      </c>
      <c r="I236" s="15" t="s">
        <v>12200</v>
      </c>
      <c r="K236" s="15" t="s">
        <v>12704</v>
      </c>
      <c r="L236" s="15" t="s">
        <v>12705</v>
      </c>
    </row>
    <row r="237">
      <c r="A237" s="15" t="s">
        <v>9901</v>
      </c>
      <c r="B237" s="14" t="s">
        <v>6181</v>
      </c>
      <c r="C237" s="15" t="s">
        <v>9902</v>
      </c>
      <c r="D237" s="15">
        <v>188.0</v>
      </c>
      <c r="E237" s="15" t="s">
        <v>14993</v>
      </c>
      <c r="F237" s="15" t="s">
        <v>14705</v>
      </c>
      <c r="G237" s="15">
        <v>224.0</v>
      </c>
      <c r="H237" s="15" t="s">
        <v>12706</v>
      </c>
      <c r="I237" s="15" t="s">
        <v>12204</v>
      </c>
      <c r="K237" s="15" t="s">
        <v>12707</v>
      </c>
      <c r="L237" s="15" t="s">
        <v>12708</v>
      </c>
    </row>
    <row r="238">
      <c r="A238" s="15" t="s">
        <v>9904</v>
      </c>
      <c r="B238" s="14" t="s">
        <v>6183</v>
      </c>
      <c r="C238" s="15" t="s">
        <v>9905</v>
      </c>
      <c r="D238" s="15">
        <v>188.0</v>
      </c>
      <c r="E238" s="15" t="s">
        <v>14993</v>
      </c>
      <c r="F238" s="15" t="s">
        <v>14705</v>
      </c>
      <c r="G238" s="15">
        <v>224.0</v>
      </c>
      <c r="H238" s="15" t="s">
        <v>12703</v>
      </c>
      <c r="I238" s="15" t="s">
        <v>12200</v>
      </c>
      <c r="K238" s="15" t="s">
        <v>12709</v>
      </c>
      <c r="L238" s="15" t="s">
        <v>12710</v>
      </c>
    </row>
    <row r="239">
      <c r="A239" s="15" t="s">
        <v>9907</v>
      </c>
      <c r="B239" s="14" t="s">
        <v>6185</v>
      </c>
      <c r="C239" s="15" t="s">
        <v>9908</v>
      </c>
      <c r="D239" s="15">
        <v>188.0</v>
      </c>
      <c r="E239" s="15" t="s">
        <v>14993</v>
      </c>
      <c r="F239" s="15" t="s">
        <v>14705</v>
      </c>
      <c r="G239" s="15">
        <v>223.0</v>
      </c>
      <c r="H239" s="15" t="s">
        <v>12697</v>
      </c>
      <c r="I239" s="15" t="s">
        <v>12192</v>
      </c>
      <c r="K239" s="15" t="s">
        <v>12711</v>
      </c>
      <c r="L239" s="15" t="s">
        <v>12712</v>
      </c>
    </row>
    <row r="240">
      <c r="A240" s="15" t="s">
        <v>9910</v>
      </c>
      <c r="B240" s="14" t="s">
        <v>6187</v>
      </c>
      <c r="C240" s="15" t="s">
        <v>9911</v>
      </c>
      <c r="D240" s="15">
        <v>188.0</v>
      </c>
      <c r="E240" s="15" t="s">
        <v>14993</v>
      </c>
      <c r="F240" s="15" t="s">
        <v>14705</v>
      </c>
      <c r="G240" s="15">
        <v>223.0</v>
      </c>
      <c r="H240" s="15" t="s">
        <v>12697</v>
      </c>
      <c r="I240" s="15" t="s">
        <v>12192</v>
      </c>
      <c r="K240" s="15" t="s">
        <v>12713</v>
      </c>
      <c r="L240" s="15" t="s">
        <v>12714</v>
      </c>
    </row>
    <row r="241">
      <c r="A241" s="15" t="s">
        <v>9913</v>
      </c>
      <c r="B241" s="14" t="s">
        <v>6189</v>
      </c>
      <c r="C241" s="15" t="s">
        <v>9914</v>
      </c>
      <c r="D241" s="15">
        <v>188.0</v>
      </c>
      <c r="E241" s="15" t="s">
        <v>14993</v>
      </c>
      <c r="F241" s="15" t="s">
        <v>14705</v>
      </c>
      <c r="G241" s="15">
        <v>223.0</v>
      </c>
      <c r="H241" s="15" t="s">
        <v>12697</v>
      </c>
      <c r="I241" s="15" t="s">
        <v>12192</v>
      </c>
      <c r="K241" s="15" t="s">
        <v>12715</v>
      </c>
      <c r="L241" s="15" t="s">
        <v>12716</v>
      </c>
    </row>
    <row r="242">
      <c r="A242" s="15" t="s">
        <v>9916</v>
      </c>
      <c r="B242" s="14" t="s">
        <v>6191</v>
      </c>
      <c r="C242" s="15" t="s">
        <v>9917</v>
      </c>
      <c r="D242" s="15">
        <v>188.0</v>
      </c>
      <c r="E242" s="15" t="s">
        <v>14993</v>
      </c>
      <c r="F242" s="15" t="s">
        <v>14705</v>
      </c>
      <c r="G242" s="15">
        <v>223.0</v>
      </c>
      <c r="H242" s="15" t="s">
        <v>12697</v>
      </c>
      <c r="I242" s="15" t="s">
        <v>12192</v>
      </c>
      <c r="K242" s="15" t="s">
        <v>12717</v>
      </c>
      <c r="L242" s="15" t="s">
        <v>12718</v>
      </c>
    </row>
    <row r="243">
      <c r="A243" s="15" t="s">
        <v>9919</v>
      </c>
      <c r="B243" s="14" t="s">
        <v>6193</v>
      </c>
      <c r="C243" s="15" t="s">
        <v>9920</v>
      </c>
      <c r="D243" s="15">
        <v>188.0</v>
      </c>
      <c r="E243" s="15" t="s">
        <v>14994</v>
      </c>
      <c r="F243" s="15" t="s">
        <v>14707</v>
      </c>
      <c r="G243" s="15">
        <v>224.0</v>
      </c>
      <c r="H243" s="15" t="s">
        <v>12719</v>
      </c>
      <c r="I243" s="15" t="s">
        <v>12206</v>
      </c>
      <c r="K243" s="15" t="s">
        <v>12720</v>
      </c>
      <c r="L243" s="15" t="s">
        <v>12721</v>
      </c>
    </row>
    <row r="244">
      <c r="A244" s="15" t="s">
        <v>9922</v>
      </c>
      <c r="B244" s="14" t="s">
        <v>6195</v>
      </c>
      <c r="C244" s="15" t="s">
        <v>9923</v>
      </c>
      <c r="D244" s="15">
        <v>189.0</v>
      </c>
      <c r="E244" s="15" t="s">
        <v>14995</v>
      </c>
      <c r="F244" s="15" t="s">
        <v>14709</v>
      </c>
      <c r="G244" s="15">
        <v>225.0</v>
      </c>
      <c r="H244" s="15" t="s">
        <v>12722</v>
      </c>
      <c r="I244" s="15" t="s">
        <v>12210</v>
      </c>
      <c r="K244" s="15" t="s">
        <v>12723</v>
      </c>
      <c r="L244" s="15" t="s">
        <v>12724</v>
      </c>
    </row>
    <row r="245">
      <c r="A245" s="15" t="s">
        <v>9925</v>
      </c>
      <c r="B245" s="14" t="s">
        <v>6198</v>
      </c>
      <c r="C245" s="15" t="s">
        <v>9926</v>
      </c>
      <c r="D245" s="15">
        <v>189.0</v>
      </c>
      <c r="E245" s="15" t="s">
        <v>14995</v>
      </c>
      <c r="F245" s="15" t="s">
        <v>14709</v>
      </c>
      <c r="G245" s="15">
        <v>225.0</v>
      </c>
      <c r="H245" s="15" t="s">
        <v>12722</v>
      </c>
      <c r="I245" s="15" t="s">
        <v>12210</v>
      </c>
    </row>
    <row r="246">
      <c r="A246" s="15" t="s">
        <v>9928</v>
      </c>
      <c r="B246" s="14" t="s">
        <v>6200</v>
      </c>
      <c r="C246" s="15" t="s">
        <v>9929</v>
      </c>
      <c r="D246" s="15">
        <v>190.0</v>
      </c>
      <c r="E246" s="15" t="s">
        <v>14996</v>
      </c>
      <c r="F246" s="15" t="s">
        <v>14711</v>
      </c>
      <c r="G246" s="15">
        <v>225.0</v>
      </c>
      <c r="H246" s="15" t="s">
        <v>12725</v>
      </c>
      <c r="I246" s="15" t="s">
        <v>12214</v>
      </c>
      <c r="K246" s="15" t="s">
        <v>12726</v>
      </c>
      <c r="L246" s="15" t="s">
        <v>12727</v>
      </c>
    </row>
    <row r="247">
      <c r="A247" s="15" t="s">
        <v>9931</v>
      </c>
      <c r="B247" s="14" t="s">
        <v>6202</v>
      </c>
      <c r="C247" s="15" t="s">
        <v>9932</v>
      </c>
      <c r="D247" s="15">
        <v>190.0</v>
      </c>
      <c r="E247" s="15" t="s">
        <v>14996</v>
      </c>
      <c r="F247" s="15" t="s">
        <v>14711</v>
      </c>
      <c r="G247" s="15">
        <v>225.0</v>
      </c>
      <c r="H247" s="15" t="s">
        <v>12725</v>
      </c>
      <c r="I247" s="15" t="s">
        <v>12214</v>
      </c>
    </row>
    <row r="248">
      <c r="A248" s="15" t="s">
        <v>9934</v>
      </c>
      <c r="B248" s="14" t="s">
        <v>6204</v>
      </c>
      <c r="C248" s="15" t="s">
        <v>9935</v>
      </c>
      <c r="D248" s="15">
        <v>191.0</v>
      </c>
      <c r="E248" s="15" t="s">
        <v>14997</v>
      </c>
      <c r="F248" s="15" t="s">
        <v>14713</v>
      </c>
      <c r="G248" s="15">
        <v>227.0</v>
      </c>
      <c r="H248" s="15" t="s">
        <v>12728</v>
      </c>
      <c r="I248" s="15" t="s">
        <v>12218</v>
      </c>
      <c r="K248" s="15" t="s">
        <v>12729</v>
      </c>
      <c r="L248" s="15" t="s">
        <v>12730</v>
      </c>
    </row>
    <row r="249">
      <c r="A249" s="15" t="s">
        <v>9937</v>
      </c>
      <c r="B249" s="14" t="s">
        <v>6207</v>
      </c>
      <c r="C249" s="15" t="s">
        <v>9938</v>
      </c>
      <c r="D249" s="15">
        <v>192.0</v>
      </c>
      <c r="E249" s="15" t="s">
        <v>14998</v>
      </c>
      <c r="F249" s="15" t="s">
        <v>14715</v>
      </c>
      <c r="G249" s="15">
        <v>227.0</v>
      </c>
      <c r="H249" s="15" t="s">
        <v>12731</v>
      </c>
      <c r="I249" s="15" t="s">
        <v>12222</v>
      </c>
      <c r="K249" s="15" t="s">
        <v>12732</v>
      </c>
      <c r="L249" s="15" t="s">
        <v>12733</v>
      </c>
    </row>
    <row r="250">
      <c r="A250" s="15" t="s">
        <v>9940</v>
      </c>
      <c r="B250" s="14" t="s">
        <v>6209</v>
      </c>
      <c r="C250" s="15" t="s">
        <v>9941</v>
      </c>
      <c r="D250" s="15">
        <v>192.0</v>
      </c>
      <c r="E250" s="15" t="s">
        <v>14999</v>
      </c>
      <c r="F250" s="15" t="s">
        <v>14717</v>
      </c>
      <c r="G250" s="15">
        <v>228.0</v>
      </c>
      <c r="H250" s="15" t="s">
        <v>12734</v>
      </c>
      <c r="I250" s="15" t="s">
        <v>12226</v>
      </c>
      <c r="K250" s="15" t="s">
        <v>12735</v>
      </c>
      <c r="L250" s="15" t="s">
        <v>12736</v>
      </c>
    </row>
    <row r="251">
      <c r="A251" s="15" t="s">
        <v>9943</v>
      </c>
      <c r="B251" s="14" t="s">
        <v>6212</v>
      </c>
      <c r="C251" s="15" t="s">
        <v>9944</v>
      </c>
      <c r="D251" s="15">
        <v>193.0</v>
      </c>
      <c r="E251" s="15" t="s">
        <v>15000</v>
      </c>
      <c r="F251" s="15" t="s">
        <v>14719</v>
      </c>
      <c r="G251" s="15">
        <v>228.0</v>
      </c>
      <c r="H251" s="15" t="s">
        <v>12737</v>
      </c>
      <c r="I251" s="15" t="s">
        <v>12230</v>
      </c>
      <c r="K251" s="15" t="s">
        <v>12738</v>
      </c>
      <c r="L251" s="15" t="s">
        <v>12739</v>
      </c>
    </row>
    <row r="252">
      <c r="A252" s="15" t="s">
        <v>9946</v>
      </c>
      <c r="B252" s="14" t="s">
        <v>6214</v>
      </c>
      <c r="C252" s="15" t="s">
        <v>9947</v>
      </c>
      <c r="D252" s="15">
        <v>193.0</v>
      </c>
      <c r="E252" s="15" t="s">
        <v>15001</v>
      </c>
      <c r="F252" s="15" t="s">
        <v>14721</v>
      </c>
      <c r="G252" s="15">
        <v>229.0</v>
      </c>
      <c r="H252" s="15" t="s">
        <v>12740</v>
      </c>
      <c r="I252" s="15" t="s">
        <v>12234</v>
      </c>
      <c r="K252" s="15" t="s">
        <v>12741</v>
      </c>
      <c r="L252" s="15" t="s">
        <v>12742</v>
      </c>
    </row>
    <row r="253">
      <c r="A253" s="15" t="s">
        <v>9949</v>
      </c>
      <c r="B253" s="14" t="s">
        <v>6217</v>
      </c>
      <c r="C253" s="15" t="s">
        <v>9950</v>
      </c>
      <c r="D253" s="15">
        <v>194.0</v>
      </c>
      <c r="E253" s="15" t="s">
        <v>15002</v>
      </c>
      <c r="F253" s="15" t="s">
        <v>14723</v>
      </c>
      <c r="G253" s="15">
        <v>229.0</v>
      </c>
      <c r="H253" s="15" t="s">
        <v>12743</v>
      </c>
      <c r="I253" s="15" t="s">
        <v>12238</v>
      </c>
      <c r="K253" s="15" t="s">
        <v>12744</v>
      </c>
      <c r="L253" s="15" t="s">
        <v>12745</v>
      </c>
    </row>
    <row r="254">
      <c r="A254" s="15" t="s">
        <v>9952</v>
      </c>
      <c r="B254" s="14" t="s">
        <v>6219</v>
      </c>
      <c r="C254" s="15" t="s">
        <v>9953</v>
      </c>
      <c r="D254" s="15">
        <v>194.0</v>
      </c>
      <c r="E254" s="15" t="s">
        <v>15003</v>
      </c>
      <c r="F254" s="15" t="s">
        <v>14725</v>
      </c>
      <c r="G254" s="15">
        <v>231.0</v>
      </c>
      <c r="H254" s="15" t="s">
        <v>12746</v>
      </c>
      <c r="I254" s="15" t="s">
        <v>12242</v>
      </c>
      <c r="K254" s="15" t="s">
        <v>12747</v>
      </c>
      <c r="L254" s="15" t="s">
        <v>12748</v>
      </c>
    </row>
    <row r="255">
      <c r="A255" s="15" t="s">
        <v>9955</v>
      </c>
      <c r="B255" s="14" t="s">
        <v>6222</v>
      </c>
      <c r="C255" s="15" t="s">
        <v>9956</v>
      </c>
      <c r="D255" s="15">
        <v>195.0</v>
      </c>
      <c r="E255" s="15" t="s">
        <v>15004</v>
      </c>
      <c r="F255" s="15" t="s">
        <v>14727</v>
      </c>
      <c r="G255" s="15">
        <v>231.0</v>
      </c>
      <c r="H255" s="15" t="s">
        <v>12749</v>
      </c>
      <c r="I255" s="15" t="s">
        <v>12246</v>
      </c>
      <c r="K255" s="15" t="s">
        <v>12750</v>
      </c>
      <c r="L255" s="15" t="s">
        <v>12751</v>
      </c>
    </row>
    <row r="256">
      <c r="A256" s="15" t="s">
        <v>9958</v>
      </c>
      <c r="B256" s="14" t="s">
        <v>6224</v>
      </c>
      <c r="C256" s="15" t="s">
        <v>9959</v>
      </c>
      <c r="D256" s="15">
        <v>197.0</v>
      </c>
      <c r="E256" s="15" t="s">
        <v>15005</v>
      </c>
      <c r="F256" s="15" t="s">
        <v>14729</v>
      </c>
      <c r="G256" s="15">
        <v>233.0</v>
      </c>
      <c r="H256" s="15" t="s">
        <v>12752</v>
      </c>
      <c r="I256" s="15" t="s">
        <v>12250</v>
      </c>
      <c r="K256" s="15" t="s">
        <v>12753</v>
      </c>
      <c r="L256" s="15" t="s">
        <v>12754</v>
      </c>
    </row>
    <row r="257">
      <c r="A257" s="15" t="s">
        <v>9961</v>
      </c>
      <c r="B257" s="14" t="s">
        <v>6227</v>
      </c>
      <c r="C257" s="15" t="s">
        <v>9962</v>
      </c>
      <c r="D257" s="15">
        <v>198.0</v>
      </c>
      <c r="E257" s="15" t="s">
        <v>15006</v>
      </c>
      <c r="F257" s="15" t="s">
        <v>14731</v>
      </c>
      <c r="G257" s="15">
        <v>234.0</v>
      </c>
      <c r="H257" s="15" t="s">
        <v>12755</v>
      </c>
      <c r="I257" s="15" t="s">
        <v>12254</v>
      </c>
      <c r="K257" s="15" t="s">
        <v>12756</v>
      </c>
      <c r="L257" s="15" t="s">
        <v>12757</v>
      </c>
    </row>
    <row r="258">
      <c r="A258" s="15" t="s">
        <v>9964</v>
      </c>
      <c r="B258" s="14" t="s">
        <v>6230</v>
      </c>
      <c r="C258" s="15" t="s">
        <v>9965</v>
      </c>
      <c r="D258" s="15">
        <v>198.0</v>
      </c>
      <c r="E258" s="15" t="s">
        <v>15006</v>
      </c>
      <c r="F258" s="15" t="s">
        <v>14731</v>
      </c>
      <c r="G258" s="15">
        <v>234.0</v>
      </c>
      <c r="H258" s="15" t="s">
        <v>12758</v>
      </c>
      <c r="I258" s="15" t="s">
        <v>12258</v>
      </c>
    </row>
    <row r="259">
      <c r="A259" s="15" t="s">
        <v>9967</v>
      </c>
      <c r="B259" s="14" t="s">
        <v>6232</v>
      </c>
      <c r="C259" s="15" t="s">
        <v>9968</v>
      </c>
      <c r="D259" s="15">
        <v>199.0</v>
      </c>
      <c r="E259" s="15" t="s">
        <v>15007</v>
      </c>
      <c r="F259" s="15" t="s">
        <v>14733</v>
      </c>
      <c r="G259" s="15">
        <v>235.0</v>
      </c>
      <c r="H259" s="15" t="s">
        <v>12759</v>
      </c>
      <c r="I259" s="15" t="s">
        <v>12262</v>
      </c>
      <c r="K259" s="15" t="s">
        <v>12760</v>
      </c>
      <c r="L259" s="15" t="s">
        <v>9968</v>
      </c>
    </row>
    <row r="260">
      <c r="A260" s="15" t="s">
        <v>9970</v>
      </c>
      <c r="B260" s="14" t="s">
        <v>6235</v>
      </c>
      <c r="C260" s="15" t="s">
        <v>9971</v>
      </c>
      <c r="D260" s="15">
        <v>200.0</v>
      </c>
      <c r="E260" s="15" t="s">
        <v>15008</v>
      </c>
      <c r="F260" s="15" t="s">
        <v>14735</v>
      </c>
      <c r="G260" s="15">
        <v>236.0</v>
      </c>
      <c r="H260" s="15" t="s">
        <v>12761</v>
      </c>
      <c r="I260" s="15" t="s">
        <v>12266</v>
      </c>
      <c r="K260" s="15" t="s">
        <v>12762</v>
      </c>
      <c r="L260" s="15" t="s">
        <v>12763</v>
      </c>
    </row>
    <row r="261">
      <c r="A261" s="15" t="s">
        <v>9973</v>
      </c>
      <c r="B261" s="14" t="s">
        <v>6238</v>
      </c>
      <c r="C261" s="15" t="s">
        <v>9974</v>
      </c>
      <c r="D261" s="15">
        <v>201.0</v>
      </c>
      <c r="E261" s="15" t="s">
        <v>15009</v>
      </c>
      <c r="F261" s="15" t="s">
        <v>14737</v>
      </c>
      <c r="G261" s="15">
        <v>237.0</v>
      </c>
      <c r="H261" s="15" t="s">
        <v>12764</v>
      </c>
      <c r="I261" s="15" t="s">
        <v>12270</v>
      </c>
      <c r="K261" s="15" t="s">
        <v>12765</v>
      </c>
      <c r="L261" s="15" t="s">
        <v>12766</v>
      </c>
    </row>
    <row r="262">
      <c r="A262" s="15" t="s">
        <v>9976</v>
      </c>
      <c r="B262" s="14" t="s">
        <v>6241</v>
      </c>
      <c r="C262" s="15" t="s">
        <v>9977</v>
      </c>
      <c r="D262" s="15">
        <v>201.0</v>
      </c>
      <c r="E262" s="15" t="s">
        <v>15010</v>
      </c>
      <c r="F262" s="15" t="s">
        <v>14739</v>
      </c>
      <c r="G262" s="15">
        <v>237.0</v>
      </c>
      <c r="H262" s="15" t="s">
        <v>12767</v>
      </c>
      <c r="I262" s="15" t="s">
        <v>12272</v>
      </c>
      <c r="K262" s="15" t="s">
        <v>12768</v>
      </c>
      <c r="L262" s="15" t="s">
        <v>9977</v>
      </c>
    </row>
    <row r="263">
      <c r="A263" s="15" t="s">
        <v>9979</v>
      </c>
      <c r="B263" s="14" t="s">
        <v>6243</v>
      </c>
      <c r="C263" s="15" t="s">
        <v>9980</v>
      </c>
      <c r="D263" s="15">
        <v>201.0</v>
      </c>
      <c r="E263" s="15" t="s">
        <v>15011</v>
      </c>
      <c r="F263" s="15" t="s">
        <v>14741</v>
      </c>
      <c r="G263" s="15">
        <v>238.0</v>
      </c>
      <c r="H263" s="15" t="s">
        <v>12769</v>
      </c>
      <c r="I263" s="15" t="s">
        <v>12274</v>
      </c>
      <c r="K263" s="15" t="s">
        <v>12770</v>
      </c>
      <c r="L263" s="15" t="s">
        <v>9980</v>
      </c>
    </row>
    <row r="264">
      <c r="A264" s="15" t="s">
        <v>9982</v>
      </c>
      <c r="B264" s="14" t="s">
        <v>6246</v>
      </c>
      <c r="C264" s="15" t="s">
        <v>9983</v>
      </c>
      <c r="D264" s="15">
        <v>202.0</v>
      </c>
      <c r="E264" s="15" t="s">
        <v>15012</v>
      </c>
      <c r="F264" s="15" t="s">
        <v>14743</v>
      </c>
      <c r="G264" s="15">
        <v>240.0</v>
      </c>
      <c r="H264" s="15" t="s">
        <v>12771</v>
      </c>
      <c r="I264" s="15" t="s">
        <v>12276</v>
      </c>
      <c r="K264" s="15" t="s">
        <v>12772</v>
      </c>
      <c r="L264" s="15" t="s">
        <v>12773</v>
      </c>
    </row>
    <row r="265">
      <c r="A265" s="15" t="s">
        <v>9985</v>
      </c>
      <c r="B265" s="14" t="s">
        <v>6249</v>
      </c>
      <c r="C265" s="15" t="s">
        <v>9986</v>
      </c>
      <c r="D265" s="15">
        <v>202.0</v>
      </c>
      <c r="E265" s="15" t="s">
        <v>15013</v>
      </c>
      <c r="F265" s="15" t="s">
        <v>14745</v>
      </c>
      <c r="G265" s="15">
        <v>240.0</v>
      </c>
      <c r="H265" s="15" t="s">
        <v>12774</v>
      </c>
      <c r="I265" s="15" t="s">
        <v>12278</v>
      </c>
      <c r="K265" s="15" t="s">
        <v>12775</v>
      </c>
      <c r="L265" s="15" t="s">
        <v>12776</v>
      </c>
    </row>
    <row r="266">
      <c r="A266" s="15" t="s">
        <v>9988</v>
      </c>
      <c r="B266" s="14" t="s">
        <v>6251</v>
      </c>
      <c r="C266" s="15" t="s">
        <v>9989</v>
      </c>
      <c r="D266" s="15">
        <v>203.0</v>
      </c>
      <c r="E266" s="15" t="s">
        <v>15014</v>
      </c>
      <c r="F266" s="15" t="s">
        <v>14747</v>
      </c>
      <c r="G266" s="15">
        <v>241.0</v>
      </c>
      <c r="H266" s="15" t="s">
        <v>12777</v>
      </c>
      <c r="I266" s="15" t="s">
        <v>12281</v>
      </c>
      <c r="K266" s="15" t="s">
        <v>12778</v>
      </c>
      <c r="L266" s="15" t="s">
        <v>12779</v>
      </c>
    </row>
    <row r="267">
      <c r="A267" s="15" t="s">
        <v>9991</v>
      </c>
      <c r="B267" s="14" t="s">
        <v>6254</v>
      </c>
      <c r="C267" s="15" t="s">
        <v>9992</v>
      </c>
      <c r="D267" s="15">
        <v>203.0</v>
      </c>
      <c r="E267" s="15" t="s">
        <v>15015</v>
      </c>
      <c r="F267" s="15" t="s">
        <v>14749</v>
      </c>
      <c r="G267" s="15">
        <v>243.0</v>
      </c>
      <c r="H267" s="15" t="s">
        <v>12780</v>
      </c>
      <c r="I267" s="15" t="s">
        <v>12285</v>
      </c>
      <c r="K267" s="15" t="s">
        <v>12781</v>
      </c>
      <c r="L267" s="15" t="s">
        <v>12782</v>
      </c>
    </row>
    <row r="268">
      <c r="A268" s="15" t="s">
        <v>9994</v>
      </c>
      <c r="B268" s="14" t="s">
        <v>6257</v>
      </c>
      <c r="C268" s="15" t="s">
        <v>9995</v>
      </c>
      <c r="D268" s="15">
        <v>204.0</v>
      </c>
      <c r="E268" s="15" t="s">
        <v>15016</v>
      </c>
      <c r="F268" s="15" t="s">
        <v>14751</v>
      </c>
      <c r="G268" s="15">
        <v>243.0</v>
      </c>
      <c r="H268" s="15" t="s">
        <v>12780</v>
      </c>
      <c r="I268" s="15" t="s">
        <v>12285</v>
      </c>
    </row>
    <row r="269">
      <c r="A269" s="15" t="s">
        <v>9997</v>
      </c>
      <c r="B269" s="14" t="s">
        <v>6259</v>
      </c>
      <c r="C269" s="15" t="s">
        <v>9998</v>
      </c>
      <c r="D269" s="15">
        <v>207.0</v>
      </c>
      <c r="E269" s="15" t="s">
        <v>15017</v>
      </c>
      <c r="F269" s="15" t="s">
        <v>14753</v>
      </c>
      <c r="G269" s="15">
        <v>243.0</v>
      </c>
      <c r="H269" s="15" t="s">
        <v>12780</v>
      </c>
      <c r="I269" s="15" t="s">
        <v>12285</v>
      </c>
    </row>
    <row r="270">
      <c r="A270" s="15" t="s">
        <v>10000</v>
      </c>
      <c r="B270" s="14" t="s">
        <v>6261</v>
      </c>
      <c r="C270" s="15" t="s">
        <v>10001</v>
      </c>
      <c r="D270" s="15">
        <v>207.0</v>
      </c>
      <c r="E270" s="15" t="s">
        <v>15017</v>
      </c>
      <c r="F270" s="15" t="s">
        <v>14753</v>
      </c>
      <c r="G270" s="15">
        <v>243.0</v>
      </c>
      <c r="H270" s="15" t="s">
        <v>12780</v>
      </c>
      <c r="I270" s="15" t="s">
        <v>12285</v>
      </c>
    </row>
    <row r="271">
      <c r="A271" s="15" t="s">
        <v>10003</v>
      </c>
      <c r="B271" s="14" t="s">
        <v>6263</v>
      </c>
      <c r="C271" s="15" t="s">
        <v>10004</v>
      </c>
      <c r="D271" s="15">
        <v>207.0</v>
      </c>
      <c r="E271" s="15" t="s">
        <v>15018</v>
      </c>
      <c r="F271" s="15" t="s">
        <v>14755</v>
      </c>
      <c r="G271" s="15">
        <v>243.0</v>
      </c>
      <c r="H271" s="15" t="s">
        <v>12783</v>
      </c>
      <c r="I271" s="15" t="s">
        <v>12784</v>
      </c>
      <c r="K271" s="15" t="s">
        <v>12785</v>
      </c>
      <c r="L271" s="15" t="s">
        <v>12786</v>
      </c>
    </row>
    <row r="272">
      <c r="A272" s="15" t="s">
        <v>10006</v>
      </c>
      <c r="B272" s="14" t="s">
        <v>6265</v>
      </c>
      <c r="C272" s="15" t="s">
        <v>10007</v>
      </c>
      <c r="D272" s="15">
        <v>207.0</v>
      </c>
      <c r="E272" s="15" t="s">
        <v>15018</v>
      </c>
      <c r="F272" s="15" t="s">
        <v>14755</v>
      </c>
      <c r="G272" s="15">
        <v>243.0</v>
      </c>
      <c r="H272" s="15" t="s">
        <v>12783</v>
      </c>
      <c r="I272" s="15" t="s">
        <v>12784</v>
      </c>
    </row>
    <row r="273">
      <c r="A273" s="15" t="s">
        <v>10009</v>
      </c>
      <c r="B273" s="14" t="s">
        <v>6267</v>
      </c>
      <c r="C273" s="15" t="s">
        <v>10010</v>
      </c>
      <c r="D273" s="15">
        <v>207.0</v>
      </c>
      <c r="E273" s="15" t="s">
        <v>15019</v>
      </c>
      <c r="F273" s="15" t="s">
        <v>14757</v>
      </c>
      <c r="G273" s="15">
        <v>243.0</v>
      </c>
      <c r="H273" s="15" t="s">
        <v>12787</v>
      </c>
      <c r="I273" s="15" t="s">
        <v>12291</v>
      </c>
      <c r="K273" s="15" t="s">
        <v>12788</v>
      </c>
      <c r="L273" s="15" t="s">
        <v>12789</v>
      </c>
    </row>
    <row r="274">
      <c r="A274" s="15" t="s">
        <v>10012</v>
      </c>
      <c r="B274" s="14" t="s">
        <v>6269</v>
      </c>
      <c r="C274" s="15" t="s">
        <v>10013</v>
      </c>
      <c r="D274" s="15">
        <v>208.0</v>
      </c>
      <c r="E274" s="15" t="s">
        <v>15020</v>
      </c>
      <c r="F274" s="15" t="s">
        <v>14759</v>
      </c>
      <c r="G274" s="15">
        <v>246.0</v>
      </c>
      <c r="H274" s="15" t="s">
        <v>12790</v>
      </c>
      <c r="I274" s="15" t="s">
        <v>12293</v>
      </c>
      <c r="K274" s="15" t="s">
        <v>12791</v>
      </c>
      <c r="L274" s="15" t="s">
        <v>12792</v>
      </c>
    </row>
    <row r="275">
      <c r="A275" s="15" t="s">
        <v>10015</v>
      </c>
      <c r="B275" s="14" t="s">
        <v>6272</v>
      </c>
      <c r="C275" s="15" t="s">
        <v>10016</v>
      </c>
      <c r="D275" s="15">
        <v>208.0</v>
      </c>
      <c r="E275" s="15" t="s">
        <v>15020</v>
      </c>
      <c r="F275" s="15" t="s">
        <v>14759</v>
      </c>
      <c r="G275" s="15">
        <v>246.0</v>
      </c>
      <c r="H275" s="15" t="s">
        <v>12790</v>
      </c>
      <c r="I275" s="15" t="s">
        <v>12293</v>
      </c>
    </row>
    <row r="276">
      <c r="A276" s="15" t="s">
        <v>10018</v>
      </c>
      <c r="B276" s="14" t="s">
        <v>6274</v>
      </c>
      <c r="C276" s="15" t="s">
        <v>10019</v>
      </c>
      <c r="D276" s="15">
        <v>208.0</v>
      </c>
      <c r="E276" s="15" t="s">
        <v>15021</v>
      </c>
      <c r="F276" s="15" t="s">
        <v>14760</v>
      </c>
      <c r="G276" s="15">
        <v>246.0</v>
      </c>
      <c r="H276" s="15" t="s">
        <v>12790</v>
      </c>
      <c r="I276" s="15" t="s">
        <v>12293</v>
      </c>
      <c r="K276" s="15" t="s">
        <v>12793</v>
      </c>
      <c r="L276" s="15" t="s">
        <v>12794</v>
      </c>
    </row>
    <row r="277">
      <c r="A277" s="15" t="s">
        <v>10021</v>
      </c>
      <c r="B277" s="14" t="s">
        <v>6276</v>
      </c>
      <c r="C277" s="15" t="s">
        <v>10022</v>
      </c>
      <c r="D277" s="15">
        <v>209.0</v>
      </c>
      <c r="E277" s="15" t="s">
        <v>15022</v>
      </c>
      <c r="F277" s="15" t="s">
        <v>14762</v>
      </c>
      <c r="G277" s="15">
        <v>247.0</v>
      </c>
      <c r="H277" s="15" t="s">
        <v>12795</v>
      </c>
      <c r="I277" s="15" t="s">
        <v>12299</v>
      </c>
      <c r="K277" s="15" t="s">
        <v>12796</v>
      </c>
      <c r="L277" s="15" t="s">
        <v>12797</v>
      </c>
    </row>
    <row r="278">
      <c r="A278" s="15" t="s">
        <v>10024</v>
      </c>
      <c r="B278" s="14" t="s">
        <v>6279</v>
      </c>
      <c r="C278" s="15" t="s">
        <v>10025</v>
      </c>
      <c r="D278" s="15">
        <v>209.0</v>
      </c>
      <c r="E278" s="15" t="s">
        <v>15023</v>
      </c>
      <c r="F278" s="15" t="s">
        <v>14764</v>
      </c>
      <c r="G278" s="15">
        <v>247.0</v>
      </c>
      <c r="H278" s="15" t="s">
        <v>12798</v>
      </c>
      <c r="I278" s="15" t="s">
        <v>12303</v>
      </c>
      <c r="K278" s="15" t="s">
        <v>12799</v>
      </c>
      <c r="L278" s="15" t="s">
        <v>12800</v>
      </c>
    </row>
    <row r="279">
      <c r="A279" s="15" t="s">
        <v>10027</v>
      </c>
      <c r="B279" s="14" t="s">
        <v>6281</v>
      </c>
      <c r="C279" s="15" t="s">
        <v>10028</v>
      </c>
      <c r="D279" s="15">
        <v>209.0</v>
      </c>
      <c r="E279" s="15" t="s">
        <v>15023</v>
      </c>
      <c r="F279" s="15" t="s">
        <v>14764</v>
      </c>
      <c r="G279" s="15">
        <v>247.0</v>
      </c>
      <c r="H279" s="15" t="s">
        <v>12798</v>
      </c>
      <c r="I279" s="15" t="s">
        <v>12303</v>
      </c>
    </row>
    <row r="280">
      <c r="A280" s="15" t="s">
        <v>10029</v>
      </c>
      <c r="B280" s="14" t="s">
        <v>6283</v>
      </c>
      <c r="C280" s="15" t="s">
        <v>10030</v>
      </c>
      <c r="D280" s="15">
        <v>209.0</v>
      </c>
      <c r="E280" s="15" t="s">
        <v>15023</v>
      </c>
      <c r="F280" s="15" t="s">
        <v>14764</v>
      </c>
      <c r="G280" s="15">
        <v>247.0</v>
      </c>
      <c r="H280" s="15" t="s">
        <v>12798</v>
      </c>
      <c r="I280" s="15" t="s">
        <v>12303</v>
      </c>
    </row>
    <row r="281">
      <c r="A281" s="15" t="s">
        <v>10031</v>
      </c>
      <c r="B281" s="14" t="s">
        <v>6285</v>
      </c>
      <c r="C281" s="15" t="s">
        <v>10032</v>
      </c>
      <c r="D281" s="15">
        <v>209.0</v>
      </c>
      <c r="E281" s="15" t="s">
        <v>15023</v>
      </c>
      <c r="F281" s="15" t="s">
        <v>14764</v>
      </c>
      <c r="G281" s="15">
        <v>247.0</v>
      </c>
      <c r="H281" s="15" t="s">
        <v>12798</v>
      </c>
      <c r="I281" s="15" t="s">
        <v>12303</v>
      </c>
    </row>
    <row r="282">
      <c r="A282" s="15" t="s">
        <v>10033</v>
      </c>
      <c r="B282" s="14" t="s">
        <v>6287</v>
      </c>
      <c r="C282" s="15" t="s">
        <v>10034</v>
      </c>
      <c r="D282" s="15">
        <v>209.0</v>
      </c>
      <c r="E282" s="15" t="s">
        <v>15023</v>
      </c>
      <c r="F282" s="15" t="s">
        <v>14764</v>
      </c>
      <c r="G282" s="15">
        <v>247.0</v>
      </c>
      <c r="H282" s="15" t="s">
        <v>12798</v>
      </c>
      <c r="I282" s="15" t="s">
        <v>12303</v>
      </c>
    </row>
    <row r="283">
      <c r="A283" s="15" t="s">
        <v>10035</v>
      </c>
      <c r="B283" s="14" t="s">
        <v>6289</v>
      </c>
      <c r="C283" s="15" t="s">
        <v>10036</v>
      </c>
      <c r="D283" s="15">
        <v>209.0</v>
      </c>
      <c r="E283" s="15" t="s">
        <v>15023</v>
      </c>
      <c r="F283" s="15" t="s">
        <v>14764</v>
      </c>
      <c r="G283" s="15">
        <v>247.0</v>
      </c>
      <c r="H283" s="15" t="s">
        <v>12798</v>
      </c>
      <c r="I283" s="15" t="s">
        <v>12303</v>
      </c>
    </row>
    <row r="284">
      <c r="A284" s="15" t="s">
        <v>10037</v>
      </c>
      <c r="B284" s="14" t="s">
        <v>6291</v>
      </c>
      <c r="C284" s="15" t="s">
        <v>10038</v>
      </c>
      <c r="D284" s="15">
        <v>209.0</v>
      </c>
      <c r="E284" s="15" t="s">
        <v>15023</v>
      </c>
      <c r="F284" s="15" t="s">
        <v>14764</v>
      </c>
      <c r="G284" s="15">
        <v>247.0</v>
      </c>
      <c r="H284" s="15" t="s">
        <v>12798</v>
      </c>
      <c r="I284" s="15" t="s">
        <v>12303</v>
      </c>
    </row>
    <row r="285">
      <c r="A285" s="15" t="s">
        <v>10039</v>
      </c>
      <c r="B285" s="14" t="s">
        <v>6293</v>
      </c>
      <c r="C285" s="15" t="s">
        <v>10040</v>
      </c>
      <c r="D285" s="15">
        <v>209.0</v>
      </c>
      <c r="E285" s="15" t="s">
        <v>15023</v>
      </c>
      <c r="F285" s="15" t="s">
        <v>14764</v>
      </c>
      <c r="G285" s="15">
        <v>247.0</v>
      </c>
      <c r="H285" s="15" t="s">
        <v>12798</v>
      </c>
      <c r="I285" s="15" t="s">
        <v>12303</v>
      </c>
    </row>
    <row r="286">
      <c r="A286" s="15" t="s">
        <v>10041</v>
      </c>
      <c r="B286" s="14" t="s">
        <v>6295</v>
      </c>
      <c r="C286" s="15" t="s">
        <v>10042</v>
      </c>
      <c r="D286" s="15">
        <v>209.0</v>
      </c>
      <c r="E286" s="15" t="s">
        <v>15023</v>
      </c>
      <c r="F286" s="15" t="s">
        <v>14764</v>
      </c>
      <c r="G286" s="15">
        <v>247.0</v>
      </c>
      <c r="H286" s="15" t="s">
        <v>12798</v>
      </c>
      <c r="I286" s="15" t="s">
        <v>12303</v>
      </c>
    </row>
    <row r="287">
      <c r="A287" s="15" t="s">
        <v>10043</v>
      </c>
      <c r="B287" s="14" t="s">
        <v>6297</v>
      </c>
      <c r="C287" s="15" t="s">
        <v>10044</v>
      </c>
      <c r="D287" s="15">
        <v>212.0</v>
      </c>
      <c r="E287" s="15" t="s">
        <v>15024</v>
      </c>
      <c r="F287" s="15" t="s">
        <v>14766</v>
      </c>
      <c r="G287" s="15">
        <v>250.0</v>
      </c>
      <c r="H287" s="15" t="s">
        <v>12801</v>
      </c>
      <c r="I287" s="15" t="s">
        <v>12307</v>
      </c>
      <c r="K287" s="15" t="s">
        <v>12802</v>
      </c>
      <c r="L287" s="15" t="s">
        <v>12803</v>
      </c>
    </row>
    <row r="288">
      <c r="A288" s="15" t="s">
        <v>10046</v>
      </c>
      <c r="B288" s="14" t="s">
        <v>6300</v>
      </c>
      <c r="C288" s="15" t="s">
        <v>10047</v>
      </c>
      <c r="D288" s="15">
        <v>212.0</v>
      </c>
      <c r="E288" s="15" t="s">
        <v>15025</v>
      </c>
      <c r="F288" s="15" t="s">
        <v>14768</v>
      </c>
      <c r="G288" s="15">
        <v>250.0</v>
      </c>
      <c r="H288" s="15" t="s">
        <v>12804</v>
      </c>
      <c r="I288" s="15" t="s">
        <v>12311</v>
      </c>
      <c r="K288" s="15" t="s">
        <v>12805</v>
      </c>
      <c r="L288" s="15" t="s">
        <v>12806</v>
      </c>
    </row>
    <row r="289">
      <c r="A289" s="15" t="s">
        <v>10049</v>
      </c>
      <c r="B289" s="14" t="s">
        <v>6302</v>
      </c>
      <c r="C289" s="15" t="s">
        <v>10050</v>
      </c>
      <c r="D289" s="15">
        <v>213.0</v>
      </c>
      <c r="E289" s="15" t="s">
        <v>15026</v>
      </c>
      <c r="F289" s="15" t="s">
        <v>14770</v>
      </c>
      <c r="G289" s="15">
        <v>251.0</v>
      </c>
      <c r="H289" s="15" t="s">
        <v>12807</v>
      </c>
      <c r="I289" s="15" t="s">
        <v>12313</v>
      </c>
      <c r="K289" s="15" t="s">
        <v>12808</v>
      </c>
      <c r="L289" s="15" t="s">
        <v>12809</v>
      </c>
    </row>
    <row r="290">
      <c r="A290" s="15" t="s">
        <v>10052</v>
      </c>
      <c r="B290" s="14" t="s">
        <v>6305</v>
      </c>
      <c r="C290" s="15" t="s">
        <v>10053</v>
      </c>
      <c r="D290" s="15">
        <v>214.0</v>
      </c>
      <c r="E290" s="15" t="s">
        <v>15027</v>
      </c>
      <c r="F290" s="15" t="s">
        <v>14772</v>
      </c>
      <c r="G290" s="15">
        <v>252.0</v>
      </c>
      <c r="H290" s="15" t="s">
        <v>12810</v>
      </c>
      <c r="I290" s="15" t="s">
        <v>12315</v>
      </c>
      <c r="K290" s="15" t="s">
        <v>12811</v>
      </c>
      <c r="L290" s="15" t="s">
        <v>12812</v>
      </c>
    </row>
    <row r="291">
      <c r="A291" s="15" t="s">
        <v>10054</v>
      </c>
      <c r="B291" s="14" t="s">
        <v>6308</v>
      </c>
      <c r="C291" s="15" t="s">
        <v>10055</v>
      </c>
      <c r="D291" s="15">
        <v>215.0</v>
      </c>
      <c r="E291" s="15" t="s">
        <v>15028</v>
      </c>
      <c r="F291" s="15" t="s">
        <v>14774</v>
      </c>
      <c r="G291" s="15">
        <v>254.0</v>
      </c>
      <c r="H291" s="15" t="s">
        <v>12813</v>
      </c>
      <c r="I291" s="15" t="s">
        <v>12317</v>
      </c>
      <c r="K291" s="15" t="s">
        <v>12814</v>
      </c>
      <c r="L291" s="15" t="s">
        <v>12815</v>
      </c>
    </row>
    <row r="292">
      <c r="A292" s="15" t="s">
        <v>10057</v>
      </c>
      <c r="B292" s="14" t="s">
        <v>6311</v>
      </c>
      <c r="C292" s="15" t="s">
        <v>10058</v>
      </c>
      <c r="D292" s="15">
        <v>215.0</v>
      </c>
      <c r="E292" s="15" t="s">
        <v>15028</v>
      </c>
      <c r="F292" s="15" t="s">
        <v>14774</v>
      </c>
      <c r="G292" s="15">
        <v>254.0</v>
      </c>
      <c r="H292" s="15" t="s">
        <v>12813</v>
      </c>
      <c r="I292" s="15" t="s">
        <v>12317</v>
      </c>
    </row>
    <row r="293">
      <c r="A293" s="15" t="s">
        <v>10059</v>
      </c>
      <c r="B293" s="14" t="s">
        <v>6313</v>
      </c>
      <c r="C293" s="15" t="s">
        <v>10060</v>
      </c>
      <c r="D293" s="15">
        <v>216.0</v>
      </c>
      <c r="E293" s="15" t="s">
        <v>15029</v>
      </c>
      <c r="F293" s="15" t="s">
        <v>14776</v>
      </c>
      <c r="G293" s="15">
        <v>255.0</v>
      </c>
      <c r="H293" s="15" t="s">
        <v>12816</v>
      </c>
      <c r="I293" s="15" t="s">
        <v>12321</v>
      </c>
      <c r="K293" s="15" t="s">
        <v>12817</v>
      </c>
      <c r="L293" s="15" t="s">
        <v>12818</v>
      </c>
    </row>
    <row r="294">
      <c r="A294" s="15" t="s">
        <v>10062</v>
      </c>
      <c r="B294" s="14" t="s">
        <v>6316</v>
      </c>
      <c r="C294" s="15" t="s">
        <v>10063</v>
      </c>
      <c r="D294" s="15">
        <v>216.0</v>
      </c>
      <c r="E294" s="15" t="s">
        <v>15029</v>
      </c>
      <c r="F294" s="15" t="s">
        <v>14776</v>
      </c>
      <c r="G294" s="15">
        <v>255.0</v>
      </c>
      <c r="H294" s="15" t="s">
        <v>12816</v>
      </c>
      <c r="I294" s="15" t="s">
        <v>12321</v>
      </c>
    </row>
    <row r="295">
      <c r="A295" s="15" t="s">
        <v>10064</v>
      </c>
      <c r="B295" s="14" t="s">
        <v>6318</v>
      </c>
      <c r="C295" s="15" t="s">
        <v>10065</v>
      </c>
      <c r="D295" s="15">
        <v>216.0</v>
      </c>
      <c r="E295" s="15" t="s">
        <v>15029</v>
      </c>
      <c r="F295" s="15" t="s">
        <v>14776</v>
      </c>
      <c r="G295" s="15">
        <v>255.0</v>
      </c>
      <c r="H295" s="15" t="s">
        <v>12816</v>
      </c>
      <c r="I295" s="15" t="s">
        <v>12321</v>
      </c>
    </row>
    <row r="296">
      <c r="A296" s="15" t="s">
        <v>10066</v>
      </c>
      <c r="B296" s="14" t="s">
        <v>6320</v>
      </c>
      <c r="C296" s="15" t="s">
        <v>10067</v>
      </c>
      <c r="D296" s="15">
        <v>216.0</v>
      </c>
      <c r="E296" s="15" t="s">
        <v>15029</v>
      </c>
      <c r="F296" s="15" t="s">
        <v>14776</v>
      </c>
      <c r="G296" s="15">
        <v>255.0</v>
      </c>
      <c r="H296" s="15" t="s">
        <v>12816</v>
      </c>
      <c r="I296" s="15" t="s">
        <v>12321</v>
      </c>
    </row>
    <row r="297">
      <c r="A297" s="15" t="s">
        <v>10068</v>
      </c>
      <c r="B297" s="14" t="s">
        <v>6322</v>
      </c>
      <c r="C297" s="15" t="s">
        <v>10069</v>
      </c>
      <c r="D297" s="15">
        <v>217.0</v>
      </c>
      <c r="E297" s="15" t="s">
        <v>15030</v>
      </c>
      <c r="F297" s="15" t="s">
        <v>14778</v>
      </c>
      <c r="G297" s="15">
        <v>258.0</v>
      </c>
      <c r="H297" s="15" t="s">
        <v>12819</v>
      </c>
      <c r="I297" s="15" t="s">
        <v>12323</v>
      </c>
      <c r="K297" s="15" t="s">
        <v>12820</v>
      </c>
      <c r="L297" s="15" t="s">
        <v>12821</v>
      </c>
    </row>
    <row r="298">
      <c r="A298" s="15" t="s">
        <v>10071</v>
      </c>
      <c r="B298" s="14" t="s">
        <v>6325</v>
      </c>
      <c r="C298" s="15" t="s">
        <v>10072</v>
      </c>
      <c r="D298" s="15">
        <v>218.0</v>
      </c>
      <c r="E298" s="15" t="s">
        <v>15031</v>
      </c>
      <c r="F298" s="15" t="s">
        <v>14780</v>
      </c>
      <c r="G298" s="15">
        <v>258.0</v>
      </c>
      <c r="H298" s="15" t="s">
        <v>12822</v>
      </c>
      <c r="I298" s="15" t="s">
        <v>12325</v>
      </c>
      <c r="K298" s="15" t="s">
        <v>12823</v>
      </c>
      <c r="L298" s="15" t="s">
        <v>12824</v>
      </c>
    </row>
    <row r="299">
      <c r="A299" s="15" t="s">
        <v>10074</v>
      </c>
      <c r="B299" s="14" t="s">
        <v>6327</v>
      </c>
      <c r="C299" s="15" t="s">
        <v>10075</v>
      </c>
      <c r="D299" s="15">
        <v>218.0</v>
      </c>
      <c r="E299" s="15" t="s">
        <v>15032</v>
      </c>
      <c r="F299" s="15" t="s">
        <v>14782</v>
      </c>
      <c r="G299" s="15">
        <v>260.0</v>
      </c>
      <c r="H299" s="15" t="s">
        <v>12825</v>
      </c>
      <c r="I299" s="15" t="s">
        <v>12330</v>
      </c>
      <c r="K299" s="15" t="s">
        <v>12826</v>
      </c>
      <c r="L299" s="15" t="s">
        <v>12827</v>
      </c>
    </row>
    <row r="300">
      <c r="A300" s="15" t="s">
        <v>10077</v>
      </c>
      <c r="B300" s="14" t="s">
        <v>6330</v>
      </c>
      <c r="C300" s="15" t="s">
        <v>10078</v>
      </c>
      <c r="D300" s="15">
        <v>219.0</v>
      </c>
      <c r="E300" s="15" t="s">
        <v>15033</v>
      </c>
      <c r="F300" s="15" t="s">
        <v>14784</v>
      </c>
      <c r="G300" s="15">
        <v>263.0</v>
      </c>
      <c r="H300" s="15" t="s">
        <v>12828</v>
      </c>
      <c r="I300" s="15" t="s">
        <v>12332</v>
      </c>
      <c r="K300" s="15" t="s">
        <v>12829</v>
      </c>
      <c r="L300" s="15" t="s">
        <v>12830</v>
      </c>
    </row>
    <row r="301">
      <c r="A301" s="15" t="s">
        <v>10080</v>
      </c>
      <c r="B301" s="14" t="s">
        <v>6333</v>
      </c>
      <c r="C301" s="15" t="s">
        <v>10081</v>
      </c>
      <c r="D301" s="15">
        <v>220.0</v>
      </c>
      <c r="E301" s="15" t="s">
        <v>15034</v>
      </c>
      <c r="F301" s="15" t="s">
        <v>14786</v>
      </c>
      <c r="G301" s="15">
        <v>264.0</v>
      </c>
      <c r="H301" s="15" t="s">
        <v>12831</v>
      </c>
      <c r="I301" s="15" t="s">
        <v>12334</v>
      </c>
      <c r="K301" s="15" t="s">
        <v>12832</v>
      </c>
      <c r="L301" s="15" t="s">
        <v>12833</v>
      </c>
    </row>
    <row r="302">
      <c r="A302" s="15" t="s">
        <v>10083</v>
      </c>
      <c r="B302" s="14" t="s">
        <v>6336</v>
      </c>
      <c r="C302" s="15" t="s">
        <v>10084</v>
      </c>
      <c r="D302" s="15">
        <v>220.0</v>
      </c>
      <c r="E302" s="15" t="s">
        <v>15034</v>
      </c>
      <c r="F302" s="15" t="s">
        <v>14786</v>
      </c>
      <c r="G302" s="15">
        <v>264.0</v>
      </c>
      <c r="H302" s="15" t="s">
        <v>12834</v>
      </c>
      <c r="I302" s="15" t="s">
        <v>12338</v>
      </c>
      <c r="K302" s="15" t="s">
        <v>12835</v>
      </c>
      <c r="L302" s="15" t="s">
        <v>12836</v>
      </c>
    </row>
    <row r="303">
      <c r="A303" s="15" t="s">
        <v>10086</v>
      </c>
      <c r="B303" s="14" t="s">
        <v>6338</v>
      </c>
      <c r="C303" s="15" t="s">
        <v>10087</v>
      </c>
      <c r="D303" s="15">
        <v>221.0</v>
      </c>
      <c r="E303" s="15" t="s">
        <v>15035</v>
      </c>
      <c r="F303" s="15" t="s">
        <v>14788</v>
      </c>
      <c r="G303" s="15">
        <v>264.0</v>
      </c>
      <c r="H303" s="15" t="s">
        <v>12837</v>
      </c>
      <c r="I303" s="15" t="s">
        <v>12340</v>
      </c>
      <c r="K303" s="15" t="s">
        <v>12838</v>
      </c>
      <c r="L303" s="15" t="s">
        <v>12839</v>
      </c>
    </row>
    <row r="304">
      <c r="A304" s="15" t="s">
        <v>10089</v>
      </c>
      <c r="B304" s="14" t="s">
        <v>6340</v>
      </c>
      <c r="C304" s="15" t="s">
        <v>10090</v>
      </c>
      <c r="D304" s="15">
        <v>221.0</v>
      </c>
      <c r="E304" s="15" t="s">
        <v>15036</v>
      </c>
      <c r="F304" s="15" t="s">
        <v>14790</v>
      </c>
      <c r="G304" s="15">
        <v>265.0</v>
      </c>
      <c r="H304" s="15" t="s">
        <v>12840</v>
      </c>
      <c r="I304" s="15" t="s">
        <v>12342</v>
      </c>
      <c r="K304" s="15" t="s">
        <v>12841</v>
      </c>
      <c r="L304" s="15" t="s">
        <v>12842</v>
      </c>
    </row>
    <row r="305">
      <c r="A305" s="15" t="s">
        <v>10092</v>
      </c>
      <c r="B305" s="14" t="s">
        <v>6343</v>
      </c>
      <c r="C305" s="15" t="s">
        <v>10093</v>
      </c>
      <c r="D305" s="15">
        <v>221.0</v>
      </c>
      <c r="E305" s="15" t="s">
        <v>15037</v>
      </c>
      <c r="F305" s="15" t="s">
        <v>14792</v>
      </c>
      <c r="G305" s="15">
        <v>265.0</v>
      </c>
      <c r="H305" s="15" t="s">
        <v>12843</v>
      </c>
      <c r="I305" s="15" t="s">
        <v>12342</v>
      </c>
      <c r="K305" s="15" t="s">
        <v>12844</v>
      </c>
      <c r="L305" s="15" t="s">
        <v>12845</v>
      </c>
    </row>
    <row r="306">
      <c r="A306" s="15" t="s">
        <v>10095</v>
      </c>
      <c r="B306" s="14" t="s">
        <v>6345</v>
      </c>
      <c r="C306" s="15" t="s">
        <v>10096</v>
      </c>
      <c r="D306" s="15">
        <v>222.0</v>
      </c>
      <c r="E306" s="15" t="s">
        <v>15038</v>
      </c>
      <c r="F306" s="15" t="s">
        <v>14794</v>
      </c>
      <c r="G306" s="15">
        <v>266.0</v>
      </c>
      <c r="H306" s="15" t="s">
        <v>12846</v>
      </c>
      <c r="I306" s="15" t="s">
        <v>12346</v>
      </c>
      <c r="K306" s="15" t="s">
        <v>12847</v>
      </c>
      <c r="L306" s="15" t="s">
        <v>12848</v>
      </c>
    </row>
    <row r="307">
      <c r="A307" s="15" t="s">
        <v>10098</v>
      </c>
      <c r="B307" s="14" t="s">
        <v>6348</v>
      </c>
      <c r="C307" s="15" t="s">
        <v>10099</v>
      </c>
      <c r="D307" s="15">
        <v>222.0</v>
      </c>
      <c r="E307" s="15" t="s">
        <v>15039</v>
      </c>
      <c r="F307" s="15" t="s">
        <v>14796</v>
      </c>
      <c r="G307" s="15">
        <v>266.0</v>
      </c>
      <c r="H307" s="15" t="s">
        <v>12849</v>
      </c>
      <c r="I307" s="15" t="s">
        <v>12349</v>
      </c>
      <c r="K307" s="15" t="s">
        <v>12850</v>
      </c>
      <c r="L307" s="15" t="s">
        <v>12851</v>
      </c>
    </row>
    <row r="308">
      <c r="A308" s="15" t="s">
        <v>10101</v>
      </c>
      <c r="B308" s="14" t="s">
        <v>6350</v>
      </c>
      <c r="C308" s="15" t="s">
        <v>10102</v>
      </c>
      <c r="D308" s="15">
        <v>222.0</v>
      </c>
      <c r="E308" s="15" t="s">
        <v>15040</v>
      </c>
      <c r="F308" s="15" t="s">
        <v>14798</v>
      </c>
      <c r="G308" s="15">
        <v>266.0</v>
      </c>
      <c r="H308" s="15" t="s">
        <v>12852</v>
      </c>
      <c r="I308" s="15" t="s">
        <v>12353</v>
      </c>
      <c r="K308" s="15" t="s">
        <v>12853</v>
      </c>
      <c r="L308" s="15" t="s">
        <v>12854</v>
      </c>
    </row>
    <row r="309">
      <c r="A309" s="15" t="s">
        <v>10104</v>
      </c>
      <c r="B309" s="14" t="s">
        <v>6352</v>
      </c>
      <c r="C309" s="15" t="s">
        <v>10105</v>
      </c>
      <c r="D309" s="15">
        <v>223.0</v>
      </c>
      <c r="E309" s="15" t="s">
        <v>15041</v>
      </c>
      <c r="F309" s="15" t="s">
        <v>14800</v>
      </c>
      <c r="G309" s="15">
        <v>267.0</v>
      </c>
      <c r="H309" s="15" t="s">
        <v>12855</v>
      </c>
      <c r="I309" s="15" t="s">
        <v>12357</v>
      </c>
      <c r="K309" s="15" t="s">
        <v>12856</v>
      </c>
      <c r="L309" s="15" t="s">
        <v>12857</v>
      </c>
    </row>
    <row r="310">
      <c r="A310" s="15" t="s">
        <v>10107</v>
      </c>
      <c r="B310" s="14" t="s">
        <v>6355</v>
      </c>
      <c r="C310" s="15" t="s">
        <v>10108</v>
      </c>
      <c r="D310" s="15">
        <v>223.0</v>
      </c>
      <c r="E310" s="15" t="s">
        <v>15042</v>
      </c>
      <c r="F310" s="15" t="s">
        <v>14802</v>
      </c>
      <c r="G310" s="15">
        <v>268.0</v>
      </c>
      <c r="H310" s="15" t="s">
        <v>12858</v>
      </c>
      <c r="I310" s="15" t="s">
        <v>12361</v>
      </c>
      <c r="K310" s="15" t="s">
        <v>12859</v>
      </c>
      <c r="L310" s="15" t="s">
        <v>12860</v>
      </c>
    </row>
    <row r="311">
      <c r="A311" s="15" t="s">
        <v>10110</v>
      </c>
      <c r="B311" s="14" t="s">
        <v>6358</v>
      </c>
      <c r="C311" s="15" t="s">
        <v>10111</v>
      </c>
      <c r="D311" s="15">
        <v>223.0</v>
      </c>
      <c r="E311" s="15" t="s">
        <v>15043</v>
      </c>
      <c r="F311" s="15" t="s">
        <v>14804</v>
      </c>
      <c r="G311" s="15">
        <v>268.0</v>
      </c>
      <c r="H311" s="15" t="s">
        <v>12861</v>
      </c>
      <c r="I311" s="15" t="s">
        <v>12365</v>
      </c>
      <c r="K311" s="15" t="s">
        <v>12862</v>
      </c>
      <c r="L311" s="15" t="s">
        <v>12863</v>
      </c>
    </row>
    <row r="312">
      <c r="A312" s="15" t="s">
        <v>10113</v>
      </c>
      <c r="B312" s="14" t="s">
        <v>6360</v>
      </c>
      <c r="C312" s="15" t="s">
        <v>10114</v>
      </c>
      <c r="D312" s="15">
        <v>224.0</v>
      </c>
      <c r="E312" s="15" t="s">
        <v>15044</v>
      </c>
      <c r="F312" s="15" t="s">
        <v>14806</v>
      </c>
      <c r="G312" s="15">
        <v>269.0</v>
      </c>
      <c r="H312" s="15" t="s">
        <v>12864</v>
      </c>
      <c r="I312" s="15" t="s">
        <v>12369</v>
      </c>
      <c r="K312" s="15" t="s">
        <v>12865</v>
      </c>
      <c r="L312" s="15" t="s">
        <v>12866</v>
      </c>
    </row>
    <row r="313">
      <c r="A313" s="15" t="s">
        <v>10116</v>
      </c>
      <c r="B313" s="14" t="s">
        <v>6363</v>
      </c>
      <c r="C313" s="15" t="s">
        <v>10117</v>
      </c>
      <c r="D313" s="15">
        <v>224.0</v>
      </c>
      <c r="E313" s="15" t="s">
        <v>15045</v>
      </c>
      <c r="F313" s="15" t="s">
        <v>14808</v>
      </c>
      <c r="G313" s="15">
        <v>270.0</v>
      </c>
      <c r="H313" s="15" t="s">
        <v>12867</v>
      </c>
      <c r="I313" s="15" t="s">
        <v>12373</v>
      </c>
      <c r="K313" s="15" t="s">
        <v>12868</v>
      </c>
      <c r="L313" s="15" t="s">
        <v>12869</v>
      </c>
    </row>
    <row r="314">
      <c r="A314" s="15" t="s">
        <v>10119</v>
      </c>
      <c r="B314" s="14" t="s">
        <v>6366</v>
      </c>
      <c r="C314" s="15" t="s">
        <v>10120</v>
      </c>
      <c r="D314" s="15">
        <v>225.0</v>
      </c>
      <c r="E314" s="15" t="s">
        <v>15046</v>
      </c>
      <c r="F314" s="15" t="s">
        <v>14810</v>
      </c>
      <c r="G314" s="15">
        <v>271.0</v>
      </c>
      <c r="H314" s="15" t="s">
        <v>12870</v>
      </c>
      <c r="I314" s="15" t="s">
        <v>12377</v>
      </c>
      <c r="K314" s="15" t="s">
        <v>12871</v>
      </c>
      <c r="L314" s="15" t="s">
        <v>12872</v>
      </c>
    </row>
    <row r="315">
      <c r="A315" s="15" t="s">
        <v>10122</v>
      </c>
      <c r="B315" s="14" t="s">
        <v>6369</v>
      </c>
      <c r="C315" s="15" t="s">
        <v>10123</v>
      </c>
      <c r="D315" s="15">
        <v>225.0</v>
      </c>
      <c r="E315" s="15" t="s">
        <v>15047</v>
      </c>
      <c r="F315" s="15" t="s">
        <v>14812</v>
      </c>
      <c r="G315" s="15">
        <v>272.0</v>
      </c>
      <c r="H315" s="15" t="s">
        <v>12873</v>
      </c>
      <c r="I315" s="15" t="s">
        <v>12383</v>
      </c>
      <c r="K315" s="15" t="s">
        <v>12874</v>
      </c>
      <c r="L315" s="15" t="s">
        <v>12875</v>
      </c>
    </row>
    <row r="316">
      <c r="A316" s="15" t="s">
        <v>10125</v>
      </c>
      <c r="B316" s="14" t="s">
        <v>6372</v>
      </c>
      <c r="C316" s="15" t="s">
        <v>10126</v>
      </c>
      <c r="D316" s="15">
        <v>226.0</v>
      </c>
      <c r="E316" s="15" t="s">
        <v>15048</v>
      </c>
      <c r="F316" s="15" t="s">
        <v>14814</v>
      </c>
      <c r="G316" s="15">
        <v>272.0</v>
      </c>
      <c r="H316" s="15" t="s">
        <v>12876</v>
      </c>
      <c r="I316" s="15" t="s">
        <v>12387</v>
      </c>
      <c r="K316" s="15" t="s">
        <v>12877</v>
      </c>
      <c r="L316" s="15" t="s">
        <v>12878</v>
      </c>
    </row>
    <row r="317">
      <c r="A317" s="15" t="s">
        <v>10128</v>
      </c>
      <c r="B317" s="14" t="s">
        <v>6374</v>
      </c>
      <c r="C317" s="15" t="s">
        <v>10129</v>
      </c>
      <c r="D317" s="15">
        <v>226.0</v>
      </c>
      <c r="E317" s="15" t="s">
        <v>15049</v>
      </c>
      <c r="F317" s="15" t="s">
        <v>14816</v>
      </c>
      <c r="G317" s="15">
        <v>273.0</v>
      </c>
      <c r="H317" s="15" t="s">
        <v>12879</v>
      </c>
      <c r="I317" s="15" t="s">
        <v>12391</v>
      </c>
      <c r="K317" s="15" t="s">
        <v>12880</v>
      </c>
      <c r="L317" s="15" t="s">
        <v>12881</v>
      </c>
    </row>
    <row r="318">
      <c r="A318" s="15" t="s">
        <v>10131</v>
      </c>
      <c r="B318" s="14" t="s">
        <v>6377</v>
      </c>
      <c r="C318" s="15" t="s">
        <v>10132</v>
      </c>
      <c r="D318" s="15">
        <v>226.0</v>
      </c>
      <c r="E318" s="15" t="s">
        <v>15050</v>
      </c>
      <c r="F318" s="15" t="s">
        <v>14818</v>
      </c>
      <c r="G318" s="15">
        <v>274.0</v>
      </c>
      <c r="H318" s="15" t="s">
        <v>12882</v>
      </c>
      <c r="I318" s="15" t="s">
        <v>12393</v>
      </c>
      <c r="K318" s="15" t="s">
        <v>12883</v>
      </c>
      <c r="L318" s="15" t="s">
        <v>12884</v>
      </c>
    </row>
    <row r="319">
      <c r="A319" s="15" t="s">
        <v>10134</v>
      </c>
      <c r="B319" s="14" t="s">
        <v>6380</v>
      </c>
      <c r="C319" s="15" t="s">
        <v>10135</v>
      </c>
      <c r="D319" s="15">
        <v>227.0</v>
      </c>
      <c r="E319" s="15" t="s">
        <v>15051</v>
      </c>
      <c r="F319" s="15" t="s">
        <v>15052</v>
      </c>
      <c r="G319" s="15">
        <v>275.0</v>
      </c>
      <c r="H319" s="15" t="s">
        <v>12885</v>
      </c>
      <c r="I319" s="15" t="s">
        <v>12397</v>
      </c>
      <c r="K319" s="15" t="s">
        <v>12886</v>
      </c>
      <c r="L319" s="15" t="s">
        <v>12887</v>
      </c>
    </row>
    <row r="320">
      <c r="A320" s="15" t="s">
        <v>10137</v>
      </c>
      <c r="B320" s="14" t="s">
        <v>6383</v>
      </c>
      <c r="C320" s="15" t="s">
        <v>10138</v>
      </c>
      <c r="D320" s="15">
        <v>228.0</v>
      </c>
      <c r="E320" s="15" t="s">
        <v>15053</v>
      </c>
      <c r="F320" s="15" t="s">
        <v>15054</v>
      </c>
      <c r="G320" s="15">
        <v>277.0</v>
      </c>
      <c r="H320" s="15" t="s">
        <v>12888</v>
      </c>
      <c r="I320" s="15" t="s">
        <v>12400</v>
      </c>
      <c r="K320" s="15" t="s">
        <v>12889</v>
      </c>
      <c r="L320" s="15" t="s">
        <v>12890</v>
      </c>
    </row>
    <row r="321">
      <c r="A321" s="15" t="s">
        <v>10140</v>
      </c>
      <c r="B321" s="14" t="s">
        <v>6386</v>
      </c>
      <c r="C321" s="15" t="s">
        <v>10141</v>
      </c>
      <c r="D321" s="15">
        <v>229.0</v>
      </c>
      <c r="E321" s="15" t="s">
        <v>15055</v>
      </c>
      <c r="F321" s="15" t="s">
        <v>14822</v>
      </c>
      <c r="G321" s="15">
        <v>278.0</v>
      </c>
      <c r="H321" s="15" t="s">
        <v>12891</v>
      </c>
      <c r="I321" s="15" t="s">
        <v>12404</v>
      </c>
      <c r="K321" s="15" t="s">
        <v>12892</v>
      </c>
      <c r="L321" s="15" t="s">
        <v>12893</v>
      </c>
    </row>
    <row r="322">
      <c r="A322" s="15" t="s">
        <v>10143</v>
      </c>
      <c r="B322" s="14" t="s">
        <v>6389</v>
      </c>
      <c r="C322" s="15" t="s">
        <v>10144</v>
      </c>
      <c r="D322" s="15">
        <v>233.0</v>
      </c>
      <c r="E322" s="15" t="s">
        <v>15056</v>
      </c>
      <c r="F322" s="15" t="s">
        <v>14824</v>
      </c>
      <c r="G322" s="15">
        <v>279.0</v>
      </c>
      <c r="H322" s="15" t="s">
        <v>12894</v>
      </c>
      <c r="I322" s="15" t="s">
        <v>12408</v>
      </c>
    </row>
    <row r="323">
      <c r="A323" s="15" t="s">
        <v>10146</v>
      </c>
      <c r="B323" s="14" t="s">
        <v>6392</v>
      </c>
      <c r="C323" s="15" t="s">
        <v>10147</v>
      </c>
      <c r="D323" s="15">
        <v>234.0</v>
      </c>
      <c r="E323" s="15" t="s">
        <v>15057</v>
      </c>
      <c r="F323" s="15" t="s">
        <v>14826</v>
      </c>
      <c r="G323" s="15">
        <v>281.0</v>
      </c>
      <c r="H323" s="15" t="s">
        <v>12895</v>
      </c>
      <c r="I323" s="15" t="s">
        <v>12412</v>
      </c>
      <c r="K323" s="15" t="s">
        <v>12896</v>
      </c>
      <c r="L323" s="15" t="s">
        <v>12897</v>
      </c>
    </row>
    <row r="324">
      <c r="A324" s="15" t="s">
        <v>10149</v>
      </c>
      <c r="B324" s="14" t="s">
        <v>6395</v>
      </c>
      <c r="C324" s="15" t="s">
        <v>10150</v>
      </c>
      <c r="D324" s="15">
        <v>234.0</v>
      </c>
      <c r="E324" s="15" t="s">
        <v>15058</v>
      </c>
      <c r="F324" s="15" t="s">
        <v>14828</v>
      </c>
      <c r="G324" s="15">
        <v>282.0</v>
      </c>
      <c r="H324" s="15" t="s">
        <v>12898</v>
      </c>
      <c r="I324" s="15" t="s">
        <v>12416</v>
      </c>
      <c r="K324" s="15" t="s">
        <v>12899</v>
      </c>
      <c r="L324" s="15" t="s">
        <v>10150</v>
      </c>
    </row>
    <row r="325">
      <c r="A325" s="15" t="s">
        <v>10152</v>
      </c>
      <c r="B325" s="14" t="s">
        <v>6398</v>
      </c>
      <c r="C325" s="15" t="s">
        <v>10153</v>
      </c>
      <c r="D325" s="15">
        <v>234.0</v>
      </c>
      <c r="E325" s="15" t="s">
        <v>15058</v>
      </c>
      <c r="F325" s="15" t="s">
        <v>14828</v>
      </c>
      <c r="G325" s="15">
        <v>282.0</v>
      </c>
      <c r="H325" s="15" t="s">
        <v>12898</v>
      </c>
      <c r="I325" s="15" t="s">
        <v>12416</v>
      </c>
    </row>
    <row r="326">
      <c r="A326" s="15" t="s">
        <v>10155</v>
      </c>
      <c r="B326" s="14" t="s">
        <v>6400</v>
      </c>
      <c r="C326" s="15" t="s">
        <v>10156</v>
      </c>
      <c r="D326" s="15">
        <v>235.0</v>
      </c>
      <c r="E326" s="15" t="s">
        <v>15059</v>
      </c>
      <c r="F326" s="15" t="s">
        <v>14830</v>
      </c>
      <c r="G326" s="15">
        <v>283.0</v>
      </c>
      <c r="H326" s="15" t="s">
        <v>12900</v>
      </c>
      <c r="I326" s="15" t="s">
        <v>12420</v>
      </c>
      <c r="K326" s="15" t="s">
        <v>12901</v>
      </c>
      <c r="L326" s="15" t="s">
        <v>12902</v>
      </c>
    </row>
    <row r="327">
      <c r="A327" s="15" t="s">
        <v>10158</v>
      </c>
      <c r="B327" s="14" t="s">
        <v>6403</v>
      </c>
      <c r="C327" s="15" t="s">
        <v>10159</v>
      </c>
      <c r="D327" s="15">
        <v>235.0</v>
      </c>
      <c r="E327" s="15" t="s">
        <v>15059</v>
      </c>
      <c r="F327" s="15" t="s">
        <v>14830</v>
      </c>
      <c r="G327" s="15">
        <v>283.0</v>
      </c>
      <c r="H327" s="15" t="s">
        <v>12900</v>
      </c>
      <c r="I327" s="15" t="s">
        <v>12420</v>
      </c>
    </row>
    <row r="328">
      <c r="A328" s="15" t="s">
        <v>10161</v>
      </c>
      <c r="B328" s="14" t="s">
        <v>6405</v>
      </c>
      <c r="C328" s="15" t="s">
        <v>10162</v>
      </c>
      <c r="D328" s="15">
        <v>235.0</v>
      </c>
      <c r="E328" s="15" t="s">
        <v>15060</v>
      </c>
      <c r="F328" s="15" t="s">
        <v>14832</v>
      </c>
      <c r="G328" s="15">
        <v>284.0</v>
      </c>
      <c r="H328" s="15" t="s">
        <v>12903</v>
      </c>
      <c r="I328" s="15" t="s">
        <v>12424</v>
      </c>
      <c r="K328" s="15" t="s">
        <v>12904</v>
      </c>
      <c r="L328" s="15" t="s">
        <v>12905</v>
      </c>
    </row>
    <row r="329">
      <c r="A329" s="15" t="s">
        <v>10164</v>
      </c>
      <c r="B329" s="14" t="s">
        <v>6408</v>
      </c>
      <c r="C329" s="15" t="s">
        <v>10165</v>
      </c>
      <c r="D329" s="15">
        <v>236.0</v>
      </c>
      <c r="E329" s="15" t="s">
        <v>15061</v>
      </c>
      <c r="F329" s="15" t="s">
        <v>14834</v>
      </c>
      <c r="G329" s="15">
        <v>285.0</v>
      </c>
      <c r="H329" s="15" t="s">
        <v>12906</v>
      </c>
      <c r="I329" s="15" t="s">
        <v>12428</v>
      </c>
      <c r="K329" s="15" t="s">
        <v>12907</v>
      </c>
      <c r="L329" s="15" t="s">
        <v>12908</v>
      </c>
    </row>
    <row r="330">
      <c r="A330" s="15" t="s">
        <v>10167</v>
      </c>
      <c r="B330" s="14" t="s">
        <v>6411</v>
      </c>
      <c r="C330" s="15" t="s">
        <v>10168</v>
      </c>
      <c r="D330" s="15">
        <v>236.0</v>
      </c>
      <c r="E330" s="15" t="s">
        <v>15061</v>
      </c>
      <c r="F330" s="15" t="s">
        <v>14834</v>
      </c>
      <c r="G330" s="15">
        <v>285.0</v>
      </c>
      <c r="H330" s="15" t="s">
        <v>12906</v>
      </c>
      <c r="I330" s="15" t="s">
        <v>12428</v>
      </c>
    </row>
    <row r="331">
      <c r="A331" s="15" t="s">
        <v>10170</v>
      </c>
      <c r="B331" s="14" t="s">
        <v>6413</v>
      </c>
      <c r="C331" s="15" t="s">
        <v>10171</v>
      </c>
      <c r="D331" s="15">
        <v>237.0</v>
      </c>
      <c r="E331" s="15" t="s">
        <v>15062</v>
      </c>
      <c r="F331" s="15" t="s">
        <v>14836</v>
      </c>
      <c r="G331" s="15">
        <v>286.0</v>
      </c>
      <c r="H331" s="15" t="s">
        <v>12909</v>
      </c>
      <c r="I331" s="15" t="s">
        <v>12432</v>
      </c>
      <c r="K331" s="15" t="s">
        <v>12910</v>
      </c>
      <c r="L331" s="15" t="s">
        <v>12911</v>
      </c>
    </row>
    <row r="332">
      <c r="A332" s="15" t="s">
        <v>10173</v>
      </c>
      <c r="B332" s="14" t="s">
        <v>6416</v>
      </c>
      <c r="C332" s="15" t="s">
        <v>10174</v>
      </c>
      <c r="D332" s="15">
        <v>237.0</v>
      </c>
      <c r="E332" s="15" t="s">
        <v>15063</v>
      </c>
      <c r="F332" s="15" t="s">
        <v>14838</v>
      </c>
      <c r="G332" s="15">
        <v>288.0</v>
      </c>
      <c r="H332" s="15" t="s">
        <v>12912</v>
      </c>
      <c r="I332" s="15" t="s">
        <v>12436</v>
      </c>
      <c r="K332" s="15" t="s">
        <v>12913</v>
      </c>
      <c r="L332" s="15" t="s">
        <v>12914</v>
      </c>
    </row>
    <row r="333">
      <c r="A333" s="15" t="s">
        <v>10176</v>
      </c>
      <c r="B333" s="14" t="s">
        <v>6419</v>
      </c>
      <c r="C333" s="15" t="s">
        <v>10177</v>
      </c>
      <c r="D333" s="15">
        <v>237.0</v>
      </c>
      <c r="E333" s="15" t="s">
        <v>15063</v>
      </c>
      <c r="F333" s="15" t="s">
        <v>14838</v>
      </c>
      <c r="G333" s="15">
        <v>288.0</v>
      </c>
      <c r="H333" s="15" t="s">
        <v>12912</v>
      </c>
      <c r="I333" s="15" t="s">
        <v>12436</v>
      </c>
      <c r="K333" s="15" t="s">
        <v>12915</v>
      </c>
      <c r="L333" s="15" t="s">
        <v>12916</v>
      </c>
    </row>
    <row r="334">
      <c r="A334" s="15" t="s">
        <v>10179</v>
      </c>
      <c r="B334" s="14" t="s">
        <v>6421</v>
      </c>
      <c r="C334" s="15" t="s">
        <v>10180</v>
      </c>
      <c r="D334" s="15">
        <v>238.0</v>
      </c>
      <c r="E334" s="15" t="s">
        <v>15064</v>
      </c>
      <c r="F334" s="15" t="s">
        <v>14840</v>
      </c>
      <c r="G334" s="15">
        <v>290.0</v>
      </c>
      <c r="H334" s="15" t="s">
        <v>12917</v>
      </c>
      <c r="I334" s="15" t="s">
        <v>12440</v>
      </c>
      <c r="K334" s="15" t="s">
        <v>12918</v>
      </c>
      <c r="L334" s="15" t="s">
        <v>12919</v>
      </c>
    </row>
    <row r="335">
      <c r="A335" s="15" t="s">
        <v>10182</v>
      </c>
      <c r="B335" s="14" t="s">
        <v>6424</v>
      </c>
      <c r="C335" s="15" t="s">
        <v>10183</v>
      </c>
      <c r="D335" s="15">
        <v>239.0</v>
      </c>
      <c r="E335" s="15" t="s">
        <v>15065</v>
      </c>
      <c r="F335" s="15" t="s">
        <v>14842</v>
      </c>
      <c r="G335" s="15">
        <v>290.0</v>
      </c>
      <c r="H335" s="15" t="s">
        <v>12920</v>
      </c>
      <c r="I335" s="15" t="s">
        <v>12444</v>
      </c>
      <c r="K335" s="15" t="s">
        <v>12921</v>
      </c>
      <c r="L335" s="15" t="s">
        <v>12922</v>
      </c>
    </row>
    <row r="336">
      <c r="A336" s="15" t="s">
        <v>10185</v>
      </c>
      <c r="B336" s="14" t="s">
        <v>6426</v>
      </c>
      <c r="C336" s="15" t="s">
        <v>10186</v>
      </c>
      <c r="D336" s="15">
        <v>239.0</v>
      </c>
      <c r="E336" s="15" t="s">
        <v>15066</v>
      </c>
      <c r="F336" s="15" t="s">
        <v>14844</v>
      </c>
      <c r="G336" s="15">
        <v>291.0</v>
      </c>
      <c r="H336" s="15" t="s">
        <v>12923</v>
      </c>
      <c r="I336" s="15" t="s">
        <v>12446</v>
      </c>
      <c r="K336" s="15" t="s">
        <v>12924</v>
      </c>
      <c r="L336" s="15" t="s">
        <v>12925</v>
      </c>
    </row>
    <row r="337">
      <c r="A337" s="15" t="s">
        <v>10188</v>
      </c>
      <c r="B337" s="14" t="s">
        <v>6429</v>
      </c>
      <c r="C337" s="15" t="s">
        <v>10189</v>
      </c>
      <c r="D337" s="15">
        <v>239.0</v>
      </c>
      <c r="E337" s="15" t="s">
        <v>15067</v>
      </c>
      <c r="F337" s="15" t="s">
        <v>14846</v>
      </c>
      <c r="G337" s="15">
        <v>293.0</v>
      </c>
      <c r="H337" s="15" t="s">
        <v>12926</v>
      </c>
      <c r="I337" s="15" t="s">
        <v>12450</v>
      </c>
      <c r="K337" s="15" t="s">
        <v>12927</v>
      </c>
      <c r="L337" s="15" t="s">
        <v>12928</v>
      </c>
    </row>
    <row r="338">
      <c r="A338" s="15" t="s">
        <v>10191</v>
      </c>
      <c r="B338" s="14" t="s">
        <v>6432</v>
      </c>
      <c r="C338" s="15" t="s">
        <v>10192</v>
      </c>
      <c r="D338" s="15">
        <v>240.0</v>
      </c>
      <c r="E338" s="15" t="s">
        <v>15068</v>
      </c>
      <c r="F338" s="15" t="s">
        <v>14848</v>
      </c>
      <c r="G338" s="15">
        <v>295.0</v>
      </c>
      <c r="H338" s="15" t="s">
        <v>12929</v>
      </c>
      <c r="I338" s="15" t="s">
        <v>12454</v>
      </c>
      <c r="K338" s="15" t="s">
        <v>12930</v>
      </c>
      <c r="L338" s="15" t="s">
        <v>12931</v>
      </c>
    </row>
    <row r="339">
      <c r="A339" s="15" t="s">
        <v>10194</v>
      </c>
      <c r="B339" s="14" t="s">
        <v>6435</v>
      </c>
      <c r="C339" s="15" t="s">
        <v>10195</v>
      </c>
      <c r="D339" s="15">
        <v>240.0</v>
      </c>
      <c r="E339" s="15" t="s">
        <v>15068</v>
      </c>
      <c r="F339" s="15" t="s">
        <v>14848</v>
      </c>
      <c r="G339" s="15">
        <v>296.0</v>
      </c>
      <c r="H339" s="15" t="s">
        <v>12932</v>
      </c>
      <c r="I339" s="15" t="s">
        <v>12456</v>
      </c>
      <c r="K339" s="15" t="s">
        <v>12933</v>
      </c>
      <c r="L339" s="15" t="s">
        <v>12934</v>
      </c>
    </row>
    <row r="340">
      <c r="A340" s="15" t="s">
        <v>10197</v>
      </c>
      <c r="B340" s="14" t="s">
        <v>6438</v>
      </c>
      <c r="C340" s="15" t="s">
        <v>10198</v>
      </c>
      <c r="D340" s="15">
        <v>242.0</v>
      </c>
      <c r="E340" s="15" t="s">
        <v>15069</v>
      </c>
      <c r="F340" s="15" t="s">
        <v>14850</v>
      </c>
      <c r="G340" s="15">
        <v>296.0</v>
      </c>
      <c r="H340" s="15" t="s">
        <v>12935</v>
      </c>
      <c r="I340" s="15" t="s">
        <v>12460</v>
      </c>
      <c r="K340" s="15" t="s">
        <v>12936</v>
      </c>
      <c r="L340" s="15" t="s">
        <v>12937</v>
      </c>
    </row>
    <row r="341">
      <c r="A341" s="15" t="s">
        <v>10199</v>
      </c>
      <c r="B341" s="14" t="s">
        <v>6440</v>
      </c>
      <c r="C341" s="15" t="s">
        <v>10200</v>
      </c>
      <c r="D341" s="15">
        <v>242.0</v>
      </c>
      <c r="E341" s="15" t="s">
        <v>15070</v>
      </c>
      <c r="F341" s="15" t="s">
        <v>14852</v>
      </c>
      <c r="G341" s="15">
        <v>297.0</v>
      </c>
      <c r="H341" s="15" t="s">
        <v>12938</v>
      </c>
      <c r="I341" s="15" t="s">
        <v>12466</v>
      </c>
      <c r="K341" s="15" t="s">
        <v>12939</v>
      </c>
      <c r="L341" s="15" t="s">
        <v>12940</v>
      </c>
    </row>
    <row r="342">
      <c r="A342" s="15" t="s">
        <v>10202</v>
      </c>
      <c r="B342" s="14" t="s">
        <v>6443</v>
      </c>
      <c r="C342" s="15" t="s">
        <v>10203</v>
      </c>
      <c r="D342" s="15">
        <v>243.0</v>
      </c>
      <c r="E342" s="15" t="s">
        <v>15071</v>
      </c>
      <c r="F342" s="15" t="s">
        <v>14854</v>
      </c>
      <c r="G342" s="15">
        <v>299.0</v>
      </c>
      <c r="H342" s="15" t="s">
        <v>12941</v>
      </c>
      <c r="I342" s="15" t="s">
        <v>12470</v>
      </c>
      <c r="K342" s="15" t="s">
        <v>12942</v>
      </c>
      <c r="L342" s="15" t="s">
        <v>12943</v>
      </c>
    </row>
    <row r="343">
      <c r="A343" s="15" t="s">
        <v>10205</v>
      </c>
      <c r="B343" s="14" t="s">
        <v>6446</v>
      </c>
      <c r="C343" s="15" t="s">
        <v>10206</v>
      </c>
      <c r="D343" s="15">
        <v>243.0</v>
      </c>
      <c r="E343" s="15" t="s">
        <v>15072</v>
      </c>
      <c r="F343" s="15" t="s">
        <v>14856</v>
      </c>
      <c r="G343" s="15">
        <v>299.0</v>
      </c>
      <c r="H343" s="15" t="s">
        <v>12944</v>
      </c>
      <c r="I343" s="15" t="s">
        <v>12474</v>
      </c>
      <c r="K343" s="15" t="s">
        <v>12945</v>
      </c>
      <c r="L343" s="15" t="s">
        <v>12946</v>
      </c>
    </row>
    <row r="344">
      <c r="A344" s="15" t="s">
        <v>10208</v>
      </c>
      <c r="B344" s="14" t="s">
        <v>6448</v>
      </c>
      <c r="C344" s="15" t="s">
        <v>10209</v>
      </c>
      <c r="D344" s="15">
        <v>244.0</v>
      </c>
      <c r="E344" s="15" t="s">
        <v>15073</v>
      </c>
      <c r="F344" s="15" t="s">
        <v>14858</v>
      </c>
      <c r="G344" s="15">
        <v>300.0</v>
      </c>
      <c r="H344" s="15" t="s">
        <v>12947</v>
      </c>
      <c r="I344" s="15" t="s">
        <v>12480</v>
      </c>
      <c r="K344" s="15" t="s">
        <v>12948</v>
      </c>
      <c r="L344" s="15" t="s">
        <v>12949</v>
      </c>
    </row>
    <row r="345">
      <c r="A345" s="15" t="s">
        <v>10211</v>
      </c>
      <c r="B345" s="14" t="s">
        <v>6451</v>
      </c>
      <c r="C345" s="15" t="s">
        <v>10212</v>
      </c>
      <c r="D345" s="15">
        <v>245.0</v>
      </c>
      <c r="E345" s="15" t="s">
        <v>15074</v>
      </c>
      <c r="F345" s="15" t="s">
        <v>14860</v>
      </c>
      <c r="G345" s="15">
        <v>302.0</v>
      </c>
      <c r="H345" s="15" t="s">
        <v>12950</v>
      </c>
      <c r="I345" s="15" t="s">
        <v>12478</v>
      </c>
      <c r="K345" s="15" t="s">
        <v>12951</v>
      </c>
      <c r="L345" s="15" t="s">
        <v>12952</v>
      </c>
    </row>
    <row r="346">
      <c r="A346" s="15" t="s">
        <v>10214</v>
      </c>
      <c r="B346" s="14" t="s">
        <v>6454</v>
      </c>
      <c r="C346" s="15" t="s">
        <v>10215</v>
      </c>
      <c r="D346" s="15">
        <v>245.0</v>
      </c>
      <c r="E346" s="15" t="s">
        <v>15075</v>
      </c>
      <c r="F346" s="15" t="s">
        <v>14862</v>
      </c>
      <c r="G346" s="15">
        <v>303.0</v>
      </c>
      <c r="H346" s="15" t="s">
        <v>12953</v>
      </c>
      <c r="I346" s="15" t="s">
        <v>12482</v>
      </c>
      <c r="K346" s="15" t="s">
        <v>2080</v>
      </c>
      <c r="L346" s="15" t="s">
        <v>12954</v>
      </c>
    </row>
    <row r="347">
      <c r="A347" s="15" t="s">
        <v>10217</v>
      </c>
      <c r="B347" s="14" t="s">
        <v>6457</v>
      </c>
      <c r="C347" s="15" t="s">
        <v>10218</v>
      </c>
      <c r="D347" s="15">
        <v>246.0</v>
      </c>
      <c r="E347" s="15" t="s">
        <v>15076</v>
      </c>
      <c r="F347" s="15" t="s">
        <v>14864</v>
      </c>
      <c r="G347" s="15">
        <v>303.0</v>
      </c>
      <c r="H347" s="15" t="s">
        <v>12953</v>
      </c>
      <c r="I347" s="15" t="s">
        <v>12482</v>
      </c>
      <c r="K347" s="15" t="s">
        <v>12955</v>
      </c>
      <c r="L347" s="15" t="s">
        <v>12956</v>
      </c>
    </row>
    <row r="348">
      <c r="A348" s="15" t="s">
        <v>10220</v>
      </c>
      <c r="B348" s="14" t="s">
        <v>6459</v>
      </c>
      <c r="C348" s="15" t="s">
        <v>10221</v>
      </c>
      <c r="D348" s="15">
        <v>247.0</v>
      </c>
      <c r="E348" s="15" t="s">
        <v>15077</v>
      </c>
      <c r="F348" s="15" t="s">
        <v>14866</v>
      </c>
      <c r="G348" s="15">
        <v>305.0</v>
      </c>
      <c r="H348" s="15" t="s">
        <v>12957</v>
      </c>
      <c r="I348" s="15" t="s">
        <v>12486</v>
      </c>
      <c r="K348" s="15" t="s">
        <v>12958</v>
      </c>
      <c r="L348" s="15" t="s">
        <v>12959</v>
      </c>
    </row>
    <row r="349">
      <c r="A349" s="15" t="s">
        <v>10223</v>
      </c>
      <c r="B349" s="14" t="s">
        <v>6462</v>
      </c>
      <c r="C349" s="15" t="s">
        <v>10224</v>
      </c>
      <c r="D349" s="15">
        <v>247.0</v>
      </c>
      <c r="E349" s="15" t="s">
        <v>15078</v>
      </c>
      <c r="F349" s="15" t="s">
        <v>14868</v>
      </c>
      <c r="G349" s="15">
        <v>306.0</v>
      </c>
      <c r="H349" s="15" t="s">
        <v>12960</v>
      </c>
      <c r="I349" s="15" t="s">
        <v>12488</v>
      </c>
      <c r="K349" s="15" t="s">
        <v>12961</v>
      </c>
      <c r="L349" s="15" t="s">
        <v>12962</v>
      </c>
    </row>
    <row r="350">
      <c r="A350" s="15" t="s">
        <v>10226</v>
      </c>
      <c r="B350" s="14" t="s">
        <v>6465</v>
      </c>
      <c r="C350" s="15" t="s">
        <v>10227</v>
      </c>
      <c r="D350" s="15">
        <v>247.0</v>
      </c>
      <c r="E350" s="15" t="s">
        <v>15079</v>
      </c>
      <c r="F350" s="15" t="s">
        <v>14870</v>
      </c>
      <c r="G350" s="15">
        <v>307.0</v>
      </c>
      <c r="H350" s="15" t="s">
        <v>12963</v>
      </c>
      <c r="I350" s="15" t="s">
        <v>12492</v>
      </c>
      <c r="K350" s="15" t="s">
        <v>12964</v>
      </c>
      <c r="L350" s="15" t="s">
        <v>12965</v>
      </c>
    </row>
    <row r="351">
      <c r="A351" s="15" t="s">
        <v>10229</v>
      </c>
      <c r="B351" s="14" t="s">
        <v>6468</v>
      </c>
      <c r="C351" s="15" t="s">
        <v>10230</v>
      </c>
      <c r="D351" s="15">
        <v>248.0</v>
      </c>
      <c r="E351" s="15" t="s">
        <v>15080</v>
      </c>
      <c r="F351" s="15" t="s">
        <v>14872</v>
      </c>
      <c r="G351" s="15">
        <v>309.0</v>
      </c>
      <c r="H351" s="15" t="s">
        <v>12966</v>
      </c>
      <c r="I351" s="15" t="s">
        <v>12496</v>
      </c>
      <c r="K351" s="15" t="s">
        <v>12967</v>
      </c>
      <c r="L351" s="15" t="s">
        <v>12968</v>
      </c>
    </row>
    <row r="352">
      <c r="A352" s="15" t="s">
        <v>10232</v>
      </c>
      <c r="B352" s="14" t="s">
        <v>6471</v>
      </c>
      <c r="C352" s="15" t="s">
        <v>10233</v>
      </c>
      <c r="D352" s="15">
        <v>249.0</v>
      </c>
      <c r="E352" s="15" t="s">
        <v>15081</v>
      </c>
      <c r="F352" s="15" t="s">
        <v>14874</v>
      </c>
      <c r="G352" s="15">
        <v>312.0</v>
      </c>
      <c r="H352" s="15" t="s">
        <v>12969</v>
      </c>
      <c r="I352" s="15" t="s">
        <v>12500</v>
      </c>
      <c r="K352" s="15" t="s">
        <v>12970</v>
      </c>
      <c r="L352" s="15" t="s">
        <v>12971</v>
      </c>
    </row>
    <row r="353">
      <c r="A353" s="15" t="s">
        <v>10235</v>
      </c>
      <c r="B353" s="14" t="s">
        <v>6474</v>
      </c>
      <c r="C353" s="15" t="s">
        <v>10236</v>
      </c>
      <c r="D353" s="15">
        <v>250.0</v>
      </c>
      <c r="E353" s="15" t="s">
        <v>15082</v>
      </c>
      <c r="F353" s="15" t="s">
        <v>14876</v>
      </c>
      <c r="G353" s="15">
        <v>313.0</v>
      </c>
      <c r="H353" s="15" t="s">
        <v>12972</v>
      </c>
      <c r="I353" s="15" t="s">
        <v>12502</v>
      </c>
      <c r="K353" s="15" t="s">
        <v>12973</v>
      </c>
      <c r="L353" s="15" t="s">
        <v>12974</v>
      </c>
    </row>
    <row r="354">
      <c r="A354" s="15" t="s">
        <v>10238</v>
      </c>
      <c r="B354" s="14" t="s">
        <v>6477</v>
      </c>
      <c r="C354" s="15" t="s">
        <v>10239</v>
      </c>
      <c r="D354" s="15">
        <v>251.0</v>
      </c>
      <c r="E354" s="15" t="s">
        <v>15083</v>
      </c>
      <c r="F354" s="15" t="s">
        <v>14878</v>
      </c>
      <c r="G354" s="15">
        <v>314.0</v>
      </c>
      <c r="H354" s="15" t="s">
        <v>12975</v>
      </c>
      <c r="I354" s="15" t="s">
        <v>12508</v>
      </c>
      <c r="K354" s="15" t="s">
        <v>12976</v>
      </c>
      <c r="L354" s="15" t="s">
        <v>12977</v>
      </c>
    </row>
    <row r="355">
      <c r="A355" s="15" t="s">
        <v>10241</v>
      </c>
      <c r="B355" s="14" t="s">
        <v>6480</v>
      </c>
      <c r="C355" s="15" t="s">
        <v>10242</v>
      </c>
      <c r="D355" s="15">
        <v>251.0</v>
      </c>
      <c r="E355" s="15" t="s">
        <v>15083</v>
      </c>
      <c r="F355" s="15" t="s">
        <v>14878</v>
      </c>
      <c r="G355" s="15">
        <v>314.0</v>
      </c>
      <c r="H355" s="15" t="s">
        <v>12975</v>
      </c>
      <c r="I355" s="15" t="s">
        <v>12508</v>
      </c>
    </row>
    <row r="356">
      <c r="A356" s="15" t="s">
        <v>10244</v>
      </c>
      <c r="B356" s="14" t="s">
        <v>6482</v>
      </c>
      <c r="C356" s="15" t="s">
        <v>10245</v>
      </c>
      <c r="D356" s="15">
        <v>253.0</v>
      </c>
      <c r="E356" s="15" t="s">
        <v>15084</v>
      </c>
      <c r="F356" s="15" t="s">
        <v>14880</v>
      </c>
      <c r="G356" s="15">
        <v>318.0</v>
      </c>
      <c r="H356" s="15" t="s">
        <v>12978</v>
      </c>
      <c r="I356" s="15" t="s">
        <v>12512</v>
      </c>
      <c r="K356" s="15" t="s">
        <v>12979</v>
      </c>
      <c r="L356" s="15" t="s">
        <v>12980</v>
      </c>
    </row>
    <row r="357">
      <c r="A357" s="15" t="s">
        <v>10247</v>
      </c>
      <c r="B357" s="14" t="s">
        <v>6485</v>
      </c>
      <c r="C357" s="15" t="s">
        <v>10248</v>
      </c>
      <c r="D357" s="15">
        <v>253.0</v>
      </c>
      <c r="E357" s="15" t="s">
        <v>15084</v>
      </c>
      <c r="F357" s="15" t="s">
        <v>14880</v>
      </c>
      <c r="G357" s="15">
        <v>318.0</v>
      </c>
      <c r="H357" s="15" t="s">
        <v>12981</v>
      </c>
      <c r="I357" s="15" t="s">
        <v>12516</v>
      </c>
    </row>
    <row r="358">
      <c r="A358" s="15" t="s">
        <v>10250</v>
      </c>
      <c r="B358" s="14" t="s">
        <v>6487</v>
      </c>
      <c r="C358" s="15" t="s">
        <v>10251</v>
      </c>
      <c r="D358" s="15">
        <v>253.0</v>
      </c>
      <c r="E358" s="15" t="s">
        <v>15085</v>
      </c>
      <c r="F358" s="15" t="s">
        <v>14882</v>
      </c>
      <c r="G358" s="15">
        <v>319.0</v>
      </c>
      <c r="H358" s="15" t="s">
        <v>12982</v>
      </c>
      <c r="I358" s="15" t="s">
        <v>12520</v>
      </c>
      <c r="K358" s="15" t="s">
        <v>12983</v>
      </c>
      <c r="L358" s="15" t="s">
        <v>12984</v>
      </c>
    </row>
    <row r="359">
      <c r="A359" s="15" t="s">
        <v>10252</v>
      </c>
      <c r="B359" s="14" t="s">
        <v>6490</v>
      </c>
      <c r="C359" s="15" t="s">
        <v>10253</v>
      </c>
      <c r="D359" s="15">
        <v>254.0</v>
      </c>
      <c r="E359" s="15" t="s">
        <v>15086</v>
      </c>
      <c r="F359" s="15" t="s">
        <v>14884</v>
      </c>
      <c r="G359" s="15">
        <v>321.0</v>
      </c>
      <c r="H359" s="15" t="s">
        <v>12985</v>
      </c>
      <c r="I359" s="15" t="s">
        <v>12526</v>
      </c>
      <c r="K359" s="15" t="s">
        <v>12986</v>
      </c>
      <c r="L359" s="15" t="s">
        <v>12987</v>
      </c>
    </row>
    <row r="360">
      <c r="A360" s="15" t="s">
        <v>10255</v>
      </c>
      <c r="B360" s="14" t="s">
        <v>6493</v>
      </c>
      <c r="C360" s="15" t="s">
        <v>10256</v>
      </c>
      <c r="D360" s="15">
        <v>254.0</v>
      </c>
      <c r="E360" s="15" t="s">
        <v>15087</v>
      </c>
      <c r="F360" s="15" t="s">
        <v>14886</v>
      </c>
      <c r="G360" s="15">
        <v>322.0</v>
      </c>
      <c r="H360" s="15" t="s">
        <v>12988</v>
      </c>
      <c r="I360" s="15" t="s">
        <v>12528</v>
      </c>
      <c r="K360" s="15" t="s">
        <v>12989</v>
      </c>
      <c r="L360" s="15" t="s">
        <v>12990</v>
      </c>
    </row>
    <row r="361">
      <c r="A361" s="15" t="s">
        <v>10258</v>
      </c>
      <c r="B361" s="14" t="s">
        <v>6496</v>
      </c>
      <c r="C361" s="15" t="s">
        <v>10259</v>
      </c>
      <c r="D361" s="15">
        <v>255.0</v>
      </c>
      <c r="E361" s="15" t="s">
        <v>15088</v>
      </c>
      <c r="F361" s="15" t="s">
        <v>14888</v>
      </c>
      <c r="G361" s="15">
        <v>322.0</v>
      </c>
      <c r="H361" s="15" t="s">
        <v>12991</v>
      </c>
      <c r="I361" s="15" t="s">
        <v>12532</v>
      </c>
      <c r="K361" s="15" t="s">
        <v>12992</v>
      </c>
      <c r="L361" s="15" t="s">
        <v>12993</v>
      </c>
    </row>
    <row r="362">
      <c r="A362" s="15" t="s">
        <v>10260</v>
      </c>
      <c r="B362" s="14" t="s">
        <v>6498</v>
      </c>
      <c r="C362" s="15" t="s">
        <v>10261</v>
      </c>
      <c r="D362" s="15">
        <v>255.0</v>
      </c>
      <c r="E362" s="15" t="s">
        <v>15089</v>
      </c>
      <c r="F362" s="15" t="s">
        <v>14890</v>
      </c>
      <c r="G362" s="15">
        <v>323.0</v>
      </c>
      <c r="H362" s="15" t="s">
        <v>12994</v>
      </c>
      <c r="I362" s="15" t="s">
        <v>12536</v>
      </c>
      <c r="K362" s="15" t="s">
        <v>12995</v>
      </c>
      <c r="L362" s="15" t="s">
        <v>12996</v>
      </c>
    </row>
    <row r="363">
      <c r="A363" s="15" t="s">
        <v>10263</v>
      </c>
      <c r="B363" s="14" t="s">
        <v>6501</v>
      </c>
      <c r="C363" s="15" t="s">
        <v>10264</v>
      </c>
      <c r="D363" s="15">
        <v>256.0</v>
      </c>
      <c r="E363" s="15" t="s">
        <v>15090</v>
      </c>
      <c r="F363" s="15" t="s">
        <v>14892</v>
      </c>
      <c r="G363" s="15">
        <v>325.0</v>
      </c>
      <c r="H363" s="15" t="s">
        <v>12997</v>
      </c>
      <c r="I363" s="15" t="s">
        <v>12540</v>
      </c>
      <c r="K363" s="15" t="s">
        <v>12998</v>
      </c>
      <c r="L363" s="15" t="s">
        <v>12999</v>
      </c>
    </row>
    <row r="364">
      <c r="A364" s="15" t="s">
        <v>10265</v>
      </c>
      <c r="B364" s="14" t="s">
        <v>6504</v>
      </c>
      <c r="C364" s="15" t="s">
        <v>10266</v>
      </c>
      <c r="D364" s="15">
        <v>256.0</v>
      </c>
      <c r="E364" s="15" t="s">
        <v>15091</v>
      </c>
      <c r="F364" s="15" t="s">
        <v>14894</v>
      </c>
      <c r="G364" s="15">
        <v>325.0</v>
      </c>
      <c r="H364" s="15" t="s">
        <v>13000</v>
      </c>
      <c r="I364" s="15" t="s">
        <v>12544</v>
      </c>
      <c r="K364" s="15" t="s">
        <v>13001</v>
      </c>
      <c r="L364" s="15" t="s">
        <v>13002</v>
      </c>
    </row>
    <row r="365">
      <c r="A365" s="15" t="s">
        <v>10268</v>
      </c>
      <c r="B365" s="14" t="s">
        <v>6506</v>
      </c>
      <c r="C365" s="15" t="s">
        <v>10269</v>
      </c>
      <c r="D365" s="15">
        <v>256.0</v>
      </c>
      <c r="E365" s="15" t="s">
        <v>15092</v>
      </c>
      <c r="F365" s="15" t="s">
        <v>14896</v>
      </c>
      <c r="G365" s="15">
        <v>327.0</v>
      </c>
      <c r="H365" s="15" t="s">
        <v>13003</v>
      </c>
      <c r="I365" s="15" t="s">
        <v>12548</v>
      </c>
      <c r="K365" s="15" t="s">
        <v>13004</v>
      </c>
      <c r="L365" s="15" t="s">
        <v>13005</v>
      </c>
    </row>
    <row r="366">
      <c r="A366" s="15" t="s">
        <v>10271</v>
      </c>
      <c r="B366" s="14" t="s">
        <v>6509</v>
      </c>
      <c r="C366" s="15" t="s">
        <v>10272</v>
      </c>
      <c r="D366" s="15">
        <v>257.0</v>
      </c>
      <c r="E366" s="15" t="s">
        <v>15093</v>
      </c>
      <c r="F366" s="15" t="s">
        <v>14898</v>
      </c>
      <c r="G366" s="15">
        <v>328.0</v>
      </c>
      <c r="H366" s="15" t="s">
        <v>13006</v>
      </c>
      <c r="I366" s="15" t="s">
        <v>12552</v>
      </c>
      <c r="K366" s="15" t="s">
        <v>13007</v>
      </c>
      <c r="L366" s="15" t="s">
        <v>13008</v>
      </c>
    </row>
    <row r="367">
      <c r="A367" s="15" t="s">
        <v>10274</v>
      </c>
      <c r="B367" s="14" t="s">
        <v>6512</v>
      </c>
      <c r="C367" s="15" t="s">
        <v>10275</v>
      </c>
      <c r="D367" s="15">
        <v>257.0</v>
      </c>
      <c r="E367" s="15" t="s">
        <v>15094</v>
      </c>
      <c r="F367" s="15" t="s">
        <v>14900</v>
      </c>
      <c r="G367" s="15">
        <v>328.0</v>
      </c>
      <c r="H367" s="15" t="s">
        <v>13009</v>
      </c>
      <c r="I367" s="15" t="s">
        <v>12556</v>
      </c>
      <c r="K367" s="15" t="s">
        <v>13010</v>
      </c>
      <c r="L367" s="15" t="s">
        <v>13011</v>
      </c>
    </row>
    <row r="368">
      <c r="A368" s="15" t="s">
        <v>10277</v>
      </c>
      <c r="B368" s="14" t="s">
        <v>6514</v>
      </c>
      <c r="C368" s="15" t="s">
        <v>10278</v>
      </c>
      <c r="D368" s="15">
        <v>258.0</v>
      </c>
      <c r="E368" s="15" t="s">
        <v>15095</v>
      </c>
      <c r="F368" s="15" t="s">
        <v>14902</v>
      </c>
      <c r="G368" s="15">
        <v>329.0</v>
      </c>
      <c r="H368" s="15" t="s">
        <v>13012</v>
      </c>
      <c r="I368" s="15" t="s">
        <v>12560</v>
      </c>
      <c r="K368" s="15" t="s">
        <v>2205</v>
      </c>
      <c r="L368" s="15" t="s">
        <v>13013</v>
      </c>
    </row>
    <row r="369">
      <c r="A369" s="15" t="s">
        <v>10279</v>
      </c>
      <c r="B369" s="14" t="s">
        <v>6517</v>
      </c>
      <c r="C369" s="15" t="s">
        <v>10280</v>
      </c>
      <c r="D369" s="15">
        <v>258.0</v>
      </c>
      <c r="E369" s="15" t="s">
        <v>15096</v>
      </c>
      <c r="F369" s="15" t="s">
        <v>14904</v>
      </c>
      <c r="G369" s="15">
        <v>330.0</v>
      </c>
      <c r="H369" s="15" t="s">
        <v>13014</v>
      </c>
      <c r="I369" s="15" t="s">
        <v>12564</v>
      </c>
      <c r="K369" s="15" t="s">
        <v>13015</v>
      </c>
      <c r="L369" s="15" t="s">
        <v>13016</v>
      </c>
    </row>
    <row r="370">
      <c r="A370" s="15" t="s">
        <v>10281</v>
      </c>
      <c r="B370" s="14" t="s">
        <v>6520</v>
      </c>
      <c r="C370" s="15" t="s">
        <v>10282</v>
      </c>
      <c r="D370" s="15">
        <v>258.0</v>
      </c>
      <c r="E370" s="15" t="s">
        <v>15097</v>
      </c>
      <c r="F370" s="15" t="s">
        <v>15098</v>
      </c>
      <c r="G370" s="15">
        <v>330.0</v>
      </c>
      <c r="H370" s="15" t="s">
        <v>13017</v>
      </c>
      <c r="I370" s="15" t="s">
        <v>12566</v>
      </c>
      <c r="K370" s="15" t="s">
        <v>13018</v>
      </c>
      <c r="L370" s="15" t="s">
        <v>13019</v>
      </c>
    </row>
    <row r="371">
      <c r="A371" s="15" t="s">
        <v>10284</v>
      </c>
      <c r="B371" s="14" t="s">
        <v>6522</v>
      </c>
      <c r="C371" s="15" t="s">
        <v>10285</v>
      </c>
      <c r="D371" s="15">
        <v>259.0</v>
      </c>
      <c r="E371" s="15" t="s">
        <v>15099</v>
      </c>
      <c r="F371" s="15" t="s">
        <v>14908</v>
      </c>
      <c r="G371" s="15">
        <v>332.0</v>
      </c>
      <c r="H371" s="15" t="s">
        <v>13020</v>
      </c>
      <c r="I371" s="15" t="s">
        <v>12570</v>
      </c>
      <c r="K371" s="15" t="s">
        <v>13021</v>
      </c>
      <c r="L371" s="15" t="s">
        <v>13022</v>
      </c>
    </row>
    <row r="372">
      <c r="A372" s="15" t="s">
        <v>10287</v>
      </c>
      <c r="B372" s="14" t="s">
        <v>6525</v>
      </c>
      <c r="C372" s="15" t="s">
        <v>10288</v>
      </c>
      <c r="D372" s="15">
        <v>260.0</v>
      </c>
      <c r="E372" s="15" t="s">
        <v>15100</v>
      </c>
      <c r="F372" s="15" t="s">
        <v>15101</v>
      </c>
      <c r="G372" s="15">
        <v>332.0</v>
      </c>
      <c r="H372" s="15" t="s">
        <v>13023</v>
      </c>
      <c r="I372" s="15" t="s">
        <v>12574</v>
      </c>
      <c r="K372" s="15" t="s">
        <v>13024</v>
      </c>
      <c r="L372" s="15" t="s">
        <v>13025</v>
      </c>
    </row>
    <row r="373">
      <c r="A373" s="15" t="s">
        <v>10290</v>
      </c>
      <c r="B373" s="14" t="s">
        <v>6527</v>
      </c>
      <c r="C373" s="15" t="s">
        <v>10291</v>
      </c>
      <c r="D373" s="15">
        <v>260.0</v>
      </c>
      <c r="E373" s="15" t="s">
        <v>15102</v>
      </c>
      <c r="F373" s="15" t="s">
        <v>14910</v>
      </c>
      <c r="G373" s="15">
        <v>334.0</v>
      </c>
      <c r="H373" s="15" t="s">
        <v>13026</v>
      </c>
      <c r="I373" s="15" t="s">
        <v>12578</v>
      </c>
      <c r="K373" s="15" t="s">
        <v>13027</v>
      </c>
      <c r="L373" s="15" t="s">
        <v>13028</v>
      </c>
    </row>
    <row r="374">
      <c r="A374" s="15" t="s">
        <v>10293</v>
      </c>
      <c r="B374" s="14" t="s">
        <v>6530</v>
      </c>
      <c r="C374" s="15" t="s">
        <v>10294</v>
      </c>
      <c r="D374" s="15">
        <v>261.0</v>
      </c>
      <c r="E374" s="15" t="s">
        <v>15103</v>
      </c>
      <c r="F374" s="15" t="s">
        <v>14912</v>
      </c>
      <c r="G374" s="15">
        <v>335.0</v>
      </c>
      <c r="H374" s="15" t="s">
        <v>13029</v>
      </c>
      <c r="I374" s="15" t="s">
        <v>12581</v>
      </c>
      <c r="K374" s="15" t="s">
        <v>13030</v>
      </c>
      <c r="L374" s="15" t="s">
        <v>13031</v>
      </c>
    </row>
    <row r="375">
      <c r="A375" s="15" t="s">
        <v>10296</v>
      </c>
      <c r="B375" s="14" t="s">
        <v>6533</v>
      </c>
      <c r="C375" s="15" t="s">
        <v>10297</v>
      </c>
      <c r="D375" s="15">
        <v>262.0</v>
      </c>
      <c r="E375" s="15" t="s">
        <v>15104</v>
      </c>
      <c r="F375" s="15" t="s">
        <v>14914</v>
      </c>
      <c r="G375" s="15">
        <v>336.0</v>
      </c>
      <c r="H375" s="15" t="s">
        <v>13032</v>
      </c>
      <c r="I375" s="15" t="s">
        <v>13033</v>
      </c>
      <c r="K375" s="15" t="s">
        <v>13034</v>
      </c>
      <c r="L375" s="15" t="s">
        <v>13035</v>
      </c>
    </row>
    <row r="376">
      <c r="A376" s="15" t="s">
        <v>10299</v>
      </c>
      <c r="B376" s="14" t="s">
        <v>6536</v>
      </c>
      <c r="C376" s="15" t="s">
        <v>10300</v>
      </c>
      <c r="D376" s="15">
        <v>262.0</v>
      </c>
      <c r="E376" s="15" t="s">
        <v>15105</v>
      </c>
      <c r="F376" s="15" t="s">
        <v>14916</v>
      </c>
      <c r="G376" s="15">
        <v>337.0</v>
      </c>
      <c r="H376" s="15" t="s">
        <v>13036</v>
      </c>
      <c r="I376" s="15" t="s">
        <v>13037</v>
      </c>
      <c r="K376" s="15" t="s">
        <v>13038</v>
      </c>
      <c r="L376" s="15" t="s">
        <v>13039</v>
      </c>
    </row>
    <row r="377">
      <c r="A377" s="15" t="s">
        <v>10302</v>
      </c>
      <c r="B377" s="14" t="s">
        <v>6539</v>
      </c>
      <c r="C377" s="15" t="s">
        <v>10303</v>
      </c>
      <c r="D377" s="15">
        <v>263.0</v>
      </c>
      <c r="E377" s="15" t="s">
        <v>15106</v>
      </c>
      <c r="F377" s="15" t="s">
        <v>14918</v>
      </c>
      <c r="G377" s="15">
        <v>337.0</v>
      </c>
      <c r="H377" s="15" t="s">
        <v>13040</v>
      </c>
      <c r="I377" s="15" t="s">
        <v>13041</v>
      </c>
      <c r="K377" s="15" t="s">
        <v>13042</v>
      </c>
      <c r="L377" s="15" t="s">
        <v>13043</v>
      </c>
    </row>
    <row r="378">
      <c r="A378" s="15" t="s">
        <v>10305</v>
      </c>
      <c r="B378" s="14" t="s">
        <v>6541</v>
      </c>
      <c r="C378" s="15" t="s">
        <v>10306</v>
      </c>
      <c r="D378" s="15">
        <v>264.0</v>
      </c>
      <c r="E378" s="15" t="s">
        <v>15107</v>
      </c>
      <c r="F378" s="15" t="s">
        <v>14920</v>
      </c>
      <c r="G378" s="15">
        <v>339.0</v>
      </c>
      <c r="H378" s="15" t="s">
        <v>13044</v>
      </c>
      <c r="I378" s="15" t="s">
        <v>13045</v>
      </c>
      <c r="K378" s="15" t="s">
        <v>13046</v>
      </c>
      <c r="L378" s="15" t="s">
        <v>13047</v>
      </c>
    </row>
    <row r="379">
      <c r="A379" s="15" t="s">
        <v>10308</v>
      </c>
      <c r="B379" s="14" t="s">
        <v>6544</v>
      </c>
      <c r="C379" s="15" t="s">
        <v>10309</v>
      </c>
      <c r="D379" s="15">
        <v>264.0</v>
      </c>
      <c r="E379" s="15" t="s">
        <v>15108</v>
      </c>
      <c r="F379" s="15" t="s">
        <v>14922</v>
      </c>
      <c r="G379" s="15">
        <v>340.0</v>
      </c>
      <c r="H379" s="15" t="s">
        <v>13048</v>
      </c>
      <c r="I379" s="15" t="s">
        <v>13049</v>
      </c>
      <c r="K379" s="15" t="s">
        <v>13050</v>
      </c>
      <c r="L379" s="15" t="s">
        <v>13051</v>
      </c>
    </row>
    <row r="380">
      <c r="A380" s="15" t="s">
        <v>10311</v>
      </c>
      <c r="B380" s="14" t="s">
        <v>6547</v>
      </c>
      <c r="C380" s="15" t="s">
        <v>10312</v>
      </c>
      <c r="D380" s="15">
        <v>264.0</v>
      </c>
      <c r="E380" s="15" t="s">
        <v>15109</v>
      </c>
      <c r="F380" s="15" t="s">
        <v>14924</v>
      </c>
      <c r="G380" s="15">
        <v>341.0</v>
      </c>
      <c r="H380" s="15" t="s">
        <v>13052</v>
      </c>
      <c r="I380" s="15" t="s">
        <v>13053</v>
      </c>
      <c r="K380" s="15" t="s">
        <v>13054</v>
      </c>
      <c r="L380" s="15" t="s">
        <v>13055</v>
      </c>
    </row>
    <row r="381">
      <c r="A381" s="15" t="s">
        <v>10314</v>
      </c>
      <c r="B381" s="14" t="s">
        <v>6550</v>
      </c>
      <c r="C381" s="15" t="s">
        <v>10315</v>
      </c>
      <c r="D381" s="15">
        <v>266.0</v>
      </c>
      <c r="E381" s="15" t="s">
        <v>15110</v>
      </c>
      <c r="F381" s="15" t="s">
        <v>14926</v>
      </c>
      <c r="G381" s="15">
        <v>344.0</v>
      </c>
      <c r="H381" s="15" t="s">
        <v>13056</v>
      </c>
      <c r="I381" s="15" t="s">
        <v>13057</v>
      </c>
      <c r="K381" s="15" t="s">
        <v>13058</v>
      </c>
      <c r="L381" s="15" t="s">
        <v>13059</v>
      </c>
    </row>
    <row r="382">
      <c r="A382" s="15" t="s">
        <v>10317</v>
      </c>
      <c r="B382" s="14" t="s">
        <v>6553</v>
      </c>
      <c r="C382" s="15" t="s">
        <v>10318</v>
      </c>
      <c r="D382" s="15">
        <v>267.0</v>
      </c>
      <c r="E382" s="15" t="s">
        <v>15111</v>
      </c>
      <c r="F382" s="15" t="s">
        <v>14928</v>
      </c>
      <c r="G382" s="15">
        <v>345.0</v>
      </c>
      <c r="H382" s="15" t="s">
        <v>13060</v>
      </c>
      <c r="I382" s="15" t="s">
        <v>13061</v>
      </c>
      <c r="K382" s="15" t="s">
        <v>13062</v>
      </c>
      <c r="L382" s="15" t="s">
        <v>13063</v>
      </c>
    </row>
    <row r="383">
      <c r="A383" s="15" t="s">
        <v>10320</v>
      </c>
      <c r="B383" s="14" t="s">
        <v>6556</v>
      </c>
      <c r="C383" s="15" t="s">
        <v>10321</v>
      </c>
      <c r="D383" s="15">
        <v>267.0</v>
      </c>
      <c r="E383" s="15" t="s">
        <v>15112</v>
      </c>
      <c r="F383" s="15" t="s">
        <v>14930</v>
      </c>
      <c r="G383" s="15">
        <v>346.0</v>
      </c>
      <c r="H383" s="15" t="s">
        <v>13064</v>
      </c>
      <c r="I383" s="15" t="s">
        <v>13065</v>
      </c>
      <c r="K383" s="15" t="s">
        <v>13066</v>
      </c>
      <c r="L383" s="15" t="s">
        <v>13067</v>
      </c>
    </row>
    <row r="384">
      <c r="A384" s="15" t="s">
        <v>10323</v>
      </c>
      <c r="B384" s="14" t="s">
        <v>6559</v>
      </c>
      <c r="C384" s="15" t="s">
        <v>10324</v>
      </c>
      <c r="D384" s="15">
        <v>268.0</v>
      </c>
      <c r="E384" s="15" t="s">
        <v>15113</v>
      </c>
      <c r="F384" s="15" t="s">
        <v>15114</v>
      </c>
      <c r="G384" s="15">
        <v>347.0</v>
      </c>
      <c r="H384" s="15" t="s">
        <v>13068</v>
      </c>
      <c r="I384" s="15" t="s">
        <v>13069</v>
      </c>
      <c r="K384" s="15" t="s">
        <v>13070</v>
      </c>
      <c r="L384" s="15" t="s">
        <v>13071</v>
      </c>
    </row>
    <row r="385">
      <c r="A385" s="15" t="s">
        <v>10326</v>
      </c>
      <c r="B385" s="14" t="s">
        <v>6562</v>
      </c>
      <c r="C385" s="15" t="s">
        <v>10327</v>
      </c>
      <c r="D385" s="15">
        <v>269.0</v>
      </c>
      <c r="E385" s="15" t="s">
        <v>15115</v>
      </c>
      <c r="F385" s="15" t="s">
        <v>14932</v>
      </c>
      <c r="G385" s="15">
        <v>347.0</v>
      </c>
      <c r="H385" s="15" t="s">
        <v>13072</v>
      </c>
      <c r="I385" s="15" t="s">
        <v>13073</v>
      </c>
      <c r="K385" s="15" t="s">
        <v>13074</v>
      </c>
      <c r="L385" s="15" t="s">
        <v>13075</v>
      </c>
    </row>
    <row r="386">
      <c r="A386" s="15" t="s">
        <v>10329</v>
      </c>
      <c r="B386" s="14" t="s">
        <v>6564</v>
      </c>
      <c r="C386" s="15" t="s">
        <v>10330</v>
      </c>
      <c r="D386" s="15">
        <v>270.0</v>
      </c>
      <c r="E386" s="15" t="s">
        <v>15116</v>
      </c>
      <c r="F386" s="15" t="s">
        <v>14934</v>
      </c>
      <c r="G386" s="15">
        <v>348.0</v>
      </c>
      <c r="H386" s="15" t="s">
        <v>13076</v>
      </c>
      <c r="I386" s="15" t="s">
        <v>13077</v>
      </c>
      <c r="K386" s="15" t="s">
        <v>13078</v>
      </c>
      <c r="L386" s="15" t="s">
        <v>13079</v>
      </c>
    </row>
    <row r="387">
      <c r="A387" s="15" t="s">
        <v>10332</v>
      </c>
      <c r="B387" s="14" t="s">
        <v>6567</v>
      </c>
      <c r="C387" s="15" t="s">
        <v>10333</v>
      </c>
      <c r="D387" s="15">
        <v>270.0</v>
      </c>
      <c r="E387" s="15" t="s">
        <v>15117</v>
      </c>
      <c r="F387" s="15" t="s">
        <v>14936</v>
      </c>
      <c r="G387" s="15">
        <v>349.0</v>
      </c>
      <c r="H387" s="15" t="s">
        <v>13080</v>
      </c>
      <c r="I387" s="15" t="s">
        <v>13081</v>
      </c>
      <c r="K387" s="15" t="s">
        <v>13082</v>
      </c>
      <c r="L387" s="15" t="s">
        <v>13083</v>
      </c>
    </row>
    <row r="388">
      <c r="A388" s="15" t="s">
        <v>10335</v>
      </c>
      <c r="B388" s="14" t="s">
        <v>6570</v>
      </c>
      <c r="C388" s="15" t="s">
        <v>10336</v>
      </c>
      <c r="D388" s="15">
        <v>271.0</v>
      </c>
      <c r="E388" s="15" t="s">
        <v>15118</v>
      </c>
      <c r="F388" s="15" t="s">
        <v>14938</v>
      </c>
      <c r="G388" s="15">
        <v>349.0</v>
      </c>
      <c r="H388" s="15" t="s">
        <v>13084</v>
      </c>
      <c r="I388" s="15" t="s">
        <v>13085</v>
      </c>
    </row>
    <row r="389">
      <c r="A389" s="15" t="s">
        <v>10338</v>
      </c>
      <c r="B389" s="14" t="s">
        <v>6572</v>
      </c>
      <c r="C389" s="15" t="s">
        <v>10339</v>
      </c>
      <c r="D389" s="15">
        <v>271.0</v>
      </c>
      <c r="E389" s="15" t="s">
        <v>15119</v>
      </c>
      <c r="F389" s="15" t="s">
        <v>14940</v>
      </c>
      <c r="G389" s="15">
        <v>351.0</v>
      </c>
      <c r="H389" s="15" t="s">
        <v>13086</v>
      </c>
      <c r="I389" s="15" t="s">
        <v>13087</v>
      </c>
      <c r="K389" s="15" t="s">
        <v>13088</v>
      </c>
      <c r="L389" s="15" t="s">
        <v>13089</v>
      </c>
    </row>
    <row r="390">
      <c r="A390" s="15" t="s">
        <v>10341</v>
      </c>
      <c r="B390" s="14" t="s">
        <v>6575</v>
      </c>
      <c r="C390" s="15" t="s">
        <v>10342</v>
      </c>
      <c r="D390" s="15">
        <v>272.0</v>
      </c>
      <c r="E390" s="15" t="s">
        <v>15120</v>
      </c>
      <c r="F390" s="15" t="s">
        <v>14942</v>
      </c>
      <c r="G390" s="15">
        <v>353.0</v>
      </c>
      <c r="H390" s="15" t="s">
        <v>13090</v>
      </c>
      <c r="I390" s="15" t="s">
        <v>13091</v>
      </c>
      <c r="K390" s="15" t="s">
        <v>13092</v>
      </c>
      <c r="L390" s="15" t="s">
        <v>13093</v>
      </c>
    </row>
    <row r="391">
      <c r="A391" s="15" t="s">
        <v>10344</v>
      </c>
      <c r="B391" s="14" t="s">
        <v>6578</v>
      </c>
      <c r="C391" s="15" t="s">
        <v>10345</v>
      </c>
      <c r="D391" s="15">
        <v>272.0</v>
      </c>
      <c r="E391" s="15" t="s">
        <v>15121</v>
      </c>
      <c r="F391" s="15" t="s">
        <v>14944</v>
      </c>
      <c r="G391" s="15">
        <v>354.0</v>
      </c>
      <c r="H391" s="15" t="s">
        <v>13094</v>
      </c>
      <c r="I391" s="15" t="s">
        <v>13095</v>
      </c>
      <c r="K391" s="15" t="s">
        <v>13096</v>
      </c>
      <c r="L391" s="15" t="s">
        <v>13097</v>
      </c>
    </row>
    <row r="392">
      <c r="A392" s="15" t="s">
        <v>10347</v>
      </c>
      <c r="B392" s="14" t="s">
        <v>6581</v>
      </c>
      <c r="C392" s="15" t="s">
        <v>10348</v>
      </c>
      <c r="D392" s="15">
        <v>273.0</v>
      </c>
      <c r="E392" s="15" t="s">
        <v>15122</v>
      </c>
      <c r="F392" s="15" t="s">
        <v>14946</v>
      </c>
      <c r="G392" s="15">
        <v>354.0</v>
      </c>
      <c r="H392" s="15" t="s">
        <v>13098</v>
      </c>
      <c r="I392" s="15" t="s">
        <v>13099</v>
      </c>
      <c r="K392" s="15" t="s">
        <v>13100</v>
      </c>
      <c r="L392" s="15" t="s">
        <v>13101</v>
      </c>
    </row>
    <row r="393">
      <c r="A393" s="15" t="s">
        <v>10350</v>
      </c>
      <c r="B393" s="14" t="s">
        <v>6583</v>
      </c>
      <c r="C393" s="15" t="s">
        <v>10351</v>
      </c>
      <c r="D393" s="15">
        <v>273.0</v>
      </c>
      <c r="E393" s="15" t="s">
        <v>15123</v>
      </c>
      <c r="F393" s="15" t="s">
        <v>14947</v>
      </c>
      <c r="G393" s="15">
        <v>355.0</v>
      </c>
      <c r="H393" s="15" t="s">
        <v>13102</v>
      </c>
      <c r="I393" s="15" t="s">
        <v>13103</v>
      </c>
    </row>
    <row r="394">
      <c r="A394" s="15" t="s">
        <v>10353</v>
      </c>
      <c r="B394" s="14" t="s">
        <v>6586</v>
      </c>
      <c r="C394" s="15" t="s">
        <v>10354</v>
      </c>
      <c r="D394" s="15">
        <v>274.0</v>
      </c>
      <c r="E394" s="15" t="s">
        <v>15124</v>
      </c>
      <c r="F394" s="15" t="s">
        <v>14948</v>
      </c>
      <c r="G394" s="15">
        <v>355.0</v>
      </c>
      <c r="H394" s="15" t="s">
        <v>13104</v>
      </c>
      <c r="I394" s="15" t="s">
        <v>13105</v>
      </c>
      <c r="K394" s="15" t="s">
        <v>13106</v>
      </c>
      <c r="L394" s="15" t="s">
        <v>13107</v>
      </c>
    </row>
    <row r="395">
      <c r="A395" s="15" t="s">
        <v>10356</v>
      </c>
      <c r="B395" s="14" t="s">
        <v>6588</v>
      </c>
      <c r="C395" s="15" t="s">
        <v>10357</v>
      </c>
      <c r="D395" s="15">
        <v>274.0</v>
      </c>
      <c r="E395" s="15" t="s">
        <v>15125</v>
      </c>
      <c r="F395" s="15" t="s">
        <v>14949</v>
      </c>
      <c r="G395" s="15">
        <v>356.0</v>
      </c>
      <c r="H395" s="15" t="s">
        <v>13108</v>
      </c>
      <c r="I395" s="15" t="s">
        <v>13109</v>
      </c>
      <c r="K395" s="15" t="s">
        <v>13110</v>
      </c>
      <c r="L395" s="15" t="s">
        <v>13111</v>
      </c>
    </row>
    <row r="396">
      <c r="A396" s="15" t="s">
        <v>10359</v>
      </c>
      <c r="B396" s="14" t="s">
        <v>6591</v>
      </c>
      <c r="C396" s="15" t="s">
        <v>10360</v>
      </c>
      <c r="D396" s="15">
        <v>274.0</v>
      </c>
      <c r="E396" s="15" t="s">
        <v>15126</v>
      </c>
      <c r="F396" s="15" t="s">
        <v>14950</v>
      </c>
      <c r="G396" s="15">
        <v>356.0</v>
      </c>
      <c r="H396" s="15" t="s">
        <v>13112</v>
      </c>
      <c r="I396" s="15" t="s">
        <v>13113</v>
      </c>
      <c r="K396" s="15" t="s">
        <v>13114</v>
      </c>
      <c r="L396" s="15" t="s">
        <v>13115</v>
      </c>
    </row>
    <row r="397">
      <c r="A397" s="15" t="s">
        <v>10362</v>
      </c>
      <c r="B397" s="14" t="s">
        <v>6593</v>
      </c>
      <c r="C397" s="15" t="s">
        <v>10363</v>
      </c>
      <c r="D397" s="15">
        <v>275.0</v>
      </c>
      <c r="E397" s="15" t="s">
        <v>15127</v>
      </c>
      <c r="F397" s="15" t="s">
        <v>15128</v>
      </c>
      <c r="G397" s="15">
        <v>358.0</v>
      </c>
      <c r="H397" s="15" t="s">
        <v>12580</v>
      </c>
      <c r="I397" s="15" t="s">
        <v>13116</v>
      </c>
      <c r="K397" s="15" t="s">
        <v>13117</v>
      </c>
      <c r="L397" s="15" t="s">
        <v>13118</v>
      </c>
    </row>
    <row r="398">
      <c r="A398" s="15" t="s">
        <v>10365</v>
      </c>
      <c r="B398" s="14" t="s">
        <v>10366</v>
      </c>
      <c r="C398" s="15" t="s">
        <v>10367</v>
      </c>
      <c r="D398" s="15">
        <v>275.0</v>
      </c>
      <c r="E398" s="15" t="s">
        <v>15127</v>
      </c>
      <c r="F398" s="15" t="s">
        <v>15128</v>
      </c>
      <c r="G398" s="15">
        <v>358.0</v>
      </c>
      <c r="H398" s="15" t="s">
        <v>12580</v>
      </c>
      <c r="I398" s="15" t="s">
        <v>13116</v>
      </c>
    </row>
    <row r="399">
      <c r="A399" s="15" t="s">
        <v>10369</v>
      </c>
      <c r="B399" s="14" t="s">
        <v>6596</v>
      </c>
      <c r="C399" s="15" t="s">
        <v>10370</v>
      </c>
      <c r="D399" s="15">
        <v>275.0</v>
      </c>
      <c r="E399" s="15" t="s">
        <v>15129</v>
      </c>
      <c r="F399" s="15" t="s">
        <v>15130</v>
      </c>
      <c r="G399" s="15">
        <v>358.0</v>
      </c>
      <c r="H399" s="15" t="s">
        <v>13119</v>
      </c>
      <c r="I399" s="15" t="s">
        <v>13120</v>
      </c>
      <c r="K399" s="15" t="s">
        <v>13121</v>
      </c>
      <c r="L399" s="15" t="s">
        <v>13122</v>
      </c>
    </row>
    <row r="400">
      <c r="A400" s="15" t="s">
        <v>10373</v>
      </c>
      <c r="B400" s="14" t="s">
        <v>6598</v>
      </c>
      <c r="C400" s="15" t="s">
        <v>10374</v>
      </c>
      <c r="D400" s="15">
        <v>276.0</v>
      </c>
      <c r="E400" s="15" t="s">
        <v>15131</v>
      </c>
      <c r="F400" s="15" t="s">
        <v>15132</v>
      </c>
      <c r="G400" s="15">
        <v>360.0</v>
      </c>
      <c r="H400" s="15" t="s">
        <v>13123</v>
      </c>
      <c r="I400" s="15" t="s">
        <v>13124</v>
      </c>
      <c r="K400" s="15" t="s">
        <v>13125</v>
      </c>
      <c r="L400" s="15" t="s">
        <v>13126</v>
      </c>
    </row>
    <row r="401">
      <c r="A401" s="15" t="s">
        <v>10376</v>
      </c>
      <c r="B401" s="14" t="s">
        <v>6601</v>
      </c>
      <c r="C401" s="15" t="s">
        <v>10377</v>
      </c>
      <c r="D401" s="15">
        <v>277.0</v>
      </c>
      <c r="E401" s="15" t="s">
        <v>15133</v>
      </c>
      <c r="F401" s="15" t="s">
        <v>15134</v>
      </c>
      <c r="G401" s="15">
        <v>362.0</v>
      </c>
      <c r="H401" s="15" t="s">
        <v>13127</v>
      </c>
      <c r="I401" s="15" t="s">
        <v>13128</v>
      </c>
      <c r="K401" s="15" t="s">
        <v>13129</v>
      </c>
      <c r="L401" s="15" t="s">
        <v>13130</v>
      </c>
    </row>
    <row r="402">
      <c r="A402" s="15" t="s">
        <v>10380</v>
      </c>
      <c r="B402" s="14" t="s">
        <v>6604</v>
      </c>
      <c r="C402" s="15" t="s">
        <v>10381</v>
      </c>
      <c r="D402" s="15">
        <v>277.0</v>
      </c>
      <c r="E402" s="15" t="s">
        <v>15135</v>
      </c>
      <c r="F402" s="15" t="s">
        <v>15136</v>
      </c>
      <c r="G402" s="15">
        <v>362.0</v>
      </c>
      <c r="H402" s="15" t="s">
        <v>13131</v>
      </c>
      <c r="I402" s="15" t="s">
        <v>13132</v>
      </c>
      <c r="K402" s="15" t="s">
        <v>13133</v>
      </c>
      <c r="L402" s="15" t="s">
        <v>13134</v>
      </c>
    </row>
    <row r="403">
      <c r="A403" s="15"/>
      <c r="B403" s="14"/>
      <c r="C403" s="15"/>
      <c r="D403" s="15">
        <v>277.0</v>
      </c>
      <c r="E403" s="15" t="s">
        <v>15137</v>
      </c>
      <c r="F403" s="15" t="s">
        <v>15138</v>
      </c>
      <c r="G403" s="15"/>
      <c r="H403" s="15"/>
      <c r="I403" s="15"/>
      <c r="K403" s="15"/>
      <c r="L403" s="15"/>
    </row>
    <row r="404">
      <c r="A404" s="15" t="s">
        <v>10384</v>
      </c>
      <c r="B404" s="14" t="s">
        <v>6606</v>
      </c>
      <c r="C404" s="15" t="s">
        <v>10385</v>
      </c>
      <c r="D404" s="15">
        <v>278.0</v>
      </c>
      <c r="E404" s="15" t="s">
        <v>15139</v>
      </c>
      <c r="F404" s="15" t="s">
        <v>15140</v>
      </c>
      <c r="G404" s="15">
        <v>364.0</v>
      </c>
      <c r="H404" s="15" t="s">
        <v>13135</v>
      </c>
      <c r="I404" s="15" t="s">
        <v>13136</v>
      </c>
      <c r="K404" s="15" t="s">
        <v>13137</v>
      </c>
      <c r="L404" s="15" t="s">
        <v>13138</v>
      </c>
    </row>
    <row r="405">
      <c r="A405" s="15" t="s">
        <v>10388</v>
      </c>
      <c r="B405" s="14" t="s">
        <v>6609</v>
      </c>
      <c r="C405" s="15" t="s">
        <v>10389</v>
      </c>
      <c r="D405" s="15">
        <v>279.0</v>
      </c>
      <c r="E405" s="15" t="s">
        <v>15141</v>
      </c>
      <c r="F405" s="15" t="s">
        <v>15142</v>
      </c>
      <c r="G405" s="15">
        <v>365.0</v>
      </c>
      <c r="H405" s="15" t="s">
        <v>13139</v>
      </c>
      <c r="I405" s="15" t="s">
        <v>13140</v>
      </c>
      <c r="K405" s="15" t="s">
        <v>13141</v>
      </c>
      <c r="L405" s="15" t="s">
        <v>13142</v>
      </c>
    </row>
    <row r="406">
      <c r="A406" s="15" t="s">
        <v>10392</v>
      </c>
      <c r="B406" s="14" t="s">
        <v>6612</v>
      </c>
      <c r="C406" s="15" t="s">
        <v>10393</v>
      </c>
      <c r="D406" s="15">
        <v>279.0</v>
      </c>
      <c r="E406" s="15" t="s">
        <v>15143</v>
      </c>
      <c r="F406" s="15" t="s">
        <v>15144</v>
      </c>
      <c r="G406" s="15">
        <v>367.0</v>
      </c>
      <c r="H406" s="15" t="s">
        <v>13143</v>
      </c>
      <c r="I406" s="15" t="s">
        <v>13144</v>
      </c>
      <c r="K406" s="15" t="s">
        <v>13145</v>
      </c>
      <c r="L406" s="15" t="s">
        <v>13146</v>
      </c>
    </row>
    <row r="407">
      <c r="A407" s="15" t="s">
        <v>10396</v>
      </c>
      <c r="B407" s="14" t="s">
        <v>6615</v>
      </c>
      <c r="C407" s="15" t="s">
        <v>10397</v>
      </c>
      <c r="D407" s="15">
        <v>280.0</v>
      </c>
      <c r="E407" s="15" t="s">
        <v>15145</v>
      </c>
      <c r="F407" s="15" t="s">
        <v>15146</v>
      </c>
      <c r="G407" s="15">
        <v>367.0</v>
      </c>
      <c r="H407" s="15" t="s">
        <v>13147</v>
      </c>
      <c r="I407" s="15" t="s">
        <v>13148</v>
      </c>
      <c r="K407" s="15" t="s">
        <v>13149</v>
      </c>
      <c r="L407" s="15" t="s">
        <v>10397</v>
      </c>
    </row>
    <row r="408">
      <c r="A408" s="15" t="s">
        <v>10399</v>
      </c>
      <c r="B408" s="14" t="s">
        <v>6617</v>
      </c>
      <c r="C408" s="15" t="s">
        <v>10400</v>
      </c>
      <c r="D408" s="15">
        <v>280.0</v>
      </c>
      <c r="E408" s="15" t="s">
        <v>15147</v>
      </c>
      <c r="F408" s="15" t="s">
        <v>15148</v>
      </c>
      <c r="G408" s="15">
        <v>368.0</v>
      </c>
      <c r="H408" s="15" t="s">
        <v>13150</v>
      </c>
      <c r="I408" s="15" t="s">
        <v>13151</v>
      </c>
      <c r="K408" s="15" t="s">
        <v>13152</v>
      </c>
      <c r="L408" s="15" t="s">
        <v>13153</v>
      </c>
    </row>
    <row r="409">
      <c r="A409" s="15" t="s">
        <v>10405</v>
      </c>
      <c r="B409" s="14" t="s">
        <v>6623</v>
      </c>
      <c r="C409" s="15" t="s">
        <v>10406</v>
      </c>
      <c r="D409" s="15">
        <v>280.0</v>
      </c>
      <c r="E409" s="15" t="s">
        <v>15149</v>
      </c>
      <c r="F409" s="15" t="s">
        <v>15150</v>
      </c>
      <c r="G409" s="15">
        <v>369.0</v>
      </c>
      <c r="H409" s="15" t="s">
        <v>13154</v>
      </c>
      <c r="I409" s="15" t="s">
        <v>13155</v>
      </c>
      <c r="K409" s="15" t="s">
        <v>13156</v>
      </c>
      <c r="L409" s="15" t="s">
        <v>13157</v>
      </c>
    </row>
    <row r="410">
      <c r="D410" s="15">
        <v>281.0</v>
      </c>
      <c r="E410" s="15" t="s">
        <v>15151</v>
      </c>
      <c r="F410" s="15" t="s">
        <v>15152</v>
      </c>
      <c r="G410" s="15">
        <v>369.0</v>
      </c>
      <c r="H410" s="15" t="s">
        <v>13154</v>
      </c>
      <c r="I410" s="15" t="s">
        <v>13155</v>
      </c>
      <c r="K410" s="15" t="s">
        <v>13158</v>
      </c>
      <c r="L410" s="15" t="s">
        <v>13159</v>
      </c>
    </row>
    <row r="411">
      <c r="A411" s="15" t="s">
        <v>10411</v>
      </c>
      <c r="B411" s="14" t="s">
        <v>6625</v>
      </c>
      <c r="C411" s="15" t="s">
        <v>10412</v>
      </c>
      <c r="D411" s="15">
        <v>281.0</v>
      </c>
      <c r="E411" s="15" t="s">
        <v>15153</v>
      </c>
      <c r="F411" s="15" t="s">
        <v>15154</v>
      </c>
      <c r="G411" s="15">
        <v>370.0</v>
      </c>
      <c r="H411" s="15" t="s">
        <v>13160</v>
      </c>
      <c r="I411" s="15" t="s">
        <v>13161</v>
      </c>
      <c r="K411" s="15" t="s">
        <v>13162</v>
      </c>
      <c r="L411" s="15" t="s">
        <v>13163</v>
      </c>
    </row>
    <row r="412">
      <c r="A412" s="15" t="s">
        <v>10415</v>
      </c>
      <c r="B412" s="14" t="s">
        <v>6628</v>
      </c>
      <c r="C412" s="15" t="s">
        <v>10416</v>
      </c>
      <c r="D412" s="15">
        <v>283.0</v>
      </c>
      <c r="E412" s="15" t="s">
        <v>15155</v>
      </c>
      <c r="F412" s="15" t="s">
        <v>14624</v>
      </c>
      <c r="G412" s="15">
        <v>371.0</v>
      </c>
      <c r="H412" s="15" t="s">
        <v>13164</v>
      </c>
      <c r="I412" s="15" t="s">
        <v>12032</v>
      </c>
      <c r="K412" s="15" t="s">
        <v>13165</v>
      </c>
      <c r="L412" s="15" t="s">
        <v>13166</v>
      </c>
    </row>
    <row r="413">
      <c r="A413" s="15" t="s">
        <v>10418</v>
      </c>
      <c r="B413" s="14" t="s">
        <v>6631</v>
      </c>
      <c r="C413" s="15" t="s">
        <v>10419</v>
      </c>
      <c r="D413" s="15">
        <v>284.0</v>
      </c>
      <c r="E413" s="15" t="s">
        <v>15156</v>
      </c>
      <c r="F413" s="15" t="s">
        <v>14626</v>
      </c>
      <c r="G413" s="15">
        <v>372.0</v>
      </c>
      <c r="H413" s="15" t="s">
        <v>13167</v>
      </c>
      <c r="I413" s="15" t="s">
        <v>12035</v>
      </c>
      <c r="K413" s="15" t="s">
        <v>13168</v>
      </c>
      <c r="L413" s="15" t="s">
        <v>13169</v>
      </c>
    </row>
    <row r="414">
      <c r="A414" s="15" t="s">
        <v>10421</v>
      </c>
      <c r="B414" s="14" t="s">
        <v>6634</v>
      </c>
      <c r="C414" s="15" t="s">
        <v>10422</v>
      </c>
      <c r="D414" s="15">
        <v>287.0</v>
      </c>
      <c r="E414" s="15" t="s">
        <v>15157</v>
      </c>
      <c r="F414" s="15" t="s">
        <v>14628</v>
      </c>
      <c r="G414" s="15">
        <v>376.0</v>
      </c>
      <c r="H414" s="15" t="s">
        <v>13170</v>
      </c>
      <c r="I414" s="15" t="s">
        <v>12038</v>
      </c>
      <c r="K414" s="15" t="s">
        <v>13171</v>
      </c>
      <c r="L414" s="15" t="s">
        <v>13172</v>
      </c>
    </row>
    <row r="415">
      <c r="A415" s="15" t="s">
        <v>10424</v>
      </c>
      <c r="B415" s="14" t="s">
        <v>6637</v>
      </c>
      <c r="C415" s="15" t="s">
        <v>10425</v>
      </c>
      <c r="D415" s="15">
        <v>288.0</v>
      </c>
      <c r="E415" s="15" t="s">
        <v>15158</v>
      </c>
      <c r="F415" s="15" t="s">
        <v>14630</v>
      </c>
      <c r="G415" s="15">
        <v>377.0</v>
      </c>
      <c r="H415" s="15" t="s">
        <v>13173</v>
      </c>
      <c r="I415" s="15" t="s">
        <v>12041</v>
      </c>
      <c r="K415" s="15" t="s">
        <v>13174</v>
      </c>
      <c r="L415" s="15" t="s">
        <v>13175</v>
      </c>
    </row>
    <row r="416">
      <c r="A416" s="15" t="s">
        <v>10428</v>
      </c>
      <c r="B416" s="14" t="s">
        <v>6640</v>
      </c>
      <c r="C416" s="15" t="s">
        <v>10429</v>
      </c>
      <c r="D416" s="15">
        <v>289.0</v>
      </c>
      <c r="E416" s="15" t="s">
        <v>15159</v>
      </c>
      <c r="F416" s="15" t="s">
        <v>14632</v>
      </c>
      <c r="G416" s="15">
        <v>380.0</v>
      </c>
      <c r="H416" s="15" t="s">
        <v>13176</v>
      </c>
      <c r="I416" s="15" t="s">
        <v>12045</v>
      </c>
      <c r="K416" s="15" t="s">
        <v>13177</v>
      </c>
      <c r="L416" s="15" t="s">
        <v>13178</v>
      </c>
    </row>
    <row r="417">
      <c r="A417" s="15" t="s">
        <v>10431</v>
      </c>
      <c r="B417" s="14" t="s">
        <v>6643</v>
      </c>
      <c r="C417" s="15" t="s">
        <v>10432</v>
      </c>
      <c r="D417" s="15">
        <v>289.0</v>
      </c>
      <c r="E417" s="15" t="s">
        <v>15160</v>
      </c>
      <c r="F417" s="15" t="s">
        <v>14635</v>
      </c>
      <c r="G417" s="15">
        <v>381.0</v>
      </c>
      <c r="H417" s="15" t="s">
        <v>13179</v>
      </c>
      <c r="I417" s="15" t="s">
        <v>12051</v>
      </c>
      <c r="K417" s="15" t="s">
        <v>13180</v>
      </c>
      <c r="L417" s="15" t="s">
        <v>13181</v>
      </c>
    </row>
    <row r="418">
      <c r="A418" s="15" t="s">
        <v>10434</v>
      </c>
      <c r="B418" s="14" t="s">
        <v>6646</v>
      </c>
      <c r="C418" s="15" t="s">
        <v>10435</v>
      </c>
      <c r="D418" s="15">
        <v>290.0</v>
      </c>
      <c r="E418" s="15" t="s">
        <v>15161</v>
      </c>
      <c r="F418" s="15" t="s">
        <v>14637</v>
      </c>
      <c r="G418" s="15">
        <v>382.0</v>
      </c>
      <c r="H418" s="15" t="s">
        <v>13182</v>
      </c>
      <c r="I418" s="15" t="s">
        <v>12056</v>
      </c>
      <c r="K418" s="15" t="s">
        <v>13183</v>
      </c>
      <c r="L418" s="15" t="s">
        <v>13184</v>
      </c>
    </row>
    <row r="419">
      <c r="A419" s="15" t="s">
        <v>10437</v>
      </c>
      <c r="B419" s="14" t="s">
        <v>6649</v>
      </c>
      <c r="C419" s="15" t="s">
        <v>10438</v>
      </c>
      <c r="D419" s="15">
        <v>290.0</v>
      </c>
      <c r="E419" s="15" t="s">
        <v>15162</v>
      </c>
      <c r="F419" s="15" t="s">
        <v>14639</v>
      </c>
      <c r="G419" s="15">
        <v>383.0</v>
      </c>
      <c r="H419" s="15" t="s">
        <v>13185</v>
      </c>
      <c r="I419" s="15" t="s">
        <v>12062</v>
      </c>
      <c r="K419" s="15" t="s">
        <v>13186</v>
      </c>
      <c r="L419" s="15" t="s">
        <v>13187</v>
      </c>
    </row>
    <row r="420">
      <c r="A420" s="15" t="s">
        <v>10440</v>
      </c>
      <c r="B420" s="14" t="s">
        <v>6652</v>
      </c>
      <c r="C420" s="15" t="s">
        <v>10441</v>
      </c>
      <c r="D420" s="15">
        <v>291.0</v>
      </c>
      <c r="E420" s="15" t="s">
        <v>15163</v>
      </c>
      <c r="F420" s="15" t="s">
        <v>14641</v>
      </c>
      <c r="G420" s="15">
        <v>383.0</v>
      </c>
      <c r="H420" s="15" t="s">
        <v>13188</v>
      </c>
      <c r="I420" s="15" t="s">
        <v>12068</v>
      </c>
      <c r="K420" s="15" t="s">
        <v>13189</v>
      </c>
      <c r="L420" s="15" t="s">
        <v>13190</v>
      </c>
    </row>
    <row r="421">
      <c r="A421" s="15" t="s">
        <v>10442</v>
      </c>
      <c r="B421" s="14" t="s">
        <v>6655</v>
      </c>
      <c r="C421" s="15" t="s">
        <v>10443</v>
      </c>
      <c r="D421" s="15">
        <v>292.0</v>
      </c>
      <c r="E421" s="15" t="s">
        <v>15164</v>
      </c>
      <c r="F421" s="15" t="s">
        <v>14643</v>
      </c>
      <c r="G421" s="15">
        <v>385.0</v>
      </c>
      <c r="H421" s="15" t="s">
        <v>13191</v>
      </c>
      <c r="I421" s="15" t="s">
        <v>12073</v>
      </c>
      <c r="K421" s="15" t="s">
        <v>13192</v>
      </c>
      <c r="L421" s="15" t="s">
        <v>13193</v>
      </c>
    </row>
    <row r="422">
      <c r="A422" s="15" t="s">
        <v>10445</v>
      </c>
      <c r="B422" s="14" t="s">
        <v>6658</v>
      </c>
      <c r="C422" s="15" t="s">
        <v>10446</v>
      </c>
      <c r="D422" s="15">
        <v>292.0</v>
      </c>
      <c r="E422" s="15" t="s">
        <v>15165</v>
      </c>
      <c r="F422" s="15" t="s">
        <v>14645</v>
      </c>
      <c r="G422" s="15">
        <v>385.0</v>
      </c>
      <c r="H422" s="15" t="s">
        <v>13194</v>
      </c>
      <c r="I422" s="15" t="s">
        <v>12078</v>
      </c>
      <c r="K422" s="15" t="s">
        <v>13195</v>
      </c>
      <c r="L422" s="15" t="s">
        <v>13196</v>
      </c>
    </row>
    <row r="423">
      <c r="A423" s="15" t="s">
        <v>10448</v>
      </c>
      <c r="B423" s="14" t="s">
        <v>6661</v>
      </c>
      <c r="C423" s="15" t="s">
        <v>10449</v>
      </c>
      <c r="D423" s="15">
        <v>293.0</v>
      </c>
      <c r="E423" s="15" t="s">
        <v>15166</v>
      </c>
      <c r="F423" s="15" t="s">
        <v>14647</v>
      </c>
      <c r="G423" s="15">
        <v>386.0</v>
      </c>
      <c r="H423" s="15" t="s">
        <v>13197</v>
      </c>
      <c r="I423" s="15" t="s">
        <v>12084</v>
      </c>
      <c r="K423" s="15" t="s">
        <v>13198</v>
      </c>
      <c r="L423" s="15" t="s">
        <v>13199</v>
      </c>
    </row>
    <row r="424">
      <c r="A424" s="15" t="s">
        <v>10451</v>
      </c>
      <c r="B424" s="14" t="s">
        <v>6664</v>
      </c>
      <c r="C424" s="15" t="s">
        <v>10452</v>
      </c>
      <c r="D424" s="15">
        <v>293.0</v>
      </c>
      <c r="E424" s="15" t="s">
        <v>15167</v>
      </c>
      <c r="F424" s="15" t="s">
        <v>14649</v>
      </c>
      <c r="G424" s="15">
        <v>388.0</v>
      </c>
      <c r="H424" s="15" t="s">
        <v>13200</v>
      </c>
      <c r="I424" s="15" t="s">
        <v>12091</v>
      </c>
      <c r="K424" s="15" t="s">
        <v>13201</v>
      </c>
      <c r="L424" s="15" t="s">
        <v>13202</v>
      </c>
    </row>
    <row r="425">
      <c r="A425" s="15" t="s">
        <v>10454</v>
      </c>
      <c r="B425" s="14" t="s">
        <v>6667</v>
      </c>
      <c r="C425" s="15" t="s">
        <v>10455</v>
      </c>
      <c r="D425" s="15">
        <v>294.0</v>
      </c>
      <c r="E425" s="15" t="s">
        <v>15168</v>
      </c>
      <c r="F425" s="15" t="s">
        <v>14651</v>
      </c>
      <c r="G425" s="15">
        <v>388.0</v>
      </c>
      <c r="H425" s="15" t="s">
        <v>13203</v>
      </c>
      <c r="I425" s="15" t="s">
        <v>12097</v>
      </c>
      <c r="K425" s="15" t="s">
        <v>13204</v>
      </c>
      <c r="L425" s="15" t="s">
        <v>13205</v>
      </c>
    </row>
    <row r="426">
      <c r="A426" s="15" t="s">
        <v>10457</v>
      </c>
      <c r="B426" s="14" t="s">
        <v>6669</v>
      </c>
      <c r="C426" s="15" t="s">
        <v>10458</v>
      </c>
      <c r="D426" s="15">
        <v>295.0</v>
      </c>
      <c r="E426" s="15" t="s">
        <v>15169</v>
      </c>
      <c r="F426" s="15" t="s">
        <v>14653</v>
      </c>
      <c r="G426" s="15">
        <v>389.0</v>
      </c>
      <c r="H426" s="15" t="s">
        <v>13206</v>
      </c>
      <c r="I426" s="15" t="s">
        <v>12100</v>
      </c>
      <c r="K426" s="15" t="s">
        <v>13207</v>
      </c>
      <c r="L426" s="15" t="s">
        <v>13208</v>
      </c>
    </row>
    <row r="427">
      <c r="A427" s="15" t="s">
        <v>10460</v>
      </c>
      <c r="B427" s="14" t="s">
        <v>6672</v>
      </c>
      <c r="C427" s="15" t="s">
        <v>10461</v>
      </c>
      <c r="D427" s="15">
        <v>295.0</v>
      </c>
      <c r="E427" s="15" t="s">
        <v>15170</v>
      </c>
      <c r="F427" s="15" t="s">
        <v>14655</v>
      </c>
      <c r="G427" s="15">
        <v>390.0</v>
      </c>
      <c r="H427" s="15" t="s">
        <v>13209</v>
      </c>
      <c r="I427" s="15" t="s">
        <v>12104</v>
      </c>
      <c r="K427" s="15" t="s">
        <v>13210</v>
      </c>
      <c r="L427" s="15" t="s">
        <v>13211</v>
      </c>
    </row>
    <row r="428">
      <c r="A428" s="15" t="s">
        <v>10463</v>
      </c>
      <c r="B428" s="14" t="s">
        <v>6675</v>
      </c>
      <c r="C428" s="15" t="s">
        <v>10464</v>
      </c>
      <c r="D428" s="15">
        <v>295.0</v>
      </c>
      <c r="E428" s="15" t="s">
        <v>15171</v>
      </c>
      <c r="F428" s="15" t="s">
        <v>14657</v>
      </c>
      <c r="G428" s="15">
        <v>390.0</v>
      </c>
      <c r="H428" s="15" t="s">
        <v>13212</v>
      </c>
      <c r="I428" s="15" t="s">
        <v>12107</v>
      </c>
      <c r="K428" s="15" t="s">
        <v>13213</v>
      </c>
      <c r="L428" s="15" t="s">
        <v>13214</v>
      </c>
    </row>
    <row r="429">
      <c r="A429" s="15" t="s">
        <v>10463</v>
      </c>
      <c r="B429" s="14" t="s">
        <v>6675</v>
      </c>
      <c r="C429" s="15" t="s">
        <v>10464</v>
      </c>
      <c r="D429" s="15">
        <v>296.0</v>
      </c>
      <c r="E429" s="15" t="s">
        <v>15172</v>
      </c>
      <c r="F429" s="15" t="s">
        <v>14659</v>
      </c>
      <c r="G429" s="15">
        <v>391.0</v>
      </c>
      <c r="H429" s="15" t="s">
        <v>13215</v>
      </c>
      <c r="I429" s="15" t="s">
        <v>12111</v>
      </c>
      <c r="K429" s="15" t="s">
        <v>13216</v>
      </c>
      <c r="L429" s="15" t="s">
        <v>13217</v>
      </c>
    </row>
    <row r="430">
      <c r="A430" s="15" t="s">
        <v>10467</v>
      </c>
      <c r="B430" s="14" t="s">
        <v>6677</v>
      </c>
      <c r="C430" s="15" t="s">
        <v>10468</v>
      </c>
      <c r="D430" s="15">
        <v>296.0</v>
      </c>
      <c r="E430" s="15" t="s">
        <v>15173</v>
      </c>
      <c r="F430" s="15" t="s">
        <v>14661</v>
      </c>
      <c r="G430" s="15">
        <v>392.0</v>
      </c>
      <c r="H430" s="15" t="s">
        <v>13218</v>
      </c>
      <c r="I430" s="15" t="s">
        <v>12115</v>
      </c>
      <c r="K430" s="15" t="s">
        <v>13219</v>
      </c>
      <c r="L430" s="15" t="s">
        <v>13220</v>
      </c>
    </row>
    <row r="431">
      <c r="A431" s="15" t="s">
        <v>10470</v>
      </c>
      <c r="B431" s="14" t="s">
        <v>6680</v>
      </c>
      <c r="C431" s="15" t="s">
        <v>10471</v>
      </c>
      <c r="D431" s="15">
        <v>297.0</v>
      </c>
      <c r="E431" s="15" t="s">
        <v>15174</v>
      </c>
      <c r="F431" s="15" t="s">
        <v>14663</v>
      </c>
      <c r="G431" s="15">
        <v>393.0</v>
      </c>
      <c r="H431" s="15" t="s">
        <v>13221</v>
      </c>
      <c r="I431" s="15" t="s">
        <v>12119</v>
      </c>
      <c r="K431" s="15" t="s">
        <v>13222</v>
      </c>
      <c r="L431" s="15" t="s">
        <v>13223</v>
      </c>
    </row>
    <row r="432">
      <c r="A432" s="15" t="s">
        <v>10473</v>
      </c>
      <c r="B432" s="14" t="s">
        <v>6683</v>
      </c>
      <c r="C432" s="15" t="s">
        <v>10474</v>
      </c>
      <c r="D432" s="15">
        <v>297.0</v>
      </c>
      <c r="E432" s="15" t="s">
        <v>15175</v>
      </c>
      <c r="F432" s="15" t="s">
        <v>14665</v>
      </c>
      <c r="G432" s="15">
        <v>394.0</v>
      </c>
      <c r="H432" s="15" t="s">
        <v>13224</v>
      </c>
      <c r="I432" s="15" t="s">
        <v>12123</v>
      </c>
      <c r="K432" s="15" t="s">
        <v>13225</v>
      </c>
      <c r="L432" s="15" t="s">
        <v>13226</v>
      </c>
    </row>
    <row r="433">
      <c r="A433" s="15" t="s">
        <v>10476</v>
      </c>
      <c r="B433" s="14" t="s">
        <v>6686</v>
      </c>
      <c r="C433" s="15" t="s">
        <v>10477</v>
      </c>
      <c r="D433" s="15">
        <v>298.0</v>
      </c>
      <c r="E433" s="15" t="s">
        <v>15176</v>
      </c>
      <c r="F433" s="15" t="s">
        <v>14667</v>
      </c>
      <c r="G433" s="15">
        <v>395.0</v>
      </c>
      <c r="H433" s="15" t="s">
        <v>13227</v>
      </c>
      <c r="I433" s="15" t="s">
        <v>12127</v>
      </c>
      <c r="K433" s="15" t="s">
        <v>13228</v>
      </c>
      <c r="L433" s="15" t="s">
        <v>13229</v>
      </c>
    </row>
    <row r="434">
      <c r="A434" s="15" t="s">
        <v>10479</v>
      </c>
      <c r="B434" s="14" t="s">
        <v>6689</v>
      </c>
      <c r="C434" s="15" t="s">
        <v>10480</v>
      </c>
      <c r="D434" s="15">
        <v>298.0</v>
      </c>
      <c r="E434" s="15" t="s">
        <v>15177</v>
      </c>
      <c r="F434" s="15" t="s">
        <v>14669</v>
      </c>
      <c r="G434" s="15">
        <v>397.0</v>
      </c>
      <c r="H434" s="15" t="s">
        <v>13230</v>
      </c>
      <c r="I434" s="15" t="s">
        <v>12131</v>
      </c>
      <c r="K434" s="15" t="s">
        <v>13231</v>
      </c>
      <c r="L434" s="15" t="s">
        <v>13232</v>
      </c>
    </row>
    <row r="435">
      <c r="A435" s="15" t="s">
        <v>10482</v>
      </c>
      <c r="B435" s="14" t="s">
        <v>6692</v>
      </c>
      <c r="C435" s="15" t="s">
        <v>10483</v>
      </c>
      <c r="D435" s="15">
        <v>299.0</v>
      </c>
      <c r="E435" s="15" t="s">
        <v>15178</v>
      </c>
      <c r="F435" s="15" t="s">
        <v>14671</v>
      </c>
      <c r="G435" s="15">
        <v>397.0</v>
      </c>
      <c r="H435" s="15" t="s">
        <v>13233</v>
      </c>
      <c r="I435" s="15" t="s">
        <v>12135</v>
      </c>
    </row>
    <row r="436">
      <c r="A436" s="15" t="s">
        <v>10485</v>
      </c>
      <c r="B436" s="14" t="s">
        <v>6695</v>
      </c>
      <c r="C436" s="15" t="s">
        <v>10486</v>
      </c>
      <c r="D436" s="15">
        <v>300.0</v>
      </c>
      <c r="E436" s="15" t="s">
        <v>15179</v>
      </c>
      <c r="F436" s="15" t="s">
        <v>14673</v>
      </c>
      <c r="G436" s="15">
        <v>397.0</v>
      </c>
      <c r="H436" s="15" t="s">
        <v>13233</v>
      </c>
      <c r="I436" s="15" t="s">
        <v>12135</v>
      </c>
    </row>
    <row r="437">
      <c r="A437" s="15" t="s">
        <v>10488</v>
      </c>
      <c r="B437" s="14" t="s">
        <v>6697</v>
      </c>
      <c r="C437" s="15" t="s">
        <v>10489</v>
      </c>
      <c r="D437" s="15">
        <v>300.0</v>
      </c>
      <c r="E437" s="15" t="s">
        <v>15180</v>
      </c>
      <c r="F437" s="15" t="s">
        <v>14675</v>
      </c>
      <c r="G437" s="15">
        <v>399.0</v>
      </c>
      <c r="H437" s="15" t="s">
        <v>13234</v>
      </c>
      <c r="I437" s="15" t="s">
        <v>12138</v>
      </c>
      <c r="K437" s="15" t="s">
        <v>13235</v>
      </c>
      <c r="L437" s="15" t="s">
        <v>13232</v>
      </c>
    </row>
    <row r="438">
      <c r="A438" s="15" t="s">
        <v>10490</v>
      </c>
      <c r="B438" s="14" t="s">
        <v>6699</v>
      </c>
      <c r="C438" s="15" t="s">
        <v>10491</v>
      </c>
      <c r="D438" s="15">
        <v>301.0</v>
      </c>
      <c r="E438" s="15" t="s">
        <v>15181</v>
      </c>
      <c r="F438" s="15" t="s">
        <v>14677</v>
      </c>
      <c r="G438" s="15">
        <v>401.0</v>
      </c>
      <c r="H438" s="15" t="s">
        <v>13236</v>
      </c>
      <c r="I438" s="15" t="s">
        <v>12142</v>
      </c>
      <c r="K438" s="15" t="s">
        <v>13237</v>
      </c>
      <c r="L438" s="15" t="s">
        <v>13238</v>
      </c>
    </row>
    <row r="439">
      <c r="A439" s="15" t="s">
        <v>10493</v>
      </c>
      <c r="B439" s="14" t="s">
        <v>6702</v>
      </c>
      <c r="C439" s="15" t="s">
        <v>10494</v>
      </c>
      <c r="D439" s="15">
        <v>301.0</v>
      </c>
      <c r="E439" s="15" t="s">
        <v>15182</v>
      </c>
      <c r="F439" s="15" t="s">
        <v>14679</v>
      </c>
      <c r="G439" s="15">
        <v>402.0</v>
      </c>
      <c r="H439" s="15" t="s">
        <v>13239</v>
      </c>
      <c r="I439" s="15" t="s">
        <v>12146</v>
      </c>
      <c r="K439" s="15" t="s">
        <v>13240</v>
      </c>
      <c r="L439" s="15" t="s">
        <v>13241</v>
      </c>
    </row>
    <row r="440">
      <c r="A440" s="15" t="s">
        <v>10496</v>
      </c>
      <c r="B440" s="14" t="s">
        <v>6705</v>
      </c>
      <c r="C440" s="15" t="s">
        <v>10497</v>
      </c>
      <c r="D440" s="15">
        <v>302.0</v>
      </c>
      <c r="E440" s="15" t="s">
        <v>15183</v>
      </c>
      <c r="F440" s="15" t="s">
        <v>14681</v>
      </c>
      <c r="G440" s="15">
        <v>403.0</v>
      </c>
      <c r="H440" s="15" t="s">
        <v>13242</v>
      </c>
      <c r="I440" s="15" t="s">
        <v>12152</v>
      </c>
      <c r="K440" s="15" t="s">
        <v>13243</v>
      </c>
      <c r="L440" s="15" t="s">
        <v>13244</v>
      </c>
    </row>
    <row r="441">
      <c r="A441" s="15" t="s">
        <v>10499</v>
      </c>
      <c r="B441" s="14" t="s">
        <v>6708</v>
      </c>
      <c r="C441" s="15" t="s">
        <v>10500</v>
      </c>
      <c r="D441" s="15">
        <v>302.0</v>
      </c>
      <c r="E441" s="15" t="s">
        <v>15184</v>
      </c>
      <c r="F441" s="15" t="s">
        <v>14683</v>
      </c>
      <c r="G441" s="15">
        <v>403.0</v>
      </c>
      <c r="H441" s="15" t="s">
        <v>13242</v>
      </c>
      <c r="I441" s="15" t="s">
        <v>12152</v>
      </c>
      <c r="K441" s="15" t="s">
        <v>6712</v>
      </c>
      <c r="L441" s="15" t="s">
        <v>13245</v>
      </c>
    </row>
    <row r="442">
      <c r="A442" s="15" t="s">
        <v>10502</v>
      </c>
      <c r="B442" s="14" t="s">
        <v>6711</v>
      </c>
      <c r="C442" s="15" t="s">
        <v>10503</v>
      </c>
      <c r="D442" s="15">
        <v>302.0</v>
      </c>
      <c r="E442" s="15" t="s">
        <v>15184</v>
      </c>
      <c r="F442" s="15" t="s">
        <v>14685</v>
      </c>
      <c r="G442" s="15">
        <v>403.0</v>
      </c>
      <c r="H442" s="15" t="s">
        <v>13242</v>
      </c>
      <c r="I442" s="15" t="s">
        <v>12152</v>
      </c>
      <c r="K442" s="15" t="s">
        <v>13246</v>
      </c>
      <c r="L442" s="15" t="s">
        <v>13247</v>
      </c>
    </row>
    <row r="443">
      <c r="A443" s="15" t="s">
        <v>10505</v>
      </c>
      <c r="B443" s="14" t="s">
        <v>6714</v>
      </c>
      <c r="C443" s="15" t="s">
        <v>10506</v>
      </c>
      <c r="D443" s="15">
        <v>302.0</v>
      </c>
      <c r="E443" s="15" t="s">
        <v>15184</v>
      </c>
      <c r="F443" s="15" t="s">
        <v>14687</v>
      </c>
      <c r="G443" s="15">
        <v>403.0</v>
      </c>
      <c r="H443" s="15" t="s">
        <v>13248</v>
      </c>
      <c r="I443" s="15" t="s">
        <v>12156</v>
      </c>
      <c r="K443" s="15" t="s">
        <v>13249</v>
      </c>
      <c r="L443" s="15" t="s">
        <v>13250</v>
      </c>
    </row>
    <row r="444">
      <c r="A444" s="15" t="s">
        <v>10508</v>
      </c>
      <c r="B444" s="14" t="s">
        <v>6717</v>
      </c>
      <c r="C444" s="15" t="s">
        <v>10509</v>
      </c>
      <c r="D444" s="15">
        <v>302.0</v>
      </c>
      <c r="E444" s="15" t="s">
        <v>15184</v>
      </c>
      <c r="F444" s="15" t="s">
        <v>14689</v>
      </c>
      <c r="G444" s="15"/>
      <c r="H444" s="15"/>
      <c r="I444" s="15"/>
      <c r="K444" s="15"/>
      <c r="L444" s="15"/>
    </row>
    <row r="445">
      <c r="A445" s="15" t="s">
        <v>10511</v>
      </c>
      <c r="B445" s="14" t="s">
        <v>6719</v>
      </c>
      <c r="C445" s="15" t="s">
        <v>10512</v>
      </c>
      <c r="D445" s="15">
        <v>303.0</v>
      </c>
      <c r="E445" s="15" t="s">
        <v>15185</v>
      </c>
      <c r="F445" s="15" t="s">
        <v>14691</v>
      </c>
      <c r="G445" s="15">
        <v>405.0</v>
      </c>
      <c r="H445" s="15" t="s">
        <v>13251</v>
      </c>
      <c r="I445" s="15" t="s">
        <v>12158</v>
      </c>
      <c r="K445" s="15" t="s">
        <v>13252</v>
      </c>
      <c r="L445" s="15" t="s">
        <v>13253</v>
      </c>
    </row>
    <row r="446">
      <c r="A446" s="15" t="s">
        <v>10514</v>
      </c>
      <c r="B446" s="14" t="s">
        <v>6722</v>
      </c>
      <c r="C446" s="15" t="s">
        <v>10515</v>
      </c>
      <c r="D446" s="15">
        <v>304.0</v>
      </c>
      <c r="E446" s="15" t="s">
        <v>15186</v>
      </c>
      <c r="F446" s="15" t="s">
        <v>14693</v>
      </c>
      <c r="G446" s="15">
        <v>406.0</v>
      </c>
      <c r="H446" s="15" t="s">
        <v>13254</v>
      </c>
      <c r="I446" s="15" t="s">
        <v>12160</v>
      </c>
      <c r="K446" s="15" t="s">
        <v>13255</v>
      </c>
      <c r="L446" s="15" t="s">
        <v>13256</v>
      </c>
    </row>
    <row r="447">
      <c r="A447" s="15" t="s">
        <v>10514</v>
      </c>
      <c r="B447" s="14" t="s">
        <v>6722</v>
      </c>
      <c r="C447" s="15" t="s">
        <v>10515</v>
      </c>
      <c r="D447" s="15">
        <v>304.0</v>
      </c>
      <c r="E447" s="15" t="s">
        <v>15187</v>
      </c>
      <c r="F447" s="15" t="s">
        <v>14695</v>
      </c>
      <c r="G447" s="15">
        <v>406.0</v>
      </c>
      <c r="H447" s="15" t="s">
        <v>13257</v>
      </c>
      <c r="I447" s="15" t="s">
        <v>12162</v>
      </c>
    </row>
    <row r="448">
      <c r="A448" s="15" t="s">
        <v>10514</v>
      </c>
      <c r="B448" s="14" t="s">
        <v>6722</v>
      </c>
      <c r="C448" s="15" t="s">
        <v>10515</v>
      </c>
      <c r="D448" s="15">
        <v>304.0</v>
      </c>
      <c r="E448" s="15" t="s">
        <v>15188</v>
      </c>
      <c r="F448" s="15" t="s">
        <v>14697</v>
      </c>
      <c r="G448" s="15">
        <v>406.0</v>
      </c>
      <c r="H448" s="15" t="s">
        <v>13258</v>
      </c>
      <c r="I448" s="15" t="s">
        <v>12680</v>
      </c>
    </row>
    <row r="449">
      <c r="A449" s="15" t="s">
        <v>10519</v>
      </c>
      <c r="B449" s="14" t="s">
        <v>6727</v>
      </c>
      <c r="C449" s="15" t="s">
        <v>10520</v>
      </c>
      <c r="D449" s="15">
        <v>304.0</v>
      </c>
      <c r="E449" s="15" t="s">
        <v>15189</v>
      </c>
      <c r="F449" s="15" t="s">
        <v>14699</v>
      </c>
      <c r="G449" s="15">
        <v>407.0</v>
      </c>
      <c r="H449" s="15" t="s">
        <v>13259</v>
      </c>
      <c r="I449" s="15" t="s">
        <v>12170</v>
      </c>
      <c r="K449" s="15" t="s">
        <v>13260</v>
      </c>
      <c r="L449" s="15" t="s">
        <v>13261</v>
      </c>
    </row>
    <row r="450">
      <c r="A450" s="15" t="s">
        <v>10522</v>
      </c>
      <c r="B450" s="14" t="s">
        <v>6730</v>
      </c>
      <c r="C450" s="15" t="s">
        <v>10523</v>
      </c>
      <c r="D450" s="15">
        <v>305.0</v>
      </c>
      <c r="E450" s="15" t="s">
        <v>15190</v>
      </c>
      <c r="F450" s="15" t="s">
        <v>14701</v>
      </c>
      <c r="G450" s="15">
        <v>409.0</v>
      </c>
      <c r="H450" s="15" t="s">
        <v>13262</v>
      </c>
      <c r="I450" s="15" t="s">
        <v>12174</v>
      </c>
      <c r="K450" s="15" t="s">
        <v>13263</v>
      </c>
      <c r="L450" s="15" t="s">
        <v>13264</v>
      </c>
    </row>
    <row r="451">
      <c r="A451" s="15" t="s">
        <v>10522</v>
      </c>
      <c r="B451" s="14" t="s">
        <v>6730</v>
      </c>
      <c r="C451" s="15" t="s">
        <v>10523</v>
      </c>
      <c r="D451" s="15">
        <v>305.0</v>
      </c>
      <c r="E451" s="15" t="s">
        <v>15191</v>
      </c>
      <c r="F451" s="15" t="s">
        <v>14703</v>
      </c>
      <c r="G451" s="15"/>
      <c r="H451" s="15"/>
      <c r="I451" s="15"/>
      <c r="K451" s="15"/>
      <c r="L451" s="15"/>
    </row>
    <row r="452">
      <c r="A452" s="15" t="s">
        <v>10526</v>
      </c>
      <c r="B452" s="14" t="s">
        <v>6733</v>
      </c>
      <c r="C452" s="15" t="s">
        <v>10527</v>
      </c>
      <c r="D452" s="15">
        <v>306.0</v>
      </c>
      <c r="E452" s="15" t="s">
        <v>15192</v>
      </c>
      <c r="F452" s="15" t="s">
        <v>14705</v>
      </c>
      <c r="G452" s="15">
        <v>411.0</v>
      </c>
      <c r="H452" s="15" t="s">
        <v>13265</v>
      </c>
      <c r="I452" s="15" t="s">
        <v>12178</v>
      </c>
      <c r="K452" s="15" t="s">
        <v>13266</v>
      </c>
      <c r="L452" s="15" t="s">
        <v>13267</v>
      </c>
    </row>
    <row r="453">
      <c r="A453" s="15" t="s">
        <v>10529</v>
      </c>
      <c r="B453" s="14" t="s">
        <v>6736</v>
      </c>
      <c r="C453" s="15" t="s">
        <v>10530</v>
      </c>
      <c r="D453" s="15">
        <v>307.0</v>
      </c>
      <c r="E453" s="15" t="s">
        <v>15193</v>
      </c>
      <c r="F453" s="15" t="s">
        <v>14707</v>
      </c>
      <c r="G453" s="15">
        <v>413.0</v>
      </c>
      <c r="H453" s="15" t="s">
        <v>13268</v>
      </c>
      <c r="I453" s="15" t="s">
        <v>12180</v>
      </c>
      <c r="K453" s="15" t="s">
        <v>13269</v>
      </c>
      <c r="L453" s="15" t="s">
        <v>13270</v>
      </c>
    </row>
    <row r="454">
      <c r="A454" s="15" t="s">
        <v>10532</v>
      </c>
      <c r="B454" s="14" t="s">
        <v>6739</v>
      </c>
      <c r="C454" s="15" t="s">
        <v>10533</v>
      </c>
      <c r="D454" s="15">
        <v>307.0</v>
      </c>
      <c r="E454" s="15" t="s">
        <v>15194</v>
      </c>
      <c r="F454" s="15" t="s">
        <v>14709</v>
      </c>
      <c r="G454" s="15">
        <v>413.0</v>
      </c>
      <c r="H454" s="15" t="s">
        <v>13271</v>
      </c>
      <c r="I454" s="15" t="s">
        <v>12192</v>
      </c>
      <c r="K454" s="15" t="s">
        <v>13272</v>
      </c>
      <c r="L454" s="15" t="s">
        <v>13273</v>
      </c>
    </row>
    <row r="455">
      <c r="A455" s="15" t="s">
        <v>10535</v>
      </c>
      <c r="B455" s="14" t="s">
        <v>6741</v>
      </c>
      <c r="C455" s="15" t="s">
        <v>10536</v>
      </c>
      <c r="D455" s="15">
        <v>307.0</v>
      </c>
      <c r="E455" s="15" t="s">
        <v>15195</v>
      </c>
      <c r="F455" s="15" t="s">
        <v>14711</v>
      </c>
      <c r="G455" s="15">
        <v>414.0</v>
      </c>
      <c r="H455" s="15" t="s">
        <v>13274</v>
      </c>
      <c r="I455" s="15" t="s">
        <v>12196</v>
      </c>
      <c r="K455" s="15" t="s">
        <v>13275</v>
      </c>
      <c r="L455" s="15" t="s">
        <v>13276</v>
      </c>
    </row>
    <row r="456">
      <c r="A456" s="15" t="s">
        <v>10538</v>
      </c>
      <c r="B456" s="14" t="s">
        <v>2753</v>
      </c>
      <c r="C456" s="15" t="s">
        <v>10539</v>
      </c>
      <c r="D456" s="15">
        <v>308.0</v>
      </c>
      <c r="E456" s="15" t="s">
        <v>15196</v>
      </c>
      <c r="F456" s="15" t="s">
        <v>14713</v>
      </c>
      <c r="G456" s="15">
        <v>416.0</v>
      </c>
      <c r="H456" s="15" t="s">
        <v>13277</v>
      </c>
      <c r="I456" s="15" t="s">
        <v>12200</v>
      </c>
      <c r="K456" s="15" t="s">
        <v>13278</v>
      </c>
      <c r="L456" s="15" t="s">
        <v>13247</v>
      </c>
    </row>
    <row r="457">
      <c r="A457" s="15" t="s">
        <v>10541</v>
      </c>
      <c r="B457" s="14" t="s">
        <v>2760</v>
      </c>
      <c r="C457" s="15" t="s">
        <v>10542</v>
      </c>
      <c r="D457" s="15">
        <v>308.0</v>
      </c>
      <c r="E457" s="15" t="s">
        <v>15197</v>
      </c>
      <c r="F457" s="15" t="s">
        <v>14715</v>
      </c>
      <c r="G457" s="15">
        <v>417.0</v>
      </c>
      <c r="H457" s="15" t="s">
        <v>13279</v>
      </c>
      <c r="I457" s="15" t="s">
        <v>12204</v>
      </c>
      <c r="K457" s="15" t="s">
        <v>13280</v>
      </c>
      <c r="L457" s="15" t="s">
        <v>13281</v>
      </c>
    </row>
    <row r="458">
      <c r="A458" s="15" t="s">
        <v>10544</v>
      </c>
      <c r="B458" s="14" t="s">
        <v>6749</v>
      </c>
      <c r="C458" s="15" t="s">
        <v>10545</v>
      </c>
      <c r="D458" s="15">
        <v>309.0</v>
      </c>
      <c r="E458" s="15" t="s">
        <v>15198</v>
      </c>
      <c r="F458" s="15" t="s">
        <v>14717</v>
      </c>
      <c r="G458" s="15">
        <v>417.0</v>
      </c>
      <c r="H458" s="15" t="s">
        <v>13282</v>
      </c>
      <c r="I458" s="15" t="s">
        <v>12206</v>
      </c>
      <c r="K458" s="15" t="s">
        <v>13283</v>
      </c>
      <c r="L458" s="15" t="s">
        <v>13284</v>
      </c>
    </row>
    <row r="459">
      <c r="A459" s="15" t="s">
        <v>10547</v>
      </c>
      <c r="B459" s="14" t="s">
        <v>6751</v>
      </c>
      <c r="C459" s="15" t="s">
        <v>10548</v>
      </c>
      <c r="D459" s="15">
        <v>309.0</v>
      </c>
      <c r="E459" s="15" t="s">
        <v>15199</v>
      </c>
      <c r="F459" s="15" t="s">
        <v>14719</v>
      </c>
      <c r="G459" s="15">
        <v>418.0</v>
      </c>
      <c r="H459" s="15" t="s">
        <v>13285</v>
      </c>
      <c r="I459" s="15" t="s">
        <v>12210</v>
      </c>
      <c r="K459" s="15" t="s">
        <v>13286</v>
      </c>
      <c r="L459" s="15" t="s">
        <v>13287</v>
      </c>
    </row>
    <row r="460">
      <c r="A460" s="15" t="s">
        <v>10550</v>
      </c>
      <c r="B460" s="14" t="s">
        <v>6754</v>
      </c>
      <c r="C460" s="15" t="s">
        <v>10551</v>
      </c>
      <c r="D460" s="15">
        <v>309.0</v>
      </c>
      <c r="E460" s="15" t="s">
        <v>15200</v>
      </c>
      <c r="F460" s="21" t="s">
        <v>14721</v>
      </c>
      <c r="G460" s="15">
        <v>418.0</v>
      </c>
      <c r="H460" s="15" t="s">
        <v>13288</v>
      </c>
      <c r="I460" s="15" t="s">
        <v>12214</v>
      </c>
      <c r="K460" s="15" t="s">
        <v>13289</v>
      </c>
      <c r="L460" s="15" t="s">
        <v>13290</v>
      </c>
    </row>
    <row r="461">
      <c r="A461" s="15" t="s">
        <v>10553</v>
      </c>
      <c r="B461" s="14" t="s">
        <v>6756</v>
      </c>
      <c r="C461" s="15" t="s">
        <v>10554</v>
      </c>
      <c r="D461" s="15">
        <v>310.0</v>
      </c>
      <c r="E461" s="15" t="s">
        <v>15201</v>
      </c>
      <c r="F461" s="15" t="s">
        <v>14723</v>
      </c>
      <c r="G461" s="15">
        <v>420.0</v>
      </c>
      <c r="H461" s="15" t="s">
        <v>13291</v>
      </c>
      <c r="I461" s="15" t="s">
        <v>12218</v>
      </c>
      <c r="K461" s="15" t="s">
        <v>13292</v>
      </c>
      <c r="L461" s="15" t="s">
        <v>13293</v>
      </c>
    </row>
    <row r="462">
      <c r="A462" s="15" t="s">
        <v>10556</v>
      </c>
      <c r="B462" s="14" t="s">
        <v>6759</v>
      </c>
      <c r="C462" s="15" t="s">
        <v>10557</v>
      </c>
      <c r="D462" s="15">
        <v>310.0</v>
      </c>
      <c r="E462" s="15" t="s">
        <v>15202</v>
      </c>
      <c r="F462" s="15" t="s">
        <v>14725</v>
      </c>
      <c r="G462" s="15">
        <v>421.0</v>
      </c>
      <c r="H462" s="15" t="s">
        <v>13294</v>
      </c>
      <c r="I462" s="15" t="s">
        <v>12222</v>
      </c>
      <c r="K462" s="15" t="s">
        <v>13295</v>
      </c>
      <c r="L462" s="15" t="s">
        <v>13296</v>
      </c>
    </row>
    <row r="463">
      <c r="A463" s="15" t="s">
        <v>10559</v>
      </c>
      <c r="B463" s="14" t="s">
        <v>6762</v>
      </c>
      <c r="C463" s="15" t="s">
        <v>10560</v>
      </c>
      <c r="D463" s="15">
        <v>312.0</v>
      </c>
      <c r="E463" s="15" t="s">
        <v>15203</v>
      </c>
      <c r="F463" s="15" t="s">
        <v>14727</v>
      </c>
      <c r="G463" s="15">
        <v>423.0</v>
      </c>
      <c r="H463" s="15" t="s">
        <v>13297</v>
      </c>
      <c r="I463" s="15" t="s">
        <v>12226</v>
      </c>
      <c r="K463" s="15" t="s">
        <v>13298</v>
      </c>
      <c r="L463" s="15" t="s">
        <v>13028</v>
      </c>
    </row>
    <row r="464">
      <c r="A464" s="15" t="s">
        <v>10561</v>
      </c>
      <c r="B464" s="14" t="s">
        <v>6765</v>
      </c>
      <c r="C464" s="15" t="s">
        <v>10562</v>
      </c>
      <c r="D464" s="15">
        <v>312.0</v>
      </c>
      <c r="E464" s="15" t="s">
        <v>15204</v>
      </c>
      <c r="F464" s="15" t="s">
        <v>14729</v>
      </c>
      <c r="G464" s="15">
        <v>424.0</v>
      </c>
      <c r="H464" s="15" t="s">
        <v>13299</v>
      </c>
      <c r="I464" s="15" t="s">
        <v>12230</v>
      </c>
      <c r="K464" s="15" t="s">
        <v>13300</v>
      </c>
      <c r="L464" s="15" t="s">
        <v>13301</v>
      </c>
    </row>
    <row r="465">
      <c r="A465" s="15" t="s">
        <v>10564</v>
      </c>
      <c r="B465" s="14" t="s">
        <v>6768</v>
      </c>
      <c r="C465" s="15" t="s">
        <v>10565</v>
      </c>
      <c r="D465" s="15">
        <v>312.0</v>
      </c>
      <c r="E465" s="15" t="s">
        <v>15205</v>
      </c>
      <c r="F465" s="15" t="s">
        <v>14731</v>
      </c>
      <c r="G465" s="15">
        <v>424.0</v>
      </c>
      <c r="H465" s="15" t="s">
        <v>13302</v>
      </c>
      <c r="I465" s="15" t="s">
        <v>12234</v>
      </c>
      <c r="K465" s="15" t="s">
        <v>13303</v>
      </c>
      <c r="L465" s="15" t="s">
        <v>13304</v>
      </c>
    </row>
    <row r="466">
      <c r="A466" s="15" t="s">
        <v>10567</v>
      </c>
      <c r="B466" s="14" t="s">
        <v>6770</v>
      </c>
      <c r="C466" s="15" t="s">
        <v>10568</v>
      </c>
      <c r="D466" s="15">
        <v>312.0</v>
      </c>
      <c r="E466" s="15" t="s">
        <v>15206</v>
      </c>
      <c r="F466" s="15" t="s">
        <v>14733</v>
      </c>
      <c r="G466" s="15">
        <v>424.0</v>
      </c>
      <c r="H466" s="15" t="s">
        <v>13305</v>
      </c>
      <c r="I466" s="15" t="s">
        <v>12238</v>
      </c>
      <c r="K466" s="15" t="s">
        <v>13306</v>
      </c>
      <c r="L466" s="15" t="s">
        <v>13307</v>
      </c>
    </row>
    <row r="467">
      <c r="A467" s="15" t="s">
        <v>10570</v>
      </c>
      <c r="B467" s="14" t="s">
        <v>6772</v>
      </c>
      <c r="C467" s="15" t="s">
        <v>10571</v>
      </c>
      <c r="D467" s="15">
        <v>313.0</v>
      </c>
      <c r="E467" s="15" t="s">
        <v>15207</v>
      </c>
      <c r="F467" s="15" t="s">
        <v>14735</v>
      </c>
      <c r="G467" s="15">
        <v>425.0</v>
      </c>
      <c r="H467" s="15" t="s">
        <v>13308</v>
      </c>
      <c r="I467" s="15" t="s">
        <v>12242</v>
      </c>
      <c r="K467" s="15" t="s">
        <v>13309</v>
      </c>
      <c r="L467" s="15" t="s">
        <v>13310</v>
      </c>
    </row>
    <row r="468">
      <c r="A468" s="15" t="s">
        <v>10573</v>
      </c>
      <c r="B468" s="14" t="s">
        <v>6775</v>
      </c>
      <c r="C468" s="15" t="s">
        <v>10574</v>
      </c>
      <c r="D468" s="15">
        <v>313.0</v>
      </c>
      <c r="E468" s="15" t="s">
        <v>15208</v>
      </c>
      <c r="F468" s="15" t="s">
        <v>14737</v>
      </c>
      <c r="G468" s="15">
        <v>426.0</v>
      </c>
      <c r="H468" s="15" t="s">
        <v>13311</v>
      </c>
      <c r="I468" s="15" t="s">
        <v>12246</v>
      </c>
      <c r="K468" s="15" t="s">
        <v>13312</v>
      </c>
      <c r="L468" s="15" t="s">
        <v>13313</v>
      </c>
    </row>
    <row r="469">
      <c r="A469" s="15" t="s">
        <v>10575</v>
      </c>
      <c r="B469" s="14" t="s">
        <v>6778</v>
      </c>
      <c r="C469" s="15" t="s">
        <v>10576</v>
      </c>
      <c r="D469" s="15">
        <v>313.0</v>
      </c>
      <c r="E469" s="15" t="s">
        <v>15209</v>
      </c>
      <c r="F469" s="15" t="s">
        <v>14739</v>
      </c>
      <c r="G469" s="15">
        <v>428.0</v>
      </c>
      <c r="H469" s="15" t="s">
        <v>13314</v>
      </c>
      <c r="I469" s="15" t="s">
        <v>12250</v>
      </c>
      <c r="K469" s="15" t="s">
        <v>13315</v>
      </c>
      <c r="L469" s="15" t="s">
        <v>13316</v>
      </c>
    </row>
    <row r="470">
      <c r="A470" s="15" t="s">
        <v>10578</v>
      </c>
      <c r="B470" s="14" t="s">
        <v>6781</v>
      </c>
      <c r="C470" s="15" t="s">
        <v>10579</v>
      </c>
      <c r="D470" s="15">
        <v>314.0</v>
      </c>
      <c r="E470" s="15" t="s">
        <v>15210</v>
      </c>
      <c r="F470" s="15" t="s">
        <v>14741</v>
      </c>
      <c r="G470" s="15">
        <v>428.0</v>
      </c>
      <c r="H470" s="15" t="s">
        <v>13314</v>
      </c>
      <c r="I470" s="15" t="s">
        <v>12250</v>
      </c>
      <c r="K470" s="15" t="s">
        <v>13317</v>
      </c>
      <c r="L470" s="15" t="s">
        <v>13318</v>
      </c>
    </row>
    <row r="471">
      <c r="A471" s="15" t="s">
        <v>10581</v>
      </c>
      <c r="B471" s="14" t="s">
        <v>6783</v>
      </c>
      <c r="C471" s="15" t="s">
        <v>10582</v>
      </c>
      <c r="D471" s="15">
        <v>314.0</v>
      </c>
      <c r="E471" s="21" t="s">
        <v>15211</v>
      </c>
      <c r="F471" s="15" t="s">
        <v>14743</v>
      </c>
      <c r="G471" s="15">
        <v>428.0</v>
      </c>
      <c r="H471" s="15" t="s">
        <v>13314</v>
      </c>
      <c r="I471" s="15" t="s">
        <v>12250</v>
      </c>
      <c r="K471" s="15" t="s">
        <v>13319</v>
      </c>
      <c r="L471" s="15" t="s">
        <v>13320</v>
      </c>
    </row>
    <row r="472">
      <c r="A472" s="15" t="s">
        <v>10584</v>
      </c>
      <c r="B472" s="14" t="s">
        <v>6785</v>
      </c>
      <c r="C472" s="15" t="s">
        <v>10585</v>
      </c>
      <c r="D472" s="15">
        <v>314.0</v>
      </c>
      <c r="E472" s="21" t="s">
        <v>15212</v>
      </c>
      <c r="F472" s="15" t="s">
        <v>14745</v>
      </c>
      <c r="G472" s="15">
        <v>428.0</v>
      </c>
      <c r="H472" s="15" t="s">
        <v>13321</v>
      </c>
      <c r="I472" s="15" t="s">
        <v>12254</v>
      </c>
      <c r="K472" s="15" t="s">
        <v>13322</v>
      </c>
      <c r="L472" s="15" t="s">
        <v>13323</v>
      </c>
    </row>
    <row r="473">
      <c r="A473" s="15" t="s">
        <v>10587</v>
      </c>
      <c r="B473" s="14" t="s">
        <v>6787</v>
      </c>
      <c r="C473" s="15" t="s">
        <v>10588</v>
      </c>
      <c r="D473" s="15">
        <v>314.0</v>
      </c>
      <c r="E473" s="21" t="s">
        <v>15213</v>
      </c>
      <c r="F473" s="15" t="s">
        <v>14747</v>
      </c>
      <c r="G473" s="15">
        <v>429.0</v>
      </c>
      <c r="H473" s="15" t="s">
        <v>13324</v>
      </c>
      <c r="I473" s="15" t="s">
        <v>12258</v>
      </c>
    </row>
    <row r="474">
      <c r="A474" s="15" t="s">
        <v>10590</v>
      </c>
      <c r="B474" s="14" t="s">
        <v>6790</v>
      </c>
      <c r="C474" s="15" t="s">
        <v>10591</v>
      </c>
      <c r="D474" s="15">
        <v>314.0</v>
      </c>
      <c r="E474" s="15" t="s">
        <v>15214</v>
      </c>
      <c r="F474" s="15" t="s">
        <v>14749</v>
      </c>
      <c r="G474" s="15">
        <v>429.0</v>
      </c>
      <c r="H474" s="15" t="s">
        <v>13325</v>
      </c>
      <c r="I474" s="15" t="s">
        <v>12262</v>
      </c>
    </row>
    <row r="475">
      <c r="A475" s="15" t="s">
        <v>10593</v>
      </c>
      <c r="B475" s="14" t="s">
        <v>6792</v>
      </c>
      <c r="C475" s="15" t="s">
        <v>10594</v>
      </c>
      <c r="D475" s="15">
        <v>314.0</v>
      </c>
      <c r="E475" s="15" t="s">
        <v>15215</v>
      </c>
      <c r="F475" s="15" t="s">
        <v>14751</v>
      </c>
      <c r="G475" s="15">
        <v>430.0</v>
      </c>
      <c r="H475" s="15" t="s">
        <v>13326</v>
      </c>
      <c r="I475" s="15" t="s">
        <v>12266</v>
      </c>
      <c r="K475" s="15" t="s">
        <v>13327</v>
      </c>
      <c r="L475" s="15" t="s">
        <v>13328</v>
      </c>
    </row>
    <row r="476">
      <c r="A476" s="15" t="s">
        <v>10596</v>
      </c>
      <c r="B476" s="14" t="s">
        <v>6795</v>
      </c>
      <c r="C476" s="15" t="s">
        <v>10597</v>
      </c>
      <c r="D476" s="15">
        <v>315.0</v>
      </c>
      <c r="E476" s="15" t="s">
        <v>15216</v>
      </c>
      <c r="F476" s="15" t="s">
        <v>14753</v>
      </c>
      <c r="G476" s="15">
        <v>430.0</v>
      </c>
      <c r="H476" s="15" t="s">
        <v>13329</v>
      </c>
      <c r="I476" s="15" t="s">
        <v>12270</v>
      </c>
      <c r="K476" s="15" t="s">
        <v>13330</v>
      </c>
      <c r="L476" s="15" t="s">
        <v>10597</v>
      </c>
    </row>
    <row r="477">
      <c r="A477" s="15" t="s">
        <v>10599</v>
      </c>
      <c r="B477" s="14" t="s">
        <v>6797</v>
      </c>
      <c r="C477" s="15" t="s">
        <v>10600</v>
      </c>
      <c r="D477" s="15">
        <v>315.0</v>
      </c>
      <c r="E477" s="15" t="s">
        <v>15217</v>
      </c>
      <c r="F477" s="15" t="s">
        <v>14755</v>
      </c>
      <c r="G477" s="15">
        <v>431.0</v>
      </c>
      <c r="H477" s="15" t="s">
        <v>13331</v>
      </c>
      <c r="I477" s="15" t="s">
        <v>12272</v>
      </c>
      <c r="K477" s="15" t="s">
        <v>13332</v>
      </c>
      <c r="L477" s="15" t="s">
        <v>13333</v>
      </c>
    </row>
    <row r="478">
      <c r="A478" s="15" t="s">
        <v>10602</v>
      </c>
      <c r="B478" s="14" t="s">
        <v>6800</v>
      </c>
      <c r="C478" s="15" t="s">
        <v>10603</v>
      </c>
      <c r="D478" s="15">
        <v>315.0</v>
      </c>
      <c r="E478" s="15" t="s">
        <v>15218</v>
      </c>
      <c r="F478" s="15" t="s">
        <v>14757</v>
      </c>
      <c r="G478" s="15">
        <v>431.0</v>
      </c>
      <c r="H478" s="15" t="s">
        <v>13334</v>
      </c>
      <c r="I478" s="15" t="s">
        <v>12274</v>
      </c>
      <c r="K478" s="15" t="s">
        <v>13335</v>
      </c>
      <c r="L478" s="15" t="s">
        <v>13336</v>
      </c>
    </row>
    <row r="479">
      <c r="A479" s="23" t="s">
        <v>10602</v>
      </c>
      <c r="B479" s="42" t="s">
        <v>6800</v>
      </c>
      <c r="C479" s="23" t="s">
        <v>10603</v>
      </c>
      <c r="D479" s="15">
        <v>315.0</v>
      </c>
      <c r="E479" s="15" t="s">
        <v>15218</v>
      </c>
      <c r="F479" s="15" t="s">
        <v>14757</v>
      </c>
      <c r="G479" s="15">
        <v>431.0</v>
      </c>
      <c r="H479" s="15" t="s">
        <v>13334</v>
      </c>
      <c r="I479" s="15" t="s">
        <v>12274</v>
      </c>
      <c r="K479" s="15" t="s">
        <v>13337</v>
      </c>
      <c r="L479" s="15" t="s">
        <v>13338</v>
      </c>
    </row>
    <row r="480">
      <c r="A480" s="15" t="s">
        <v>10605</v>
      </c>
      <c r="B480" s="14" t="s">
        <v>6802</v>
      </c>
      <c r="C480" s="15" t="s">
        <v>10606</v>
      </c>
      <c r="D480" s="15">
        <v>316.0</v>
      </c>
      <c r="E480" s="15" t="s">
        <v>15219</v>
      </c>
      <c r="F480" s="15" t="s">
        <v>14759</v>
      </c>
      <c r="G480" s="15">
        <v>432.0</v>
      </c>
      <c r="H480" s="15" t="s">
        <v>13339</v>
      </c>
      <c r="I480" s="15" t="s">
        <v>12276</v>
      </c>
      <c r="K480" s="15" t="s">
        <v>13340</v>
      </c>
      <c r="L480" s="15" t="s">
        <v>13341</v>
      </c>
    </row>
    <row r="481">
      <c r="A481" s="15" t="s">
        <v>10608</v>
      </c>
      <c r="B481" s="14" t="s">
        <v>6805</v>
      </c>
      <c r="C481" s="15" t="s">
        <v>10609</v>
      </c>
      <c r="D481" s="15">
        <v>316.0</v>
      </c>
      <c r="E481" s="15" t="s">
        <v>15220</v>
      </c>
      <c r="F481" s="15" t="s">
        <v>14760</v>
      </c>
      <c r="G481" s="15">
        <v>433.0</v>
      </c>
      <c r="H481" s="15" t="s">
        <v>13342</v>
      </c>
      <c r="I481" s="15" t="s">
        <v>12278</v>
      </c>
      <c r="K481" s="15" t="s">
        <v>13343</v>
      </c>
      <c r="L481" s="15" t="s">
        <v>13344</v>
      </c>
    </row>
    <row r="482">
      <c r="A482" s="15" t="s">
        <v>10611</v>
      </c>
      <c r="B482" s="14" t="s">
        <v>6808</v>
      </c>
      <c r="C482" s="15" t="s">
        <v>10612</v>
      </c>
      <c r="D482" s="15">
        <v>318.0</v>
      </c>
      <c r="E482" s="15" t="s">
        <v>15221</v>
      </c>
      <c r="F482" s="15" t="s">
        <v>14762</v>
      </c>
      <c r="G482" s="15">
        <v>435.0</v>
      </c>
      <c r="H482" s="15" t="s">
        <v>13345</v>
      </c>
      <c r="I482" s="15" t="s">
        <v>12281</v>
      </c>
    </row>
    <row r="483">
      <c r="A483" s="15" t="s">
        <v>10614</v>
      </c>
      <c r="B483" s="14" t="s">
        <v>6811</v>
      </c>
      <c r="C483" s="15" t="s">
        <v>10615</v>
      </c>
      <c r="D483" s="15">
        <v>318.0</v>
      </c>
      <c r="E483" s="15" t="s">
        <v>15222</v>
      </c>
      <c r="F483" s="15" t="s">
        <v>14764</v>
      </c>
      <c r="G483" s="15">
        <v>435.0</v>
      </c>
      <c r="H483" s="15" t="s">
        <v>13345</v>
      </c>
      <c r="I483" s="15" t="s">
        <v>12281</v>
      </c>
    </row>
    <row r="484">
      <c r="A484" s="15" t="s">
        <v>10617</v>
      </c>
      <c r="B484" s="14" t="s">
        <v>6813</v>
      </c>
      <c r="C484" s="15" t="s">
        <v>10618</v>
      </c>
      <c r="D484" s="15">
        <v>319.0</v>
      </c>
      <c r="E484" s="15" t="s">
        <v>15223</v>
      </c>
      <c r="F484" s="15" t="s">
        <v>14766</v>
      </c>
      <c r="G484" s="15">
        <v>436.0</v>
      </c>
      <c r="H484" s="15" t="s">
        <v>13346</v>
      </c>
      <c r="I484" s="15" t="s">
        <v>12285</v>
      </c>
      <c r="K484" s="15" t="s">
        <v>13347</v>
      </c>
      <c r="L484" s="15" t="s">
        <v>13348</v>
      </c>
    </row>
    <row r="485">
      <c r="A485" s="15" t="s">
        <v>10620</v>
      </c>
      <c r="B485" s="14" t="s">
        <v>6816</v>
      </c>
      <c r="C485" s="15" t="s">
        <v>10621</v>
      </c>
      <c r="D485" s="15">
        <v>319.0</v>
      </c>
      <c r="E485" s="15" t="s">
        <v>15224</v>
      </c>
      <c r="F485" s="15" t="s">
        <v>14768</v>
      </c>
      <c r="G485" s="15">
        <v>436.0</v>
      </c>
      <c r="H485" s="15" t="s">
        <v>13346</v>
      </c>
      <c r="I485" s="15" t="s">
        <v>12285</v>
      </c>
    </row>
    <row r="486">
      <c r="A486" s="15" t="s">
        <v>10623</v>
      </c>
      <c r="B486" s="14" t="s">
        <v>6818</v>
      </c>
      <c r="C486" s="15" t="s">
        <v>10624</v>
      </c>
      <c r="D486" s="15">
        <v>320.0</v>
      </c>
      <c r="E486" s="15" t="s">
        <v>15225</v>
      </c>
      <c r="F486" s="15" t="s">
        <v>14770</v>
      </c>
      <c r="G486" s="15">
        <v>436.0</v>
      </c>
      <c r="H486" s="15" t="s">
        <v>13346</v>
      </c>
      <c r="I486" s="15" t="s">
        <v>12285</v>
      </c>
      <c r="K486" s="15" t="s">
        <v>13349</v>
      </c>
      <c r="L486" s="15" t="s">
        <v>13350</v>
      </c>
    </row>
    <row r="487">
      <c r="A487" s="15" t="s">
        <v>10626</v>
      </c>
      <c r="B487" s="14" t="s">
        <v>6822</v>
      </c>
      <c r="C487" s="15" t="s">
        <v>10627</v>
      </c>
      <c r="D487" s="15">
        <v>320.0</v>
      </c>
      <c r="E487" s="15" t="s">
        <v>15226</v>
      </c>
      <c r="F487" s="15" t="s">
        <v>14772</v>
      </c>
      <c r="G487" s="15">
        <v>436.0</v>
      </c>
      <c r="H487" s="15" t="s">
        <v>13346</v>
      </c>
      <c r="I487" s="15" t="s">
        <v>12285</v>
      </c>
      <c r="K487" s="15" t="s">
        <v>13351</v>
      </c>
      <c r="L487" s="15" t="s">
        <v>13352</v>
      </c>
    </row>
    <row r="488">
      <c r="A488" s="15" t="s">
        <v>10629</v>
      </c>
      <c r="B488" s="14" t="s">
        <v>6822</v>
      </c>
      <c r="C488" s="15" t="s">
        <v>10630</v>
      </c>
      <c r="D488" s="15">
        <v>320.0</v>
      </c>
      <c r="E488" s="15" t="s">
        <v>15227</v>
      </c>
      <c r="F488" s="15" t="s">
        <v>14774</v>
      </c>
      <c r="G488" s="15">
        <v>436.0</v>
      </c>
      <c r="H488" s="15" t="s">
        <v>13346</v>
      </c>
      <c r="I488" s="15" t="s">
        <v>12285</v>
      </c>
      <c r="K488" s="15" t="s">
        <v>13353</v>
      </c>
      <c r="L488" s="15" t="s">
        <v>13354</v>
      </c>
    </row>
    <row r="489">
      <c r="A489" s="15" t="s">
        <v>10632</v>
      </c>
      <c r="B489" s="14" t="s">
        <v>6825</v>
      </c>
      <c r="C489" s="15" t="s">
        <v>10633</v>
      </c>
      <c r="D489" s="15">
        <v>321.0</v>
      </c>
      <c r="E489" s="15" t="s">
        <v>15228</v>
      </c>
      <c r="F489" s="15" t="s">
        <v>14776</v>
      </c>
      <c r="G489" s="15">
        <v>438.0</v>
      </c>
      <c r="H489" s="15" t="s">
        <v>13355</v>
      </c>
      <c r="I489" s="15" t="s">
        <v>12784</v>
      </c>
      <c r="K489" s="15" t="s">
        <v>13356</v>
      </c>
      <c r="L489" s="15" t="s">
        <v>13357</v>
      </c>
    </row>
    <row r="490">
      <c r="A490" s="15" t="s">
        <v>10634</v>
      </c>
      <c r="B490" s="14" t="s">
        <v>6828</v>
      </c>
      <c r="C490" s="15" t="s">
        <v>10635</v>
      </c>
      <c r="D490" s="15">
        <v>322.0</v>
      </c>
      <c r="E490" s="15" t="s">
        <v>15229</v>
      </c>
      <c r="F490" s="15" t="s">
        <v>14778</v>
      </c>
      <c r="G490" s="15">
        <v>440.0</v>
      </c>
      <c r="H490" s="15" t="s">
        <v>13358</v>
      </c>
      <c r="I490" s="15" t="s">
        <v>12291</v>
      </c>
      <c r="K490" s="15" t="s">
        <v>13359</v>
      </c>
      <c r="L490" s="15" t="s">
        <v>12911</v>
      </c>
    </row>
    <row r="491">
      <c r="A491" s="15" t="s">
        <v>10637</v>
      </c>
      <c r="B491" s="14" t="s">
        <v>6831</v>
      </c>
      <c r="C491" s="15" t="s">
        <v>10638</v>
      </c>
      <c r="D491" s="15">
        <v>323.0</v>
      </c>
      <c r="E491" s="15" t="s">
        <v>15230</v>
      </c>
      <c r="F491" s="15" t="s">
        <v>14780</v>
      </c>
      <c r="G491" s="15">
        <v>441.0</v>
      </c>
      <c r="H491" s="15" t="s">
        <v>13360</v>
      </c>
      <c r="I491" s="15" t="s">
        <v>12293</v>
      </c>
      <c r="K491" s="15" t="s">
        <v>13361</v>
      </c>
      <c r="L491" s="15" t="s">
        <v>13362</v>
      </c>
    </row>
    <row r="492">
      <c r="A492" s="15" t="s">
        <v>10640</v>
      </c>
      <c r="B492" s="14" t="s">
        <v>6834</v>
      </c>
      <c r="C492" s="15" t="s">
        <v>10641</v>
      </c>
      <c r="D492" s="15">
        <v>323.0</v>
      </c>
      <c r="E492" s="15" t="s">
        <v>15231</v>
      </c>
      <c r="F492" s="15" t="s">
        <v>14784</v>
      </c>
      <c r="G492" s="15">
        <v>441.0</v>
      </c>
      <c r="H492" s="15" t="s">
        <v>13363</v>
      </c>
      <c r="I492" s="15" t="s">
        <v>12299</v>
      </c>
      <c r="K492" s="15" t="s">
        <v>13364</v>
      </c>
      <c r="L492" s="15" t="s">
        <v>13365</v>
      </c>
    </row>
    <row r="493">
      <c r="A493" s="15" t="s">
        <v>10643</v>
      </c>
      <c r="B493" s="14" t="s">
        <v>6836</v>
      </c>
      <c r="C493" s="15" t="s">
        <v>10644</v>
      </c>
      <c r="D493" s="15">
        <v>324.0</v>
      </c>
      <c r="E493" s="15" t="s">
        <v>15232</v>
      </c>
      <c r="F493" s="15" t="s">
        <v>14786</v>
      </c>
      <c r="G493" s="15">
        <v>441.0</v>
      </c>
      <c r="H493" s="15" t="s">
        <v>13366</v>
      </c>
      <c r="I493" s="15" t="s">
        <v>12303</v>
      </c>
      <c r="K493" s="15" t="s">
        <v>13367</v>
      </c>
      <c r="L493" s="15" t="s">
        <v>13368</v>
      </c>
    </row>
    <row r="494">
      <c r="A494" s="15" t="s">
        <v>10646</v>
      </c>
      <c r="B494" s="14" t="s">
        <v>6838</v>
      </c>
      <c r="C494" s="15" t="s">
        <v>10647</v>
      </c>
      <c r="D494" s="15">
        <v>328.0</v>
      </c>
      <c r="E494" s="15" t="s">
        <v>15233</v>
      </c>
      <c r="F494" s="15" t="s">
        <v>14788</v>
      </c>
      <c r="G494" s="15">
        <v>442.0</v>
      </c>
      <c r="H494" s="15" t="s">
        <v>13369</v>
      </c>
      <c r="I494" s="15" t="s">
        <v>12307</v>
      </c>
    </row>
    <row r="495">
      <c r="A495" s="15" t="s">
        <v>10649</v>
      </c>
      <c r="B495" s="14" t="s">
        <v>6841</v>
      </c>
      <c r="C495" s="15" t="s">
        <v>10650</v>
      </c>
      <c r="D495" s="15">
        <v>328.0</v>
      </c>
      <c r="E495" s="15" t="s">
        <v>15234</v>
      </c>
      <c r="F495" s="15" t="s">
        <v>14790</v>
      </c>
      <c r="G495" s="15">
        <v>445.0</v>
      </c>
      <c r="H495" s="15" t="s">
        <v>13370</v>
      </c>
      <c r="I495" s="15" t="s">
        <v>12311</v>
      </c>
      <c r="K495" s="15" t="s">
        <v>13371</v>
      </c>
      <c r="L495" s="15" t="s">
        <v>13372</v>
      </c>
    </row>
    <row r="496">
      <c r="A496" s="15" t="s">
        <v>10652</v>
      </c>
      <c r="B496" s="14" t="s">
        <v>6844</v>
      </c>
      <c r="C496" s="15" t="s">
        <v>10653</v>
      </c>
      <c r="D496" s="15">
        <v>328.0</v>
      </c>
      <c r="E496" s="15" t="s">
        <v>15235</v>
      </c>
      <c r="F496" s="15" t="s">
        <v>14792</v>
      </c>
      <c r="G496" s="15">
        <v>446.0</v>
      </c>
      <c r="H496" s="15" t="s">
        <v>13373</v>
      </c>
      <c r="I496" s="15" t="s">
        <v>12313</v>
      </c>
      <c r="K496" s="15" t="s">
        <v>13374</v>
      </c>
      <c r="L496" s="15" t="s">
        <v>13375</v>
      </c>
    </row>
    <row r="497">
      <c r="A497" s="27" t="s">
        <v>10652</v>
      </c>
      <c r="B497" s="20" t="s">
        <v>6844</v>
      </c>
      <c r="C497" s="27" t="s">
        <v>10653</v>
      </c>
      <c r="D497" s="15">
        <v>328.0</v>
      </c>
      <c r="E497" s="21" t="s">
        <v>15236</v>
      </c>
      <c r="F497" s="15" t="s">
        <v>14794</v>
      </c>
      <c r="G497" s="15">
        <v>446.0</v>
      </c>
      <c r="H497" s="15" t="s">
        <v>13376</v>
      </c>
      <c r="I497" s="15" t="s">
        <v>12315</v>
      </c>
      <c r="K497" s="15" t="s">
        <v>13374</v>
      </c>
      <c r="L497" s="15" t="s">
        <v>13377</v>
      </c>
    </row>
    <row r="498">
      <c r="A498" s="15" t="s">
        <v>10658</v>
      </c>
      <c r="B498" s="14" t="s">
        <v>6848</v>
      </c>
      <c r="C498" s="15" t="s">
        <v>10659</v>
      </c>
      <c r="D498" s="15">
        <v>329.0</v>
      </c>
      <c r="E498" s="15" t="s">
        <v>15237</v>
      </c>
      <c r="F498" s="15" t="s">
        <v>14796</v>
      </c>
      <c r="G498" s="15">
        <v>447.0</v>
      </c>
      <c r="H498" s="15" t="s">
        <v>13378</v>
      </c>
      <c r="I498" s="15" t="s">
        <v>12317</v>
      </c>
      <c r="K498" s="15" t="s">
        <v>13379</v>
      </c>
      <c r="L498" s="15" t="s">
        <v>13380</v>
      </c>
    </row>
    <row r="499">
      <c r="A499" s="15" t="s">
        <v>10661</v>
      </c>
      <c r="B499" s="14" t="s">
        <v>6851</v>
      </c>
      <c r="C499" s="15" t="s">
        <v>10662</v>
      </c>
      <c r="D499" s="15">
        <v>330.0</v>
      </c>
      <c r="E499" s="15" t="s">
        <v>15238</v>
      </c>
      <c r="F499" s="15" t="s">
        <v>14798</v>
      </c>
      <c r="G499" s="15">
        <v>448.0</v>
      </c>
      <c r="H499" s="15" t="s">
        <v>13381</v>
      </c>
      <c r="I499" s="15" t="s">
        <v>12321</v>
      </c>
      <c r="K499" s="15" t="s">
        <v>13382</v>
      </c>
      <c r="L499" s="15" t="s">
        <v>13383</v>
      </c>
    </row>
    <row r="500">
      <c r="A500" s="15" t="s">
        <v>10664</v>
      </c>
      <c r="B500" s="14" t="s">
        <v>6854</v>
      </c>
      <c r="C500" s="15" t="s">
        <v>10665</v>
      </c>
      <c r="D500" s="15">
        <v>330.0</v>
      </c>
      <c r="E500" s="15" t="s">
        <v>15239</v>
      </c>
      <c r="F500" s="15" t="s">
        <v>14800</v>
      </c>
      <c r="G500" s="15">
        <v>449.0</v>
      </c>
      <c r="H500" s="15" t="s">
        <v>13384</v>
      </c>
      <c r="I500" s="15" t="s">
        <v>12323</v>
      </c>
      <c r="K500" s="15" t="s">
        <v>13385</v>
      </c>
      <c r="L500" s="15" t="s">
        <v>13386</v>
      </c>
    </row>
    <row r="501">
      <c r="A501" s="15" t="s">
        <v>10667</v>
      </c>
      <c r="B501" s="14" t="s">
        <v>6857</v>
      </c>
      <c r="C501" s="15" t="s">
        <v>10668</v>
      </c>
      <c r="D501" s="15">
        <v>331.0</v>
      </c>
      <c r="E501" s="15" t="s">
        <v>15240</v>
      </c>
      <c r="F501" s="15" t="s">
        <v>14802</v>
      </c>
      <c r="G501" s="15">
        <v>450.0</v>
      </c>
      <c r="H501" s="15" t="s">
        <v>13387</v>
      </c>
      <c r="I501" s="15" t="s">
        <v>12325</v>
      </c>
      <c r="K501" s="15" t="s">
        <v>13388</v>
      </c>
      <c r="L501" s="15" t="s">
        <v>13389</v>
      </c>
    </row>
    <row r="502">
      <c r="A502" s="15" t="s">
        <v>10670</v>
      </c>
      <c r="B502" s="14" t="s">
        <v>6860</v>
      </c>
      <c r="C502" s="15" t="s">
        <v>10671</v>
      </c>
      <c r="D502" s="15">
        <v>331.0</v>
      </c>
      <c r="E502" s="15" t="s">
        <v>15241</v>
      </c>
      <c r="F502" s="15" t="s">
        <v>14804</v>
      </c>
      <c r="G502" s="15">
        <v>451.0</v>
      </c>
      <c r="H502" s="15" t="s">
        <v>13390</v>
      </c>
      <c r="I502" s="15" t="s">
        <v>12330</v>
      </c>
      <c r="K502" s="15" t="s">
        <v>13391</v>
      </c>
      <c r="L502" s="15" t="s">
        <v>13392</v>
      </c>
    </row>
    <row r="503">
      <c r="A503" s="27" t="s">
        <v>10670</v>
      </c>
      <c r="B503" s="20" t="s">
        <v>6860</v>
      </c>
      <c r="C503" s="27" t="s">
        <v>10671</v>
      </c>
      <c r="D503" s="15">
        <v>331.0</v>
      </c>
      <c r="E503" s="15" t="s">
        <v>15242</v>
      </c>
      <c r="F503" s="15" t="s">
        <v>14806</v>
      </c>
      <c r="G503" s="15"/>
      <c r="H503" s="15"/>
      <c r="I503" s="15"/>
      <c r="K503" s="15"/>
      <c r="L503" s="15"/>
    </row>
    <row r="504">
      <c r="A504" s="15" t="s">
        <v>10673</v>
      </c>
      <c r="B504" s="14" t="s">
        <v>6863</v>
      </c>
      <c r="C504" s="15" t="s">
        <v>10674</v>
      </c>
      <c r="D504" s="15">
        <v>333.0</v>
      </c>
      <c r="E504" s="15" t="s">
        <v>15243</v>
      </c>
      <c r="F504" s="15" t="s">
        <v>14808</v>
      </c>
      <c r="G504" s="15">
        <v>453.0</v>
      </c>
      <c r="H504" s="15" t="s">
        <v>13393</v>
      </c>
      <c r="I504" s="15" t="s">
        <v>12332</v>
      </c>
      <c r="K504" s="15" t="s">
        <v>13394</v>
      </c>
      <c r="L504" s="15" t="s">
        <v>10674</v>
      </c>
    </row>
    <row r="505">
      <c r="A505" s="15" t="s">
        <v>10676</v>
      </c>
      <c r="B505" s="14" t="s">
        <v>6866</v>
      </c>
      <c r="C505" s="15" t="s">
        <v>10677</v>
      </c>
      <c r="D505" s="15">
        <v>334.0</v>
      </c>
      <c r="E505" s="15" t="s">
        <v>15244</v>
      </c>
      <c r="F505" s="15" t="s">
        <v>14810</v>
      </c>
      <c r="G505" s="15">
        <v>454.0</v>
      </c>
      <c r="H505" s="15" t="s">
        <v>13395</v>
      </c>
      <c r="I505" s="15" t="s">
        <v>12334</v>
      </c>
      <c r="K505" s="15" t="s">
        <v>13396</v>
      </c>
      <c r="L505" s="15" t="s">
        <v>13397</v>
      </c>
    </row>
    <row r="506">
      <c r="A506" s="15" t="s">
        <v>10679</v>
      </c>
      <c r="B506" s="14" t="s">
        <v>6869</v>
      </c>
      <c r="C506" s="15" t="s">
        <v>10680</v>
      </c>
      <c r="D506" s="15">
        <v>335.0</v>
      </c>
      <c r="E506" s="15" t="s">
        <v>15245</v>
      </c>
      <c r="F506" s="15" t="s">
        <v>14812</v>
      </c>
      <c r="G506" s="15">
        <v>455.0</v>
      </c>
      <c r="H506" s="15" t="s">
        <v>13398</v>
      </c>
      <c r="I506" s="15" t="s">
        <v>12338</v>
      </c>
      <c r="K506" s="15" t="s">
        <v>13399</v>
      </c>
      <c r="L506" s="15" t="s">
        <v>10680</v>
      </c>
    </row>
    <row r="507">
      <c r="A507" s="15" t="s">
        <v>10682</v>
      </c>
      <c r="B507" s="14" t="s">
        <v>6872</v>
      </c>
      <c r="C507" s="15" t="s">
        <v>10683</v>
      </c>
      <c r="D507" s="15">
        <v>335.0</v>
      </c>
      <c r="E507" s="15" t="s">
        <v>15246</v>
      </c>
      <c r="F507" s="15" t="s">
        <v>14814</v>
      </c>
      <c r="G507" s="15">
        <v>455.0</v>
      </c>
      <c r="H507" s="15" t="s">
        <v>13400</v>
      </c>
      <c r="I507" s="15" t="s">
        <v>12340</v>
      </c>
      <c r="K507" s="15" t="s">
        <v>13401</v>
      </c>
      <c r="L507" s="15" t="s">
        <v>13402</v>
      </c>
    </row>
    <row r="508">
      <c r="A508" s="15" t="s">
        <v>10685</v>
      </c>
      <c r="B508" s="14" t="s">
        <v>6874</v>
      </c>
      <c r="C508" s="15" t="s">
        <v>10686</v>
      </c>
      <c r="D508" s="15">
        <v>335.0</v>
      </c>
      <c r="E508" s="15" t="s">
        <v>15247</v>
      </c>
      <c r="F508" s="15" t="s">
        <v>14816</v>
      </c>
      <c r="G508" s="15">
        <v>456.0</v>
      </c>
      <c r="H508" s="15" t="s">
        <v>13403</v>
      </c>
      <c r="I508" s="15" t="s">
        <v>12342</v>
      </c>
      <c r="K508" s="15" t="s">
        <v>13404</v>
      </c>
      <c r="L508" s="15" t="s">
        <v>13405</v>
      </c>
    </row>
    <row r="509">
      <c r="A509" s="15" t="s">
        <v>10687</v>
      </c>
      <c r="B509" s="14" t="s">
        <v>6876</v>
      </c>
      <c r="C509" s="15" t="s">
        <v>10688</v>
      </c>
      <c r="D509" s="15">
        <v>336.0</v>
      </c>
      <c r="E509" s="15" t="s">
        <v>15248</v>
      </c>
      <c r="F509" s="15" t="s">
        <v>14818</v>
      </c>
      <c r="G509" s="15">
        <v>456.0</v>
      </c>
      <c r="H509" s="15" t="s">
        <v>13406</v>
      </c>
      <c r="I509" s="15" t="s">
        <v>12344</v>
      </c>
      <c r="K509" s="15" t="s">
        <v>13407</v>
      </c>
      <c r="L509" s="15" t="s">
        <v>13408</v>
      </c>
    </row>
    <row r="510">
      <c r="A510" s="15" t="s">
        <v>10690</v>
      </c>
      <c r="B510" s="14" t="s">
        <v>6878</v>
      </c>
      <c r="C510" s="15" t="s">
        <v>10691</v>
      </c>
      <c r="D510" s="15">
        <v>336.0</v>
      </c>
      <c r="E510" s="15" t="s">
        <v>15249</v>
      </c>
      <c r="F510" s="15" t="s">
        <v>15052</v>
      </c>
      <c r="G510" s="15">
        <v>456.0</v>
      </c>
      <c r="H510" s="15" t="s">
        <v>13409</v>
      </c>
      <c r="I510" s="15" t="s">
        <v>12346</v>
      </c>
      <c r="K510" s="15" t="s">
        <v>13410</v>
      </c>
      <c r="L510" s="15" t="s">
        <v>13411</v>
      </c>
    </row>
    <row r="511">
      <c r="A511" s="15" t="s">
        <v>10693</v>
      </c>
      <c r="B511" s="14" t="s">
        <v>6880</v>
      </c>
      <c r="C511" s="15" t="s">
        <v>10694</v>
      </c>
      <c r="D511" s="15">
        <v>337.0</v>
      </c>
      <c r="E511" s="15" t="s">
        <v>15250</v>
      </c>
      <c r="F511" s="15" t="s">
        <v>15251</v>
      </c>
      <c r="G511" s="15">
        <v>457.0</v>
      </c>
      <c r="H511" s="15" t="s">
        <v>13412</v>
      </c>
      <c r="I511" s="15" t="s">
        <v>12349</v>
      </c>
      <c r="K511" s="15" t="s">
        <v>13413</v>
      </c>
      <c r="L511" s="15" t="s">
        <v>13414</v>
      </c>
    </row>
    <row r="512">
      <c r="A512" s="15" t="s">
        <v>10696</v>
      </c>
      <c r="B512" s="14" t="s">
        <v>6883</v>
      </c>
      <c r="C512" s="15" t="s">
        <v>10697</v>
      </c>
      <c r="D512" s="15">
        <v>337.0</v>
      </c>
      <c r="E512" s="15" t="s">
        <v>15252</v>
      </c>
      <c r="F512" s="15" t="s">
        <v>14822</v>
      </c>
      <c r="G512" s="15">
        <v>457.0</v>
      </c>
      <c r="H512" s="15" t="s">
        <v>13415</v>
      </c>
      <c r="I512" s="15" t="s">
        <v>12353</v>
      </c>
      <c r="K512" s="15" t="s">
        <v>13416</v>
      </c>
      <c r="L512" s="15" t="s">
        <v>13417</v>
      </c>
    </row>
    <row r="513">
      <c r="A513" s="15" t="s">
        <v>10699</v>
      </c>
      <c r="B513" s="14" t="s">
        <v>6885</v>
      </c>
      <c r="C513" s="15" t="s">
        <v>10700</v>
      </c>
      <c r="D513" s="15">
        <v>338.0</v>
      </c>
      <c r="E513" s="15" t="s">
        <v>15253</v>
      </c>
      <c r="F513" s="15" t="s">
        <v>14824</v>
      </c>
      <c r="G513" s="15">
        <v>458.0</v>
      </c>
      <c r="H513" s="15" t="s">
        <v>13418</v>
      </c>
      <c r="I513" s="15" t="s">
        <v>12357</v>
      </c>
      <c r="K513" s="15" t="s">
        <v>13419</v>
      </c>
      <c r="L513" s="15" t="s">
        <v>13420</v>
      </c>
    </row>
    <row r="514">
      <c r="A514" s="15" t="s">
        <v>10702</v>
      </c>
      <c r="B514" s="14" t="s">
        <v>6888</v>
      </c>
      <c r="C514" s="15" t="s">
        <v>10703</v>
      </c>
      <c r="D514" s="15">
        <v>338.0</v>
      </c>
      <c r="E514" s="15" t="s">
        <v>15254</v>
      </c>
      <c r="F514" s="15" t="s">
        <v>14826</v>
      </c>
      <c r="G514" s="15">
        <v>458.0</v>
      </c>
      <c r="H514" s="15" t="s">
        <v>13421</v>
      </c>
      <c r="I514" s="15" t="s">
        <v>12361</v>
      </c>
      <c r="K514" s="15" t="s">
        <v>13422</v>
      </c>
      <c r="L514" s="15" t="s">
        <v>13153</v>
      </c>
    </row>
    <row r="515">
      <c r="A515" s="15" t="s">
        <v>10705</v>
      </c>
      <c r="B515" s="14" t="s">
        <v>6890</v>
      </c>
      <c r="C515" s="15" t="s">
        <v>10706</v>
      </c>
      <c r="D515" s="15">
        <v>339.0</v>
      </c>
      <c r="E515" s="15" t="s">
        <v>15255</v>
      </c>
      <c r="F515" s="15" t="s">
        <v>14828</v>
      </c>
      <c r="G515" s="15">
        <v>459.0</v>
      </c>
      <c r="H515" s="15" t="s">
        <v>13423</v>
      </c>
      <c r="I515" s="15" t="s">
        <v>12365</v>
      </c>
      <c r="K515" s="15" t="s">
        <v>13424</v>
      </c>
      <c r="L515" s="15" t="s">
        <v>13425</v>
      </c>
    </row>
    <row r="516">
      <c r="A516" s="15" t="s">
        <v>10708</v>
      </c>
      <c r="B516" s="14" t="s">
        <v>6893</v>
      </c>
      <c r="C516" s="15" t="s">
        <v>10709</v>
      </c>
      <c r="D516" s="15">
        <v>339.0</v>
      </c>
      <c r="E516" s="15" t="s">
        <v>15256</v>
      </c>
      <c r="F516" s="15" t="s">
        <v>14830</v>
      </c>
      <c r="G516" s="15">
        <v>460.0</v>
      </c>
      <c r="H516" s="15" t="s">
        <v>13426</v>
      </c>
      <c r="I516" s="15" t="s">
        <v>12369</v>
      </c>
      <c r="K516" s="15" t="s">
        <v>13427</v>
      </c>
      <c r="L516" s="15" t="s">
        <v>13428</v>
      </c>
    </row>
    <row r="517">
      <c r="A517" s="15" t="s">
        <v>10711</v>
      </c>
      <c r="B517" s="14" t="s">
        <v>6896</v>
      </c>
      <c r="C517" s="15" t="s">
        <v>10712</v>
      </c>
      <c r="D517" s="15">
        <v>340.0</v>
      </c>
      <c r="E517" s="15" t="s">
        <v>15257</v>
      </c>
      <c r="F517" s="15" t="s">
        <v>14832</v>
      </c>
      <c r="G517" s="15">
        <v>462.0</v>
      </c>
      <c r="H517" s="15" t="s">
        <v>13429</v>
      </c>
      <c r="I517" s="15" t="s">
        <v>12373</v>
      </c>
      <c r="K517" s="15" t="s">
        <v>13430</v>
      </c>
      <c r="L517" s="15" t="s">
        <v>13431</v>
      </c>
    </row>
    <row r="518">
      <c r="A518" s="15" t="s">
        <v>10714</v>
      </c>
      <c r="B518" s="14" t="s">
        <v>6898</v>
      </c>
      <c r="C518" s="15" t="s">
        <v>10715</v>
      </c>
      <c r="D518" s="15">
        <v>341.0</v>
      </c>
      <c r="E518" s="15" t="s">
        <v>15258</v>
      </c>
      <c r="F518" s="15" t="s">
        <v>14834</v>
      </c>
      <c r="G518" s="15">
        <v>462.0</v>
      </c>
      <c r="H518" s="15" t="s">
        <v>13432</v>
      </c>
      <c r="I518" s="15" t="s">
        <v>12377</v>
      </c>
      <c r="K518" s="15" t="s">
        <v>13433</v>
      </c>
      <c r="L518" s="15" t="s">
        <v>13434</v>
      </c>
    </row>
    <row r="519">
      <c r="A519" s="15" t="s">
        <v>10717</v>
      </c>
      <c r="B519" s="14" t="s">
        <v>6900</v>
      </c>
      <c r="C519" s="15" t="s">
        <v>10718</v>
      </c>
      <c r="D519" s="15">
        <v>341.0</v>
      </c>
      <c r="E519" s="15" t="s">
        <v>15259</v>
      </c>
      <c r="F519" s="15" t="s">
        <v>14836</v>
      </c>
      <c r="G519" s="15">
        <v>463.0</v>
      </c>
      <c r="H519" s="15" t="s">
        <v>13435</v>
      </c>
      <c r="I519" s="15" t="s">
        <v>12383</v>
      </c>
      <c r="K519" s="15" t="s">
        <v>13436</v>
      </c>
      <c r="L519" s="15" t="s">
        <v>10718</v>
      </c>
    </row>
    <row r="520">
      <c r="A520" s="15" t="s">
        <v>10720</v>
      </c>
      <c r="B520" s="14" t="s">
        <v>6903</v>
      </c>
      <c r="C520" s="15" t="s">
        <v>10721</v>
      </c>
      <c r="D520" s="15">
        <v>341.0</v>
      </c>
      <c r="E520" s="15" t="s">
        <v>15260</v>
      </c>
      <c r="F520" s="15" t="s">
        <v>14838</v>
      </c>
      <c r="G520" s="15">
        <v>463.0</v>
      </c>
      <c r="H520" s="15" t="s">
        <v>13437</v>
      </c>
      <c r="I520" s="15" t="s">
        <v>12387</v>
      </c>
      <c r="K520" s="15" t="s">
        <v>3105</v>
      </c>
      <c r="L520" s="15" t="s">
        <v>13438</v>
      </c>
    </row>
    <row r="521">
      <c r="A521" s="15" t="s">
        <v>10723</v>
      </c>
      <c r="B521" s="14" t="s">
        <v>6905</v>
      </c>
      <c r="C521" s="15" t="s">
        <v>10724</v>
      </c>
      <c r="D521" s="15">
        <v>342.0</v>
      </c>
      <c r="E521" s="15" t="s">
        <v>15261</v>
      </c>
      <c r="F521" s="15" t="s">
        <v>14840</v>
      </c>
      <c r="G521" s="15">
        <v>464.0</v>
      </c>
      <c r="H521" s="15" t="s">
        <v>13439</v>
      </c>
      <c r="I521" s="15" t="s">
        <v>12391</v>
      </c>
      <c r="K521" s="15" t="s">
        <v>13440</v>
      </c>
      <c r="L521" s="15" t="s">
        <v>13441</v>
      </c>
    </row>
    <row r="522">
      <c r="A522" s="15" t="s">
        <v>10726</v>
      </c>
      <c r="B522" s="14" t="s">
        <v>6908</v>
      </c>
      <c r="C522" s="15" t="s">
        <v>10727</v>
      </c>
      <c r="D522" s="15">
        <v>342.0</v>
      </c>
      <c r="E522" s="15" t="s">
        <v>15262</v>
      </c>
      <c r="F522" s="15" t="s">
        <v>14842</v>
      </c>
      <c r="G522" s="15">
        <v>465.0</v>
      </c>
      <c r="H522" s="15" t="s">
        <v>13442</v>
      </c>
      <c r="I522" s="15" t="s">
        <v>12393</v>
      </c>
      <c r="K522" s="15" t="s">
        <v>13443</v>
      </c>
      <c r="L522" s="15" t="s">
        <v>13444</v>
      </c>
    </row>
    <row r="523">
      <c r="A523" s="15" t="s">
        <v>10729</v>
      </c>
      <c r="B523" s="14" t="s">
        <v>6911</v>
      </c>
      <c r="C523" s="15" t="s">
        <v>10730</v>
      </c>
      <c r="D523" s="15">
        <v>343.0</v>
      </c>
      <c r="E523" s="15" t="s">
        <v>15263</v>
      </c>
      <c r="F523" s="15" t="s">
        <v>14844</v>
      </c>
      <c r="G523" s="15">
        <v>465.0</v>
      </c>
      <c r="H523" s="15" t="s">
        <v>13445</v>
      </c>
      <c r="I523" s="15" t="s">
        <v>12397</v>
      </c>
      <c r="K523" s="15" t="s">
        <v>13446</v>
      </c>
      <c r="L523" s="15" t="s">
        <v>13447</v>
      </c>
    </row>
    <row r="524">
      <c r="A524" s="15" t="s">
        <v>10732</v>
      </c>
      <c r="B524" s="14" t="s">
        <v>6913</v>
      </c>
      <c r="C524" s="15" t="s">
        <v>10733</v>
      </c>
      <c r="D524" s="15">
        <v>343.0</v>
      </c>
      <c r="E524" s="21" t="s">
        <v>15264</v>
      </c>
      <c r="F524" s="15" t="s">
        <v>14846</v>
      </c>
      <c r="K524" s="15" t="s">
        <v>13448</v>
      </c>
      <c r="L524" s="15" t="s">
        <v>13449</v>
      </c>
    </row>
    <row r="525">
      <c r="A525" s="15" t="s">
        <v>10735</v>
      </c>
      <c r="B525" s="14" t="s">
        <v>6915</v>
      </c>
      <c r="C525" s="15" t="s">
        <v>10736</v>
      </c>
      <c r="D525" s="15">
        <v>343.0</v>
      </c>
      <c r="E525" s="15" t="s">
        <v>15265</v>
      </c>
      <c r="F525" s="15" t="s">
        <v>14848</v>
      </c>
      <c r="G525" s="15">
        <v>466.0</v>
      </c>
      <c r="H525" s="15" t="s">
        <v>13450</v>
      </c>
      <c r="I525" s="15" t="s">
        <v>12400</v>
      </c>
      <c r="K525" s="15" t="s">
        <v>13451</v>
      </c>
      <c r="L525" s="15" t="s">
        <v>13452</v>
      </c>
    </row>
    <row r="526">
      <c r="A526" s="15" t="s">
        <v>10738</v>
      </c>
      <c r="B526" s="14" t="s">
        <v>6918</v>
      </c>
      <c r="C526" s="15" t="s">
        <v>10739</v>
      </c>
      <c r="D526" s="15">
        <v>344.0</v>
      </c>
      <c r="E526" s="15" t="s">
        <v>15266</v>
      </c>
      <c r="F526" s="15" t="s">
        <v>14850</v>
      </c>
      <c r="G526" s="15">
        <v>467.0</v>
      </c>
      <c r="H526" s="15" t="s">
        <v>13453</v>
      </c>
      <c r="I526" s="15" t="s">
        <v>12404</v>
      </c>
      <c r="K526" s="15" t="s">
        <v>13454</v>
      </c>
      <c r="L526" s="15" t="s">
        <v>13455</v>
      </c>
    </row>
    <row r="527">
      <c r="A527" s="15" t="s">
        <v>10741</v>
      </c>
      <c r="B527" s="14" t="s">
        <v>6921</v>
      </c>
      <c r="C527" s="15" t="s">
        <v>10742</v>
      </c>
      <c r="D527" s="15">
        <v>344.0</v>
      </c>
      <c r="E527" s="15" t="s">
        <v>15267</v>
      </c>
      <c r="F527" s="15" t="s">
        <v>14852</v>
      </c>
      <c r="G527" s="15">
        <v>468.0</v>
      </c>
      <c r="H527" s="15" t="s">
        <v>13456</v>
      </c>
      <c r="I527" s="15" t="s">
        <v>12408</v>
      </c>
      <c r="K527" s="15" t="s">
        <v>13457</v>
      </c>
      <c r="L527" s="15" t="s">
        <v>13458</v>
      </c>
    </row>
    <row r="528">
      <c r="A528" s="15" t="s">
        <v>10744</v>
      </c>
      <c r="B528" s="14" t="s">
        <v>6924</v>
      </c>
      <c r="C528" s="15" t="s">
        <v>10745</v>
      </c>
      <c r="D528" s="15">
        <v>345.0</v>
      </c>
      <c r="E528" s="15" t="s">
        <v>15268</v>
      </c>
      <c r="F528" s="15" t="s">
        <v>14854</v>
      </c>
      <c r="G528" s="15">
        <v>469.0</v>
      </c>
      <c r="H528" s="15" t="s">
        <v>13459</v>
      </c>
      <c r="I528" s="15" t="s">
        <v>12412</v>
      </c>
      <c r="K528" s="15" t="s">
        <v>13460</v>
      </c>
      <c r="L528" s="15" t="s">
        <v>13461</v>
      </c>
    </row>
    <row r="529">
      <c r="A529" s="15" t="s">
        <v>10747</v>
      </c>
      <c r="B529" s="14" t="s">
        <v>6927</v>
      </c>
      <c r="C529" s="15" t="s">
        <v>10748</v>
      </c>
      <c r="D529" s="15">
        <v>345.0</v>
      </c>
      <c r="E529" s="15" t="s">
        <v>15269</v>
      </c>
      <c r="F529" s="15" t="s">
        <v>14856</v>
      </c>
      <c r="G529" s="15">
        <v>470.0</v>
      </c>
      <c r="H529" s="15" t="s">
        <v>13462</v>
      </c>
      <c r="I529" s="15" t="s">
        <v>12416</v>
      </c>
      <c r="K529" s="15" t="s">
        <v>13463</v>
      </c>
      <c r="L529" s="15" t="s">
        <v>13464</v>
      </c>
    </row>
    <row r="530">
      <c r="A530" s="15" t="s">
        <v>10750</v>
      </c>
      <c r="B530" s="14" t="s">
        <v>6930</v>
      </c>
      <c r="C530" s="15" t="s">
        <v>10751</v>
      </c>
      <c r="D530" s="15">
        <v>346.0</v>
      </c>
      <c r="E530" s="15" t="s">
        <v>15270</v>
      </c>
      <c r="F530" s="15" t="s">
        <v>14858</v>
      </c>
      <c r="G530" s="15">
        <v>471.0</v>
      </c>
      <c r="H530" s="15" t="s">
        <v>13465</v>
      </c>
      <c r="I530" s="15" t="s">
        <v>12420</v>
      </c>
      <c r="K530" s="15" t="s">
        <v>13466</v>
      </c>
      <c r="L530" s="15" t="s">
        <v>13467</v>
      </c>
    </row>
    <row r="531">
      <c r="A531" s="15" t="s">
        <v>10753</v>
      </c>
      <c r="B531" s="14" t="s">
        <v>6933</v>
      </c>
      <c r="C531" s="15" t="s">
        <v>10754</v>
      </c>
      <c r="D531" s="15">
        <v>347.0</v>
      </c>
      <c r="E531" s="15" t="s">
        <v>15271</v>
      </c>
      <c r="F531" s="15" t="s">
        <v>14860</v>
      </c>
      <c r="G531" s="15">
        <v>471.0</v>
      </c>
      <c r="H531" s="15" t="s">
        <v>13468</v>
      </c>
      <c r="I531" s="15" t="s">
        <v>12424</v>
      </c>
      <c r="K531" s="15" t="s">
        <v>13469</v>
      </c>
      <c r="L531" s="15" t="s">
        <v>13470</v>
      </c>
    </row>
    <row r="532">
      <c r="A532" s="15" t="s">
        <v>10756</v>
      </c>
      <c r="B532" s="14" t="s">
        <v>6935</v>
      </c>
      <c r="C532" s="15" t="s">
        <v>10757</v>
      </c>
      <c r="D532" s="15">
        <v>347.0</v>
      </c>
      <c r="E532" s="15" t="s">
        <v>15272</v>
      </c>
      <c r="F532" s="15" t="s">
        <v>14862</v>
      </c>
      <c r="G532" s="15">
        <v>472.0</v>
      </c>
      <c r="H532" s="15" t="s">
        <v>13471</v>
      </c>
      <c r="I532" s="15" t="s">
        <v>12428</v>
      </c>
      <c r="K532" s="15" t="s">
        <v>13472</v>
      </c>
      <c r="L532" s="15" t="s">
        <v>13473</v>
      </c>
    </row>
    <row r="533">
      <c r="A533" s="15" t="s">
        <v>10759</v>
      </c>
      <c r="B533" s="14" t="s">
        <v>6938</v>
      </c>
      <c r="C533" s="15" t="s">
        <v>10760</v>
      </c>
      <c r="D533" s="15">
        <v>348.0</v>
      </c>
      <c r="E533" s="15" t="s">
        <v>15273</v>
      </c>
      <c r="F533" s="15" t="s">
        <v>14864</v>
      </c>
      <c r="G533" s="15">
        <v>474.0</v>
      </c>
      <c r="H533" s="15" t="s">
        <v>13474</v>
      </c>
      <c r="I533" s="15" t="s">
        <v>12432</v>
      </c>
      <c r="K533" s="15" t="s">
        <v>13475</v>
      </c>
      <c r="L533" s="15" t="s">
        <v>13476</v>
      </c>
    </row>
    <row r="534">
      <c r="A534" s="15" t="s">
        <v>10762</v>
      </c>
      <c r="B534" s="14" t="s">
        <v>6941</v>
      </c>
      <c r="C534" s="15" t="s">
        <v>10763</v>
      </c>
      <c r="D534" s="15">
        <v>349.0</v>
      </c>
      <c r="E534" s="15" t="s">
        <v>15274</v>
      </c>
      <c r="F534" s="15" t="s">
        <v>14866</v>
      </c>
      <c r="G534" s="15">
        <v>475.0</v>
      </c>
      <c r="H534" s="15" t="s">
        <v>13477</v>
      </c>
      <c r="I534" s="15" t="s">
        <v>12436</v>
      </c>
      <c r="K534" s="15" t="s">
        <v>13478</v>
      </c>
      <c r="L534" s="15" t="s">
        <v>13479</v>
      </c>
    </row>
    <row r="535">
      <c r="A535" s="15" t="s">
        <v>10765</v>
      </c>
      <c r="B535" s="14" t="s">
        <v>6944</v>
      </c>
      <c r="C535" s="15" t="s">
        <v>10766</v>
      </c>
      <c r="D535" s="15">
        <v>349.0</v>
      </c>
      <c r="E535" s="15" t="s">
        <v>15275</v>
      </c>
      <c r="F535" s="15" t="s">
        <v>14868</v>
      </c>
      <c r="G535" s="15">
        <v>476.0</v>
      </c>
      <c r="H535" s="15" t="s">
        <v>13480</v>
      </c>
      <c r="I535" s="15" t="s">
        <v>12440</v>
      </c>
      <c r="K535" s="15" t="s">
        <v>13481</v>
      </c>
      <c r="L535" s="15" t="s">
        <v>13482</v>
      </c>
    </row>
    <row r="536">
      <c r="A536" s="15" t="s">
        <v>10768</v>
      </c>
      <c r="B536" s="14" t="s">
        <v>6947</v>
      </c>
      <c r="C536" s="15" t="s">
        <v>10769</v>
      </c>
      <c r="D536" s="15">
        <v>350.0</v>
      </c>
      <c r="E536" s="15" t="s">
        <v>15276</v>
      </c>
      <c r="F536" s="15" t="s">
        <v>14870</v>
      </c>
      <c r="G536" s="15">
        <v>478.0</v>
      </c>
      <c r="H536" s="15" t="s">
        <v>13483</v>
      </c>
      <c r="I536" s="15" t="s">
        <v>12444</v>
      </c>
      <c r="K536" s="15" t="s">
        <v>13484</v>
      </c>
      <c r="L536" s="15" t="s">
        <v>13232</v>
      </c>
    </row>
    <row r="537">
      <c r="A537" s="15" t="s">
        <v>10771</v>
      </c>
      <c r="B537" s="14" t="s">
        <v>6950</v>
      </c>
      <c r="C537" s="15" t="s">
        <v>10772</v>
      </c>
      <c r="D537" s="15">
        <v>350.0</v>
      </c>
      <c r="E537" s="15" t="s">
        <v>15277</v>
      </c>
      <c r="F537" s="15" t="s">
        <v>14870</v>
      </c>
      <c r="G537" s="15">
        <v>478.0</v>
      </c>
      <c r="H537" s="15" t="s">
        <v>13485</v>
      </c>
      <c r="I537" s="15" t="s">
        <v>12446</v>
      </c>
    </row>
    <row r="538">
      <c r="A538" s="15" t="s">
        <v>10774</v>
      </c>
      <c r="B538" s="14" t="s">
        <v>6952</v>
      </c>
      <c r="C538" s="15" t="s">
        <v>10775</v>
      </c>
      <c r="D538" s="15">
        <v>350.0</v>
      </c>
      <c r="E538" s="15" t="s">
        <v>15278</v>
      </c>
      <c r="F538" s="15" t="s">
        <v>14872</v>
      </c>
      <c r="G538" s="15">
        <v>480.0</v>
      </c>
      <c r="H538" s="15" t="s">
        <v>13486</v>
      </c>
      <c r="I538" s="15" t="s">
        <v>12450</v>
      </c>
      <c r="K538" s="15" t="s">
        <v>13487</v>
      </c>
      <c r="L538" s="15" t="s">
        <v>13488</v>
      </c>
    </row>
    <row r="539">
      <c r="A539" s="15" t="s">
        <v>10776</v>
      </c>
      <c r="B539" s="14" t="s">
        <v>6955</v>
      </c>
      <c r="C539" s="15" t="s">
        <v>10777</v>
      </c>
      <c r="D539" s="15">
        <v>351.0</v>
      </c>
      <c r="E539" s="15" t="s">
        <v>15279</v>
      </c>
      <c r="F539" s="15" t="s">
        <v>14874</v>
      </c>
      <c r="G539" s="15">
        <v>481.0</v>
      </c>
      <c r="H539" s="15" t="s">
        <v>13489</v>
      </c>
      <c r="I539" s="15" t="s">
        <v>12454</v>
      </c>
      <c r="K539" s="15" t="s">
        <v>13490</v>
      </c>
      <c r="L539" s="15" t="s">
        <v>13491</v>
      </c>
    </row>
    <row r="540">
      <c r="A540" s="15" t="s">
        <v>10779</v>
      </c>
      <c r="B540" s="14" t="s">
        <v>6957</v>
      </c>
      <c r="C540" s="15" t="s">
        <v>10780</v>
      </c>
      <c r="D540" s="15">
        <v>351.0</v>
      </c>
      <c r="E540" s="15" t="s">
        <v>15280</v>
      </c>
      <c r="F540" s="15" t="s">
        <v>14876</v>
      </c>
      <c r="G540" s="15">
        <v>481.0</v>
      </c>
      <c r="H540" s="15" t="s">
        <v>13492</v>
      </c>
      <c r="I540" s="15" t="s">
        <v>12456</v>
      </c>
      <c r="K540" s="15" t="s">
        <v>13493</v>
      </c>
      <c r="L540" s="15" t="s">
        <v>13494</v>
      </c>
    </row>
    <row r="541">
      <c r="A541" s="15" t="s">
        <v>10783</v>
      </c>
      <c r="B541" s="14" t="s">
        <v>6959</v>
      </c>
      <c r="C541" s="15" t="s">
        <v>10784</v>
      </c>
      <c r="D541" s="15">
        <v>352.0</v>
      </c>
      <c r="E541" s="15" t="s">
        <v>15281</v>
      </c>
      <c r="F541" s="15" t="s">
        <v>14878</v>
      </c>
      <c r="G541" s="15">
        <v>484.0</v>
      </c>
      <c r="H541" s="15" t="s">
        <v>13495</v>
      </c>
      <c r="I541" s="15" t="s">
        <v>12460</v>
      </c>
      <c r="K541" s="15" t="s">
        <v>13496</v>
      </c>
      <c r="L541" s="15" t="s">
        <v>13497</v>
      </c>
    </row>
    <row r="542">
      <c r="A542" s="15" t="s">
        <v>10786</v>
      </c>
      <c r="B542" s="14" t="s">
        <v>6962</v>
      </c>
      <c r="C542" s="15" t="s">
        <v>10787</v>
      </c>
      <c r="D542" s="15">
        <v>352.0</v>
      </c>
      <c r="E542" s="15" t="s">
        <v>15282</v>
      </c>
      <c r="F542" s="15" t="s">
        <v>14880</v>
      </c>
      <c r="G542" s="15">
        <v>485.0</v>
      </c>
      <c r="H542" s="15" t="s">
        <v>13498</v>
      </c>
      <c r="I542" s="15" t="s">
        <v>12466</v>
      </c>
      <c r="K542" s="15" t="s">
        <v>13499</v>
      </c>
      <c r="L542" s="15" t="s">
        <v>13500</v>
      </c>
    </row>
    <row r="543">
      <c r="A543" s="15" t="s">
        <v>10789</v>
      </c>
      <c r="B543" s="14" t="s">
        <v>6965</v>
      </c>
      <c r="C543" s="15" t="s">
        <v>10790</v>
      </c>
      <c r="D543" s="15">
        <v>353.0</v>
      </c>
      <c r="E543" s="15" t="s">
        <v>15283</v>
      </c>
      <c r="F543" s="15" t="s">
        <v>14882</v>
      </c>
      <c r="G543" s="15">
        <v>485.0</v>
      </c>
      <c r="H543" s="15" t="s">
        <v>13501</v>
      </c>
      <c r="I543" s="15" t="s">
        <v>12470</v>
      </c>
      <c r="K543" s="15" t="s">
        <v>13502</v>
      </c>
      <c r="L543" s="15" t="s">
        <v>13503</v>
      </c>
    </row>
    <row r="544">
      <c r="A544" s="15" t="s">
        <v>10792</v>
      </c>
      <c r="B544" s="14" t="s">
        <v>6967</v>
      </c>
      <c r="C544" s="15" t="s">
        <v>10793</v>
      </c>
      <c r="D544" s="15">
        <v>353.0</v>
      </c>
      <c r="E544" s="15" t="s">
        <v>15284</v>
      </c>
      <c r="F544" s="15" t="s">
        <v>14884</v>
      </c>
      <c r="G544" s="15">
        <v>486.0</v>
      </c>
      <c r="H544" s="15" t="s">
        <v>13504</v>
      </c>
      <c r="I544" s="15" t="s">
        <v>12474</v>
      </c>
      <c r="K544" s="15" t="s">
        <v>13505</v>
      </c>
      <c r="L544" s="15" t="s">
        <v>13506</v>
      </c>
    </row>
    <row r="545">
      <c r="A545" s="15" t="s">
        <v>10794</v>
      </c>
      <c r="B545" s="14" t="s">
        <v>6970</v>
      </c>
      <c r="C545" s="15" t="s">
        <v>10795</v>
      </c>
      <c r="D545" s="15">
        <v>354.0</v>
      </c>
      <c r="E545" s="15" t="s">
        <v>15285</v>
      </c>
      <c r="F545" s="15" t="s">
        <v>14886</v>
      </c>
      <c r="G545" s="15">
        <v>487.0</v>
      </c>
      <c r="H545" s="15" t="s">
        <v>13507</v>
      </c>
      <c r="I545" s="15" t="s">
        <v>12480</v>
      </c>
      <c r="K545" s="15" t="s">
        <v>13508</v>
      </c>
      <c r="L545" s="15" t="s">
        <v>13509</v>
      </c>
    </row>
    <row r="546">
      <c r="A546" s="15" t="s">
        <v>10799</v>
      </c>
      <c r="B546" s="14" t="s">
        <v>6973</v>
      </c>
      <c r="C546" s="15" t="s">
        <v>10800</v>
      </c>
      <c r="D546" s="15">
        <v>354.0</v>
      </c>
      <c r="E546" s="15" t="s">
        <v>15286</v>
      </c>
      <c r="F546" s="15" t="s">
        <v>14888</v>
      </c>
      <c r="G546" s="15">
        <v>488.0</v>
      </c>
      <c r="H546" s="15" t="s">
        <v>13510</v>
      </c>
      <c r="I546" s="15" t="s">
        <v>12478</v>
      </c>
      <c r="K546" s="15" t="s">
        <v>13511</v>
      </c>
      <c r="L546" s="15" t="s">
        <v>13512</v>
      </c>
    </row>
    <row r="547">
      <c r="A547" s="15" t="s">
        <v>10802</v>
      </c>
      <c r="B547" s="14" t="s">
        <v>6976</v>
      </c>
      <c r="C547" s="15" t="s">
        <v>10803</v>
      </c>
      <c r="D547" s="15">
        <v>355.0</v>
      </c>
      <c r="E547" s="15" t="s">
        <v>15287</v>
      </c>
      <c r="F547" s="15" t="s">
        <v>14890</v>
      </c>
      <c r="G547" s="15">
        <v>489.0</v>
      </c>
      <c r="H547" s="15" t="s">
        <v>13513</v>
      </c>
      <c r="I547" s="15" t="s">
        <v>12482</v>
      </c>
      <c r="K547" s="15" t="s">
        <v>13514</v>
      </c>
      <c r="L547" s="15" t="s">
        <v>13515</v>
      </c>
    </row>
    <row r="548">
      <c r="A548" s="15" t="s">
        <v>10805</v>
      </c>
      <c r="B548" s="14" t="s">
        <v>6979</v>
      </c>
      <c r="C548" s="15" t="s">
        <v>10806</v>
      </c>
      <c r="D548" s="15">
        <v>355.0</v>
      </c>
      <c r="E548" s="15" t="s">
        <v>15288</v>
      </c>
      <c r="F548" s="15" t="s">
        <v>14892</v>
      </c>
      <c r="G548" s="15">
        <v>490.0</v>
      </c>
      <c r="H548" s="15" t="s">
        <v>13516</v>
      </c>
      <c r="I548" s="15" t="s">
        <v>12486</v>
      </c>
      <c r="K548" s="15" t="s">
        <v>13517</v>
      </c>
      <c r="L548" s="15" t="s">
        <v>13518</v>
      </c>
    </row>
    <row r="549">
      <c r="A549" s="15" t="s">
        <v>10808</v>
      </c>
      <c r="B549" s="14" t="s">
        <v>6982</v>
      </c>
      <c r="C549" s="15" t="s">
        <v>10809</v>
      </c>
      <c r="D549" s="15">
        <v>356.0</v>
      </c>
      <c r="E549" s="15" t="s">
        <v>15289</v>
      </c>
      <c r="F549" s="15" t="s">
        <v>14894</v>
      </c>
      <c r="G549" s="15">
        <v>491.0</v>
      </c>
      <c r="H549" s="15" t="s">
        <v>13519</v>
      </c>
      <c r="I549" s="15" t="s">
        <v>12488</v>
      </c>
      <c r="K549" s="15" t="s">
        <v>13520</v>
      </c>
      <c r="L549" s="15" t="s">
        <v>13521</v>
      </c>
    </row>
    <row r="550">
      <c r="A550" s="15" t="s">
        <v>10811</v>
      </c>
      <c r="B550" s="14" t="s">
        <v>6985</v>
      </c>
      <c r="C550" s="15" t="s">
        <v>10812</v>
      </c>
      <c r="D550" s="15">
        <v>356.0</v>
      </c>
      <c r="E550" s="15" t="s">
        <v>15290</v>
      </c>
      <c r="F550" s="15" t="s">
        <v>14896</v>
      </c>
      <c r="G550" s="15">
        <v>491.0</v>
      </c>
      <c r="H550" s="15" t="s">
        <v>13522</v>
      </c>
      <c r="I550" s="15" t="s">
        <v>12492</v>
      </c>
      <c r="K550" s="15" t="s">
        <v>13523</v>
      </c>
      <c r="L550" s="15" t="s">
        <v>13524</v>
      </c>
    </row>
    <row r="551">
      <c r="A551" s="15" t="s">
        <v>10814</v>
      </c>
      <c r="B551" s="14" t="s">
        <v>6987</v>
      </c>
      <c r="C551" s="15" t="s">
        <v>10815</v>
      </c>
      <c r="D551" s="15">
        <v>356.0</v>
      </c>
      <c r="E551" s="15" t="s">
        <v>15291</v>
      </c>
      <c r="F551" s="15" t="s">
        <v>14898</v>
      </c>
      <c r="G551" s="15">
        <v>491.0</v>
      </c>
      <c r="H551" s="15" t="s">
        <v>13525</v>
      </c>
      <c r="I551" s="15" t="s">
        <v>12496</v>
      </c>
      <c r="K551" s="15" t="s">
        <v>13526</v>
      </c>
      <c r="L551" s="15" t="s">
        <v>13527</v>
      </c>
    </row>
    <row r="552">
      <c r="A552" s="15" t="s">
        <v>10817</v>
      </c>
      <c r="B552" s="14" t="s">
        <v>6989</v>
      </c>
      <c r="C552" s="15" t="s">
        <v>10818</v>
      </c>
      <c r="D552" s="15">
        <v>357.0</v>
      </c>
      <c r="E552" s="15" t="s">
        <v>15292</v>
      </c>
      <c r="F552" s="15" t="s">
        <v>14900</v>
      </c>
      <c r="G552" s="15">
        <v>491.0</v>
      </c>
      <c r="H552" s="15" t="s">
        <v>13528</v>
      </c>
      <c r="I552" s="15" t="s">
        <v>12500</v>
      </c>
      <c r="K552" s="15" t="s">
        <v>13529</v>
      </c>
      <c r="L552" s="15" t="s">
        <v>13530</v>
      </c>
    </row>
    <row r="553">
      <c r="A553" s="15" t="s">
        <v>10820</v>
      </c>
      <c r="B553" s="14" t="s">
        <v>6991</v>
      </c>
      <c r="C553" s="15" t="s">
        <v>10821</v>
      </c>
      <c r="D553" s="15">
        <v>357.0</v>
      </c>
      <c r="E553" s="21" t="s">
        <v>15293</v>
      </c>
      <c r="F553" s="15" t="s">
        <v>14902</v>
      </c>
      <c r="G553" s="15">
        <v>492.0</v>
      </c>
      <c r="H553" s="15" t="s">
        <v>13531</v>
      </c>
      <c r="I553" s="15" t="s">
        <v>12502</v>
      </c>
    </row>
    <row r="554">
      <c r="A554" s="15" t="s">
        <v>10824</v>
      </c>
      <c r="B554" s="14" t="s">
        <v>6994</v>
      </c>
      <c r="C554" s="15" t="s">
        <v>10825</v>
      </c>
      <c r="D554" s="15">
        <v>357.0</v>
      </c>
      <c r="E554" s="15" t="s">
        <v>15294</v>
      </c>
      <c r="F554" s="15" t="s">
        <v>14904</v>
      </c>
      <c r="G554" s="15">
        <v>494.0</v>
      </c>
      <c r="H554" s="15" t="s">
        <v>13532</v>
      </c>
      <c r="I554" s="15" t="s">
        <v>12508</v>
      </c>
      <c r="K554" s="15" t="s">
        <v>13533</v>
      </c>
      <c r="L554" s="15" t="s">
        <v>13534</v>
      </c>
    </row>
    <row r="555">
      <c r="A555" s="15" t="s">
        <v>10827</v>
      </c>
      <c r="B555" s="14" t="s">
        <v>6997</v>
      </c>
      <c r="C555" s="15" t="s">
        <v>10828</v>
      </c>
      <c r="D555" s="15">
        <v>358.0</v>
      </c>
      <c r="E555" s="15" t="s">
        <v>15295</v>
      </c>
      <c r="F555" s="15" t="s">
        <v>15098</v>
      </c>
      <c r="G555" s="15">
        <v>495.0</v>
      </c>
      <c r="H555" s="15" t="s">
        <v>13535</v>
      </c>
      <c r="I555" s="15" t="s">
        <v>12512</v>
      </c>
      <c r="K555" s="15" t="s">
        <v>13536</v>
      </c>
      <c r="L555" s="15" t="s">
        <v>13537</v>
      </c>
    </row>
    <row r="556">
      <c r="A556" s="15" t="s">
        <v>10830</v>
      </c>
      <c r="B556" s="14" t="s">
        <v>7000</v>
      </c>
      <c r="C556" s="15" t="s">
        <v>10831</v>
      </c>
      <c r="D556" s="15">
        <v>358.0</v>
      </c>
      <c r="E556" s="15" t="s">
        <v>15296</v>
      </c>
      <c r="F556" s="15" t="s">
        <v>14908</v>
      </c>
      <c r="G556" s="15">
        <v>496.0</v>
      </c>
      <c r="H556" s="15" t="s">
        <v>13538</v>
      </c>
      <c r="I556" s="15" t="s">
        <v>12516</v>
      </c>
      <c r="K556" s="15" t="s">
        <v>13539</v>
      </c>
      <c r="L556" s="15" t="s">
        <v>13540</v>
      </c>
    </row>
    <row r="557">
      <c r="A557" s="15" t="s">
        <v>10833</v>
      </c>
      <c r="B557" s="14" t="s">
        <v>7003</v>
      </c>
      <c r="C557" s="15" t="s">
        <v>10834</v>
      </c>
      <c r="D557" s="15">
        <v>358.0</v>
      </c>
      <c r="E557" s="15" t="s">
        <v>15297</v>
      </c>
      <c r="F557" s="15" t="s">
        <v>15101</v>
      </c>
      <c r="G557" s="15">
        <v>497.0</v>
      </c>
      <c r="H557" s="15" t="s">
        <v>13541</v>
      </c>
      <c r="I557" s="15" t="s">
        <v>13542</v>
      </c>
      <c r="K557" s="15" t="s">
        <v>13543</v>
      </c>
      <c r="L557" s="15" t="s">
        <v>13544</v>
      </c>
    </row>
    <row r="558">
      <c r="A558" s="15" t="s">
        <v>10836</v>
      </c>
      <c r="B558" s="14" t="s">
        <v>7006</v>
      </c>
      <c r="C558" s="15" t="s">
        <v>10837</v>
      </c>
      <c r="D558" s="15">
        <v>358.0</v>
      </c>
      <c r="E558" s="15" t="s">
        <v>15298</v>
      </c>
      <c r="F558" s="15" t="s">
        <v>14910</v>
      </c>
      <c r="G558" s="15">
        <v>497.0</v>
      </c>
      <c r="H558" s="15" t="s">
        <v>13545</v>
      </c>
      <c r="I558" s="15" t="s">
        <v>12526</v>
      </c>
    </row>
    <row r="559">
      <c r="A559" s="15" t="s">
        <v>10839</v>
      </c>
      <c r="B559" s="14" t="s">
        <v>7008</v>
      </c>
      <c r="C559" s="15" t="s">
        <v>10840</v>
      </c>
      <c r="D559" s="15">
        <v>359.0</v>
      </c>
      <c r="E559" s="15" t="s">
        <v>15299</v>
      </c>
      <c r="F559" s="15" t="s">
        <v>14912</v>
      </c>
      <c r="G559" s="15">
        <v>498.0</v>
      </c>
      <c r="H559" s="15" t="s">
        <v>13546</v>
      </c>
      <c r="I559" s="15" t="s">
        <v>12528</v>
      </c>
      <c r="K559" s="15" t="s">
        <v>13547</v>
      </c>
      <c r="L559" s="15" t="s">
        <v>13548</v>
      </c>
    </row>
    <row r="560">
      <c r="A560" s="15" t="s">
        <v>10842</v>
      </c>
      <c r="B560" s="14" t="s">
        <v>7011</v>
      </c>
      <c r="C560" s="15" t="s">
        <v>10843</v>
      </c>
      <c r="D560" s="15">
        <v>360.0</v>
      </c>
      <c r="E560" s="15" t="s">
        <v>15300</v>
      </c>
      <c r="F560" s="15" t="s">
        <v>14912</v>
      </c>
      <c r="G560" s="15">
        <v>499.0</v>
      </c>
      <c r="H560" s="15" t="s">
        <v>13549</v>
      </c>
      <c r="I560" s="15" t="s">
        <v>12532</v>
      </c>
      <c r="K560" s="15" t="s">
        <v>13550</v>
      </c>
      <c r="L560" s="15" t="s">
        <v>13551</v>
      </c>
    </row>
    <row r="561">
      <c r="A561" s="15" t="s">
        <v>10845</v>
      </c>
      <c r="B561" s="14" t="s">
        <v>7014</v>
      </c>
      <c r="C561" s="15" t="s">
        <v>10846</v>
      </c>
      <c r="D561" s="15">
        <v>360.0</v>
      </c>
      <c r="E561" s="15" t="s">
        <v>15301</v>
      </c>
      <c r="F561" s="15" t="s">
        <v>14916</v>
      </c>
      <c r="G561" s="15">
        <v>500.0</v>
      </c>
      <c r="H561" s="15" t="s">
        <v>13552</v>
      </c>
      <c r="I561" s="15" t="s">
        <v>12536</v>
      </c>
      <c r="K561" s="15" t="s">
        <v>13553</v>
      </c>
      <c r="L561" s="15" t="s">
        <v>13554</v>
      </c>
    </row>
    <row r="562">
      <c r="A562" s="15" t="s">
        <v>10848</v>
      </c>
      <c r="B562" s="14" t="s">
        <v>7017</v>
      </c>
      <c r="C562" s="15" t="s">
        <v>10849</v>
      </c>
      <c r="D562" s="15">
        <v>360.0</v>
      </c>
      <c r="E562" s="15" t="s">
        <v>15302</v>
      </c>
      <c r="F562" s="15" t="s">
        <v>14918</v>
      </c>
      <c r="G562" s="15">
        <v>501.0</v>
      </c>
      <c r="H562" s="15" t="s">
        <v>13555</v>
      </c>
      <c r="I562" s="15" t="s">
        <v>12540</v>
      </c>
      <c r="K562" s="15" t="s">
        <v>13556</v>
      </c>
      <c r="L562" s="15" t="s">
        <v>10849</v>
      </c>
    </row>
    <row r="563">
      <c r="A563" s="15" t="s">
        <v>10851</v>
      </c>
      <c r="B563" s="14" t="s">
        <v>7020</v>
      </c>
      <c r="C563" s="15" t="s">
        <v>10852</v>
      </c>
      <c r="D563" s="15">
        <v>361.0</v>
      </c>
      <c r="E563" s="15" t="s">
        <v>15303</v>
      </c>
      <c r="F563" s="15" t="s">
        <v>14920</v>
      </c>
      <c r="G563" s="15">
        <v>502.0</v>
      </c>
      <c r="H563" s="15" t="s">
        <v>13557</v>
      </c>
      <c r="I563" s="15" t="s">
        <v>12544</v>
      </c>
      <c r="K563" s="15" t="s">
        <v>13558</v>
      </c>
      <c r="L563" s="15" t="s">
        <v>13559</v>
      </c>
    </row>
    <row r="564">
      <c r="A564" s="15" t="s">
        <v>10854</v>
      </c>
      <c r="B564" s="14" t="s">
        <v>7023</v>
      </c>
      <c r="C564" s="15" t="s">
        <v>10855</v>
      </c>
      <c r="D564" s="15">
        <v>362.0</v>
      </c>
      <c r="E564" s="15" t="s">
        <v>15304</v>
      </c>
      <c r="F564" s="15" t="s">
        <v>14922</v>
      </c>
      <c r="G564" s="15">
        <v>503.0</v>
      </c>
      <c r="H564" s="15" t="s">
        <v>13560</v>
      </c>
      <c r="I564" s="15" t="s">
        <v>12548</v>
      </c>
      <c r="K564" s="15" t="s">
        <v>13561</v>
      </c>
      <c r="L564" s="15" t="s">
        <v>13184</v>
      </c>
    </row>
    <row r="565">
      <c r="A565" s="15" t="s">
        <v>10857</v>
      </c>
      <c r="B565" s="14" t="s">
        <v>7026</v>
      </c>
      <c r="C565" s="15" t="s">
        <v>10858</v>
      </c>
      <c r="D565" s="15">
        <v>362.0</v>
      </c>
      <c r="E565" s="15" t="s">
        <v>15305</v>
      </c>
      <c r="F565" s="15" t="s">
        <v>14924</v>
      </c>
      <c r="G565" s="15">
        <v>504.0</v>
      </c>
      <c r="H565" s="15" t="s">
        <v>13562</v>
      </c>
      <c r="I565" s="15" t="s">
        <v>12552</v>
      </c>
      <c r="K565" s="15" t="s">
        <v>13563</v>
      </c>
      <c r="L565" s="15" t="s">
        <v>13564</v>
      </c>
    </row>
    <row r="566">
      <c r="A566" s="15" t="s">
        <v>10860</v>
      </c>
      <c r="B566" s="14" t="s">
        <v>7029</v>
      </c>
      <c r="C566" s="15" t="s">
        <v>10861</v>
      </c>
      <c r="D566" s="15">
        <v>363.0</v>
      </c>
      <c r="E566" s="15" t="s">
        <v>15306</v>
      </c>
      <c r="F566" s="15" t="s">
        <v>14926</v>
      </c>
      <c r="G566" s="15">
        <v>506.0</v>
      </c>
      <c r="H566" s="15" t="s">
        <v>13565</v>
      </c>
      <c r="I566" s="15" t="s">
        <v>12556</v>
      </c>
      <c r="K566" s="15" t="s">
        <v>13566</v>
      </c>
      <c r="L566" s="15" t="s">
        <v>13567</v>
      </c>
    </row>
    <row r="567">
      <c r="A567" s="15" t="s">
        <v>10862</v>
      </c>
      <c r="B567" s="14" t="s">
        <v>7032</v>
      </c>
      <c r="C567" s="15" t="s">
        <v>10863</v>
      </c>
      <c r="D567" s="15">
        <v>363.0</v>
      </c>
      <c r="E567" s="15" t="s">
        <v>15307</v>
      </c>
      <c r="F567" s="15" t="s">
        <v>14928</v>
      </c>
      <c r="G567" s="15">
        <v>507.0</v>
      </c>
      <c r="H567" s="15" t="s">
        <v>13568</v>
      </c>
      <c r="I567" s="15" t="s">
        <v>12560</v>
      </c>
      <c r="K567" s="15" t="s">
        <v>13569</v>
      </c>
      <c r="L567" s="15" t="s">
        <v>13570</v>
      </c>
    </row>
    <row r="568">
      <c r="A568" s="15" t="s">
        <v>10865</v>
      </c>
      <c r="B568" s="14" t="s">
        <v>7035</v>
      </c>
      <c r="C568" s="15" t="s">
        <v>10866</v>
      </c>
      <c r="D568" s="15">
        <v>364.0</v>
      </c>
      <c r="E568" s="15" t="s">
        <v>15308</v>
      </c>
      <c r="F568" s="15" t="s">
        <v>14930</v>
      </c>
      <c r="G568" s="15">
        <v>508.0</v>
      </c>
      <c r="H568" s="15" t="s">
        <v>13571</v>
      </c>
      <c r="I568" s="15" t="s">
        <v>12564</v>
      </c>
      <c r="K568" s="15" t="s">
        <v>13572</v>
      </c>
      <c r="L568" s="15" t="s">
        <v>13573</v>
      </c>
    </row>
    <row r="569">
      <c r="A569" s="15" t="s">
        <v>10868</v>
      </c>
      <c r="B569" s="14" t="s">
        <v>7038</v>
      </c>
      <c r="C569" s="15" t="s">
        <v>10869</v>
      </c>
      <c r="D569" s="15">
        <v>364.0</v>
      </c>
      <c r="E569" s="15" t="s">
        <v>15309</v>
      </c>
      <c r="F569" s="15" t="s">
        <v>15114</v>
      </c>
      <c r="G569" s="15">
        <v>508.0</v>
      </c>
      <c r="H569" s="15" t="s">
        <v>13574</v>
      </c>
      <c r="I569" s="15" t="s">
        <v>12566</v>
      </c>
      <c r="K569" s="15" t="s">
        <v>13575</v>
      </c>
      <c r="L569" s="15" t="s">
        <v>13576</v>
      </c>
    </row>
    <row r="570">
      <c r="A570" s="15" t="s">
        <v>10871</v>
      </c>
      <c r="B570" s="14" t="s">
        <v>7040</v>
      </c>
      <c r="C570" s="15" t="s">
        <v>10872</v>
      </c>
      <c r="D570" s="15">
        <v>365.0</v>
      </c>
      <c r="E570" s="15" t="s">
        <v>15310</v>
      </c>
      <c r="F570" s="15" t="s">
        <v>14932</v>
      </c>
      <c r="G570" s="15">
        <v>509.0</v>
      </c>
      <c r="H570" s="15" t="s">
        <v>13577</v>
      </c>
      <c r="I570" s="15" t="s">
        <v>12570</v>
      </c>
      <c r="K570" s="15" t="s">
        <v>13578</v>
      </c>
      <c r="L570" s="15" t="s">
        <v>13579</v>
      </c>
    </row>
    <row r="571">
      <c r="A571" s="15" t="s">
        <v>10874</v>
      </c>
      <c r="B571" s="14" t="s">
        <v>7043</v>
      </c>
      <c r="C571" s="15" t="s">
        <v>10875</v>
      </c>
      <c r="D571" s="15">
        <v>365.0</v>
      </c>
      <c r="E571" s="15" t="s">
        <v>15311</v>
      </c>
      <c r="F571" s="15" t="s">
        <v>14934</v>
      </c>
      <c r="G571" s="15">
        <v>509.0</v>
      </c>
      <c r="H571" s="15" t="s">
        <v>13580</v>
      </c>
      <c r="I571" s="15" t="s">
        <v>12574</v>
      </c>
      <c r="K571" s="15" t="s">
        <v>13581</v>
      </c>
      <c r="L571" s="15" t="s">
        <v>13582</v>
      </c>
    </row>
    <row r="572">
      <c r="A572" s="15" t="s">
        <v>10877</v>
      </c>
      <c r="B572" s="14" t="s">
        <v>7045</v>
      </c>
      <c r="C572" s="15" t="s">
        <v>10878</v>
      </c>
      <c r="D572" s="15">
        <v>365.0</v>
      </c>
      <c r="E572" s="15" t="s">
        <v>15312</v>
      </c>
      <c r="F572" s="15" t="s">
        <v>14936</v>
      </c>
      <c r="G572" s="15">
        <v>510.0</v>
      </c>
      <c r="H572" s="15" t="s">
        <v>13583</v>
      </c>
      <c r="I572" s="15" t="s">
        <v>12578</v>
      </c>
      <c r="K572" s="15" t="s">
        <v>13584</v>
      </c>
      <c r="L572" s="15" t="s">
        <v>13585</v>
      </c>
    </row>
    <row r="573">
      <c r="A573" s="15" t="s">
        <v>10880</v>
      </c>
      <c r="B573" s="14" t="s">
        <v>7048</v>
      </c>
      <c r="C573" s="15" t="s">
        <v>10881</v>
      </c>
      <c r="D573" s="15">
        <v>366.0</v>
      </c>
      <c r="E573" s="15" t="s">
        <v>15313</v>
      </c>
      <c r="F573" s="15" t="s">
        <v>14938</v>
      </c>
      <c r="G573" s="15">
        <v>511.0</v>
      </c>
      <c r="H573" s="15" t="s">
        <v>13586</v>
      </c>
      <c r="I573" s="15" t="s">
        <v>12581</v>
      </c>
      <c r="K573" s="15" t="s">
        <v>13587</v>
      </c>
      <c r="L573" s="15" t="s">
        <v>13588</v>
      </c>
    </row>
    <row r="574">
      <c r="A574" s="15" t="s">
        <v>10883</v>
      </c>
      <c r="B574" s="14" t="s">
        <v>7051</v>
      </c>
      <c r="C574" s="15" t="s">
        <v>10884</v>
      </c>
      <c r="D574" s="15">
        <v>366.0</v>
      </c>
      <c r="E574" s="15" t="s">
        <v>15314</v>
      </c>
      <c r="F574" s="15" t="s">
        <v>14938</v>
      </c>
      <c r="G574" s="15">
        <v>512.0</v>
      </c>
      <c r="H574" s="15" t="s">
        <v>13589</v>
      </c>
      <c r="I574" s="15" t="s">
        <v>13033</v>
      </c>
      <c r="K574" s="15" t="s">
        <v>13590</v>
      </c>
      <c r="L574" s="15" t="s">
        <v>13591</v>
      </c>
    </row>
    <row r="575">
      <c r="A575" s="15" t="s">
        <v>10886</v>
      </c>
      <c r="B575" s="14" t="s">
        <v>7054</v>
      </c>
      <c r="C575" s="15" t="s">
        <v>10887</v>
      </c>
      <c r="D575" s="15">
        <v>366.0</v>
      </c>
      <c r="E575" s="15" t="s">
        <v>15315</v>
      </c>
      <c r="F575" s="15" t="s">
        <v>14942</v>
      </c>
      <c r="G575" s="15">
        <v>512.0</v>
      </c>
      <c r="H575" s="15" t="s">
        <v>13589</v>
      </c>
      <c r="I575" s="15" t="s">
        <v>13033</v>
      </c>
      <c r="K575" s="15" t="s">
        <v>13592</v>
      </c>
      <c r="L575" s="15" t="s">
        <v>13593</v>
      </c>
    </row>
    <row r="576">
      <c r="A576" s="15" t="s">
        <v>10889</v>
      </c>
      <c r="B576" s="14" t="s">
        <v>7056</v>
      </c>
      <c r="C576" s="15" t="s">
        <v>10890</v>
      </c>
      <c r="D576" s="15">
        <v>367.0</v>
      </c>
      <c r="E576" s="15" t="s">
        <v>15316</v>
      </c>
      <c r="F576" s="15" t="s">
        <v>14944</v>
      </c>
      <c r="G576" s="15">
        <v>513.0</v>
      </c>
      <c r="H576" s="15" t="s">
        <v>13594</v>
      </c>
      <c r="I576" s="15" t="s">
        <v>13037</v>
      </c>
      <c r="K576" s="15" t="s">
        <v>13595</v>
      </c>
      <c r="L576" s="15" t="s">
        <v>13596</v>
      </c>
    </row>
    <row r="577">
      <c r="A577" s="15" t="s">
        <v>10892</v>
      </c>
      <c r="B577" s="14" t="s">
        <v>7059</v>
      </c>
      <c r="C577" s="15" t="s">
        <v>10893</v>
      </c>
      <c r="D577" s="15">
        <v>367.0</v>
      </c>
      <c r="E577" s="15" t="s">
        <v>15317</v>
      </c>
      <c r="F577" s="15" t="s">
        <v>14946</v>
      </c>
      <c r="G577" s="15">
        <v>514.0</v>
      </c>
      <c r="H577" s="15" t="s">
        <v>13597</v>
      </c>
      <c r="I577" s="15" t="s">
        <v>13041</v>
      </c>
      <c r="K577" s="15" t="s">
        <v>13598</v>
      </c>
      <c r="L577" s="15" t="s">
        <v>13599</v>
      </c>
    </row>
    <row r="578">
      <c r="A578" s="15" t="s">
        <v>10894</v>
      </c>
      <c r="B578" s="14" t="s">
        <v>7062</v>
      </c>
      <c r="C578" s="15" t="s">
        <v>10895</v>
      </c>
      <c r="D578" s="15">
        <v>367.0</v>
      </c>
      <c r="E578" s="15" t="s">
        <v>15318</v>
      </c>
      <c r="F578" s="15" t="s">
        <v>14947</v>
      </c>
      <c r="G578" s="15">
        <v>514.0</v>
      </c>
      <c r="H578" s="15" t="s">
        <v>13600</v>
      </c>
      <c r="I578" s="15" t="s">
        <v>13045</v>
      </c>
      <c r="K578" s="15" t="s">
        <v>13601</v>
      </c>
      <c r="L578" s="15" t="s">
        <v>13602</v>
      </c>
    </row>
    <row r="579">
      <c r="A579" s="15" t="s">
        <v>10897</v>
      </c>
      <c r="B579" s="14" t="s">
        <v>7064</v>
      </c>
      <c r="C579" s="15" t="s">
        <v>10898</v>
      </c>
      <c r="D579" s="15">
        <v>368.0</v>
      </c>
      <c r="E579" s="15" t="s">
        <v>15319</v>
      </c>
      <c r="F579" s="15" t="s">
        <v>14948</v>
      </c>
      <c r="G579" s="15">
        <v>515.0</v>
      </c>
      <c r="H579" s="15" t="s">
        <v>13603</v>
      </c>
      <c r="I579" s="15" t="s">
        <v>13049</v>
      </c>
      <c r="K579" s="15" t="s">
        <v>13604</v>
      </c>
      <c r="L579" s="15" t="s">
        <v>13605</v>
      </c>
    </row>
    <row r="580">
      <c r="A580" s="15" t="s">
        <v>10900</v>
      </c>
      <c r="B580" s="14" t="s">
        <v>7067</v>
      </c>
      <c r="C580" s="15" t="s">
        <v>10901</v>
      </c>
      <c r="D580" s="15">
        <v>368.0</v>
      </c>
      <c r="E580" s="15" t="s">
        <v>15320</v>
      </c>
      <c r="F580" s="15" t="s">
        <v>14759</v>
      </c>
      <c r="G580" s="15">
        <v>515.0</v>
      </c>
      <c r="H580" s="15" t="s">
        <v>13606</v>
      </c>
      <c r="I580" s="15" t="s">
        <v>13053</v>
      </c>
      <c r="K580" s="15" t="s">
        <v>13607</v>
      </c>
      <c r="L580" s="15" t="s">
        <v>13608</v>
      </c>
    </row>
    <row r="581">
      <c r="A581" s="15" t="s">
        <v>10903</v>
      </c>
      <c r="B581" s="14" t="s">
        <v>7069</v>
      </c>
      <c r="C581" s="15" t="s">
        <v>10904</v>
      </c>
      <c r="D581" s="15">
        <v>369.0</v>
      </c>
      <c r="E581" s="15" t="s">
        <v>15321</v>
      </c>
      <c r="F581" s="15" t="s">
        <v>14950</v>
      </c>
      <c r="G581" s="15">
        <v>515.0</v>
      </c>
      <c r="H581" s="15" t="s">
        <v>13609</v>
      </c>
      <c r="I581" s="15" t="s">
        <v>13057</v>
      </c>
    </row>
    <row r="582">
      <c r="A582" s="15" t="s">
        <v>10906</v>
      </c>
      <c r="B582" s="14" t="s">
        <v>7071</v>
      </c>
      <c r="C582" s="15" t="s">
        <v>10907</v>
      </c>
      <c r="D582" s="15">
        <v>370.0</v>
      </c>
      <c r="E582" s="15" t="s">
        <v>15322</v>
      </c>
      <c r="F582" s="15" t="s">
        <v>15128</v>
      </c>
      <c r="G582" s="15">
        <v>515.0</v>
      </c>
      <c r="H582" s="15" t="s">
        <v>13610</v>
      </c>
      <c r="I582" s="15" t="s">
        <v>13061</v>
      </c>
      <c r="K582" s="15" t="s">
        <v>13611</v>
      </c>
      <c r="L582" s="15" t="s">
        <v>13608</v>
      </c>
    </row>
    <row r="583">
      <c r="A583" s="15" t="s">
        <v>10908</v>
      </c>
      <c r="B583" s="14" t="s">
        <v>7073</v>
      </c>
      <c r="C583" s="15" t="s">
        <v>10909</v>
      </c>
      <c r="D583" s="15">
        <v>370.0</v>
      </c>
      <c r="E583" s="15" t="s">
        <v>15323</v>
      </c>
      <c r="F583" s="15" t="s">
        <v>15130</v>
      </c>
      <c r="G583" s="15">
        <v>515.0</v>
      </c>
      <c r="H583" s="15" t="s">
        <v>13612</v>
      </c>
      <c r="I583" s="15" t="s">
        <v>13065</v>
      </c>
      <c r="K583" s="15" t="s">
        <v>13613</v>
      </c>
      <c r="L583" s="15" t="s">
        <v>13608</v>
      </c>
    </row>
    <row r="584">
      <c r="A584" s="15" t="s">
        <v>10911</v>
      </c>
      <c r="B584" s="14" t="s">
        <v>7075</v>
      </c>
      <c r="C584" s="15" t="s">
        <v>10912</v>
      </c>
      <c r="D584" s="15">
        <v>370.0</v>
      </c>
      <c r="E584" s="15" t="s">
        <v>15324</v>
      </c>
      <c r="F584" s="15" t="s">
        <v>15132</v>
      </c>
      <c r="G584" s="15">
        <v>517.0</v>
      </c>
      <c r="H584" s="15" t="s">
        <v>13614</v>
      </c>
      <c r="I584" s="15" t="s">
        <v>13069</v>
      </c>
      <c r="K584" s="15" t="s">
        <v>13615</v>
      </c>
      <c r="L584" s="15" t="s">
        <v>13616</v>
      </c>
      <c r="N584" s="39"/>
      <c r="O584" s="39"/>
      <c r="P584" s="39"/>
      <c r="Q584" s="39"/>
      <c r="R584" s="39"/>
      <c r="S584" s="39"/>
      <c r="T584" s="39"/>
      <c r="U584" s="39"/>
      <c r="V584" s="39"/>
      <c r="W584" s="39"/>
      <c r="X584" s="39"/>
      <c r="Y584" s="39"/>
      <c r="Z584" s="39"/>
      <c r="AA584" s="39"/>
      <c r="AB584" s="39"/>
    </row>
    <row r="585">
      <c r="A585" s="15" t="s">
        <v>10914</v>
      </c>
      <c r="B585" s="14" t="s">
        <v>7078</v>
      </c>
      <c r="C585" s="15" t="s">
        <v>10915</v>
      </c>
      <c r="D585" s="15">
        <v>370.0</v>
      </c>
      <c r="E585" s="21" t="s">
        <v>15325</v>
      </c>
      <c r="F585" s="15" t="s">
        <v>15134</v>
      </c>
      <c r="G585" s="15">
        <v>517.0</v>
      </c>
      <c r="H585" s="15" t="s">
        <v>13614</v>
      </c>
      <c r="I585" s="15" t="s">
        <v>13069</v>
      </c>
      <c r="K585" s="15"/>
      <c r="L585" s="15"/>
      <c r="M585" s="39"/>
    </row>
    <row r="586">
      <c r="A586" s="15" t="s">
        <v>10917</v>
      </c>
      <c r="B586" s="14" t="s">
        <v>7080</v>
      </c>
      <c r="C586" s="15" t="s">
        <v>10918</v>
      </c>
      <c r="D586" s="15">
        <v>372.0</v>
      </c>
      <c r="E586" s="15" t="s">
        <v>15326</v>
      </c>
      <c r="F586" s="15" t="s">
        <v>14624</v>
      </c>
      <c r="G586" s="15">
        <v>519.0</v>
      </c>
      <c r="H586" s="15" t="s">
        <v>13617</v>
      </c>
      <c r="I586" s="15" t="s">
        <v>12032</v>
      </c>
      <c r="K586" s="15" t="s">
        <v>13618</v>
      </c>
      <c r="L586" s="15" t="s">
        <v>13619</v>
      </c>
    </row>
    <row r="587">
      <c r="A587" s="15" t="s">
        <v>10920</v>
      </c>
      <c r="B587" s="14" t="s">
        <v>7083</v>
      </c>
      <c r="C587" s="15" t="s">
        <v>10921</v>
      </c>
      <c r="D587" s="15">
        <v>373.0</v>
      </c>
      <c r="E587" s="15" t="s">
        <v>15327</v>
      </c>
      <c r="F587" s="15" t="s">
        <v>14626</v>
      </c>
      <c r="G587" s="15">
        <v>520.0</v>
      </c>
      <c r="H587" s="15" t="s">
        <v>13620</v>
      </c>
      <c r="I587" s="15" t="s">
        <v>12035</v>
      </c>
      <c r="K587" s="15" t="s">
        <v>13621</v>
      </c>
      <c r="L587" s="15" t="s">
        <v>13622</v>
      </c>
    </row>
    <row r="588">
      <c r="A588" s="15" t="s">
        <v>10924</v>
      </c>
      <c r="B588" s="14" t="s">
        <v>7086</v>
      </c>
      <c r="C588" s="15" t="s">
        <v>10925</v>
      </c>
      <c r="D588" s="15">
        <v>374.0</v>
      </c>
      <c r="E588" s="15" t="s">
        <v>15328</v>
      </c>
      <c r="F588" s="15" t="s">
        <v>14628</v>
      </c>
      <c r="G588" s="15">
        <v>522.0</v>
      </c>
      <c r="H588" s="15" t="s">
        <v>13623</v>
      </c>
      <c r="I588" s="15" t="s">
        <v>12038</v>
      </c>
      <c r="K588" s="15" t="s">
        <v>13624</v>
      </c>
      <c r="L588" s="15" t="s">
        <v>13625</v>
      </c>
    </row>
    <row r="589">
      <c r="A589" s="15" t="s">
        <v>10926</v>
      </c>
      <c r="B589" s="14" t="s">
        <v>7089</v>
      </c>
      <c r="C589" s="15" t="s">
        <v>10927</v>
      </c>
      <c r="D589" s="15">
        <v>375.0</v>
      </c>
      <c r="E589" s="15" t="s">
        <v>15329</v>
      </c>
      <c r="F589" s="15" t="s">
        <v>14630</v>
      </c>
      <c r="G589" s="15">
        <v>523.0</v>
      </c>
      <c r="H589" s="15" t="s">
        <v>13626</v>
      </c>
      <c r="I589" s="15" t="s">
        <v>12041</v>
      </c>
      <c r="K589" s="15" t="s">
        <v>13627</v>
      </c>
      <c r="L589" s="15" t="s">
        <v>13628</v>
      </c>
    </row>
    <row r="590">
      <c r="A590" s="15" t="s">
        <v>10929</v>
      </c>
      <c r="B590" s="14" t="s">
        <v>7092</v>
      </c>
      <c r="C590" s="15" t="s">
        <v>10930</v>
      </c>
      <c r="D590" s="15">
        <v>375.0</v>
      </c>
      <c r="E590" s="15" t="s">
        <v>15330</v>
      </c>
      <c r="F590" s="15" t="s">
        <v>14632</v>
      </c>
      <c r="G590" s="15">
        <v>523.0</v>
      </c>
      <c r="H590" s="15" t="s">
        <v>13626</v>
      </c>
      <c r="I590" s="15" t="s">
        <v>12041</v>
      </c>
      <c r="K590" s="15" t="s">
        <v>13629</v>
      </c>
      <c r="L590" s="15" t="s">
        <v>13630</v>
      </c>
    </row>
    <row r="591">
      <c r="B591" s="14" t="s">
        <v>7095</v>
      </c>
      <c r="C591" s="15" t="s">
        <v>10932</v>
      </c>
      <c r="D591" s="15">
        <v>375.0</v>
      </c>
      <c r="E591" s="15" t="s">
        <v>15331</v>
      </c>
      <c r="F591" s="15" t="s">
        <v>14635</v>
      </c>
      <c r="G591" s="15">
        <v>524.0</v>
      </c>
      <c r="H591" s="15" t="s">
        <v>13631</v>
      </c>
      <c r="I591" s="15" t="s">
        <v>12045</v>
      </c>
      <c r="K591" s="15" t="s">
        <v>13632</v>
      </c>
      <c r="L591" s="15" t="s">
        <v>13633</v>
      </c>
    </row>
    <row r="592">
      <c r="A592" s="15" t="s">
        <v>10934</v>
      </c>
      <c r="B592" s="14" t="s">
        <v>7098</v>
      </c>
      <c r="C592" s="15" t="s">
        <v>10935</v>
      </c>
      <c r="D592" s="15">
        <v>376.0</v>
      </c>
      <c r="E592" s="15" t="s">
        <v>15332</v>
      </c>
      <c r="F592" s="15" t="s">
        <v>14637</v>
      </c>
      <c r="G592" s="15">
        <v>525.0</v>
      </c>
      <c r="H592" s="15" t="s">
        <v>13634</v>
      </c>
      <c r="I592" s="15" t="s">
        <v>12051</v>
      </c>
      <c r="K592" s="15" t="s">
        <v>13635</v>
      </c>
      <c r="L592" s="15" t="s">
        <v>13636</v>
      </c>
    </row>
    <row r="593">
      <c r="A593" s="15"/>
      <c r="B593" s="14"/>
      <c r="C593" s="15"/>
      <c r="D593" s="15">
        <v>376.0</v>
      </c>
      <c r="E593" s="15" t="s">
        <v>15333</v>
      </c>
      <c r="F593" s="15" t="s">
        <v>14639</v>
      </c>
      <c r="G593" s="15">
        <v>525.0</v>
      </c>
      <c r="H593" s="15" t="s">
        <v>13637</v>
      </c>
      <c r="I593" s="15" t="s">
        <v>12056</v>
      </c>
      <c r="K593" s="15"/>
      <c r="L593" s="15"/>
    </row>
    <row r="594">
      <c r="A594" s="15" t="s">
        <v>10938</v>
      </c>
      <c r="B594" s="14" t="s">
        <v>7102</v>
      </c>
      <c r="C594" s="15" t="s">
        <v>10939</v>
      </c>
      <c r="D594" s="15">
        <v>377.0</v>
      </c>
      <c r="E594" s="15" t="s">
        <v>15334</v>
      </c>
      <c r="F594" s="15" t="s">
        <v>14641</v>
      </c>
      <c r="G594" s="15">
        <v>526.0</v>
      </c>
      <c r="H594" s="15" t="s">
        <v>13640</v>
      </c>
      <c r="I594" s="15" t="s">
        <v>12062</v>
      </c>
      <c r="K594" s="15" t="s">
        <v>13638</v>
      </c>
      <c r="L594" s="15" t="s">
        <v>13639</v>
      </c>
    </row>
    <row r="595">
      <c r="A595" s="15" t="s">
        <v>10940</v>
      </c>
      <c r="B595" s="14" t="s">
        <v>7105</v>
      </c>
      <c r="C595" s="15" t="s">
        <v>10941</v>
      </c>
      <c r="D595" s="15">
        <v>377.0</v>
      </c>
      <c r="E595" s="15" t="s">
        <v>15335</v>
      </c>
      <c r="F595" s="15" t="s">
        <v>14643</v>
      </c>
      <c r="G595" s="15">
        <v>527.0</v>
      </c>
      <c r="H595" s="15" t="s">
        <v>13643</v>
      </c>
      <c r="I595" s="15" t="s">
        <v>12068</v>
      </c>
      <c r="K595" s="15" t="s">
        <v>13641</v>
      </c>
      <c r="L595" s="15" t="s">
        <v>13642</v>
      </c>
    </row>
    <row r="596">
      <c r="A596" s="15" t="s">
        <v>10943</v>
      </c>
      <c r="B596" s="14" t="s">
        <v>7108</v>
      </c>
      <c r="C596" s="15" t="s">
        <v>10944</v>
      </c>
      <c r="D596" s="15">
        <v>378.0</v>
      </c>
      <c r="E596" s="15" t="s">
        <v>15336</v>
      </c>
      <c r="F596" s="15" t="s">
        <v>14645</v>
      </c>
      <c r="G596" s="15"/>
      <c r="H596" s="15"/>
      <c r="I596" s="15"/>
      <c r="K596" s="15" t="s">
        <v>13644</v>
      </c>
      <c r="L596" s="15" t="s">
        <v>13645</v>
      </c>
    </row>
    <row r="597">
      <c r="A597" s="15" t="s">
        <v>10946</v>
      </c>
      <c r="B597" s="14" t="s">
        <v>7110</v>
      </c>
      <c r="C597" s="15" t="s">
        <v>10947</v>
      </c>
      <c r="D597" s="15">
        <v>379.0</v>
      </c>
      <c r="E597" s="15" t="s">
        <v>15337</v>
      </c>
      <c r="F597" s="15" t="s">
        <v>14647</v>
      </c>
      <c r="G597" s="15">
        <v>530.0</v>
      </c>
      <c r="H597" s="15" t="s">
        <v>13646</v>
      </c>
      <c r="I597" s="15" t="s">
        <v>12073</v>
      </c>
      <c r="K597" s="15" t="s">
        <v>13647</v>
      </c>
      <c r="L597" s="15" t="s">
        <v>13648</v>
      </c>
    </row>
    <row r="598">
      <c r="A598" s="15" t="s">
        <v>10949</v>
      </c>
      <c r="B598" s="14" t="s">
        <v>7113</v>
      </c>
      <c r="C598" s="15" t="s">
        <v>10950</v>
      </c>
      <c r="D598" s="15">
        <v>379.0</v>
      </c>
      <c r="E598" s="15" t="s">
        <v>15338</v>
      </c>
      <c r="F598" s="15" t="s">
        <v>14649</v>
      </c>
      <c r="G598" s="15">
        <v>531.0</v>
      </c>
      <c r="H598" s="15" t="s">
        <v>13649</v>
      </c>
      <c r="I598" s="15" t="s">
        <v>12078</v>
      </c>
      <c r="K598" s="15" t="s">
        <v>13650</v>
      </c>
      <c r="L598" s="15" t="s">
        <v>13651</v>
      </c>
    </row>
    <row r="599">
      <c r="A599" s="15" t="s">
        <v>10951</v>
      </c>
      <c r="B599" s="14" t="s">
        <v>7116</v>
      </c>
      <c r="C599" s="15" t="s">
        <v>10952</v>
      </c>
      <c r="D599" s="15">
        <v>380.0</v>
      </c>
      <c r="E599" s="15" t="s">
        <v>15339</v>
      </c>
      <c r="F599" s="15" t="s">
        <v>14651</v>
      </c>
      <c r="G599" s="15">
        <v>532.0</v>
      </c>
      <c r="H599" s="15" t="s">
        <v>13652</v>
      </c>
      <c r="I599" s="15" t="s">
        <v>12084</v>
      </c>
      <c r="K599" s="15" t="s">
        <v>13653</v>
      </c>
      <c r="L599" s="15" t="s">
        <v>13654</v>
      </c>
    </row>
    <row r="600">
      <c r="A600" s="15" t="s">
        <v>10954</v>
      </c>
      <c r="B600" s="14" t="s">
        <v>7119</v>
      </c>
      <c r="C600" s="15" t="s">
        <v>10955</v>
      </c>
      <c r="D600" s="15">
        <v>381.0</v>
      </c>
      <c r="E600" s="15" t="s">
        <v>15340</v>
      </c>
      <c r="F600" s="15" t="s">
        <v>14653</v>
      </c>
      <c r="G600" s="15">
        <v>532.0</v>
      </c>
      <c r="H600" s="15" t="s">
        <v>13655</v>
      </c>
      <c r="I600" s="15" t="s">
        <v>12091</v>
      </c>
      <c r="K600" s="15" t="s">
        <v>13656</v>
      </c>
      <c r="L600" s="15" t="s">
        <v>13657</v>
      </c>
    </row>
    <row r="601">
      <c r="A601" s="15" t="s">
        <v>10957</v>
      </c>
      <c r="B601" s="14" t="s">
        <v>7121</v>
      </c>
      <c r="C601" s="15" t="s">
        <v>10958</v>
      </c>
      <c r="D601" s="15">
        <v>381.0</v>
      </c>
      <c r="E601" s="15" t="s">
        <v>15341</v>
      </c>
      <c r="F601" s="15" t="s">
        <v>14655</v>
      </c>
      <c r="G601" s="15">
        <v>533.0</v>
      </c>
      <c r="H601" s="15" t="s">
        <v>13658</v>
      </c>
      <c r="I601" s="15" t="s">
        <v>12097</v>
      </c>
      <c r="K601" s="15" t="s">
        <v>13659</v>
      </c>
      <c r="L601" s="15" t="s">
        <v>13660</v>
      </c>
    </row>
    <row r="602">
      <c r="A602" s="15" t="s">
        <v>10960</v>
      </c>
      <c r="B602" s="14" t="s">
        <v>10961</v>
      </c>
      <c r="C602" s="15" t="s">
        <v>10962</v>
      </c>
      <c r="D602" s="15">
        <v>382.0</v>
      </c>
      <c r="E602" s="15" t="s">
        <v>15342</v>
      </c>
      <c r="F602" s="15" t="s">
        <v>14657</v>
      </c>
      <c r="G602" s="15">
        <v>534.0</v>
      </c>
      <c r="H602" s="15" t="s">
        <v>13661</v>
      </c>
      <c r="I602" s="15" t="s">
        <v>12100</v>
      </c>
    </row>
    <row r="603">
      <c r="A603" s="15" t="s">
        <v>10964</v>
      </c>
      <c r="B603" s="14" t="s">
        <v>7126</v>
      </c>
      <c r="C603" s="15" t="s">
        <v>10965</v>
      </c>
      <c r="D603" s="15">
        <v>383.0</v>
      </c>
      <c r="E603" s="15" t="s">
        <v>15343</v>
      </c>
      <c r="F603" s="15" t="s">
        <v>14659</v>
      </c>
      <c r="G603" s="15">
        <v>536.0</v>
      </c>
      <c r="H603" s="15" t="s">
        <v>13662</v>
      </c>
      <c r="I603" s="15" t="s">
        <v>12104</v>
      </c>
      <c r="K603" s="15" t="s">
        <v>13663</v>
      </c>
      <c r="L603" s="15" t="s">
        <v>13664</v>
      </c>
    </row>
    <row r="604">
      <c r="A604" s="15" t="s">
        <v>10967</v>
      </c>
      <c r="B604" s="14" t="s">
        <v>7129</v>
      </c>
      <c r="C604" s="15" t="s">
        <v>10968</v>
      </c>
      <c r="D604" s="15">
        <v>383.0</v>
      </c>
      <c r="E604" s="15" t="s">
        <v>15344</v>
      </c>
      <c r="F604" s="15" t="s">
        <v>14661</v>
      </c>
      <c r="G604" s="15">
        <v>537.0</v>
      </c>
      <c r="H604" s="15" t="s">
        <v>13665</v>
      </c>
      <c r="I604" s="15" t="s">
        <v>12107</v>
      </c>
      <c r="K604" s="15" t="s">
        <v>13666</v>
      </c>
      <c r="L604" s="15" t="s">
        <v>13667</v>
      </c>
    </row>
    <row r="605">
      <c r="A605" s="15" t="s">
        <v>10970</v>
      </c>
      <c r="B605" s="14" t="s">
        <v>7132</v>
      </c>
      <c r="C605" s="15" t="s">
        <v>10971</v>
      </c>
      <c r="D605" s="15">
        <v>384.0</v>
      </c>
      <c r="E605" s="15" t="s">
        <v>15345</v>
      </c>
      <c r="F605" s="15" t="s">
        <v>14663</v>
      </c>
      <c r="G605" s="15">
        <v>539.0</v>
      </c>
      <c r="H605" s="15" t="s">
        <v>13668</v>
      </c>
      <c r="I605" s="15" t="s">
        <v>12111</v>
      </c>
      <c r="K605" s="15" t="s">
        <v>13669</v>
      </c>
      <c r="L605" s="15" t="s">
        <v>10971</v>
      </c>
    </row>
    <row r="606">
      <c r="A606" s="15" t="s">
        <v>10973</v>
      </c>
      <c r="B606" s="14" t="s">
        <v>7135</v>
      </c>
      <c r="C606" s="15" t="s">
        <v>10974</v>
      </c>
      <c r="D606" s="15">
        <v>384.0</v>
      </c>
      <c r="E606" s="15" t="s">
        <v>15346</v>
      </c>
      <c r="F606" s="15" t="s">
        <v>14665</v>
      </c>
      <c r="G606" s="15">
        <v>539.0</v>
      </c>
      <c r="H606" s="15" t="s">
        <v>13670</v>
      </c>
      <c r="I606" s="15" t="s">
        <v>12115</v>
      </c>
      <c r="K606" s="15" t="s">
        <v>13671</v>
      </c>
      <c r="L606" s="15" t="s">
        <v>10974</v>
      </c>
    </row>
    <row r="607">
      <c r="A607" s="15" t="s">
        <v>10976</v>
      </c>
      <c r="B607" s="14" t="s">
        <v>7137</v>
      </c>
      <c r="C607" s="15" t="s">
        <v>10977</v>
      </c>
      <c r="D607" s="15">
        <v>385.0</v>
      </c>
      <c r="E607" s="15" t="s">
        <v>15347</v>
      </c>
      <c r="F607" s="15" t="s">
        <v>14667</v>
      </c>
      <c r="G607" s="15">
        <v>540.0</v>
      </c>
      <c r="H607" s="15" t="s">
        <v>13672</v>
      </c>
      <c r="I607" s="15" t="s">
        <v>12119</v>
      </c>
      <c r="K607" s="15" t="s">
        <v>13673</v>
      </c>
      <c r="L607" s="15" t="s">
        <v>13674</v>
      </c>
    </row>
    <row r="608">
      <c r="A608" s="15" t="s">
        <v>10979</v>
      </c>
      <c r="B608" s="14" t="s">
        <v>7140</v>
      </c>
      <c r="C608" s="15" t="s">
        <v>10980</v>
      </c>
      <c r="D608" s="15">
        <v>385.0</v>
      </c>
      <c r="E608" s="15" t="s">
        <v>15348</v>
      </c>
      <c r="F608" s="15" t="s">
        <v>14669</v>
      </c>
      <c r="G608" s="15">
        <v>540.0</v>
      </c>
      <c r="H608" s="15" t="s">
        <v>13675</v>
      </c>
      <c r="I608" s="15" t="s">
        <v>12123</v>
      </c>
      <c r="K608" s="15" t="s">
        <v>13676</v>
      </c>
      <c r="L608" s="15" t="s">
        <v>13677</v>
      </c>
    </row>
    <row r="609">
      <c r="A609" s="15" t="s">
        <v>10982</v>
      </c>
      <c r="B609" s="14" t="s">
        <v>7142</v>
      </c>
      <c r="C609" s="15" t="s">
        <v>10983</v>
      </c>
      <c r="D609" s="15">
        <v>385.0</v>
      </c>
      <c r="E609" s="15" t="s">
        <v>15349</v>
      </c>
      <c r="F609" s="15" t="s">
        <v>14671</v>
      </c>
      <c r="G609" s="15">
        <v>541.0</v>
      </c>
      <c r="H609" s="15" t="s">
        <v>13678</v>
      </c>
      <c r="I609" s="15" t="s">
        <v>12127</v>
      </c>
      <c r="K609" s="15" t="s">
        <v>13679</v>
      </c>
      <c r="L609" s="15" t="s">
        <v>13680</v>
      </c>
    </row>
    <row r="610">
      <c r="A610" s="15" t="s">
        <v>10985</v>
      </c>
      <c r="B610" s="14" t="s">
        <v>7145</v>
      </c>
      <c r="C610" s="15" t="s">
        <v>10986</v>
      </c>
      <c r="D610" s="15">
        <v>386.0</v>
      </c>
      <c r="E610" s="15" t="s">
        <v>15350</v>
      </c>
      <c r="F610" s="15" t="s">
        <v>14673</v>
      </c>
      <c r="G610" s="15">
        <v>541.0</v>
      </c>
      <c r="H610" s="15" t="s">
        <v>13681</v>
      </c>
      <c r="I610" s="15" t="s">
        <v>12131</v>
      </c>
      <c r="K610" s="15" t="s">
        <v>13682</v>
      </c>
      <c r="L610" s="15" t="s">
        <v>13683</v>
      </c>
    </row>
    <row r="611">
      <c r="A611" s="15" t="s">
        <v>10988</v>
      </c>
      <c r="B611" s="14" t="s">
        <v>7147</v>
      </c>
      <c r="C611" s="15" t="s">
        <v>10989</v>
      </c>
      <c r="D611" s="15">
        <v>386.0</v>
      </c>
      <c r="E611" s="21" t="s">
        <v>15351</v>
      </c>
      <c r="F611" s="15" t="s">
        <v>14675</v>
      </c>
      <c r="G611" s="15">
        <v>541.0</v>
      </c>
      <c r="H611" s="15" t="s">
        <v>13681</v>
      </c>
      <c r="I611" s="15" t="s">
        <v>12131</v>
      </c>
      <c r="K611" s="15" t="s">
        <v>13684</v>
      </c>
      <c r="L611" s="15" t="s">
        <v>13685</v>
      </c>
    </row>
    <row r="612">
      <c r="A612" s="15" t="s">
        <v>10991</v>
      </c>
      <c r="B612" s="14" t="s">
        <v>7149</v>
      </c>
      <c r="C612" s="15" t="s">
        <v>10992</v>
      </c>
      <c r="D612" s="15">
        <v>386.0</v>
      </c>
      <c r="E612" s="21" t="s">
        <v>15352</v>
      </c>
      <c r="F612" s="15" t="s">
        <v>14677</v>
      </c>
      <c r="G612" s="15">
        <v>541.0</v>
      </c>
      <c r="H612" s="15" t="s">
        <v>13681</v>
      </c>
      <c r="I612" s="15" t="s">
        <v>12131</v>
      </c>
      <c r="K612" s="15" t="s">
        <v>13686</v>
      </c>
      <c r="L612" s="15" t="s">
        <v>13685</v>
      </c>
    </row>
    <row r="613">
      <c r="A613" s="15" t="s">
        <v>10993</v>
      </c>
      <c r="B613" s="14" t="s">
        <v>7151</v>
      </c>
      <c r="C613" s="15" t="s">
        <v>10994</v>
      </c>
      <c r="D613" s="15">
        <v>387.0</v>
      </c>
      <c r="E613" s="15" t="s">
        <v>15353</v>
      </c>
      <c r="F613" s="15" t="s">
        <v>14679</v>
      </c>
      <c r="G613" s="15">
        <v>542.0</v>
      </c>
      <c r="H613" s="15" t="s">
        <v>13687</v>
      </c>
      <c r="I613" s="15" t="s">
        <v>12135</v>
      </c>
      <c r="K613" s="15" t="s">
        <v>13688</v>
      </c>
      <c r="L613" s="15" t="s">
        <v>13689</v>
      </c>
    </row>
    <row r="614">
      <c r="A614" s="15" t="s">
        <v>10996</v>
      </c>
      <c r="B614" s="14" t="s">
        <v>7154</v>
      </c>
      <c r="C614" s="15" t="s">
        <v>10997</v>
      </c>
      <c r="D614" s="15">
        <v>387.0</v>
      </c>
      <c r="E614" s="15" t="s">
        <v>15354</v>
      </c>
      <c r="F614" s="15" t="s">
        <v>14681</v>
      </c>
      <c r="G614" s="15">
        <v>543.0</v>
      </c>
      <c r="H614" s="15" t="s">
        <v>13690</v>
      </c>
      <c r="I614" s="15" t="s">
        <v>12138</v>
      </c>
      <c r="K614" s="15" t="s">
        <v>13691</v>
      </c>
      <c r="L614" s="15" t="s">
        <v>10997</v>
      </c>
    </row>
    <row r="615">
      <c r="A615" s="15" t="s">
        <v>10999</v>
      </c>
      <c r="B615" s="14" t="s">
        <v>7157</v>
      </c>
      <c r="C615" s="15" t="s">
        <v>11000</v>
      </c>
      <c r="D615" s="15">
        <v>388.0</v>
      </c>
      <c r="E615" s="15" t="s">
        <v>15355</v>
      </c>
      <c r="F615" s="15" t="s">
        <v>14683</v>
      </c>
      <c r="G615" s="15">
        <v>543.0</v>
      </c>
      <c r="H615" s="15" t="s">
        <v>13692</v>
      </c>
      <c r="I615" s="15" t="s">
        <v>12142</v>
      </c>
      <c r="K615" s="15" t="s">
        <v>13693</v>
      </c>
      <c r="L615" s="15" t="s">
        <v>13694</v>
      </c>
    </row>
    <row r="616">
      <c r="A616" s="15" t="s">
        <v>11001</v>
      </c>
      <c r="B616" s="14" t="s">
        <v>7159</v>
      </c>
      <c r="C616" s="15" t="s">
        <v>11002</v>
      </c>
      <c r="D616" s="15">
        <v>388.0</v>
      </c>
      <c r="E616" s="15" t="s">
        <v>15356</v>
      </c>
      <c r="F616" s="15" t="s">
        <v>14685</v>
      </c>
      <c r="G616" s="15">
        <v>544.0</v>
      </c>
      <c r="H616" s="15" t="s">
        <v>13695</v>
      </c>
      <c r="I616" s="15" t="s">
        <v>12146</v>
      </c>
    </row>
    <row r="617">
      <c r="A617" s="15" t="s">
        <v>11004</v>
      </c>
      <c r="B617" s="14" t="s">
        <v>7162</v>
      </c>
      <c r="C617" s="15" t="s">
        <v>11005</v>
      </c>
      <c r="D617" s="15">
        <v>389.0</v>
      </c>
      <c r="E617" s="15" t="s">
        <v>15357</v>
      </c>
      <c r="F617" s="15" t="s">
        <v>14687</v>
      </c>
      <c r="G617" s="15">
        <v>544.0</v>
      </c>
      <c r="H617" s="15" t="s">
        <v>13696</v>
      </c>
      <c r="I617" s="15" t="s">
        <v>12152</v>
      </c>
      <c r="K617" s="15" t="s">
        <v>13697</v>
      </c>
      <c r="L617" s="15" t="s">
        <v>13698</v>
      </c>
    </row>
    <row r="618">
      <c r="A618" s="15" t="s">
        <v>11007</v>
      </c>
      <c r="B618" s="14" t="s">
        <v>7164</v>
      </c>
      <c r="C618" s="15" t="s">
        <v>11008</v>
      </c>
      <c r="D618" s="15">
        <v>389.0</v>
      </c>
      <c r="E618" s="15" t="s">
        <v>15358</v>
      </c>
      <c r="F618" s="15" t="s">
        <v>14689</v>
      </c>
      <c r="G618" s="15">
        <v>544.0</v>
      </c>
      <c r="H618" s="15" t="s">
        <v>13696</v>
      </c>
      <c r="I618" s="15" t="s">
        <v>12152</v>
      </c>
      <c r="K618" s="15" t="s">
        <v>13699</v>
      </c>
      <c r="L618" s="15" t="s">
        <v>13700</v>
      </c>
    </row>
    <row r="619">
      <c r="A619" s="15" t="s">
        <v>11010</v>
      </c>
      <c r="B619" s="14" t="s">
        <v>7166</v>
      </c>
      <c r="C619" s="15" t="s">
        <v>11011</v>
      </c>
      <c r="D619" s="15">
        <v>389.0</v>
      </c>
      <c r="E619" s="15" t="s">
        <v>15359</v>
      </c>
      <c r="F619" s="15" t="s">
        <v>14691</v>
      </c>
      <c r="G619" s="15">
        <v>544.0</v>
      </c>
      <c r="H619" s="15" t="s">
        <v>13696</v>
      </c>
      <c r="I619" s="15" t="s">
        <v>12152</v>
      </c>
      <c r="K619" s="15" t="s">
        <v>13701</v>
      </c>
      <c r="L619" s="15" t="s">
        <v>13702</v>
      </c>
    </row>
    <row r="620">
      <c r="A620" s="15" t="s">
        <v>11010</v>
      </c>
      <c r="B620" s="14" t="s">
        <v>7166</v>
      </c>
      <c r="C620" s="15" t="s">
        <v>11011</v>
      </c>
      <c r="D620" s="15">
        <v>389.0</v>
      </c>
      <c r="E620" s="15" t="s">
        <v>15359</v>
      </c>
      <c r="F620" s="15" t="s">
        <v>14691</v>
      </c>
      <c r="G620" s="15">
        <v>544.0</v>
      </c>
      <c r="H620" s="15" t="s">
        <v>13696</v>
      </c>
      <c r="I620" s="15" t="s">
        <v>12152</v>
      </c>
      <c r="K620" s="15" t="s">
        <v>13703</v>
      </c>
      <c r="L620" s="15" t="s">
        <v>13704</v>
      </c>
    </row>
    <row r="621">
      <c r="A621" s="15" t="s">
        <v>11014</v>
      </c>
      <c r="B621" s="14" t="s">
        <v>7168</v>
      </c>
      <c r="C621" s="15" t="s">
        <v>11015</v>
      </c>
      <c r="D621" s="15">
        <v>391.0</v>
      </c>
      <c r="E621" s="15" t="s">
        <v>15360</v>
      </c>
      <c r="F621" s="15" t="s">
        <v>14693</v>
      </c>
      <c r="G621" s="15">
        <v>546.0</v>
      </c>
      <c r="H621" s="15" t="s">
        <v>13705</v>
      </c>
      <c r="I621" s="15" t="s">
        <v>12156</v>
      </c>
      <c r="K621" s="15" t="s">
        <v>13706</v>
      </c>
      <c r="L621" s="15" t="s">
        <v>13707</v>
      </c>
    </row>
    <row r="622">
      <c r="A622" s="15" t="s">
        <v>11017</v>
      </c>
      <c r="B622" s="14" t="s">
        <v>7171</v>
      </c>
      <c r="C622" s="15" t="s">
        <v>11018</v>
      </c>
      <c r="D622" s="15">
        <v>392.0</v>
      </c>
      <c r="E622" s="15" t="s">
        <v>15361</v>
      </c>
      <c r="F622" s="15" t="s">
        <v>14695</v>
      </c>
      <c r="G622" s="15">
        <v>546.0</v>
      </c>
      <c r="H622" s="15" t="s">
        <v>13708</v>
      </c>
      <c r="I622" s="15" t="s">
        <v>12158</v>
      </c>
      <c r="K622" s="15" t="s">
        <v>13709</v>
      </c>
      <c r="L622" s="15" t="s">
        <v>13710</v>
      </c>
    </row>
    <row r="623">
      <c r="A623" s="15" t="s">
        <v>11019</v>
      </c>
      <c r="B623" s="14" t="s">
        <v>7173</v>
      </c>
      <c r="C623" s="15" t="s">
        <v>11020</v>
      </c>
      <c r="D623" s="15">
        <v>392.0</v>
      </c>
      <c r="E623" s="21" t="s">
        <v>15362</v>
      </c>
      <c r="F623" s="15" t="s">
        <v>14697</v>
      </c>
      <c r="G623" s="15">
        <v>546.0</v>
      </c>
      <c r="H623" s="15" t="s">
        <v>13711</v>
      </c>
      <c r="I623" s="15" t="s">
        <v>12160</v>
      </c>
      <c r="K623" s="15" t="s">
        <v>13712</v>
      </c>
      <c r="L623" s="15" t="s">
        <v>13713</v>
      </c>
    </row>
    <row r="624">
      <c r="A624" s="15" t="s">
        <v>11021</v>
      </c>
      <c r="B624" s="14" t="s">
        <v>7175</v>
      </c>
      <c r="C624" s="15" t="s">
        <v>11022</v>
      </c>
      <c r="D624" s="15">
        <v>392.0</v>
      </c>
      <c r="E624" s="15" t="s">
        <v>15363</v>
      </c>
      <c r="F624" s="15" t="s">
        <v>14699</v>
      </c>
      <c r="G624" s="15">
        <v>548.0</v>
      </c>
      <c r="H624" s="15" t="s">
        <v>13714</v>
      </c>
      <c r="I624" s="15" t="s">
        <v>12162</v>
      </c>
      <c r="K624" s="15" t="s">
        <v>3700</v>
      </c>
      <c r="L624" s="15" t="s">
        <v>13715</v>
      </c>
    </row>
    <row r="625">
      <c r="A625" s="15" t="s">
        <v>11023</v>
      </c>
      <c r="B625" s="14" t="s">
        <v>7178</v>
      </c>
      <c r="C625" s="15" t="s">
        <v>11024</v>
      </c>
      <c r="D625" s="15">
        <v>392.0</v>
      </c>
      <c r="E625" s="15" t="s">
        <v>15364</v>
      </c>
      <c r="F625" s="15" t="s">
        <v>14701</v>
      </c>
      <c r="G625" s="15">
        <v>549.0</v>
      </c>
      <c r="H625" s="15" t="s">
        <v>13716</v>
      </c>
      <c r="I625" s="15" t="s">
        <v>12680</v>
      </c>
      <c r="K625" s="15" t="s">
        <v>13717</v>
      </c>
      <c r="L625" s="15" t="s">
        <v>13718</v>
      </c>
    </row>
    <row r="626">
      <c r="A626" s="15" t="s">
        <v>11026</v>
      </c>
      <c r="B626" s="14" t="s">
        <v>7181</v>
      </c>
      <c r="C626" s="15" t="s">
        <v>11027</v>
      </c>
      <c r="D626" s="15">
        <v>393.0</v>
      </c>
      <c r="E626" s="15" t="s">
        <v>15365</v>
      </c>
      <c r="F626" s="15" t="s">
        <v>14703</v>
      </c>
      <c r="G626" s="15">
        <v>549.0</v>
      </c>
      <c r="H626" s="15" t="s">
        <v>13719</v>
      </c>
      <c r="I626" s="15" t="s">
        <v>12170</v>
      </c>
      <c r="K626" s="15" t="s">
        <v>13720</v>
      </c>
      <c r="L626" s="15" t="s">
        <v>13721</v>
      </c>
    </row>
    <row r="627">
      <c r="A627" s="15" t="s">
        <v>11029</v>
      </c>
      <c r="B627" s="14" t="s">
        <v>7183</v>
      </c>
      <c r="C627" s="15" t="s">
        <v>11030</v>
      </c>
      <c r="D627" s="15">
        <v>394.0</v>
      </c>
      <c r="E627" s="15" t="s">
        <v>15366</v>
      </c>
      <c r="F627" s="15" t="s">
        <v>14705</v>
      </c>
      <c r="G627" s="15">
        <v>550.0</v>
      </c>
      <c r="H627" s="15" t="s">
        <v>13722</v>
      </c>
      <c r="I627" s="15" t="s">
        <v>13723</v>
      </c>
      <c r="K627" s="15" t="s">
        <v>13724</v>
      </c>
      <c r="L627" s="15" t="s">
        <v>13725</v>
      </c>
    </row>
    <row r="628">
      <c r="A628" s="15" t="s">
        <v>11029</v>
      </c>
      <c r="B628" s="14" t="s">
        <v>7183</v>
      </c>
      <c r="C628" s="15" t="s">
        <v>11030</v>
      </c>
      <c r="D628" s="15">
        <v>394.0</v>
      </c>
      <c r="E628" s="15" t="s">
        <v>15367</v>
      </c>
      <c r="F628" s="15" t="s">
        <v>14707</v>
      </c>
      <c r="G628" s="15"/>
      <c r="H628" s="15"/>
      <c r="I628" s="15"/>
      <c r="K628" s="15"/>
      <c r="L628" s="15"/>
    </row>
    <row r="629">
      <c r="A629" s="15" t="s">
        <v>11032</v>
      </c>
      <c r="B629" s="14" t="s">
        <v>7186</v>
      </c>
      <c r="C629" s="15" t="s">
        <v>11033</v>
      </c>
      <c r="D629" s="15">
        <v>395.0</v>
      </c>
      <c r="E629" s="15" t="s">
        <v>15368</v>
      </c>
      <c r="F629" s="15" t="s">
        <v>14709</v>
      </c>
      <c r="G629" s="15">
        <v>550.0</v>
      </c>
      <c r="H629" s="15" t="s">
        <v>13726</v>
      </c>
      <c r="I629" s="15" t="s">
        <v>12178</v>
      </c>
      <c r="K629" s="15" t="s">
        <v>13727</v>
      </c>
      <c r="L629" s="15" t="s">
        <v>13728</v>
      </c>
    </row>
    <row r="630">
      <c r="A630" s="15" t="s">
        <v>11034</v>
      </c>
      <c r="B630" s="14" t="s">
        <v>7188</v>
      </c>
      <c r="C630" s="15" t="s">
        <v>11035</v>
      </c>
      <c r="D630" s="15">
        <v>395.0</v>
      </c>
      <c r="E630" s="15" t="s">
        <v>15369</v>
      </c>
      <c r="F630" s="15" t="s">
        <v>14711</v>
      </c>
      <c r="G630" s="15">
        <v>551.0</v>
      </c>
      <c r="H630" s="15" t="s">
        <v>13729</v>
      </c>
      <c r="I630" s="15" t="s">
        <v>12180</v>
      </c>
      <c r="K630" s="15" t="s">
        <v>13730</v>
      </c>
      <c r="L630" s="15" t="s">
        <v>13731</v>
      </c>
    </row>
    <row r="631">
      <c r="A631" s="15" t="s">
        <v>11037</v>
      </c>
      <c r="B631" s="14" t="s">
        <v>7191</v>
      </c>
      <c r="C631" s="15" t="s">
        <v>11038</v>
      </c>
      <c r="D631" s="15">
        <v>396.0</v>
      </c>
      <c r="E631" s="15" t="s">
        <v>15370</v>
      </c>
      <c r="F631" s="15" t="s">
        <v>14713</v>
      </c>
      <c r="G631" s="15">
        <v>553.0</v>
      </c>
      <c r="H631" s="15" t="s">
        <v>13732</v>
      </c>
      <c r="I631" s="15" t="s">
        <v>12192</v>
      </c>
      <c r="K631" s="15" t="s">
        <v>13733</v>
      </c>
      <c r="L631" s="15" t="s">
        <v>13734</v>
      </c>
    </row>
    <row r="632">
      <c r="A632" s="15" t="s">
        <v>11040</v>
      </c>
      <c r="B632" s="14" t="s">
        <v>7194</v>
      </c>
      <c r="C632" s="15" t="s">
        <v>11041</v>
      </c>
      <c r="D632" s="15">
        <v>396.0</v>
      </c>
      <c r="E632" s="15" t="s">
        <v>15371</v>
      </c>
      <c r="F632" s="15" t="s">
        <v>14715</v>
      </c>
      <c r="G632" s="15">
        <v>555.0</v>
      </c>
      <c r="H632" s="15" t="s">
        <v>13735</v>
      </c>
      <c r="I632" s="15" t="s">
        <v>12196</v>
      </c>
      <c r="K632" s="15" t="s">
        <v>12497</v>
      </c>
      <c r="L632" s="15" t="s">
        <v>13736</v>
      </c>
    </row>
    <row r="633">
      <c r="A633" s="15" t="s">
        <v>11043</v>
      </c>
      <c r="B633" s="14" t="s">
        <v>7197</v>
      </c>
      <c r="C633" s="15" t="s">
        <v>11044</v>
      </c>
      <c r="D633" s="15">
        <v>397.0</v>
      </c>
      <c r="E633" s="15" t="s">
        <v>15372</v>
      </c>
      <c r="F633" s="15" t="s">
        <v>14717</v>
      </c>
      <c r="G633" s="15">
        <v>555.0</v>
      </c>
      <c r="H633" s="15" t="s">
        <v>13737</v>
      </c>
      <c r="I633" s="15" t="s">
        <v>12200</v>
      </c>
      <c r="K633" s="15" t="s">
        <v>13738</v>
      </c>
      <c r="L633" s="15" t="s">
        <v>13739</v>
      </c>
    </row>
    <row r="634">
      <c r="A634" s="15" t="s">
        <v>11046</v>
      </c>
      <c r="B634" s="14" t="s">
        <v>7199</v>
      </c>
      <c r="C634" s="15" t="s">
        <v>11047</v>
      </c>
      <c r="D634" s="15">
        <v>397.0</v>
      </c>
      <c r="E634" s="15" t="s">
        <v>15373</v>
      </c>
      <c r="F634" s="15" t="s">
        <v>14719</v>
      </c>
      <c r="G634" s="15">
        <v>555.0</v>
      </c>
      <c r="H634" s="15" t="s">
        <v>13740</v>
      </c>
      <c r="I634" s="15" t="s">
        <v>12204</v>
      </c>
      <c r="K634" s="15" t="s">
        <v>3752</v>
      </c>
      <c r="L634" s="15" t="s">
        <v>13741</v>
      </c>
    </row>
    <row r="635">
      <c r="A635" s="15" t="s">
        <v>11049</v>
      </c>
      <c r="B635" s="14" t="s">
        <v>7201</v>
      </c>
      <c r="C635" s="15" t="s">
        <v>11050</v>
      </c>
      <c r="D635" s="15">
        <v>398.0</v>
      </c>
      <c r="E635" s="15" t="s">
        <v>15374</v>
      </c>
      <c r="F635" s="15" t="s">
        <v>14721</v>
      </c>
      <c r="G635" s="15">
        <v>556.0</v>
      </c>
      <c r="H635" s="15" t="s">
        <v>13742</v>
      </c>
      <c r="I635" s="15" t="s">
        <v>12206</v>
      </c>
      <c r="K635" s="15" t="s">
        <v>13743</v>
      </c>
      <c r="L635" s="15" t="s">
        <v>13744</v>
      </c>
    </row>
    <row r="636">
      <c r="A636" s="15" t="s">
        <v>11052</v>
      </c>
      <c r="B636" s="14" t="s">
        <v>7204</v>
      </c>
      <c r="C636" s="15" t="s">
        <v>11053</v>
      </c>
      <c r="D636" s="15">
        <v>398.0</v>
      </c>
      <c r="E636" s="15" t="s">
        <v>15375</v>
      </c>
      <c r="F636" s="15" t="s">
        <v>14723</v>
      </c>
      <c r="G636" s="15">
        <v>556.0</v>
      </c>
      <c r="H636" s="15" t="s">
        <v>13742</v>
      </c>
      <c r="I636" s="15" t="s">
        <v>12206</v>
      </c>
      <c r="K636" s="15" t="s">
        <v>13745</v>
      </c>
      <c r="L636" s="15" t="s">
        <v>13746</v>
      </c>
    </row>
    <row r="637">
      <c r="A637" s="15" t="s">
        <v>11055</v>
      </c>
      <c r="B637" s="14" t="s">
        <v>7206</v>
      </c>
      <c r="C637" s="15" t="s">
        <v>11056</v>
      </c>
      <c r="D637" s="15">
        <v>399.0</v>
      </c>
      <c r="E637" s="15" t="s">
        <v>15376</v>
      </c>
      <c r="F637" s="15" t="s">
        <v>14725</v>
      </c>
      <c r="G637" s="15">
        <v>557.0</v>
      </c>
      <c r="H637" s="15" t="s">
        <v>13747</v>
      </c>
      <c r="I637" s="15" t="s">
        <v>12210</v>
      </c>
      <c r="K637" s="15" t="s">
        <v>13748</v>
      </c>
      <c r="L637" s="15" t="s">
        <v>13749</v>
      </c>
    </row>
    <row r="638">
      <c r="A638" s="15" t="s">
        <v>11058</v>
      </c>
      <c r="B638" s="14" t="s">
        <v>7209</v>
      </c>
      <c r="C638" s="15" t="s">
        <v>11059</v>
      </c>
      <c r="D638" s="15">
        <v>400.0</v>
      </c>
      <c r="E638" s="15" t="s">
        <v>15377</v>
      </c>
      <c r="F638" s="15" t="s">
        <v>14727</v>
      </c>
      <c r="G638" s="15">
        <v>558.0</v>
      </c>
      <c r="H638" s="15" t="s">
        <v>13750</v>
      </c>
      <c r="I638" s="15" t="s">
        <v>12214</v>
      </c>
      <c r="K638" s="15" t="s">
        <v>13751</v>
      </c>
      <c r="L638" s="15" t="s">
        <v>13752</v>
      </c>
    </row>
    <row r="639">
      <c r="A639" s="15" t="s">
        <v>11061</v>
      </c>
      <c r="B639" s="14" t="s">
        <v>7212</v>
      </c>
      <c r="C639" s="15" t="s">
        <v>11062</v>
      </c>
      <c r="D639" s="15">
        <v>400.0</v>
      </c>
      <c r="E639" s="15" t="s">
        <v>15378</v>
      </c>
      <c r="F639" s="15" t="s">
        <v>14729</v>
      </c>
      <c r="G639" s="15">
        <v>558.0</v>
      </c>
      <c r="H639" s="15" t="s">
        <v>13753</v>
      </c>
      <c r="I639" s="15" t="s">
        <v>12218</v>
      </c>
      <c r="K639" s="15" t="s">
        <v>13754</v>
      </c>
      <c r="L639" s="15" t="s">
        <v>13755</v>
      </c>
    </row>
    <row r="640">
      <c r="A640" s="15" t="s">
        <v>11064</v>
      </c>
      <c r="B640" s="14" t="s">
        <v>7214</v>
      </c>
      <c r="C640" s="15" t="s">
        <v>11065</v>
      </c>
      <c r="D640" s="15">
        <v>400.0</v>
      </c>
      <c r="E640" s="15" t="s">
        <v>15379</v>
      </c>
      <c r="F640" s="15" t="s">
        <v>14731</v>
      </c>
      <c r="G640" s="15">
        <v>560.0</v>
      </c>
      <c r="H640" s="15" t="s">
        <v>13756</v>
      </c>
      <c r="I640" s="15" t="s">
        <v>12222</v>
      </c>
      <c r="K640" s="15" t="s">
        <v>12850</v>
      </c>
      <c r="L640" s="15" t="s">
        <v>10099</v>
      </c>
    </row>
    <row r="641">
      <c r="A641" s="15" t="s">
        <v>11066</v>
      </c>
      <c r="B641" s="14" t="s">
        <v>7217</v>
      </c>
      <c r="C641" s="15" t="s">
        <v>11067</v>
      </c>
      <c r="D641" s="15">
        <v>401.0</v>
      </c>
      <c r="E641" s="15" t="s">
        <v>15380</v>
      </c>
      <c r="F641" s="15" t="s">
        <v>14733</v>
      </c>
      <c r="G641" s="15">
        <v>560.0</v>
      </c>
      <c r="H641" s="15" t="s">
        <v>13757</v>
      </c>
      <c r="I641" s="15" t="s">
        <v>12226</v>
      </c>
      <c r="K641" s="15" t="s">
        <v>13758</v>
      </c>
      <c r="L641" s="15" t="s">
        <v>13759</v>
      </c>
    </row>
    <row r="642">
      <c r="A642" s="15" t="s">
        <v>11069</v>
      </c>
      <c r="B642" s="14" t="s">
        <v>7219</v>
      </c>
      <c r="C642" s="15" t="s">
        <v>11070</v>
      </c>
      <c r="D642" s="15">
        <v>401.0</v>
      </c>
      <c r="E642" s="15" t="s">
        <v>15381</v>
      </c>
      <c r="F642" s="15" t="s">
        <v>14735</v>
      </c>
      <c r="G642" s="15">
        <v>561.0</v>
      </c>
      <c r="H642" s="15" t="s">
        <v>13760</v>
      </c>
      <c r="I642" s="15" t="s">
        <v>12230</v>
      </c>
      <c r="K642" s="15" t="s">
        <v>13761</v>
      </c>
      <c r="L642" s="15" t="s">
        <v>13762</v>
      </c>
    </row>
    <row r="643">
      <c r="A643" s="15" t="s">
        <v>11072</v>
      </c>
      <c r="B643" s="14" t="s">
        <v>7222</v>
      </c>
      <c r="C643" s="15" t="s">
        <v>11073</v>
      </c>
      <c r="D643" s="15">
        <v>402.0</v>
      </c>
      <c r="E643" s="15" t="s">
        <v>15382</v>
      </c>
      <c r="F643" s="15" t="s">
        <v>14737</v>
      </c>
      <c r="G643" s="15">
        <v>562.0</v>
      </c>
      <c r="H643" s="15" t="s">
        <v>13763</v>
      </c>
      <c r="I643" s="15" t="s">
        <v>12234</v>
      </c>
      <c r="K643" s="15" t="s">
        <v>13764</v>
      </c>
      <c r="L643" s="15" t="s">
        <v>11073</v>
      </c>
    </row>
    <row r="644">
      <c r="A644" s="15" t="s">
        <v>11075</v>
      </c>
      <c r="B644" s="14" t="s">
        <v>7225</v>
      </c>
      <c r="C644" s="15" t="s">
        <v>11076</v>
      </c>
      <c r="D644" s="15">
        <v>402.0</v>
      </c>
      <c r="E644" s="15" t="s">
        <v>15383</v>
      </c>
      <c r="F644" s="15" t="s">
        <v>14739</v>
      </c>
      <c r="G644" s="15">
        <v>563.0</v>
      </c>
      <c r="H644" s="15" t="s">
        <v>13765</v>
      </c>
      <c r="I644" s="15" t="s">
        <v>12238</v>
      </c>
      <c r="K644" s="15" t="s">
        <v>13766</v>
      </c>
      <c r="L644" s="15" t="s">
        <v>13767</v>
      </c>
    </row>
    <row r="645">
      <c r="A645" s="15" t="s">
        <v>11078</v>
      </c>
      <c r="B645" s="14" t="s">
        <v>7228</v>
      </c>
      <c r="C645" s="15" t="s">
        <v>11079</v>
      </c>
      <c r="D645" s="15">
        <v>403.0</v>
      </c>
      <c r="E645" s="15" t="s">
        <v>15384</v>
      </c>
      <c r="F645" s="15" t="s">
        <v>14741</v>
      </c>
      <c r="G645" s="15">
        <v>563.0</v>
      </c>
      <c r="H645" s="15" t="s">
        <v>13768</v>
      </c>
      <c r="I645" s="15" t="s">
        <v>12242</v>
      </c>
      <c r="K645" s="15" t="s">
        <v>13769</v>
      </c>
      <c r="L645" s="15" t="s">
        <v>13770</v>
      </c>
    </row>
    <row r="646">
      <c r="A646" s="15" t="s">
        <v>11081</v>
      </c>
      <c r="B646" s="14" t="s">
        <v>7230</v>
      </c>
      <c r="C646" s="15" t="s">
        <v>11082</v>
      </c>
      <c r="D646" s="15">
        <v>403.0</v>
      </c>
      <c r="E646" s="15" t="s">
        <v>15385</v>
      </c>
      <c r="F646" s="15" t="s">
        <v>14743</v>
      </c>
      <c r="G646" s="15">
        <v>563.0</v>
      </c>
      <c r="H646" s="15" t="s">
        <v>13771</v>
      </c>
      <c r="I646" s="15" t="s">
        <v>12246</v>
      </c>
      <c r="K646" s="15" t="s">
        <v>13772</v>
      </c>
      <c r="L646" s="15" t="s">
        <v>13773</v>
      </c>
    </row>
    <row r="647">
      <c r="A647" s="15" t="s">
        <v>11084</v>
      </c>
      <c r="B647" s="14" t="s">
        <v>7232</v>
      </c>
      <c r="C647" s="15" t="s">
        <v>11085</v>
      </c>
      <c r="D647" s="15">
        <v>403.0</v>
      </c>
      <c r="E647" s="15" t="s">
        <v>15386</v>
      </c>
      <c r="F647" s="15" t="s">
        <v>14745</v>
      </c>
      <c r="G647" s="15">
        <v>565.0</v>
      </c>
      <c r="H647" s="15" t="s">
        <v>13774</v>
      </c>
      <c r="I647" s="15" t="s">
        <v>12250</v>
      </c>
    </row>
    <row r="648">
      <c r="A648" s="15" t="s">
        <v>11087</v>
      </c>
      <c r="B648" s="14" t="s">
        <v>7235</v>
      </c>
      <c r="C648" s="15" t="s">
        <v>11088</v>
      </c>
      <c r="D648" s="15">
        <v>404.0</v>
      </c>
      <c r="E648" s="15" t="s">
        <v>15387</v>
      </c>
      <c r="F648" s="15" t="s">
        <v>14747</v>
      </c>
      <c r="G648" s="15">
        <v>566.0</v>
      </c>
      <c r="H648" s="15" t="s">
        <v>13775</v>
      </c>
      <c r="I648" s="15" t="s">
        <v>12254</v>
      </c>
      <c r="K648" s="15" t="s">
        <v>13776</v>
      </c>
      <c r="L648" s="15" t="s">
        <v>13777</v>
      </c>
    </row>
    <row r="649">
      <c r="A649" s="15" t="s">
        <v>11090</v>
      </c>
      <c r="B649" s="14" t="s">
        <v>7238</v>
      </c>
      <c r="C649" s="15" t="s">
        <v>11091</v>
      </c>
      <c r="D649" s="15">
        <v>404.0</v>
      </c>
      <c r="E649" s="15" t="s">
        <v>15388</v>
      </c>
      <c r="F649" s="15" t="s">
        <v>14749</v>
      </c>
      <c r="G649" s="15">
        <v>567.0</v>
      </c>
      <c r="H649" s="15" t="s">
        <v>13778</v>
      </c>
      <c r="I649" s="15" t="s">
        <v>13779</v>
      </c>
      <c r="K649" s="15" t="s">
        <v>13780</v>
      </c>
      <c r="L649" s="15" t="s">
        <v>13781</v>
      </c>
    </row>
    <row r="650">
      <c r="A650" s="15" t="s">
        <v>11093</v>
      </c>
      <c r="B650" s="14" t="s">
        <v>7241</v>
      </c>
      <c r="C650" s="15" t="s">
        <v>11094</v>
      </c>
      <c r="D650" s="15">
        <v>404.0</v>
      </c>
      <c r="E650" s="15" t="s">
        <v>15389</v>
      </c>
      <c r="F650" s="15" t="s">
        <v>14751</v>
      </c>
      <c r="G650" s="15">
        <v>568.0</v>
      </c>
      <c r="H650" s="15" t="s">
        <v>13782</v>
      </c>
      <c r="I650" s="15" t="s">
        <v>12262</v>
      </c>
      <c r="K650" s="15" t="s">
        <v>13783</v>
      </c>
      <c r="L650" s="15" t="s">
        <v>13784</v>
      </c>
    </row>
    <row r="651">
      <c r="A651" s="15" t="s">
        <v>11096</v>
      </c>
      <c r="B651" s="14" t="s">
        <v>7244</v>
      </c>
      <c r="C651" s="15" t="s">
        <v>11097</v>
      </c>
      <c r="D651" s="15">
        <v>405.0</v>
      </c>
      <c r="E651" s="15" t="s">
        <v>15390</v>
      </c>
      <c r="F651" s="15" t="s">
        <v>14753</v>
      </c>
      <c r="G651" s="15">
        <v>569.0</v>
      </c>
      <c r="H651" s="15" t="s">
        <v>13785</v>
      </c>
      <c r="I651" s="15" t="s">
        <v>12266</v>
      </c>
      <c r="K651" s="15" t="s">
        <v>13786</v>
      </c>
      <c r="L651" s="15" t="s">
        <v>13787</v>
      </c>
    </row>
    <row r="652">
      <c r="A652" s="15" t="s">
        <v>11099</v>
      </c>
      <c r="B652" s="14" t="s">
        <v>7247</v>
      </c>
      <c r="C652" s="15" t="s">
        <v>11100</v>
      </c>
      <c r="D652" s="15">
        <v>405.0</v>
      </c>
      <c r="E652" s="15" t="s">
        <v>15391</v>
      </c>
      <c r="F652" s="15" t="s">
        <v>14755</v>
      </c>
      <c r="G652" s="15">
        <v>569.0</v>
      </c>
      <c r="H652" s="15" t="s">
        <v>13788</v>
      </c>
      <c r="I652" s="15" t="s">
        <v>12270</v>
      </c>
      <c r="K652" s="15" t="s">
        <v>13789</v>
      </c>
      <c r="L652" s="15" t="s">
        <v>13790</v>
      </c>
    </row>
    <row r="653">
      <c r="A653" s="15" t="s">
        <v>11102</v>
      </c>
      <c r="B653" s="14" t="s">
        <v>7249</v>
      </c>
      <c r="C653" s="15" t="s">
        <v>11103</v>
      </c>
      <c r="D653" s="15">
        <v>406.0</v>
      </c>
      <c r="E653" s="15" t="s">
        <v>15392</v>
      </c>
      <c r="F653" s="15" t="s">
        <v>14757</v>
      </c>
      <c r="G653" s="15">
        <v>570.0</v>
      </c>
      <c r="H653" s="15" t="s">
        <v>13791</v>
      </c>
      <c r="I653" s="15" t="s">
        <v>12272</v>
      </c>
      <c r="K653" s="15" t="s">
        <v>13792</v>
      </c>
      <c r="L653" s="15" t="s">
        <v>13793</v>
      </c>
    </row>
    <row r="654">
      <c r="A654" s="15" t="s">
        <v>11105</v>
      </c>
      <c r="B654" s="14" t="s">
        <v>7252</v>
      </c>
      <c r="C654" s="15" t="s">
        <v>11106</v>
      </c>
      <c r="D654" s="15">
        <v>407.0</v>
      </c>
      <c r="E654" s="15" t="s">
        <v>15393</v>
      </c>
      <c r="F654" s="15" t="s">
        <v>14759</v>
      </c>
      <c r="G654" s="15">
        <v>570.0</v>
      </c>
      <c r="H654" s="15" t="s">
        <v>13794</v>
      </c>
      <c r="I654" s="15" t="s">
        <v>12274</v>
      </c>
      <c r="K654" s="15" t="s">
        <v>13795</v>
      </c>
      <c r="L654" s="15" t="s">
        <v>13796</v>
      </c>
    </row>
    <row r="655">
      <c r="A655" s="15" t="s">
        <v>11108</v>
      </c>
      <c r="B655" s="14" t="s">
        <v>7254</v>
      </c>
      <c r="C655" s="15" t="s">
        <v>11109</v>
      </c>
      <c r="D655" s="15">
        <v>408.0</v>
      </c>
      <c r="E655" s="15" t="s">
        <v>15394</v>
      </c>
      <c r="F655" s="15" t="s">
        <v>14760</v>
      </c>
      <c r="G655" s="15">
        <v>572.0</v>
      </c>
      <c r="H655" s="15" t="s">
        <v>13797</v>
      </c>
      <c r="I655" s="15" t="s">
        <v>12276</v>
      </c>
      <c r="K655" s="15" t="s">
        <v>13798</v>
      </c>
      <c r="L655" s="15" t="s">
        <v>13799</v>
      </c>
    </row>
    <row r="656">
      <c r="A656" s="15" t="s">
        <v>11111</v>
      </c>
      <c r="B656" s="14" t="s">
        <v>7257</v>
      </c>
      <c r="C656" s="15" t="s">
        <v>11112</v>
      </c>
      <c r="D656" s="15">
        <v>409.0</v>
      </c>
      <c r="E656" s="15" t="s">
        <v>15395</v>
      </c>
      <c r="F656" s="15" t="s">
        <v>14762</v>
      </c>
      <c r="G656" s="15">
        <v>572.0</v>
      </c>
      <c r="H656" s="15" t="s">
        <v>13800</v>
      </c>
      <c r="I656" s="15" t="s">
        <v>12278</v>
      </c>
      <c r="K656" s="15" t="s">
        <v>13801</v>
      </c>
      <c r="L656" s="15" t="s">
        <v>13802</v>
      </c>
    </row>
    <row r="657">
      <c r="A657" s="15" t="s">
        <v>11114</v>
      </c>
      <c r="B657" s="14" t="s">
        <v>7259</v>
      </c>
      <c r="C657" s="15" t="s">
        <v>11115</v>
      </c>
      <c r="D657" s="15">
        <v>409.0</v>
      </c>
      <c r="E657" s="15" t="s">
        <v>15396</v>
      </c>
      <c r="F657" s="15" t="s">
        <v>14764</v>
      </c>
      <c r="G657" s="15">
        <v>573.0</v>
      </c>
      <c r="H657" s="15" t="s">
        <v>13803</v>
      </c>
      <c r="I657" s="15" t="s">
        <v>12281</v>
      </c>
      <c r="K657" s="15" t="s">
        <v>13804</v>
      </c>
      <c r="L657" s="15" t="s">
        <v>13805</v>
      </c>
    </row>
    <row r="658">
      <c r="A658" s="15" t="s">
        <v>11117</v>
      </c>
      <c r="B658" s="14" t="s">
        <v>7262</v>
      </c>
      <c r="C658" s="15" t="s">
        <v>11118</v>
      </c>
      <c r="D658" s="15">
        <v>409.0</v>
      </c>
      <c r="E658" s="15" t="s">
        <v>15397</v>
      </c>
      <c r="F658" s="15" t="s">
        <v>14766</v>
      </c>
      <c r="G658" s="15">
        <v>573.0</v>
      </c>
      <c r="H658" s="15" t="s">
        <v>13806</v>
      </c>
      <c r="I658" s="15" t="s">
        <v>12285</v>
      </c>
      <c r="K658" s="15" t="s">
        <v>13807</v>
      </c>
      <c r="L658" s="15" t="s">
        <v>13808</v>
      </c>
    </row>
    <row r="659">
      <c r="A659" s="15" t="s">
        <v>11120</v>
      </c>
      <c r="B659" s="14" t="s">
        <v>7264</v>
      </c>
      <c r="C659" s="15" t="s">
        <v>11121</v>
      </c>
      <c r="D659" s="15">
        <v>410.0</v>
      </c>
      <c r="E659" s="15" t="s">
        <v>15398</v>
      </c>
      <c r="F659" s="15" t="s">
        <v>14768</v>
      </c>
      <c r="G659" s="15">
        <v>575.0</v>
      </c>
      <c r="H659" s="15" t="s">
        <v>13809</v>
      </c>
      <c r="I659" s="15" t="s">
        <v>12784</v>
      </c>
      <c r="K659" s="15" t="s">
        <v>13810</v>
      </c>
      <c r="L659" s="15" t="s">
        <v>13811</v>
      </c>
    </row>
    <row r="660">
      <c r="A660" s="15" t="s">
        <v>11123</v>
      </c>
      <c r="B660" s="14" t="s">
        <v>7267</v>
      </c>
      <c r="C660" s="15" t="s">
        <v>11124</v>
      </c>
      <c r="D660" s="15">
        <v>410.0</v>
      </c>
      <c r="E660" s="15" t="s">
        <v>15399</v>
      </c>
      <c r="F660" s="15" t="s">
        <v>14770</v>
      </c>
      <c r="G660" s="15">
        <v>576.0</v>
      </c>
      <c r="H660" s="15" t="s">
        <v>13812</v>
      </c>
      <c r="I660" s="15" t="s">
        <v>12291</v>
      </c>
      <c r="K660" s="15" t="s">
        <v>13813</v>
      </c>
      <c r="L660" s="15" t="s">
        <v>13814</v>
      </c>
    </row>
    <row r="661">
      <c r="A661" s="15" t="s">
        <v>11126</v>
      </c>
      <c r="B661" s="14" t="s">
        <v>7270</v>
      </c>
      <c r="C661" s="15" t="s">
        <v>11127</v>
      </c>
      <c r="D661" s="15">
        <v>411.0</v>
      </c>
      <c r="E661" s="15" t="s">
        <v>15400</v>
      </c>
      <c r="F661" s="15" t="s">
        <v>14772</v>
      </c>
      <c r="G661" s="15">
        <v>577.0</v>
      </c>
      <c r="H661" s="15" t="s">
        <v>13815</v>
      </c>
      <c r="I661" s="15" t="s">
        <v>12293</v>
      </c>
      <c r="K661" s="15" t="s">
        <v>13816</v>
      </c>
      <c r="L661" s="15" t="s">
        <v>13817</v>
      </c>
    </row>
    <row r="662">
      <c r="A662" s="15" t="s">
        <v>11129</v>
      </c>
      <c r="B662" s="14" t="s">
        <v>7273</v>
      </c>
      <c r="C662" s="15" t="s">
        <v>11130</v>
      </c>
      <c r="D662" s="15">
        <v>411.0</v>
      </c>
      <c r="E662" s="15" t="s">
        <v>15401</v>
      </c>
      <c r="F662" s="15" t="s">
        <v>14774</v>
      </c>
      <c r="G662" s="15">
        <v>577.0</v>
      </c>
      <c r="H662" s="15" t="s">
        <v>13818</v>
      </c>
      <c r="I662" s="15" t="s">
        <v>12299</v>
      </c>
      <c r="K662" s="15" t="s">
        <v>13819</v>
      </c>
      <c r="L662" s="15" t="s">
        <v>13820</v>
      </c>
    </row>
    <row r="663">
      <c r="A663" s="15" t="s">
        <v>11132</v>
      </c>
      <c r="B663" s="14" t="s">
        <v>7275</v>
      </c>
      <c r="C663" s="15" t="s">
        <v>11133</v>
      </c>
      <c r="D663" s="15">
        <v>412.0</v>
      </c>
      <c r="E663" s="15" t="s">
        <v>15402</v>
      </c>
      <c r="F663" s="15" t="s">
        <v>14776</v>
      </c>
      <c r="G663" s="15">
        <v>577.0</v>
      </c>
      <c r="H663" s="15" t="s">
        <v>13821</v>
      </c>
      <c r="I663" s="15" t="s">
        <v>12303</v>
      </c>
      <c r="K663" s="15" t="s">
        <v>13822</v>
      </c>
      <c r="L663" s="15" t="s">
        <v>13823</v>
      </c>
    </row>
    <row r="664">
      <c r="A664" s="15" t="s">
        <v>11135</v>
      </c>
      <c r="B664" s="14" t="s">
        <v>7277</v>
      </c>
      <c r="C664" s="15" t="s">
        <v>11136</v>
      </c>
      <c r="D664" s="15">
        <v>412.0</v>
      </c>
      <c r="E664" s="15" t="s">
        <v>15403</v>
      </c>
      <c r="F664" s="15" t="s">
        <v>14778</v>
      </c>
      <c r="G664" s="15">
        <v>580.0</v>
      </c>
      <c r="H664" s="15" t="s">
        <v>13824</v>
      </c>
      <c r="I664" s="15" t="s">
        <v>12307</v>
      </c>
      <c r="K664" s="15" t="s">
        <v>13825</v>
      </c>
      <c r="L664" s="15" t="s">
        <v>13826</v>
      </c>
    </row>
    <row r="665">
      <c r="A665" s="15" t="s">
        <v>11138</v>
      </c>
      <c r="B665" s="14" t="s">
        <v>7280</v>
      </c>
      <c r="C665" s="15" t="s">
        <v>11139</v>
      </c>
      <c r="D665" s="15">
        <v>413.0</v>
      </c>
      <c r="E665" s="15" t="s">
        <v>15404</v>
      </c>
      <c r="F665" s="15" t="s">
        <v>14780</v>
      </c>
      <c r="G665" s="15">
        <v>580.0</v>
      </c>
      <c r="H665" s="15" t="s">
        <v>13827</v>
      </c>
      <c r="I665" s="15" t="s">
        <v>12311</v>
      </c>
      <c r="K665" s="15" t="s">
        <v>13828</v>
      </c>
      <c r="L665" s="15" t="s">
        <v>13829</v>
      </c>
    </row>
    <row r="666">
      <c r="A666" s="15" t="s">
        <v>11141</v>
      </c>
      <c r="B666" s="14" t="s">
        <v>7282</v>
      </c>
      <c r="C666" s="15" t="s">
        <v>11142</v>
      </c>
      <c r="D666" s="15">
        <v>414.0</v>
      </c>
      <c r="E666" s="15" t="s">
        <v>15405</v>
      </c>
      <c r="F666" s="15" t="s">
        <v>14782</v>
      </c>
      <c r="G666" s="15">
        <v>582.0</v>
      </c>
      <c r="H666" s="15" t="s">
        <v>13830</v>
      </c>
      <c r="I666" s="15" t="s">
        <v>12313</v>
      </c>
      <c r="K666" s="15" t="s">
        <v>13831</v>
      </c>
      <c r="L666" s="15" t="s">
        <v>13832</v>
      </c>
    </row>
    <row r="667">
      <c r="A667" s="15" t="s">
        <v>11144</v>
      </c>
      <c r="B667" s="14" t="s">
        <v>7285</v>
      </c>
      <c r="C667" s="15" t="s">
        <v>11145</v>
      </c>
      <c r="D667" s="15">
        <v>415.0</v>
      </c>
      <c r="E667" s="15" t="s">
        <v>15406</v>
      </c>
      <c r="F667" s="15" t="s">
        <v>14784</v>
      </c>
      <c r="G667" s="15">
        <v>582.0</v>
      </c>
      <c r="H667" s="15" t="s">
        <v>13833</v>
      </c>
      <c r="I667" s="15" t="s">
        <v>12315</v>
      </c>
      <c r="K667" s="15" t="s">
        <v>13834</v>
      </c>
      <c r="L667" s="15" t="s">
        <v>13835</v>
      </c>
    </row>
    <row r="668">
      <c r="A668" s="15" t="s">
        <v>11147</v>
      </c>
      <c r="B668" s="14" t="s">
        <v>7287</v>
      </c>
      <c r="C668" s="15" t="s">
        <v>11148</v>
      </c>
      <c r="D668" s="15">
        <v>417.0</v>
      </c>
      <c r="E668" s="15" t="s">
        <v>15407</v>
      </c>
      <c r="F668" s="15" t="s">
        <v>14786</v>
      </c>
      <c r="G668" s="15">
        <v>589.0</v>
      </c>
      <c r="H668" s="15" t="s">
        <v>13836</v>
      </c>
      <c r="I668" s="15" t="s">
        <v>12317</v>
      </c>
      <c r="K668" s="15" t="s">
        <v>13837</v>
      </c>
      <c r="L668" s="15" t="s">
        <v>13838</v>
      </c>
    </row>
    <row r="669">
      <c r="A669" s="15" t="s">
        <v>11150</v>
      </c>
      <c r="B669" s="14" t="s">
        <v>7290</v>
      </c>
      <c r="C669" s="15" t="s">
        <v>11151</v>
      </c>
      <c r="D669" s="15">
        <v>418.0</v>
      </c>
      <c r="E669" s="15" t="s">
        <v>15408</v>
      </c>
      <c r="F669" s="15" t="s">
        <v>14788</v>
      </c>
      <c r="G669" s="15">
        <v>590.0</v>
      </c>
      <c r="H669" s="15" t="s">
        <v>13839</v>
      </c>
      <c r="I669" s="15" t="s">
        <v>12321</v>
      </c>
      <c r="K669" s="15" t="s">
        <v>13840</v>
      </c>
      <c r="L669" s="15" t="s">
        <v>13841</v>
      </c>
    </row>
    <row r="670">
      <c r="A670" s="15" t="s">
        <v>11153</v>
      </c>
      <c r="B670" s="14" t="s">
        <v>7293</v>
      </c>
      <c r="C670" s="15" t="s">
        <v>11154</v>
      </c>
      <c r="D670" s="15">
        <v>418.0</v>
      </c>
      <c r="E670" s="15" t="s">
        <v>15409</v>
      </c>
      <c r="F670" s="15" t="s">
        <v>14790</v>
      </c>
      <c r="G670" s="15">
        <v>590.0</v>
      </c>
      <c r="H670" s="15" t="s">
        <v>13842</v>
      </c>
      <c r="I670" s="15" t="s">
        <v>12323</v>
      </c>
      <c r="K670" s="15" t="s">
        <v>13843</v>
      </c>
      <c r="L670" s="15" t="s">
        <v>13844</v>
      </c>
    </row>
    <row r="671">
      <c r="A671" s="15" t="s">
        <v>11156</v>
      </c>
      <c r="B671" s="14" t="s">
        <v>7295</v>
      </c>
      <c r="C671" s="15" t="s">
        <v>11157</v>
      </c>
      <c r="D671" s="15">
        <v>418.0</v>
      </c>
      <c r="E671" s="15" t="s">
        <v>15410</v>
      </c>
      <c r="F671" s="15" t="s">
        <v>14792</v>
      </c>
      <c r="G671" s="15">
        <v>591.0</v>
      </c>
      <c r="H671" s="15" t="s">
        <v>13845</v>
      </c>
      <c r="I671" s="15" t="s">
        <v>12325</v>
      </c>
      <c r="K671" s="15" t="s">
        <v>13846</v>
      </c>
      <c r="L671" s="15" t="s">
        <v>11157</v>
      </c>
    </row>
    <row r="672">
      <c r="A672" s="15" t="s">
        <v>11159</v>
      </c>
      <c r="B672" s="14" t="s">
        <v>7298</v>
      </c>
      <c r="C672" s="15" t="s">
        <v>11160</v>
      </c>
      <c r="D672" s="15">
        <v>419.0</v>
      </c>
      <c r="E672" s="15" t="s">
        <v>15411</v>
      </c>
      <c r="F672" s="15" t="s">
        <v>14794</v>
      </c>
      <c r="G672" s="15">
        <v>592.0</v>
      </c>
      <c r="H672" s="15" t="s">
        <v>13847</v>
      </c>
      <c r="I672" s="15" t="s">
        <v>12330</v>
      </c>
      <c r="K672" s="15" t="s">
        <v>13848</v>
      </c>
      <c r="L672" s="15" t="s">
        <v>13849</v>
      </c>
    </row>
    <row r="673">
      <c r="A673" s="15" t="s">
        <v>11162</v>
      </c>
      <c r="B673" s="14" t="s">
        <v>7301</v>
      </c>
      <c r="C673" s="15" t="s">
        <v>11163</v>
      </c>
      <c r="D673" s="15">
        <v>419.0</v>
      </c>
      <c r="E673" s="15" t="s">
        <v>15412</v>
      </c>
      <c r="F673" s="15" t="s">
        <v>14796</v>
      </c>
      <c r="G673" s="15">
        <v>593.0</v>
      </c>
      <c r="H673" s="15" t="s">
        <v>13850</v>
      </c>
      <c r="I673" s="15" t="s">
        <v>12332</v>
      </c>
      <c r="K673" s="15" t="s">
        <v>3980</v>
      </c>
      <c r="L673" s="15" t="s">
        <v>13851</v>
      </c>
    </row>
    <row r="674">
      <c r="A674" s="15" t="s">
        <v>11165</v>
      </c>
      <c r="B674" s="14" t="s">
        <v>7304</v>
      </c>
      <c r="C674" s="15" t="s">
        <v>11166</v>
      </c>
      <c r="D674" s="15">
        <v>420.0</v>
      </c>
      <c r="E674" s="15" t="s">
        <v>15413</v>
      </c>
      <c r="F674" s="15" t="s">
        <v>14798</v>
      </c>
      <c r="G674" s="15">
        <v>594.0</v>
      </c>
      <c r="H674" s="15" t="s">
        <v>13852</v>
      </c>
      <c r="I674" s="15" t="s">
        <v>12334</v>
      </c>
      <c r="K674" s="15" t="s">
        <v>13853</v>
      </c>
      <c r="L674" s="15" t="s">
        <v>11166</v>
      </c>
    </row>
    <row r="675">
      <c r="A675" s="15" t="s">
        <v>11168</v>
      </c>
      <c r="B675" s="14" t="s">
        <v>7307</v>
      </c>
      <c r="C675" s="15" t="s">
        <v>11169</v>
      </c>
      <c r="G675" s="15">
        <v>596.0</v>
      </c>
      <c r="H675" s="15" t="s">
        <v>13854</v>
      </c>
      <c r="I675" s="15" t="s">
        <v>12338</v>
      </c>
      <c r="K675" s="15" t="s">
        <v>13855</v>
      </c>
      <c r="L675" s="15" t="s">
        <v>13372</v>
      </c>
    </row>
    <row r="676">
      <c r="G676" s="15">
        <v>597.0</v>
      </c>
      <c r="H676" s="15" t="s">
        <v>13856</v>
      </c>
      <c r="I676" s="15" t="s">
        <v>12340</v>
      </c>
      <c r="K676" s="15" t="s">
        <v>13857</v>
      </c>
      <c r="L676" s="15" t="s">
        <v>13858</v>
      </c>
    </row>
    <row r="677">
      <c r="A677" s="15" t="s">
        <v>11171</v>
      </c>
      <c r="B677" s="14" t="s">
        <v>7312</v>
      </c>
      <c r="C677" s="15" t="s">
        <v>11172</v>
      </c>
      <c r="D677" s="15">
        <v>420.0</v>
      </c>
      <c r="E677" s="15" t="s">
        <v>15414</v>
      </c>
      <c r="F677" s="15" t="s">
        <v>14800</v>
      </c>
      <c r="G677" s="15">
        <v>597.0</v>
      </c>
      <c r="H677" s="15" t="s">
        <v>13859</v>
      </c>
      <c r="I677" s="15" t="s">
        <v>12342</v>
      </c>
      <c r="K677" s="15" t="s">
        <v>13860</v>
      </c>
      <c r="L677" s="15" t="s">
        <v>13861</v>
      </c>
    </row>
    <row r="678">
      <c r="A678" s="15" t="s">
        <v>11174</v>
      </c>
      <c r="B678" s="14" t="s">
        <v>7314</v>
      </c>
      <c r="C678" s="15" t="s">
        <v>11175</v>
      </c>
      <c r="D678" s="15">
        <v>421.0</v>
      </c>
      <c r="E678" s="15" t="s">
        <v>15415</v>
      </c>
      <c r="F678" s="15" t="s">
        <v>14802</v>
      </c>
      <c r="G678" s="15">
        <v>598.0</v>
      </c>
      <c r="H678" s="15" t="s">
        <v>13862</v>
      </c>
      <c r="I678" s="15" t="s">
        <v>12344</v>
      </c>
      <c r="K678" s="15" t="s">
        <v>13863</v>
      </c>
      <c r="L678" s="15" t="s">
        <v>13864</v>
      </c>
    </row>
    <row r="679">
      <c r="A679" s="15" t="s">
        <v>11177</v>
      </c>
      <c r="B679" s="14" t="s">
        <v>7317</v>
      </c>
      <c r="C679" s="15" t="s">
        <v>11178</v>
      </c>
      <c r="D679" s="15">
        <v>421.0</v>
      </c>
      <c r="E679" s="15" t="s">
        <v>15416</v>
      </c>
      <c r="F679" s="15" t="s">
        <v>14804</v>
      </c>
      <c r="G679" s="15">
        <v>598.0</v>
      </c>
      <c r="H679" s="15" t="s">
        <v>13865</v>
      </c>
      <c r="I679" s="15" t="s">
        <v>12346</v>
      </c>
      <c r="K679" s="15" t="s">
        <v>13866</v>
      </c>
      <c r="L679" s="15" t="s">
        <v>13864</v>
      </c>
    </row>
    <row r="680">
      <c r="A680" s="15" t="s">
        <v>11180</v>
      </c>
      <c r="B680" s="14" t="s">
        <v>7323</v>
      </c>
      <c r="C680" s="15" t="s">
        <v>11181</v>
      </c>
      <c r="D680" s="15">
        <v>421.0</v>
      </c>
      <c r="E680" s="15" t="s">
        <v>15417</v>
      </c>
      <c r="F680" s="15" t="s">
        <v>14806</v>
      </c>
      <c r="G680" s="15">
        <v>598.0</v>
      </c>
      <c r="H680" s="15" t="s">
        <v>13867</v>
      </c>
      <c r="I680" s="15" t="s">
        <v>12349</v>
      </c>
      <c r="K680" s="15" t="s">
        <v>13868</v>
      </c>
      <c r="L680" s="15" t="s">
        <v>13869</v>
      </c>
    </row>
    <row r="681">
      <c r="A681" s="15" t="s">
        <v>11182</v>
      </c>
      <c r="B681" s="14" t="s">
        <v>7320</v>
      </c>
      <c r="C681" s="15" t="s">
        <v>11183</v>
      </c>
      <c r="D681" s="15">
        <v>422.0</v>
      </c>
      <c r="E681" s="15" t="s">
        <v>15418</v>
      </c>
      <c r="F681" s="15" t="s">
        <v>14808</v>
      </c>
      <c r="G681" s="15">
        <v>600.0</v>
      </c>
      <c r="H681" s="15" t="s">
        <v>13870</v>
      </c>
      <c r="I681" s="15" t="s">
        <v>12353</v>
      </c>
      <c r="K681" s="15" t="s">
        <v>13871</v>
      </c>
      <c r="L681" s="15" t="s">
        <v>13872</v>
      </c>
    </row>
    <row r="682">
      <c r="A682" s="15" t="s">
        <v>11185</v>
      </c>
      <c r="B682" s="14" t="s">
        <v>7323</v>
      </c>
      <c r="C682" s="15" t="s">
        <v>11186</v>
      </c>
      <c r="D682" s="15">
        <v>422.0</v>
      </c>
      <c r="E682" s="15" t="s">
        <v>15419</v>
      </c>
      <c r="F682" s="15" t="s">
        <v>14810</v>
      </c>
      <c r="G682" s="15">
        <v>600.0</v>
      </c>
      <c r="H682" s="15" t="s">
        <v>13873</v>
      </c>
      <c r="I682" s="15" t="s">
        <v>12357</v>
      </c>
      <c r="K682" s="15" t="s">
        <v>13874</v>
      </c>
      <c r="L682" s="15" t="s">
        <v>13875</v>
      </c>
    </row>
    <row r="683">
      <c r="A683" s="15" t="s">
        <v>11188</v>
      </c>
      <c r="B683" s="14" t="s">
        <v>7325</v>
      </c>
      <c r="C683" s="15" t="s">
        <v>11189</v>
      </c>
      <c r="D683" s="15">
        <v>423.0</v>
      </c>
      <c r="E683" s="15" t="s">
        <v>15420</v>
      </c>
      <c r="F683" s="15" t="s">
        <v>14812</v>
      </c>
      <c r="G683" s="15">
        <v>601.0</v>
      </c>
      <c r="H683" s="15" t="s">
        <v>13876</v>
      </c>
      <c r="I683" s="15" t="s">
        <v>12361</v>
      </c>
      <c r="K683" s="15" t="s">
        <v>13877</v>
      </c>
      <c r="L683" s="15" t="s">
        <v>13878</v>
      </c>
    </row>
    <row r="684">
      <c r="A684" s="15" t="s">
        <v>11191</v>
      </c>
      <c r="B684" s="14" t="s">
        <v>7328</v>
      </c>
      <c r="C684" s="15" t="s">
        <v>11192</v>
      </c>
      <c r="D684" s="15">
        <v>423.0</v>
      </c>
      <c r="E684" s="15" t="s">
        <v>15421</v>
      </c>
      <c r="F684" s="15" t="s">
        <v>14814</v>
      </c>
      <c r="G684" s="15">
        <v>602.0</v>
      </c>
      <c r="H684" s="15" t="s">
        <v>13879</v>
      </c>
      <c r="I684" s="15" t="s">
        <v>12365</v>
      </c>
      <c r="K684" s="15" t="s">
        <v>13880</v>
      </c>
      <c r="L684" s="15" t="s">
        <v>13881</v>
      </c>
    </row>
    <row r="685">
      <c r="A685" s="15" t="s">
        <v>11194</v>
      </c>
      <c r="B685" s="14" t="s">
        <v>7331</v>
      </c>
      <c r="C685" s="15" t="s">
        <v>11195</v>
      </c>
      <c r="D685" s="15">
        <v>424.0</v>
      </c>
      <c r="E685" s="15" t="s">
        <v>15422</v>
      </c>
      <c r="F685" s="15" t="s">
        <v>14816</v>
      </c>
      <c r="G685" s="15">
        <v>603.0</v>
      </c>
      <c r="H685" s="15" t="s">
        <v>13882</v>
      </c>
      <c r="I685" s="15" t="s">
        <v>12369</v>
      </c>
      <c r="K685" s="15" t="s">
        <v>13883</v>
      </c>
      <c r="L685" s="15" t="s">
        <v>13884</v>
      </c>
    </row>
    <row r="686">
      <c r="A686" s="15" t="s">
        <v>11197</v>
      </c>
      <c r="B686" s="14" t="s">
        <v>7334</v>
      </c>
      <c r="C686" s="15" t="s">
        <v>11198</v>
      </c>
      <c r="D686" s="15">
        <v>424.0</v>
      </c>
      <c r="E686" s="15" t="s">
        <v>15423</v>
      </c>
      <c r="F686" s="15" t="s">
        <v>14818</v>
      </c>
      <c r="G686" s="15">
        <v>604.0</v>
      </c>
      <c r="H686" s="15" t="s">
        <v>13885</v>
      </c>
      <c r="I686" s="15" t="s">
        <v>12373</v>
      </c>
      <c r="K686" s="15" t="s">
        <v>13886</v>
      </c>
      <c r="L686" s="15" t="s">
        <v>13887</v>
      </c>
    </row>
    <row r="687">
      <c r="A687" s="15" t="s">
        <v>11200</v>
      </c>
      <c r="B687" s="14" t="s">
        <v>7337</v>
      </c>
      <c r="C687" s="15" t="s">
        <v>11201</v>
      </c>
      <c r="D687" s="15">
        <v>425.0</v>
      </c>
      <c r="E687" s="15" t="s">
        <v>15424</v>
      </c>
      <c r="F687" s="15" t="s">
        <v>15052</v>
      </c>
      <c r="G687" s="15">
        <v>604.0</v>
      </c>
      <c r="H687" s="15" t="s">
        <v>13888</v>
      </c>
      <c r="I687" s="15" t="s">
        <v>12377</v>
      </c>
      <c r="K687" s="15" t="s">
        <v>13889</v>
      </c>
      <c r="L687" s="15" t="s">
        <v>13890</v>
      </c>
    </row>
    <row r="688">
      <c r="A688" s="15" t="s">
        <v>11203</v>
      </c>
      <c r="B688" s="14" t="s">
        <v>7339</v>
      </c>
      <c r="C688" s="15" t="s">
        <v>11204</v>
      </c>
      <c r="D688" s="15">
        <v>425.0</v>
      </c>
      <c r="E688" s="15" t="s">
        <v>15425</v>
      </c>
      <c r="F688" s="15" t="s">
        <v>15251</v>
      </c>
      <c r="G688" s="15">
        <v>605.0</v>
      </c>
      <c r="H688" s="15" t="s">
        <v>13891</v>
      </c>
      <c r="I688" s="15" t="s">
        <v>12383</v>
      </c>
      <c r="K688" s="15" t="s">
        <v>13892</v>
      </c>
      <c r="L688" s="15" t="s">
        <v>13893</v>
      </c>
    </row>
    <row r="689">
      <c r="A689" s="15" t="s">
        <v>11206</v>
      </c>
      <c r="B689" s="14" t="s">
        <v>7342</v>
      </c>
      <c r="C689" s="15" t="s">
        <v>11207</v>
      </c>
      <c r="D689" s="15">
        <v>426.0</v>
      </c>
      <c r="E689" s="15" t="s">
        <v>15426</v>
      </c>
      <c r="F689" s="15" t="s">
        <v>14822</v>
      </c>
      <c r="G689" s="15">
        <v>605.0</v>
      </c>
      <c r="H689" s="15" t="s">
        <v>13894</v>
      </c>
      <c r="I689" s="15" t="s">
        <v>12387</v>
      </c>
      <c r="K689" s="15" t="s">
        <v>13895</v>
      </c>
      <c r="L689" s="15" t="s">
        <v>13896</v>
      </c>
    </row>
    <row r="690">
      <c r="A690" s="15" t="s">
        <v>11209</v>
      </c>
      <c r="B690" s="14" t="s">
        <v>7344</v>
      </c>
      <c r="C690" s="15" t="s">
        <v>11210</v>
      </c>
      <c r="D690" s="15">
        <v>426.0</v>
      </c>
      <c r="E690" s="15" t="s">
        <v>15427</v>
      </c>
      <c r="F690" s="15" t="s">
        <v>14824</v>
      </c>
      <c r="G690" s="15">
        <v>606.0</v>
      </c>
      <c r="H690" s="15" t="s">
        <v>13897</v>
      </c>
      <c r="I690" s="15" t="s">
        <v>12391</v>
      </c>
      <c r="K690" s="15" t="s">
        <v>13898</v>
      </c>
      <c r="L690" s="15" t="s">
        <v>13899</v>
      </c>
    </row>
    <row r="691">
      <c r="A691" s="15" t="s">
        <v>11212</v>
      </c>
      <c r="B691" s="14" t="s">
        <v>7347</v>
      </c>
      <c r="C691" s="15" t="s">
        <v>11213</v>
      </c>
      <c r="D691" s="15">
        <v>426.0</v>
      </c>
      <c r="E691" s="15" t="s">
        <v>15428</v>
      </c>
      <c r="F691" s="15" t="s">
        <v>14826</v>
      </c>
      <c r="G691" s="15">
        <v>607.0</v>
      </c>
      <c r="H691" s="15" t="s">
        <v>13900</v>
      </c>
      <c r="I691" s="15" t="s">
        <v>12393</v>
      </c>
      <c r="K691" s="15" t="s">
        <v>13901</v>
      </c>
      <c r="L691" s="15" t="s">
        <v>13902</v>
      </c>
    </row>
    <row r="692">
      <c r="A692" s="15" t="s">
        <v>11215</v>
      </c>
      <c r="B692" s="14" t="s">
        <v>7350</v>
      </c>
      <c r="C692" s="15" t="s">
        <v>11216</v>
      </c>
      <c r="D692" s="15">
        <v>427.0</v>
      </c>
      <c r="E692" s="15" t="s">
        <v>15429</v>
      </c>
      <c r="F692" s="15" t="s">
        <v>14828</v>
      </c>
      <c r="G692" s="15">
        <v>607.0</v>
      </c>
      <c r="H692" s="15" t="s">
        <v>13903</v>
      </c>
      <c r="I692" s="15" t="s">
        <v>12397</v>
      </c>
      <c r="K692" s="15" t="s">
        <v>13904</v>
      </c>
      <c r="L692" s="15" t="s">
        <v>13905</v>
      </c>
    </row>
    <row r="693">
      <c r="A693" s="15" t="s">
        <v>11218</v>
      </c>
      <c r="B693" s="14" t="s">
        <v>7352</v>
      </c>
      <c r="C693" s="15" t="s">
        <v>11219</v>
      </c>
      <c r="D693" s="15">
        <v>427.0</v>
      </c>
      <c r="E693" s="15" t="s">
        <v>15430</v>
      </c>
      <c r="F693" s="15" t="s">
        <v>14830</v>
      </c>
      <c r="G693" s="15">
        <v>608.0</v>
      </c>
      <c r="H693" s="15" t="s">
        <v>13906</v>
      </c>
      <c r="I693" s="15" t="s">
        <v>12400</v>
      </c>
      <c r="K693" s="15" t="s">
        <v>13907</v>
      </c>
      <c r="L693" s="15" t="s">
        <v>13908</v>
      </c>
    </row>
    <row r="694">
      <c r="A694" s="15" t="s">
        <v>11221</v>
      </c>
      <c r="B694" s="14" t="s">
        <v>7355</v>
      </c>
      <c r="C694" s="15" t="s">
        <v>11222</v>
      </c>
      <c r="D694" s="15">
        <v>428.0</v>
      </c>
      <c r="E694" s="15" t="s">
        <v>15431</v>
      </c>
      <c r="F694" s="15" t="s">
        <v>14832</v>
      </c>
      <c r="G694" s="15">
        <v>611.0</v>
      </c>
      <c r="H694" s="15" t="s">
        <v>13909</v>
      </c>
      <c r="I694" s="15" t="s">
        <v>12404</v>
      </c>
      <c r="K694" s="15" t="s">
        <v>4102</v>
      </c>
      <c r="L694" s="15" t="s">
        <v>13910</v>
      </c>
    </row>
    <row r="695">
      <c r="A695" s="15" t="s">
        <v>11224</v>
      </c>
      <c r="B695" s="14" t="s">
        <v>7358</v>
      </c>
      <c r="C695" s="15" t="s">
        <v>11225</v>
      </c>
      <c r="D695" s="15">
        <v>428.0</v>
      </c>
      <c r="E695" s="15" t="s">
        <v>15432</v>
      </c>
      <c r="F695" s="15" t="s">
        <v>14834</v>
      </c>
      <c r="G695" s="15">
        <v>612.0</v>
      </c>
      <c r="H695" s="15" t="s">
        <v>13911</v>
      </c>
      <c r="I695" s="15" t="s">
        <v>12408</v>
      </c>
      <c r="K695" s="15" t="s">
        <v>13912</v>
      </c>
      <c r="L695" s="15" t="s">
        <v>13913</v>
      </c>
    </row>
    <row r="696">
      <c r="A696" s="15" t="s">
        <v>11227</v>
      </c>
      <c r="B696" s="14" t="s">
        <v>7361</v>
      </c>
      <c r="C696" s="15" t="s">
        <v>11228</v>
      </c>
      <c r="D696" s="15">
        <v>428.0</v>
      </c>
      <c r="E696" s="15" t="s">
        <v>15433</v>
      </c>
      <c r="F696" s="15" t="s">
        <v>14836</v>
      </c>
      <c r="G696" s="15">
        <v>612.0</v>
      </c>
      <c r="H696" s="15" t="s">
        <v>13914</v>
      </c>
      <c r="I696" s="15" t="s">
        <v>12412</v>
      </c>
      <c r="K696" s="15" t="s">
        <v>13915</v>
      </c>
      <c r="L696" s="15" t="s">
        <v>13916</v>
      </c>
    </row>
    <row r="697">
      <c r="A697" s="15" t="s">
        <v>11230</v>
      </c>
      <c r="B697" s="14" t="s">
        <v>7363</v>
      </c>
      <c r="C697" s="15" t="s">
        <v>11231</v>
      </c>
      <c r="D697" s="15">
        <v>429.0</v>
      </c>
      <c r="E697" s="15" t="s">
        <v>15434</v>
      </c>
      <c r="F697" s="15" t="s">
        <v>14838</v>
      </c>
      <c r="G697" s="15">
        <v>613.0</v>
      </c>
      <c r="H697" s="15" t="s">
        <v>13917</v>
      </c>
      <c r="I697" s="15" t="s">
        <v>12416</v>
      </c>
      <c r="K697" s="15" t="s">
        <v>13918</v>
      </c>
      <c r="L697" s="15" t="s">
        <v>13919</v>
      </c>
    </row>
    <row r="698">
      <c r="A698" s="15" t="s">
        <v>11233</v>
      </c>
      <c r="B698" s="14" t="s">
        <v>7366</v>
      </c>
      <c r="C698" s="15" t="s">
        <v>11234</v>
      </c>
      <c r="D698" s="15">
        <v>429.0</v>
      </c>
      <c r="E698" s="15" t="s">
        <v>15435</v>
      </c>
      <c r="F698" s="15" t="s">
        <v>14840</v>
      </c>
      <c r="G698" s="15">
        <v>613.0</v>
      </c>
      <c r="H698" s="15" t="s">
        <v>13920</v>
      </c>
      <c r="I698" s="15" t="s">
        <v>12420</v>
      </c>
      <c r="K698" s="15" t="s">
        <v>13921</v>
      </c>
      <c r="L698" s="15" t="s">
        <v>13922</v>
      </c>
    </row>
    <row r="699">
      <c r="A699" s="15" t="s">
        <v>11236</v>
      </c>
      <c r="B699" s="14" t="s">
        <v>7368</v>
      </c>
      <c r="C699" s="15" t="s">
        <v>11237</v>
      </c>
      <c r="D699" s="15">
        <v>429.0</v>
      </c>
      <c r="E699" s="15" t="s">
        <v>15436</v>
      </c>
      <c r="F699" s="15" t="s">
        <v>14842</v>
      </c>
      <c r="G699" s="15">
        <v>614.0</v>
      </c>
      <c r="H699" s="15" t="s">
        <v>13923</v>
      </c>
      <c r="I699" s="15" t="s">
        <v>12424</v>
      </c>
      <c r="K699" s="15" t="s">
        <v>13924</v>
      </c>
      <c r="L699" s="15" t="s">
        <v>13925</v>
      </c>
    </row>
    <row r="700">
      <c r="A700" s="15" t="s">
        <v>11239</v>
      </c>
      <c r="B700" s="14" t="s">
        <v>7371</v>
      </c>
      <c r="C700" s="15" t="s">
        <v>11240</v>
      </c>
      <c r="D700" s="15">
        <v>430.0</v>
      </c>
      <c r="E700" s="15" t="s">
        <v>15437</v>
      </c>
      <c r="F700" s="15" t="s">
        <v>14844</v>
      </c>
      <c r="G700" s="15">
        <v>615.0</v>
      </c>
      <c r="H700" s="15" t="s">
        <v>13926</v>
      </c>
      <c r="I700" s="15" t="s">
        <v>12428</v>
      </c>
      <c r="K700" s="15" t="s">
        <v>13927</v>
      </c>
      <c r="L700" s="15" t="s">
        <v>13928</v>
      </c>
    </row>
    <row r="701">
      <c r="A701" s="15" t="s">
        <v>11242</v>
      </c>
      <c r="B701" s="14" t="s">
        <v>7374</v>
      </c>
      <c r="C701" s="15" t="s">
        <v>11243</v>
      </c>
      <c r="D701" s="15">
        <v>431.0</v>
      </c>
      <c r="E701" s="15" t="s">
        <v>15438</v>
      </c>
      <c r="F701" s="15" t="s">
        <v>14846</v>
      </c>
      <c r="G701" s="15">
        <v>615.0</v>
      </c>
      <c r="H701" s="15" t="s">
        <v>13929</v>
      </c>
      <c r="I701" s="15" t="s">
        <v>12432</v>
      </c>
      <c r="K701" s="15" t="s">
        <v>13930</v>
      </c>
      <c r="L701" s="15" t="s">
        <v>13931</v>
      </c>
    </row>
    <row r="702">
      <c r="A702" s="15" t="s">
        <v>11245</v>
      </c>
      <c r="B702" s="14" t="s">
        <v>7376</v>
      </c>
      <c r="C702" s="15" t="s">
        <v>11246</v>
      </c>
      <c r="D702" s="15">
        <v>431.0</v>
      </c>
      <c r="E702" s="15" t="s">
        <v>15439</v>
      </c>
      <c r="F702" s="15" t="s">
        <v>14848</v>
      </c>
      <c r="G702" s="15">
        <v>616.0</v>
      </c>
      <c r="H702" s="15" t="s">
        <v>13932</v>
      </c>
      <c r="I702" s="15" t="s">
        <v>12436</v>
      </c>
      <c r="K702" s="15" t="s">
        <v>13933</v>
      </c>
      <c r="L702" s="15" t="s">
        <v>13934</v>
      </c>
    </row>
    <row r="703">
      <c r="A703" s="15" t="s">
        <v>11248</v>
      </c>
      <c r="B703" s="14" t="s">
        <v>7379</v>
      </c>
      <c r="C703" s="15" t="s">
        <v>11249</v>
      </c>
      <c r="D703" s="15">
        <v>432.0</v>
      </c>
      <c r="E703" s="15" t="s">
        <v>15440</v>
      </c>
      <c r="F703" s="15" t="s">
        <v>14850</v>
      </c>
      <c r="G703" s="15">
        <v>617.0</v>
      </c>
      <c r="H703" s="15" t="s">
        <v>4155</v>
      </c>
      <c r="I703" s="15" t="s">
        <v>12440</v>
      </c>
      <c r="K703" s="15" t="s">
        <v>13935</v>
      </c>
      <c r="L703" s="15" t="s">
        <v>13936</v>
      </c>
    </row>
    <row r="704">
      <c r="A704" s="15" t="s">
        <v>11251</v>
      </c>
      <c r="B704" s="14" t="s">
        <v>7382</v>
      </c>
      <c r="C704" s="15" t="s">
        <v>11252</v>
      </c>
      <c r="D704" s="15">
        <v>432.0</v>
      </c>
      <c r="E704" s="15" t="s">
        <v>15441</v>
      </c>
      <c r="F704" s="15" t="s">
        <v>14852</v>
      </c>
      <c r="G704" s="15">
        <v>618.0</v>
      </c>
      <c r="H704" s="15" t="s">
        <v>13937</v>
      </c>
      <c r="I704" s="15" t="s">
        <v>12444</v>
      </c>
      <c r="K704" s="15" t="s">
        <v>13938</v>
      </c>
      <c r="L704" s="15" t="s">
        <v>13939</v>
      </c>
    </row>
    <row r="705">
      <c r="A705" s="15" t="s">
        <v>11254</v>
      </c>
      <c r="B705" s="14" t="s">
        <v>7385</v>
      </c>
      <c r="C705" s="15" t="s">
        <v>11255</v>
      </c>
      <c r="D705" s="15">
        <v>432.0</v>
      </c>
      <c r="E705" s="15" t="s">
        <v>15442</v>
      </c>
      <c r="F705" s="15" t="s">
        <v>14854</v>
      </c>
      <c r="G705" s="15">
        <v>619.0</v>
      </c>
      <c r="H705" s="15" t="s">
        <v>13940</v>
      </c>
      <c r="I705" s="15" t="s">
        <v>12446</v>
      </c>
      <c r="K705" s="15" t="s">
        <v>13941</v>
      </c>
      <c r="L705" s="15" t="s">
        <v>13942</v>
      </c>
    </row>
    <row r="706">
      <c r="A706" s="15" t="s">
        <v>11257</v>
      </c>
      <c r="B706" s="14" t="s">
        <v>7388</v>
      </c>
      <c r="C706" s="15" t="s">
        <v>11258</v>
      </c>
      <c r="D706" s="15">
        <v>432.0</v>
      </c>
      <c r="E706" s="15" t="s">
        <v>15443</v>
      </c>
      <c r="F706" s="15" t="s">
        <v>14856</v>
      </c>
      <c r="G706" s="15">
        <v>620.0</v>
      </c>
      <c r="H706" s="15" t="s">
        <v>13943</v>
      </c>
      <c r="I706" s="15" t="s">
        <v>12450</v>
      </c>
      <c r="K706" s="15" t="s">
        <v>13944</v>
      </c>
      <c r="L706" s="15" t="s">
        <v>13945</v>
      </c>
    </row>
    <row r="707">
      <c r="A707" s="15" t="s">
        <v>11260</v>
      </c>
      <c r="B707" s="14" t="s">
        <v>7391</v>
      </c>
      <c r="C707" s="15" t="s">
        <v>11261</v>
      </c>
      <c r="D707" s="15">
        <v>433.0</v>
      </c>
      <c r="E707" s="15" t="s">
        <v>15444</v>
      </c>
      <c r="F707" s="15" t="s">
        <v>14858</v>
      </c>
      <c r="G707" s="15">
        <v>620.0</v>
      </c>
      <c r="H707" s="15" t="s">
        <v>13946</v>
      </c>
      <c r="I707" s="15" t="s">
        <v>12454</v>
      </c>
      <c r="K707" s="15" t="s">
        <v>13947</v>
      </c>
      <c r="L707" s="15" t="s">
        <v>11157</v>
      </c>
    </row>
    <row r="708">
      <c r="A708" s="15" t="s">
        <v>11262</v>
      </c>
      <c r="B708" s="14" t="s">
        <v>7393</v>
      </c>
      <c r="C708" s="15" t="s">
        <v>11263</v>
      </c>
      <c r="D708" s="15">
        <v>433.0</v>
      </c>
      <c r="E708" s="15" t="s">
        <v>15445</v>
      </c>
      <c r="F708" s="15" t="s">
        <v>14860</v>
      </c>
      <c r="G708" s="15">
        <v>621.0</v>
      </c>
      <c r="H708" s="15" t="s">
        <v>13948</v>
      </c>
      <c r="I708" s="15" t="s">
        <v>12456</v>
      </c>
      <c r="K708" s="15" t="s">
        <v>13949</v>
      </c>
      <c r="L708" s="15" t="s">
        <v>13950</v>
      </c>
    </row>
    <row r="709">
      <c r="A709" s="15" t="s">
        <v>11265</v>
      </c>
      <c r="B709" s="14" t="s">
        <v>7396</v>
      </c>
      <c r="C709" s="15" t="s">
        <v>11266</v>
      </c>
      <c r="D709" s="15">
        <v>433.0</v>
      </c>
      <c r="E709" s="15" t="s">
        <v>15446</v>
      </c>
      <c r="F709" s="15" t="s">
        <v>14862</v>
      </c>
      <c r="G709" s="15">
        <v>621.0</v>
      </c>
      <c r="H709" s="15" t="s">
        <v>13951</v>
      </c>
      <c r="I709" s="15" t="s">
        <v>12460</v>
      </c>
      <c r="K709" s="15" t="s">
        <v>13952</v>
      </c>
      <c r="L709" s="15" t="s">
        <v>13953</v>
      </c>
    </row>
    <row r="710">
      <c r="A710" s="15" t="s">
        <v>11268</v>
      </c>
      <c r="B710" s="14" t="s">
        <v>7398</v>
      </c>
      <c r="C710" s="15" t="s">
        <v>11269</v>
      </c>
      <c r="D710" s="15">
        <v>434.0</v>
      </c>
      <c r="E710" s="15" t="s">
        <v>15447</v>
      </c>
      <c r="F710" s="15" t="s">
        <v>14864</v>
      </c>
      <c r="G710" s="15">
        <v>623.0</v>
      </c>
      <c r="H710" s="15" t="s">
        <v>13954</v>
      </c>
      <c r="I710" s="15" t="s">
        <v>12466</v>
      </c>
      <c r="K710" s="15" t="s">
        <v>13955</v>
      </c>
      <c r="L710" s="15" t="s">
        <v>13925</v>
      </c>
    </row>
    <row r="711">
      <c r="A711" s="15" t="s">
        <v>11270</v>
      </c>
      <c r="B711" s="14" t="s">
        <v>7401</v>
      </c>
      <c r="C711" s="15" t="s">
        <v>11271</v>
      </c>
      <c r="D711" s="15">
        <v>434.0</v>
      </c>
      <c r="E711" s="15" t="s">
        <v>15448</v>
      </c>
      <c r="F711" s="15" t="s">
        <v>14866</v>
      </c>
      <c r="G711" s="15">
        <v>623.0</v>
      </c>
      <c r="H711" s="15" t="s">
        <v>13956</v>
      </c>
      <c r="I711" s="15" t="s">
        <v>12470</v>
      </c>
      <c r="K711" s="15" t="s">
        <v>13957</v>
      </c>
      <c r="L711" s="15" t="s">
        <v>13958</v>
      </c>
    </row>
    <row r="712">
      <c r="A712" s="15" t="s">
        <v>11273</v>
      </c>
      <c r="B712" s="14" t="s">
        <v>7403</v>
      </c>
      <c r="C712" s="15" t="s">
        <v>11274</v>
      </c>
      <c r="D712" s="15">
        <v>435.0</v>
      </c>
      <c r="E712" s="15" t="s">
        <v>15449</v>
      </c>
      <c r="F712" s="15" t="s">
        <v>14868</v>
      </c>
      <c r="G712" s="15">
        <v>625.0</v>
      </c>
      <c r="H712" s="15" t="s">
        <v>13959</v>
      </c>
      <c r="I712" s="15" t="s">
        <v>12474</v>
      </c>
      <c r="K712" s="15" t="s">
        <v>13960</v>
      </c>
      <c r="L712" s="15" t="s">
        <v>13961</v>
      </c>
    </row>
    <row r="713">
      <c r="A713" s="15" t="s">
        <v>11276</v>
      </c>
      <c r="B713" s="14" t="s">
        <v>7406</v>
      </c>
      <c r="C713" s="15" t="s">
        <v>11277</v>
      </c>
      <c r="D713" s="15">
        <v>435.0</v>
      </c>
      <c r="E713" s="15" t="s">
        <v>15450</v>
      </c>
      <c r="F713" s="15" t="s">
        <v>14870</v>
      </c>
      <c r="G713" s="15">
        <v>625.0</v>
      </c>
      <c r="H713" s="15" t="s">
        <v>13962</v>
      </c>
      <c r="I713" s="15" t="s">
        <v>12480</v>
      </c>
      <c r="K713" s="15" t="s">
        <v>13963</v>
      </c>
      <c r="L713" s="15" t="s">
        <v>13964</v>
      </c>
    </row>
    <row r="714">
      <c r="A714" s="15" t="s">
        <v>11278</v>
      </c>
      <c r="B714" s="14" t="s">
        <v>7408</v>
      </c>
      <c r="C714" s="15" t="s">
        <v>11279</v>
      </c>
      <c r="D714" s="15">
        <v>435.0</v>
      </c>
      <c r="E714" s="15" t="s">
        <v>15451</v>
      </c>
      <c r="F714" s="15" t="s">
        <v>14872</v>
      </c>
      <c r="G714" s="15">
        <v>625.0</v>
      </c>
      <c r="H714" s="15" t="s">
        <v>13965</v>
      </c>
      <c r="I714" s="15" t="s">
        <v>12478</v>
      </c>
      <c r="K714" s="15" t="s">
        <v>13966</v>
      </c>
      <c r="L714" s="15" t="s">
        <v>13967</v>
      </c>
    </row>
    <row r="715">
      <c r="A715" s="15" t="s">
        <v>11281</v>
      </c>
      <c r="B715" s="14" t="s">
        <v>7410</v>
      </c>
      <c r="C715" s="15" t="s">
        <v>11282</v>
      </c>
      <c r="D715" s="15">
        <v>436.0</v>
      </c>
      <c r="E715" s="15" t="s">
        <v>15452</v>
      </c>
      <c r="F715" s="15" t="s">
        <v>14874</v>
      </c>
      <c r="G715" s="15">
        <v>625.0</v>
      </c>
      <c r="H715" s="15" t="s">
        <v>13968</v>
      </c>
      <c r="I715" s="15" t="s">
        <v>12482</v>
      </c>
      <c r="K715" s="15" t="s">
        <v>13969</v>
      </c>
      <c r="L715" s="15" t="s">
        <v>13970</v>
      </c>
    </row>
    <row r="716">
      <c r="A716" s="15" t="s">
        <v>11284</v>
      </c>
      <c r="B716" s="14" t="s">
        <v>7412</v>
      </c>
      <c r="C716" s="15" t="s">
        <v>11285</v>
      </c>
      <c r="D716" s="15">
        <v>436.0</v>
      </c>
      <c r="E716" s="15" t="s">
        <v>15453</v>
      </c>
      <c r="F716" s="15" t="s">
        <v>14876</v>
      </c>
      <c r="G716" s="15">
        <v>626.0</v>
      </c>
      <c r="H716" s="15" t="s">
        <v>13971</v>
      </c>
      <c r="I716" s="15" t="s">
        <v>12486</v>
      </c>
      <c r="K716" s="15" t="s">
        <v>13972</v>
      </c>
      <c r="L716" s="15" t="s">
        <v>13973</v>
      </c>
    </row>
    <row r="717">
      <c r="A717" s="15" t="s">
        <v>11286</v>
      </c>
      <c r="B717" s="14" t="s">
        <v>7415</v>
      </c>
      <c r="C717" s="15" t="s">
        <v>11287</v>
      </c>
      <c r="D717" s="15">
        <v>436.0</v>
      </c>
      <c r="E717" s="15" t="s">
        <v>15454</v>
      </c>
      <c r="F717" s="15" t="s">
        <v>14878</v>
      </c>
      <c r="G717" s="15">
        <v>626.0</v>
      </c>
      <c r="H717" s="15" t="s">
        <v>13974</v>
      </c>
      <c r="I717" s="15" t="s">
        <v>12488</v>
      </c>
      <c r="K717" s="15" t="s">
        <v>13975</v>
      </c>
      <c r="L717" s="15" t="s">
        <v>13976</v>
      </c>
    </row>
    <row r="718">
      <c r="A718" s="15" t="s">
        <v>11289</v>
      </c>
      <c r="B718" s="14" t="s">
        <v>7417</v>
      </c>
      <c r="C718" s="15" t="s">
        <v>11290</v>
      </c>
      <c r="D718" s="15">
        <v>437.0</v>
      </c>
      <c r="E718" s="15" t="s">
        <v>15455</v>
      </c>
      <c r="F718" s="15" t="s">
        <v>14880</v>
      </c>
      <c r="G718" s="15">
        <v>627.0</v>
      </c>
      <c r="H718" s="15" t="s">
        <v>13977</v>
      </c>
      <c r="I718" s="15" t="s">
        <v>12492</v>
      </c>
    </row>
    <row r="719">
      <c r="A719" s="15" t="s">
        <v>11292</v>
      </c>
      <c r="B719" s="14" t="s">
        <v>7420</v>
      </c>
      <c r="C719" s="15" t="s">
        <v>11293</v>
      </c>
      <c r="D719" s="15">
        <v>437.0</v>
      </c>
      <c r="E719" s="15" t="s">
        <v>15456</v>
      </c>
      <c r="F719" s="15" t="s">
        <v>14882</v>
      </c>
      <c r="G719" s="15">
        <v>628.0</v>
      </c>
      <c r="H719" s="15" t="s">
        <v>13978</v>
      </c>
      <c r="I719" s="15" t="s">
        <v>12496</v>
      </c>
      <c r="K719" s="15" t="s">
        <v>13979</v>
      </c>
      <c r="L719" s="15" t="s">
        <v>13980</v>
      </c>
    </row>
    <row r="720">
      <c r="A720" s="15" t="s">
        <v>11297</v>
      </c>
      <c r="B720" s="14" t="s">
        <v>7426</v>
      </c>
      <c r="C720" s="15" t="s">
        <v>11298</v>
      </c>
      <c r="D720" s="15">
        <v>437.0</v>
      </c>
      <c r="E720" s="15" t="s">
        <v>15457</v>
      </c>
      <c r="F720" s="15" t="s">
        <v>14884</v>
      </c>
      <c r="G720" s="15">
        <v>629.0</v>
      </c>
      <c r="H720" s="15" t="s">
        <v>13981</v>
      </c>
      <c r="I720" s="15" t="s">
        <v>12502</v>
      </c>
      <c r="K720" s="15" t="s">
        <v>13982</v>
      </c>
      <c r="L720" s="15" t="s">
        <v>13983</v>
      </c>
    </row>
    <row r="721">
      <c r="A721" s="15" t="s">
        <v>11300</v>
      </c>
      <c r="B721" s="14" t="s">
        <v>7428</v>
      </c>
      <c r="C721" s="15" t="s">
        <v>11301</v>
      </c>
      <c r="D721" s="15">
        <v>437.0</v>
      </c>
      <c r="E721" s="15" t="s">
        <v>15458</v>
      </c>
      <c r="F721" s="15" t="s">
        <v>14886</v>
      </c>
      <c r="G721" s="15">
        <v>630.0</v>
      </c>
      <c r="H721" s="15" t="s">
        <v>13984</v>
      </c>
      <c r="I721" s="15" t="s">
        <v>12508</v>
      </c>
      <c r="K721" s="15" t="s">
        <v>13985</v>
      </c>
      <c r="L721" s="15" t="s">
        <v>13986</v>
      </c>
    </row>
    <row r="722">
      <c r="A722" s="15" t="s">
        <v>11303</v>
      </c>
      <c r="B722" s="14" t="s">
        <v>7431</v>
      </c>
      <c r="C722" s="15" t="s">
        <v>11304</v>
      </c>
      <c r="D722" s="15">
        <v>438.0</v>
      </c>
      <c r="E722" s="15" t="s">
        <v>15459</v>
      </c>
      <c r="F722" s="15" t="s">
        <v>14888</v>
      </c>
      <c r="G722" s="15">
        <v>631.0</v>
      </c>
      <c r="H722" s="15" t="s">
        <v>13987</v>
      </c>
      <c r="I722" s="15" t="s">
        <v>12512</v>
      </c>
      <c r="K722" s="15" t="s">
        <v>13988</v>
      </c>
      <c r="L722" s="15" t="s">
        <v>13989</v>
      </c>
    </row>
    <row r="723">
      <c r="A723" s="15" t="s">
        <v>11306</v>
      </c>
      <c r="B723" s="14" t="s">
        <v>7434</v>
      </c>
      <c r="C723" s="15" t="s">
        <v>11307</v>
      </c>
      <c r="D723" s="15">
        <v>439.0</v>
      </c>
      <c r="E723" s="15" t="s">
        <v>15460</v>
      </c>
      <c r="F723" s="15" t="s">
        <v>14890</v>
      </c>
      <c r="G723" s="15">
        <v>631.0</v>
      </c>
      <c r="H723" s="15" t="s">
        <v>13990</v>
      </c>
      <c r="I723" s="15" t="s">
        <v>12516</v>
      </c>
      <c r="K723" s="15" t="s">
        <v>13991</v>
      </c>
      <c r="L723" s="15" t="s">
        <v>13992</v>
      </c>
    </row>
    <row r="724">
      <c r="A724" s="15" t="s">
        <v>11295</v>
      </c>
      <c r="B724" s="14" t="s">
        <v>7423</v>
      </c>
      <c r="C724" s="15" t="s">
        <v>11296</v>
      </c>
      <c r="D724" s="15">
        <v>439.0</v>
      </c>
      <c r="E724" s="15" t="s">
        <v>15461</v>
      </c>
      <c r="F724" s="15" t="s">
        <v>14892</v>
      </c>
      <c r="G724" s="15">
        <v>629.0</v>
      </c>
      <c r="H724" s="15" t="s">
        <v>13993</v>
      </c>
      <c r="I724" s="15" t="s">
        <v>12500</v>
      </c>
      <c r="K724" s="15" t="s">
        <v>13994</v>
      </c>
      <c r="L724" s="15" t="s">
        <v>13995</v>
      </c>
    </row>
    <row r="725">
      <c r="A725" s="15" t="s">
        <v>11309</v>
      </c>
      <c r="B725" s="14" t="s">
        <v>7436</v>
      </c>
      <c r="C725" s="15" t="s">
        <v>11310</v>
      </c>
      <c r="D725" s="15">
        <v>439.0</v>
      </c>
      <c r="E725" s="15" t="s">
        <v>15462</v>
      </c>
      <c r="F725" s="15" t="s">
        <v>14894</v>
      </c>
      <c r="G725" s="15">
        <v>632.0</v>
      </c>
      <c r="H725" s="15" t="s">
        <v>13996</v>
      </c>
      <c r="I725" s="15" t="s">
        <v>12520</v>
      </c>
      <c r="K725" s="15" t="s">
        <v>13997</v>
      </c>
      <c r="L725" s="15" t="s">
        <v>13998</v>
      </c>
    </row>
    <row r="726">
      <c r="A726" s="15" t="s">
        <v>11312</v>
      </c>
      <c r="B726" s="14" t="s">
        <v>7439</v>
      </c>
      <c r="C726" s="15" t="s">
        <v>11313</v>
      </c>
      <c r="D726" s="15">
        <v>440.0</v>
      </c>
      <c r="E726" s="15" t="s">
        <v>15463</v>
      </c>
      <c r="F726" s="15" t="s">
        <v>14896</v>
      </c>
      <c r="G726" s="15">
        <v>632.0</v>
      </c>
      <c r="H726" s="15" t="s">
        <v>13999</v>
      </c>
      <c r="I726" s="15" t="s">
        <v>12526</v>
      </c>
      <c r="K726" s="15" t="s">
        <v>14000</v>
      </c>
      <c r="L726" s="15" t="s">
        <v>14001</v>
      </c>
    </row>
    <row r="727">
      <c r="A727" s="15" t="s">
        <v>11315</v>
      </c>
      <c r="B727" s="14" t="s">
        <v>7441</v>
      </c>
      <c r="C727" s="15" t="s">
        <v>11316</v>
      </c>
      <c r="D727" s="15">
        <v>441.0</v>
      </c>
      <c r="E727" s="15" t="s">
        <v>15464</v>
      </c>
      <c r="F727" s="15" t="s">
        <v>14898</v>
      </c>
      <c r="G727" s="15">
        <v>633.0</v>
      </c>
      <c r="H727" s="15" t="s">
        <v>14002</v>
      </c>
      <c r="I727" s="15" t="s">
        <v>12528</v>
      </c>
      <c r="K727" s="15" t="s">
        <v>14003</v>
      </c>
      <c r="L727" s="15" t="s">
        <v>14004</v>
      </c>
    </row>
    <row r="728">
      <c r="A728" s="15" t="s">
        <v>11318</v>
      </c>
      <c r="B728" s="14" t="s">
        <v>7444</v>
      </c>
      <c r="C728" s="15" t="s">
        <v>11319</v>
      </c>
      <c r="D728" s="15">
        <v>441.0</v>
      </c>
      <c r="E728" s="15" t="s">
        <v>15465</v>
      </c>
      <c r="F728" s="15" t="s">
        <v>14900</v>
      </c>
      <c r="G728" s="15">
        <v>634.0</v>
      </c>
      <c r="H728" s="15" t="s">
        <v>14005</v>
      </c>
      <c r="I728" s="15" t="s">
        <v>12532</v>
      </c>
      <c r="K728" s="15" t="s">
        <v>14006</v>
      </c>
      <c r="L728" s="15" t="s">
        <v>14007</v>
      </c>
    </row>
    <row r="729">
      <c r="A729" s="15" t="s">
        <v>11320</v>
      </c>
      <c r="B729" s="14" t="s">
        <v>7447</v>
      </c>
      <c r="C729" s="15" t="s">
        <v>11321</v>
      </c>
      <c r="D729" s="15">
        <v>441.0</v>
      </c>
      <c r="E729" s="15" t="s">
        <v>15466</v>
      </c>
      <c r="F729" s="15" t="s">
        <v>14902</v>
      </c>
      <c r="G729" s="15">
        <v>635.0</v>
      </c>
      <c r="H729" s="15" t="s">
        <v>14008</v>
      </c>
      <c r="I729" s="15" t="s">
        <v>12536</v>
      </c>
    </row>
    <row r="730">
      <c r="A730" s="15" t="s">
        <v>11323</v>
      </c>
      <c r="B730" s="14" t="s">
        <v>7450</v>
      </c>
      <c r="C730" s="15" t="s">
        <v>11324</v>
      </c>
      <c r="D730" s="15">
        <v>442.0</v>
      </c>
      <c r="E730" s="15" t="s">
        <v>15467</v>
      </c>
      <c r="F730" s="15" t="s">
        <v>14904</v>
      </c>
      <c r="G730" s="15">
        <v>635.0</v>
      </c>
      <c r="H730" s="15" t="s">
        <v>14009</v>
      </c>
      <c r="I730" s="15" t="s">
        <v>12540</v>
      </c>
      <c r="K730" s="15" t="s">
        <v>14010</v>
      </c>
      <c r="L730" s="15" t="s">
        <v>14011</v>
      </c>
    </row>
    <row r="731">
      <c r="A731" s="15" t="s">
        <v>11326</v>
      </c>
      <c r="B731" s="14" t="s">
        <v>7452</v>
      </c>
      <c r="C731" s="15" t="s">
        <v>11327</v>
      </c>
      <c r="D731" s="15">
        <v>442.0</v>
      </c>
      <c r="E731" s="15" t="s">
        <v>15468</v>
      </c>
      <c r="F731" s="15" t="s">
        <v>15098</v>
      </c>
      <c r="G731" s="15">
        <v>636.0</v>
      </c>
      <c r="H731" s="15" t="s">
        <v>14012</v>
      </c>
      <c r="I731" s="15" t="s">
        <v>12544</v>
      </c>
      <c r="K731" s="15" t="s">
        <v>14013</v>
      </c>
      <c r="L731" s="15" t="s">
        <v>14014</v>
      </c>
    </row>
    <row r="732">
      <c r="A732" s="15" t="s">
        <v>11328</v>
      </c>
      <c r="B732" s="14" t="s">
        <v>7455</v>
      </c>
      <c r="C732" s="15" t="s">
        <v>11329</v>
      </c>
      <c r="D732" s="15">
        <v>442.0</v>
      </c>
      <c r="E732" s="15" t="s">
        <v>15469</v>
      </c>
      <c r="F732" s="15" t="s">
        <v>14908</v>
      </c>
      <c r="G732" s="15">
        <v>636.0</v>
      </c>
      <c r="H732" s="15" t="s">
        <v>14015</v>
      </c>
      <c r="I732" s="15" t="s">
        <v>4327</v>
      </c>
      <c r="K732" s="15" t="s">
        <v>14016</v>
      </c>
      <c r="L732" s="15" t="s">
        <v>14017</v>
      </c>
    </row>
    <row r="733">
      <c r="K733" s="15" t="s">
        <v>14018</v>
      </c>
      <c r="L733" s="15" t="s">
        <v>14019</v>
      </c>
    </row>
    <row r="734">
      <c r="A734" s="15" t="s">
        <v>11331</v>
      </c>
      <c r="B734" s="14" t="s">
        <v>7457</v>
      </c>
      <c r="C734" s="15" t="s">
        <v>11332</v>
      </c>
      <c r="D734" s="15">
        <v>443.0</v>
      </c>
      <c r="E734" s="15" t="s">
        <v>15470</v>
      </c>
      <c r="F734" s="15" t="s">
        <v>15101</v>
      </c>
      <c r="G734" s="15">
        <v>636.0</v>
      </c>
      <c r="H734" s="15" t="s">
        <v>14020</v>
      </c>
      <c r="I734" s="15" t="s">
        <v>12552</v>
      </c>
      <c r="K734" s="15" t="s">
        <v>14021</v>
      </c>
      <c r="L734" s="15" t="s">
        <v>14022</v>
      </c>
    </row>
    <row r="735">
      <c r="A735" s="15" t="s">
        <v>11334</v>
      </c>
      <c r="B735" s="14" t="s">
        <v>7459</v>
      </c>
      <c r="C735" s="15" t="s">
        <v>11335</v>
      </c>
      <c r="D735" s="15">
        <v>444.0</v>
      </c>
      <c r="E735" s="15" t="s">
        <v>15471</v>
      </c>
      <c r="F735" s="15" t="s">
        <v>14910</v>
      </c>
      <c r="G735" s="15">
        <v>637.0</v>
      </c>
      <c r="H735" s="15" t="s">
        <v>14023</v>
      </c>
      <c r="I735" s="15" t="s">
        <v>12556</v>
      </c>
      <c r="K735" s="15" t="s">
        <v>14024</v>
      </c>
      <c r="L735" s="15" t="s">
        <v>14025</v>
      </c>
    </row>
    <row r="736">
      <c r="A736" s="15" t="s">
        <v>11337</v>
      </c>
      <c r="B736" s="14" t="s">
        <v>7462</v>
      </c>
      <c r="C736" s="15" t="s">
        <v>11338</v>
      </c>
      <c r="D736" s="15">
        <v>444.0</v>
      </c>
      <c r="E736" s="15" t="s">
        <v>15472</v>
      </c>
      <c r="F736" s="15" t="s">
        <v>14912</v>
      </c>
      <c r="G736" s="15">
        <v>638.0</v>
      </c>
      <c r="H736" s="15" t="s">
        <v>14026</v>
      </c>
      <c r="I736" s="15" t="s">
        <v>12560</v>
      </c>
      <c r="K736" s="15" t="s">
        <v>14027</v>
      </c>
      <c r="L736" s="15" t="s">
        <v>14028</v>
      </c>
    </row>
    <row r="737">
      <c r="A737" s="15" t="s">
        <v>11340</v>
      </c>
      <c r="B737" s="14" t="s">
        <v>7465</v>
      </c>
      <c r="C737" s="15" t="s">
        <v>11341</v>
      </c>
      <c r="D737" s="15">
        <v>444.0</v>
      </c>
      <c r="E737" s="15" t="s">
        <v>15473</v>
      </c>
      <c r="F737" s="15" t="s">
        <v>14914</v>
      </c>
      <c r="G737" s="15">
        <v>639.0</v>
      </c>
      <c r="H737" s="15" t="s">
        <v>14029</v>
      </c>
      <c r="I737" s="15" t="s">
        <v>12564</v>
      </c>
      <c r="K737" s="15" t="s">
        <v>14030</v>
      </c>
      <c r="L737" s="15" t="s">
        <v>14031</v>
      </c>
    </row>
    <row r="738">
      <c r="A738" s="15" t="s">
        <v>11343</v>
      </c>
      <c r="B738" s="14" t="s">
        <v>7468</v>
      </c>
      <c r="C738" s="15" t="s">
        <v>11344</v>
      </c>
      <c r="D738" s="15">
        <v>445.0</v>
      </c>
      <c r="E738" s="15" t="s">
        <v>15474</v>
      </c>
      <c r="F738" s="15" t="s">
        <v>14916</v>
      </c>
      <c r="G738" s="15">
        <v>640.0</v>
      </c>
      <c r="H738" s="15" t="s">
        <v>14032</v>
      </c>
      <c r="I738" s="15" t="s">
        <v>12566</v>
      </c>
      <c r="K738" s="15" t="s">
        <v>14033</v>
      </c>
      <c r="L738" s="15" t="s">
        <v>14034</v>
      </c>
    </row>
    <row r="739">
      <c r="A739" s="15" t="s">
        <v>11346</v>
      </c>
      <c r="B739" s="14" t="s">
        <v>7471</v>
      </c>
      <c r="C739" s="15" t="s">
        <v>11347</v>
      </c>
      <c r="D739" s="15">
        <v>445.0</v>
      </c>
      <c r="E739" s="15" t="s">
        <v>15475</v>
      </c>
      <c r="F739" s="15" t="s">
        <v>14918</v>
      </c>
      <c r="G739" s="15">
        <v>640.0</v>
      </c>
      <c r="H739" s="15" t="s">
        <v>14035</v>
      </c>
      <c r="I739" s="15" t="s">
        <v>12570</v>
      </c>
      <c r="K739" s="15" t="s">
        <v>14036</v>
      </c>
      <c r="L739" s="15" t="s">
        <v>11347</v>
      </c>
    </row>
    <row r="740">
      <c r="A740" s="15" t="s">
        <v>11349</v>
      </c>
      <c r="B740" s="14" t="s">
        <v>7473</v>
      </c>
      <c r="C740" s="15" t="s">
        <v>11350</v>
      </c>
      <c r="D740" s="15">
        <v>446.0</v>
      </c>
      <c r="E740" s="15" t="s">
        <v>15476</v>
      </c>
      <c r="F740" s="15" t="s">
        <v>14920</v>
      </c>
      <c r="G740" s="15">
        <v>641.0</v>
      </c>
      <c r="H740" s="15" t="s">
        <v>14037</v>
      </c>
      <c r="I740" s="15" t="s">
        <v>12574</v>
      </c>
      <c r="K740" s="15" t="s">
        <v>14038</v>
      </c>
      <c r="L740" s="15" t="s">
        <v>14039</v>
      </c>
    </row>
    <row r="741">
      <c r="A741" s="15" t="s">
        <v>11352</v>
      </c>
      <c r="B741" s="14" t="s">
        <v>7476</v>
      </c>
      <c r="C741" s="15" t="s">
        <v>11353</v>
      </c>
      <c r="D741" s="15">
        <v>446.0</v>
      </c>
      <c r="E741" s="15" t="s">
        <v>15477</v>
      </c>
      <c r="F741" s="15" t="s">
        <v>14922</v>
      </c>
      <c r="G741" s="15">
        <v>641.0</v>
      </c>
      <c r="H741" s="15" t="s">
        <v>14040</v>
      </c>
      <c r="I741" s="15" t="s">
        <v>12578</v>
      </c>
      <c r="K741" s="15" t="s">
        <v>14041</v>
      </c>
      <c r="L741" s="15" t="s">
        <v>14042</v>
      </c>
    </row>
    <row r="742">
      <c r="A742" s="15" t="s">
        <v>11355</v>
      </c>
      <c r="B742" s="14" t="s">
        <v>7478</v>
      </c>
      <c r="C742" s="15" t="s">
        <v>11356</v>
      </c>
      <c r="D742" s="15">
        <v>448.0</v>
      </c>
      <c r="E742" s="15" t="s">
        <v>15478</v>
      </c>
      <c r="F742" s="15" t="s">
        <v>14924</v>
      </c>
      <c r="G742" s="15">
        <v>645.0</v>
      </c>
      <c r="H742" s="15" t="s">
        <v>14043</v>
      </c>
      <c r="I742" s="15" t="s">
        <v>12581</v>
      </c>
      <c r="K742" s="15" t="s">
        <v>14044</v>
      </c>
      <c r="L742" s="15" t="s">
        <v>14045</v>
      </c>
    </row>
    <row r="743">
      <c r="A743" s="15" t="s">
        <v>11358</v>
      </c>
      <c r="B743" s="14" t="s">
        <v>7481</v>
      </c>
      <c r="C743" s="15" t="s">
        <v>11359</v>
      </c>
      <c r="D743" s="15">
        <v>448.0</v>
      </c>
      <c r="E743" s="15" t="s">
        <v>15479</v>
      </c>
      <c r="F743" s="15" t="s">
        <v>14926</v>
      </c>
      <c r="G743" s="15">
        <v>645.0</v>
      </c>
      <c r="H743" s="15" t="s">
        <v>14046</v>
      </c>
      <c r="I743" s="15" t="s">
        <v>13033</v>
      </c>
      <c r="K743" s="15" t="s">
        <v>14047</v>
      </c>
      <c r="L743" s="15" t="s">
        <v>14048</v>
      </c>
    </row>
    <row r="744">
      <c r="A744" s="15" t="s">
        <v>11361</v>
      </c>
      <c r="B744" s="14" t="s">
        <v>7483</v>
      </c>
      <c r="C744" s="15" t="s">
        <v>11362</v>
      </c>
      <c r="D744" s="15">
        <v>448.0</v>
      </c>
      <c r="E744" s="15" t="s">
        <v>15480</v>
      </c>
      <c r="F744" s="15" t="s">
        <v>14928</v>
      </c>
      <c r="G744" s="15">
        <v>645.0</v>
      </c>
      <c r="H744" s="15" t="s">
        <v>14049</v>
      </c>
      <c r="I744" s="15" t="s">
        <v>13037</v>
      </c>
      <c r="K744" s="15" t="s">
        <v>14050</v>
      </c>
      <c r="L744" s="15" t="s">
        <v>14051</v>
      </c>
    </row>
    <row r="745">
      <c r="A745" s="15" t="s">
        <v>11364</v>
      </c>
      <c r="B745" s="14" t="s">
        <v>7492</v>
      </c>
      <c r="C745" s="15" t="s">
        <v>11365</v>
      </c>
      <c r="D745" s="15">
        <v>448.0</v>
      </c>
      <c r="E745" s="15" t="s">
        <v>15480</v>
      </c>
      <c r="F745" s="15" t="s">
        <v>14928</v>
      </c>
      <c r="G745" s="15">
        <v>646.0</v>
      </c>
      <c r="H745" s="15" t="s">
        <v>14049</v>
      </c>
      <c r="I745" s="15" t="s">
        <v>13037</v>
      </c>
      <c r="K745" s="15" t="s">
        <v>14052</v>
      </c>
      <c r="L745" s="15" t="s">
        <v>14053</v>
      </c>
    </row>
    <row r="746">
      <c r="A746" s="15" t="s">
        <v>11368</v>
      </c>
      <c r="B746" s="14" t="s">
        <v>7486</v>
      </c>
      <c r="C746" s="15" t="s">
        <v>11369</v>
      </c>
      <c r="D746" s="15">
        <v>449.0</v>
      </c>
      <c r="E746" s="15" t="s">
        <v>15481</v>
      </c>
      <c r="F746" s="15" t="s">
        <v>14930</v>
      </c>
      <c r="G746" s="15">
        <v>647.0</v>
      </c>
      <c r="H746" s="15" t="s">
        <v>14054</v>
      </c>
      <c r="I746" s="15" t="s">
        <v>13041</v>
      </c>
      <c r="K746" s="15" t="s">
        <v>14055</v>
      </c>
      <c r="L746" s="15" t="s">
        <v>14056</v>
      </c>
    </row>
    <row r="747">
      <c r="A747" s="15" t="s">
        <v>11371</v>
      </c>
      <c r="B747" s="14" t="s">
        <v>7489</v>
      </c>
      <c r="C747" s="15" t="s">
        <v>11372</v>
      </c>
      <c r="D747" s="15">
        <v>450.0</v>
      </c>
      <c r="E747" s="15" t="s">
        <v>15482</v>
      </c>
      <c r="F747" s="15" t="s">
        <v>15114</v>
      </c>
      <c r="G747" s="15">
        <v>648.0</v>
      </c>
      <c r="H747" s="15" t="s">
        <v>14057</v>
      </c>
      <c r="I747" s="15" t="s">
        <v>13045</v>
      </c>
      <c r="K747" s="15" t="s">
        <v>14058</v>
      </c>
      <c r="L747" s="15" t="s">
        <v>14059</v>
      </c>
    </row>
    <row r="748">
      <c r="A748" s="15" t="s">
        <v>11374</v>
      </c>
      <c r="B748" s="14" t="s">
        <v>7492</v>
      </c>
      <c r="C748" s="15" t="s">
        <v>11375</v>
      </c>
      <c r="D748" s="15">
        <v>450.0</v>
      </c>
      <c r="E748" s="15" t="s">
        <v>15483</v>
      </c>
      <c r="F748" s="15" t="s">
        <v>14932</v>
      </c>
      <c r="G748" s="15">
        <v>649.0</v>
      </c>
      <c r="H748" s="15" t="s">
        <v>14060</v>
      </c>
      <c r="I748" s="15" t="s">
        <v>13049</v>
      </c>
      <c r="K748" s="15" t="s">
        <v>14061</v>
      </c>
      <c r="L748" s="15" t="s">
        <v>14062</v>
      </c>
    </row>
    <row r="749">
      <c r="A749" s="15" t="s">
        <v>11377</v>
      </c>
      <c r="B749" s="14" t="s">
        <v>7495</v>
      </c>
      <c r="C749" s="15" t="s">
        <v>11378</v>
      </c>
      <c r="D749" s="15">
        <v>451.0</v>
      </c>
      <c r="E749" s="15" t="s">
        <v>15484</v>
      </c>
      <c r="F749" s="15" t="s">
        <v>14934</v>
      </c>
      <c r="G749" s="15">
        <v>650.0</v>
      </c>
      <c r="H749" s="15" t="s">
        <v>14063</v>
      </c>
      <c r="I749" s="15" t="s">
        <v>13053</v>
      </c>
      <c r="K749" s="15" t="s">
        <v>14064</v>
      </c>
      <c r="L749" s="15" t="s">
        <v>14065</v>
      </c>
    </row>
    <row r="750">
      <c r="A750" s="15" t="s">
        <v>11381</v>
      </c>
      <c r="B750" s="14" t="s">
        <v>7498</v>
      </c>
      <c r="C750" s="15" t="s">
        <v>11382</v>
      </c>
      <c r="D750" s="15">
        <v>451.0</v>
      </c>
      <c r="E750" s="15" t="s">
        <v>15485</v>
      </c>
      <c r="F750" s="15" t="s">
        <v>14936</v>
      </c>
      <c r="G750" s="15">
        <v>650.0</v>
      </c>
      <c r="H750" s="15" t="s">
        <v>14068</v>
      </c>
      <c r="I750" s="15" t="s">
        <v>13057</v>
      </c>
      <c r="K750" s="15" t="s">
        <v>14069</v>
      </c>
      <c r="L750" s="15" t="s">
        <v>14070</v>
      </c>
    </row>
    <row r="751">
      <c r="A751" s="15" t="s">
        <v>11384</v>
      </c>
      <c r="B751" s="14" t="s">
        <v>7501</v>
      </c>
      <c r="C751" s="15" t="s">
        <v>11385</v>
      </c>
      <c r="D751" s="15">
        <v>452.0</v>
      </c>
      <c r="E751" s="15" t="s">
        <v>15486</v>
      </c>
      <c r="F751" s="15" t="s">
        <v>14938</v>
      </c>
      <c r="G751" s="15">
        <v>653.0</v>
      </c>
      <c r="H751" s="15" t="s">
        <v>14071</v>
      </c>
      <c r="I751" s="15" t="s">
        <v>13061</v>
      </c>
      <c r="K751" s="15" t="s">
        <v>14072</v>
      </c>
      <c r="L751" s="15" t="s">
        <v>14073</v>
      </c>
    </row>
    <row r="752">
      <c r="A752" s="15" t="s">
        <v>11387</v>
      </c>
      <c r="B752" s="14" t="s">
        <v>7504</v>
      </c>
      <c r="C752" s="15" t="s">
        <v>11388</v>
      </c>
      <c r="D752" s="15">
        <v>453.0</v>
      </c>
      <c r="E752" s="15" t="s">
        <v>15487</v>
      </c>
      <c r="F752" s="15" t="s">
        <v>14940</v>
      </c>
      <c r="G752" s="15">
        <v>655.0</v>
      </c>
      <c r="H752" s="15" t="s">
        <v>14074</v>
      </c>
      <c r="I752" s="15" t="s">
        <v>13065</v>
      </c>
      <c r="K752" s="15" t="s">
        <v>14075</v>
      </c>
      <c r="L752" s="15" t="s">
        <v>13397</v>
      </c>
    </row>
    <row r="753">
      <c r="A753" s="15" t="s">
        <v>11390</v>
      </c>
      <c r="B753" s="14" t="s">
        <v>7507</v>
      </c>
      <c r="C753" s="15" t="s">
        <v>11391</v>
      </c>
      <c r="D753" s="15">
        <v>453.0</v>
      </c>
      <c r="E753" s="15" t="s">
        <v>15488</v>
      </c>
      <c r="F753" s="15" t="s">
        <v>14942</v>
      </c>
      <c r="G753" s="15">
        <v>655.0</v>
      </c>
      <c r="H753" s="15" t="s">
        <v>14076</v>
      </c>
      <c r="I753" s="15" t="s">
        <v>13069</v>
      </c>
      <c r="K753" s="15" t="s">
        <v>14077</v>
      </c>
      <c r="L753" s="15" t="s">
        <v>11391</v>
      </c>
    </row>
    <row r="754">
      <c r="A754" s="15" t="s">
        <v>11393</v>
      </c>
      <c r="B754" s="14" t="s">
        <v>7509</v>
      </c>
      <c r="C754" s="15" t="s">
        <v>11394</v>
      </c>
      <c r="D754" s="15">
        <v>453.0</v>
      </c>
      <c r="E754" s="15" t="s">
        <v>15489</v>
      </c>
      <c r="F754" s="15" t="s">
        <v>14944</v>
      </c>
      <c r="G754" s="15">
        <v>656.0</v>
      </c>
      <c r="H754" s="15" t="s">
        <v>14078</v>
      </c>
      <c r="I754" s="15" t="s">
        <v>13073</v>
      </c>
      <c r="K754" s="15" t="s">
        <v>14079</v>
      </c>
      <c r="L754" s="15" t="s">
        <v>14080</v>
      </c>
    </row>
    <row r="755">
      <c r="A755" s="15" t="s">
        <v>11396</v>
      </c>
      <c r="B755" s="14" t="s">
        <v>7512</v>
      </c>
      <c r="C755" s="15" t="s">
        <v>11397</v>
      </c>
      <c r="D755" s="15">
        <v>454.0</v>
      </c>
      <c r="E755" s="15" t="s">
        <v>15490</v>
      </c>
      <c r="F755" s="15" t="s">
        <v>14946</v>
      </c>
      <c r="G755" s="15">
        <v>656.0</v>
      </c>
      <c r="H755" s="15" t="s">
        <v>14081</v>
      </c>
      <c r="I755" s="15" t="s">
        <v>13077</v>
      </c>
      <c r="K755" s="15" t="s">
        <v>14082</v>
      </c>
      <c r="L755" s="15" t="s">
        <v>14083</v>
      </c>
    </row>
    <row r="756">
      <c r="A756" s="15" t="s">
        <v>11406</v>
      </c>
      <c r="B756" s="14" t="s">
        <v>7520</v>
      </c>
      <c r="C756" s="15" t="s">
        <v>11407</v>
      </c>
      <c r="D756" s="15">
        <v>455.0</v>
      </c>
      <c r="E756" s="15" t="s">
        <v>15491</v>
      </c>
      <c r="F756" s="15" t="s">
        <v>14947</v>
      </c>
      <c r="G756" s="15">
        <v>660.0</v>
      </c>
      <c r="H756" s="15" t="s">
        <v>14084</v>
      </c>
      <c r="I756" s="15" t="s">
        <v>13081</v>
      </c>
      <c r="K756" s="15" t="s">
        <v>14085</v>
      </c>
      <c r="L756" s="15" t="s">
        <v>14086</v>
      </c>
    </row>
    <row r="757">
      <c r="A757" s="15" t="s">
        <v>11408</v>
      </c>
      <c r="B757" s="14" t="s">
        <v>7523</v>
      </c>
      <c r="C757" s="15" t="s">
        <v>11409</v>
      </c>
      <c r="D757" s="15">
        <v>455.0</v>
      </c>
      <c r="E757" s="15" t="s">
        <v>15492</v>
      </c>
      <c r="F757" s="15" t="s">
        <v>14948</v>
      </c>
      <c r="G757" s="15">
        <v>660.0</v>
      </c>
      <c r="H757" s="15" t="s">
        <v>14087</v>
      </c>
      <c r="I757" s="15" t="s">
        <v>13085</v>
      </c>
      <c r="K757" s="15" t="s">
        <v>14088</v>
      </c>
      <c r="L757" s="15" t="s">
        <v>14089</v>
      </c>
    </row>
    <row r="758">
      <c r="A758" s="15" t="s">
        <v>11411</v>
      </c>
      <c r="B758" s="14" t="s">
        <v>7525</v>
      </c>
      <c r="C758" s="15" t="s">
        <v>11412</v>
      </c>
      <c r="D758" s="15">
        <v>456.0</v>
      </c>
      <c r="E758" s="15" t="s">
        <v>15493</v>
      </c>
      <c r="F758" s="15" t="s">
        <v>14949</v>
      </c>
      <c r="G758" s="15">
        <v>661.0</v>
      </c>
      <c r="H758" s="15" t="s">
        <v>14090</v>
      </c>
      <c r="I758" s="15" t="s">
        <v>13087</v>
      </c>
      <c r="K758" s="15" t="s">
        <v>14091</v>
      </c>
      <c r="L758" s="15" t="s">
        <v>14092</v>
      </c>
    </row>
    <row r="759">
      <c r="A759" s="15" t="s">
        <v>11413</v>
      </c>
      <c r="B759" s="14" t="s">
        <v>7528</v>
      </c>
      <c r="C759" s="15" t="s">
        <v>11414</v>
      </c>
      <c r="D759" s="15">
        <v>456.0</v>
      </c>
      <c r="E759" s="15" t="s">
        <v>15494</v>
      </c>
      <c r="F759" s="15" t="s">
        <v>14950</v>
      </c>
      <c r="G759" s="15">
        <v>661.0</v>
      </c>
      <c r="H759" s="15" t="s">
        <v>14093</v>
      </c>
      <c r="I759" s="15" t="s">
        <v>13091</v>
      </c>
      <c r="K759" s="15" t="s">
        <v>14094</v>
      </c>
      <c r="L759" s="15" t="s">
        <v>14095</v>
      </c>
    </row>
    <row r="760">
      <c r="A760" s="15" t="s">
        <v>11416</v>
      </c>
      <c r="B760" s="14" t="s">
        <v>7530</v>
      </c>
      <c r="C760" s="15" t="s">
        <v>11417</v>
      </c>
      <c r="D760" s="15">
        <v>456.0</v>
      </c>
      <c r="E760" s="15" t="s">
        <v>15495</v>
      </c>
      <c r="F760" s="15" t="s">
        <v>15128</v>
      </c>
      <c r="G760" s="15">
        <v>662.0</v>
      </c>
      <c r="H760" s="15" t="s">
        <v>14096</v>
      </c>
      <c r="I760" s="15" t="s">
        <v>13095</v>
      </c>
      <c r="K760" s="15" t="s">
        <v>14097</v>
      </c>
      <c r="L760" s="15" t="s">
        <v>14098</v>
      </c>
    </row>
    <row r="761">
      <c r="A761" s="15" t="s">
        <v>11418</v>
      </c>
      <c r="B761" s="14" t="s">
        <v>7533</v>
      </c>
      <c r="C761" s="15" t="s">
        <v>11419</v>
      </c>
      <c r="D761" s="15">
        <v>457.0</v>
      </c>
      <c r="E761" s="15" t="s">
        <v>15496</v>
      </c>
      <c r="F761" s="15" t="s">
        <v>15130</v>
      </c>
      <c r="G761" s="15">
        <v>662.0</v>
      </c>
      <c r="H761" s="15" t="s">
        <v>14099</v>
      </c>
      <c r="I761" s="15" t="s">
        <v>13099</v>
      </c>
      <c r="K761" s="15" t="s">
        <v>14100</v>
      </c>
      <c r="L761" s="15" t="s">
        <v>14101</v>
      </c>
    </row>
    <row r="762">
      <c r="A762" s="15" t="s">
        <v>11421</v>
      </c>
      <c r="B762" s="14" t="s">
        <v>7535</v>
      </c>
      <c r="C762" s="15" t="s">
        <v>11422</v>
      </c>
      <c r="D762" s="15">
        <v>458.0</v>
      </c>
      <c r="E762" s="15" t="s">
        <v>15497</v>
      </c>
      <c r="F762" s="15" t="s">
        <v>15132</v>
      </c>
      <c r="G762" s="15">
        <v>663.0</v>
      </c>
      <c r="H762" s="15" t="s">
        <v>14102</v>
      </c>
      <c r="I762" s="15" t="s">
        <v>13103</v>
      </c>
      <c r="K762" s="15" t="s">
        <v>14103</v>
      </c>
      <c r="L762" s="15" t="s">
        <v>14104</v>
      </c>
    </row>
    <row r="763">
      <c r="A763" s="15" t="s">
        <v>11424</v>
      </c>
      <c r="B763" s="14" t="s">
        <v>7538</v>
      </c>
      <c r="C763" s="15" t="s">
        <v>11425</v>
      </c>
      <c r="D763" s="15">
        <v>458.0</v>
      </c>
      <c r="E763" s="15" t="s">
        <v>15498</v>
      </c>
      <c r="F763" s="15" t="s">
        <v>15134</v>
      </c>
      <c r="G763" s="15">
        <v>663.0</v>
      </c>
      <c r="H763" s="15" t="s">
        <v>14105</v>
      </c>
      <c r="I763" s="15" t="s">
        <v>13105</v>
      </c>
      <c r="K763" s="15" t="s">
        <v>14106</v>
      </c>
      <c r="L763" s="15" t="s">
        <v>14107</v>
      </c>
    </row>
    <row r="764">
      <c r="A764" s="15" t="s">
        <v>11427</v>
      </c>
      <c r="B764" s="14" t="s">
        <v>7540</v>
      </c>
      <c r="C764" s="15" t="s">
        <v>11428</v>
      </c>
      <c r="D764" s="15">
        <v>459.0</v>
      </c>
      <c r="E764" s="15" t="s">
        <v>15499</v>
      </c>
      <c r="F764" s="15" t="s">
        <v>15136</v>
      </c>
      <c r="G764" s="15">
        <v>664.0</v>
      </c>
      <c r="H764" s="15" t="s">
        <v>14108</v>
      </c>
      <c r="I764" s="15" t="s">
        <v>13109</v>
      </c>
      <c r="K764" s="15" t="s">
        <v>14109</v>
      </c>
      <c r="L764" s="15" t="s">
        <v>14110</v>
      </c>
    </row>
    <row r="765">
      <c r="A765" s="15" t="s">
        <v>11430</v>
      </c>
      <c r="B765" s="14" t="s">
        <v>7543</v>
      </c>
      <c r="C765" s="15" t="s">
        <v>11431</v>
      </c>
      <c r="D765" s="15">
        <v>459.0</v>
      </c>
      <c r="E765" s="15" t="s">
        <v>15499</v>
      </c>
      <c r="F765" s="15" t="s">
        <v>15136</v>
      </c>
      <c r="G765" s="15">
        <v>664.0</v>
      </c>
      <c r="H765" s="15" t="s">
        <v>14108</v>
      </c>
      <c r="I765" s="15" t="s">
        <v>13109</v>
      </c>
      <c r="K765" s="15" t="s">
        <v>14109</v>
      </c>
      <c r="L765" s="15" t="s">
        <v>14110</v>
      </c>
    </row>
    <row r="766">
      <c r="A766" s="15" t="s">
        <v>11433</v>
      </c>
      <c r="B766" s="14" t="s">
        <v>7545</v>
      </c>
      <c r="C766" s="15" t="s">
        <v>11434</v>
      </c>
      <c r="D766" s="15">
        <v>460.0</v>
      </c>
      <c r="E766" s="15" t="s">
        <v>15500</v>
      </c>
      <c r="F766" s="15" t="s">
        <v>15138</v>
      </c>
      <c r="G766" s="15">
        <v>667.0</v>
      </c>
      <c r="H766" s="15" t="s">
        <v>14111</v>
      </c>
      <c r="I766" s="15" t="s">
        <v>13113</v>
      </c>
      <c r="K766" s="15" t="s">
        <v>14112</v>
      </c>
      <c r="L766" s="15" t="s">
        <v>14113</v>
      </c>
    </row>
    <row r="767">
      <c r="A767" s="15" t="s">
        <v>11436</v>
      </c>
      <c r="B767" s="14" t="s">
        <v>7548</v>
      </c>
      <c r="C767" s="15" t="s">
        <v>11437</v>
      </c>
      <c r="D767" s="15">
        <v>460.0</v>
      </c>
      <c r="E767" s="15" t="s">
        <v>15501</v>
      </c>
      <c r="F767" s="15" t="s">
        <v>15140</v>
      </c>
      <c r="G767" s="15">
        <v>667.0</v>
      </c>
      <c r="H767" s="15" t="s">
        <v>14114</v>
      </c>
      <c r="I767" s="15" t="s">
        <v>13116</v>
      </c>
      <c r="K767" s="15" t="s">
        <v>12523</v>
      </c>
      <c r="L767" s="15" t="s">
        <v>14115</v>
      </c>
    </row>
    <row r="768">
      <c r="A768" s="15" t="s">
        <v>11439</v>
      </c>
      <c r="B768" s="14" t="s">
        <v>7550</v>
      </c>
      <c r="C768" s="15" t="s">
        <v>11440</v>
      </c>
      <c r="D768" s="15">
        <v>460.0</v>
      </c>
      <c r="E768" s="15" t="s">
        <v>15502</v>
      </c>
      <c r="F768" s="15" t="s">
        <v>15142</v>
      </c>
      <c r="G768" s="15">
        <v>668.0</v>
      </c>
      <c r="H768" s="15" t="s">
        <v>14116</v>
      </c>
      <c r="I768" s="15" t="s">
        <v>13120</v>
      </c>
      <c r="K768" s="15" t="s">
        <v>14117</v>
      </c>
      <c r="L768" s="15" t="s">
        <v>14118</v>
      </c>
    </row>
    <row r="769">
      <c r="A769" s="15" t="s">
        <v>11442</v>
      </c>
      <c r="B769" s="14" t="s">
        <v>7553</v>
      </c>
      <c r="C769" s="15" t="s">
        <v>11443</v>
      </c>
      <c r="D769" s="15">
        <v>461.0</v>
      </c>
      <c r="E769" s="15" t="s">
        <v>15503</v>
      </c>
      <c r="F769" s="15" t="s">
        <v>15144</v>
      </c>
      <c r="G769" s="15">
        <v>668.0</v>
      </c>
      <c r="H769" s="15" t="s">
        <v>14119</v>
      </c>
      <c r="I769" s="15" t="s">
        <v>13124</v>
      </c>
      <c r="K769" s="15" t="s">
        <v>14120</v>
      </c>
      <c r="L769" s="15" t="s">
        <v>14121</v>
      </c>
    </row>
    <row r="770">
      <c r="A770" s="15" t="s">
        <v>11445</v>
      </c>
      <c r="B770" s="14" t="s">
        <v>7555</v>
      </c>
      <c r="C770" s="15" t="s">
        <v>11446</v>
      </c>
      <c r="D770" s="15">
        <v>462.0</v>
      </c>
      <c r="E770" s="15" t="s">
        <v>15504</v>
      </c>
      <c r="F770" s="15" t="s">
        <v>15146</v>
      </c>
      <c r="G770" s="15">
        <v>671.0</v>
      </c>
      <c r="H770" s="15" t="s">
        <v>14122</v>
      </c>
      <c r="I770" s="15" t="s">
        <v>13128</v>
      </c>
      <c r="K770" s="15" t="s">
        <v>14123</v>
      </c>
      <c r="L770" s="15" t="s">
        <v>14124</v>
      </c>
    </row>
    <row r="771">
      <c r="A771" s="15" t="s">
        <v>11448</v>
      </c>
      <c r="B771" s="14" t="s">
        <v>7558</v>
      </c>
      <c r="C771" s="15" t="s">
        <v>11449</v>
      </c>
      <c r="D771" s="15">
        <v>462.0</v>
      </c>
      <c r="E771" s="15" t="s">
        <v>15505</v>
      </c>
      <c r="F771" s="15" t="s">
        <v>15148</v>
      </c>
      <c r="G771" s="15">
        <v>671.0</v>
      </c>
      <c r="H771" s="15" t="s">
        <v>14125</v>
      </c>
      <c r="I771" s="15" t="s">
        <v>13132</v>
      </c>
      <c r="K771" s="15" t="s">
        <v>14126</v>
      </c>
      <c r="L771" s="15" t="s">
        <v>14127</v>
      </c>
    </row>
    <row r="772">
      <c r="A772" s="15" t="s">
        <v>11451</v>
      </c>
      <c r="B772" s="14" t="s">
        <v>7560</v>
      </c>
      <c r="C772" s="15" t="s">
        <v>11452</v>
      </c>
      <c r="D772" s="15">
        <v>463.0</v>
      </c>
      <c r="E772" s="15" t="s">
        <v>15506</v>
      </c>
      <c r="F772" s="15" t="s">
        <v>15150</v>
      </c>
      <c r="G772" s="15">
        <v>671.0</v>
      </c>
      <c r="H772" s="15" t="s">
        <v>14125</v>
      </c>
      <c r="I772" s="15" t="s">
        <v>13132</v>
      </c>
      <c r="K772" s="15" t="s">
        <v>13635</v>
      </c>
      <c r="L772" s="15" t="s">
        <v>14128</v>
      </c>
    </row>
    <row r="773">
      <c r="A773" s="15" t="s">
        <v>11453</v>
      </c>
      <c r="B773" s="14" t="s">
        <v>7562</v>
      </c>
      <c r="C773" s="15" t="s">
        <v>11454</v>
      </c>
      <c r="D773" s="15">
        <v>463.0</v>
      </c>
      <c r="E773" s="15" t="s">
        <v>15507</v>
      </c>
      <c r="F773" s="15" t="s">
        <v>15152</v>
      </c>
      <c r="G773" s="15">
        <v>672.0</v>
      </c>
      <c r="H773" s="15" t="s">
        <v>14129</v>
      </c>
      <c r="I773" s="15" t="s">
        <v>13136</v>
      </c>
      <c r="K773" s="15" t="s">
        <v>14130</v>
      </c>
      <c r="L773" s="15" t="s">
        <v>14131</v>
      </c>
    </row>
    <row r="774">
      <c r="A774" s="15" t="s">
        <v>11456</v>
      </c>
      <c r="B774" s="14" t="s">
        <v>7565</v>
      </c>
      <c r="C774" s="15" t="s">
        <v>11457</v>
      </c>
      <c r="D774" s="15">
        <v>464.0</v>
      </c>
      <c r="E774" s="15" t="s">
        <v>15508</v>
      </c>
      <c r="F774" s="15" t="s">
        <v>15154</v>
      </c>
      <c r="G774" s="15">
        <v>672.0</v>
      </c>
      <c r="H774" s="15" t="s">
        <v>14132</v>
      </c>
      <c r="I774" s="15" t="s">
        <v>13140</v>
      </c>
      <c r="K774" s="15" t="s">
        <v>14133</v>
      </c>
      <c r="L774" s="15" t="s">
        <v>14134</v>
      </c>
    </row>
    <row r="775">
      <c r="A775" s="15" t="s">
        <v>11459</v>
      </c>
      <c r="B775" s="14" t="s">
        <v>7567</v>
      </c>
      <c r="C775" s="15" t="s">
        <v>11460</v>
      </c>
      <c r="D775" s="15">
        <v>464.0</v>
      </c>
      <c r="E775" s="15" t="s">
        <v>15509</v>
      </c>
      <c r="F775" s="15" t="s">
        <v>15510</v>
      </c>
      <c r="G775" s="15">
        <v>673.0</v>
      </c>
      <c r="H775" s="15" t="s">
        <v>14135</v>
      </c>
      <c r="I775" s="15" t="s">
        <v>13144</v>
      </c>
      <c r="K775" s="15" t="s">
        <v>14136</v>
      </c>
      <c r="L775" s="15" t="s">
        <v>14137</v>
      </c>
    </row>
    <row r="776">
      <c r="A776" s="15" t="s">
        <v>11462</v>
      </c>
      <c r="B776" s="14" t="s">
        <v>7570</v>
      </c>
      <c r="C776" s="15" t="s">
        <v>11463</v>
      </c>
      <c r="D776" s="15">
        <v>464.0</v>
      </c>
      <c r="E776" s="15" t="s">
        <v>15511</v>
      </c>
      <c r="F776" s="15" t="s">
        <v>15512</v>
      </c>
      <c r="G776" s="15">
        <v>675.0</v>
      </c>
      <c r="H776" s="15" t="s">
        <v>14138</v>
      </c>
      <c r="I776" s="15" t="s">
        <v>13148</v>
      </c>
      <c r="K776" s="15" t="s">
        <v>14139</v>
      </c>
      <c r="L776" s="15" t="s">
        <v>14140</v>
      </c>
    </row>
    <row r="777">
      <c r="A777" s="15" t="s">
        <v>11465</v>
      </c>
      <c r="B777" s="14" t="s">
        <v>7573</v>
      </c>
      <c r="C777" s="15" t="s">
        <v>11466</v>
      </c>
      <c r="D777" s="15">
        <v>465.0</v>
      </c>
      <c r="E777" s="15" t="s">
        <v>15513</v>
      </c>
      <c r="F777" s="15" t="s">
        <v>15514</v>
      </c>
      <c r="G777" s="15">
        <v>675.0</v>
      </c>
      <c r="H777" s="15" t="s">
        <v>14141</v>
      </c>
      <c r="I777" s="15" t="s">
        <v>13151</v>
      </c>
      <c r="K777" s="15" t="s">
        <v>14142</v>
      </c>
      <c r="L777" s="15" t="s">
        <v>14143</v>
      </c>
    </row>
    <row r="778">
      <c r="A778" s="15" t="s">
        <v>11468</v>
      </c>
      <c r="B778" s="14" t="s">
        <v>7575</v>
      </c>
      <c r="C778" s="15" t="s">
        <v>11469</v>
      </c>
      <c r="D778" s="15">
        <v>465.0</v>
      </c>
      <c r="E778" s="15" t="s">
        <v>15515</v>
      </c>
      <c r="F778" s="15" t="s">
        <v>15516</v>
      </c>
      <c r="G778" s="15">
        <v>676.0</v>
      </c>
      <c r="H778" s="15" t="s">
        <v>14144</v>
      </c>
      <c r="I778" s="15" t="s">
        <v>13155</v>
      </c>
      <c r="K778" s="15" t="s">
        <v>14145</v>
      </c>
      <c r="L778" s="15" t="s">
        <v>14146</v>
      </c>
    </row>
    <row r="779">
      <c r="A779" s="15" t="s">
        <v>11471</v>
      </c>
      <c r="B779" s="14" t="s">
        <v>7578</v>
      </c>
      <c r="C779" s="15" t="s">
        <v>11472</v>
      </c>
      <c r="D779" s="15">
        <v>466.0</v>
      </c>
      <c r="E779" s="15" t="s">
        <v>15517</v>
      </c>
      <c r="F779" s="15" t="s">
        <v>15518</v>
      </c>
      <c r="G779" s="15">
        <v>677.0</v>
      </c>
      <c r="H779" s="15" t="s">
        <v>14147</v>
      </c>
      <c r="I779" s="15" t="s">
        <v>13161</v>
      </c>
      <c r="K779" s="15" t="s">
        <v>14148</v>
      </c>
      <c r="L779" s="15" t="s">
        <v>14149</v>
      </c>
    </row>
    <row r="780">
      <c r="A780" s="15" t="s">
        <v>11474</v>
      </c>
      <c r="B780" s="14" t="s">
        <v>7581</v>
      </c>
      <c r="C780" s="15" t="s">
        <v>11475</v>
      </c>
      <c r="D780" s="15">
        <v>466.0</v>
      </c>
      <c r="E780" s="15" t="s">
        <v>15519</v>
      </c>
      <c r="F780" s="15" t="s">
        <v>15520</v>
      </c>
      <c r="G780" s="15">
        <v>678.0</v>
      </c>
      <c r="H780" s="15" t="s">
        <v>14150</v>
      </c>
      <c r="I780" s="15" t="s">
        <v>14151</v>
      </c>
      <c r="K780" s="15" t="s">
        <v>14152</v>
      </c>
      <c r="L780" s="15" t="s">
        <v>14153</v>
      </c>
    </row>
    <row r="781">
      <c r="A781" s="15" t="s">
        <v>11477</v>
      </c>
      <c r="B781" s="14" t="s">
        <v>7584</v>
      </c>
      <c r="C781" s="15" t="s">
        <v>11478</v>
      </c>
      <c r="D781" s="15">
        <v>467.0</v>
      </c>
      <c r="E781" s="15" t="s">
        <v>15521</v>
      </c>
      <c r="F781" s="15" t="s">
        <v>15522</v>
      </c>
      <c r="G781" s="15">
        <v>678.0</v>
      </c>
      <c r="H781" s="15" t="s">
        <v>14154</v>
      </c>
      <c r="I781" s="15" t="s">
        <v>14155</v>
      </c>
      <c r="K781" s="15" t="s">
        <v>14156</v>
      </c>
      <c r="L781" s="15" t="s">
        <v>14157</v>
      </c>
    </row>
    <row r="782">
      <c r="A782" s="15" t="s">
        <v>11480</v>
      </c>
      <c r="B782" s="14" t="s">
        <v>7586</v>
      </c>
      <c r="C782" s="15" t="s">
        <v>11481</v>
      </c>
      <c r="D782" s="15">
        <v>467.0</v>
      </c>
      <c r="E782" s="15" t="s">
        <v>15521</v>
      </c>
      <c r="F782" s="15" t="s">
        <v>15522</v>
      </c>
      <c r="G782" s="15">
        <v>679.0</v>
      </c>
      <c r="H782" s="15" t="s">
        <v>14158</v>
      </c>
      <c r="I782" s="15" t="s">
        <v>14159</v>
      </c>
      <c r="K782" s="15" t="s">
        <v>14156</v>
      </c>
      <c r="L782" s="15" t="s">
        <v>14157</v>
      </c>
    </row>
    <row r="783">
      <c r="A783" s="15" t="s">
        <v>11483</v>
      </c>
      <c r="B783" s="14" t="s">
        <v>7589</v>
      </c>
      <c r="C783" s="15" t="s">
        <v>11484</v>
      </c>
      <c r="D783" s="15">
        <v>467.0</v>
      </c>
      <c r="E783" s="15" t="s">
        <v>15523</v>
      </c>
      <c r="F783" s="15" t="s">
        <v>15524</v>
      </c>
      <c r="G783" s="15">
        <v>680.0</v>
      </c>
      <c r="H783" s="15" t="s">
        <v>14160</v>
      </c>
      <c r="I783" s="15" t="s">
        <v>14161</v>
      </c>
      <c r="K783" s="15" t="s">
        <v>14162</v>
      </c>
      <c r="L783" s="15" t="s">
        <v>14163</v>
      </c>
    </row>
    <row r="784">
      <c r="A784" s="15" t="s">
        <v>11486</v>
      </c>
      <c r="B784" s="14" t="s">
        <v>7592</v>
      </c>
      <c r="C784" s="15" t="s">
        <v>11487</v>
      </c>
      <c r="D784" s="15">
        <v>467.0</v>
      </c>
      <c r="E784" s="15" t="s">
        <v>15525</v>
      </c>
      <c r="F784" s="15" t="s">
        <v>15526</v>
      </c>
      <c r="G784" s="15">
        <v>680.0</v>
      </c>
      <c r="H784" s="15" t="s">
        <v>14164</v>
      </c>
      <c r="I784" s="15" t="s">
        <v>14165</v>
      </c>
      <c r="K784" s="15" t="s">
        <v>14166</v>
      </c>
      <c r="L784" s="15" t="s">
        <v>14167</v>
      </c>
    </row>
    <row r="785">
      <c r="A785" s="15" t="s">
        <v>11489</v>
      </c>
      <c r="B785" s="14" t="s">
        <v>7594</v>
      </c>
      <c r="C785" s="15" t="s">
        <v>11490</v>
      </c>
      <c r="D785" s="15">
        <v>468.0</v>
      </c>
      <c r="E785" s="15" t="s">
        <v>15527</v>
      </c>
      <c r="F785" s="15" t="s">
        <v>15528</v>
      </c>
      <c r="G785" s="15">
        <v>682.0</v>
      </c>
      <c r="H785" s="15" t="s">
        <v>14168</v>
      </c>
      <c r="I785" s="15" t="s">
        <v>14169</v>
      </c>
      <c r="K785" s="15" t="s">
        <v>14170</v>
      </c>
      <c r="L785" s="15" t="s">
        <v>14171</v>
      </c>
    </row>
    <row r="786">
      <c r="A786" s="15" t="s">
        <v>11492</v>
      </c>
      <c r="B786" s="14" t="s">
        <v>7597</v>
      </c>
      <c r="C786" s="15" t="s">
        <v>11493</v>
      </c>
      <c r="D786" s="15">
        <v>469.0</v>
      </c>
      <c r="E786" s="15" t="s">
        <v>15529</v>
      </c>
      <c r="F786" s="15" t="s">
        <v>14624</v>
      </c>
      <c r="G786" s="15">
        <v>689.0</v>
      </c>
      <c r="H786" s="15" t="s">
        <v>14172</v>
      </c>
      <c r="I786" s="15" t="s">
        <v>12032</v>
      </c>
      <c r="K786" s="15" t="s">
        <v>14173</v>
      </c>
      <c r="L786" s="15" t="s">
        <v>14174</v>
      </c>
    </row>
    <row r="787">
      <c r="A787" s="15" t="s">
        <v>11495</v>
      </c>
      <c r="B787" s="14" t="s">
        <v>7600</v>
      </c>
      <c r="C787" s="15" t="s">
        <v>11496</v>
      </c>
      <c r="D787" s="15">
        <v>469.0</v>
      </c>
      <c r="E787" s="21" t="s">
        <v>11455</v>
      </c>
      <c r="F787" s="15" t="s">
        <v>14626</v>
      </c>
      <c r="G787" s="15">
        <v>689.0</v>
      </c>
      <c r="H787" s="15" t="s">
        <v>14129</v>
      </c>
      <c r="I787" s="15" t="s">
        <v>12035</v>
      </c>
      <c r="K787" s="15" t="s">
        <v>14130</v>
      </c>
      <c r="L787" s="15" t="s">
        <v>14131</v>
      </c>
    </row>
    <row r="788">
      <c r="A788" s="15" t="s">
        <v>11498</v>
      </c>
      <c r="B788" s="14" t="s">
        <v>7602</v>
      </c>
      <c r="C788" s="15" t="s">
        <v>11499</v>
      </c>
      <c r="D788" s="15">
        <v>469.0</v>
      </c>
      <c r="E788" s="15" t="s">
        <v>15530</v>
      </c>
      <c r="F788" s="15" t="s">
        <v>14628</v>
      </c>
      <c r="G788" s="15">
        <v>689.0</v>
      </c>
      <c r="H788" s="15" t="s">
        <v>14175</v>
      </c>
      <c r="I788" s="15" t="s">
        <v>12038</v>
      </c>
      <c r="K788" s="15" t="s">
        <v>14176</v>
      </c>
      <c r="L788" s="15" t="s">
        <v>14177</v>
      </c>
    </row>
    <row r="789">
      <c r="A789" s="15" t="s">
        <v>11501</v>
      </c>
      <c r="B789" s="14" t="s">
        <v>7604</v>
      </c>
      <c r="C789" s="15" t="s">
        <v>11502</v>
      </c>
      <c r="D789" s="15">
        <v>470.0</v>
      </c>
      <c r="E789" s="15" t="s">
        <v>15531</v>
      </c>
      <c r="F789" s="15" t="s">
        <v>14630</v>
      </c>
      <c r="G789" s="15">
        <v>690.0</v>
      </c>
      <c r="H789" s="15" t="s">
        <v>14178</v>
      </c>
      <c r="I789" s="15" t="s">
        <v>12041</v>
      </c>
    </row>
    <row r="790">
      <c r="A790" s="15" t="s">
        <v>11504</v>
      </c>
      <c r="B790" s="14" t="s">
        <v>7607</v>
      </c>
      <c r="C790" s="15" t="s">
        <v>11505</v>
      </c>
      <c r="D790" s="15">
        <v>470.0</v>
      </c>
      <c r="E790" s="15" t="s">
        <v>3244</v>
      </c>
      <c r="F790" s="15" t="s">
        <v>14632</v>
      </c>
      <c r="G790" s="15">
        <v>691.0</v>
      </c>
      <c r="H790" s="15" t="s">
        <v>13504</v>
      </c>
      <c r="I790" s="15" t="s">
        <v>12045</v>
      </c>
      <c r="K790" s="15" t="s">
        <v>13505</v>
      </c>
      <c r="L790" s="15" t="s">
        <v>10793</v>
      </c>
    </row>
    <row r="791">
      <c r="A791" s="15" t="s">
        <v>11506</v>
      </c>
      <c r="B791" s="14" t="s">
        <v>7610</v>
      </c>
      <c r="C791" s="15" t="s">
        <v>11507</v>
      </c>
      <c r="D791" s="15">
        <v>470.0</v>
      </c>
      <c r="E791" s="15" t="s">
        <v>15532</v>
      </c>
      <c r="F791" s="15" t="s">
        <v>14635</v>
      </c>
      <c r="G791" s="15">
        <v>691.0</v>
      </c>
      <c r="H791" s="15" t="s">
        <v>14179</v>
      </c>
      <c r="I791" s="15" t="s">
        <v>12051</v>
      </c>
      <c r="K791" s="15" t="s">
        <v>14180</v>
      </c>
      <c r="L791" s="15" t="s">
        <v>14181</v>
      </c>
    </row>
    <row r="792">
      <c r="A792" s="15" t="s">
        <v>11509</v>
      </c>
      <c r="B792" s="14" t="s">
        <v>7612</v>
      </c>
      <c r="C792" s="15" t="s">
        <v>11510</v>
      </c>
      <c r="D792" s="15">
        <v>471.0</v>
      </c>
      <c r="E792" s="15" t="s">
        <v>15533</v>
      </c>
      <c r="F792" s="15" t="s">
        <v>14637</v>
      </c>
      <c r="G792" s="15">
        <v>692.0</v>
      </c>
      <c r="H792" s="15" t="s">
        <v>14182</v>
      </c>
      <c r="I792" s="15" t="s">
        <v>12056</v>
      </c>
      <c r="K792" s="15" t="s">
        <v>14183</v>
      </c>
      <c r="L792" s="15" t="s">
        <v>14184</v>
      </c>
    </row>
    <row r="793">
      <c r="A793" s="15" t="s">
        <v>11512</v>
      </c>
      <c r="B793" s="14" t="s">
        <v>7615</v>
      </c>
      <c r="C793" s="15" t="s">
        <v>11513</v>
      </c>
      <c r="D793" s="15">
        <v>471.0</v>
      </c>
      <c r="E793" s="15" t="s">
        <v>15533</v>
      </c>
      <c r="F793" s="15" t="s">
        <v>14637</v>
      </c>
      <c r="G793" s="15">
        <v>692.0</v>
      </c>
      <c r="H793" s="15" t="s">
        <v>14182</v>
      </c>
      <c r="I793" s="15" t="s">
        <v>12056</v>
      </c>
    </row>
    <row r="794">
      <c r="A794" s="15" t="s">
        <v>11514</v>
      </c>
      <c r="B794" s="14" t="s">
        <v>7617</v>
      </c>
      <c r="C794" s="15" t="s">
        <v>11515</v>
      </c>
      <c r="D794" s="15">
        <v>471.0</v>
      </c>
      <c r="E794" s="15" t="s">
        <v>15533</v>
      </c>
      <c r="F794" s="15" t="s">
        <v>14637</v>
      </c>
      <c r="G794" s="15">
        <v>692.0</v>
      </c>
      <c r="H794" s="15" t="s">
        <v>14182</v>
      </c>
      <c r="I794" s="15" t="s">
        <v>12056</v>
      </c>
    </row>
    <row r="795">
      <c r="A795" s="15" t="s">
        <v>11516</v>
      </c>
      <c r="B795" s="14" t="s">
        <v>7619</v>
      </c>
      <c r="C795" s="15" t="s">
        <v>11517</v>
      </c>
      <c r="D795" s="15">
        <v>471.0</v>
      </c>
      <c r="E795" s="15" t="s">
        <v>15533</v>
      </c>
      <c r="F795" s="15" t="s">
        <v>14637</v>
      </c>
      <c r="G795" s="15">
        <v>692.0</v>
      </c>
      <c r="H795" s="15" t="s">
        <v>14182</v>
      </c>
      <c r="I795" s="15" t="s">
        <v>12056</v>
      </c>
    </row>
    <row r="796">
      <c r="A796" s="15" t="s">
        <v>11518</v>
      </c>
      <c r="B796" s="14" t="s">
        <v>7622</v>
      </c>
      <c r="C796" s="15" t="s">
        <v>11519</v>
      </c>
      <c r="D796" s="15">
        <v>471.0</v>
      </c>
      <c r="E796" s="15" t="s">
        <v>15533</v>
      </c>
      <c r="F796" s="15" t="s">
        <v>14637</v>
      </c>
      <c r="G796" s="15">
        <v>692.0</v>
      </c>
      <c r="H796" s="15" t="s">
        <v>14182</v>
      </c>
      <c r="I796" s="15" t="s">
        <v>12056</v>
      </c>
    </row>
    <row r="797">
      <c r="A797" s="15" t="s">
        <v>11520</v>
      </c>
      <c r="B797" s="14" t="s">
        <v>7624</v>
      </c>
      <c r="C797" s="15" t="s">
        <v>11521</v>
      </c>
      <c r="D797" s="15">
        <v>471.0</v>
      </c>
      <c r="E797" s="15" t="s">
        <v>15533</v>
      </c>
      <c r="F797" s="15" t="s">
        <v>14637</v>
      </c>
      <c r="G797" s="15">
        <v>694.0</v>
      </c>
      <c r="H797" s="15" t="s">
        <v>14185</v>
      </c>
      <c r="I797" s="15" t="s">
        <v>12062</v>
      </c>
    </row>
    <row r="798">
      <c r="A798" s="15" t="s">
        <v>11522</v>
      </c>
      <c r="B798" s="14" t="s">
        <v>7627</v>
      </c>
      <c r="C798" s="15" t="s">
        <v>11523</v>
      </c>
      <c r="D798" s="15">
        <v>471.0</v>
      </c>
      <c r="E798" s="15" t="s">
        <v>15533</v>
      </c>
      <c r="F798" s="15" t="s">
        <v>14637</v>
      </c>
      <c r="G798" s="15">
        <v>694.0</v>
      </c>
      <c r="H798" s="15" t="s">
        <v>14186</v>
      </c>
      <c r="I798" s="15" t="s">
        <v>12068</v>
      </c>
    </row>
    <row r="799">
      <c r="A799" s="15" t="s">
        <v>11524</v>
      </c>
      <c r="B799" s="14" t="s">
        <v>7629</v>
      </c>
      <c r="C799" s="15" t="s">
        <v>11525</v>
      </c>
      <c r="D799" s="15">
        <v>471.0</v>
      </c>
      <c r="E799" s="15" t="s">
        <v>15533</v>
      </c>
      <c r="F799" s="15" t="s">
        <v>14637</v>
      </c>
      <c r="G799" s="15">
        <v>694.0</v>
      </c>
      <c r="H799" s="15" t="s">
        <v>14187</v>
      </c>
      <c r="I799" s="15" t="s">
        <v>12073</v>
      </c>
    </row>
    <row r="800">
      <c r="A800" s="15" t="s">
        <v>11526</v>
      </c>
      <c r="B800" s="14" t="s">
        <v>7631</v>
      </c>
      <c r="C800" s="15" t="s">
        <v>11527</v>
      </c>
      <c r="D800" s="15">
        <v>472.0</v>
      </c>
      <c r="E800" s="15" t="s">
        <v>15534</v>
      </c>
      <c r="F800" s="15" t="s">
        <v>14639</v>
      </c>
      <c r="G800" s="15">
        <v>695.0</v>
      </c>
      <c r="H800" s="15" t="s">
        <v>14188</v>
      </c>
      <c r="I800" s="15" t="s">
        <v>12078</v>
      </c>
      <c r="K800" s="15" t="s">
        <v>14189</v>
      </c>
      <c r="L800" s="15" t="s">
        <v>14190</v>
      </c>
    </row>
    <row r="801">
      <c r="A801" s="15" t="s">
        <v>11529</v>
      </c>
      <c r="B801" s="14" t="s">
        <v>7634</v>
      </c>
      <c r="C801" s="15" t="s">
        <v>11530</v>
      </c>
      <c r="D801" s="15">
        <v>472.0</v>
      </c>
      <c r="E801" s="15" t="s">
        <v>11531</v>
      </c>
      <c r="F801" s="15" t="s">
        <v>14641</v>
      </c>
      <c r="G801" s="15">
        <v>695.0</v>
      </c>
      <c r="H801" s="15" t="s">
        <v>14191</v>
      </c>
      <c r="I801" s="15" t="s">
        <v>12084</v>
      </c>
      <c r="K801" s="15" t="s">
        <v>14192</v>
      </c>
      <c r="L801" s="15" t="s">
        <v>14193</v>
      </c>
    </row>
    <row r="802">
      <c r="A802" s="15" t="s">
        <v>11532</v>
      </c>
      <c r="B802" s="14" t="s">
        <v>7636</v>
      </c>
      <c r="C802" s="15" t="s">
        <v>11533</v>
      </c>
      <c r="D802" s="15">
        <v>472.0</v>
      </c>
      <c r="E802" s="15" t="s">
        <v>15535</v>
      </c>
      <c r="F802" s="15" t="s">
        <v>14643</v>
      </c>
      <c r="G802" s="15">
        <v>695.0</v>
      </c>
      <c r="H802" s="15" t="s">
        <v>14194</v>
      </c>
      <c r="I802" s="15" t="s">
        <v>12091</v>
      </c>
      <c r="K802" s="15" t="s">
        <v>14195</v>
      </c>
      <c r="L802" s="15" t="s">
        <v>14196</v>
      </c>
    </row>
    <row r="803">
      <c r="A803" s="15" t="s">
        <v>11535</v>
      </c>
      <c r="B803" s="14" t="s">
        <v>7638</v>
      </c>
      <c r="C803" s="15" t="s">
        <v>11536</v>
      </c>
      <c r="D803" s="15">
        <v>473.0</v>
      </c>
      <c r="E803" s="15" t="s">
        <v>11537</v>
      </c>
      <c r="F803" s="15" t="s">
        <v>14645</v>
      </c>
      <c r="G803" s="15">
        <v>696.0</v>
      </c>
      <c r="H803" s="15" t="s">
        <v>14197</v>
      </c>
      <c r="I803" s="15" t="s">
        <v>12097</v>
      </c>
      <c r="K803" s="15" t="s">
        <v>14198</v>
      </c>
      <c r="L803" s="15" t="s">
        <v>14199</v>
      </c>
    </row>
    <row r="804">
      <c r="A804" s="15" t="s">
        <v>11538</v>
      </c>
      <c r="B804" s="14" t="s">
        <v>7641</v>
      </c>
      <c r="C804" s="15" t="s">
        <v>11539</v>
      </c>
      <c r="D804" s="15">
        <v>473.0</v>
      </c>
      <c r="E804" s="15" t="s">
        <v>15536</v>
      </c>
      <c r="F804" s="15" t="s">
        <v>14647</v>
      </c>
      <c r="G804" s="15">
        <v>697.0</v>
      </c>
      <c r="H804" s="15" t="s">
        <v>14200</v>
      </c>
      <c r="I804" s="15" t="s">
        <v>12100</v>
      </c>
      <c r="K804" s="15" t="s">
        <v>14201</v>
      </c>
      <c r="L804" s="15" t="s">
        <v>14202</v>
      </c>
    </row>
    <row r="805">
      <c r="A805" s="15" t="s">
        <v>11541</v>
      </c>
      <c r="B805" s="14" t="s">
        <v>7644</v>
      </c>
      <c r="C805" s="15" t="s">
        <v>11542</v>
      </c>
      <c r="D805" s="15">
        <v>474.0</v>
      </c>
      <c r="E805" s="15" t="s">
        <v>15537</v>
      </c>
      <c r="F805" s="15" t="s">
        <v>14649</v>
      </c>
      <c r="G805" s="15">
        <v>697.0</v>
      </c>
      <c r="H805" s="15" t="s">
        <v>14203</v>
      </c>
      <c r="I805" s="15" t="s">
        <v>12104</v>
      </c>
      <c r="K805" s="15" t="s">
        <v>14204</v>
      </c>
      <c r="L805" s="15" t="s">
        <v>14205</v>
      </c>
    </row>
    <row r="806">
      <c r="A806" s="15" t="s">
        <v>11544</v>
      </c>
      <c r="B806" s="14" t="s">
        <v>7646</v>
      </c>
      <c r="C806" s="15" t="s">
        <v>11545</v>
      </c>
      <c r="D806" s="15">
        <v>474.0</v>
      </c>
      <c r="E806" s="15" t="s">
        <v>11546</v>
      </c>
      <c r="F806" s="15" t="s">
        <v>14651</v>
      </c>
      <c r="G806" s="15">
        <v>697.0</v>
      </c>
      <c r="H806" s="15" t="s">
        <v>14206</v>
      </c>
      <c r="I806" s="15" t="s">
        <v>12107</v>
      </c>
      <c r="K806" s="15" t="s">
        <v>14207</v>
      </c>
      <c r="L806" s="15" t="s">
        <v>14208</v>
      </c>
    </row>
    <row r="807">
      <c r="A807" s="15" t="s">
        <v>11547</v>
      </c>
      <c r="B807" s="14" t="s">
        <v>7648</v>
      </c>
      <c r="C807" s="15" t="s">
        <v>11548</v>
      </c>
      <c r="D807" s="15">
        <v>474.0</v>
      </c>
      <c r="E807" s="15" t="s">
        <v>15538</v>
      </c>
      <c r="F807" s="15" t="s">
        <v>14653</v>
      </c>
      <c r="G807" s="15">
        <v>698.0</v>
      </c>
      <c r="H807" s="15" t="s">
        <v>14209</v>
      </c>
      <c r="I807" s="15" t="s">
        <v>12111</v>
      </c>
      <c r="K807" s="15" t="s">
        <v>14210</v>
      </c>
      <c r="L807" s="15" t="s">
        <v>14211</v>
      </c>
    </row>
    <row r="808">
      <c r="A808" s="15" t="s">
        <v>11550</v>
      </c>
      <c r="B808" s="14" t="s">
        <v>7651</v>
      </c>
      <c r="C808" s="15" t="s">
        <v>11551</v>
      </c>
      <c r="D808" s="15">
        <v>474.0</v>
      </c>
      <c r="E808" s="15" t="s">
        <v>15539</v>
      </c>
      <c r="F808" s="15" t="s">
        <v>14655</v>
      </c>
      <c r="G808" s="15">
        <v>698.0</v>
      </c>
      <c r="H808" s="15" t="s">
        <v>14212</v>
      </c>
      <c r="I808" s="15" t="s">
        <v>12115</v>
      </c>
      <c r="K808" s="15" t="s">
        <v>14213</v>
      </c>
      <c r="L808" s="15" t="s">
        <v>14214</v>
      </c>
    </row>
    <row r="809">
      <c r="A809" s="15" t="s">
        <v>11553</v>
      </c>
      <c r="B809" s="14" t="s">
        <v>7653</v>
      </c>
      <c r="C809" s="15" t="s">
        <v>11554</v>
      </c>
      <c r="D809" s="15">
        <v>474.0</v>
      </c>
      <c r="E809" s="15" t="s">
        <v>4776</v>
      </c>
      <c r="F809" s="15" t="s">
        <v>14657</v>
      </c>
      <c r="G809" s="15">
        <v>698.0</v>
      </c>
      <c r="H809" s="15" t="s">
        <v>14215</v>
      </c>
      <c r="I809" s="15" t="s">
        <v>12119</v>
      </c>
      <c r="K809" s="15" t="s">
        <v>14216</v>
      </c>
      <c r="L809" s="15" t="s">
        <v>14217</v>
      </c>
    </row>
    <row r="810">
      <c r="A810" s="15" t="s">
        <v>11555</v>
      </c>
      <c r="B810" s="14" t="s">
        <v>7655</v>
      </c>
      <c r="C810" s="15" t="s">
        <v>11556</v>
      </c>
      <c r="D810" s="15">
        <v>475.0</v>
      </c>
      <c r="E810" s="15" t="s">
        <v>15540</v>
      </c>
      <c r="F810" s="15" t="s">
        <v>14659</v>
      </c>
      <c r="G810" s="15">
        <v>698.0</v>
      </c>
      <c r="H810" s="15" t="s">
        <v>14218</v>
      </c>
      <c r="I810" s="15" t="s">
        <v>12123</v>
      </c>
      <c r="K810" s="15" t="s">
        <v>14219</v>
      </c>
      <c r="L810" s="15" t="s">
        <v>14220</v>
      </c>
    </row>
    <row r="811">
      <c r="A811" s="15" t="s">
        <v>11558</v>
      </c>
      <c r="B811" s="14" t="s">
        <v>7657</v>
      </c>
      <c r="C811" s="15" t="s">
        <v>11559</v>
      </c>
      <c r="D811" s="15">
        <v>475.0</v>
      </c>
      <c r="E811" s="15" t="s">
        <v>15541</v>
      </c>
      <c r="F811" s="15" t="s">
        <v>14661</v>
      </c>
      <c r="G811" s="15">
        <v>699.0</v>
      </c>
      <c r="H811" s="15" t="s">
        <v>14221</v>
      </c>
      <c r="I811" s="15" t="s">
        <v>12127</v>
      </c>
      <c r="K811" s="15" t="s">
        <v>14222</v>
      </c>
      <c r="L811" s="15" t="s">
        <v>14223</v>
      </c>
    </row>
    <row r="812">
      <c r="A812" s="15" t="s">
        <v>11561</v>
      </c>
      <c r="B812" s="14" t="s">
        <v>7660</v>
      </c>
      <c r="C812" s="15" t="s">
        <v>11562</v>
      </c>
      <c r="D812" s="15">
        <v>475.0</v>
      </c>
      <c r="E812" s="15" t="s">
        <v>15542</v>
      </c>
      <c r="F812" s="15" t="s">
        <v>14663</v>
      </c>
      <c r="G812" s="15">
        <v>699.0</v>
      </c>
      <c r="H812" s="15" t="s">
        <v>14224</v>
      </c>
      <c r="I812" s="15" t="s">
        <v>12131</v>
      </c>
      <c r="K812" s="15" t="s">
        <v>14225</v>
      </c>
      <c r="L812" s="15" t="s">
        <v>14226</v>
      </c>
    </row>
    <row r="813">
      <c r="A813" s="15" t="s">
        <v>11564</v>
      </c>
      <c r="B813" s="14" t="s">
        <v>7662</v>
      </c>
      <c r="C813" s="15" t="s">
        <v>11565</v>
      </c>
      <c r="D813" s="15">
        <v>475.0</v>
      </c>
      <c r="E813" s="15" t="s">
        <v>15543</v>
      </c>
      <c r="F813" s="15" t="s">
        <v>14665</v>
      </c>
      <c r="G813" s="15">
        <v>700.0</v>
      </c>
      <c r="H813" s="15" t="s">
        <v>14227</v>
      </c>
      <c r="I813" s="15" t="s">
        <v>12135</v>
      </c>
      <c r="K813" s="15" t="s">
        <v>14228</v>
      </c>
      <c r="L813" s="15" t="s">
        <v>14229</v>
      </c>
    </row>
    <row r="814">
      <c r="A814" s="15" t="s">
        <v>11567</v>
      </c>
      <c r="B814" s="14" t="s">
        <v>7665</v>
      </c>
      <c r="C814" s="15" t="s">
        <v>11568</v>
      </c>
      <c r="D814" s="15">
        <v>475.0</v>
      </c>
      <c r="E814" s="15" t="s">
        <v>15543</v>
      </c>
      <c r="F814" s="15" t="s">
        <v>14665</v>
      </c>
      <c r="G814" s="15">
        <v>700.0</v>
      </c>
      <c r="H814" s="15" t="s">
        <v>14227</v>
      </c>
      <c r="I814" s="15" t="s">
        <v>12135</v>
      </c>
      <c r="K814" s="15" t="s">
        <v>14230</v>
      </c>
      <c r="L814" s="15" t="s">
        <v>14231</v>
      </c>
    </row>
    <row r="815">
      <c r="A815" s="15" t="s">
        <v>11569</v>
      </c>
      <c r="B815" s="14" t="s">
        <v>7667</v>
      </c>
      <c r="C815" s="15" t="s">
        <v>11570</v>
      </c>
      <c r="D815" s="15">
        <v>475.0</v>
      </c>
      <c r="E815" s="15" t="s">
        <v>15544</v>
      </c>
      <c r="F815" s="15" t="s">
        <v>14667</v>
      </c>
      <c r="G815" s="15">
        <v>700.0</v>
      </c>
      <c r="H815" s="15" t="s">
        <v>14232</v>
      </c>
      <c r="I815" s="15" t="s">
        <v>12138</v>
      </c>
      <c r="K815" s="15" t="s">
        <v>14233</v>
      </c>
      <c r="L815" s="15" t="s">
        <v>14234</v>
      </c>
    </row>
    <row r="816">
      <c r="A816" s="15" t="s">
        <v>11571</v>
      </c>
      <c r="B816" s="14" t="s">
        <v>7669</v>
      </c>
      <c r="C816" s="15" t="s">
        <v>11572</v>
      </c>
      <c r="D816" s="15">
        <v>475.0</v>
      </c>
      <c r="E816" s="15" t="s">
        <v>15545</v>
      </c>
      <c r="F816" s="15" t="s">
        <v>14669</v>
      </c>
      <c r="G816" s="15">
        <v>700.0</v>
      </c>
      <c r="H816" s="15" t="s">
        <v>14235</v>
      </c>
      <c r="I816" s="15" t="s">
        <v>12142</v>
      </c>
      <c r="K816" s="15" t="s">
        <v>14236</v>
      </c>
      <c r="L816" s="15" t="s">
        <v>14237</v>
      </c>
    </row>
    <row r="817">
      <c r="A817" s="15" t="s">
        <v>11573</v>
      </c>
      <c r="B817" s="14" t="s">
        <v>7671</v>
      </c>
      <c r="C817" s="15" t="s">
        <v>11574</v>
      </c>
      <c r="D817" s="15">
        <v>475.0</v>
      </c>
      <c r="E817" s="15" t="s">
        <v>15546</v>
      </c>
      <c r="F817" s="15" t="s">
        <v>14671</v>
      </c>
      <c r="G817" s="15">
        <v>700.0</v>
      </c>
      <c r="H817" s="15" t="s">
        <v>14238</v>
      </c>
      <c r="I817" s="15" t="s">
        <v>12146</v>
      </c>
      <c r="K817" s="15" t="s">
        <v>14239</v>
      </c>
      <c r="L817" s="15" t="s">
        <v>14240</v>
      </c>
    </row>
    <row r="818">
      <c r="A818" s="15" t="s">
        <v>11576</v>
      </c>
      <c r="B818" s="14" t="s">
        <v>7673</v>
      </c>
      <c r="C818" s="15" t="s">
        <v>11577</v>
      </c>
      <c r="D818" s="15">
        <v>475.0</v>
      </c>
      <c r="E818" s="15" t="s">
        <v>15547</v>
      </c>
      <c r="F818" s="15" t="s">
        <v>14673</v>
      </c>
      <c r="G818" s="15">
        <v>700.0</v>
      </c>
      <c r="H818" s="15" t="s">
        <v>14241</v>
      </c>
      <c r="I818" s="15" t="s">
        <v>12152</v>
      </c>
      <c r="K818" s="15" t="s">
        <v>14242</v>
      </c>
      <c r="L818" s="15" t="s">
        <v>14243</v>
      </c>
    </row>
    <row r="819">
      <c r="A819" s="15" t="s">
        <v>11579</v>
      </c>
      <c r="B819" s="14" t="s">
        <v>7675</v>
      </c>
      <c r="C819" s="15" t="s">
        <v>11580</v>
      </c>
      <c r="D819" s="15">
        <v>475.0</v>
      </c>
      <c r="E819" s="15" t="s">
        <v>15548</v>
      </c>
      <c r="F819" s="15" t="s">
        <v>14675</v>
      </c>
      <c r="G819" s="15">
        <v>700.0</v>
      </c>
      <c r="H819" s="15" t="s">
        <v>14244</v>
      </c>
      <c r="I819" s="15" t="s">
        <v>12156</v>
      </c>
      <c r="K819" s="15" t="s">
        <v>14245</v>
      </c>
      <c r="L819" s="15" t="s">
        <v>14246</v>
      </c>
    </row>
    <row r="820">
      <c r="A820" s="15" t="s">
        <v>11582</v>
      </c>
      <c r="B820" s="14" t="s">
        <v>7677</v>
      </c>
      <c r="C820" s="15" t="s">
        <v>11583</v>
      </c>
      <c r="D820" s="15">
        <v>476.0</v>
      </c>
      <c r="E820" s="15" t="s">
        <v>15549</v>
      </c>
      <c r="F820" s="15" t="s">
        <v>14677</v>
      </c>
      <c r="G820" s="15">
        <v>700.0</v>
      </c>
      <c r="H820" s="15" t="s">
        <v>14247</v>
      </c>
      <c r="I820" s="15" t="s">
        <v>12158</v>
      </c>
      <c r="K820" s="15" t="s">
        <v>14248</v>
      </c>
      <c r="L820" s="15" t="s">
        <v>14249</v>
      </c>
    </row>
    <row r="821">
      <c r="A821" s="15" t="s">
        <v>11585</v>
      </c>
      <c r="B821" s="14" t="s">
        <v>7679</v>
      </c>
      <c r="C821" s="15" t="s">
        <v>11586</v>
      </c>
      <c r="D821" s="15">
        <v>476.0</v>
      </c>
      <c r="E821" s="15" t="s">
        <v>15550</v>
      </c>
      <c r="F821" s="15" t="s">
        <v>14679</v>
      </c>
      <c r="G821" s="15">
        <v>700.0</v>
      </c>
      <c r="H821" s="15" t="s">
        <v>14250</v>
      </c>
      <c r="I821" s="15" t="s">
        <v>12160</v>
      </c>
      <c r="K821" s="15" t="s">
        <v>14251</v>
      </c>
      <c r="L821" s="15" t="s">
        <v>14252</v>
      </c>
    </row>
    <row r="822">
      <c r="A822" s="15" t="s">
        <v>11587</v>
      </c>
      <c r="B822" s="14" t="s">
        <v>7681</v>
      </c>
      <c r="C822" s="15" t="s">
        <v>11588</v>
      </c>
      <c r="D822" s="15">
        <v>476.0</v>
      </c>
      <c r="E822" s="15" t="s">
        <v>15551</v>
      </c>
      <c r="F822" s="15" t="s">
        <v>14681</v>
      </c>
      <c r="G822" s="15">
        <v>701.0</v>
      </c>
      <c r="H822" s="15" t="s">
        <v>14253</v>
      </c>
      <c r="I822" s="15" t="s">
        <v>12162</v>
      </c>
      <c r="K822" s="15" t="s">
        <v>14254</v>
      </c>
      <c r="L822" s="15" t="s">
        <v>14255</v>
      </c>
    </row>
    <row r="823">
      <c r="A823" s="15" t="s">
        <v>11589</v>
      </c>
      <c r="B823" s="14" t="s">
        <v>7684</v>
      </c>
      <c r="C823" s="15" t="s">
        <v>11590</v>
      </c>
      <c r="D823" s="15">
        <v>476.0</v>
      </c>
      <c r="E823" s="15" t="s">
        <v>15552</v>
      </c>
      <c r="F823" s="15" t="s">
        <v>14683</v>
      </c>
      <c r="G823" s="15">
        <v>701.0</v>
      </c>
      <c r="H823" s="15" t="s">
        <v>14256</v>
      </c>
      <c r="I823" s="15" t="s">
        <v>12680</v>
      </c>
      <c r="K823" s="15" t="s">
        <v>14257</v>
      </c>
      <c r="L823" s="15" t="s">
        <v>14258</v>
      </c>
    </row>
    <row r="824">
      <c r="A824" s="15" t="s">
        <v>11592</v>
      </c>
      <c r="B824" s="14" t="s">
        <v>7686</v>
      </c>
      <c r="C824" s="15" t="s">
        <v>11593</v>
      </c>
      <c r="D824" s="15">
        <v>476.0</v>
      </c>
      <c r="E824" s="15" t="s">
        <v>15552</v>
      </c>
      <c r="F824" s="15" t="s">
        <v>14683</v>
      </c>
      <c r="G824" s="15">
        <v>701.0</v>
      </c>
      <c r="H824" s="15" t="s">
        <v>14256</v>
      </c>
      <c r="I824" s="15" t="s">
        <v>12680</v>
      </c>
    </row>
    <row r="825">
      <c r="A825" s="15" t="s">
        <v>11595</v>
      </c>
      <c r="B825" s="14" t="s">
        <v>7688</v>
      </c>
      <c r="C825" s="15" t="s">
        <v>11596</v>
      </c>
      <c r="D825" s="15">
        <v>476.0</v>
      </c>
      <c r="E825" s="15" t="s">
        <v>15553</v>
      </c>
      <c r="F825" s="15" t="s">
        <v>14685</v>
      </c>
      <c r="G825" s="15">
        <v>701.0</v>
      </c>
      <c r="H825" s="15" t="s">
        <v>4866</v>
      </c>
      <c r="I825" s="15" t="s">
        <v>12170</v>
      </c>
      <c r="K825" s="15" t="s">
        <v>14259</v>
      </c>
      <c r="L825" s="15" t="s">
        <v>14260</v>
      </c>
    </row>
    <row r="826">
      <c r="A826" s="15" t="s">
        <v>11598</v>
      </c>
      <c r="B826" s="14" t="s">
        <v>7690</v>
      </c>
      <c r="C826" s="15" t="s">
        <v>11599</v>
      </c>
      <c r="D826" s="15">
        <v>476.0</v>
      </c>
      <c r="E826" s="15" t="s">
        <v>15554</v>
      </c>
      <c r="F826" s="15" t="s">
        <v>14687</v>
      </c>
      <c r="G826" s="15">
        <v>701.0</v>
      </c>
      <c r="H826" s="15" t="s">
        <v>14261</v>
      </c>
      <c r="I826" s="15" t="s">
        <v>12174</v>
      </c>
      <c r="K826" s="15" t="s">
        <v>14262</v>
      </c>
      <c r="L826" s="15" t="s">
        <v>14263</v>
      </c>
    </row>
    <row r="827">
      <c r="A827" s="15" t="s">
        <v>11601</v>
      </c>
      <c r="B827" s="14" t="s">
        <v>7692</v>
      </c>
      <c r="C827" s="15" t="s">
        <v>11602</v>
      </c>
      <c r="D827" s="15">
        <v>476.0</v>
      </c>
      <c r="E827" s="15" t="s">
        <v>15555</v>
      </c>
      <c r="F827" s="15" t="s">
        <v>14691</v>
      </c>
      <c r="G827" s="15">
        <v>701.0</v>
      </c>
      <c r="H827" s="15" t="s">
        <v>14261</v>
      </c>
      <c r="I827" s="15" t="s">
        <v>12174</v>
      </c>
      <c r="K827" s="15" t="s">
        <v>14264</v>
      </c>
      <c r="L827" s="15" t="s">
        <v>14265</v>
      </c>
    </row>
    <row r="828">
      <c r="A828" s="15" t="s">
        <v>11604</v>
      </c>
      <c r="B828" s="14" t="s">
        <v>7694</v>
      </c>
      <c r="C828" s="15" t="s">
        <v>11605</v>
      </c>
      <c r="D828" s="15">
        <v>476.0</v>
      </c>
      <c r="E828" s="21" t="s">
        <v>15556</v>
      </c>
      <c r="F828" s="15" t="s">
        <v>14693</v>
      </c>
      <c r="G828" s="15">
        <v>701.0</v>
      </c>
      <c r="H828" s="15" t="s">
        <v>14266</v>
      </c>
      <c r="I828" s="15" t="s">
        <v>12178</v>
      </c>
      <c r="K828" s="15" t="s">
        <v>14267</v>
      </c>
      <c r="L828" s="15" t="s">
        <v>14268</v>
      </c>
    </row>
    <row r="829">
      <c r="A829" s="15" t="s">
        <v>11607</v>
      </c>
      <c r="B829" s="14" t="s">
        <v>7696</v>
      </c>
      <c r="C829" s="15" t="s">
        <v>11608</v>
      </c>
      <c r="D829" s="15">
        <v>476.0</v>
      </c>
      <c r="E829" s="21" t="s">
        <v>11621</v>
      </c>
      <c r="F829" s="15" t="s">
        <v>14695</v>
      </c>
      <c r="G829" s="15">
        <v>701.0</v>
      </c>
      <c r="H829" s="15" t="s">
        <v>14269</v>
      </c>
      <c r="I829" s="15" t="s">
        <v>12180</v>
      </c>
      <c r="K829" s="15" t="s">
        <v>14270</v>
      </c>
      <c r="L829" s="15" t="s">
        <v>14271</v>
      </c>
    </row>
    <row r="830">
      <c r="A830" s="15" t="s">
        <v>11610</v>
      </c>
      <c r="B830" s="14" t="s">
        <v>7698</v>
      </c>
      <c r="C830" s="15" t="s">
        <v>11611</v>
      </c>
      <c r="D830" s="15">
        <v>476.0</v>
      </c>
      <c r="E830" s="21" t="s">
        <v>11621</v>
      </c>
      <c r="F830" s="15" t="s">
        <v>14695</v>
      </c>
      <c r="G830" s="15">
        <v>701.0</v>
      </c>
      <c r="H830" s="15" t="s">
        <v>14272</v>
      </c>
      <c r="I830" s="15" t="s">
        <v>12192</v>
      </c>
      <c r="K830" s="15" t="s">
        <v>14273</v>
      </c>
      <c r="L830" s="15" t="s">
        <v>14274</v>
      </c>
    </row>
    <row r="831">
      <c r="A831" s="15" t="s">
        <v>11613</v>
      </c>
      <c r="B831" s="14" t="s">
        <v>7700</v>
      </c>
      <c r="C831" s="15" t="s">
        <v>11614</v>
      </c>
      <c r="D831" s="15">
        <v>476.0</v>
      </c>
      <c r="E831" s="21" t="s">
        <v>11621</v>
      </c>
      <c r="F831" s="15" t="s">
        <v>14695</v>
      </c>
      <c r="G831" s="15">
        <v>701.0</v>
      </c>
      <c r="H831" s="15" t="s">
        <v>14272</v>
      </c>
      <c r="I831" s="15" t="s">
        <v>12192</v>
      </c>
    </row>
    <row r="832">
      <c r="A832" s="15" t="s">
        <v>11616</v>
      </c>
      <c r="B832" s="14" t="s">
        <v>7702</v>
      </c>
      <c r="C832" s="15" t="s">
        <v>11617</v>
      </c>
      <c r="D832" s="15">
        <v>476.0</v>
      </c>
      <c r="E832" s="21" t="s">
        <v>11621</v>
      </c>
      <c r="F832" s="15" t="s">
        <v>14695</v>
      </c>
      <c r="G832" s="15">
        <v>701.0</v>
      </c>
      <c r="H832" s="15" t="s">
        <v>14272</v>
      </c>
      <c r="I832" s="15" t="s">
        <v>12192</v>
      </c>
      <c r="K832" s="15" t="s">
        <v>14275</v>
      </c>
      <c r="L832" s="15" t="s">
        <v>14276</v>
      </c>
    </row>
    <row r="833">
      <c r="A833" s="15" t="s">
        <v>11619</v>
      </c>
      <c r="B833" s="14" t="s">
        <v>7704</v>
      </c>
      <c r="C833" s="15" t="s">
        <v>11620</v>
      </c>
      <c r="D833" s="15">
        <v>476.0</v>
      </c>
      <c r="E833" s="21" t="s">
        <v>11621</v>
      </c>
      <c r="F833" s="15" t="s">
        <v>14695</v>
      </c>
      <c r="G833" s="15">
        <v>702.0</v>
      </c>
      <c r="H833" s="15" t="s">
        <v>14277</v>
      </c>
      <c r="I833" s="15" t="s">
        <v>12196</v>
      </c>
      <c r="K833" s="15" t="s">
        <v>14278</v>
      </c>
      <c r="L833" s="15" t="s">
        <v>14279</v>
      </c>
    </row>
    <row r="834">
      <c r="A834" s="15" t="s">
        <v>11622</v>
      </c>
      <c r="B834" s="14" t="s">
        <v>7707</v>
      </c>
      <c r="C834" s="15" t="s">
        <v>11623</v>
      </c>
      <c r="D834" s="15">
        <v>477.0</v>
      </c>
      <c r="E834" s="15" t="s">
        <v>9102</v>
      </c>
      <c r="F834" s="15" t="s">
        <v>14697</v>
      </c>
      <c r="G834" s="15">
        <v>702.0</v>
      </c>
      <c r="H834" s="15" t="s">
        <v>14280</v>
      </c>
      <c r="I834" s="15" t="s">
        <v>12200</v>
      </c>
      <c r="K834" s="15" t="s">
        <v>14281</v>
      </c>
      <c r="L834" s="15" t="s">
        <v>14282</v>
      </c>
    </row>
    <row r="835">
      <c r="A835" s="15" t="s">
        <v>11624</v>
      </c>
      <c r="B835" s="14" t="s">
        <v>7709</v>
      </c>
      <c r="C835" s="15" t="s">
        <v>11625</v>
      </c>
      <c r="D835" s="15">
        <v>477.0</v>
      </c>
      <c r="E835" s="15" t="s">
        <v>11626</v>
      </c>
      <c r="F835" s="15" t="s">
        <v>14699</v>
      </c>
      <c r="G835" s="15">
        <v>702.0</v>
      </c>
      <c r="H835" s="15" t="s">
        <v>14283</v>
      </c>
      <c r="I835" s="15" t="s">
        <v>12204</v>
      </c>
      <c r="K835" s="15" t="s">
        <v>14284</v>
      </c>
      <c r="L835" s="15" t="s">
        <v>14285</v>
      </c>
    </row>
    <row r="836">
      <c r="A836" s="15" t="s">
        <v>11627</v>
      </c>
      <c r="B836" s="14" t="s">
        <v>7711</v>
      </c>
      <c r="C836" s="15" t="s">
        <v>11628</v>
      </c>
      <c r="D836" s="15">
        <v>477.0</v>
      </c>
      <c r="E836" s="15" t="s">
        <v>15557</v>
      </c>
      <c r="F836" s="15" t="s">
        <v>14701</v>
      </c>
      <c r="G836" s="15">
        <v>702.0</v>
      </c>
      <c r="H836" s="15" t="s">
        <v>14286</v>
      </c>
      <c r="I836" s="15" t="s">
        <v>12206</v>
      </c>
      <c r="K836" s="15" t="s">
        <v>14287</v>
      </c>
      <c r="L836" s="15" t="s">
        <v>14288</v>
      </c>
    </row>
    <row r="837">
      <c r="A837" s="15" t="s">
        <v>11631</v>
      </c>
      <c r="B837" s="14" t="s">
        <v>7713</v>
      </c>
      <c r="C837" s="15" t="s">
        <v>11632</v>
      </c>
      <c r="D837" s="15">
        <v>477.0</v>
      </c>
      <c r="E837" s="15" t="s">
        <v>15557</v>
      </c>
      <c r="F837" s="15" t="s">
        <v>14701</v>
      </c>
      <c r="G837" s="15">
        <v>702.0</v>
      </c>
      <c r="H837" s="15" t="s">
        <v>14286</v>
      </c>
      <c r="I837" s="15" t="s">
        <v>12206</v>
      </c>
      <c r="K837" s="15" t="s">
        <v>14289</v>
      </c>
      <c r="L837" s="15" t="s">
        <v>14290</v>
      </c>
    </row>
    <row r="838">
      <c r="A838" s="15" t="s">
        <v>11634</v>
      </c>
      <c r="B838" s="14" t="s">
        <v>7715</v>
      </c>
      <c r="C838" s="15" t="s">
        <v>11635</v>
      </c>
      <c r="D838" s="15">
        <v>477.0</v>
      </c>
      <c r="E838" s="15" t="s">
        <v>15557</v>
      </c>
      <c r="F838" s="15" t="s">
        <v>14701</v>
      </c>
      <c r="G838" s="15">
        <v>702.0</v>
      </c>
      <c r="H838" s="15" t="s">
        <v>14286</v>
      </c>
      <c r="I838" s="15" t="s">
        <v>12206</v>
      </c>
      <c r="K838" s="15" t="s">
        <v>14291</v>
      </c>
      <c r="L838" s="15" t="s">
        <v>14292</v>
      </c>
    </row>
    <row r="839">
      <c r="A839" s="15" t="s">
        <v>11637</v>
      </c>
      <c r="B839" s="14" t="s">
        <v>7717</v>
      </c>
      <c r="C839" s="15" t="s">
        <v>11638</v>
      </c>
      <c r="D839" s="15">
        <v>477.0</v>
      </c>
      <c r="E839" s="15" t="s">
        <v>15557</v>
      </c>
      <c r="F839" s="15" t="s">
        <v>14701</v>
      </c>
      <c r="G839" s="15">
        <v>702.0</v>
      </c>
      <c r="H839" s="15" t="s">
        <v>14286</v>
      </c>
      <c r="I839" s="15" t="s">
        <v>12206</v>
      </c>
      <c r="K839" s="15" t="s">
        <v>14293</v>
      </c>
      <c r="L839" s="15" t="s">
        <v>14294</v>
      </c>
    </row>
    <row r="840">
      <c r="A840" s="15" t="s">
        <v>11640</v>
      </c>
      <c r="B840" s="14" t="s">
        <v>7719</v>
      </c>
      <c r="C840" s="15" t="s">
        <v>11641</v>
      </c>
      <c r="D840" s="15">
        <v>477.0</v>
      </c>
      <c r="E840" s="15" t="s">
        <v>15557</v>
      </c>
      <c r="F840" s="15" t="s">
        <v>14701</v>
      </c>
      <c r="G840" s="15">
        <v>702.0</v>
      </c>
      <c r="H840" s="15" t="s">
        <v>14286</v>
      </c>
      <c r="I840" s="15" t="s">
        <v>12206</v>
      </c>
      <c r="K840" s="15" t="s">
        <v>14295</v>
      </c>
      <c r="L840" s="15" t="s">
        <v>14296</v>
      </c>
    </row>
    <row r="841">
      <c r="A841" s="15" t="s">
        <v>11643</v>
      </c>
      <c r="B841" s="14" t="s">
        <v>7721</v>
      </c>
      <c r="C841" s="15" t="s">
        <v>11644</v>
      </c>
      <c r="D841" s="15">
        <v>477.0</v>
      </c>
      <c r="E841" s="15" t="s">
        <v>15557</v>
      </c>
      <c r="F841" s="15" t="s">
        <v>14701</v>
      </c>
      <c r="G841" s="15">
        <v>702.0</v>
      </c>
      <c r="H841" s="15" t="s">
        <v>14286</v>
      </c>
      <c r="I841" s="15" t="s">
        <v>12206</v>
      </c>
      <c r="K841" s="15" t="s">
        <v>14297</v>
      </c>
      <c r="L841" s="15" t="s">
        <v>14298</v>
      </c>
    </row>
    <row r="842">
      <c r="A842" s="15" t="s">
        <v>11646</v>
      </c>
      <c r="B842" s="14" t="s">
        <v>7723</v>
      </c>
      <c r="C842" s="15" t="s">
        <v>11647</v>
      </c>
      <c r="D842" s="15">
        <v>477.0</v>
      </c>
      <c r="E842" s="15" t="s">
        <v>15557</v>
      </c>
      <c r="F842" s="15" t="s">
        <v>14701</v>
      </c>
      <c r="G842" s="15">
        <v>702.0</v>
      </c>
      <c r="H842" s="15" t="s">
        <v>14286</v>
      </c>
      <c r="I842" s="15" t="s">
        <v>12206</v>
      </c>
      <c r="K842" s="15" t="s">
        <v>14299</v>
      </c>
      <c r="L842" s="15" t="s">
        <v>14300</v>
      </c>
    </row>
    <row r="843">
      <c r="A843" s="15" t="s">
        <v>11649</v>
      </c>
      <c r="B843" s="14" t="s">
        <v>7725</v>
      </c>
      <c r="C843" s="15" t="s">
        <v>11650</v>
      </c>
      <c r="D843" s="15">
        <v>477.0</v>
      </c>
      <c r="E843" s="15" t="s">
        <v>15557</v>
      </c>
      <c r="F843" s="15" t="s">
        <v>14701</v>
      </c>
      <c r="G843" s="15">
        <v>702.0</v>
      </c>
      <c r="H843" s="15" t="s">
        <v>14286</v>
      </c>
      <c r="I843" s="15" t="s">
        <v>12206</v>
      </c>
      <c r="K843" s="15" t="s">
        <v>14301</v>
      </c>
      <c r="L843" s="15" t="s">
        <v>14302</v>
      </c>
    </row>
    <row r="844">
      <c r="A844" s="15" t="s">
        <v>11652</v>
      </c>
      <c r="B844" s="14" t="s">
        <v>7727</v>
      </c>
      <c r="C844" s="15" t="s">
        <v>11653</v>
      </c>
      <c r="D844" s="15">
        <v>477.0</v>
      </c>
      <c r="E844" s="15" t="s">
        <v>15557</v>
      </c>
      <c r="F844" s="15" t="s">
        <v>14701</v>
      </c>
      <c r="G844" s="15">
        <v>702.0</v>
      </c>
      <c r="H844" s="15" t="s">
        <v>14286</v>
      </c>
      <c r="I844" s="15" t="s">
        <v>12206</v>
      </c>
      <c r="K844" s="15" t="s">
        <v>14303</v>
      </c>
      <c r="L844" s="15" t="s">
        <v>14304</v>
      </c>
    </row>
    <row r="845">
      <c r="A845" s="15" t="s">
        <v>11655</v>
      </c>
      <c r="B845" s="14" t="s">
        <v>7729</v>
      </c>
      <c r="C845" s="15" t="s">
        <v>11656</v>
      </c>
      <c r="D845" s="15">
        <v>477.0</v>
      </c>
      <c r="E845" s="15" t="s">
        <v>15557</v>
      </c>
      <c r="F845" s="15" t="s">
        <v>14701</v>
      </c>
      <c r="G845" s="15">
        <v>702.0</v>
      </c>
      <c r="H845" s="15" t="s">
        <v>14286</v>
      </c>
      <c r="I845" s="15" t="s">
        <v>12206</v>
      </c>
      <c r="K845" s="15" t="s">
        <v>14305</v>
      </c>
      <c r="L845" s="15" t="s">
        <v>14306</v>
      </c>
    </row>
    <row r="846">
      <c r="A846" s="15" t="s">
        <v>11658</v>
      </c>
      <c r="B846" s="14" t="s">
        <v>7731</v>
      </c>
      <c r="C846" s="15" t="s">
        <v>11659</v>
      </c>
      <c r="D846" s="15">
        <v>477.0</v>
      </c>
      <c r="E846" s="15" t="s">
        <v>15557</v>
      </c>
      <c r="F846" s="15" t="s">
        <v>14701</v>
      </c>
      <c r="G846" s="15">
        <v>702.0</v>
      </c>
      <c r="H846" s="15" t="s">
        <v>14286</v>
      </c>
      <c r="I846" s="15" t="s">
        <v>12206</v>
      </c>
      <c r="K846" s="15" t="s">
        <v>14307</v>
      </c>
      <c r="L846" s="15" t="s">
        <v>14308</v>
      </c>
    </row>
    <row r="847">
      <c r="A847" s="15" t="s">
        <v>11661</v>
      </c>
      <c r="B847" s="14" t="s">
        <v>7734</v>
      </c>
      <c r="C847" s="15" t="s">
        <v>11662</v>
      </c>
      <c r="D847" s="15">
        <v>477.0</v>
      </c>
      <c r="E847" s="15" t="s">
        <v>15557</v>
      </c>
      <c r="F847" s="15" t="s">
        <v>14701</v>
      </c>
      <c r="G847" s="15">
        <v>702.0</v>
      </c>
      <c r="H847" s="15" t="s">
        <v>14286</v>
      </c>
      <c r="I847" s="15" t="s">
        <v>12206</v>
      </c>
      <c r="K847" s="15" t="s">
        <v>14309</v>
      </c>
      <c r="L847" s="15" t="s">
        <v>14310</v>
      </c>
    </row>
    <row r="848">
      <c r="A848" s="15" t="s">
        <v>11664</v>
      </c>
      <c r="B848" s="14" t="s">
        <v>7736</v>
      </c>
      <c r="C848" s="15" t="s">
        <v>11665</v>
      </c>
      <c r="D848" s="15">
        <v>477.0</v>
      </c>
      <c r="E848" s="15" t="s">
        <v>15557</v>
      </c>
      <c r="F848" s="15" t="s">
        <v>14701</v>
      </c>
      <c r="G848" s="15">
        <v>702.0</v>
      </c>
      <c r="H848" s="15" t="s">
        <v>14286</v>
      </c>
      <c r="I848" s="15" t="s">
        <v>12206</v>
      </c>
      <c r="K848" s="15" t="s">
        <v>14311</v>
      </c>
      <c r="L848" s="15" t="s">
        <v>14312</v>
      </c>
    </row>
    <row r="849">
      <c r="A849" s="15" t="s">
        <v>11667</v>
      </c>
      <c r="B849" s="14" t="s">
        <v>7738</v>
      </c>
      <c r="C849" s="15" t="s">
        <v>11668</v>
      </c>
      <c r="D849" s="15">
        <v>477.0</v>
      </c>
      <c r="E849" s="15" t="s">
        <v>11669</v>
      </c>
      <c r="F849" s="15" t="s">
        <v>14703</v>
      </c>
      <c r="G849" s="15">
        <v>702.0</v>
      </c>
      <c r="H849" s="15" t="s">
        <v>14313</v>
      </c>
      <c r="I849" s="15" t="s">
        <v>12210</v>
      </c>
      <c r="K849" s="15" t="s">
        <v>14314</v>
      </c>
      <c r="L849" s="15" t="s">
        <v>14315</v>
      </c>
    </row>
    <row r="850">
      <c r="A850" s="15" t="s">
        <v>11670</v>
      </c>
      <c r="B850" s="14" t="s">
        <v>7740</v>
      </c>
      <c r="C850" s="15" t="s">
        <v>11671</v>
      </c>
      <c r="D850" s="15">
        <v>477.0</v>
      </c>
      <c r="E850" s="15" t="s">
        <v>15558</v>
      </c>
      <c r="F850" s="15" t="s">
        <v>14705</v>
      </c>
      <c r="G850" s="15">
        <v>703.0</v>
      </c>
      <c r="H850" s="15" t="s">
        <v>14316</v>
      </c>
      <c r="I850" s="15" t="s">
        <v>14317</v>
      </c>
      <c r="K850" s="15" t="s">
        <v>14318</v>
      </c>
      <c r="L850" s="15" t="s">
        <v>14319</v>
      </c>
    </row>
    <row r="851">
      <c r="A851" s="15" t="s">
        <v>11673</v>
      </c>
      <c r="B851" s="14" t="s">
        <v>7743</v>
      </c>
      <c r="C851" s="15" t="s">
        <v>11674</v>
      </c>
      <c r="D851" s="15">
        <v>477.0</v>
      </c>
      <c r="E851" s="15" t="s">
        <v>15559</v>
      </c>
      <c r="F851" s="15" t="s">
        <v>14707</v>
      </c>
      <c r="G851" s="15">
        <v>703.0</v>
      </c>
      <c r="H851" s="15" t="s">
        <v>14316</v>
      </c>
      <c r="I851" s="15" t="s">
        <v>14317</v>
      </c>
      <c r="K851" s="15" t="s">
        <v>14320</v>
      </c>
      <c r="L851" s="15" t="s">
        <v>14321</v>
      </c>
    </row>
    <row r="852">
      <c r="A852" s="15" t="s">
        <v>11676</v>
      </c>
      <c r="B852" s="14" t="s">
        <v>7837</v>
      </c>
      <c r="C852" s="15" t="s">
        <v>11677</v>
      </c>
      <c r="D852" s="15">
        <v>477.0</v>
      </c>
      <c r="E852" s="15" t="s">
        <v>15559</v>
      </c>
      <c r="F852" s="15" t="s">
        <v>14707</v>
      </c>
      <c r="G852" s="15">
        <v>703.0</v>
      </c>
      <c r="H852" s="15" t="s">
        <v>14322</v>
      </c>
      <c r="I852" s="15" t="s">
        <v>14323</v>
      </c>
      <c r="K852" s="15" t="s">
        <v>14324</v>
      </c>
      <c r="L852" s="15" t="s">
        <v>15560</v>
      </c>
    </row>
    <row r="853">
      <c r="A853" s="15" t="s">
        <v>11679</v>
      </c>
      <c r="B853" s="14" t="s">
        <v>7841</v>
      </c>
      <c r="C853" s="15" t="s">
        <v>11680</v>
      </c>
      <c r="D853" s="15">
        <v>477.0</v>
      </c>
      <c r="E853" s="15" t="s">
        <v>15559</v>
      </c>
      <c r="F853" s="15" t="s">
        <v>14707</v>
      </c>
      <c r="G853" s="15">
        <v>703.0</v>
      </c>
      <c r="H853" s="15" t="s">
        <v>14322</v>
      </c>
      <c r="I853" s="15" t="s">
        <v>14323</v>
      </c>
      <c r="K853" s="15" t="s">
        <v>14326</v>
      </c>
      <c r="L853" s="15" t="s">
        <v>14327</v>
      </c>
    </row>
    <row r="854">
      <c r="A854" s="15" t="s">
        <v>11682</v>
      </c>
      <c r="B854" s="14" t="s">
        <v>7747</v>
      </c>
      <c r="C854" s="15" t="s">
        <v>11683</v>
      </c>
      <c r="D854" s="15">
        <v>477.0</v>
      </c>
      <c r="E854" s="15" t="s">
        <v>15559</v>
      </c>
      <c r="F854" s="15" t="s">
        <v>14707</v>
      </c>
      <c r="G854" s="15">
        <v>703.0</v>
      </c>
      <c r="H854" s="15" t="s">
        <v>14322</v>
      </c>
      <c r="I854" s="15" t="s">
        <v>14323</v>
      </c>
      <c r="K854" s="15" t="s">
        <v>14328</v>
      </c>
      <c r="L854" s="15" t="s">
        <v>14329</v>
      </c>
    </row>
    <row r="855">
      <c r="A855" s="15" t="s">
        <v>11685</v>
      </c>
      <c r="B855" s="14" t="s">
        <v>7749</v>
      </c>
      <c r="C855" s="15" t="s">
        <v>11686</v>
      </c>
      <c r="D855" s="15">
        <v>477.0</v>
      </c>
      <c r="E855" s="15" t="s">
        <v>15559</v>
      </c>
      <c r="F855" s="15" t="s">
        <v>14707</v>
      </c>
      <c r="G855" s="15">
        <v>703.0</v>
      </c>
      <c r="H855" s="15" t="s">
        <v>14322</v>
      </c>
      <c r="I855" s="15" t="s">
        <v>14323</v>
      </c>
      <c r="K855" s="15" t="s">
        <v>14330</v>
      </c>
      <c r="L855" s="15" t="s">
        <v>14331</v>
      </c>
    </row>
    <row r="856">
      <c r="A856" s="15" t="s">
        <v>11688</v>
      </c>
      <c r="B856" s="14" t="s">
        <v>7751</v>
      </c>
      <c r="C856" s="15" t="s">
        <v>11689</v>
      </c>
      <c r="D856" s="15">
        <v>477.0</v>
      </c>
      <c r="E856" s="15" t="s">
        <v>15559</v>
      </c>
      <c r="F856" s="15" t="s">
        <v>14707</v>
      </c>
      <c r="G856" s="15">
        <v>703.0</v>
      </c>
      <c r="H856" s="15" t="s">
        <v>14322</v>
      </c>
      <c r="I856" s="15" t="s">
        <v>14323</v>
      </c>
      <c r="K856" s="15" t="s">
        <v>14332</v>
      </c>
      <c r="L856" s="15" t="s">
        <v>14333</v>
      </c>
    </row>
    <row r="857">
      <c r="A857" s="15" t="s">
        <v>11691</v>
      </c>
      <c r="B857" s="14" t="s">
        <v>7753</v>
      </c>
      <c r="C857" s="15" t="s">
        <v>11692</v>
      </c>
      <c r="D857" s="15">
        <v>477.0</v>
      </c>
      <c r="E857" s="15" t="s">
        <v>15559</v>
      </c>
      <c r="F857" s="15" t="s">
        <v>14707</v>
      </c>
      <c r="G857" s="15">
        <v>703.0</v>
      </c>
      <c r="H857" s="15" t="s">
        <v>14322</v>
      </c>
      <c r="I857" s="15" t="s">
        <v>14323</v>
      </c>
      <c r="K857" s="15" t="s">
        <v>14334</v>
      </c>
      <c r="L857" s="15" t="s">
        <v>14335</v>
      </c>
    </row>
    <row r="858">
      <c r="A858" s="15" t="s">
        <v>11694</v>
      </c>
      <c r="B858" s="14" t="s">
        <v>7755</v>
      </c>
      <c r="C858" s="15" t="s">
        <v>11695</v>
      </c>
      <c r="D858" s="15">
        <v>477.0</v>
      </c>
      <c r="E858" s="15" t="s">
        <v>15559</v>
      </c>
      <c r="F858" s="15" t="s">
        <v>14707</v>
      </c>
      <c r="G858" s="15">
        <v>703.0</v>
      </c>
      <c r="H858" s="15" t="s">
        <v>14322</v>
      </c>
      <c r="I858" s="15" t="s">
        <v>14323</v>
      </c>
      <c r="K858" s="15" t="s">
        <v>14336</v>
      </c>
      <c r="L858" s="15" t="s">
        <v>14337</v>
      </c>
    </row>
    <row r="859">
      <c r="A859" s="15" t="s">
        <v>11697</v>
      </c>
      <c r="B859" s="14" t="s">
        <v>7757</v>
      </c>
      <c r="C859" s="15" t="s">
        <v>11698</v>
      </c>
      <c r="D859" s="15">
        <v>477.0</v>
      </c>
      <c r="E859" s="15" t="s">
        <v>15559</v>
      </c>
      <c r="F859" s="15" t="s">
        <v>14707</v>
      </c>
      <c r="G859" s="15">
        <v>703.0</v>
      </c>
      <c r="H859" s="15" t="s">
        <v>14322</v>
      </c>
      <c r="I859" s="15" t="s">
        <v>14323</v>
      </c>
      <c r="K859" s="15" t="s">
        <v>14338</v>
      </c>
      <c r="L859" s="15" t="s">
        <v>14339</v>
      </c>
    </row>
    <row r="860">
      <c r="A860" s="15" t="s">
        <v>11700</v>
      </c>
      <c r="B860" s="14" t="s">
        <v>7759</v>
      </c>
      <c r="C860" s="15" t="s">
        <v>11701</v>
      </c>
      <c r="D860" s="15">
        <v>477.0</v>
      </c>
      <c r="E860" s="15" t="s">
        <v>15559</v>
      </c>
      <c r="F860" s="15" t="s">
        <v>14707</v>
      </c>
      <c r="G860" s="15">
        <v>703.0</v>
      </c>
      <c r="H860" s="15" t="s">
        <v>14322</v>
      </c>
      <c r="I860" s="15" t="s">
        <v>14323</v>
      </c>
      <c r="K860" s="15" t="s">
        <v>14340</v>
      </c>
      <c r="L860" s="15" t="s">
        <v>14341</v>
      </c>
    </row>
    <row r="861">
      <c r="A861" s="15" t="s">
        <v>11703</v>
      </c>
      <c r="B861" s="14" t="s">
        <v>7761</v>
      </c>
      <c r="C861" s="15" t="s">
        <v>11704</v>
      </c>
      <c r="D861" s="15">
        <v>477.0</v>
      </c>
      <c r="E861" s="15" t="s">
        <v>15559</v>
      </c>
      <c r="F861" s="15" t="s">
        <v>14707</v>
      </c>
      <c r="G861" s="15">
        <v>703.0</v>
      </c>
      <c r="H861" s="15" t="s">
        <v>14322</v>
      </c>
      <c r="I861" s="15" t="s">
        <v>14323</v>
      </c>
      <c r="K861" s="15" t="s">
        <v>14342</v>
      </c>
      <c r="L861" s="15" t="s">
        <v>14343</v>
      </c>
    </row>
    <row r="862">
      <c r="A862" s="15" t="s">
        <v>11706</v>
      </c>
      <c r="B862" s="14" t="s">
        <v>7763</v>
      </c>
      <c r="C862" s="15" t="s">
        <v>11707</v>
      </c>
      <c r="D862" s="15">
        <v>477.0</v>
      </c>
      <c r="E862" s="15" t="s">
        <v>15559</v>
      </c>
      <c r="F862" s="15" t="s">
        <v>14707</v>
      </c>
      <c r="G862" s="15">
        <v>703.0</v>
      </c>
      <c r="H862" s="15" t="s">
        <v>14322</v>
      </c>
      <c r="I862" s="15" t="s">
        <v>14323</v>
      </c>
      <c r="K862" s="15" t="s">
        <v>14344</v>
      </c>
      <c r="L862" s="15" t="s">
        <v>14345</v>
      </c>
    </row>
    <row r="863">
      <c r="A863" s="15" t="s">
        <v>11709</v>
      </c>
      <c r="B863" s="14" t="s">
        <v>7765</v>
      </c>
      <c r="C863" s="15" t="s">
        <v>11710</v>
      </c>
      <c r="D863" s="15">
        <v>477.0</v>
      </c>
      <c r="E863" s="15" t="s">
        <v>15559</v>
      </c>
      <c r="F863" s="15" t="s">
        <v>14707</v>
      </c>
      <c r="G863" s="15">
        <v>703.0</v>
      </c>
      <c r="H863" s="15" t="s">
        <v>14322</v>
      </c>
      <c r="I863" s="15" t="s">
        <v>14323</v>
      </c>
      <c r="K863" s="15" t="s">
        <v>14346</v>
      </c>
      <c r="L863" s="15" t="s">
        <v>14347</v>
      </c>
    </row>
    <row r="864">
      <c r="A864" s="15" t="s">
        <v>11712</v>
      </c>
      <c r="B864" s="14" t="s">
        <v>7767</v>
      </c>
      <c r="C864" s="15" t="s">
        <v>11713</v>
      </c>
      <c r="D864" s="15">
        <v>477.0</v>
      </c>
      <c r="E864" s="15" t="s">
        <v>15559</v>
      </c>
      <c r="F864" s="15" t="s">
        <v>14707</v>
      </c>
      <c r="G864" s="15">
        <v>703.0</v>
      </c>
      <c r="H864" s="15" t="s">
        <v>14322</v>
      </c>
      <c r="I864" s="15" t="s">
        <v>14323</v>
      </c>
      <c r="K864" s="15" t="s">
        <v>14348</v>
      </c>
      <c r="L864" s="15" t="s">
        <v>14349</v>
      </c>
    </row>
    <row r="865">
      <c r="A865" s="15" t="s">
        <v>11715</v>
      </c>
      <c r="B865" s="14" t="s">
        <v>7769</v>
      </c>
      <c r="C865" s="15" t="s">
        <v>11716</v>
      </c>
      <c r="D865" s="15">
        <v>477.0</v>
      </c>
      <c r="E865" s="15" t="s">
        <v>15559</v>
      </c>
      <c r="F865" s="15" t="s">
        <v>14707</v>
      </c>
      <c r="G865" s="15">
        <v>703.0</v>
      </c>
      <c r="H865" s="15" t="s">
        <v>14322</v>
      </c>
      <c r="I865" s="15" t="s">
        <v>14323</v>
      </c>
      <c r="K865" s="15" t="s">
        <v>14350</v>
      </c>
      <c r="L865" s="15" t="s">
        <v>14351</v>
      </c>
    </row>
    <row r="866">
      <c r="A866" s="15" t="s">
        <v>11718</v>
      </c>
      <c r="B866" s="14" t="s">
        <v>7771</v>
      </c>
      <c r="C866" s="15" t="s">
        <v>11719</v>
      </c>
      <c r="D866" s="15">
        <v>477.0</v>
      </c>
      <c r="E866" s="15" t="s">
        <v>15559</v>
      </c>
      <c r="F866" s="15" t="s">
        <v>14707</v>
      </c>
      <c r="G866" s="15">
        <v>703.0</v>
      </c>
      <c r="H866" s="15" t="s">
        <v>14322</v>
      </c>
      <c r="I866" s="15" t="s">
        <v>14323</v>
      </c>
      <c r="K866" s="15" t="s">
        <v>14352</v>
      </c>
      <c r="L866" s="15" t="s">
        <v>14353</v>
      </c>
    </row>
    <row r="867">
      <c r="A867" s="15" t="s">
        <v>11721</v>
      </c>
      <c r="B867" s="14" t="s">
        <v>7773</v>
      </c>
      <c r="C867" s="15" t="s">
        <v>11722</v>
      </c>
      <c r="D867" s="15">
        <v>477.0</v>
      </c>
      <c r="E867" s="15" t="s">
        <v>15559</v>
      </c>
      <c r="F867" s="15" t="s">
        <v>14707</v>
      </c>
      <c r="G867" s="15">
        <v>703.0</v>
      </c>
      <c r="H867" s="15" t="s">
        <v>14322</v>
      </c>
      <c r="I867" s="15" t="s">
        <v>14323</v>
      </c>
      <c r="K867" s="15" t="s">
        <v>14354</v>
      </c>
      <c r="L867" s="15" t="s">
        <v>14355</v>
      </c>
    </row>
    <row r="868">
      <c r="A868" s="15" t="s">
        <v>11724</v>
      </c>
      <c r="B868" s="14" t="s">
        <v>7775</v>
      </c>
      <c r="C868" s="15" t="s">
        <v>11725</v>
      </c>
      <c r="D868" s="15">
        <v>477.0</v>
      </c>
      <c r="E868" s="15" t="s">
        <v>15559</v>
      </c>
      <c r="F868" s="15" t="s">
        <v>14707</v>
      </c>
      <c r="G868" s="15">
        <v>703.0</v>
      </c>
      <c r="H868" s="15" t="s">
        <v>14322</v>
      </c>
      <c r="I868" s="15" t="s">
        <v>14323</v>
      </c>
      <c r="K868" s="15" t="s">
        <v>14356</v>
      </c>
      <c r="L868" s="15" t="s">
        <v>14357</v>
      </c>
    </row>
    <row r="869">
      <c r="A869" s="15" t="s">
        <v>11727</v>
      </c>
      <c r="B869" s="14" t="s">
        <v>7777</v>
      </c>
      <c r="C869" s="15" t="s">
        <v>11728</v>
      </c>
      <c r="D869" s="15">
        <v>477.0</v>
      </c>
      <c r="E869" s="15" t="s">
        <v>11729</v>
      </c>
      <c r="F869" s="15" t="s">
        <v>14709</v>
      </c>
      <c r="G869" s="15">
        <v>704.0</v>
      </c>
      <c r="H869" s="15" t="s">
        <v>14358</v>
      </c>
      <c r="I869" s="15" t="s">
        <v>12222</v>
      </c>
      <c r="K869" s="15" t="s">
        <v>14359</v>
      </c>
      <c r="L869" s="15" t="s">
        <v>14360</v>
      </c>
    </row>
    <row r="870">
      <c r="A870" s="15" t="s">
        <v>11730</v>
      </c>
      <c r="B870" s="14" t="s">
        <v>7780</v>
      </c>
      <c r="C870" s="15" t="s">
        <v>11731</v>
      </c>
      <c r="D870" s="15">
        <v>479.0</v>
      </c>
      <c r="E870" s="15" t="s">
        <v>15561</v>
      </c>
      <c r="F870" s="15" t="s">
        <v>14711</v>
      </c>
      <c r="G870" s="15">
        <v>705.0</v>
      </c>
      <c r="H870" s="15" t="s">
        <v>14361</v>
      </c>
      <c r="I870" s="15" t="s">
        <v>14362</v>
      </c>
      <c r="K870" s="15" t="s">
        <v>14363</v>
      </c>
      <c r="L870" s="15" t="s">
        <v>11731</v>
      </c>
    </row>
    <row r="871">
      <c r="A871" s="15" t="s">
        <v>11733</v>
      </c>
      <c r="B871" s="14" t="s">
        <v>7783</v>
      </c>
      <c r="C871" s="15" t="s">
        <v>11734</v>
      </c>
      <c r="D871" s="15">
        <v>480.0</v>
      </c>
      <c r="E871" s="15" t="s">
        <v>15562</v>
      </c>
      <c r="F871" s="15" t="s">
        <v>14713</v>
      </c>
      <c r="G871" s="15">
        <v>705.0</v>
      </c>
      <c r="H871" s="15" t="s">
        <v>14361</v>
      </c>
      <c r="I871" s="15" t="s">
        <v>14362</v>
      </c>
      <c r="K871" s="15" t="s">
        <v>14363</v>
      </c>
      <c r="L871" s="15" t="s">
        <v>11731</v>
      </c>
    </row>
    <row r="872">
      <c r="A872" s="15" t="s">
        <v>11736</v>
      </c>
      <c r="B872" s="14" t="s">
        <v>7785</v>
      </c>
      <c r="C872" s="15" t="s">
        <v>11737</v>
      </c>
      <c r="D872" s="15">
        <v>480.0</v>
      </c>
      <c r="E872" s="15" t="s">
        <v>15563</v>
      </c>
      <c r="F872" s="15" t="s">
        <v>14715</v>
      </c>
      <c r="G872" s="15">
        <v>707.0</v>
      </c>
      <c r="H872" s="15" t="s">
        <v>14364</v>
      </c>
      <c r="I872" s="15" t="s">
        <v>12226</v>
      </c>
      <c r="K872" s="15" t="s">
        <v>14365</v>
      </c>
      <c r="L872" s="15" t="s">
        <v>14366</v>
      </c>
    </row>
    <row r="873">
      <c r="A873" s="15" t="s">
        <v>11739</v>
      </c>
      <c r="B873" s="14" t="s">
        <v>7788</v>
      </c>
      <c r="C873" s="15" t="s">
        <v>11740</v>
      </c>
      <c r="D873" s="15">
        <v>480.0</v>
      </c>
      <c r="E873" s="15" t="s">
        <v>11741</v>
      </c>
      <c r="F873" s="15" t="s">
        <v>14717</v>
      </c>
      <c r="G873" s="15">
        <v>707.0</v>
      </c>
      <c r="H873" s="15" t="s">
        <v>14367</v>
      </c>
      <c r="I873" s="15" t="s">
        <v>12230</v>
      </c>
      <c r="K873" s="15" t="s">
        <v>14368</v>
      </c>
      <c r="L873" s="15" t="s">
        <v>14369</v>
      </c>
    </row>
    <row r="874">
      <c r="A874" s="15" t="s">
        <v>11742</v>
      </c>
      <c r="B874" s="14" t="s">
        <v>7790</v>
      </c>
      <c r="C874" s="15" t="s">
        <v>11743</v>
      </c>
      <c r="D874" s="15">
        <v>481.0</v>
      </c>
      <c r="E874" s="15" t="s">
        <v>15564</v>
      </c>
      <c r="F874" s="15" t="s">
        <v>14719</v>
      </c>
      <c r="G874" s="15">
        <v>708.0</v>
      </c>
      <c r="H874" s="15" t="s">
        <v>14370</v>
      </c>
      <c r="I874" s="15" t="s">
        <v>12234</v>
      </c>
      <c r="K874" s="15" t="s">
        <v>14371</v>
      </c>
      <c r="L874" s="15" t="s">
        <v>14372</v>
      </c>
    </row>
    <row r="875">
      <c r="A875" s="15" t="s">
        <v>11745</v>
      </c>
      <c r="B875" s="14" t="s">
        <v>7793</v>
      </c>
      <c r="C875" s="15" t="s">
        <v>11746</v>
      </c>
      <c r="D875" s="15">
        <v>481.0</v>
      </c>
      <c r="E875" s="15" t="s">
        <v>15565</v>
      </c>
      <c r="F875" s="15" t="s">
        <v>14721</v>
      </c>
      <c r="G875" s="15">
        <v>708.0</v>
      </c>
      <c r="H875" s="15" t="s">
        <v>14373</v>
      </c>
      <c r="I875" s="15" t="s">
        <v>12238</v>
      </c>
    </row>
    <row r="876">
      <c r="A876" s="15" t="s">
        <v>11748</v>
      </c>
      <c r="B876" s="14" t="s">
        <v>7795</v>
      </c>
      <c r="C876" s="15" t="s">
        <v>11749</v>
      </c>
      <c r="D876" s="15">
        <v>481.0</v>
      </c>
      <c r="E876" s="15" t="s">
        <v>15566</v>
      </c>
      <c r="F876" s="15" t="s">
        <v>14723</v>
      </c>
      <c r="G876" s="15">
        <v>709.0</v>
      </c>
      <c r="H876" s="15" t="s">
        <v>14374</v>
      </c>
      <c r="I876" s="15" t="s">
        <v>12242</v>
      </c>
      <c r="K876" s="15" t="s">
        <v>14375</v>
      </c>
      <c r="L876" s="15" t="s">
        <v>14376</v>
      </c>
    </row>
    <row r="877">
      <c r="A877" s="15" t="s">
        <v>11751</v>
      </c>
      <c r="B877" s="14" t="s">
        <v>7798</v>
      </c>
      <c r="C877" s="15" t="s">
        <v>11752</v>
      </c>
      <c r="D877" s="15">
        <v>481.0</v>
      </c>
      <c r="E877" s="15" t="s">
        <v>15567</v>
      </c>
      <c r="F877" s="15" t="s">
        <v>14725</v>
      </c>
      <c r="G877" s="15">
        <v>710.0</v>
      </c>
      <c r="H877" s="15" t="s">
        <v>14377</v>
      </c>
      <c r="I877" s="15" t="s">
        <v>12246</v>
      </c>
    </row>
    <row r="878">
      <c r="A878" s="15" t="s">
        <v>11754</v>
      </c>
      <c r="B878" s="14" t="s">
        <v>7801</v>
      </c>
      <c r="C878" s="15" t="s">
        <v>11755</v>
      </c>
      <c r="D878" s="15">
        <v>482.0</v>
      </c>
      <c r="E878" s="15" t="s">
        <v>15568</v>
      </c>
      <c r="F878" s="15" t="s">
        <v>14727</v>
      </c>
      <c r="G878" s="15">
        <v>710.0</v>
      </c>
      <c r="H878" s="15" t="s">
        <v>14378</v>
      </c>
      <c r="I878" s="15" t="s">
        <v>12250</v>
      </c>
      <c r="K878" s="15" t="s">
        <v>14379</v>
      </c>
      <c r="L878" s="15" t="s">
        <v>14380</v>
      </c>
    </row>
    <row r="879">
      <c r="A879" s="15" t="s">
        <v>11757</v>
      </c>
      <c r="B879" s="14" t="s">
        <v>7803</v>
      </c>
      <c r="C879" s="15" t="s">
        <v>11758</v>
      </c>
      <c r="D879" s="15">
        <v>482.0</v>
      </c>
      <c r="E879" s="21" t="s">
        <v>15569</v>
      </c>
      <c r="F879" s="15" t="s">
        <v>14729</v>
      </c>
      <c r="G879" s="15">
        <v>710.0</v>
      </c>
      <c r="H879" s="15" t="s">
        <v>14381</v>
      </c>
      <c r="I879" s="15" t="s">
        <v>12254</v>
      </c>
    </row>
    <row r="880">
      <c r="A880" s="15" t="s">
        <v>11760</v>
      </c>
      <c r="B880" s="14" t="s">
        <v>7805</v>
      </c>
      <c r="C880" s="15" t="s">
        <v>11761</v>
      </c>
      <c r="D880" s="15">
        <v>482.0</v>
      </c>
      <c r="E880" s="15" t="s">
        <v>15570</v>
      </c>
      <c r="F880" s="15" t="s">
        <v>14731</v>
      </c>
      <c r="G880" s="15">
        <v>711.0</v>
      </c>
      <c r="H880" s="15" t="s">
        <v>14382</v>
      </c>
      <c r="I880" s="15" t="s">
        <v>12258</v>
      </c>
      <c r="K880" s="15" t="s">
        <v>14383</v>
      </c>
      <c r="L880" s="15" t="s">
        <v>14384</v>
      </c>
    </row>
    <row r="881">
      <c r="A881" s="15" t="s">
        <v>11763</v>
      </c>
      <c r="B881" s="14" t="s">
        <v>7808</v>
      </c>
      <c r="C881" s="15" t="s">
        <v>11764</v>
      </c>
      <c r="D881" s="15">
        <v>482.0</v>
      </c>
      <c r="E881" s="15" t="s">
        <v>15571</v>
      </c>
      <c r="F881" s="15" t="s">
        <v>14733</v>
      </c>
      <c r="G881" s="15">
        <v>711.0</v>
      </c>
      <c r="H881" s="15" t="s">
        <v>14385</v>
      </c>
      <c r="I881" s="15" t="s">
        <v>12262</v>
      </c>
    </row>
    <row r="882">
      <c r="A882" s="15" t="s">
        <v>11766</v>
      </c>
      <c r="B882" s="14" t="s">
        <v>7810</v>
      </c>
      <c r="C882" s="15" t="s">
        <v>11767</v>
      </c>
      <c r="E882" s="15" t="s">
        <v>15572</v>
      </c>
      <c r="F882" s="15" t="s">
        <v>14735</v>
      </c>
      <c r="G882" s="15">
        <v>711.0</v>
      </c>
      <c r="H882" s="15" t="s">
        <v>14386</v>
      </c>
      <c r="I882" s="15" t="s">
        <v>12266</v>
      </c>
      <c r="K882" s="15" t="s">
        <v>14387</v>
      </c>
      <c r="L882" s="15" t="s">
        <v>14388</v>
      </c>
    </row>
    <row r="883">
      <c r="A883" s="15" t="s">
        <v>11769</v>
      </c>
      <c r="B883" s="14" t="s">
        <v>7812</v>
      </c>
      <c r="C883" s="15" t="s">
        <v>11770</v>
      </c>
      <c r="D883" s="15">
        <v>483.0</v>
      </c>
      <c r="E883" s="15" t="s">
        <v>15573</v>
      </c>
      <c r="F883" s="15" t="s">
        <v>14737</v>
      </c>
      <c r="G883" s="15">
        <v>711.0</v>
      </c>
      <c r="H883" s="15" t="s">
        <v>14389</v>
      </c>
      <c r="I883" s="15" t="s">
        <v>12270</v>
      </c>
      <c r="K883" s="15" t="s">
        <v>14390</v>
      </c>
      <c r="L883" s="15" t="s">
        <v>14391</v>
      </c>
    </row>
    <row r="884">
      <c r="A884" s="15" t="s">
        <v>11772</v>
      </c>
      <c r="B884" s="14" t="s">
        <v>7814</v>
      </c>
      <c r="C884" s="15" t="s">
        <v>11773</v>
      </c>
      <c r="D884" s="15">
        <v>484.0</v>
      </c>
      <c r="E884" s="15" t="s">
        <v>15574</v>
      </c>
      <c r="F884" s="15" t="s">
        <v>14739</v>
      </c>
      <c r="G884" s="15">
        <v>712.0</v>
      </c>
      <c r="H884" s="15" t="s">
        <v>14392</v>
      </c>
      <c r="I884" s="15" t="s">
        <v>12272</v>
      </c>
      <c r="K884" s="15" t="s">
        <v>14393</v>
      </c>
      <c r="L884" s="15" t="s">
        <v>14394</v>
      </c>
    </row>
    <row r="885">
      <c r="A885" s="15" t="s">
        <v>11775</v>
      </c>
      <c r="B885" s="14" t="s">
        <v>7817</v>
      </c>
      <c r="C885" s="15" t="s">
        <v>11776</v>
      </c>
      <c r="E885" s="15" t="s">
        <v>15575</v>
      </c>
      <c r="F885" s="15" t="s">
        <v>14741</v>
      </c>
      <c r="G885" s="15">
        <v>714.0</v>
      </c>
      <c r="H885" s="15" t="s">
        <v>14395</v>
      </c>
      <c r="I885" s="15" t="s">
        <v>12274</v>
      </c>
      <c r="K885" s="15" t="s">
        <v>14396</v>
      </c>
      <c r="L885" s="15" t="s">
        <v>14397</v>
      </c>
    </row>
    <row r="886">
      <c r="A886" s="15" t="s">
        <v>11775</v>
      </c>
      <c r="B886" s="14" t="s">
        <v>7817</v>
      </c>
      <c r="C886" s="15" t="s">
        <v>11776</v>
      </c>
      <c r="D886" s="15">
        <v>484.0</v>
      </c>
      <c r="E886" s="15" t="s">
        <v>15576</v>
      </c>
      <c r="F886" s="15" t="s">
        <v>14743</v>
      </c>
      <c r="G886" s="15">
        <v>714.0</v>
      </c>
      <c r="H886" s="15" t="s">
        <v>14395</v>
      </c>
      <c r="I886" s="15" t="s">
        <v>12274</v>
      </c>
      <c r="K886" s="15" t="s">
        <v>14396</v>
      </c>
      <c r="L886" s="15" t="s">
        <v>14397</v>
      </c>
    </row>
    <row r="887">
      <c r="A887" s="15" t="s">
        <v>11779</v>
      </c>
      <c r="B887" s="14" t="s">
        <v>7820</v>
      </c>
      <c r="C887" s="15" t="s">
        <v>11780</v>
      </c>
      <c r="D887" s="15">
        <v>485.0</v>
      </c>
      <c r="E887" s="15" t="s">
        <v>15577</v>
      </c>
      <c r="F887" s="15" t="s">
        <v>14745</v>
      </c>
      <c r="G887" s="15">
        <v>715.0</v>
      </c>
      <c r="H887" s="15" t="s">
        <v>14398</v>
      </c>
      <c r="I887" s="15" t="s">
        <v>12276</v>
      </c>
      <c r="K887" s="15" t="s">
        <v>14399</v>
      </c>
      <c r="L887" s="15" t="s">
        <v>14400</v>
      </c>
    </row>
    <row r="888">
      <c r="A888" s="15" t="s">
        <v>11782</v>
      </c>
      <c r="B888" s="14" t="s">
        <v>7823</v>
      </c>
      <c r="C888" s="15" t="s">
        <v>11783</v>
      </c>
      <c r="D888" s="15">
        <v>485.0</v>
      </c>
      <c r="E888" s="15" t="s">
        <v>15578</v>
      </c>
      <c r="F888" s="15" t="s">
        <v>14747</v>
      </c>
      <c r="G888" s="15">
        <v>715.0</v>
      </c>
      <c r="H888" s="15" t="s">
        <v>14401</v>
      </c>
      <c r="I888" s="15" t="s">
        <v>12278</v>
      </c>
      <c r="K888" s="15" t="s">
        <v>14402</v>
      </c>
      <c r="L888" s="15" t="s">
        <v>14403</v>
      </c>
    </row>
    <row r="889">
      <c r="A889" s="15" t="s">
        <v>11785</v>
      </c>
      <c r="B889" s="14" t="s">
        <v>7825</v>
      </c>
      <c r="C889" s="15" t="s">
        <v>11786</v>
      </c>
      <c r="D889" s="15">
        <v>486.0</v>
      </c>
      <c r="E889" s="15" t="s">
        <v>15579</v>
      </c>
      <c r="F889" s="15" t="s">
        <v>14749</v>
      </c>
      <c r="G889" s="15">
        <v>716.0</v>
      </c>
      <c r="H889" s="15" t="s">
        <v>14404</v>
      </c>
      <c r="I889" s="15" t="s">
        <v>12281</v>
      </c>
      <c r="K889" s="15" t="s">
        <v>14405</v>
      </c>
      <c r="L889" s="15" t="s">
        <v>14406</v>
      </c>
    </row>
    <row r="890">
      <c r="A890" s="15" t="s">
        <v>11788</v>
      </c>
      <c r="B890" s="14" t="s">
        <v>7828</v>
      </c>
      <c r="C890" s="15" t="s">
        <v>11789</v>
      </c>
      <c r="D890" s="15">
        <v>486.0</v>
      </c>
      <c r="E890" s="15" t="s">
        <v>15580</v>
      </c>
      <c r="F890" s="15" t="s">
        <v>14751</v>
      </c>
      <c r="G890" s="15">
        <v>717.0</v>
      </c>
      <c r="H890" s="15" t="s">
        <v>14407</v>
      </c>
      <c r="I890" s="15" t="s">
        <v>12285</v>
      </c>
      <c r="K890" s="15" t="s">
        <v>14408</v>
      </c>
      <c r="L890" s="15" t="s">
        <v>14409</v>
      </c>
    </row>
    <row r="891">
      <c r="A891" s="15" t="s">
        <v>11791</v>
      </c>
      <c r="B891" s="14" t="s">
        <v>7831</v>
      </c>
      <c r="C891" s="15" t="s">
        <v>11792</v>
      </c>
      <c r="D891" s="15">
        <v>487.0</v>
      </c>
      <c r="E891" s="15" t="s">
        <v>11793</v>
      </c>
      <c r="F891" s="15" t="s">
        <v>14753</v>
      </c>
      <c r="G891" s="15">
        <v>717.0</v>
      </c>
      <c r="H891" s="15" t="s">
        <v>14410</v>
      </c>
      <c r="I891" s="15" t="s">
        <v>12784</v>
      </c>
      <c r="K891" s="15" t="s">
        <v>14411</v>
      </c>
      <c r="L891" s="15" t="s">
        <v>14412</v>
      </c>
    </row>
    <row r="892">
      <c r="A892" s="15" t="s">
        <v>11794</v>
      </c>
      <c r="B892" s="14" t="s">
        <v>7833</v>
      </c>
      <c r="C892" s="15" t="s">
        <v>11795</v>
      </c>
      <c r="D892" s="15">
        <v>487.0</v>
      </c>
      <c r="E892" s="15" t="s">
        <v>15581</v>
      </c>
      <c r="F892" s="15" t="s">
        <v>14755</v>
      </c>
      <c r="G892" s="15">
        <v>719.0</v>
      </c>
      <c r="H892" s="15" t="s">
        <v>14413</v>
      </c>
      <c r="I892" s="15" t="s">
        <v>12291</v>
      </c>
      <c r="K892" s="15" t="s">
        <v>14414</v>
      </c>
      <c r="L892" s="15" t="s">
        <v>14415</v>
      </c>
    </row>
    <row r="893">
      <c r="A893" s="15" t="s">
        <v>11797</v>
      </c>
      <c r="B893" s="14" t="s">
        <v>7836</v>
      </c>
      <c r="C893" s="15" t="s">
        <v>11798</v>
      </c>
      <c r="D893" s="15">
        <v>488.0</v>
      </c>
      <c r="E893" s="15" t="s">
        <v>15582</v>
      </c>
      <c r="F893" s="15" t="s">
        <v>14757</v>
      </c>
      <c r="G893" s="15">
        <v>719.0</v>
      </c>
      <c r="H893" s="15" t="s">
        <v>14416</v>
      </c>
      <c r="I893" s="15" t="s">
        <v>12293</v>
      </c>
      <c r="K893" s="15" t="s">
        <v>5136</v>
      </c>
      <c r="L893" s="15" t="s">
        <v>14417</v>
      </c>
    </row>
    <row r="894">
      <c r="A894" s="15" t="s">
        <v>11800</v>
      </c>
      <c r="B894" s="14" t="s">
        <v>7839</v>
      </c>
      <c r="C894" s="15" t="s">
        <v>11801</v>
      </c>
      <c r="D894" s="15">
        <v>488.0</v>
      </c>
      <c r="E894" s="15" t="s">
        <v>15583</v>
      </c>
      <c r="F894" s="15" t="s">
        <v>14759</v>
      </c>
      <c r="G894" s="15">
        <v>720.0</v>
      </c>
      <c r="H894" s="15" t="s">
        <v>14418</v>
      </c>
      <c r="I894" s="15" t="s">
        <v>12299</v>
      </c>
      <c r="K894" s="15" t="s">
        <v>14419</v>
      </c>
      <c r="L894" s="15" t="s">
        <v>14420</v>
      </c>
    </row>
    <row r="895">
      <c r="A895" s="15" t="s">
        <v>11803</v>
      </c>
      <c r="B895" s="14" t="s">
        <v>7843</v>
      </c>
      <c r="C895" s="15" t="s">
        <v>11804</v>
      </c>
      <c r="D895" s="15">
        <v>488.0</v>
      </c>
      <c r="E895" s="15" t="s">
        <v>15584</v>
      </c>
      <c r="F895" s="15" t="s">
        <v>14760</v>
      </c>
      <c r="G895" s="15">
        <v>720.0</v>
      </c>
      <c r="H895" s="15" t="s">
        <v>14421</v>
      </c>
      <c r="I895" s="15" t="s">
        <v>12303</v>
      </c>
      <c r="K895" s="15" t="s">
        <v>14422</v>
      </c>
      <c r="L895" s="15" t="s">
        <v>14423</v>
      </c>
    </row>
    <row r="896">
      <c r="A896" s="15" t="s">
        <v>11806</v>
      </c>
      <c r="B896" s="14" t="s">
        <v>7845</v>
      </c>
      <c r="C896" s="15" t="s">
        <v>11807</v>
      </c>
      <c r="D896" s="15">
        <v>489.0</v>
      </c>
      <c r="E896" s="15" t="s">
        <v>15585</v>
      </c>
      <c r="F896" s="15" t="s">
        <v>14762</v>
      </c>
      <c r="G896" s="15">
        <v>722.0</v>
      </c>
      <c r="H896" s="15" t="s">
        <v>14424</v>
      </c>
      <c r="I896" s="15" t="s">
        <v>12307</v>
      </c>
      <c r="K896" s="15" t="s">
        <v>14425</v>
      </c>
      <c r="L896" s="15" t="s">
        <v>14157</v>
      </c>
    </row>
    <row r="897">
      <c r="A897" s="15" t="s">
        <v>11809</v>
      </c>
      <c r="B897" s="14" t="s">
        <v>7848</v>
      </c>
      <c r="C897" s="15" t="s">
        <v>11810</v>
      </c>
      <c r="D897" s="15">
        <v>491.0</v>
      </c>
      <c r="E897" s="15" t="s">
        <v>15586</v>
      </c>
      <c r="F897" s="15" t="s">
        <v>14764</v>
      </c>
      <c r="G897" s="15">
        <v>723.0</v>
      </c>
      <c r="H897" s="15" t="s">
        <v>14426</v>
      </c>
      <c r="I897" s="15" t="s">
        <v>12311</v>
      </c>
      <c r="K897" s="15" t="s">
        <v>14427</v>
      </c>
      <c r="L897" s="15" t="s">
        <v>14428</v>
      </c>
    </row>
    <row r="898">
      <c r="A898" s="15" t="s">
        <v>11812</v>
      </c>
      <c r="B898" s="14" t="s">
        <v>7851</v>
      </c>
      <c r="C898" s="15" t="s">
        <v>11813</v>
      </c>
      <c r="D898" s="15">
        <v>492.0</v>
      </c>
      <c r="E898" s="15" t="s">
        <v>15587</v>
      </c>
      <c r="F898" s="15" t="s">
        <v>14766</v>
      </c>
      <c r="G898" s="15">
        <v>724.0</v>
      </c>
      <c r="H898" s="15" t="s">
        <v>14429</v>
      </c>
      <c r="I898" s="15" t="s">
        <v>12313</v>
      </c>
    </row>
    <row r="899">
      <c r="A899" s="15" t="s">
        <v>11815</v>
      </c>
      <c r="B899" s="14" t="s">
        <v>7854</v>
      </c>
      <c r="C899" s="15" t="s">
        <v>11816</v>
      </c>
      <c r="D899" s="15">
        <v>492.0</v>
      </c>
      <c r="E899" s="15" t="s">
        <v>15588</v>
      </c>
      <c r="F899" s="15" t="s">
        <v>14768</v>
      </c>
      <c r="G899" s="15">
        <v>724.0</v>
      </c>
      <c r="H899" s="15" t="s">
        <v>14430</v>
      </c>
      <c r="I899" s="15" t="s">
        <v>12315</v>
      </c>
      <c r="K899" s="15" t="s">
        <v>5172</v>
      </c>
      <c r="L899" s="15" t="s">
        <v>14431</v>
      </c>
    </row>
    <row r="900">
      <c r="A900" s="15" t="s">
        <v>11818</v>
      </c>
      <c r="B900" s="14" t="s">
        <v>7856</v>
      </c>
      <c r="C900" s="15" t="s">
        <v>11819</v>
      </c>
      <c r="D900" s="15">
        <v>493.0</v>
      </c>
      <c r="E900" s="15" t="s">
        <v>15589</v>
      </c>
      <c r="F900" s="15" t="s">
        <v>14770</v>
      </c>
      <c r="G900" s="15">
        <v>727.0</v>
      </c>
      <c r="H900" s="15" t="s">
        <v>14432</v>
      </c>
      <c r="I900" s="15" t="s">
        <v>12317</v>
      </c>
      <c r="K900" s="15" t="s">
        <v>14433</v>
      </c>
      <c r="L900" s="15" t="s">
        <v>14434</v>
      </c>
    </row>
    <row r="901">
      <c r="A901" s="15" t="s">
        <v>11821</v>
      </c>
      <c r="B901" s="14" t="s">
        <v>7859</v>
      </c>
      <c r="C901" s="15" t="s">
        <v>11822</v>
      </c>
      <c r="D901" s="15">
        <v>494.0</v>
      </c>
      <c r="E901" s="15" t="s">
        <v>15590</v>
      </c>
      <c r="F901" s="15" t="s">
        <v>14772</v>
      </c>
      <c r="G901" s="15">
        <v>729.0</v>
      </c>
      <c r="H901" s="15" t="s">
        <v>14435</v>
      </c>
      <c r="I901" s="15" t="s">
        <v>12321</v>
      </c>
      <c r="K901" s="15" t="s">
        <v>14436</v>
      </c>
      <c r="L901" s="15" t="s">
        <v>14437</v>
      </c>
    </row>
    <row r="902">
      <c r="A902" s="15" t="s">
        <v>11824</v>
      </c>
      <c r="B902" s="14" t="s">
        <v>7862</v>
      </c>
      <c r="C902" s="15" t="s">
        <v>11825</v>
      </c>
      <c r="D902" s="15">
        <v>494.0</v>
      </c>
      <c r="E902" s="15" t="s">
        <v>11826</v>
      </c>
      <c r="F902" s="15" t="s">
        <v>14774</v>
      </c>
      <c r="G902" s="15">
        <v>729.0</v>
      </c>
      <c r="H902" s="15" t="s">
        <v>14435</v>
      </c>
      <c r="I902" s="15" t="s">
        <v>12321</v>
      </c>
    </row>
    <row r="903">
      <c r="A903" s="15" t="s">
        <v>11827</v>
      </c>
      <c r="B903" s="14" t="s">
        <v>7862</v>
      </c>
      <c r="C903" s="15" t="s">
        <v>11828</v>
      </c>
      <c r="D903" s="15">
        <v>494.0</v>
      </c>
      <c r="E903" s="15" t="s">
        <v>5193</v>
      </c>
      <c r="F903" s="15" t="s">
        <v>14776</v>
      </c>
      <c r="G903" s="15">
        <v>729.0</v>
      </c>
      <c r="H903" s="15" t="s">
        <v>14438</v>
      </c>
      <c r="I903" s="15" t="s">
        <v>12323</v>
      </c>
      <c r="K903" s="15" t="s">
        <v>14439</v>
      </c>
      <c r="L903" s="15" t="s">
        <v>11828</v>
      </c>
    </row>
    <row r="904">
      <c r="A904" s="15" t="s">
        <v>11829</v>
      </c>
      <c r="B904" s="14" t="s">
        <v>7864</v>
      </c>
      <c r="C904" s="15" t="s">
        <v>11830</v>
      </c>
      <c r="D904" s="15">
        <v>495.0</v>
      </c>
      <c r="E904" s="15" t="s">
        <v>15591</v>
      </c>
      <c r="F904" s="15" t="s">
        <v>14778</v>
      </c>
      <c r="G904" s="15">
        <v>729.0</v>
      </c>
      <c r="H904" s="15" t="s">
        <v>14440</v>
      </c>
      <c r="I904" s="15" t="s">
        <v>12325</v>
      </c>
      <c r="K904" s="15" t="s">
        <v>14441</v>
      </c>
      <c r="L904" s="15" t="s">
        <v>14442</v>
      </c>
    </row>
    <row r="905">
      <c r="A905" s="15" t="s">
        <v>11831</v>
      </c>
      <c r="B905" s="14" t="s">
        <v>7866</v>
      </c>
      <c r="C905" s="15" t="s">
        <v>11832</v>
      </c>
      <c r="D905" s="15">
        <v>495.0</v>
      </c>
      <c r="E905" s="15" t="s">
        <v>15592</v>
      </c>
      <c r="F905" s="15" t="s">
        <v>14780</v>
      </c>
      <c r="G905" s="15">
        <v>729.0</v>
      </c>
      <c r="H905" s="15" t="s">
        <v>14443</v>
      </c>
      <c r="I905" s="15" t="s">
        <v>12330</v>
      </c>
      <c r="K905" s="15" t="s">
        <v>14444</v>
      </c>
      <c r="L905" s="15" t="s">
        <v>14445</v>
      </c>
    </row>
    <row r="906">
      <c r="A906" s="15" t="s">
        <v>11835</v>
      </c>
      <c r="B906" s="14" t="s">
        <v>7868</v>
      </c>
      <c r="C906" s="15" t="s">
        <v>11836</v>
      </c>
      <c r="D906" s="15">
        <v>496.0</v>
      </c>
      <c r="E906" s="15" t="s">
        <v>15593</v>
      </c>
      <c r="F906" s="15" t="s">
        <v>14782</v>
      </c>
      <c r="G906" s="15">
        <v>731.0</v>
      </c>
      <c r="H906" s="15" t="s">
        <v>14446</v>
      </c>
      <c r="I906" s="15" t="s">
        <v>12332</v>
      </c>
      <c r="K906" s="15" t="s">
        <v>14447</v>
      </c>
      <c r="L906" s="15" t="s">
        <v>14448</v>
      </c>
    </row>
    <row r="907">
      <c r="A907" s="15" t="s">
        <v>11838</v>
      </c>
      <c r="B907" s="14" t="s">
        <v>7871</v>
      </c>
      <c r="C907" s="15" t="s">
        <v>11839</v>
      </c>
      <c r="D907" s="15">
        <v>496.0</v>
      </c>
      <c r="E907" s="15" t="s">
        <v>15594</v>
      </c>
      <c r="F907" s="15" t="s">
        <v>14784</v>
      </c>
      <c r="G907" s="15">
        <v>731.0</v>
      </c>
      <c r="H907" s="15" t="s">
        <v>14449</v>
      </c>
      <c r="I907" s="15" t="s">
        <v>12334</v>
      </c>
      <c r="K907" s="15" t="s">
        <v>14450</v>
      </c>
      <c r="L907" s="15" t="s">
        <v>14451</v>
      </c>
    </row>
    <row r="908">
      <c r="A908" s="15" t="s">
        <v>11841</v>
      </c>
      <c r="B908" s="14" t="s">
        <v>7873</v>
      </c>
      <c r="C908" s="15" t="s">
        <v>11842</v>
      </c>
      <c r="D908" s="15">
        <v>496.0</v>
      </c>
      <c r="E908" s="15" t="s">
        <v>15595</v>
      </c>
      <c r="F908" s="15" t="s">
        <v>14786</v>
      </c>
      <c r="G908" s="15">
        <v>731.0</v>
      </c>
      <c r="H908" s="15" t="s">
        <v>14452</v>
      </c>
      <c r="I908" s="15" t="s">
        <v>12338</v>
      </c>
      <c r="K908" s="15" t="s">
        <v>14453</v>
      </c>
      <c r="L908" s="15" t="s">
        <v>14454</v>
      </c>
    </row>
    <row r="909">
      <c r="A909" s="15" t="s">
        <v>11844</v>
      </c>
      <c r="B909" s="14" t="s">
        <v>7875</v>
      </c>
      <c r="C909" s="15" t="s">
        <v>11845</v>
      </c>
      <c r="D909" s="15">
        <v>497.0</v>
      </c>
      <c r="E909" s="15" t="s">
        <v>15596</v>
      </c>
      <c r="F909" s="15" t="s">
        <v>14788</v>
      </c>
      <c r="G909" s="15">
        <v>732.0</v>
      </c>
      <c r="H909" s="15" t="s">
        <v>14455</v>
      </c>
      <c r="I909" s="15" t="s">
        <v>12340</v>
      </c>
      <c r="K909" s="15" t="s">
        <v>14456</v>
      </c>
      <c r="L909" s="15" t="s">
        <v>14457</v>
      </c>
    </row>
    <row r="910">
      <c r="A910" s="15" t="s">
        <v>11847</v>
      </c>
      <c r="B910" s="14" t="s">
        <v>7878</v>
      </c>
      <c r="C910" s="15" t="s">
        <v>11848</v>
      </c>
      <c r="D910" s="15">
        <v>498.0</v>
      </c>
      <c r="E910" s="15" t="s">
        <v>15597</v>
      </c>
      <c r="F910" s="15" t="s">
        <v>14790</v>
      </c>
      <c r="G910" s="15">
        <v>734.0</v>
      </c>
      <c r="H910" s="15" t="s">
        <v>14458</v>
      </c>
      <c r="I910" s="15" t="s">
        <v>12342</v>
      </c>
      <c r="K910" s="15" t="s">
        <v>14459</v>
      </c>
      <c r="L910" s="15" t="s">
        <v>14460</v>
      </c>
    </row>
    <row r="911">
      <c r="A911" s="15" t="s">
        <v>11850</v>
      </c>
      <c r="B911" s="14" t="s">
        <v>7881</v>
      </c>
      <c r="C911" s="15" t="s">
        <v>11851</v>
      </c>
      <c r="D911" s="15">
        <v>499.0</v>
      </c>
      <c r="E911" s="15" t="s">
        <v>15598</v>
      </c>
      <c r="F911" s="15" t="s">
        <v>14792</v>
      </c>
      <c r="G911" s="15">
        <v>735.0</v>
      </c>
      <c r="H911" s="15" t="s">
        <v>14461</v>
      </c>
      <c r="I911" s="15" t="s">
        <v>12344</v>
      </c>
      <c r="K911" s="15" t="s">
        <v>14462</v>
      </c>
      <c r="L911" s="15" t="s">
        <v>14463</v>
      </c>
    </row>
    <row r="912">
      <c r="A912" s="15" t="s">
        <v>11853</v>
      </c>
      <c r="B912" s="14" t="s">
        <v>7884</v>
      </c>
      <c r="C912" s="15" t="s">
        <v>11854</v>
      </c>
      <c r="D912" s="15">
        <v>499.0</v>
      </c>
      <c r="E912" s="15" t="s">
        <v>11855</v>
      </c>
      <c r="F912" s="15" t="s">
        <v>14794</v>
      </c>
      <c r="G912" s="15">
        <v>735.0</v>
      </c>
      <c r="H912" s="15" t="s">
        <v>14464</v>
      </c>
      <c r="I912" s="15" t="s">
        <v>12346</v>
      </c>
      <c r="K912" s="15" t="s">
        <v>14465</v>
      </c>
      <c r="L912" s="15" t="s">
        <v>14466</v>
      </c>
    </row>
    <row r="913">
      <c r="A913" s="15" t="s">
        <v>11856</v>
      </c>
      <c r="B913" s="14" t="s">
        <v>7886</v>
      </c>
      <c r="C913" s="15" t="s">
        <v>11857</v>
      </c>
      <c r="D913" s="15">
        <v>499.0</v>
      </c>
      <c r="E913" s="21" t="s">
        <v>11858</v>
      </c>
      <c r="F913" s="15" t="s">
        <v>14796</v>
      </c>
      <c r="G913" s="15">
        <v>736.0</v>
      </c>
      <c r="H913" s="15" t="s">
        <v>14467</v>
      </c>
      <c r="I913" s="15" t="s">
        <v>12349</v>
      </c>
      <c r="K913" s="15" t="s">
        <v>14468</v>
      </c>
      <c r="L913" s="15" t="s">
        <v>14469</v>
      </c>
    </row>
    <row r="914">
      <c r="A914" s="15" t="s">
        <v>11859</v>
      </c>
      <c r="B914" s="14" t="s">
        <v>7889</v>
      </c>
      <c r="C914" s="15" t="s">
        <v>11860</v>
      </c>
      <c r="D914" s="15">
        <v>499.0</v>
      </c>
      <c r="E914" s="21" t="s">
        <v>11861</v>
      </c>
      <c r="F914" s="15" t="s">
        <v>14798</v>
      </c>
      <c r="G914" s="15">
        <v>736.0</v>
      </c>
      <c r="H914" s="15" t="s">
        <v>14470</v>
      </c>
      <c r="I914" s="15" t="s">
        <v>12353</v>
      </c>
      <c r="K914" s="15" t="s">
        <v>14471</v>
      </c>
      <c r="L914" s="15" t="s">
        <v>14472</v>
      </c>
    </row>
    <row r="915">
      <c r="A915" s="15" t="s">
        <v>11862</v>
      </c>
      <c r="B915" s="14" t="s">
        <v>7891</v>
      </c>
      <c r="C915" s="15" t="s">
        <v>11863</v>
      </c>
      <c r="D915" s="15">
        <v>499.0</v>
      </c>
      <c r="E915" s="21" t="s">
        <v>11864</v>
      </c>
      <c r="F915" s="15" t="s">
        <v>14800</v>
      </c>
      <c r="G915" s="15">
        <v>736.0</v>
      </c>
      <c r="H915" s="15" t="s">
        <v>14473</v>
      </c>
      <c r="I915" s="15" t="s">
        <v>12357</v>
      </c>
      <c r="K915" s="15" t="s">
        <v>14474</v>
      </c>
      <c r="L915" s="15" t="s">
        <v>14475</v>
      </c>
    </row>
    <row r="916">
      <c r="A916" s="15" t="s">
        <v>11865</v>
      </c>
      <c r="B916" s="14" t="s">
        <v>7893</v>
      </c>
      <c r="C916" s="15" t="s">
        <v>11866</v>
      </c>
      <c r="D916" s="15">
        <v>501.0</v>
      </c>
      <c r="E916" s="15" t="s">
        <v>11867</v>
      </c>
      <c r="F916" s="15" t="s">
        <v>14802</v>
      </c>
      <c r="G916" s="15">
        <v>738.0</v>
      </c>
      <c r="H916" s="15" t="s">
        <v>14476</v>
      </c>
      <c r="I916" s="15" t="s">
        <v>12361</v>
      </c>
      <c r="K916" s="15" t="s">
        <v>14477</v>
      </c>
      <c r="L916" s="15" t="s">
        <v>14478</v>
      </c>
    </row>
    <row r="917">
      <c r="A917" s="15" t="s">
        <v>11868</v>
      </c>
      <c r="B917" s="14" t="s">
        <v>7896</v>
      </c>
      <c r="C917" s="15" t="s">
        <v>11869</v>
      </c>
      <c r="D917" s="15">
        <v>501.0</v>
      </c>
      <c r="E917" s="21" t="s">
        <v>11870</v>
      </c>
      <c r="F917" s="15" t="s">
        <v>14804</v>
      </c>
      <c r="G917" s="15">
        <v>739.0</v>
      </c>
      <c r="H917" s="15" t="s">
        <v>14479</v>
      </c>
      <c r="I917" s="15" t="s">
        <v>14480</v>
      </c>
    </row>
    <row r="918">
      <c r="A918" s="15" t="s">
        <v>11871</v>
      </c>
      <c r="B918" s="14" t="s">
        <v>7899</v>
      </c>
      <c r="C918" s="15" t="s">
        <v>11872</v>
      </c>
      <c r="D918" s="15">
        <v>501.0</v>
      </c>
      <c r="E918" s="15" t="s">
        <v>15599</v>
      </c>
      <c r="F918" s="15" t="s">
        <v>14806</v>
      </c>
      <c r="G918" s="15">
        <v>739.0</v>
      </c>
      <c r="H918" s="15" t="s">
        <v>14479</v>
      </c>
      <c r="I918" s="15" t="s">
        <v>14480</v>
      </c>
      <c r="K918" s="15" t="s">
        <v>14481</v>
      </c>
      <c r="L918" s="15" t="s">
        <v>14482</v>
      </c>
    </row>
    <row r="919">
      <c r="A919" s="15" t="s">
        <v>11874</v>
      </c>
      <c r="B919" s="14" t="s">
        <v>7901</v>
      </c>
      <c r="C919" s="15" t="s">
        <v>11875</v>
      </c>
      <c r="D919" s="15">
        <v>502.0</v>
      </c>
      <c r="E919" s="15" t="s">
        <v>15600</v>
      </c>
      <c r="F919" s="15" t="s">
        <v>14808</v>
      </c>
      <c r="G919" s="15">
        <v>739.0</v>
      </c>
      <c r="H919" s="15" t="s">
        <v>14483</v>
      </c>
      <c r="I919" s="15" t="s">
        <v>12369</v>
      </c>
      <c r="K919" s="15" t="s">
        <v>14484</v>
      </c>
      <c r="L919" s="15" t="s">
        <v>14485</v>
      </c>
    </row>
    <row r="920">
      <c r="A920" s="15" t="s">
        <v>11877</v>
      </c>
      <c r="B920" s="14" t="s">
        <v>7903</v>
      </c>
      <c r="C920" s="15" t="s">
        <v>11878</v>
      </c>
      <c r="D920" s="15">
        <v>502.0</v>
      </c>
      <c r="E920" s="15" t="s">
        <v>11879</v>
      </c>
      <c r="F920" s="15" t="s">
        <v>14810</v>
      </c>
      <c r="G920" s="15">
        <v>739.0</v>
      </c>
      <c r="H920" s="15" t="s">
        <v>14486</v>
      </c>
      <c r="I920" s="15" t="s">
        <v>12373</v>
      </c>
      <c r="K920" s="15" t="s">
        <v>14487</v>
      </c>
      <c r="L920" s="15" t="s">
        <v>14488</v>
      </c>
    </row>
    <row r="921">
      <c r="A921" s="15" t="s">
        <v>11880</v>
      </c>
      <c r="B921" s="14" t="s">
        <v>7905</v>
      </c>
      <c r="C921" s="15" t="s">
        <v>11881</v>
      </c>
      <c r="D921" s="15">
        <v>502.0</v>
      </c>
      <c r="E921" s="15" t="s">
        <v>15601</v>
      </c>
      <c r="F921" s="15" t="s">
        <v>14812</v>
      </c>
      <c r="G921" s="15">
        <v>740.0</v>
      </c>
      <c r="H921" s="15" t="s">
        <v>14489</v>
      </c>
      <c r="I921" s="15" t="s">
        <v>12377</v>
      </c>
      <c r="K921" s="15" t="s">
        <v>14490</v>
      </c>
      <c r="L921" s="15" t="s">
        <v>14491</v>
      </c>
    </row>
    <row r="922">
      <c r="A922" s="15" t="s">
        <v>11883</v>
      </c>
      <c r="B922" s="14" t="s">
        <v>7908</v>
      </c>
      <c r="C922" s="15" t="s">
        <v>11884</v>
      </c>
      <c r="D922" s="15">
        <v>503.0</v>
      </c>
      <c r="E922" s="15" t="s">
        <v>15602</v>
      </c>
      <c r="F922" s="15" t="s">
        <v>14814</v>
      </c>
      <c r="G922" s="15">
        <v>740.0</v>
      </c>
      <c r="H922" s="15" t="s">
        <v>14492</v>
      </c>
      <c r="I922" s="15" t="s">
        <v>12383</v>
      </c>
      <c r="K922" s="15" t="s">
        <v>14493</v>
      </c>
      <c r="L922" s="15" t="s">
        <v>14494</v>
      </c>
    </row>
    <row r="923">
      <c r="A923" s="15" t="s">
        <v>11886</v>
      </c>
      <c r="B923" s="14" t="s">
        <v>7910</v>
      </c>
      <c r="C923" s="15" t="s">
        <v>11887</v>
      </c>
      <c r="D923" s="15">
        <v>503.0</v>
      </c>
      <c r="E923" s="15" t="s">
        <v>5307</v>
      </c>
      <c r="F923" s="15" t="s">
        <v>14816</v>
      </c>
      <c r="G923" s="15">
        <v>741.0</v>
      </c>
      <c r="H923" s="15" t="s">
        <v>14495</v>
      </c>
      <c r="I923" s="15" t="s">
        <v>12387</v>
      </c>
      <c r="K923" s="15" t="s">
        <v>14496</v>
      </c>
      <c r="L923" s="15" t="s">
        <v>14497</v>
      </c>
    </row>
    <row r="924">
      <c r="A924" s="15" t="s">
        <v>11889</v>
      </c>
      <c r="B924" s="14" t="s">
        <v>7913</v>
      </c>
      <c r="C924" s="15" t="s">
        <v>11890</v>
      </c>
      <c r="D924" s="15">
        <v>504.0</v>
      </c>
      <c r="E924" s="15" t="s">
        <v>15603</v>
      </c>
      <c r="F924" s="15" t="s">
        <v>14818</v>
      </c>
      <c r="G924" s="15">
        <v>741.0</v>
      </c>
      <c r="H924" s="15" t="s">
        <v>14498</v>
      </c>
      <c r="I924" s="15" t="s">
        <v>12391</v>
      </c>
      <c r="K924" s="15" t="s">
        <v>14499</v>
      </c>
      <c r="L924" s="15" t="s">
        <v>14500</v>
      </c>
    </row>
    <row r="925">
      <c r="A925" s="15" t="s">
        <v>11892</v>
      </c>
      <c r="B925" s="14" t="s">
        <v>7915</v>
      </c>
      <c r="C925" s="15" t="s">
        <v>11893</v>
      </c>
      <c r="D925" s="15">
        <v>504.0</v>
      </c>
      <c r="E925" s="15" t="s">
        <v>11894</v>
      </c>
      <c r="F925" s="15" t="s">
        <v>15052</v>
      </c>
      <c r="G925" s="15">
        <v>742.0</v>
      </c>
      <c r="H925" s="15" t="s">
        <v>14501</v>
      </c>
      <c r="I925" s="15" t="s">
        <v>12393</v>
      </c>
      <c r="K925" s="15" t="s">
        <v>14502</v>
      </c>
      <c r="L925" s="15" t="s">
        <v>14503</v>
      </c>
    </row>
    <row r="926">
      <c r="A926" s="15" t="s">
        <v>11895</v>
      </c>
      <c r="B926" s="14" t="s">
        <v>7918</v>
      </c>
      <c r="C926" s="15" t="s">
        <v>11896</v>
      </c>
      <c r="D926" s="15">
        <v>504.0</v>
      </c>
      <c r="E926" s="15" t="s">
        <v>11894</v>
      </c>
      <c r="F926" s="15" t="s">
        <v>15052</v>
      </c>
      <c r="G926" s="15">
        <v>742.0</v>
      </c>
      <c r="H926" s="15" t="s">
        <v>14501</v>
      </c>
      <c r="I926" s="15" t="s">
        <v>12393</v>
      </c>
      <c r="K926" s="15" t="s">
        <v>14504</v>
      </c>
      <c r="L926" s="15" t="s">
        <v>11896</v>
      </c>
    </row>
    <row r="927">
      <c r="A927" s="15" t="s">
        <v>11898</v>
      </c>
      <c r="B927" s="14" t="s">
        <v>7920</v>
      </c>
      <c r="C927" s="15" t="s">
        <v>11899</v>
      </c>
      <c r="D927" s="15">
        <v>505.0</v>
      </c>
      <c r="E927" s="15" t="s">
        <v>15604</v>
      </c>
      <c r="F927" s="15" t="s">
        <v>15251</v>
      </c>
      <c r="G927" s="15">
        <v>743.0</v>
      </c>
      <c r="H927" s="15" t="s">
        <v>14505</v>
      </c>
      <c r="I927" s="15" t="s">
        <v>12397</v>
      </c>
      <c r="K927" s="15" t="s">
        <v>14506</v>
      </c>
      <c r="L927" s="15" t="s">
        <v>14507</v>
      </c>
    </row>
    <row r="928">
      <c r="A928" s="15" t="s">
        <v>11901</v>
      </c>
      <c r="B928" s="14" t="s">
        <v>7923</v>
      </c>
      <c r="C928" s="15" t="s">
        <v>11902</v>
      </c>
      <c r="D928" s="15">
        <v>505.0</v>
      </c>
      <c r="E928" s="15" t="s">
        <v>15605</v>
      </c>
      <c r="F928" s="15" t="s">
        <v>14822</v>
      </c>
      <c r="G928" s="15">
        <v>743.0</v>
      </c>
      <c r="H928" s="15" t="s">
        <v>14508</v>
      </c>
      <c r="I928" s="15" t="s">
        <v>12400</v>
      </c>
      <c r="K928" s="15" t="s">
        <v>14509</v>
      </c>
      <c r="L928" s="15" t="s">
        <v>14510</v>
      </c>
    </row>
    <row r="929">
      <c r="A929" s="15" t="s">
        <v>11904</v>
      </c>
      <c r="B929" s="14" t="s">
        <v>7925</v>
      </c>
      <c r="C929" s="15" t="s">
        <v>11905</v>
      </c>
      <c r="D929" s="15">
        <v>505.0</v>
      </c>
      <c r="E929" s="15" t="s">
        <v>15606</v>
      </c>
      <c r="F929" s="15" t="s">
        <v>14824</v>
      </c>
      <c r="G929" s="15">
        <v>744.0</v>
      </c>
      <c r="H929" s="15" t="s">
        <v>14511</v>
      </c>
      <c r="I929" s="15" t="s">
        <v>12404</v>
      </c>
      <c r="K929" s="15" t="s">
        <v>14512</v>
      </c>
      <c r="L929" s="15" t="s">
        <v>14513</v>
      </c>
    </row>
    <row r="930">
      <c r="A930" s="15" t="s">
        <v>11907</v>
      </c>
      <c r="B930" s="14" t="s">
        <v>7928</v>
      </c>
      <c r="C930" s="15" t="s">
        <v>11908</v>
      </c>
      <c r="D930" s="15">
        <v>506.0</v>
      </c>
      <c r="E930" s="15" t="s">
        <v>15607</v>
      </c>
      <c r="F930" s="15" t="s">
        <v>14826</v>
      </c>
      <c r="G930" s="15">
        <v>745.0</v>
      </c>
      <c r="H930" s="15" t="s">
        <v>14514</v>
      </c>
      <c r="I930" s="15" t="s">
        <v>12408</v>
      </c>
      <c r="K930" s="15" t="s">
        <v>14515</v>
      </c>
      <c r="L930" s="15" t="s">
        <v>14516</v>
      </c>
    </row>
    <row r="931">
      <c r="A931" s="15" t="s">
        <v>11910</v>
      </c>
      <c r="B931" s="14" t="s">
        <v>7931</v>
      </c>
      <c r="C931" s="15" t="s">
        <v>11911</v>
      </c>
      <c r="D931" s="15">
        <v>506.0</v>
      </c>
      <c r="E931" s="15" t="s">
        <v>15608</v>
      </c>
      <c r="F931" s="15" t="s">
        <v>14828</v>
      </c>
      <c r="G931" s="15">
        <v>745.0</v>
      </c>
      <c r="H931" s="15" t="s">
        <v>14517</v>
      </c>
      <c r="I931" s="15" t="s">
        <v>12412</v>
      </c>
      <c r="K931" s="15" t="s">
        <v>14518</v>
      </c>
      <c r="L931" s="15" t="s">
        <v>14519</v>
      </c>
    </row>
    <row r="932">
      <c r="A932" s="15" t="s">
        <v>11913</v>
      </c>
      <c r="B932" s="14" t="s">
        <v>7933</v>
      </c>
      <c r="C932" s="15" t="s">
        <v>11914</v>
      </c>
      <c r="D932" s="15">
        <v>507.0</v>
      </c>
      <c r="E932" s="15" t="s">
        <v>15609</v>
      </c>
      <c r="F932" s="15" t="s">
        <v>14830</v>
      </c>
      <c r="G932" s="15">
        <v>746.0</v>
      </c>
      <c r="H932" s="15" t="s">
        <v>14520</v>
      </c>
      <c r="I932" s="15" t="s">
        <v>12416</v>
      </c>
      <c r="K932" s="15" t="s">
        <v>14521</v>
      </c>
      <c r="L932" s="15" t="s">
        <v>14522</v>
      </c>
    </row>
    <row r="933">
      <c r="A933" s="15" t="s">
        <v>11916</v>
      </c>
      <c r="B933" s="14" t="s">
        <v>7936</v>
      </c>
      <c r="C933" s="15" t="s">
        <v>11917</v>
      </c>
      <c r="D933" s="15">
        <v>507.0</v>
      </c>
      <c r="E933" s="15" t="s">
        <v>15610</v>
      </c>
      <c r="F933" s="15" t="s">
        <v>14832</v>
      </c>
      <c r="G933" s="15">
        <v>747.0</v>
      </c>
      <c r="H933" s="15" t="s">
        <v>14523</v>
      </c>
      <c r="I933" s="15" t="s">
        <v>12420</v>
      </c>
      <c r="K933" s="15" t="s">
        <v>14524</v>
      </c>
      <c r="L933" s="15" t="s">
        <v>14525</v>
      </c>
    </row>
    <row r="934">
      <c r="A934" s="15" t="s">
        <v>11919</v>
      </c>
      <c r="B934" s="14" t="s">
        <v>7939</v>
      </c>
      <c r="C934" s="15" t="s">
        <v>11920</v>
      </c>
      <c r="D934" s="15">
        <v>507.0</v>
      </c>
      <c r="E934" s="15" t="s">
        <v>11921</v>
      </c>
      <c r="F934" s="15" t="s">
        <v>14834</v>
      </c>
      <c r="G934" s="15">
        <v>747.0</v>
      </c>
      <c r="H934" s="15" t="s">
        <v>14526</v>
      </c>
      <c r="I934" s="15" t="s">
        <v>12424</v>
      </c>
      <c r="K934" s="15" t="s">
        <v>14527</v>
      </c>
      <c r="L934" s="15" t="s">
        <v>14528</v>
      </c>
    </row>
    <row r="935">
      <c r="A935" s="15" t="s">
        <v>11922</v>
      </c>
      <c r="B935" s="14" t="s">
        <v>7941</v>
      </c>
      <c r="C935" s="15" t="s">
        <v>11923</v>
      </c>
      <c r="D935" s="15">
        <v>508.0</v>
      </c>
      <c r="E935" s="15" t="s">
        <v>15611</v>
      </c>
      <c r="F935" s="15" t="s">
        <v>14836</v>
      </c>
      <c r="G935" s="15">
        <v>748.0</v>
      </c>
      <c r="H935" s="15" t="s">
        <v>14529</v>
      </c>
      <c r="I935" s="15" t="s">
        <v>12428</v>
      </c>
      <c r="K935" s="15" t="s">
        <v>14530</v>
      </c>
      <c r="L935" s="15" t="s">
        <v>14531</v>
      </c>
    </row>
    <row r="936">
      <c r="A936" s="15" t="s">
        <v>11925</v>
      </c>
      <c r="B936" s="14" t="s">
        <v>7944</v>
      </c>
      <c r="C936" s="15" t="s">
        <v>11926</v>
      </c>
      <c r="D936" s="15">
        <v>508.0</v>
      </c>
      <c r="E936" s="15" t="s">
        <v>15612</v>
      </c>
      <c r="F936" s="15" t="s">
        <v>14838</v>
      </c>
      <c r="G936" s="15">
        <v>748.0</v>
      </c>
      <c r="H936" s="15" t="s">
        <v>14532</v>
      </c>
      <c r="I936" s="15" t="s">
        <v>12432</v>
      </c>
      <c r="K936" s="15" t="s">
        <v>14533</v>
      </c>
      <c r="L936" s="15" t="s">
        <v>14534</v>
      </c>
    </row>
    <row r="937">
      <c r="A937" s="15" t="s">
        <v>11928</v>
      </c>
      <c r="B937" s="14" t="s">
        <v>7946</v>
      </c>
      <c r="C937" s="15" t="s">
        <v>11929</v>
      </c>
      <c r="D937" s="15">
        <v>508.0</v>
      </c>
      <c r="E937" s="21" t="s">
        <v>11930</v>
      </c>
      <c r="F937" s="15" t="s">
        <v>14840</v>
      </c>
      <c r="G937" s="15">
        <v>748.0</v>
      </c>
      <c r="H937" s="15" t="s">
        <v>14535</v>
      </c>
      <c r="I937" s="15" t="s">
        <v>12436</v>
      </c>
      <c r="K937" s="15" t="s">
        <v>14536</v>
      </c>
      <c r="L937" s="15" t="s">
        <v>14537</v>
      </c>
    </row>
    <row r="938">
      <c r="A938" s="15" t="s">
        <v>11931</v>
      </c>
      <c r="B938" s="14" t="s">
        <v>7948</v>
      </c>
      <c r="C938" s="15" t="s">
        <v>11932</v>
      </c>
      <c r="D938" s="15">
        <v>508.0</v>
      </c>
      <c r="E938" s="15" t="s">
        <v>11933</v>
      </c>
      <c r="F938" s="15" t="s">
        <v>14842</v>
      </c>
      <c r="G938" s="15">
        <v>748.0</v>
      </c>
      <c r="H938" s="15" t="s">
        <v>14538</v>
      </c>
      <c r="I938" s="15" t="s">
        <v>12440</v>
      </c>
      <c r="K938" s="15" t="s">
        <v>14539</v>
      </c>
      <c r="L938" s="15" t="s">
        <v>14540</v>
      </c>
    </row>
    <row r="939">
      <c r="A939" s="15" t="s">
        <v>11934</v>
      </c>
      <c r="B939" s="14" t="s">
        <v>7950</v>
      </c>
      <c r="C939" s="15" t="s">
        <v>11935</v>
      </c>
      <c r="D939" s="15">
        <v>508.0</v>
      </c>
      <c r="E939" s="15" t="s">
        <v>15613</v>
      </c>
      <c r="F939" s="15" t="s">
        <v>14844</v>
      </c>
      <c r="G939" s="15">
        <v>749.0</v>
      </c>
      <c r="H939" s="15" t="s">
        <v>14541</v>
      </c>
      <c r="I939" s="15" t="s">
        <v>12444</v>
      </c>
      <c r="K939" s="15" t="s">
        <v>14542</v>
      </c>
      <c r="L939" s="15" t="s">
        <v>14543</v>
      </c>
    </row>
    <row r="940">
      <c r="A940" s="15" t="s">
        <v>11937</v>
      </c>
      <c r="B940" s="14" t="s">
        <v>7953</v>
      </c>
      <c r="C940" s="15" t="s">
        <v>11938</v>
      </c>
      <c r="D940" s="15">
        <v>508.0</v>
      </c>
      <c r="E940" s="15" t="s">
        <v>15614</v>
      </c>
      <c r="F940" s="15" t="s">
        <v>14846</v>
      </c>
      <c r="G940" s="15">
        <v>749.0</v>
      </c>
      <c r="H940" s="15" t="s">
        <v>14544</v>
      </c>
      <c r="I940" s="15" t="s">
        <v>12446</v>
      </c>
      <c r="K940" s="15" t="s">
        <v>14545</v>
      </c>
      <c r="L940" s="15" t="s">
        <v>14546</v>
      </c>
    </row>
    <row r="941">
      <c r="A941" s="15" t="s">
        <v>11940</v>
      </c>
      <c r="B941" s="14" t="s">
        <v>7955</v>
      </c>
      <c r="C941" s="15" t="s">
        <v>11941</v>
      </c>
      <c r="D941" s="15">
        <v>509.0</v>
      </c>
      <c r="E941" s="15" t="s">
        <v>15615</v>
      </c>
      <c r="F941" s="15" t="s">
        <v>14848</v>
      </c>
      <c r="G941" s="15">
        <v>749.0</v>
      </c>
      <c r="H941" s="15" t="s">
        <v>14547</v>
      </c>
      <c r="I941" s="15" t="s">
        <v>12450</v>
      </c>
      <c r="K941" s="15" t="s">
        <v>14548</v>
      </c>
      <c r="L941" s="15" t="s">
        <v>14549</v>
      </c>
    </row>
    <row r="942">
      <c r="A942" s="15" t="s">
        <v>11943</v>
      </c>
      <c r="B942" s="14" t="s">
        <v>7957</v>
      </c>
      <c r="C942" s="15" t="s">
        <v>11944</v>
      </c>
      <c r="D942" s="15">
        <v>509.0</v>
      </c>
      <c r="E942" s="15" t="s">
        <v>15616</v>
      </c>
      <c r="F942" s="15" t="s">
        <v>14850</v>
      </c>
      <c r="G942" s="15">
        <v>750.0</v>
      </c>
      <c r="H942" s="15" t="s">
        <v>14550</v>
      </c>
      <c r="I942" s="15" t="s">
        <v>14551</v>
      </c>
      <c r="K942" s="15" t="s">
        <v>14552</v>
      </c>
      <c r="L942" s="15" t="s">
        <v>14553</v>
      </c>
    </row>
    <row r="943">
      <c r="A943" s="15" t="s">
        <v>11946</v>
      </c>
      <c r="B943" s="14" t="s">
        <v>7960</v>
      </c>
      <c r="C943" s="15" t="s">
        <v>11947</v>
      </c>
      <c r="D943" s="15">
        <v>509.0</v>
      </c>
      <c r="E943" s="15" t="s">
        <v>15617</v>
      </c>
      <c r="F943" s="15" t="s">
        <v>14852</v>
      </c>
      <c r="G943" s="15">
        <v>750.0</v>
      </c>
      <c r="H943" s="15" t="s">
        <v>14554</v>
      </c>
      <c r="I943" s="15" t="s">
        <v>12456</v>
      </c>
      <c r="K943" s="15" t="s">
        <v>14555</v>
      </c>
      <c r="L943" s="15" t="s">
        <v>14415</v>
      </c>
    </row>
    <row r="944">
      <c r="A944" s="15" t="s">
        <v>11949</v>
      </c>
      <c r="B944" s="14" t="s">
        <v>7962</v>
      </c>
      <c r="C944" s="15" t="s">
        <v>11950</v>
      </c>
      <c r="D944" s="15">
        <v>510.0</v>
      </c>
      <c r="E944" s="15" t="s">
        <v>15618</v>
      </c>
      <c r="F944" s="15" t="s">
        <v>14854</v>
      </c>
      <c r="G944" s="15">
        <v>750.0</v>
      </c>
      <c r="H944" s="15" t="s">
        <v>14556</v>
      </c>
      <c r="I944" s="15" t="s">
        <v>12460</v>
      </c>
      <c r="K944" s="15" t="s">
        <v>14557</v>
      </c>
      <c r="L944" s="15" t="s">
        <v>14558</v>
      </c>
    </row>
    <row r="945">
      <c r="A945" s="15" t="s">
        <v>11952</v>
      </c>
      <c r="B945" s="14" t="s">
        <v>7964</v>
      </c>
      <c r="C945" s="15" t="s">
        <v>11953</v>
      </c>
      <c r="D945" s="15">
        <v>510.0</v>
      </c>
      <c r="E945" s="15" t="s">
        <v>15619</v>
      </c>
      <c r="F945" s="15" t="s">
        <v>14856</v>
      </c>
      <c r="G945" s="15">
        <v>751.0</v>
      </c>
      <c r="H945" s="15" t="s">
        <v>14559</v>
      </c>
      <c r="I945" s="15" t="s">
        <v>12466</v>
      </c>
      <c r="K945" s="15" t="s">
        <v>14560</v>
      </c>
      <c r="L945" s="15" t="s">
        <v>14561</v>
      </c>
    </row>
    <row r="946">
      <c r="A946" s="15" t="s">
        <v>11955</v>
      </c>
      <c r="B946" s="14" t="s">
        <v>7967</v>
      </c>
      <c r="C946" s="15" t="s">
        <v>11956</v>
      </c>
      <c r="D946" s="15">
        <v>510.0</v>
      </c>
      <c r="E946" s="15" t="s">
        <v>15620</v>
      </c>
      <c r="F946" s="15" t="s">
        <v>14858</v>
      </c>
      <c r="G946" s="15">
        <v>751.0</v>
      </c>
      <c r="H946" s="15" t="s">
        <v>14562</v>
      </c>
      <c r="I946" s="15" t="s">
        <v>12470</v>
      </c>
      <c r="K946" s="15" t="s">
        <v>14563</v>
      </c>
      <c r="L946" s="15" t="s">
        <v>14564</v>
      </c>
    </row>
    <row r="947">
      <c r="A947" s="15" t="s">
        <v>11958</v>
      </c>
      <c r="B947" s="14" t="s">
        <v>7969</v>
      </c>
      <c r="C947" s="15" t="s">
        <v>11959</v>
      </c>
      <c r="D947" s="15">
        <v>511.0</v>
      </c>
      <c r="E947" s="15" t="s">
        <v>15621</v>
      </c>
      <c r="F947" s="15" t="s">
        <v>14860</v>
      </c>
      <c r="G947" s="15">
        <v>752.0</v>
      </c>
      <c r="H947" s="15" t="s">
        <v>14565</v>
      </c>
      <c r="I947" s="15" t="s">
        <v>12474</v>
      </c>
    </row>
    <row r="948">
      <c r="A948" s="15" t="s">
        <v>11961</v>
      </c>
      <c r="B948" s="14" t="s">
        <v>7972</v>
      </c>
      <c r="C948" s="15" t="s">
        <v>11962</v>
      </c>
      <c r="D948" s="15">
        <v>511.0</v>
      </c>
      <c r="E948" s="15" t="s">
        <v>15622</v>
      </c>
      <c r="F948" s="15" t="s">
        <v>14862</v>
      </c>
      <c r="G948" s="15">
        <v>752.0</v>
      </c>
      <c r="H948" s="15" t="s">
        <v>14566</v>
      </c>
      <c r="I948" s="15" t="s">
        <v>12480</v>
      </c>
      <c r="K948" s="15" t="s">
        <v>14567</v>
      </c>
      <c r="L948" s="15" t="s">
        <v>14568</v>
      </c>
    </row>
    <row r="949">
      <c r="A949" s="15" t="s">
        <v>11964</v>
      </c>
      <c r="B949" s="14" t="s">
        <v>7974</v>
      </c>
      <c r="C949" s="15" t="s">
        <v>11965</v>
      </c>
      <c r="D949" s="15">
        <v>512.0</v>
      </c>
      <c r="E949" s="15" t="s">
        <v>15623</v>
      </c>
      <c r="F949" s="15" t="s">
        <v>14864</v>
      </c>
      <c r="G949" s="15">
        <v>752.0</v>
      </c>
      <c r="H949" s="15" t="s">
        <v>14569</v>
      </c>
      <c r="I949" s="15" t="s">
        <v>12478</v>
      </c>
      <c r="K949" s="15" t="s">
        <v>14570</v>
      </c>
      <c r="L949" s="15" t="s">
        <v>14571</v>
      </c>
    </row>
    <row r="950">
      <c r="A950" s="15" t="s">
        <v>11967</v>
      </c>
      <c r="B950" s="14" t="s">
        <v>7976</v>
      </c>
      <c r="C950" s="15" t="s">
        <v>11968</v>
      </c>
      <c r="D950" s="15">
        <v>512.0</v>
      </c>
      <c r="E950" s="15" t="s">
        <v>11969</v>
      </c>
      <c r="F950" s="15" t="s">
        <v>14866</v>
      </c>
      <c r="G950" s="15">
        <v>752.0</v>
      </c>
      <c r="H950" s="15" t="s">
        <v>14572</v>
      </c>
      <c r="I950" s="15" t="s">
        <v>12482</v>
      </c>
      <c r="K950" s="15" t="s">
        <v>14573</v>
      </c>
      <c r="L950" s="15" t="s">
        <v>14574</v>
      </c>
    </row>
    <row r="951">
      <c r="A951" s="15" t="s">
        <v>11970</v>
      </c>
      <c r="B951" s="14" t="s">
        <v>7978</v>
      </c>
      <c r="C951" s="15" t="s">
        <v>11971</v>
      </c>
      <c r="D951" s="15">
        <v>512.0</v>
      </c>
      <c r="E951" s="15" t="s">
        <v>15624</v>
      </c>
      <c r="F951" s="15" t="s">
        <v>14868</v>
      </c>
      <c r="G951" s="15">
        <v>753.0</v>
      </c>
      <c r="H951" s="15" t="s">
        <v>14575</v>
      </c>
      <c r="I951" s="15" t="s">
        <v>12486</v>
      </c>
      <c r="K951" s="15" t="s">
        <v>14576</v>
      </c>
      <c r="L951" s="15" t="s">
        <v>14577</v>
      </c>
    </row>
    <row r="952">
      <c r="A952" s="15" t="s">
        <v>11973</v>
      </c>
      <c r="B952" s="14" t="s">
        <v>7981</v>
      </c>
      <c r="C952" s="15" t="s">
        <v>11974</v>
      </c>
      <c r="D952" s="15">
        <v>512.0</v>
      </c>
      <c r="E952" s="15" t="s">
        <v>15625</v>
      </c>
      <c r="F952" s="15" t="s">
        <v>14870</v>
      </c>
      <c r="G952" s="15">
        <v>753.0</v>
      </c>
      <c r="H952" s="15" t="s">
        <v>14578</v>
      </c>
      <c r="I952" s="15" t="s">
        <v>12488</v>
      </c>
      <c r="K952" s="15" t="s">
        <v>14579</v>
      </c>
      <c r="L952" s="15" t="s">
        <v>14580</v>
      </c>
    </row>
    <row r="953">
      <c r="A953" s="15" t="s">
        <v>11977</v>
      </c>
      <c r="B953" s="14" t="s">
        <v>7983</v>
      </c>
      <c r="C953" s="15" t="s">
        <v>11978</v>
      </c>
      <c r="D953" s="15">
        <v>512.0</v>
      </c>
      <c r="E953" s="15" t="s">
        <v>15626</v>
      </c>
      <c r="F953" s="15" t="s">
        <v>14872</v>
      </c>
      <c r="G953" s="15">
        <v>753.0</v>
      </c>
      <c r="H953" s="15" t="s">
        <v>14581</v>
      </c>
      <c r="I953" s="15" t="s">
        <v>12492</v>
      </c>
      <c r="K953" s="15" t="s">
        <v>14582</v>
      </c>
      <c r="L953" s="15" t="s">
        <v>11978</v>
      </c>
      <c r="O953" s="15">
        <v>513.0</v>
      </c>
      <c r="P953" s="15" t="s">
        <v>15627</v>
      </c>
    </row>
    <row r="954">
      <c r="A954" s="15" t="s">
        <v>11980</v>
      </c>
      <c r="B954" s="14" t="s">
        <v>7985</v>
      </c>
      <c r="C954" s="15" t="s">
        <v>11981</v>
      </c>
      <c r="D954" s="15">
        <v>513.0</v>
      </c>
      <c r="E954" s="15" t="s">
        <v>15628</v>
      </c>
      <c r="F954" s="15" t="s">
        <v>14874</v>
      </c>
      <c r="G954" s="15">
        <v>753.0</v>
      </c>
      <c r="H954" s="15" t="s">
        <v>14583</v>
      </c>
      <c r="I954" s="15" t="s">
        <v>12496</v>
      </c>
      <c r="K954" s="15" t="s">
        <v>14584</v>
      </c>
      <c r="L954" s="15" t="s">
        <v>14585</v>
      </c>
      <c r="O954" s="15">
        <v>514.0</v>
      </c>
      <c r="P954" s="15">
        <v>140.0</v>
      </c>
      <c r="Q954" s="15" t="s">
        <v>15629</v>
      </c>
    </row>
    <row r="955">
      <c r="A955" s="15" t="s">
        <v>11983</v>
      </c>
      <c r="B955" s="14" t="s">
        <v>7988</v>
      </c>
      <c r="C955" s="15" t="s">
        <v>11984</v>
      </c>
      <c r="D955" s="15">
        <v>513.0</v>
      </c>
      <c r="E955" s="15" t="s">
        <v>11985</v>
      </c>
      <c r="F955" s="15" t="s">
        <v>14876</v>
      </c>
      <c r="G955" s="15">
        <v>753.0</v>
      </c>
      <c r="H955" s="15" t="s">
        <v>14586</v>
      </c>
      <c r="I955" s="15" t="s">
        <v>12500</v>
      </c>
      <c r="K955" s="15" t="s">
        <v>14587</v>
      </c>
      <c r="L955" s="15" t="s">
        <v>14588</v>
      </c>
      <c r="O955" s="15">
        <v>514.0</v>
      </c>
      <c r="P955" s="15">
        <v>142.0</v>
      </c>
    </row>
    <row r="956">
      <c r="A956" s="15" t="s">
        <v>11986</v>
      </c>
      <c r="B956" s="14" t="s">
        <v>7990</v>
      </c>
      <c r="C956" s="15" t="s">
        <v>11987</v>
      </c>
      <c r="D956" s="15">
        <v>513.0</v>
      </c>
      <c r="E956" s="15" t="s">
        <v>15630</v>
      </c>
      <c r="F956" s="15" t="s">
        <v>14878</v>
      </c>
      <c r="G956" s="15">
        <v>753.0</v>
      </c>
      <c r="H956" s="15" t="s">
        <v>14589</v>
      </c>
      <c r="I956" s="15" t="s">
        <v>12502</v>
      </c>
      <c r="K956" s="15" t="s">
        <v>14590</v>
      </c>
      <c r="L956" s="15" t="s">
        <v>14591</v>
      </c>
    </row>
    <row r="957">
      <c r="A957" s="15" t="s">
        <v>11989</v>
      </c>
      <c r="B957" s="14" t="s">
        <v>7992</v>
      </c>
      <c r="C957" s="15" t="s">
        <v>11990</v>
      </c>
      <c r="D957" s="15">
        <v>514.0</v>
      </c>
      <c r="E957" s="21" t="s">
        <v>15631</v>
      </c>
      <c r="F957" s="15" t="s">
        <v>14880</v>
      </c>
      <c r="G957" s="15">
        <v>753.0</v>
      </c>
      <c r="H957" s="15" t="s">
        <v>14592</v>
      </c>
      <c r="I957" s="15" t="s">
        <v>12508</v>
      </c>
      <c r="K957" s="15" t="s">
        <v>14593</v>
      </c>
      <c r="L957" s="15" t="s">
        <v>14594</v>
      </c>
    </row>
    <row r="958">
      <c r="A958" s="15" t="s">
        <v>11992</v>
      </c>
      <c r="B958" s="14" t="s">
        <v>7994</v>
      </c>
      <c r="C958" s="15" t="s">
        <v>11993</v>
      </c>
      <c r="D958" s="15">
        <v>513.0</v>
      </c>
      <c r="E958" s="15" t="s">
        <v>15632</v>
      </c>
      <c r="F958" s="15" t="s">
        <v>14882</v>
      </c>
      <c r="G958" s="15">
        <v>754.0</v>
      </c>
      <c r="H958" s="15" t="s">
        <v>5514</v>
      </c>
      <c r="I958" s="15" t="s">
        <v>12512</v>
      </c>
      <c r="K958" s="15" t="s">
        <v>14595</v>
      </c>
      <c r="L958" s="15" t="s">
        <v>14596</v>
      </c>
    </row>
    <row r="959">
      <c r="A959" s="15" t="s">
        <v>11995</v>
      </c>
      <c r="B959" s="14" t="s">
        <v>7997</v>
      </c>
      <c r="C959" s="15" t="s">
        <v>11996</v>
      </c>
      <c r="D959" s="15">
        <v>513.0</v>
      </c>
      <c r="E959" s="15" t="s">
        <v>15633</v>
      </c>
      <c r="F959" s="15" t="s">
        <v>14884</v>
      </c>
      <c r="G959" s="15">
        <v>754.0</v>
      </c>
      <c r="H959" s="15" t="s">
        <v>5520</v>
      </c>
      <c r="I959" s="15" t="s">
        <v>12516</v>
      </c>
      <c r="K959" s="15" t="s">
        <v>14597</v>
      </c>
      <c r="L959" s="15" t="s">
        <v>14598</v>
      </c>
    </row>
    <row r="960">
      <c r="A960" s="15" t="s">
        <v>11998</v>
      </c>
      <c r="B960" s="14" t="s">
        <v>7999</v>
      </c>
      <c r="C960" s="15" t="s">
        <v>11999</v>
      </c>
      <c r="D960" s="15">
        <v>513.0</v>
      </c>
      <c r="E960" s="15" t="s">
        <v>15634</v>
      </c>
      <c r="F960" s="15" t="s">
        <v>14886</v>
      </c>
      <c r="G960" s="15">
        <v>754.0</v>
      </c>
      <c r="H960" s="15" t="s">
        <v>5526</v>
      </c>
      <c r="I960" s="15" t="s">
        <v>12520</v>
      </c>
      <c r="K960" s="15" t="s">
        <v>14599</v>
      </c>
      <c r="L960" s="15" t="s">
        <v>14600</v>
      </c>
    </row>
    <row r="961">
      <c r="A961" s="15" t="s">
        <v>12001</v>
      </c>
      <c r="B961" s="14" t="s">
        <v>8001</v>
      </c>
      <c r="C961" s="15" t="s">
        <v>12002</v>
      </c>
      <c r="D961" s="15">
        <v>513.0</v>
      </c>
      <c r="E961" s="15" t="s">
        <v>15635</v>
      </c>
      <c r="F961" s="15" t="s">
        <v>14888</v>
      </c>
      <c r="G961" s="15">
        <v>754.0</v>
      </c>
      <c r="H961" s="15" t="s">
        <v>5532</v>
      </c>
      <c r="I961" s="15" t="s">
        <v>12526</v>
      </c>
    </row>
    <row r="962">
      <c r="A962" s="15" t="s">
        <v>12004</v>
      </c>
      <c r="B962" s="14" t="s">
        <v>8003</v>
      </c>
      <c r="C962" s="15" t="s">
        <v>12005</v>
      </c>
      <c r="D962" s="15">
        <v>513.0</v>
      </c>
      <c r="E962" s="15" t="s">
        <v>15636</v>
      </c>
      <c r="F962" s="15" t="s">
        <v>14890</v>
      </c>
      <c r="G962" s="15">
        <v>754.0</v>
      </c>
      <c r="H962" s="15" t="s">
        <v>5538</v>
      </c>
      <c r="I962" s="15" t="s">
        <v>12528</v>
      </c>
      <c r="K962" s="15" t="s">
        <v>14601</v>
      </c>
      <c r="L962" s="15" t="s">
        <v>14602</v>
      </c>
    </row>
    <row r="963">
      <c r="A963" s="15" t="s">
        <v>12007</v>
      </c>
      <c r="B963" s="14" t="s">
        <v>8005</v>
      </c>
      <c r="C963" s="15" t="s">
        <v>12008</v>
      </c>
      <c r="D963" s="15">
        <v>513.0</v>
      </c>
      <c r="E963" s="15" t="s">
        <v>15637</v>
      </c>
      <c r="F963" s="15" t="s">
        <v>14892</v>
      </c>
      <c r="G963" s="15">
        <v>754.0</v>
      </c>
      <c r="H963" s="15" t="s">
        <v>5544</v>
      </c>
      <c r="I963" s="15" t="s">
        <v>12532</v>
      </c>
      <c r="K963" s="15" t="s">
        <v>14603</v>
      </c>
      <c r="L963" s="15" t="s">
        <v>14604</v>
      </c>
    </row>
    <row r="964">
      <c r="A964" s="15" t="s">
        <v>12010</v>
      </c>
      <c r="B964" s="14" t="s">
        <v>8007</v>
      </c>
      <c r="C964" s="15" t="s">
        <v>12011</v>
      </c>
      <c r="D964" s="15">
        <v>513.0</v>
      </c>
      <c r="E964" s="15" t="s">
        <v>15638</v>
      </c>
      <c r="F964" s="15" t="s">
        <v>14894</v>
      </c>
      <c r="G964" s="15">
        <v>754.0</v>
      </c>
      <c r="H964" s="15" t="s">
        <v>5549</v>
      </c>
      <c r="I964" s="15" t="s">
        <v>12536</v>
      </c>
    </row>
    <row r="965">
      <c r="A965" s="15" t="s">
        <v>12013</v>
      </c>
      <c r="B965" s="14" t="s">
        <v>8009</v>
      </c>
      <c r="C965" s="15" t="s">
        <v>12014</v>
      </c>
      <c r="D965" s="15">
        <v>513.0</v>
      </c>
      <c r="E965" s="15" t="s">
        <v>15639</v>
      </c>
      <c r="F965" s="15" t="s">
        <v>14896</v>
      </c>
      <c r="G965" s="15">
        <v>754.0</v>
      </c>
      <c r="H965" s="15" t="s">
        <v>14605</v>
      </c>
      <c r="I965" s="15" t="s">
        <v>12540</v>
      </c>
      <c r="K965" s="15" t="s">
        <v>14606</v>
      </c>
      <c r="L965" s="15" t="s">
        <v>14607</v>
      </c>
    </row>
    <row r="966">
      <c r="A966" s="15" t="s">
        <v>12016</v>
      </c>
      <c r="B966" s="14" t="s">
        <v>8011</v>
      </c>
      <c r="C966" s="15" t="s">
        <v>12017</v>
      </c>
      <c r="D966" s="15">
        <v>513.0</v>
      </c>
      <c r="E966" s="15" t="s">
        <v>12018</v>
      </c>
      <c r="F966" s="15" t="s">
        <v>14898</v>
      </c>
      <c r="G966" s="15">
        <v>755.0</v>
      </c>
      <c r="H966" s="15" t="s">
        <v>14608</v>
      </c>
      <c r="I966" s="15" t="s">
        <v>12544</v>
      </c>
      <c r="K966" s="15" t="s">
        <v>14609</v>
      </c>
      <c r="L966" s="15" t="s">
        <v>14610</v>
      </c>
    </row>
    <row r="967">
      <c r="A967" s="15" t="s">
        <v>12019</v>
      </c>
      <c r="B967" s="14" t="s">
        <v>8014</v>
      </c>
      <c r="C967" s="15" t="s">
        <v>12020</v>
      </c>
      <c r="D967" s="15">
        <v>514.0</v>
      </c>
      <c r="E967" s="43" t="s">
        <v>15640</v>
      </c>
      <c r="F967" s="15" t="s">
        <v>14900</v>
      </c>
      <c r="G967" s="15">
        <v>755.0</v>
      </c>
      <c r="H967" s="15" t="s">
        <v>14611</v>
      </c>
      <c r="I967" s="15" t="s">
        <v>12548</v>
      </c>
      <c r="K967" s="15" t="s">
        <v>14612</v>
      </c>
      <c r="L967" s="15" t="s">
        <v>14613</v>
      </c>
    </row>
    <row r="968">
      <c r="A968" s="15" t="s">
        <v>12022</v>
      </c>
      <c r="B968" s="14" t="s">
        <v>8016</v>
      </c>
      <c r="C968" s="15" t="s">
        <v>12023</v>
      </c>
      <c r="D968" s="15">
        <v>514.0</v>
      </c>
      <c r="E968" s="15" t="s">
        <v>15641</v>
      </c>
      <c r="F968" s="15" t="s">
        <v>14902</v>
      </c>
      <c r="G968" s="15">
        <v>755.0</v>
      </c>
      <c r="H968" s="15" t="s">
        <v>14614</v>
      </c>
      <c r="I968" s="15" t="s">
        <v>12552</v>
      </c>
      <c r="K968" s="15" t="s">
        <v>14615</v>
      </c>
      <c r="L968" s="15" t="s">
        <v>14616</v>
      </c>
    </row>
    <row r="969">
      <c r="A969" s="15" t="s">
        <v>12025</v>
      </c>
      <c r="B969" s="14" t="s">
        <v>8018</v>
      </c>
      <c r="C969" s="15" t="s">
        <v>12026</v>
      </c>
      <c r="D969" s="15">
        <v>514.0</v>
      </c>
      <c r="E969" s="43" t="s">
        <v>15642</v>
      </c>
      <c r="F969" s="15" t="s">
        <v>14904</v>
      </c>
      <c r="G969" s="15">
        <v>755.0</v>
      </c>
      <c r="H969" s="15" t="s">
        <v>14617</v>
      </c>
      <c r="I969" s="15" t="s">
        <v>12556</v>
      </c>
      <c r="K969" s="15" t="s">
        <v>14618</v>
      </c>
      <c r="L969" s="15" t="s">
        <v>14619</v>
      </c>
    </row>
    <row r="973">
      <c r="B973" s="16"/>
    </row>
    <row r="974">
      <c r="B974" s="16"/>
    </row>
    <row r="975">
      <c r="B975" s="16"/>
    </row>
    <row r="976">
      <c r="B976"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row r="1001">
      <c r="B1001" s="16"/>
    </row>
    <row r="1002">
      <c r="B1002" s="16"/>
    </row>
    <row r="1003">
      <c r="B1003" s="16"/>
    </row>
    <row r="1004">
      <c r="B1004" s="16"/>
    </row>
    <row r="1005">
      <c r="B1005" s="16"/>
    </row>
    <row r="1006">
      <c r="B1006" s="16"/>
    </row>
    <row r="1007">
      <c r="B1007" s="16"/>
    </row>
    <row r="1008">
      <c r="B1008" s="16"/>
    </row>
    <row r="1009">
      <c r="B1009" s="16"/>
    </row>
    <row r="1010">
      <c r="B1010" s="16"/>
    </row>
    <row r="1011">
      <c r="B1011" s="16"/>
    </row>
    <row r="1012">
      <c r="B1012" s="16"/>
    </row>
    <row r="1013">
      <c r="B1013" s="16"/>
    </row>
    <row r="1014">
      <c r="B1014" s="16"/>
    </row>
    <row r="1015">
      <c r="B1015" s="16"/>
    </row>
    <row r="1016">
      <c r="B1016" s="16"/>
    </row>
  </sheetData>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8.25"/>
    <col customWidth="1" min="3" max="3" width="31.63"/>
    <col customWidth="1" min="6" max="6" width="24.5"/>
    <col customWidth="1" min="9" max="9" width="26.13"/>
  </cols>
  <sheetData>
    <row r="1">
      <c r="A1" s="15" t="s">
        <v>7</v>
      </c>
      <c r="B1" s="15" t="s">
        <v>15643</v>
      </c>
      <c r="C1" s="15" t="s">
        <v>10</v>
      </c>
      <c r="D1" s="15" t="s">
        <v>11</v>
      </c>
      <c r="E1" s="15" t="s">
        <v>9251</v>
      </c>
      <c r="F1" s="15" t="s">
        <v>15644</v>
      </c>
      <c r="G1" s="15" t="s">
        <v>8019</v>
      </c>
      <c r="H1" s="15" t="s">
        <v>5</v>
      </c>
      <c r="I1" s="15" t="s">
        <v>12028</v>
      </c>
      <c r="J1" s="15" t="s">
        <v>4</v>
      </c>
    </row>
    <row r="2">
      <c r="A2" s="15" t="s">
        <v>19</v>
      </c>
      <c r="B2" s="14" t="s">
        <v>5588</v>
      </c>
      <c r="C2" s="15" t="s">
        <v>21</v>
      </c>
      <c r="D2" s="15" t="s">
        <v>22</v>
      </c>
      <c r="F2" s="15" t="s">
        <v>19</v>
      </c>
      <c r="G2" s="15" t="s">
        <v>12032</v>
      </c>
      <c r="H2" s="15">
        <v>17.0</v>
      </c>
      <c r="I2" s="15" t="s">
        <v>12031</v>
      </c>
      <c r="J2" s="15" t="s">
        <v>12032</v>
      </c>
    </row>
    <row r="3">
      <c r="A3" s="15" t="s">
        <v>28</v>
      </c>
      <c r="B3" s="14" t="s">
        <v>5591</v>
      </c>
      <c r="C3" s="15" t="s">
        <v>30</v>
      </c>
      <c r="D3" s="15" t="s">
        <v>31</v>
      </c>
      <c r="F3" s="15" t="s">
        <v>28</v>
      </c>
      <c r="G3" s="15" t="s">
        <v>12035</v>
      </c>
      <c r="H3" s="15">
        <v>19.0</v>
      </c>
      <c r="I3" s="15" t="s">
        <v>12034</v>
      </c>
      <c r="J3" s="15" t="s">
        <v>12035</v>
      </c>
    </row>
    <row r="4">
      <c r="A4" s="15" t="s">
        <v>36</v>
      </c>
      <c r="B4" s="14" t="s">
        <v>5594</v>
      </c>
      <c r="C4" s="15" t="s">
        <v>38</v>
      </c>
      <c r="D4" s="15" t="s">
        <v>39</v>
      </c>
      <c r="F4" s="15" t="s">
        <v>36</v>
      </c>
      <c r="G4" s="15" t="s">
        <v>12038</v>
      </c>
      <c r="H4" s="15">
        <v>22.0</v>
      </c>
      <c r="I4" s="15" t="s">
        <v>12037</v>
      </c>
      <c r="J4" s="15" t="s">
        <v>12038</v>
      </c>
    </row>
    <row r="5">
      <c r="A5" s="15" t="s">
        <v>46</v>
      </c>
      <c r="B5" s="14" t="s">
        <v>5597</v>
      </c>
      <c r="C5" s="15" t="s">
        <v>47</v>
      </c>
      <c r="D5" s="15" t="s">
        <v>48</v>
      </c>
      <c r="F5" s="15" t="s">
        <v>46</v>
      </c>
      <c r="G5" s="15" t="s">
        <v>12041</v>
      </c>
      <c r="H5" s="15">
        <v>22.0</v>
      </c>
      <c r="I5" s="15" t="s">
        <v>12040</v>
      </c>
      <c r="J5" s="15" t="s">
        <v>12041</v>
      </c>
      <c r="L5" s="44" t="s">
        <v>15645</v>
      </c>
      <c r="M5" s="45"/>
      <c r="N5" s="45"/>
      <c r="O5" s="45"/>
    </row>
    <row r="6">
      <c r="A6" s="15" t="s">
        <v>55</v>
      </c>
      <c r="B6" s="14" t="s">
        <v>5600</v>
      </c>
      <c r="C6" s="15" t="s">
        <v>57</v>
      </c>
      <c r="D6" s="15" t="s">
        <v>58</v>
      </c>
      <c r="F6" s="15" t="s">
        <v>55</v>
      </c>
      <c r="G6" s="15" t="s">
        <v>12045</v>
      </c>
      <c r="H6" s="15">
        <v>23.0</v>
      </c>
      <c r="I6" s="15" t="s">
        <v>12044</v>
      </c>
      <c r="J6" s="15" t="s">
        <v>12045</v>
      </c>
      <c r="L6" s="46" t="s">
        <v>12048</v>
      </c>
      <c r="M6" s="46" t="s">
        <v>15646</v>
      </c>
      <c r="N6" s="46" t="s">
        <v>15647</v>
      </c>
      <c r="O6" s="45"/>
    </row>
    <row r="7">
      <c r="A7" s="15" t="s">
        <v>63</v>
      </c>
      <c r="B7" s="14" t="s">
        <v>5603</v>
      </c>
      <c r="C7" s="15" t="s">
        <v>65</v>
      </c>
      <c r="D7" s="15" t="s">
        <v>66</v>
      </c>
      <c r="F7" s="15" t="s">
        <v>63</v>
      </c>
      <c r="G7" s="15" t="s">
        <v>12051</v>
      </c>
      <c r="H7" s="15">
        <v>25.0</v>
      </c>
      <c r="I7" s="15" t="s">
        <v>12050</v>
      </c>
      <c r="J7" s="15" t="s">
        <v>12051</v>
      </c>
      <c r="L7" s="46" t="s">
        <v>12053</v>
      </c>
      <c r="M7" s="46" t="s">
        <v>15646</v>
      </c>
      <c r="N7" s="46" t="s">
        <v>15648</v>
      </c>
      <c r="O7" s="45"/>
    </row>
    <row r="8">
      <c r="A8" s="15" t="s">
        <v>71</v>
      </c>
      <c r="B8" s="14" t="s">
        <v>5606</v>
      </c>
      <c r="C8" s="15" t="s">
        <v>73</v>
      </c>
      <c r="D8" s="15" t="s">
        <v>74</v>
      </c>
      <c r="F8" s="15" t="s">
        <v>71</v>
      </c>
      <c r="G8" s="15" t="s">
        <v>12056</v>
      </c>
      <c r="H8" s="15">
        <v>27.0</v>
      </c>
      <c r="I8" s="15" t="s">
        <v>12055</v>
      </c>
      <c r="J8" s="15" t="s">
        <v>12056</v>
      </c>
      <c r="L8" s="46" t="s">
        <v>12059</v>
      </c>
      <c r="M8" s="46" t="s">
        <v>15646</v>
      </c>
      <c r="N8" s="46" t="s">
        <v>15649</v>
      </c>
      <c r="O8" s="45"/>
    </row>
    <row r="9">
      <c r="A9" s="15" t="s">
        <v>79</v>
      </c>
      <c r="B9" s="14" t="s">
        <v>5609</v>
      </c>
      <c r="C9" s="15" t="s">
        <v>81</v>
      </c>
      <c r="D9" s="15" t="s">
        <v>82</v>
      </c>
      <c r="F9" s="15" t="s">
        <v>79</v>
      </c>
      <c r="G9" s="15" t="s">
        <v>12062</v>
      </c>
      <c r="H9" s="15">
        <v>29.0</v>
      </c>
      <c r="I9" s="15" t="s">
        <v>12061</v>
      </c>
      <c r="J9" s="15" t="s">
        <v>12062</v>
      </c>
      <c r="L9" s="46" t="s">
        <v>12065</v>
      </c>
      <c r="M9" s="46" t="s">
        <v>15646</v>
      </c>
      <c r="N9" s="46" t="s">
        <v>15650</v>
      </c>
      <c r="O9" s="45"/>
    </row>
    <row r="10">
      <c r="A10" s="15" t="s">
        <v>87</v>
      </c>
      <c r="B10" s="14" t="s">
        <v>5612</v>
      </c>
      <c r="C10" s="15" t="s">
        <v>89</v>
      </c>
      <c r="D10" s="15" t="s">
        <v>90</v>
      </c>
      <c r="F10" s="15" t="s">
        <v>87</v>
      </c>
      <c r="G10" s="15" t="s">
        <v>12068</v>
      </c>
      <c r="H10" s="15">
        <v>30.0</v>
      </c>
      <c r="I10" s="15" t="s">
        <v>12067</v>
      </c>
      <c r="J10" s="15" t="s">
        <v>12068</v>
      </c>
      <c r="L10" s="46" t="s">
        <v>12070</v>
      </c>
      <c r="M10" s="46" t="s">
        <v>12082</v>
      </c>
      <c r="N10" s="45"/>
      <c r="O10" s="45"/>
    </row>
    <row r="11">
      <c r="A11" s="15" t="s">
        <v>95</v>
      </c>
      <c r="B11" s="14" t="s">
        <v>5615</v>
      </c>
      <c r="C11" s="15" t="s">
        <v>97</v>
      </c>
      <c r="D11" s="15" t="s">
        <v>98</v>
      </c>
      <c r="F11" s="15" t="s">
        <v>95</v>
      </c>
      <c r="G11" s="15" t="s">
        <v>12073</v>
      </c>
      <c r="H11" s="15">
        <v>31.0</v>
      </c>
      <c r="I11" s="15" t="s">
        <v>12072</v>
      </c>
      <c r="J11" s="15" t="s">
        <v>12073</v>
      </c>
      <c r="L11" s="46" t="s">
        <v>12075</v>
      </c>
      <c r="M11" s="46" t="s">
        <v>15646</v>
      </c>
      <c r="N11" s="46" t="s">
        <v>15647</v>
      </c>
      <c r="O11" s="45"/>
    </row>
    <row r="12">
      <c r="A12" s="15" t="s">
        <v>103</v>
      </c>
      <c r="B12" s="14" t="s">
        <v>5618</v>
      </c>
      <c r="C12" s="15" t="s">
        <v>105</v>
      </c>
      <c r="D12" s="15" t="s">
        <v>106</v>
      </c>
      <c r="F12" s="15" t="s">
        <v>103</v>
      </c>
      <c r="G12" s="15" t="s">
        <v>12078</v>
      </c>
      <c r="H12" s="15">
        <v>33.0</v>
      </c>
      <c r="I12" s="15" t="s">
        <v>12077</v>
      </c>
      <c r="J12" s="15" t="s">
        <v>12078</v>
      </c>
      <c r="L12" s="46" t="s">
        <v>12081</v>
      </c>
      <c r="M12" s="46" t="s">
        <v>15651</v>
      </c>
      <c r="N12" s="46" t="s">
        <v>15647</v>
      </c>
      <c r="O12" s="45"/>
    </row>
    <row r="13">
      <c r="A13" s="15" t="s">
        <v>111</v>
      </c>
      <c r="B13" s="14" t="s">
        <v>5621</v>
      </c>
      <c r="C13" s="15" t="s">
        <v>113</v>
      </c>
      <c r="D13" s="15" t="s">
        <v>114</v>
      </c>
      <c r="F13" s="15" t="s">
        <v>111</v>
      </c>
      <c r="G13" s="15" t="s">
        <v>12084</v>
      </c>
      <c r="H13" s="15">
        <v>35.0</v>
      </c>
      <c r="I13" s="15" t="s">
        <v>12083</v>
      </c>
      <c r="J13" s="15" t="s">
        <v>12084</v>
      </c>
      <c r="L13" s="46" t="s">
        <v>12087</v>
      </c>
      <c r="M13" s="46" t="s">
        <v>15651</v>
      </c>
      <c r="N13" s="46" t="s">
        <v>15652</v>
      </c>
      <c r="O13" s="45"/>
    </row>
    <row r="14">
      <c r="A14" s="15" t="s">
        <v>119</v>
      </c>
      <c r="B14" s="14" t="s">
        <v>5624</v>
      </c>
      <c r="C14" s="15" t="s">
        <v>121</v>
      </c>
      <c r="D14" s="15" t="s">
        <v>122</v>
      </c>
      <c r="F14" s="15" t="s">
        <v>119</v>
      </c>
      <c r="G14" s="15" t="s">
        <v>12091</v>
      </c>
      <c r="H14" s="15">
        <v>35.0</v>
      </c>
      <c r="I14" s="15" t="s">
        <v>12090</v>
      </c>
      <c r="J14" s="15" t="s">
        <v>12091</v>
      </c>
      <c r="L14" s="46" t="s">
        <v>12094</v>
      </c>
      <c r="M14" s="46" t="s">
        <v>15651</v>
      </c>
      <c r="N14" s="46" t="s">
        <v>15653</v>
      </c>
      <c r="O14" s="45"/>
    </row>
    <row r="15">
      <c r="A15" s="15" t="s">
        <v>129</v>
      </c>
      <c r="B15" s="14" t="s">
        <v>5626</v>
      </c>
      <c r="C15" s="15" t="s">
        <v>130</v>
      </c>
      <c r="D15" s="15" t="s">
        <v>131</v>
      </c>
      <c r="F15" s="15" t="s">
        <v>129</v>
      </c>
      <c r="G15" s="15" t="s">
        <v>12097</v>
      </c>
      <c r="H15" s="15">
        <v>41.0</v>
      </c>
      <c r="I15" s="15" t="s">
        <v>12096</v>
      </c>
      <c r="J15" s="15" t="s">
        <v>12097</v>
      </c>
      <c r="L15" s="46" t="s">
        <v>15654</v>
      </c>
      <c r="M15" s="46" t="s">
        <v>15651</v>
      </c>
      <c r="N15" s="46" t="s">
        <v>15647</v>
      </c>
      <c r="O15" s="45"/>
    </row>
    <row r="16">
      <c r="A16" s="15" t="s">
        <v>138</v>
      </c>
      <c r="B16" s="14" t="s">
        <v>5629</v>
      </c>
      <c r="C16" s="15" t="s">
        <v>139</v>
      </c>
      <c r="D16" s="15" t="s">
        <v>140</v>
      </c>
      <c r="F16" s="15" t="s">
        <v>138</v>
      </c>
      <c r="G16" s="15" t="s">
        <v>12100</v>
      </c>
      <c r="H16" s="15">
        <v>42.0</v>
      </c>
      <c r="I16" s="15" t="s">
        <v>12099</v>
      </c>
      <c r="J16" s="15" t="s">
        <v>12100</v>
      </c>
    </row>
    <row r="17">
      <c r="A17" s="15" t="s">
        <v>145</v>
      </c>
      <c r="B17" s="14" t="s">
        <v>5632</v>
      </c>
      <c r="C17" s="15" t="s">
        <v>147</v>
      </c>
      <c r="D17" s="15" t="s">
        <v>148</v>
      </c>
      <c r="F17" s="15" t="s">
        <v>145</v>
      </c>
      <c r="G17" s="15" t="s">
        <v>12104</v>
      </c>
      <c r="H17" s="15">
        <v>43.0</v>
      </c>
      <c r="I17" s="15" t="s">
        <v>12103</v>
      </c>
      <c r="J17" s="15" t="s">
        <v>12104</v>
      </c>
    </row>
    <row r="18">
      <c r="A18" s="15" t="s">
        <v>153</v>
      </c>
      <c r="B18" s="14" t="s">
        <v>5635</v>
      </c>
      <c r="C18" s="15" t="s">
        <v>155</v>
      </c>
      <c r="D18" s="15" t="s">
        <v>156</v>
      </c>
      <c r="F18" s="15" t="s">
        <v>153</v>
      </c>
      <c r="G18" s="15" t="s">
        <v>12107</v>
      </c>
      <c r="H18" s="15">
        <v>44.0</v>
      </c>
      <c r="I18" s="15" t="s">
        <v>12106</v>
      </c>
      <c r="J18" s="15" t="s">
        <v>12107</v>
      </c>
      <c r="L18" s="46" t="s">
        <v>15646</v>
      </c>
      <c r="M18" s="46" t="s">
        <v>15646</v>
      </c>
      <c r="N18" s="46" t="s">
        <v>15646</v>
      </c>
      <c r="O18" s="46" t="s">
        <v>15646</v>
      </c>
      <c r="P18" s="46" t="s">
        <v>12082</v>
      </c>
      <c r="Q18" s="46" t="s">
        <v>15646</v>
      </c>
      <c r="R18" s="46" t="s">
        <v>15651</v>
      </c>
      <c r="S18" s="46" t="s">
        <v>15651</v>
      </c>
      <c r="T18" s="46" t="s">
        <v>15651</v>
      </c>
      <c r="U18" s="46" t="s">
        <v>15651</v>
      </c>
    </row>
    <row r="19">
      <c r="A19" s="15" t="s">
        <v>161</v>
      </c>
      <c r="B19" s="14" t="s">
        <v>5638</v>
      </c>
      <c r="C19" s="15" t="s">
        <v>163</v>
      </c>
      <c r="D19" s="15" t="s">
        <v>164</v>
      </c>
      <c r="F19" s="15" t="s">
        <v>161</v>
      </c>
      <c r="G19" s="15" t="s">
        <v>12111</v>
      </c>
      <c r="H19" s="15">
        <v>46.0</v>
      </c>
      <c r="I19" s="15" t="s">
        <v>12110</v>
      </c>
      <c r="J19" s="15" t="s">
        <v>12111</v>
      </c>
    </row>
    <row r="20">
      <c r="A20" s="15" t="s">
        <v>169</v>
      </c>
      <c r="B20" s="14" t="s">
        <v>5641</v>
      </c>
      <c r="C20" s="15" t="s">
        <v>171</v>
      </c>
      <c r="D20" s="15" t="s">
        <v>172</v>
      </c>
      <c r="F20" s="15" t="s">
        <v>169</v>
      </c>
      <c r="G20" s="15" t="s">
        <v>12115</v>
      </c>
      <c r="H20" s="15">
        <v>48.0</v>
      </c>
      <c r="I20" s="15" t="s">
        <v>12114</v>
      </c>
      <c r="J20" s="15" t="s">
        <v>12115</v>
      </c>
    </row>
    <row r="21">
      <c r="A21" s="15" t="s">
        <v>177</v>
      </c>
      <c r="B21" s="14" t="s">
        <v>5644</v>
      </c>
      <c r="C21" s="15" t="s">
        <v>179</v>
      </c>
      <c r="D21" s="15" t="s">
        <v>180</v>
      </c>
      <c r="F21" s="15" t="s">
        <v>177</v>
      </c>
      <c r="G21" s="15" t="s">
        <v>12119</v>
      </c>
      <c r="H21" s="15">
        <v>48.0</v>
      </c>
      <c r="I21" s="15" t="s">
        <v>12118</v>
      </c>
      <c r="J21" s="15" t="s">
        <v>12119</v>
      </c>
    </row>
    <row r="22">
      <c r="A22" s="15" t="s">
        <v>185</v>
      </c>
      <c r="B22" s="14" t="s">
        <v>5646</v>
      </c>
      <c r="C22" s="15" t="s">
        <v>187</v>
      </c>
      <c r="D22" s="15" t="s">
        <v>188</v>
      </c>
      <c r="F22" s="15" t="s">
        <v>185</v>
      </c>
      <c r="G22" s="15" t="s">
        <v>12123</v>
      </c>
      <c r="H22" s="15">
        <v>51.0</v>
      </c>
      <c r="I22" s="15" t="s">
        <v>12122</v>
      </c>
      <c r="J22" s="15" t="s">
        <v>12123</v>
      </c>
    </row>
    <row r="23">
      <c r="A23" s="15" t="s">
        <v>193</v>
      </c>
      <c r="B23" s="14" t="s">
        <v>5649</v>
      </c>
      <c r="C23" s="15" t="s">
        <v>195</v>
      </c>
      <c r="D23" s="15" t="s">
        <v>196</v>
      </c>
      <c r="F23" s="15" t="s">
        <v>193</v>
      </c>
      <c r="G23" s="15" t="s">
        <v>12127</v>
      </c>
      <c r="H23" s="15">
        <v>52.0</v>
      </c>
      <c r="I23" s="15" t="s">
        <v>12126</v>
      </c>
      <c r="J23" s="15" t="s">
        <v>12127</v>
      </c>
    </row>
    <row r="24">
      <c r="A24" s="15" t="s">
        <v>201</v>
      </c>
      <c r="B24" s="14" t="s">
        <v>5652</v>
      </c>
      <c r="C24" s="15" t="s">
        <v>203</v>
      </c>
      <c r="D24" s="15" t="s">
        <v>204</v>
      </c>
      <c r="F24" s="15" t="s">
        <v>201</v>
      </c>
      <c r="G24" s="15" t="s">
        <v>12131</v>
      </c>
      <c r="H24" s="15">
        <v>52.0</v>
      </c>
      <c r="I24" s="15" t="s">
        <v>12130</v>
      </c>
      <c r="J24" s="15" t="s">
        <v>12131</v>
      </c>
    </row>
    <row r="25">
      <c r="A25" s="15" t="s">
        <v>211</v>
      </c>
      <c r="B25" s="14" t="s">
        <v>5654</v>
      </c>
      <c r="C25" s="15" t="s">
        <v>212</v>
      </c>
      <c r="D25" s="15" t="s">
        <v>213</v>
      </c>
      <c r="F25" s="15" t="s">
        <v>211</v>
      </c>
      <c r="G25" s="15" t="s">
        <v>12135</v>
      </c>
      <c r="H25" s="15">
        <v>54.0</v>
      </c>
      <c r="I25" s="15" t="s">
        <v>12134</v>
      </c>
      <c r="J25" s="15" t="s">
        <v>12135</v>
      </c>
    </row>
    <row r="26">
      <c r="A26" s="15" t="s">
        <v>218</v>
      </c>
      <c r="B26" s="14" t="s">
        <v>5657</v>
      </c>
      <c r="C26" s="15" t="s">
        <v>220</v>
      </c>
      <c r="D26" s="15" t="s">
        <v>221</v>
      </c>
      <c r="F26" s="15" t="s">
        <v>218</v>
      </c>
      <c r="G26" s="15" t="s">
        <v>12138</v>
      </c>
      <c r="H26" s="15">
        <v>54.0</v>
      </c>
      <c r="I26" s="15" t="s">
        <v>12137</v>
      </c>
      <c r="J26" s="15" t="s">
        <v>12138</v>
      </c>
    </row>
    <row r="27">
      <c r="A27" s="15" t="s">
        <v>226</v>
      </c>
      <c r="B27" s="14" t="s">
        <v>5659</v>
      </c>
      <c r="C27" s="15" t="s">
        <v>228</v>
      </c>
      <c r="D27" s="15" t="s">
        <v>229</v>
      </c>
      <c r="F27" s="15" t="s">
        <v>226</v>
      </c>
      <c r="G27" s="15" t="s">
        <v>12142</v>
      </c>
      <c r="H27" s="15">
        <v>54.0</v>
      </c>
      <c r="I27" s="15" t="s">
        <v>12141</v>
      </c>
      <c r="J27" s="15" t="s">
        <v>12142</v>
      </c>
    </row>
    <row r="28">
      <c r="A28" s="15" t="s">
        <v>234</v>
      </c>
      <c r="B28" s="14" t="s">
        <v>5661</v>
      </c>
      <c r="C28" s="15" t="s">
        <v>236</v>
      </c>
      <c r="D28" s="15" t="s">
        <v>237</v>
      </c>
      <c r="F28" s="15" t="s">
        <v>234</v>
      </c>
      <c r="G28" s="15" t="s">
        <v>12146</v>
      </c>
      <c r="H28" s="15">
        <v>55.0</v>
      </c>
      <c r="I28" s="15" t="s">
        <v>12145</v>
      </c>
      <c r="J28" s="15" t="s">
        <v>12146</v>
      </c>
    </row>
    <row r="29">
      <c r="A29" s="15" t="s">
        <v>244</v>
      </c>
      <c r="B29" s="14" t="s">
        <v>5664</v>
      </c>
      <c r="C29" s="15" t="s">
        <v>246</v>
      </c>
      <c r="D29" s="15" t="s">
        <v>247</v>
      </c>
      <c r="F29" s="15" t="s">
        <v>244</v>
      </c>
      <c r="G29" s="15" t="s">
        <v>12152</v>
      </c>
      <c r="H29" s="15">
        <v>56.0</v>
      </c>
      <c r="I29" s="15" t="s">
        <v>12151</v>
      </c>
      <c r="J29" s="15" t="s">
        <v>12152</v>
      </c>
    </row>
    <row r="30">
      <c r="A30" s="15" t="s">
        <v>254</v>
      </c>
      <c r="B30" s="14" t="s">
        <v>5666</v>
      </c>
      <c r="C30" s="15" t="s">
        <v>256</v>
      </c>
      <c r="D30" s="15" t="s">
        <v>257</v>
      </c>
      <c r="F30" s="15" t="s">
        <v>254</v>
      </c>
      <c r="G30" s="15" t="s">
        <v>12156</v>
      </c>
      <c r="H30" s="15">
        <v>57.0</v>
      </c>
      <c r="I30" s="15" t="s">
        <v>12155</v>
      </c>
      <c r="J30" s="15" t="s">
        <v>12156</v>
      </c>
    </row>
    <row r="31">
      <c r="A31" s="15" t="s">
        <v>262</v>
      </c>
      <c r="B31" s="14" t="s">
        <v>5669</v>
      </c>
      <c r="C31" s="15" t="s">
        <v>264</v>
      </c>
      <c r="D31" s="15" t="s">
        <v>265</v>
      </c>
      <c r="F31" s="15" t="s">
        <v>262</v>
      </c>
      <c r="G31" s="15" t="s">
        <v>12158</v>
      </c>
      <c r="H31" s="15">
        <v>57.0</v>
      </c>
      <c r="I31" s="15" t="s">
        <v>12157</v>
      </c>
      <c r="J31" s="15" t="s">
        <v>12158</v>
      </c>
    </row>
    <row r="32">
      <c r="A32" s="15" t="s">
        <v>268</v>
      </c>
      <c r="B32" s="14" t="s">
        <v>5671</v>
      </c>
      <c r="C32" s="15" t="s">
        <v>270</v>
      </c>
      <c r="D32" s="15" t="s">
        <v>271</v>
      </c>
      <c r="F32" s="15" t="s">
        <v>268</v>
      </c>
      <c r="G32" s="15" t="s">
        <v>12160</v>
      </c>
      <c r="H32" s="15">
        <v>57.0</v>
      </c>
      <c r="I32" s="15" t="s">
        <v>12159</v>
      </c>
      <c r="J32" s="15" t="s">
        <v>12160</v>
      </c>
    </row>
    <row r="33">
      <c r="A33" s="15" t="s">
        <v>278</v>
      </c>
      <c r="B33" s="14" t="s">
        <v>5674</v>
      </c>
      <c r="C33" s="15" t="s">
        <v>280</v>
      </c>
      <c r="D33" s="15" t="s">
        <v>281</v>
      </c>
      <c r="F33" s="15" t="s">
        <v>278</v>
      </c>
      <c r="G33" s="15" t="s">
        <v>12162</v>
      </c>
      <c r="H33" s="15">
        <v>58.0</v>
      </c>
      <c r="I33" s="15" t="s">
        <v>12161</v>
      </c>
      <c r="J33" s="15" t="s">
        <v>12162</v>
      </c>
    </row>
    <row r="34">
      <c r="A34" s="15" t="s">
        <v>286</v>
      </c>
      <c r="B34" s="14" t="s">
        <v>5676</v>
      </c>
      <c r="C34" s="15" t="s">
        <v>288</v>
      </c>
      <c r="D34" s="15" t="s">
        <v>289</v>
      </c>
      <c r="F34" s="15" t="s">
        <v>286</v>
      </c>
      <c r="G34" s="15" t="s">
        <v>12166</v>
      </c>
      <c r="H34" s="15">
        <v>58.0</v>
      </c>
      <c r="I34" s="15" t="s">
        <v>12165</v>
      </c>
      <c r="J34" s="15" t="s">
        <v>12166</v>
      </c>
    </row>
    <row r="35">
      <c r="A35" s="15" t="s">
        <v>296</v>
      </c>
      <c r="B35" s="14" t="s">
        <v>5678</v>
      </c>
      <c r="C35" s="15" t="s">
        <v>297</v>
      </c>
      <c r="D35" s="15" t="s">
        <v>298</v>
      </c>
      <c r="F35" s="15" t="s">
        <v>296</v>
      </c>
      <c r="G35" s="15" t="s">
        <v>12170</v>
      </c>
      <c r="H35" s="15">
        <v>59.0</v>
      </c>
      <c r="I35" s="15" t="s">
        <v>12169</v>
      </c>
      <c r="J35" s="15" t="s">
        <v>12170</v>
      </c>
    </row>
    <row r="36">
      <c r="A36" s="15" t="s">
        <v>303</v>
      </c>
      <c r="B36" s="14" t="s">
        <v>5680</v>
      </c>
      <c r="C36" s="15" t="s">
        <v>305</v>
      </c>
      <c r="D36" s="15" t="s">
        <v>306</v>
      </c>
      <c r="F36" s="15" t="s">
        <v>303</v>
      </c>
      <c r="G36" s="15" t="s">
        <v>12174</v>
      </c>
      <c r="H36" s="15">
        <v>59.0</v>
      </c>
      <c r="I36" s="15" t="s">
        <v>12173</v>
      </c>
      <c r="J36" s="15" t="s">
        <v>12174</v>
      </c>
    </row>
    <row r="37">
      <c r="A37" s="15" t="s">
        <v>313</v>
      </c>
      <c r="B37" s="14" t="s">
        <v>5682</v>
      </c>
      <c r="C37" s="15" t="s">
        <v>315</v>
      </c>
      <c r="D37" s="15" t="s">
        <v>316</v>
      </c>
      <c r="F37" s="15" t="s">
        <v>313</v>
      </c>
      <c r="G37" s="15" t="s">
        <v>12178</v>
      </c>
      <c r="H37" s="15">
        <v>60.0</v>
      </c>
      <c r="I37" s="15" t="s">
        <v>12177</v>
      </c>
      <c r="J37" s="15" t="s">
        <v>12178</v>
      </c>
    </row>
    <row r="38">
      <c r="A38" s="15" t="s">
        <v>336</v>
      </c>
      <c r="B38" s="14" t="s">
        <v>5684</v>
      </c>
      <c r="C38" s="15" t="s">
        <v>338</v>
      </c>
      <c r="D38" s="15" t="s">
        <v>339</v>
      </c>
      <c r="F38" s="15" t="s">
        <v>336</v>
      </c>
      <c r="G38" s="15" t="s">
        <v>12180</v>
      </c>
      <c r="H38" s="15">
        <v>60.0</v>
      </c>
      <c r="I38" s="15" t="s">
        <v>12179</v>
      </c>
      <c r="J38" s="15" t="s">
        <v>12180</v>
      </c>
    </row>
    <row r="39">
      <c r="A39" s="15" t="s">
        <v>344</v>
      </c>
      <c r="B39" s="14" t="s">
        <v>5687</v>
      </c>
      <c r="C39" s="15" t="s">
        <v>346</v>
      </c>
      <c r="D39" s="15" t="s">
        <v>347</v>
      </c>
      <c r="F39" s="15" t="s">
        <v>344</v>
      </c>
      <c r="G39" s="15" t="s">
        <v>12192</v>
      </c>
      <c r="H39" s="15">
        <v>61.0</v>
      </c>
      <c r="I39" s="15" t="s">
        <v>12191</v>
      </c>
      <c r="J39" s="15" t="s">
        <v>12192</v>
      </c>
    </row>
    <row r="40">
      <c r="A40" s="15" t="s">
        <v>352</v>
      </c>
      <c r="B40" s="14" t="s">
        <v>5689</v>
      </c>
      <c r="C40" s="15" t="s">
        <v>354</v>
      </c>
      <c r="D40" s="15" t="s">
        <v>355</v>
      </c>
      <c r="F40" s="15" t="s">
        <v>352</v>
      </c>
      <c r="G40" s="15" t="s">
        <v>12196</v>
      </c>
      <c r="H40" s="15">
        <v>61.0</v>
      </c>
      <c r="I40" s="15" t="s">
        <v>12195</v>
      </c>
      <c r="J40" s="15" t="s">
        <v>12196</v>
      </c>
    </row>
    <row r="41">
      <c r="A41" s="15" t="s">
        <v>359</v>
      </c>
      <c r="B41" s="14" t="s">
        <v>5692</v>
      </c>
      <c r="C41" s="15" t="s">
        <v>361</v>
      </c>
      <c r="D41" s="15" t="s">
        <v>362</v>
      </c>
      <c r="F41" s="15" t="s">
        <v>359</v>
      </c>
      <c r="G41" s="15" t="s">
        <v>12200</v>
      </c>
      <c r="H41" s="15">
        <v>61.0</v>
      </c>
      <c r="I41" s="15" t="s">
        <v>12199</v>
      </c>
      <c r="J41" s="15" t="s">
        <v>12200</v>
      </c>
    </row>
    <row r="42">
      <c r="A42" s="15" t="s">
        <v>367</v>
      </c>
      <c r="B42" s="14" t="s">
        <v>5694</v>
      </c>
      <c r="C42" s="15" t="s">
        <v>369</v>
      </c>
      <c r="D42" s="15" t="s">
        <v>370</v>
      </c>
      <c r="F42" s="15" t="s">
        <v>367</v>
      </c>
      <c r="G42" s="15" t="s">
        <v>12204</v>
      </c>
      <c r="H42" s="15">
        <v>62.0</v>
      </c>
      <c r="I42" s="15" t="s">
        <v>12203</v>
      </c>
      <c r="J42" s="15" t="s">
        <v>12204</v>
      </c>
    </row>
    <row r="43">
      <c r="A43" s="15" t="s">
        <v>375</v>
      </c>
      <c r="B43" s="14" t="s">
        <v>5696</v>
      </c>
      <c r="C43" s="15" t="s">
        <v>377</v>
      </c>
      <c r="D43" s="15" t="s">
        <v>378</v>
      </c>
      <c r="F43" s="15" t="s">
        <v>375</v>
      </c>
      <c r="G43" s="15" t="s">
        <v>12206</v>
      </c>
      <c r="H43" s="15">
        <v>62.0</v>
      </c>
      <c r="I43" s="15" t="s">
        <v>12205</v>
      </c>
      <c r="J43" s="15" t="s">
        <v>12206</v>
      </c>
    </row>
    <row r="44">
      <c r="A44" s="15" t="s">
        <v>383</v>
      </c>
      <c r="B44" s="14" t="s">
        <v>5699</v>
      </c>
      <c r="C44" s="15" t="s">
        <v>385</v>
      </c>
      <c r="D44" s="15" t="s">
        <v>386</v>
      </c>
      <c r="F44" s="15" t="s">
        <v>383</v>
      </c>
      <c r="G44" s="15" t="s">
        <v>12210</v>
      </c>
      <c r="H44" s="15">
        <v>62.0</v>
      </c>
      <c r="I44" s="15" t="s">
        <v>12209</v>
      </c>
      <c r="J44" s="15" t="s">
        <v>12210</v>
      </c>
    </row>
    <row r="45">
      <c r="A45" s="15" t="s">
        <v>393</v>
      </c>
      <c r="B45" s="14" t="s">
        <v>5701</v>
      </c>
      <c r="C45" s="15" t="s">
        <v>394</v>
      </c>
      <c r="D45" s="15" t="s">
        <v>395</v>
      </c>
      <c r="F45" s="15" t="s">
        <v>393</v>
      </c>
      <c r="G45" s="15" t="s">
        <v>12214</v>
      </c>
      <c r="H45" s="15">
        <v>63.0</v>
      </c>
      <c r="I45" s="15" t="s">
        <v>12213</v>
      </c>
      <c r="J45" s="15" t="s">
        <v>12214</v>
      </c>
    </row>
    <row r="46">
      <c r="A46" s="15" t="s">
        <v>400</v>
      </c>
      <c r="B46" s="14" t="s">
        <v>5703</v>
      </c>
      <c r="C46" s="15" t="s">
        <v>402</v>
      </c>
      <c r="D46" s="15" t="s">
        <v>403</v>
      </c>
      <c r="F46" s="15" t="s">
        <v>400</v>
      </c>
      <c r="G46" s="15" t="s">
        <v>12218</v>
      </c>
      <c r="H46" s="15">
        <v>63.0</v>
      </c>
      <c r="I46" s="15" t="s">
        <v>12217</v>
      </c>
      <c r="J46" s="15" t="s">
        <v>12218</v>
      </c>
    </row>
    <row r="47">
      <c r="A47" s="15" t="s">
        <v>408</v>
      </c>
      <c r="B47" s="14" t="s">
        <v>5705</v>
      </c>
      <c r="C47" s="15" t="s">
        <v>410</v>
      </c>
      <c r="D47" s="15" t="s">
        <v>411</v>
      </c>
      <c r="F47" s="15" t="s">
        <v>408</v>
      </c>
      <c r="G47" s="15" t="s">
        <v>12222</v>
      </c>
      <c r="H47" s="15">
        <v>63.0</v>
      </c>
      <c r="I47" s="15" t="s">
        <v>12221</v>
      </c>
      <c r="J47" s="15" t="s">
        <v>12222</v>
      </c>
    </row>
    <row r="48">
      <c r="A48" s="15" t="s">
        <v>416</v>
      </c>
      <c r="B48" s="14" t="s">
        <v>5707</v>
      </c>
      <c r="C48" s="15" t="s">
        <v>418</v>
      </c>
      <c r="D48" s="15" t="s">
        <v>419</v>
      </c>
      <c r="F48" s="15" t="s">
        <v>416</v>
      </c>
      <c r="G48" s="15" t="s">
        <v>12226</v>
      </c>
      <c r="H48" s="15">
        <v>63.0</v>
      </c>
      <c r="I48" s="15" t="s">
        <v>12225</v>
      </c>
      <c r="J48" s="15" t="s">
        <v>12226</v>
      </c>
    </row>
    <row r="49">
      <c r="A49" s="15" t="s">
        <v>424</v>
      </c>
      <c r="B49" s="14" t="s">
        <v>5709</v>
      </c>
      <c r="C49" s="15" t="s">
        <v>426</v>
      </c>
      <c r="D49" s="15" t="s">
        <v>427</v>
      </c>
      <c r="F49" s="15" t="s">
        <v>424</v>
      </c>
      <c r="G49" s="15" t="s">
        <v>12230</v>
      </c>
      <c r="H49" s="15">
        <v>64.0</v>
      </c>
      <c r="I49" s="15" t="s">
        <v>12229</v>
      </c>
      <c r="J49" s="15" t="s">
        <v>12230</v>
      </c>
    </row>
    <row r="50">
      <c r="A50" s="15" t="s">
        <v>432</v>
      </c>
      <c r="B50" s="14" t="s">
        <v>5711</v>
      </c>
      <c r="C50" s="15" t="s">
        <v>434</v>
      </c>
      <c r="D50" s="15" t="s">
        <v>435</v>
      </c>
      <c r="F50" s="15" t="s">
        <v>432</v>
      </c>
      <c r="G50" s="15" t="s">
        <v>12234</v>
      </c>
      <c r="H50" s="15">
        <v>64.0</v>
      </c>
      <c r="I50" s="15" t="s">
        <v>12233</v>
      </c>
      <c r="J50" s="15" t="s">
        <v>12234</v>
      </c>
    </row>
    <row r="51">
      <c r="A51" s="15" t="s">
        <v>440</v>
      </c>
      <c r="B51" s="14" t="s">
        <v>5714</v>
      </c>
      <c r="C51" s="15" t="s">
        <v>442</v>
      </c>
      <c r="D51" s="15" t="s">
        <v>443</v>
      </c>
      <c r="F51" s="15" t="s">
        <v>440</v>
      </c>
      <c r="G51" s="15" t="s">
        <v>12238</v>
      </c>
      <c r="H51" s="15">
        <v>64.0</v>
      </c>
      <c r="I51" s="15" t="s">
        <v>12237</v>
      </c>
      <c r="J51" s="15" t="s">
        <v>12238</v>
      </c>
    </row>
    <row r="52">
      <c r="A52" s="15" t="s">
        <v>448</v>
      </c>
      <c r="B52" s="14" t="s">
        <v>5716</v>
      </c>
      <c r="C52" s="15" t="s">
        <v>450</v>
      </c>
      <c r="D52" s="15" t="s">
        <v>451</v>
      </c>
      <c r="F52" s="15" t="s">
        <v>448</v>
      </c>
      <c r="G52" s="15" t="s">
        <v>12242</v>
      </c>
      <c r="H52" s="15">
        <v>64.0</v>
      </c>
      <c r="I52" s="15" t="s">
        <v>12241</v>
      </c>
      <c r="J52" s="15" t="s">
        <v>12242</v>
      </c>
    </row>
    <row r="53">
      <c r="A53" s="15" t="s">
        <v>456</v>
      </c>
      <c r="B53" s="14" t="s">
        <v>5719</v>
      </c>
      <c r="C53" s="15" t="s">
        <v>458</v>
      </c>
      <c r="D53" s="15" t="s">
        <v>459</v>
      </c>
      <c r="F53" s="15" t="s">
        <v>456</v>
      </c>
      <c r="G53" s="15" t="s">
        <v>12246</v>
      </c>
      <c r="H53" s="15">
        <v>64.0</v>
      </c>
      <c r="I53" s="15" t="s">
        <v>12245</v>
      </c>
      <c r="J53" s="15" t="s">
        <v>12246</v>
      </c>
    </row>
    <row r="54">
      <c r="A54" s="15" t="s">
        <v>464</v>
      </c>
      <c r="B54" s="14" t="s">
        <v>5722</v>
      </c>
      <c r="C54" s="15" t="s">
        <v>466</v>
      </c>
      <c r="D54" s="15" t="s">
        <v>467</v>
      </c>
      <c r="F54" s="15" t="s">
        <v>464</v>
      </c>
      <c r="G54" s="15" t="s">
        <v>12250</v>
      </c>
      <c r="H54" s="15">
        <v>65.0</v>
      </c>
      <c r="I54" s="15" t="s">
        <v>12249</v>
      </c>
      <c r="J54" s="15" t="s">
        <v>12250</v>
      </c>
    </row>
    <row r="55">
      <c r="A55" s="15" t="s">
        <v>474</v>
      </c>
      <c r="B55" s="14" t="s">
        <v>5724</v>
      </c>
      <c r="C55" s="15" t="s">
        <v>475</v>
      </c>
      <c r="D55" s="15" t="s">
        <v>476</v>
      </c>
      <c r="F55" s="15" t="s">
        <v>474</v>
      </c>
      <c r="G55" s="15" t="s">
        <v>12254</v>
      </c>
      <c r="H55" s="15">
        <v>65.0</v>
      </c>
      <c r="I55" s="15" t="s">
        <v>12253</v>
      </c>
      <c r="J55" s="15" t="s">
        <v>12254</v>
      </c>
    </row>
    <row r="56">
      <c r="A56" s="15" t="s">
        <v>481</v>
      </c>
      <c r="B56" s="14" t="s">
        <v>5726</v>
      </c>
      <c r="C56" s="15" t="s">
        <v>483</v>
      </c>
      <c r="D56" s="15" t="s">
        <v>484</v>
      </c>
      <c r="F56" s="15" t="s">
        <v>481</v>
      </c>
      <c r="G56" s="15" t="s">
        <v>12258</v>
      </c>
      <c r="H56" s="15">
        <v>65.0</v>
      </c>
      <c r="I56" s="15" t="s">
        <v>12257</v>
      </c>
      <c r="J56" s="15" t="s">
        <v>12258</v>
      </c>
    </row>
    <row r="57">
      <c r="A57" s="15" t="s">
        <v>489</v>
      </c>
      <c r="B57" s="14" t="s">
        <v>5729</v>
      </c>
      <c r="C57" s="15" t="s">
        <v>491</v>
      </c>
      <c r="D57" s="15" t="s">
        <v>492</v>
      </c>
      <c r="F57" s="15" t="s">
        <v>489</v>
      </c>
      <c r="G57" s="15" t="s">
        <v>12262</v>
      </c>
      <c r="H57" s="15">
        <v>65.0</v>
      </c>
      <c r="I57" s="15" t="s">
        <v>12261</v>
      </c>
      <c r="J57" s="15" t="s">
        <v>12262</v>
      </c>
    </row>
    <row r="58">
      <c r="A58" s="15" t="s">
        <v>497</v>
      </c>
      <c r="B58" s="14" t="s">
        <v>5731</v>
      </c>
      <c r="C58" s="15" t="s">
        <v>499</v>
      </c>
      <c r="D58" s="15" t="s">
        <v>500</v>
      </c>
      <c r="F58" s="15" t="s">
        <v>497</v>
      </c>
      <c r="G58" s="15" t="s">
        <v>12266</v>
      </c>
      <c r="H58" s="15">
        <v>66.0</v>
      </c>
      <c r="I58" s="15" t="s">
        <v>12265</v>
      </c>
      <c r="J58" s="15" t="s">
        <v>12266</v>
      </c>
    </row>
    <row r="59">
      <c r="A59" s="15" t="s">
        <v>505</v>
      </c>
      <c r="B59" s="14" t="s">
        <v>5733</v>
      </c>
      <c r="C59" s="15" t="s">
        <v>507</v>
      </c>
      <c r="D59" s="15" t="s">
        <v>508</v>
      </c>
      <c r="F59" s="15" t="s">
        <v>505</v>
      </c>
      <c r="G59" s="15" t="s">
        <v>12270</v>
      </c>
      <c r="H59" s="15">
        <v>66.0</v>
      </c>
      <c r="I59" s="15" t="s">
        <v>12269</v>
      </c>
      <c r="J59" s="15" t="s">
        <v>12270</v>
      </c>
    </row>
    <row r="60">
      <c r="A60" s="15" t="s">
        <v>513</v>
      </c>
      <c r="B60" s="14" t="s">
        <v>5735</v>
      </c>
      <c r="C60" s="15" t="s">
        <v>515</v>
      </c>
      <c r="D60" s="15" t="s">
        <v>516</v>
      </c>
      <c r="F60" s="15" t="s">
        <v>513</v>
      </c>
      <c r="G60" s="15" t="s">
        <v>12272</v>
      </c>
      <c r="H60" s="15">
        <v>66.0</v>
      </c>
      <c r="I60" s="15" t="s">
        <v>12271</v>
      </c>
      <c r="J60" s="15" t="s">
        <v>12272</v>
      </c>
    </row>
    <row r="61">
      <c r="A61" s="15" t="s">
        <v>520</v>
      </c>
      <c r="B61" s="14" t="s">
        <v>5738</v>
      </c>
      <c r="C61" s="15" t="s">
        <v>5763</v>
      </c>
      <c r="D61" s="15" t="s">
        <v>523</v>
      </c>
      <c r="F61" s="15" t="s">
        <v>520</v>
      </c>
      <c r="G61" s="15" t="s">
        <v>12274</v>
      </c>
      <c r="H61" s="15">
        <v>66.0</v>
      </c>
      <c r="I61" s="15" t="s">
        <v>12273</v>
      </c>
      <c r="J61" s="15" t="s">
        <v>12274</v>
      </c>
    </row>
    <row r="62">
      <c r="A62" s="15" t="s">
        <v>528</v>
      </c>
      <c r="B62" s="14" t="s">
        <v>5740</v>
      </c>
      <c r="C62" s="15" t="s">
        <v>527</v>
      </c>
      <c r="D62" s="15" t="s">
        <v>530</v>
      </c>
      <c r="F62" s="15" t="s">
        <v>528</v>
      </c>
      <c r="G62" s="15" t="s">
        <v>12276</v>
      </c>
      <c r="H62" s="15">
        <v>66.0</v>
      </c>
      <c r="I62" s="15" t="s">
        <v>12275</v>
      </c>
      <c r="J62" s="15" t="s">
        <v>12276</v>
      </c>
    </row>
    <row r="63">
      <c r="A63" s="15" t="s">
        <v>535</v>
      </c>
      <c r="B63" s="14" t="s">
        <v>5742</v>
      </c>
      <c r="C63" s="15" t="s">
        <v>537</v>
      </c>
      <c r="D63" s="15" t="s">
        <v>538</v>
      </c>
      <c r="F63" s="15" t="s">
        <v>535</v>
      </c>
      <c r="G63" s="15" t="s">
        <v>12278</v>
      </c>
      <c r="H63" s="15">
        <v>66.0</v>
      </c>
      <c r="I63" s="15" t="s">
        <v>12277</v>
      </c>
      <c r="J63" s="15" t="s">
        <v>12278</v>
      </c>
    </row>
    <row r="64">
      <c r="A64" s="15" t="s">
        <v>543</v>
      </c>
      <c r="B64" s="14" t="s">
        <v>5744</v>
      </c>
      <c r="C64" s="15" t="s">
        <v>545</v>
      </c>
      <c r="D64" s="15" t="s">
        <v>546</v>
      </c>
      <c r="F64" s="15" t="s">
        <v>543</v>
      </c>
      <c r="G64" s="15" t="s">
        <v>12281</v>
      </c>
      <c r="H64" s="15">
        <v>67.0</v>
      </c>
      <c r="I64" s="15" t="s">
        <v>12280</v>
      </c>
      <c r="J64" s="15" t="s">
        <v>12281</v>
      </c>
    </row>
    <row r="65">
      <c r="A65" s="15" t="s">
        <v>553</v>
      </c>
      <c r="B65" s="14" t="s">
        <v>5746</v>
      </c>
      <c r="C65" s="15" t="s">
        <v>554</v>
      </c>
      <c r="D65" s="15" t="s">
        <v>555</v>
      </c>
      <c r="F65" s="15" t="s">
        <v>553</v>
      </c>
      <c r="G65" s="15" t="s">
        <v>12285</v>
      </c>
      <c r="H65" s="15">
        <v>67.0</v>
      </c>
      <c r="I65" s="15" t="s">
        <v>12284</v>
      </c>
      <c r="J65" s="15" t="s">
        <v>12285</v>
      </c>
    </row>
    <row r="66">
      <c r="A66" s="15" t="s">
        <v>561</v>
      </c>
      <c r="B66" s="14" t="s">
        <v>5749</v>
      </c>
      <c r="C66" s="15" t="s">
        <v>562</v>
      </c>
      <c r="D66" s="15" t="s">
        <v>563</v>
      </c>
      <c r="F66" s="15" t="s">
        <v>561</v>
      </c>
      <c r="G66" s="15" t="s">
        <v>12258</v>
      </c>
      <c r="H66" s="15">
        <v>67.0</v>
      </c>
      <c r="I66" s="15" t="s">
        <v>12287</v>
      </c>
      <c r="J66" s="15" t="s">
        <v>12258</v>
      </c>
    </row>
    <row r="67">
      <c r="A67" s="15" t="s">
        <v>569</v>
      </c>
      <c r="B67" s="14" t="s">
        <v>5751</v>
      </c>
      <c r="C67" s="15" t="s">
        <v>571</v>
      </c>
      <c r="D67" s="15" t="s">
        <v>572</v>
      </c>
      <c r="F67" s="15" t="s">
        <v>569</v>
      </c>
      <c r="G67" s="15" t="s">
        <v>12291</v>
      </c>
      <c r="H67" s="15">
        <v>67.0</v>
      </c>
      <c r="I67" s="15" t="s">
        <v>12290</v>
      </c>
      <c r="J67" s="15" t="s">
        <v>12291</v>
      </c>
    </row>
    <row r="68">
      <c r="A68" s="15" t="s">
        <v>577</v>
      </c>
      <c r="B68" s="14" t="s">
        <v>5753</v>
      </c>
      <c r="C68" s="15" t="s">
        <v>579</v>
      </c>
      <c r="D68" s="15" t="s">
        <v>580</v>
      </c>
      <c r="F68" s="15" t="s">
        <v>577</v>
      </c>
      <c r="G68" s="15" t="s">
        <v>12293</v>
      </c>
      <c r="H68" s="15">
        <v>68.0</v>
      </c>
      <c r="I68" s="15" t="s">
        <v>12292</v>
      </c>
      <c r="J68" s="15" t="s">
        <v>12293</v>
      </c>
    </row>
    <row r="69">
      <c r="A69" s="15" t="s">
        <v>587</v>
      </c>
      <c r="B69" s="14" t="s">
        <v>5755</v>
      </c>
      <c r="C69" s="15" t="s">
        <v>589</v>
      </c>
      <c r="D69" s="15" t="s">
        <v>590</v>
      </c>
      <c r="F69" s="15" t="s">
        <v>587</v>
      </c>
      <c r="G69" s="15" t="s">
        <v>12299</v>
      </c>
      <c r="H69" s="15">
        <v>70.0</v>
      </c>
      <c r="I69" s="15" t="s">
        <v>12298</v>
      </c>
      <c r="J69" s="15" t="s">
        <v>12299</v>
      </c>
    </row>
    <row r="70">
      <c r="A70" s="15" t="s">
        <v>595</v>
      </c>
      <c r="B70" s="14" t="s">
        <v>5758</v>
      </c>
      <c r="C70" s="15" t="s">
        <v>597</v>
      </c>
      <c r="D70" s="15" t="s">
        <v>598</v>
      </c>
      <c r="F70" s="15" t="s">
        <v>595</v>
      </c>
      <c r="G70" s="15" t="s">
        <v>12303</v>
      </c>
      <c r="H70" s="15">
        <v>71.0</v>
      </c>
      <c r="I70" s="15" t="s">
        <v>12302</v>
      </c>
      <c r="J70" s="15" t="s">
        <v>12303</v>
      </c>
    </row>
    <row r="71">
      <c r="A71" s="15" t="s">
        <v>603</v>
      </c>
      <c r="B71" s="14" t="s">
        <v>5760</v>
      </c>
      <c r="C71" s="15" t="s">
        <v>605</v>
      </c>
      <c r="D71" s="15" t="s">
        <v>606</v>
      </c>
      <c r="F71" s="15" t="s">
        <v>603</v>
      </c>
      <c r="G71" s="15" t="s">
        <v>12307</v>
      </c>
      <c r="H71" s="15">
        <v>73.0</v>
      </c>
      <c r="I71" s="15" t="s">
        <v>12306</v>
      </c>
      <c r="J71" s="15" t="s">
        <v>12307</v>
      </c>
    </row>
    <row r="72">
      <c r="A72" s="15" t="s">
        <v>611</v>
      </c>
      <c r="B72" s="14" t="s">
        <v>5762</v>
      </c>
      <c r="C72" s="15" t="s">
        <v>613</v>
      </c>
      <c r="D72" s="15" t="s">
        <v>614</v>
      </c>
      <c r="F72" s="15" t="s">
        <v>611</v>
      </c>
      <c r="G72" s="15" t="s">
        <v>12311</v>
      </c>
      <c r="H72" s="15">
        <v>73.0</v>
      </c>
      <c r="I72" s="15" t="s">
        <v>12310</v>
      </c>
      <c r="J72" s="15" t="s">
        <v>12311</v>
      </c>
    </row>
    <row r="73">
      <c r="A73" s="15" t="s">
        <v>619</v>
      </c>
      <c r="B73" s="14" t="s">
        <v>5765</v>
      </c>
      <c r="C73" s="15" t="s">
        <v>621</v>
      </c>
      <c r="D73" s="15" t="s">
        <v>622</v>
      </c>
      <c r="F73" s="15" t="s">
        <v>619</v>
      </c>
      <c r="G73" s="15" t="s">
        <v>12313</v>
      </c>
      <c r="H73" s="15">
        <v>73.0</v>
      </c>
      <c r="I73" s="15" t="s">
        <v>12312</v>
      </c>
      <c r="J73" s="15" t="s">
        <v>12313</v>
      </c>
    </row>
    <row r="74">
      <c r="A74" s="15" t="s">
        <v>627</v>
      </c>
      <c r="B74" s="14" t="s">
        <v>5767</v>
      </c>
      <c r="C74" s="15" t="s">
        <v>629</v>
      </c>
      <c r="D74" s="15" t="s">
        <v>630</v>
      </c>
      <c r="F74" s="15" t="s">
        <v>627</v>
      </c>
      <c r="G74" s="15" t="s">
        <v>12315</v>
      </c>
      <c r="H74" s="15">
        <v>73.0</v>
      </c>
      <c r="I74" s="15" t="s">
        <v>12314</v>
      </c>
      <c r="J74" s="15" t="s">
        <v>12315</v>
      </c>
    </row>
    <row r="75">
      <c r="A75" s="15" t="s">
        <v>641</v>
      </c>
      <c r="B75" s="14" t="s">
        <v>5769</v>
      </c>
      <c r="C75" s="15" t="s">
        <v>642</v>
      </c>
      <c r="D75" s="15" t="s">
        <v>643</v>
      </c>
      <c r="F75" s="15" t="s">
        <v>641</v>
      </c>
      <c r="G75" s="15" t="s">
        <v>12317</v>
      </c>
      <c r="H75" s="15">
        <v>77.0</v>
      </c>
      <c r="I75" s="15" t="s">
        <v>12316</v>
      </c>
      <c r="J75" s="15" t="s">
        <v>12317</v>
      </c>
    </row>
    <row r="76">
      <c r="A76" s="15" t="s">
        <v>650</v>
      </c>
      <c r="B76" s="14" t="s">
        <v>5772</v>
      </c>
      <c r="C76" s="15" t="s">
        <v>652</v>
      </c>
      <c r="D76" s="15" t="s">
        <v>653</v>
      </c>
      <c r="F76" s="15" t="s">
        <v>650</v>
      </c>
      <c r="G76" s="15" t="s">
        <v>12321</v>
      </c>
      <c r="H76" s="15">
        <v>84.0</v>
      </c>
      <c r="I76" s="15" t="s">
        <v>12320</v>
      </c>
      <c r="J76" s="15" t="s">
        <v>12321</v>
      </c>
    </row>
    <row r="77">
      <c r="A77" s="15" t="s">
        <v>660</v>
      </c>
      <c r="B77" s="14" t="s">
        <v>5774</v>
      </c>
      <c r="C77" s="15" t="s">
        <v>662</v>
      </c>
      <c r="D77" s="15" t="s">
        <v>663</v>
      </c>
      <c r="F77" s="15" t="s">
        <v>660</v>
      </c>
      <c r="G77" s="15" t="s">
        <v>12323</v>
      </c>
      <c r="H77" s="15">
        <v>86.0</v>
      </c>
      <c r="I77" s="15" t="s">
        <v>12322</v>
      </c>
      <c r="J77" s="15" t="s">
        <v>12323</v>
      </c>
    </row>
    <row r="78">
      <c r="A78" s="15" t="s">
        <v>668</v>
      </c>
      <c r="B78" s="14" t="s">
        <v>5777</v>
      </c>
      <c r="C78" s="15" t="s">
        <v>670</v>
      </c>
      <c r="D78" s="15" t="s">
        <v>671</v>
      </c>
      <c r="F78" s="15" t="s">
        <v>668</v>
      </c>
      <c r="G78" s="15" t="s">
        <v>12325</v>
      </c>
      <c r="H78" s="15">
        <v>86.0</v>
      </c>
      <c r="I78" s="15" t="s">
        <v>12324</v>
      </c>
      <c r="J78" s="15" t="s">
        <v>12325</v>
      </c>
    </row>
    <row r="79">
      <c r="A79" s="15" t="s">
        <v>678</v>
      </c>
      <c r="B79" s="14" t="s">
        <v>5780</v>
      </c>
      <c r="C79" s="15" t="s">
        <v>680</v>
      </c>
      <c r="D79" s="15" t="s">
        <v>681</v>
      </c>
      <c r="F79" s="15" t="s">
        <v>678</v>
      </c>
      <c r="G79" s="15" t="s">
        <v>12330</v>
      </c>
      <c r="H79" s="15">
        <v>88.0</v>
      </c>
      <c r="I79" s="15" t="s">
        <v>12329</v>
      </c>
      <c r="J79" s="15" t="s">
        <v>12330</v>
      </c>
    </row>
    <row r="80">
      <c r="A80" s="15" t="s">
        <v>686</v>
      </c>
      <c r="B80" s="14" t="s">
        <v>5782</v>
      </c>
      <c r="C80" s="15" t="s">
        <v>688</v>
      </c>
      <c r="D80" s="15" t="s">
        <v>689</v>
      </c>
      <c r="F80" s="15" t="s">
        <v>686</v>
      </c>
      <c r="G80" s="15" t="s">
        <v>12332</v>
      </c>
      <c r="H80" s="15">
        <v>88.0</v>
      </c>
      <c r="I80" s="15" t="s">
        <v>12331</v>
      </c>
      <c r="J80" s="15" t="s">
        <v>12332</v>
      </c>
    </row>
    <row r="81">
      <c r="A81" s="15" t="s">
        <v>694</v>
      </c>
      <c r="B81" s="14" t="s">
        <v>5785</v>
      </c>
      <c r="C81" s="15" t="s">
        <v>696</v>
      </c>
      <c r="D81" s="15" t="s">
        <v>697</v>
      </c>
      <c r="F81" s="15" t="s">
        <v>694</v>
      </c>
      <c r="G81" s="15" t="s">
        <v>12334</v>
      </c>
      <c r="H81" s="15">
        <v>88.0</v>
      </c>
      <c r="I81" s="15" t="s">
        <v>12333</v>
      </c>
      <c r="J81" s="15" t="s">
        <v>12334</v>
      </c>
    </row>
    <row r="82">
      <c r="A82" s="15" t="s">
        <v>702</v>
      </c>
      <c r="B82" s="14" t="s">
        <v>5788</v>
      </c>
      <c r="C82" s="15" t="s">
        <v>704</v>
      </c>
      <c r="D82" s="15" t="s">
        <v>705</v>
      </c>
      <c r="F82" s="15" t="s">
        <v>702</v>
      </c>
      <c r="G82" s="15" t="s">
        <v>12338</v>
      </c>
      <c r="H82" s="15">
        <v>88.0</v>
      </c>
      <c r="I82" s="15" t="s">
        <v>12337</v>
      </c>
      <c r="J82" s="15" t="s">
        <v>12338</v>
      </c>
    </row>
    <row r="83">
      <c r="A83" s="15" t="s">
        <v>710</v>
      </c>
      <c r="B83" s="14" t="s">
        <v>5791</v>
      </c>
      <c r="C83" s="15" t="s">
        <v>712</v>
      </c>
      <c r="D83" s="15" t="s">
        <v>713</v>
      </c>
      <c r="F83" s="15" t="s">
        <v>710</v>
      </c>
      <c r="G83" s="15" t="s">
        <v>12340</v>
      </c>
      <c r="H83" s="15">
        <v>88.0</v>
      </c>
      <c r="I83" s="15" t="s">
        <v>12339</v>
      </c>
      <c r="J83" s="15" t="s">
        <v>12340</v>
      </c>
    </row>
    <row r="84">
      <c r="A84" s="15" t="s">
        <v>718</v>
      </c>
      <c r="B84" s="14" t="s">
        <v>5793</v>
      </c>
      <c r="C84" s="15" t="s">
        <v>720</v>
      </c>
      <c r="D84" s="15" t="s">
        <v>721</v>
      </c>
      <c r="F84" s="15" t="s">
        <v>718</v>
      </c>
      <c r="G84" s="15" t="s">
        <v>12342</v>
      </c>
      <c r="H84" s="15">
        <v>89.0</v>
      </c>
      <c r="I84" s="15" t="s">
        <v>12341</v>
      </c>
      <c r="J84" s="15" t="s">
        <v>12342</v>
      </c>
    </row>
    <row r="85">
      <c r="A85" s="15" t="s">
        <v>728</v>
      </c>
      <c r="B85" s="14" t="s">
        <v>5795</v>
      </c>
      <c r="C85" s="15" t="s">
        <v>729</v>
      </c>
      <c r="D85" s="15" t="s">
        <v>730</v>
      </c>
      <c r="F85" s="15" t="s">
        <v>728</v>
      </c>
      <c r="G85" s="15" t="s">
        <v>12344</v>
      </c>
      <c r="H85" s="15">
        <v>89.0</v>
      </c>
      <c r="I85" s="15" t="s">
        <v>12343</v>
      </c>
      <c r="J85" s="15" t="s">
        <v>12344</v>
      </c>
    </row>
    <row r="86">
      <c r="A86" s="15" t="s">
        <v>735</v>
      </c>
      <c r="B86" s="14" t="s">
        <v>5797</v>
      </c>
      <c r="C86" s="15" t="s">
        <v>737</v>
      </c>
      <c r="D86" s="15" t="s">
        <v>738</v>
      </c>
      <c r="F86" s="15" t="s">
        <v>735</v>
      </c>
      <c r="G86" s="15" t="s">
        <v>12346</v>
      </c>
      <c r="H86" s="15">
        <v>89.0</v>
      </c>
      <c r="I86" s="15" t="s">
        <v>12345</v>
      </c>
      <c r="J86" s="15" t="s">
        <v>12346</v>
      </c>
    </row>
    <row r="87">
      <c r="A87" s="15" t="s">
        <v>743</v>
      </c>
      <c r="B87" s="14" t="s">
        <v>5800</v>
      </c>
      <c r="C87" s="15" t="s">
        <v>745</v>
      </c>
      <c r="D87" s="15" t="s">
        <v>746</v>
      </c>
      <c r="F87" s="15" t="s">
        <v>743</v>
      </c>
      <c r="G87" s="15" t="s">
        <v>12349</v>
      </c>
      <c r="H87" s="15">
        <v>92.0</v>
      </c>
      <c r="I87" s="15" t="s">
        <v>12348</v>
      </c>
      <c r="J87" s="15" t="s">
        <v>12349</v>
      </c>
    </row>
    <row r="88">
      <c r="A88" s="15" t="s">
        <v>751</v>
      </c>
      <c r="B88" s="14" t="s">
        <v>5803</v>
      </c>
      <c r="C88" s="15" t="s">
        <v>753</v>
      </c>
      <c r="D88" s="15" t="s">
        <v>754</v>
      </c>
      <c r="F88" s="15" t="s">
        <v>751</v>
      </c>
      <c r="G88" s="15" t="s">
        <v>12353</v>
      </c>
      <c r="H88" s="15">
        <v>93.0</v>
      </c>
      <c r="I88" s="15" t="s">
        <v>12352</v>
      </c>
      <c r="J88" s="15" t="s">
        <v>12353</v>
      </c>
    </row>
    <row r="89">
      <c r="A89" s="15" t="s">
        <v>759</v>
      </c>
      <c r="B89" s="14" t="s">
        <v>5805</v>
      </c>
      <c r="C89" s="15" t="s">
        <v>761</v>
      </c>
      <c r="D89" s="15" t="s">
        <v>762</v>
      </c>
      <c r="F89" s="15" t="s">
        <v>759</v>
      </c>
      <c r="G89" s="15" t="s">
        <v>12357</v>
      </c>
      <c r="H89" s="15">
        <v>94.0</v>
      </c>
      <c r="I89" s="15" t="s">
        <v>12356</v>
      </c>
      <c r="J89" s="15" t="s">
        <v>12357</v>
      </c>
    </row>
    <row r="90">
      <c r="A90" s="15" t="s">
        <v>767</v>
      </c>
      <c r="B90" s="14" t="s">
        <v>5807</v>
      </c>
      <c r="C90" s="15" t="s">
        <v>769</v>
      </c>
      <c r="D90" s="15" t="s">
        <v>770</v>
      </c>
      <c r="F90" s="15" t="s">
        <v>767</v>
      </c>
      <c r="G90" s="15" t="s">
        <v>12361</v>
      </c>
      <c r="H90" s="15">
        <v>96.0</v>
      </c>
      <c r="I90" s="15" t="s">
        <v>12360</v>
      </c>
      <c r="J90" s="15" t="s">
        <v>12361</v>
      </c>
    </row>
    <row r="91">
      <c r="A91" s="15" t="s">
        <v>775</v>
      </c>
      <c r="B91" s="14" t="s">
        <v>5810</v>
      </c>
      <c r="C91" s="15" t="s">
        <v>777</v>
      </c>
      <c r="D91" s="15" t="s">
        <v>778</v>
      </c>
      <c r="F91" s="15" t="s">
        <v>775</v>
      </c>
      <c r="G91" s="15" t="s">
        <v>12365</v>
      </c>
      <c r="H91" s="15">
        <v>99.0</v>
      </c>
      <c r="I91" s="15" t="s">
        <v>12364</v>
      </c>
      <c r="J91" s="15" t="s">
        <v>12365</v>
      </c>
    </row>
    <row r="92">
      <c r="A92" s="15" t="s">
        <v>783</v>
      </c>
      <c r="B92" s="14" t="s">
        <v>5812</v>
      </c>
      <c r="C92" s="15" t="s">
        <v>785</v>
      </c>
      <c r="D92" s="15" t="s">
        <v>786</v>
      </c>
      <c r="F92" s="15" t="s">
        <v>783</v>
      </c>
      <c r="G92" s="15" t="s">
        <v>12369</v>
      </c>
      <c r="H92" s="15">
        <v>100.0</v>
      </c>
      <c r="I92" s="15" t="s">
        <v>12368</v>
      </c>
      <c r="J92" s="15" t="s">
        <v>12369</v>
      </c>
    </row>
    <row r="93">
      <c r="A93" s="15" t="s">
        <v>791</v>
      </c>
      <c r="B93" s="14" t="s">
        <v>5815</v>
      </c>
      <c r="C93" s="15" t="s">
        <v>793</v>
      </c>
      <c r="D93" s="15" t="s">
        <v>794</v>
      </c>
      <c r="F93" s="15" t="s">
        <v>791</v>
      </c>
      <c r="G93" s="15" t="s">
        <v>12373</v>
      </c>
      <c r="H93" s="15">
        <v>101.0</v>
      </c>
      <c r="I93" s="15" t="s">
        <v>12372</v>
      </c>
      <c r="J93" s="15" t="s">
        <v>12373</v>
      </c>
    </row>
    <row r="94">
      <c r="A94" s="15" t="s">
        <v>799</v>
      </c>
      <c r="B94" s="14" t="s">
        <v>5817</v>
      </c>
      <c r="C94" s="15" t="s">
        <v>801</v>
      </c>
      <c r="D94" s="15" t="s">
        <v>802</v>
      </c>
      <c r="F94" s="15" t="s">
        <v>799</v>
      </c>
      <c r="G94" s="15" t="s">
        <v>12377</v>
      </c>
      <c r="H94" s="15">
        <v>102.0</v>
      </c>
      <c r="I94" s="15" t="s">
        <v>12376</v>
      </c>
      <c r="J94" s="15" t="s">
        <v>12377</v>
      </c>
    </row>
    <row r="95">
      <c r="A95" s="15" t="s">
        <v>813</v>
      </c>
      <c r="B95" s="14" t="s">
        <v>5819</v>
      </c>
      <c r="C95" s="15" t="s">
        <v>814</v>
      </c>
      <c r="D95" s="15" t="s">
        <v>815</v>
      </c>
      <c r="F95" s="15" t="s">
        <v>813</v>
      </c>
      <c r="G95" s="15" t="s">
        <v>12383</v>
      </c>
      <c r="H95" s="15">
        <v>106.0</v>
      </c>
      <c r="I95" s="15" t="s">
        <v>12382</v>
      </c>
      <c r="J95" s="15" t="s">
        <v>12383</v>
      </c>
    </row>
    <row r="96">
      <c r="A96" s="15" t="s">
        <v>820</v>
      </c>
      <c r="B96" s="14" t="s">
        <v>5822</v>
      </c>
      <c r="C96" s="15" t="s">
        <v>822</v>
      </c>
      <c r="D96" s="15" t="s">
        <v>823</v>
      </c>
      <c r="F96" s="15" t="s">
        <v>820</v>
      </c>
      <c r="G96" s="15" t="s">
        <v>12387</v>
      </c>
      <c r="H96" s="15">
        <v>107.0</v>
      </c>
      <c r="I96" s="15" t="s">
        <v>12386</v>
      </c>
      <c r="J96" s="15" t="s">
        <v>12387</v>
      </c>
    </row>
    <row r="97">
      <c r="A97" s="15" t="s">
        <v>828</v>
      </c>
      <c r="B97" s="14" t="s">
        <v>5824</v>
      </c>
      <c r="C97" s="15" t="s">
        <v>830</v>
      </c>
      <c r="D97" s="15" t="s">
        <v>831</v>
      </c>
      <c r="F97" s="15" t="s">
        <v>828</v>
      </c>
      <c r="G97" s="15" t="s">
        <v>12391</v>
      </c>
      <c r="H97" s="15">
        <v>108.0</v>
      </c>
      <c r="I97" s="15" t="s">
        <v>12390</v>
      </c>
      <c r="J97" s="15" t="s">
        <v>12391</v>
      </c>
    </row>
    <row r="98">
      <c r="A98" s="15" t="s">
        <v>836</v>
      </c>
      <c r="B98" s="14" t="s">
        <v>5826</v>
      </c>
      <c r="C98" s="15" t="s">
        <v>838</v>
      </c>
      <c r="D98" s="15" t="s">
        <v>839</v>
      </c>
      <c r="F98" s="15" t="s">
        <v>836</v>
      </c>
      <c r="G98" s="15" t="s">
        <v>12393</v>
      </c>
      <c r="H98" s="15">
        <v>109.0</v>
      </c>
      <c r="I98" s="15" t="s">
        <v>12392</v>
      </c>
      <c r="J98" s="15" t="s">
        <v>12393</v>
      </c>
    </row>
    <row r="99">
      <c r="A99" s="15" t="s">
        <v>844</v>
      </c>
      <c r="B99" s="14" t="s">
        <v>5828</v>
      </c>
      <c r="C99" s="15" t="s">
        <v>846</v>
      </c>
      <c r="D99" s="15" t="s">
        <v>847</v>
      </c>
      <c r="F99" s="15" t="s">
        <v>844</v>
      </c>
      <c r="G99" s="15" t="s">
        <v>12397</v>
      </c>
      <c r="H99" s="15">
        <v>110.0</v>
      </c>
      <c r="I99" s="15" t="s">
        <v>12396</v>
      </c>
      <c r="J99" s="15" t="s">
        <v>12397</v>
      </c>
    </row>
    <row r="100">
      <c r="A100" s="15" t="s">
        <v>852</v>
      </c>
      <c r="B100" s="14" t="s">
        <v>5830</v>
      </c>
      <c r="C100" s="15" t="s">
        <v>854</v>
      </c>
      <c r="D100" s="15" t="s">
        <v>855</v>
      </c>
      <c r="F100" s="15" t="s">
        <v>852</v>
      </c>
      <c r="G100" s="15" t="s">
        <v>12400</v>
      </c>
      <c r="H100" s="15">
        <v>110.0</v>
      </c>
      <c r="I100" s="15" t="s">
        <v>12399</v>
      </c>
      <c r="J100" s="15" t="s">
        <v>12400</v>
      </c>
    </row>
    <row r="101">
      <c r="A101" s="15" t="s">
        <v>860</v>
      </c>
      <c r="B101" s="14" t="s">
        <v>5833</v>
      </c>
      <c r="C101" s="15" t="s">
        <v>862</v>
      </c>
      <c r="D101" s="15" t="s">
        <v>863</v>
      </c>
      <c r="F101" s="15" t="s">
        <v>860</v>
      </c>
      <c r="G101" s="15" t="s">
        <v>12404</v>
      </c>
      <c r="H101" s="15">
        <v>111.0</v>
      </c>
      <c r="I101" s="15" t="s">
        <v>12403</v>
      </c>
      <c r="J101" s="15" t="s">
        <v>12404</v>
      </c>
    </row>
    <row r="102">
      <c r="A102" s="15" t="s">
        <v>868</v>
      </c>
      <c r="B102" s="14" t="s">
        <v>5835</v>
      </c>
      <c r="C102" s="15" t="s">
        <v>870</v>
      </c>
      <c r="D102" s="15" t="s">
        <v>871</v>
      </c>
      <c r="F102" s="15" t="s">
        <v>868</v>
      </c>
      <c r="G102" s="15" t="s">
        <v>12408</v>
      </c>
      <c r="H102" s="15">
        <v>112.0</v>
      </c>
      <c r="I102" s="15" t="s">
        <v>12407</v>
      </c>
      <c r="J102" s="15" t="s">
        <v>12408</v>
      </c>
    </row>
    <row r="103">
      <c r="A103" s="15" t="s">
        <v>876</v>
      </c>
      <c r="B103" s="14" t="s">
        <v>5837</v>
      </c>
      <c r="C103" s="15" t="s">
        <v>878</v>
      </c>
      <c r="D103" s="15" t="s">
        <v>879</v>
      </c>
      <c r="F103" s="15" t="s">
        <v>876</v>
      </c>
      <c r="G103" s="15" t="s">
        <v>12412</v>
      </c>
      <c r="H103" s="15">
        <v>113.0</v>
      </c>
      <c r="I103" s="15" t="s">
        <v>12411</v>
      </c>
      <c r="J103" s="15" t="s">
        <v>12412</v>
      </c>
    </row>
    <row r="104">
      <c r="A104" s="15" t="s">
        <v>884</v>
      </c>
      <c r="B104" s="14" t="s">
        <v>5840</v>
      </c>
      <c r="C104" s="15" t="s">
        <v>886</v>
      </c>
      <c r="D104" s="15" t="s">
        <v>887</v>
      </c>
      <c r="F104" s="15" t="s">
        <v>884</v>
      </c>
      <c r="G104" s="15" t="s">
        <v>12416</v>
      </c>
      <c r="H104" s="15">
        <v>114.0</v>
      </c>
      <c r="I104" s="15" t="s">
        <v>12415</v>
      </c>
      <c r="J104" s="15" t="s">
        <v>12416</v>
      </c>
    </row>
    <row r="105">
      <c r="A105" s="15" t="s">
        <v>894</v>
      </c>
      <c r="B105" s="14" t="s">
        <v>5843</v>
      </c>
      <c r="C105" s="15" t="s">
        <v>895</v>
      </c>
      <c r="D105" s="15" t="s">
        <v>896</v>
      </c>
      <c r="F105" s="15" t="s">
        <v>894</v>
      </c>
      <c r="G105" s="15" t="s">
        <v>12420</v>
      </c>
      <c r="H105" s="15">
        <v>115.0</v>
      </c>
      <c r="I105" s="15" t="s">
        <v>12419</v>
      </c>
      <c r="J105" s="15" t="s">
        <v>12420</v>
      </c>
    </row>
    <row r="106">
      <c r="A106" s="15" t="s">
        <v>901</v>
      </c>
      <c r="B106" s="14" t="s">
        <v>5846</v>
      </c>
      <c r="C106" s="15" t="s">
        <v>903</v>
      </c>
      <c r="D106" s="15" t="s">
        <v>904</v>
      </c>
      <c r="F106" s="15" t="s">
        <v>901</v>
      </c>
      <c r="G106" s="15" t="s">
        <v>12424</v>
      </c>
      <c r="H106" s="15">
        <v>116.0</v>
      </c>
      <c r="I106" s="15" t="s">
        <v>12423</v>
      </c>
      <c r="J106" s="15" t="s">
        <v>12424</v>
      </c>
    </row>
    <row r="107">
      <c r="A107" s="15" t="s">
        <v>909</v>
      </c>
      <c r="B107" s="14" t="s">
        <v>5849</v>
      </c>
      <c r="C107" s="15" t="s">
        <v>911</v>
      </c>
      <c r="D107" s="15" t="s">
        <v>912</v>
      </c>
      <c r="F107" s="15" t="s">
        <v>909</v>
      </c>
      <c r="G107" s="15" t="s">
        <v>12428</v>
      </c>
      <c r="H107" s="15">
        <v>120.0</v>
      </c>
      <c r="I107" s="15" t="s">
        <v>12427</v>
      </c>
      <c r="J107" s="15" t="s">
        <v>12428</v>
      </c>
    </row>
    <row r="108">
      <c r="A108" s="15" t="s">
        <v>917</v>
      </c>
      <c r="B108" s="14" t="s">
        <v>5852</v>
      </c>
      <c r="C108" s="15" t="s">
        <v>919</v>
      </c>
      <c r="D108" s="15" t="s">
        <v>920</v>
      </c>
      <c r="F108" s="15" t="s">
        <v>917</v>
      </c>
      <c r="G108" s="15" t="s">
        <v>12432</v>
      </c>
      <c r="H108" s="15">
        <v>120.0</v>
      </c>
      <c r="I108" s="15" t="s">
        <v>12431</v>
      </c>
      <c r="J108" s="15" t="s">
        <v>12432</v>
      </c>
    </row>
    <row r="109">
      <c r="A109" s="15" t="s">
        <v>925</v>
      </c>
      <c r="B109" s="14" t="s">
        <v>5855</v>
      </c>
      <c r="C109" s="15" t="s">
        <v>927</v>
      </c>
      <c r="D109" s="15" t="s">
        <v>928</v>
      </c>
      <c r="F109" s="15" t="s">
        <v>925</v>
      </c>
      <c r="G109" s="15" t="s">
        <v>12436</v>
      </c>
      <c r="H109" s="15">
        <v>122.0</v>
      </c>
      <c r="I109" s="15" t="s">
        <v>12435</v>
      </c>
      <c r="J109" s="15" t="s">
        <v>12436</v>
      </c>
    </row>
    <row r="110">
      <c r="A110" s="15" t="s">
        <v>933</v>
      </c>
      <c r="B110" s="14" t="s">
        <v>5858</v>
      </c>
      <c r="C110" s="15" t="s">
        <v>935</v>
      </c>
      <c r="D110" s="15" t="s">
        <v>936</v>
      </c>
      <c r="F110" s="15" t="s">
        <v>933</v>
      </c>
      <c r="G110" s="15" t="s">
        <v>12440</v>
      </c>
      <c r="H110" s="15">
        <v>123.0</v>
      </c>
      <c r="I110" s="15" t="s">
        <v>12439</v>
      </c>
      <c r="J110" s="15" t="s">
        <v>12440</v>
      </c>
    </row>
    <row r="111">
      <c r="A111" s="15" t="s">
        <v>945</v>
      </c>
      <c r="B111" s="14" t="s">
        <v>5861</v>
      </c>
      <c r="C111" s="15" t="s">
        <v>947</v>
      </c>
      <c r="D111" s="15" t="s">
        <v>948</v>
      </c>
      <c r="F111" s="15" t="s">
        <v>945</v>
      </c>
      <c r="G111" s="15" t="s">
        <v>12444</v>
      </c>
      <c r="H111" s="15">
        <v>125.0</v>
      </c>
      <c r="I111" s="15" t="s">
        <v>12443</v>
      </c>
      <c r="J111" s="15" t="s">
        <v>12444</v>
      </c>
    </row>
    <row r="112">
      <c r="A112" s="15" t="s">
        <v>953</v>
      </c>
      <c r="B112" s="14" t="s">
        <v>5863</v>
      </c>
      <c r="C112" s="15" t="s">
        <v>955</v>
      </c>
      <c r="D112" s="15" t="s">
        <v>956</v>
      </c>
      <c r="F112" s="15" t="s">
        <v>953</v>
      </c>
      <c r="G112" s="15" t="s">
        <v>12446</v>
      </c>
      <c r="H112" s="15">
        <v>126.0</v>
      </c>
      <c r="I112" s="15" t="s">
        <v>12445</v>
      </c>
      <c r="J112" s="15" t="s">
        <v>12446</v>
      </c>
    </row>
    <row r="113">
      <c r="A113" s="15" t="s">
        <v>961</v>
      </c>
      <c r="B113" s="14" t="s">
        <v>5866</v>
      </c>
      <c r="C113" s="15" t="s">
        <v>963</v>
      </c>
      <c r="D113" s="15" t="s">
        <v>964</v>
      </c>
      <c r="F113" s="15" t="s">
        <v>961</v>
      </c>
      <c r="G113" s="15" t="s">
        <v>12450</v>
      </c>
      <c r="H113" s="15">
        <v>129.0</v>
      </c>
      <c r="I113" s="15" t="s">
        <v>12449</v>
      </c>
      <c r="J113" s="15" t="s">
        <v>12450</v>
      </c>
    </row>
    <row r="114">
      <c r="A114" s="15" t="s">
        <v>969</v>
      </c>
      <c r="B114" s="14" t="s">
        <v>5869</v>
      </c>
      <c r="C114" s="15" t="s">
        <v>971</v>
      </c>
      <c r="D114" s="15" t="s">
        <v>972</v>
      </c>
      <c r="F114" s="15" t="s">
        <v>969</v>
      </c>
      <c r="G114" s="15" t="s">
        <v>12454</v>
      </c>
      <c r="H114" s="15">
        <v>129.0</v>
      </c>
      <c r="I114" s="15" t="s">
        <v>12453</v>
      </c>
      <c r="J114" s="15" t="s">
        <v>12454</v>
      </c>
    </row>
    <row r="115">
      <c r="A115" s="15" t="s">
        <v>979</v>
      </c>
      <c r="B115" s="14" t="s">
        <v>5872</v>
      </c>
      <c r="C115" s="15" t="s">
        <v>980</v>
      </c>
      <c r="D115" s="15" t="s">
        <v>981</v>
      </c>
      <c r="F115" s="15" t="s">
        <v>979</v>
      </c>
      <c r="G115" s="15" t="s">
        <v>12456</v>
      </c>
      <c r="H115" s="15">
        <v>131.0</v>
      </c>
      <c r="I115" s="15" t="s">
        <v>12455</v>
      </c>
      <c r="J115" s="15" t="s">
        <v>12456</v>
      </c>
    </row>
    <row r="116">
      <c r="A116" s="15" t="s">
        <v>986</v>
      </c>
      <c r="B116" s="14" t="s">
        <v>5875</v>
      </c>
      <c r="C116" s="15" t="s">
        <v>988</v>
      </c>
      <c r="D116" s="15" t="s">
        <v>989</v>
      </c>
      <c r="F116" s="15" t="s">
        <v>986</v>
      </c>
      <c r="G116" s="15" t="s">
        <v>12460</v>
      </c>
      <c r="H116" s="15">
        <v>134.0</v>
      </c>
      <c r="I116" s="15" t="s">
        <v>12459</v>
      </c>
      <c r="J116" s="15" t="s">
        <v>12460</v>
      </c>
    </row>
    <row r="117">
      <c r="A117" s="15" t="s">
        <v>994</v>
      </c>
      <c r="B117" s="14" t="s">
        <v>5878</v>
      </c>
      <c r="C117" s="15" t="s">
        <v>996</v>
      </c>
      <c r="D117" s="15" t="s">
        <v>997</v>
      </c>
      <c r="F117" s="15" t="s">
        <v>994</v>
      </c>
      <c r="G117" s="15" t="s">
        <v>12466</v>
      </c>
      <c r="H117" s="15">
        <v>135.0</v>
      </c>
      <c r="I117" s="15" t="s">
        <v>12465</v>
      </c>
      <c r="J117" s="15" t="s">
        <v>12466</v>
      </c>
    </row>
    <row r="118">
      <c r="A118" s="15" t="s">
        <v>1002</v>
      </c>
      <c r="B118" s="14" t="s">
        <v>5880</v>
      </c>
      <c r="C118" s="15" t="s">
        <v>1004</v>
      </c>
      <c r="D118" s="15" t="s">
        <v>1005</v>
      </c>
      <c r="F118" s="15" t="s">
        <v>1002</v>
      </c>
      <c r="G118" s="15" t="s">
        <v>12470</v>
      </c>
      <c r="H118" s="15">
        <v>137.0</v>
      </c>
      <c r="I118" s="15" t="s">
        <v>12469</v>
      </c>
      <c r="J118" s="15" t="s">
        <v>12470</v>
      </c>
    </row>
    <row r="119">
      <c r="A119" s="15" t="s">
        <v>1010</v>
      </c>
      <c r="B119" s="14" t="s">
        <v>5883</v>
      </c>
      <c r="C119" s="15" t="s">
        <v>1012</v>
      </c>
      <c r="D119" s="15" t="s">
        <v>1013</v>
      </c>
      <c r="F119" s="15" t="s">
        <v>1010</v>
      </c>
      <c r="G119" s="15" t="s">
        <v>12474</v>
      </c>
      <c r="H119" s="15">
        <v>137.0</v>
      </c>
      <c r="I119" s="15" t="s">
        <v>12473</v>
      </c>
      <c r="J119" s="15" t="s">
        <v>12474</v>
      </c>
    </row>
    <row r="120">
      <c r="A120" s="15" t="s">
        <v>1036</v>
      </c>
      <c r="B120" s="14" t="s">
        <v>5886</v>
      </c>
      <c r="C120" s="15" t="s">
        <v>1038</v>
      </c>
      <c r="D120" s="15" t="s">
        <v>1039</v>
      </c>
      <c r="F120" s="15" t="s">
        <v>1036</v>
      </c>
      <c r="G120" s="15" t="s">
        <v>15655</v>
      </c>
      <c r="H120" s="15">
        <v>138.0</v>
      </c>
      <c r="I120" s="15" t="s">
        <v>12479</v>
      </c>
      <c r="J120" s="15" t="s">
        <v>15655</v>
      </c>
    </row>
    <row r="121">
      <c r="A121" s="15" t="s">
        <v>1028</v>
      </c>
      <c r="B121" s="14" t="s">
        <v>5889</v>
      </c>
      <c r="C121" s="15" t="s">
        <v>1030</v>
      </c>
      <c r="D121" s="15" t="s">
        <v>1031</v>
      </c>
      <c r="F121" s="15" t="s">
        <v>1028</v>
      </c>
      <c r="G121" s="15" t="s">
        <v>12478</v>
      </c>
      <c r="H121" s="15">
        <v>138.0</v>
      </c>
      <c r="I121" s="15" t="s">
        <v>12477</v>
      </c>
      <c r="J121" s="15" t="s">
        <v>12478</v>
      </c>
    </row>
    <row r="122">
      <c r="A122" s="15" t="s">
        <v>1044</v>
      </c>
      <c r="B122" s="14" t="s">
        <v>5892</v>
      </c>
      <c r="C122" s="15" t="s">
        <v>1046</v>
      </c>
      <c r="D122" s="15" t="s">
        <v>1047</v>
      </c>
      <c r="F122" s="15" t="s">
        <v>1044</v>
      </c>
      <c r="G122" s="15" t="s">
        <v>12482</v>
      </c>
      <c r="H122" s="15">
        <v>139.0</v>
      </c>
      <c r="I122" s="15" t="s">
        <v>12481</v>
      </c>
      <c r="J122" s="15" t="s">
        <v>12482</v>
      </c>
    </row>
    <row r="123">
      <c r="A123" s="15" t="s">
        <v>1057</v>
      </c>
      <c r="B123" s="14" t="s">
        <v>5895</v>
      </c>
      <c r="C123" s="15" t="s">
        <v>1059</v>
      </c>
      <c r="D123" s="15" t="s">
        <v>1060</v>
      </c>
      <c r="F123" s="15" t="s">
        <v>1057</v>
      </c>
      <c r="G123" s="15" t="s">
        <v>12486</v>
      </c>
      <c r="H123" s="15">
        <v>142.0</v>
      </c>
      <c r="I123" s="15" t="s">
        <v>12485</v>
      </c>
      <c r="J123" s="15" t="s">
        <v>12486</v>
      </c>
    </row>
    <row r="124">
      <c r="A124" s="15" t="s">
        <v>1065</v>
      </c>
      <c r="B124" s="14" t="s">
        <v>5898</v>
      </c>
      <c r="C124" s="15" t="s">
        <v>1067</v>
      </c>
      <c r="D124" s="15" t="s">
        <v>1068</v>
      </c>
      <c r="F124" s="15" t="s">
        <v>1065</v>
      </c>
      <c r="G124" s="15" t="s">
        <v>12488</v>
      </c>
      <c r="H124" s="15">
        <v>143.0</v>
      </c>
      <c r="I124" s="15" t="s">
        <v>12487</v>
      </c>
      <c r="J124" s="15" t="s">
        <v>12488</v>
      </c>
    </row>
    <row r="125">
      <c r="A125" s="15" t="s">
        <v>1075</v>
      </c>
      <c r="B125" s="14" t="s">
        <v>5901</v>
      </c>
      <c r="C125" s="15" t="s">
        <v>1076</v>
      </c>
      <c r="D125" s="15" t="s">
        <v>1077</v>
      </c>
      <c r="F125" s="15" t="s">
        <v>1075</v>
      </c>
      <c r="G125" s="15" t="s">
        <v>12492</v>
      </c>
      <c r="H125" s="15">
        <v>145.0</v>
      </c>
      <c r="I125" s="15" t="s">
        <v>12491</v>
      </c>
      <c r="J125" s="15" t="s">
        <v>12492</v>
      </c>
    </row>
    <row r="126">
      <c r="A126" s="15" t="s">
        <v>1082</v>
      </c>
      <c r="B126" s="14" t="s">
        <v>5903</v>
      </c>
      <c r="C126" s="15" t="s">
        <v>1084</v>
      </c>
      <c r="D126" s="15" t="s">
        <v>1085</v>
      </c>
      <c r="F126" s="15" t="s">
        <v>1082</v>
      </c>
      <c r="G126" s="15" t="s">
        <v>12496</v>
      </c>
      <c r="H126" s="15">
        <v>147.0</v>
      </c>
      <c r="I126" s="15" t="s">
        <v>12495</v>
      </c>
      <c r="J126" s="15" t="s">
        <v>12496</v>
      </c>
    </row>
    <row r="127">
      <c r="A127" s="15" t="s">
        <v>136</v>
      </c>
      <c r="B127" s="14" t="s">
        <v>5906</v>
      </c>
      <c r="C127" s="15" t="s">
        <v>1093</v>
      </c>
      <c r="D127" s="15" t="s">
        <v>1094</v>
      </c>
      <c r="F127" s="15" t="s">
        <v>136</v>
      </c>
      <c r="G127" s="15" t="s">
        <v>12500</v>
      </c>
      <c r="H127" s="15">
        <v>147.0</v>
      </c>
      <c r="I127" s="15" t="s">
        <v>12499</v>
      </c>
      <c r="J127" s="15" t="s">
        <v>12500</v>
      </c>
    </row>
    <row r="128">
      <c r="A128" s="15" t="s">
        <v>1099</v>
      </c>
      <c r="B128" s="14" t="s">
        <v>5909</v>
      </c>
      <c r="C128" s="15" t="s">
        <v>1101</v>
      </c>
      <c r="D128" s="15" t="s">
        <v>1102</v>
      </c>
      <c r="F128" s="15" t="s">
        <v>1099</v>
      </c>
      <c r="G128" s="15" t="s">
        <v>12502</v>
      </c>
      <c r="H128" s="15">
        <v>151.0</v>
      </c>
      <c r="I128" s="15" t="s">
        <v>12501</v>
      </c>
      <c r="J128" s="15" t="s">
        <v>12502</v>
      </c>
    </row>
    <row r="129">
      <c r="A129" s="15" t="s">
        <v>1113</v>
      </c>
      <c r="B129" s="14" t="s">
        <v>5912</v>
      </c>
      <c r="C129" s="15" t="s">
        <v>1115</v>
      </c>
      <c r="D129" s="15" t="s">
        <v>1116</v>
      </c>
      <c r="F129" s="15" t="s">
        <v>1113</v>
      </c>
      <c r="G129" s="15" t="s">
        <v>12508</v>
      </c>
      <c r="H129" s="15">
        <v>152.0</v>
      </c>
      <c r="I129" s="15" t="s">
        <v>12507</v>
      </c>
      <c r="J129" s="15" t="s">
        <v>12508</v>
      </c>
    </row>
    <row r="130">
      <c r="A130" s="15" t="s">
        <v>1123</v>
      </c>
      <c r="B130" s="14" t="s">
        <v>5915</v>
      </c>
      <c r="C130" s="15" t="s">
        <v>1125</v>
      </c>
      <c r="D130" s="15" t="s">
        <v>1126</v>
      </c>
      <c r="F130" s="15" t="s">
        <v>1123</v>
      </c>
      <c r="G130" s="15" t="s">
        <v>12512</v>
      </c>
      <c r="H130" s="15">
        <v>154.0</v>
      </c>
      <c r="I130" s="15" t="s">
        <v>12511</v>
      </c>
      <c r="J130" s="15" t="s">
        <v>12512</v>
      </c>
    </row>
    <row r="131">
      <c r="A131" s="15" t="s">
        <v>1131</v>
      </c>
      <c r="B131" s="14" t="s">
        <v>5918</v>
      </c>
      <c r="C131" s="15" t="s">
        <v>1133</v>
      </c>
      <c r="D131" s="15" t="s">
        <v>1134</v>
      </c>
      <c r="F131" s="15" t="s">
        <v>1131</v>
      </c>
      <c r="G131" s="15" t="s">
        <v>12516</v>
      </c>
      <c r="H131" s="15">
        <v>156.0</v>
      </c>
      <c r="I131" s="15" t="s">
        <v>12515</v>
      </c>
      <c r="J131" s="15" t="s">
        <v>12516</v>
      </c>
    </row>
    <row r="132">
      <c r="A132" s="15" t="s">
        <v>1139</v>
      </c>
      <c r="B132" s="14" t="s">
        <v>5921</v>
      </c>
      <c r="C132" s="15" t="s">
        <v>1141</v>
      </c>
      <c r="D132" s="15" t="s">
        <v>1142</v>
      </c>
      <c r="F132" s="15" t="s">
        <v>1139</v>
      </c>
      <c r="G132" s="15" t="s">
        <v>12520</v>
      </c>
      <c r="H132" s="15">
        <v>157.0</v>
      </c>
      <c r="I132" s="15" t="s">
        <v>12519</v>
      </c>
      <c r="J132" s="15" t="s">
        <v>12520</v>
      </c>
    </row>
    <row r="133">
      <c r="A133" s="15" t="s">
        <v>1161</v>
      </c>
      <c r="B133" s="14" t="s">
        <v>5923</v>
      </c>
      <c r="C133" s="15" t="s">
        <v>1163</v>
      </c>
      <c r="D133" s="15" t="s">
        <v>1164</v>
      </c>
      <c r="F133" s="15" t="s">
        <v>1161</v>
      </c>
      <c r="G133" s="15" t="s">
        <v>12526</v>
      </c>
      <c r="H133" s="15">
        <v>163.0</v>
      </c>
      <c r="I133" s="15" t="s">
        <v>12525</v>
      </c>
      <c r="J133" s="15" t="s">
        <v>12526</v>
      </c>
    </row>
    <row r="134">
      <c r="A134" s="15" t="s">
        <v>1171</v>
      </c>
      <c r="B134" s="14" t="s">
        <v>5926</v>
      </c>
      <c r="C134" s="15" t="s">
        <v>1173</v>
      </c>
      <c r="D134" s="15" t="s">
        <v>1174</v>
      </c>
      <c r="F134" s="15" t="s">
        <v>1171</v>
      </c>
      <c r="G134" s="15" t="s">
        <v>12528</v>
      </c>
      <c r="H134" s="15">
        <v>163.0</v>
      </c>
      <c r="I134" s="15" t="s">
        <v>12527</v>
      </c>
      <c r="J134" s="15" t="s">
        <v>12528</v>
      </c>
    </row>
    <row r="135">
      <c r="A135" s="15" t="s">
        <v>1183</v>
      </c>
      <c r="B135" s="14" t="s">
        <v>5929</v>
      </c>
      <c r="C135" s="15" t="s">
        <v>1184</v>
      </c>
      <c r="D135" s="15" t="s">
        <v>1185</v>
      </c>
      <c r="F135" s="15" t="s">
        <v>1183</v>
      </c>
      <c r="G135" s="15" t="s">
        <v>12532</v>
      </c>
      <c r="H135" s="15">
        <v>165.0</v>
      </c>
      <c r="I135" s="15" t="s">
        <v>12531</v>
      </c>
      <c r="J135" s="15" t="s">
        <v>12532</v>
      </c>
    </row>
    <row r="136">
      <c r="A136" s="15" t="s">
        <v>1190</v>
      </c>
      <c r="B136" s="14" t="s">
        <v>5932</v>
      </c>
      <c r="C136" s="15" t="s">
        <v>1192</v>
      </c>
      <c r="D136" s="15" t="s">
        <v>1193</v>
      </c>
      <c r="F136" s="15" t="s">
        <v>1190</v>
      </c>
      <c r="G136" s="15" t="s">
        <v>12536</v>
      </c>
      <c r="H136" s="15">
        <v>167.0</v>
      </c>
      <c r="I136" s="15" t="s">
        <v>12535</v>
      </c>
      <c r="J136" s="15" t="s">
        <v>12536</v>
      </c>
    </row>
    <row r="137">
      <c r="A137" s="15" t="s">
        <v>1198</v>
      </c>
      <c r="B137" s="14" t="s">
        <v>5935</v>
      </c>
      <c r="C137" s="15" t="s">
        <v>1200</v>
      </c>
      <c r="D137" s="15" t="s">
        <v>1201</v>
      </c>
      <c r="F137" s="15" t="s">
        <v>1198</v>
      </c>
      <c r="G137" s="15" t="s">
        <v>12540</v>
      </c>
      <c r="H137" s="15">
        <v>168.0</v>
      </c>
      <c r="I137" s="15" t="s">
        <v>12539</v>
      </c>
      <c r="J137" s="15" t="s">
        <v>12540</v>
      </c>
    </row>
    <row r="138">
      <c r="A138" s="15" t="s">
        <v>1204</v>
      </c>
      <c r="B138" s="14" t="s">
        <v>5937</v>
      </c>
      <c r="C138" s="15" t="s">
        <v>1206</v>
      </c>
      <c r="D138" s="15" t="s">
        <v>1207</v>
      </c>
      <c r="F138" s="15" t="s">
        <v>1204</v>
      </c>
      <c r="G138" s="15" t="s">
        <v>12544</v>
      </c>
      <c r="H138" s="15">
        <v>169.0</v>
      </c>
      <c r="I138" s="15" t="s">
        <v>12543</v>
      </c>
      <c r="J138" s="15" t="s">
        <v>12544</v>
      </c>
    </row>
    <row r="139">
      <c r="A139" s="15" t="s">
        <v>1212</v>
      </c>
      <c r="B139" s="14" t="s">
        <v>5939</v>
      </c>
      <c r="C139" s="15" t="s">
        <v>1214</v>
      </c>
      <c r="D139" s="15" t="s">
        <v>1215</v>
      </c>
      <c r="F139" s="15" t="s">
        <v>1212</v>
      </c>
      <c r="G139" s="15" t="s">
        <v>12548</v>
      </c>
      <c r="H139" s="15">
        <v>172.0</v>
      </c>
      <c r="I139" s="15" t="s">
        <v>12547</v>
      </c>
      <c r="J139" s="15" t="s">
        <v>12548</v>
      </c>
    </row>
    <row r="140">
      <c r="A140" s="15" t="s">
        <v>1220</v>
      </c>
      <c r="B140" s="14" t="s">
        <v>5941</v>
      </c>
      <c r="C140" s="15" t="s">
        <v>1222</v>
      </c>
      <c r="D140" s="15" t="s">
        <v>1223</v>
      </c>
      <c r="F140" s="15" t="s">
        <v>1220</v>
      </c>
      <c r="G140" s="15" t="s">
        <v>12552</v>
      </c>
      <c r="H140" s="15">
        <v>173.0</v>
      </c>
      <c r="I140" s="15" t="s">
        <v>12551</v>
      </c>
      <c r="J140" s="15" t="s">
        <v>12552</v>
      </c>
    </row>
    <row r="141">
      <c r="A141" s="15" t="s">
        <v>1228</v>
      </c>
      <c r="B141" s="14" t="s">
        <v>5943</v>
      </c>
      <c r="C141" s="15" t="s">
        <v>1230</v>
      </c>
      <c r="D141" s="15" t="s">
        <v>1231</v>
      </c>
      <c r="F141" s="15" t="s">
        <v>1228</v>
      </c>
      <c r="G141" s="15" t="s">
        <v>12556</v>
      </c>
      <c r="H141" s="15">
        <v>174.0</v>
      </c>
      <c r="I141" s="15" t="s">
        <v>12555</v>
      </c>
      <c r="J141" s="15" t="s">
        <v>12556</v>
      </c>
    </row>
    <row r="142">
      <c r="A142" s="15" t="s">
        <v>1236</v>
      </c>
      <c r="B142" s="14" t="s">
        <v>5946</v>
      </c>
      <c r="C142" s="15" t="s">
        <v>1238</v>
      </c>
      <c r="D142" s="15" t="s">
        <v>1239</v>
      </c>
      <c r="F142" s="15" t="s">
        <v>1236</v>
      </c>
      <c r="G142" s="15" t="s">
        <v>12560</v>
      </c>
      <c r="H142" s="15">
        <v>175.0</v>
      </c>
      <c r="I142" s="15" t="s">
        <v>12559</v>
      </c>
      <c r="J142" s="15" t="s">
        <v>12560</v>
      </c>
    </row>
    <row r="143">
      <c r="A143" s="15" t="s">
        <v>1244</v>
      </c>
      <c r="B143" s="14" t="s">
        <v>5948</v>
      </c>
      <c r="C143" s="15" t="s">
        <v>1246</v>
      </c>
      <c r="D143" s="15" t="s">
        <v>1247</v>
      </c>
      <c r="F143" s="15" t="s">
        <v>1244</v>
      </c>
      <c r="G143" s="15" t="s">
        <v>12564</v>
      </c>
      <c r="H143" s="15">
        <v>178.0</v>
      </c>
      <c r="I143" s="15" t="s">
        <v>12563</v>
      </c>
      <c r="J143" s="15" t="s">
        <v>12564</v>
      </c>
    </row>
    <row r="144">
      <c r="A144" s="15" t="s">
        <v>1252</v>
      </c>
      <c r="B144" s="14" t="s">
        <v>5951</v>
      </c>
      <c r="C144" s="15" t="s">
        <v>1254</v>
      </c>
      <c r="D144" s="15" t="s">
        <v>1255</v>
      </c>
      <c r="F144" s="15" t="s">
        <v>1252</v>
      </c>
      <c r="G144" s="15" t="s">
        <v>12566</v>
      </c>
      <c r="H144" s="15">
        <v>179.0</v>
      </c>
      <c r="I144" s="15" t="s">
        <v>12565</v>
      </c>
      <c r="J144" s="15" t="s">
        <v>12566</v>
      </c>
    </row>
    <row r="145">
      <c r="A145" s="15" t="s">
        <v>1262</v>
      </c>
      <c r="B145" s="14" t="s">
        <v>5953</v>
      </c>
      <c r="C145" s="15" t="s">
        <v>1263</v>
      </c>
      <c r="D145" s="15" t="s">
        <v>1264</v>
      </c>
      <c r="F145" s="15" t="s">
        <v>1262</v>
      </c>
      <c r="G145" s="15" t="s">
        <v>12570</v>
      </c>
      <c r="H145" s="15">
        <v>181.0</v>
      </c>
      <c r="I145" s="15" t="s">
        <v>12569</v>
      </c>
      <c r="J145" s="15" t="s">
        <v>12570</v>
      </c>
    </row>
    <row r="146">
      <c r="A146" s="15" t="s">
        <v>1269</v>
      </c>
      <c r="B146" s="14" t="s">
        <v>5955</v>
      </c>
      <c r="C146" s="15" t="s">
        <v>1273</v>
      </c>
      <c r="D146" s="15" t="s">
        <v>1274</v>
      </c>
      <c r="F146" s="15" t="s">
        <v>1269</v>
      </c>
      <c r="G146" s="15" t="s">
        <v>12574</v>
      </c>
      <c r="H146" s="15">
        <v>182.0</v>
      </c>
      <c r="I146" s="15" t="s">
        <v>12573</v>
      </c>
      <c r="J146" s="15" t="s">
        <v>12574</v>
      </c>
    </row>
    <row r="147">
      <c r="A147" s="15" t="s">
        <v>1285</v>
      </c>
      <c r="B147" s="14" t="s">
        <v>5958</v>
      </c>
      <c r="C147" s="15" t="s">
        <v>1287</v>
      </c>
      <c r="D147" s="15" t="s">
        <v>1288</v>
      </c>
      <c r="F147" s="15" t="s">
        <v>1285</v>
      </c>
      <c r="G147" s="15" t="s">
        <v>12578</v>
      </c>
      <c r="H147" s="15">
        <v>184.0</v>
      </c>
      <c r="I147" s="15" t="s">
        <v>12577</v>
      </c>
      <c r="J147" s="15" t="s">
        <v>12578</v>
      </c>
    </row>
    <row r="148">
      <c r="A148" s="15" t="s">
        <v>1291</v>
      </c>
      <c r="B148" s="14" t="s">
        <v>5961</v>
      </c>
      <c r="C148" s="15" t="s">
        <v>1292</v>
      </c>
      <c r="D148" s="15" t="s">
        <v>1293</v>
      </c>
      <c r="F148" s="15" t="s">
        <v>1291</v>
      </c>
      <c r="G148" s="15" t="s">
        <v>12581</v>
      </c>
      <c r="H148" s="15">
        <v>185.0</v>
      </c>
      <c r="I148" s="15" t="s">
        <v>12580</v>
      </c>
      <c r="J148" s="15" t="s">
        <v>12581</v>
      </c>
    </row>
    <row r="149">
      <c r="A149" s="15" t="s">
        <v>19</v>
      </c>
      <c r="B149" s="14" t="s">
        <v>6064</v>
      </c>
      <c r="C149" s="15" t="s">
        <v>1299</v>
      </c>
      <c r="D149" s="15" t="s">
        <v>1300</v>
      </c>
      <c r="F149" s="15" t="s">
        <v>19</v>
      </c>
      <c r="G149" s="15" t="s">
        <v>12032</v>
      </c>
      <c r="H149" s="15">
        <v>187.0</v>
      </c>
      <c r="I149" s="15" t="s">
        <v>12584</v>
      </c>
      <c r="J149" s="15" t="s">
        <v>12032</v>
      </c>
    </row>
    <row r="150">
      <c r="A150" s="15" t="s">
        <v>28</v>
      </c>
      <c r="B150" s="14" t="s">
        <v>6067</v>
      </c>
      <c r="C150" s="15" t="s">
        <v>1306</v>
      </c>
      <c r="D150" s="15" t="s">
        <v>1307</v>
      </c>
      <c r="F150" s="15" t="s">
        <v>28</v>
      </c>
      <c r="G150" s="15" t="s">
        <v>12035</v>
      </c>
      <c r="H150" s="15">
        <v>188.0</v>
      </c>
      <c r="I150" s="15" t="s">
        <v>12587</v>
      </c>
      <c r="J150" s="15" t="s">
        <v>12035</v>
      </c>
    </row>
    <row r="151">
      <c r="A151" s="15" t="s">
        <v>36</v>
      </c>
      <c r="B151" s="14" t="s">
        <v>6070</v>
      </c>
      <c r="C151" s="15" t="s">
        <v>1312</v>
      </c>
      <c r="D151" s="15" t="s">
        <v>1313</v>
      </c>
      <c r="F151" s="15" t="s">
        <v>36</v>
      </c>
      <c r="G151" s="15" t="s">
        <v>12038</v>
      </c>
      <c r="H151" s="15">
        <v>189.0</v>
      </c>
      <c r="I151" s="15" t="s">
        <v>12590</v>
      </c>
      <c r="J151" s="15" t="s">
        <v>12038</v>
      </c>
    </row>
    <row r="152">
      <c r="A152" s="15" t="s">
        <v>46</v>
      </c>
      <c r="B152" s="14" t="s">
        <v>6073</v>
      </c>
      <c r="C152" s="15" t="s">
        <v>1318</v>
      </c>
      <c r="D152" s="15" t="s">
        <v>1319</v>
      </c>
      <c r="F152" s="15" t="s">
        <v>46</v>
      </c>
      <c r="G152" s="15" t="s">
        <v>12041</v>
      </c>
      <c r="H152" s="15">
        <v>190.0</v>
      </c>
      <c r="I152" s="15" t="s">
        <v>12593</v>
      </c>
      <c r="J152" s="15" t="s">
        <v>12041</v>
      </c>
    </row>
    <row r="153">
      <c r="A153" s="15" t="s">
        <v>55</v>
      </c>
      <c r="B153" s="14" t="s">
        <v>6076</v>
      </c>
      <c r="C153" s="15" t="s">
        <v>1328</v>
      </c>
      <c r="D153" s="15" t="s">
        <v>1329</v>
      </c>
      <c r="F153" s="15" t="s">
        <v>55</v>
      </c>
      <c r="G153" s="15" t="s">
        <v>12045</v>
      </c>
      <c r="H153" s="15">
        <v>191.0</v>
      </c>
      <c r="I153" s="15" t="s">
        <v>12596</v>
      </c>
      <c r="J153" s="15" t="s">
        <v>12045</v>
      </c>
    </row>
    <row r="154">
      <c r="A154" s="15" t="s">
        <v>63</v>
      </c>
      <c r="B154" s="14" t="s">
        <v>6078</v>
      </c>
      <c r="C154" s="15" t="s">
        <v>1334</v>
      </c>
      <c r="D154" s="15" t="s">
        <v>1335</v>
      </c>
      <c r="F154" s="15" t="s">
        <v>63</v>
      </c>
      <c r="G154" s="15" t="s">
        <v>12051</v>
      </c>
      <c r="H154" s="15">
        <v>192.0</v>
      </c>
      <c r="I154" s="15" t="s">
        <v>12599</v>
      </c>
      <c r="J154" s="15" t="s">
        <v>12051</v>
      </c>
    </row>
    <row r="155">
      <c r="A155" s="15" t="s">
        <v>71</v>
      </c>
      <c r="B155" s="14" t="s">
        <v>6080</v>
      </c>
      <c r="C155" s="15" t="s">
        <v>1340</v>
      </c>
      <c r="D155" s="15" t="s">
        <v>1341</v>
      </c>
      <c r="F155" s="15" t="s">
        <v>71</v>
      </c>
      <c r="G155" s="15" t="s">
        <v>12056</v>
      </c>
      <c r="H155" s="15">
        <v>192.0</v>
      </c>
      <c r="I155" s="15" t="s">
        <v>12602</v>
      </c>
      <c r="J155" s="15" t="s">
        <v>12056</v>
      </c>
    </row>
    <row r="156">
      <c r="A156" s="15" t="s">
        <v>79</v>
      </c>
      <c r="B156" s="14" t="s">
        <v>6083</v>
      </c>
      <c r="C156" s="15" t="s">
        <v>1346</v>
      </c>
      <c r="D156" s="15" t="s">
        <v>1347</v>
      </c>
      <c r="F156" s="15" t="s">
        <v>79</v>
      </c>
      <c r="G156" s="15" t="s">
        <v>12062</v>
      </c>
      <c r="H156" s="15">
        <v>193.0</v>
      </c>
      <c r="I156" s="15" t="s">
        <v>1345</v>
      </c>
      <c r="J156" s="15" t="s">
        <v>12062</v>
      </c>
    </row>
    <row r="157">
      <c r="A157" s="15" t="s">
        <v>87</v>
      </c>
      <c r="B157" s="14" t="s">
        <v>6086</v>
      </c>
      <c r="C157" s="15" t="s">
        <v>1352</v>
      </c>
      <c r="D157" s="15" t="s">
        <v>1353</v>
      </c>
      <c r="F157" s="15" t="s">
        <v>87</v>
      </c>
      <c r="G157" s="15" t="s">
        <v>12068</v>
      </c>
      <c r="H157" s="15">
        <v>195.0</v>
      </c>
      <c r="I157" s="15" t="s">
        <v>12606</v>
      </c>
      <c r="J157" s="15" t="s">
        <v>12068</v>
      </c>
    </row>
    <row r="158">
      <c r="A158" s="15" t="s">
        <v>95</v>
      </c>
      <c r="B158" s="14" t="s">
        <v>6088</v>
      </c>
      <c r="C158" s="15" t="s">
        <v>1358</v>
      </c>
      <c r="D158" s="15" t="s">
        <v>1359</v>
      </c>
      <c r="F158" s="15" t="s">
        <v>95</v>
      </c>
      <c r="G158" s="15" t="s">
        <v>12073</v>
      </c>
      <c r="H158" s="15">
        <v>196.0</v>
      </c>
      <c r="I158" s="15" t="s">
        <v>12609</v>
      </c>
      <c r="J158" s="15" t="s">
        <v>12073</v>
      </c>
    </row>
    <row r="159">
      <c r="A159" s="15" t="s">
        <v>103</v>
      </c>
      <c r="B159" s="14" t="s">
        <v>6090</v>
      </c>
      <c r="C159" s="15" t="s">
        <v>1364</v>
      </c>
      <c r="D159" s="15" t="s">
        <v>1365</v>
      </c>
      <c r="F159" s="15" t="s">
        <v>103</v>
      </c>
      <c r="G159" s="15" t="s">
        <v>12078</v>
      </c>
      <c r="H159" s="15">
        <v>200.0</v>
      </c>
      <c r="I159" s="15" t="s">
        <v>12612</v>
      </c>
      <c r="J159" s="15" t="s">
        <v>12078</v>
      </c>
    </row>
    <row r="160">
      <c r="A160" s="15" t="s">
        <v>111</v>
      </c>
      <c r="B160" s="14" t="s">
        <v>6093</v>
      </c>
      <c r="C160" s="15" t="s">
        <v>1370</v>
      </c>
      <c r="D160" s="15" t="s">
        <v>1371</v>
      </c>
      <c r="F160" s="15" t="s">
        <v>111</v>
      </c>
      <c r="G160" s="15" t="s">
        <v>12084</v>
      </c>
      <c r="H160" s="15">
        <v>201.0</v>
      </c>
      <c r="I160" s="15" t="s">
        <v>12615</v>
      </c>
      <c r="J160" s="15" t="s">
        <v>12084</v>
      </c>
    </row>
    <row r="161">
      <c r="A161" s="15" t="s">
        <v>119</v>
      </c>
      <c r="B161" s="14" t="s">
        <v>6096</v>
      </c>
      <c r="C161" s="15" t="s">
        <v>1376</v>
      </c>
      <c r="D161" s="15" t="s">
        <v>1377</v>
      </c>
      <c r="F161" s="15" t="s">
        <v>119</v>
      </c>
      <c r="G161" s="15" t="s">
        <v>12091</v>
      </c>
      <c r="H161" s="15">
        <v>202.0</v>
      </c>
      <c r="I161" s="15" t="s">
        <v>12618</v>
      </c>
      <c r="J161" s="15" t="s">
        <v>12091</v>
      </c>
    </row>
    <row r="162">
      <c r="A162" s="15" t="s">
        <v>129</v>
      </c>
      <c r="B162" s="14" t="s">
        <v>6099</v>
      </c>
      <c r="C162" s="15" t="s">
        <v>1382</v>
      </c>
      <c r="D162" s="15" t="s">
        <v>1383</v>
      </c>
      <c r="F162" s="15" t="s">
        <v>129</v>
      </c>
      <c r="G162" s="15" t="s">
        <v>12097</v>
      </c>
      <c r="H162" s="15">
        <v>203.0</v>
      </c>
      <c r="I162" s="15" t="s">
        <v>12621</v>
      </c>
      <c r="J162" s="15" t="s">
        <v>12097</v>
      </c>
    </row>
    <row r="163">
      <c r="A163" s="15" t="s">
        <v>138</v>
      </c>
      <c r="B163" s="14" t="s">
        <v>6102</v>
      </c>
      <c r="C163" s="15" t="s">
        <v>1388</v>
      </c>
      <c r="D163" s="15" t="s">
        <v>1389</v>
      </c>
      <c r="F163" s="15" t="s">
        <v>138</v>
      </c>
      <c r="G163" s="15" t="s">
        <v>12100</v>
      </c>
      <c r="H163" s="15">
        <v>204.0</v>
      </c>
      <c r="I163" s="15" t="s">
        <v>12624</v>
      </c>
      <c r="J163" s="15" t="s">
        <v>12100</v>
      </c>
    </row>
    <row r="164">
      <c r="A164" s="15" t="s">
        <v>145</v>
      </c>
      <c r="B164" s="14" t="s">
        <v>6105</v>
      </c>
      <c r="C164" s="15" t="s">
        <v>1394</v>
      </c>
      <c r="D164" s="15" t="s">
        <v>1395</v>
      </c>
      <c r="F164" s="15" t="s">
        <v>145</v>
      </c>
      <c r="G164" s="15" t="s">
        <v>12104</v>
      </c>
      <c r="H164" s="15">
        <v>205.0</v>
      </c>
      <c r="I164" s="15" t="s">
        <v>12627</v>
      </c>
      <c r="J164" s="15" t="s">
        <v>12104</v>
      </c>
    </row>
    <row r="165">
      <c r="A165" s="15" t="s">
        <v>153</v>
      </c>
      <c r="B165" s="14" t="s">
        <v>6108</v>
      </c>
      <c r="C165" s="15" t="s">
        <v>1400</v>
      </c>
      <c r="D165" s="15" t="s">
        <v>1401</v>
      </c>
      <c r="F165" s="15" t="s">
        <v>153</v>
      </c>
      <c r="G165" s="15" t="s">
        <v>12107</v>
      </c>
      <c r="H165" s="15">
        <v>207.0</v>
      </c>
      <c r="I165" s="15" t="s">
        <v>12630</v>
      </c>
      <c r="J165" s="15" t="s">
        <v>12107</v>
      </c>
    </row>
    <row r="166">
      <c r="A166" s="15" t="s">
        <v>161</v>
      </c>
      <c r="B166" s="14" t="s">
        <v>6111</v>
      </c>
      <c r="C166" s="15" t="s">
        <v>1406</v>
      </c>
      <c r="D166" s="15" t="s">
        <v>1407</v>
      </c>
      <c r="F166" s="15" t="s">
        <v>161</v>
      </c>
      <c r="G166" s="15" t="s">
        <v>12111</v>
      </c>
      <c r="H166" s="15">
        <v>208.0</v>
      </c>
      <c r="I166" s="15" t="s">
        <v>12633</v>
      </c>
      <c r="J166" s="15" t="s">
        <v>12111</v>
      </c>
    </row>
    <row r="167">
      <c r="A167" s="15" t="s">
        <v>169</v>
      </c>
      <c r="B167" s="14" t="s">
        <v>6114</v>
      </c>
      <c r="C167" s="15" t="s">
        <v>1415</v>
      </c>
      <c r="D167" s="15" t="s">
        <v>1416</v>
      </c>
      <c r="F167" s="15" t="s">
        <v>169</v>
      </c>
      <c r="G167" s="15" t="s">
        <v>12115</v>
      </c>
      <c r="H167" s="15">
        <v>210.0</v>
      </c>
      <c r="I167" s="15" t="s">
        <v>12638</v>
      </c>
      <c r="J167" s="15" t="s">
        <v>12115</v>
      </c>
    </row>
    <row r="168">
      <c r="A168" s="15" t="s">
        <v>177</v>
      </c>
      <c r="B168" s="14" t="s">
        <v>6117</v>
      </c>
      <c r="C168" s="15" t="s">
        <v>1421</v>
      </c>
      <c r="D168" s="15" t="s">
        <v>1422</v>
      </c>
      <c r="F168" s="15" t="s">
        <v>177</v>
      </c>
      <c r="G168" s="15" t="s">
        <v>12119</v>
      </c>
      <c r="H168" s="15">
        <v>210.0</v>
      </c>
      <c r="I168" s="15" t="s">
        <v>12641</v>
      </c>
      <c r="J168" s="15" t="s">
        <v>12119</v>
      </c>
    </row>
    <row r="169">
      <c r="A169" s="15" t="s">
        <v>185</v>
      </c>
      <c r="B169" s="14" t="s">
        <v>6120</v>
      </c>
      <c r="C169" s="15" t="s">
        <v>1427</v>
      </c>
      <c r="D169" s="15" t="s">
        <v>1428</v>
      </c>
      <c r="F169" s="15" t="s">
        <v>185</v>
      </c>
      <c r="G169" s="15" t="s">
        <v>12123</v>
      </c>
      <c r="H169" s="15">
        <v>211.0</v>
      </c>
      <c r="I169" s="15" t="s">
        <v>12644</v>
      </c>
      <c r="J169" s="15" t="s">
        <v>12123</v>
      </c>
    </row>
    <row r="170">
      <c r="A170" s="15" t="s">
        <v>193</v>
      </c>
      <c r="B170" s="14" t="s">
        <v>6122</v>
      </c>
      <c r="C170" s="15" t="s">
        <v>1433</v>
      </c>
      <c r="D170" s="15" t="s">
        <v>1434</v>
      </c>
      <c r="F170" s="15" t="s">
        <v>193</v>
      </c>
      <c r="G170" s="15" t="s">
        <v>12127</v>
      </c>
      <c r="H170" s="15">
        <v>212.0</v>
      </c>
      <c r="I170" s="15" t="s">
        <v>12647</v>
      </c>
      <c r="J170" s="15" t="s">
        <v>12127</v>
      </c>
    </row>
    <row r="171">
      <c r="A171" s="15" t="s">
        <v>201</v>
      </c>
      <c r="B171" s="14" t="s">
        <v>6125</v>
      </c>
      <c r="C171" s="15" t="s">
        <v>1439</v>
      </c>
      <c r="D171" s="15" t="s">
        <v>1440</v>
      </c>
      <c r="F171" s="15" t="s">
        <v>201</v>
      </c>
      <c r="G171" s="15" t="s">
        <v>12131</v>
      </c>
      <c r="H171" s="15">
        <v>213.0</v>
      </c>
      <c r="I171" s="15" t="s">
        <v>12650</v>
      </c>
      <c r="J171" s="15" t="s">
        <v>12131</v>
      </c>
    </row>
    <row r="172">
      <c r="A172" s="15" t="s">
        <v>211</v>
      </c>
      <c r="B172" s="14" t="s">
        <v>6127</v>
      </c>
      <c r="C172" s="15" t="s">
        <v>1445</v>
      </c>
      <c r="D172" s="15" t="s">
        <v>1446</v>
      </c>
      <c r="F172" s="15" t="s">
        <v>211</v>
      </c>
      <c r="G172" s="15" t="s">
        <v>12135</v>
      </c>
      <c r="H172" s="15">
        <v>215.0</v>
      </c>
      <c r="I172" s="15" t="s">
        <v>12653</v>
      </c>
      <c r="J172" s="15" t="s">
        <v>12135</v>
      </c>
    </row>
    <row r="173">
      <c r="A173" s="15" t="s">
        <v>218</v>
      </c>
      <c r="B173" s="14" t="s">
        <v>6130</v>
      </c>
      <c r="C173" s="15" t="s">
        <v>1451</v>
      </c>
      <c r="D173" s="15" t="s">
        <v>1452</v>
      </c>
      <c r="F173" s="15" t="s">
        <v>218</v>
      </c>
      <c r="G173" s="15" t="s">
        <v>12138</v>
      </c>
      <c r="H173" s="15">
        <v>216.0</v>
      </c>
      <c r="I173" s="15" t="s">
        <v>12656</v>
      </c>
      <c r="J173" s="15" t="s">
        <v>12138</v>
      </c>
    </row>
    <row r="174">
      <c r="A174" s="15" t="s">
        <v>226</v>
      </c>
      <c r="B174" s="14" t="s">
        <v>6133</v>
      </c>
      <c r="C174" s="15" t="s">
        <v>15656</v>
      </c>
      <c r="D174" s="15" t="s">
        <v>1458</v>
      </c>
      <c r="F174" s="15" t="s">
        <v>226</v>
      </c>
      <c r="G174" s="15" t="s">
        <v>12142</v>
      </c>
      <c r="H174" s="15">
        <v>217.0</v>
      </c>
      <c r="I174" s="15" t="s">
        <v>12659</v>
      </c>
      <c r="J174" s="15" t="s">
        <v>12142</v>
      </c>
    </row>
    <row r="175">
      <c r="A175" s="15" t="s">
        <v>234</v>
      </c>
      <c r="B175" s="14" t="s">
        <v>6136</v>
      </c>
      <c r="C175" s="15" t="s">
        <v>1463</v>
      </c>
      <c r="D175" s="15" t="s">
        <v>1464</v>
      </c>
      <c r="F175" s="15" t="s">
        <v>234</v>
      </c>
      <c r="G175" s="15" t="s">
        <v>12146</v>
      </c>
      <c r="H175" s="15">
        <v>217.0</v>
      </c>
      <c r="I175" s="15" t="s">
        <v>12662</v>
      </c>
      <c r="J175" s="15" t="s">
        <v>12146</v>
      </c>
    </row>
    <row r="176">
      <c r="A176" s="15" t="s">
        <v>244</v>
      </c>
      <c r="B176" s="14" t="s">
        <v>6139</v>
      </c>
      <c r="C176" s="15" t="s">
        <v>1468</v>
      </c>
      <c r="D176" s="15" t="s">
        <v>1469</v>
      </c>
      <c r="F176" s="15" t="s">
        <v>244</v>
      </c>
      <c r="G176" s="15" t="s">
        <v>12152</v>
      </c>
      <c r="H176" s="15">
        <v>218.0</v>
      </c>
      <c r="I176" s="15" t="s">
        <v>12665</v>
      </c>
      <c r="J176" s="15" t="s">
        <v>12152</v>
      </c>
    </row>
    <row r="177">
      <c r="A177" s="15" t="s">
        <v>254</v>
      </c>
      <c r="B177" s="14" t="s">
        <v>6142</v>
      </c>
      <c r="C177" s="15" t="s">
        <v>1474</v>
      </c>
      <c r="D177" s="15" t="s">
        <v>1475</v>
      </c>
      <c r="F177" s="15" t="s">
        <v>254</v>
      </c>
      <c r="G177" s="15" t="s">
        <v>12156</v>
      </c>
      <c r="H177" s="15">
        <v>218.0</v>
      </c>
      <c r="I177" s="15" t="s">
        <v>12668</v>
      </c>
      <c r="J177" s="15" t="s">
        <v>12156</v>
      </c>
    </row>
    <row r="178">
      <c r="A178" s="15" t="s">
        <v>262</v>
      </c>
      <c r="B178" s="14" t="s">
        <v>6145</v>
      </c>
      <c r="C178" s="15" t="s">
        <v>1481</v>
      </c>
      <c r="D178" s="15" t="s">
        <v>1482</v>
      </c>
      <c r="F178" s="15" t="s">
        <v>262</v>
      </c>
      <c r="G178" s="15" t="s">
        <v>12158</v>
      </c>
      <c r="H178" s="15">
        <v>220.0</v>
      </c>
      <c r="I178" s="15" t="s">
        <v>12671</v>
      </c>
      <c r="J178" s="15" t="s">
        <v>12158</v>
      </c>
    </row>
    <row r="179">
      <c r="A179" s="15" t="s">
        <v>268</v>
      </c>
      <c r="B179" s="14" t="s">
        <v>6147</v>
      </c>
      <c r="C179" s="15" t="s">
        <v>1487</v>
      </c>
      <c r="D179" s="15" t="s">
        <v>1488</v>
      </c>
      <c r="F179" s="15" t="s">
        <v>268</v>
      </c>
      <c r="G179" s="15" t="s">
        <v>12160</v>
      </c>
      <c r="H179" s="15">
        <v>221.0</v>
      </c>
      <c r="I179" s="15" t="s">
        <v>12674</v>
      </c>
      <c r="J179" s="15" t="s">
        <v>12160</v>
      </c>
    </row>
    <row r="180">
      <c r="A180" s="15" t="s">
        <v>278</v>
      </c>
      <c r="B180" s="14" t="s">
        <v>6150</v>
      </c>
      <c r="C180" s="15" t="s">
        <v>1494</v>
      </c>
      <c r="D180" s="15" t="s">
        <v>1495</v>
      </c>
      <c r="F180" s="15" t="s">
        <v>278</v>
      </c>
      <c r="G180" s="15" t="s">
        <v>12162</v>
      </c>
      <c r="H180" s="15">
        <v>221.0</v>
      </c>
      <c r="I180" s="15" t="s">
        <v>12676</v>
      </c>
      <c r="J180" s="15" t="s">
        <v>12162</v>
      </c>
    </row>
    <row r="181">
      <c r="A181" s="15" t="s">
        <v>286</v>
      </c>
      <c r="B181" s="14" t="s">
        <v>6152</v>
      </c>
      <c r="C181" s="15" t="s">
        <v>1500</v>
      </c>
      <c r="D181" s="15" t="s">
        <v>1501</v>
      </c>
      <c r="F181" s="15" t="s">
        <v>286</v>
      </c>
      <c r="G181" s="15" t="s">
        <v>12680</v>
      </c>
      <c r="H181" s="15">
        <v>221.0</v>
      </c>
      <c r="I181" s="15" t="s">
        <v>12679</v>
      </c>
      <c r="J181" s="15" t="s">
        <v>12680</v>
      </c>
    </row>
    <row r="182">
      <c r="A182" s="15" t="s">
        <v>296</v>
      </c>
      <c r="B182" s="14" t="s">
        <v>6155</v>
      </c>
      <c r="C182" s="15" t="s">
        <v>1506</v>
      </c>
      <c r="D182" s="21" t="s">
        <v>1507</v>
      </c>
      <c r="F182" s="15" t="s">
        <v>296</v>
      </c>
      <c r="G182" s="15" t="s">
        <v>12170</v>
      </c>
      <c r="H182" s="15">
        <v>221.0</v>
      </c>
      <c r="I182" s="15" t="s">
        <v>12683</v>
      </c>
      <c r="J182" s="15" t="s">
        <v>12170</v>
      </c>
    </row>
    <row r="183">
      <c r="A183" s="15" t="s">
        <v>303</v>
      </c>
      <c r="B183" s="14" t="s">
        <v>6158</v>
      </c>
      <c r="C183" s="15" t="s">
        <v>1511</v>
      </c>
      <c r="D183" s="15" t="s">
        <v>1512</v>
      </c>
      <c r="F183" s="15" t="s">
        <v>303</v>
      </c>
      <c r="G183" s="15" t="s">
        <v>12174</v>
      </c>
      <c r="H183" s="15">
        <v>222.0</v>
      </c>
      <c r="I183" s="15" t="s">
        <v>12686</v>
      </c>
      <c r="J183" s="15" t="s">
        <v>12174</v>
      </c>
    </row>
    <row r="184">
      <c r="A184" s="15" t="s">
        <v>313</v>
      </c>
      <c r="B184" s="14" t="s">
        <v>6160</v>
      </c>
      <c r="C184" s="15" t="s">
        <v>1516</v>
      </c>
      <c r="D184" s="15" t="s">
        <v>1517</v>
      </c>
      <c r="F184" s="15" t="s">
        <v>313</v>
      </c>
      <c r="G184" s="15" t="s">
        <v>12178</v>
      </c>
      <c r="H184" s="15">
        <v>222.0</v>
      </c>
      <c r="I184" s="15" t="s">
        <v>12689</v>
      </c>
      <c r="J184" s="15" t="s">
        <v>12178</v>
      </c>
    </row>
    <row r="185">
      <c r="A185" s="15" t="s">
        <v>336</v>
      </c>
      <c r="B185" s="14" t="s">
        <v>6162</v>
      </c>
      <c r="C185" s="15" t="s">
        <v>1521</v>
      </c>
      <c r="D185" s="15" t="s">
        <v>1522</v>
      </c>
      <c r="F185" s="15" t="s">
        <v>336</v>
      </c>
      <c r="G185" s="15" t="s">
        <v>12180</v>
      </c>
      <c r="H185" s="15">
        <v>222.0</v>
      </c>
      <c r="I185" s="15" t="s">
        <v>12692</v>
      </c>
      <c r="J185" s="15" t="s">
        <v>12180</v>
      </c>
    </row>
    <row r="186">
      <c r="A186" s="15" t="s">
        <v>344</v>
      </c>
      <c r="B186" s="14" t="s">
        <v>6164</v>
      </c>
      <c r="C186" s="15" t="s">
        <v>1529</v>
      </c>
      <c r="D186" s="15" t="s">
        <v>1530</v>
      </c>
      <c r="F186" s="15" t="s">
        <v>344</v>
      </c>
      <c r="G186" s="15" t="s">
        <v>12192</v>
      </c>
      <c r="H186" s="15">
        <v>223.0</v>
      </c>
      <c r="I186" s="15" t="s">
        <v>12697</v>
      </c>
      <c r="J186" s="15" t="s">
        <v>12192</v>
      </c>
    </row>
    <row r="187">
      <c r="A187" s="15" t="s">
        <v>352</v>
      </c>
      <c r="B187" s="14" t="s">
        <v>6167</v>
      </c>
      <c r="C187" s="15" t="s">
        <v>1535</v>
      </c>
      <c r="D187" s="15" t="s">
        <v>1536</v>
      </c>
      <c r="F187" s="15" t="s">
        <v>352</v>
      </c>
      <c r="G187" s="15" t="s">
        <v>12196</v>
      </c>
      <c r="H187" s="15">
        <v>224.0</v>
      </c>
      <c r="I187" s="15" t="s">
        <v>12700</v>
      </c>
      <c r="J187" s="15" t="s">
        <v>12196</v>
      </c>
    </row>
    <row r="188">
      <c r="A188" s="15" t="s">
        <v>359</v>
      </c>
      <c r="B188" s="14" t="s">
        <v>6169</v>
      </c>
      <c r="C188" s="15" t="s">
        <v>1541</v>
      </c>
      <c r="D188" s="15" t="s">
        <v>1542</v>
      </c>
      <c r="F188" s="15" t="s">
        <v>359</v>
      </c>
      <c r="G188" s="15" t="s">
        <v>12200</v>
      </c>
      <c r="H188" s="15">
        <v>224.0</v>
      </c>
      <c r="I188" s="15" t="s">
        <v>12703</v>
      </c>
      <c r="J188" s="15" t="s">
        <v>12200</v>
      </c>
    </row>
    <row r="189">
      <c r="A189" s="15" t="s">
        <v>367</v>
      </c>
      <c r="B189" s="14" t="s">
        <v>6171</v>
      </c>
      <c r="C189" s="15" t="s">
        <v>1547</v>
      </c>
      <c r="D189" s="15" t="s">
        <v>1548</v>
      </c>
      <c r="F189" s="15" t="s">
        <v>367</v>
      </c>
      <c r="G189" s="15" t="s">
        <v>12204</v>
      </c>
      <c r="H189" s="15">
        <v>224.0</v>
      </c>
      <c r="I189" s="15" t="s">
        <v>12706</v>
      </c>
      <c r="J189" s="15" t="s">
        <v>12204</v>
      </c>
    </row>
    <row r="190">
      <c r="A190" s="15" t="s">
        <v>375</v>
      </c>
      <c r="B190" s="14" t="s">
        <v>6173</v>
      </c>
      <c r="C190" s="15" t="s">
        <v>1563</v>
      </c>
      <c r="D190" s="15" t="s">
        <v>1564</v>
      </c>
      <c r="F190" s="15" t="s">
        <v>375</v>
      </c>
      <c r="G190" s="15" t="s">
        <v>12206</v>
      </c>
      <c r="H190" s="15">
        <v>224.0</v>
      </c>
      <c r="I190" s="15" t="s">
        <v>12719</v>
      </c>
      <c r="J190" s="15" t="s">
        <v>12206</v>
      </c>
    </row>
    <row r="191">
      <c r="A191" s="15" t="s">
        <v>383</v>
      </c>
      <c r="B191" s="14" t="s">
        <v>6176</v>
      </c>
      <c r="C191" s="15" t="s">
        <v>1569</v>
      </c>
      <c r="D191" s="15" t="s">
        <v>1570</v>
      </c>
      <c r="F191" s="15" t="s">
        <v>383</v>
      </c>
      <c r="G191" s="15" t="s">
        <v>12210</v>
      </c>
      <c r="H191" s="15">
        <v>225.0</v>
      </c>
      <c r="I191" s="15" t="s">
        <v>12722</v>
      </c>
      <c r="J191" s="15" t="s">
        <v>12210</v>
      </c>
    </row>
    <row r="192">
      <c r="A192" s="15" t="s">
        <v>393</v>
      </c>
      <c r="B192" s="14" t="s">
        <v>6179</v>
      </c>
      <c r="C192" s="15" t="s">
        <v>1574</v>
      </c>
      <c r="D192" s="15" t="s">
        <v>1575</v>
      </c>
      <c r="F192" s="15" t="s">
        <v>393</v>
      </c>
      <c r="G192" s="15" t="s">
        <v>12214</v>
      </c>
      <c r="H192" s="15">
        <v>225.0</v>
      </c>
      <c r="I192" s="15" t="s">
        <v>12725</v>
      </c>
      <c r="J192" s="15" t="s">
        <v>12214</v>
      </c>
    </row>
    <row r="193">
      <c r="A193" s="15" t="s">
        <v>400</v>
      </c>
      <c r="B193" s="14" t="s">
        <v>6181</v>
      </c>
      <c r="C193" s="15" t="s">
        <v>1585</v>
      </c>
      <c r="D193" s="15" t="s">
        <v>1586</v>
      </c>
      <c r="F193" s="15" t="s">
        <v>400</v>
      </c>
      <c r="G193" s="15" t="s">
        <v>12218</v>
      </c>
      <c r="H193" s="15">
        <v>227.0</v>
      </c>
      <c r="I193" s="15" t="s">
        <v>12728</v>
      </c>
      <c r="J193" s="15" t="s">
        <v>12218</v>
      </c>
    </row>
    <row r="194">
      <c r="A194" s="15" t="s">
        <v>408</v>
      </c>
      <c r="B194" s="14" t="s">
        <v>6183</v>
      </c>
      <c r="C194" s="15" t="s">
        <v>1591</v>
      </c>
      <c r="D194" s="15" t="s">
        <v>1592</v>
      </c>
      <c r="F194" s="15" t="s">
        <v>408</v>
      </c>
      <c r="G194" s="15" t="s">
        <v>12222</v>
      </c>
      <c r="H194" s="15">
        <v>227.0</v>
      </c>
      <c r="I194" s="15" t="s">
        <v>12731</v>
      </c>
      <c r="J194" s="15" t="s">
        <v>12222</v>
      </c>
    </row>
    <row r="195">
      <c r="A195" s="15" t="s">
        <v>416</v>
      </c>
      <c r="B195" s="14" t="s">
        <v>6185</v>
      </c>
      <c r="C195" s="15" t="s">
        <v>1597</v>
      </c>
      <c r="D195" s="15" t="s">
        <v>1598</v>
      </c>
      <c r="F195" s="15" t="s">
        <v>416</v>
      </c>
      <c r="G195" s="15" t="s">
        <v>12226</v>
      </c>
      <c r="H195" s="15">
        <v>228.0</v>
      </c>
      <c r="I195" s="15" t="s">
        <v>12734</v>
      </c>
      <c r="J195" s="15" t="s">
        <v>12226</v>
      </c>
    </row>
    <row r="196">
      <c r="A196" s="15" t="s">
        <v>424</v>
      </c>
      <c r="B196" s="14" t="s">
        <v>6187</v>
      </c>
      <c r="C196" s="15" t="s">
        <v>1603</v>
      </c>
      <c r="D196" s="15" t="s">
        <v>1604</v>
      </c>
      <c r="F196" s="15" t="s">
        <v>424</v>
      </c>
      <c r="G196" s="15" t="s">
        <v>12230</v>
      </c>
      <c r="H196" s="15">
        <v>228.0</v>
      </c>
      <c r="I196" s="15" t="s">
        <v>12737</v>
      </c>
      <c r="J196" s="15" t="s">
        <v>12230</v>
      </c>
    </row>
    <row r="197">
      <c r="A197" s="15" t="s">
        <v>432</v>
      </c>
      <c r="B197" s="14" t="s">
        <v>6189</v>
      </c>
      <c r="C197" s="15" t="s">
        <v>1609</v>
      </c>
      <c r="D197" s="15" t="s">
        <v>1610</v>
      </c>
      <c r="F197" s="15" t="s">
        <v>432</v>
      </c>
      <c r="G197" s="15" t="s">
        <v>12234</v>
      </c>
      <c r="H197" s="15">
        <v>229.0</v>
      </c>
      <c r="I197" s="15" t="s">
        <v>12740</v>
      </c>
      <c r="J197" s="15" t="s">
        <v>12234</v>
      </c>
    </row>
    <row r="198">
      <c r="A198" s="15" t="s">
        <v>440</v>
      </c>
      <c r="B198" s="14" t="s">
        <v>6191</v>
      </c>
      <c r="C198" s="15" t="s">
        <v>1615</v>
      </c>
      <c r="D198" s="15" t="s">
        <v>1616</v>
      </c>
      <c r="F198" s="15" t="s">
        <v>440</v>
      </c>
      <c r="G198" s="15" t="s">
        <v>12238</v>
      </c>
      <c r="H198" s="15">
        <v>229.0</v>
      </c>
      <c r="I198" s="15" t="s">
        <v>12743</v>
      </c>
      <c r="J198" s="15" t="s">
        <v>12238</v>
      </c>
    </row>
    <row r="199">
      <c r="A199" s="15" t="s">
        <v>448</v>
      </c>
      <c r="B199" s="14" t="s">
        <v>6193</v>
      </c>
      <c r="C199" s="15" t="s">
        <v>1621</v>
      </c>
      <c r="D199" s="15" t="s">
        <v>1622</v>
      </c>
      <c r="F199" s="15" t="s">
        <v>448</v>
      </c>
      <c r="G199" s="15" t="s">
        <v>12242</v>
      </c>
      <c r="H199" s="15">
        <v>231.0</v>
      </c>
      <c r="I199" s="15" t="s">
        <v>12746</v>
      </c>
      <c r="J199" s="15" t="s">
        <v>12242</v>
      </c>
    </row>
    <row r="200">
      <c r="A200" s="15" t="s">
        <v>456</v>
      </c>
      <c r="B200" s="14" t="s">
        <v>6195</v>
      </c>
      <c r="C200" s="15" t="s">
        <v>1627</v>
      </c>
      <c r="D200" s="15" t="s">
        <v>1628</v>
      </c>
      <c r="F200" s="15" t="s">
        <v>456</v>
      </c>
      <c r="G200" s="15" t="s">
        <v>12246</v>
      </c>
      <c r="H200" s="15">
        <v>231.0</v>
      </c>
      <c r="I200" s="15" t="s">
        <v>12749</v>
      </c>
      <c r="J200" s="15" t="s">
        <v>12246</v>
      </c>
    </row>
    <row r="201">
      <c r="A201" s="15" t="s">
        <v>464</v>
      </c>
      <c r="B201" s="14" t="s">
        <v>6198</v>
      </c>
      <c r="C201" s="15" t="s">
        <v>1633</v>
      </c>
      <c r="D201" s="15" t="s">
        <v>1634</v>
      </c>
      <c r="F201" s="15" t="s">
        <v>464</v>
      </c>
      <c r="G201" s="15" t="s">
        <v>12250</v>
      </c>
      <c r="H201" s="15">
        <v>233.0</v>
      </c>
      <c r="I201" s="15" t="s">
        <v>12752</v>
      </c>
      <c r="J201" s="15" t="s">
        <v>12250</v>
      </c>
    </row>
    <row r="202">
      <c r="A202" s="15" t="s">
        <v>474</v>
      </c>
      <c r="B202" s="14" t="s">
        <v>6200</v>
      </c>
      <c r="C202" s="15" t="s">
        <v>1639</v>
      </c>
      <c r="D202" s="15" t="s">
        <v>1640</v>
      </c>
      <c r="F202" s="15" t="s">
        <v>474</v>
      </c>
      <c r="G202" s="15" t="s">
        <v>12254</v>
      </c>
      <c r="H202" s="15">
        <v>234.0</v>
      </c>
      <c r="I202" s="15" t="s">
        <v>12755</v>
      </c>
      <c r="J202" s="15" t="s">
        <v>12254</v>
      </c>
    </row>
    <row r="203">
      <c r="A203" s="15" t="s">
        <v>481</v>
      </c>
      <c r="B203" s="14" t="s">
        <v>6202</v>
      </c>
      <c r="C203" s="15" t="s">
        <v>1645</v>
      </c>
      <c r="D203" s="15" t="s">
        <v>1646</v>
      </c>
      <c r="F203" s="15" t="s">
        <v>481</v>
      </c>
      <c r="G203" s="15" t="s">
        <v>12258</v>
      </c>
      <c r="H203" s="15">
        <v>234.0</v>
      </c>
      <c r="I203" s="15" t="s">
        <v>12758</v>
      </c>
      <c r="J203" s="15" t="s">
        <v>12258</v>
      </c>
    </row>
    <row r="204">
      <c r="A204" s="15" t="s">
        <v>489</v>
      </c>
      <c r="B204" s="14" t="s">
        <v>6204</v>
      </c>
      <c r="C204" s="15" t="s">
        <v>1650</v>
      </c>
      <c r="D204" s="15" t="s">
        <v>1651</v>
      </c>
      <c r="F204" s="15" t="s">
        <v>489</v>
      </c>
      <c r="G204" s="15" t="s">
        <v>12262</v>
      </c>
      <c r="H204" s="15">
        <v>235.0</v>
      </c>
      <c r="I204" s="15" t="s">
        <v>12759</v>
      </c>
      <c r="J204" s="15" t="s">
        <v>12262</v>
      </c>
    </row>
    <row r="205">
      <c r="A205" s="15" t="s">
        <v>497</v>
      </c>
      <c r="B205" s="14" t="s">
        <v>6207</v>
      </c>
      <c r="C205" s="15" t="s">
        <v>1656</v>
      </c>
      <c r="D205" s="15" t="s">
        <v>1657</v>
      </c>
      <c r="F205" s="15" t="s">
        <v>497</v>
      </c>
      <c r="G205" s="15" t="s">
        <v>12266</v>
      </c>
      <c r="H205" s="15">
        <v>236.0</v>
      </c>
      <c r="I205" s="15" t="s">
        <v>12761</v>
      </c>
      <c r="J205" s="15" t="s">
        <v>12266</v>
      </c>
    </row>
    <row r="206">
      <c r="A206" s="15" t="s">
        <v>505</v>
      </c>
      <c r="B206" s="14" t="s">
        <v>6209</v>
      </c>
      <c r="C206" s="15" t="s">
        <v>1662</v>
      </c>
      <c r="D206" s="15" t="s">
        <v>1663</v>
      </c>
      <c r="F206" s="15" t="s">
        <v>505</v>
      </c>
      <c r="G206" s="15" t="s">
        <v>12270</v>
      </c>
      <c r="H206" s="15">
        <v>237.0</v>
      </c>
      <c r="I206" s="15" t="s">
        <v>12764</v>
      </c>
      <c r="J206" s="15" t="s">
        <v>12270</v>
      </c>
    </row>
    <row r="207">
      <c r="A207" s="15" t="s">
        <v>513</v>
      </c>
      <c r="B207" s="14" t="s">
        <v>6212</v>
      </c>
      <c r="C207" s="15" t="s">
        <v>1668</v>
      </c>
      <c r="D207" s="15" t="s">
        <v>1669</v>
      </c>
      <c r="F207" s="15" t="s">
        <v>513</v>
      </c>
      <c r="G207" s="15" t="s">
        <v>12272</v>
      </c>
      <c r="H207" s="15">
        <v>237.0</v>
      </c>
      <c r="I207" s="15" t="s">
        <v>12767</v>
      </c>
      <c r="J207" s="15" t="s">
        <v>12272</v>
      </c>
    </row>
    <row r="208">
      <c r="A208" s="15" t="s">
        <v>520</v>
      </c>
      <c r="B208" s="14" t="s">
        <v>6214</v>
      </c>
      <c r="C208" s="15" t="s">
        <v>1674</v>
      </c>
      <c r="D208" s="15" t="s">
        <v>1675</v>
      </c>
      <c r="F208" s="15" t="s">
        <v>520</v>
      </c>
      <c r="G208" s="15" t="s">
        <v>12274</v>
      </c>
      <c r="H208" s="15">
        <v>238.0</v>
      </c>
      <c r="I208" s="15" t="s">
        <v>12769</v>
      </c>
      <c r="J208" s="15" t="s">
        <v>12274</v>
      </c>
    </row>
    <row r="209">
      <c r="A209" s="15" t="s">
        <v>528</v>
      </c>
      <c r="B209" s="14" t="s">
        <v>6217</v>
      </c>
      <c r="C209" s="15" t="s">
        <v>1680</v>
      </c>
      <c r="D209" s="15" t="s">
        <v>1681</v>
      </c>
      <c r="F209" s="15" t="s">
        <v>528</v>
      </c>
      <c r="G209" s="15" t="s">
        <v>12276</v>
      </c>
      <c r="H209" s="15">
        <v>240.0</v>
      </c>
      <c r="I209" s="15" t="s">
        <v>12771</v>
      </c>
      <c r="J209" s="15" t="s">
        <v>12276</v>
      </c>
    </row>
    <row r="210">
      <c r="A210" s="15" t="s">
        <v>535</v>
      </c>
      <c r="B210" s="14" t="s">
        <v>6219</v>
      </c>
      <c r="C210" s="15" t="s">
        <v>1686</v>
      </c>
      <c r="D210" s="15" t="s">
        <v>1687</v>
      </c>
      <c r="F210" s="15" t="s">
        <v>535</v>
      </c>
      <c r="G210" s="15" t="s">
        <v>12278</v>
      </c>
      <c r="H210" s="15">
        <v>240.0</v>
      </c>
      <c r="I210" s="15" t="s">
        <v>12774</v>
      </c>
      <c r="J210" s="15" t="s">
        <v>12278</v>
      </c>
    </row>
    <row r="211">
      <c r="A211" s="15" t="s">
        <v>543</v>
      </c>
      <c r="B211" s="14" t="s">
        <v>6222</v>
      </c>
      <c r="C211" s="15" t="s">
        <v>1692</v>
      </c>
      <c r="D211" s="15" t="s">
        <v>1693</v>
      </c>
      <c r="F211" s="15" t="s">
        <v>543</v>
      </c>
      <c r="G211" s="15" t="s">
        <v>12281</v>
      </c>
      <c r="H211" s="15">
        <v>241.0</v>
      </c>
      <c r="I211" s="15" t="s">
        <v>12777</v>
      </c>
      <c r="J211" s="15" t="s">
        <v>12281</v>
      </c>
    </row>
    <row r="212">
      <c r="A212" s="15" t="s">
        <v>553</v>
      </c>
      <c r="B212" s="14" t="s">
        <v>6224</v>
      </c>
      <c r="C212" s="15" t="s">
        <v>1698</v>
      </c>
      <c r="D212" s="15" t="s">
        <v>1699</v>
      </c>
      <c r="F212" s="15" t="s">
        <v>553</v>
      </c>
      <c r="G212" s="15" t="s">
        <v>12285</v>
      </c>
      <c r="H212" s="15">
        <v>243.0</v>
      </c>
      <c r="I212" s="15" t="s">
        <v>12780</v>
      </c>
      <c r="J212" s="15" t="s">
        <v>12285</v>
      </c>
    </row>
    <row r="213">
      <c r="A213" s="15" t="s">
        <v>561</v>
      </c>
      <c r="B213" s="14" t="s">
        <v>6227</v>
      </c>
      <c r="C213" s="15" t="s">
        <v>1710</v>
      </c>
      <c r="D213" s="15" t="s">
        <v>1711</v>
      </c>
      <c r="F213" s="15" t="s">
        <v>561</v>
      </c>
      <c r="G213" s="15" t="s">
        <v>12784</v>
      </c>
      <c r="H213" s="15">
        <v>243.0</v>
      </c>
      <c r="I213" s="15" t="s">
        <v>12783</v>
      </c>
      <c r="J213" s="15" t="s">
        <v>12784</v>
      </c>
    </row>
    <row r="214">
      <c r="A214" s="15" t="s">
        <v>569</v>
      </c>
      <c r="B214" s="14" t="s">
        <v>6230</v>
      </c>
      <c r="C214" s="15" t="s">
        <v>1718</v>
      </c>
      <c r="D214" s="15" t="s">
        <v>1719</v>
      </c>
      <c r="F214" s="15" t="s">
        <v>569</v>
      </c>
      <c r="G214" s="15" t="s">
        <v>12291</v>
      </c>
      <c r="H214" s="15">
        <v>243.0</v>
      </c>
      <c r="I214" s="15" t="s">
        <v>12787</v>
      </c>
      <c r="J214" s="15" t="s">
        <v>12291</v>
      </c>
    </row>
    <row r="215">
      <c r="A215" s="15" t="s">
        <v>577</v>
      </c>
      <c r="B215" s="14" t="s">
        <v>6232</v>
      </c>
      <c r="C215" s="15" t="s">
        <v>1724</v>
      </c>
      <c r="D215" s="15" t="s">
        <v>1725</v>
      </c>
      <c r="F215" s="15" t="s">
        <v>577</v>
      </c>
      <c r="G215" s="15" t="s">
        <v>12293</v>
      </c>
      <c r="H215" s="15">
        <v>246.0</v>
      </c>
      <c r="I215" s="15" t="s">
        <v>12790</v>
      </c>
      <c r="J215" s="15" t="s">
        <v>12293</v>
      </c>
    </row>
    <row r="216">
      <c r="A216" s="15" t="s">
        <v>587</v>
      </c>
      <c r="B216" s="14" t="s">
        <v>6235</v>
      </c>
      <c r="C216" s="15" t="s">
        <v>1734</v>
      </c>
      <c r="D216" s="15" t="s">
        <v>1735</v>
      </c>
      <c r="F216" s="15" t="s">
        <v>587</v>
      </c>
      <c r="G216" s="15" t="s">
        <v>12299</v>
      </c>
      <c r="H216" s="15">
        <v>247.0</v>
      </c>
      <c r="I216" s="15" t="s">
        <v>12795</v>
      </c>
      <c r="J216" s="15" t="s">
        <v>12299</v>
      </c>
    </row>
    <row r="217">
      <c r="A217" s="15" t="s">
        <v>595</v>
      </c>
      <c r="B217" s="14" t="s">
        <v>6238</v>
      </c>
      <c r="C217" s="15" t="s">
        <v>1740</v>
      </c>
      <c r="D217" s="15" t="s">
        <v>1741</v>
      </c>
      <c r="F217" s="15" t="s">
        <v>595</v>
      </c>
      <c r="G217" s="15" t="s">
        <v>12303</v>
      </c>
      <c r="H217" s="15">
        <v>247.0</v>
      </c>
      <c r="I217" s="15" t="s">
        <v>12798</v>
      </c>
      <c r="J217" s="15" t="s">
        <v>12303</v>
      </c>
    </row>
    <row r="218">
      <c r="A218" s="15" t="s">
        <v>603</v>
      </c>
      <c r="B218" s="14" t="s">
        <v>6241</v>
      </c>
      <c r="C218" s="15" t="s">
        <v>1762</v>
      </c>
      <c r="D218" s="15" t="s">
        <v>1763</v>
      </c>
      <c r="F218" s="15" t="s">
        <v>603</v>
      </c>
      <c r="G218" s="15" t="s">
        <v>12307</v>
      </c>
      <c r="H218" s="15">
        <v>250.0</v>
      </c>
      <c r="I218" s="15" t="s">
        <v>12801</v>
      </c>
      <c r="J218" s="15" t="s">
        <v>12307</v>
      </c>
    </row>
    <row r="219">
      <c r="A219" s="15" t="s">
        <v>611</v>
      </c>
      <c r="B219" s="14" t="s">
        <v>6243</v>
      </c>
      <c r="C219" s="15" t="s">
        <v>1768</v>
      </c>
      <c r="D219" s="15" t="s">
        <v>1769</v>
      </c>
      <c r="F219" s="15" t="s">
        <v>611</v>
      </c>
      <c r="G219" s="15" t="s">
        <v>12311</v>
      </c>
      <c r="H219" s="15">
        <v>250.0</v>
      </c>
      <c r="I219" s="15" t="s">
        <v>12804</v>
      </c>
      <c r="J219" s="15" t="s">
        <v>12311</v>
      </c>
    </row>
    <row r="220">
      <c r="A220" s="15" t="s">
        <v>619</v>
      </c>
      <c r="B220" s="14" t="s">
        <v>6246</v>
      </c>
      <c r="C220" s="15" t="s">
        <v>1774</v>
      </c>
      <c r="D220" s="15" t="s">
        <v>1775</v>
      </c>
      <c r="F220" s="15" t="s">
        <v>619</v>
      </c>
      <c r="G220" s="15" t="s">
        <v>12313</v>
      </c>
      <c r="H220" s="15">
        <v>251.0</v>
      </c>
      <c r="I220" s="15" t="s">
        <v>12807</v>
      </c>
      <c r="J220" s="15" t="s">
        <v>12313</v>
      </c>
    </row>
    <row r="221">
      <c r="A221" s="15" t="s">
        <v>627</v>
      </c>
      <c r="B221" s="14" t="s">
        <v>6249</v>
      </c>
      <c r="C221" s="15" t="s">
        <v>1780</v>
      </c>
      <c r="D221" s="15" t="s">
        <v>1781</v>
      </c>
      <c r="F221" s="15" t="s">
        <v>627</v>
      </c>
      <c r="G221" s="15" t="s">
        <v>12315</v>
      </c>
      <c r="H221" s="15">
        <v>252.0</v>
      </c>
      <c r="I221" s="15" t="s">
        <v>12810</v>
      </c>
      <c r="J221" s="15" t="s">
        <v>12315</v>
      </c>
    </row>
    <row r="222">
      <c r="A222" s="15" t="s">
        <v>641</v>
      </c>
      <c r="B222" s="14" t="s">
        <v>6251</v>
      </c>
      <c r="C222" s="15" t="s">
        <v>1786</v>
      </c>
      <c r="D222" s="15" t="s">
        <v>1787</v>
      </c>
      <c r="F222" s="15" t="s">
        <v>641</v>
      </c>
      <c r="G222" s="15" t="s">
        <v>12317</v>
      </c>
      <c r="H222" s="15">
        <v>254.0</v>
      </c>
      <c r="I222" s="15" t="s">
        <v>12813</v>
      </c>
      <c r="J222" s="15" t="s">
        <v>12317</v>
      </c>
    </row>
    <row r="223">
      <c r="A223" s="15" t="s">
        <v>650</v>
      </c>
      <c r="B223" s="14" t="s">
        <v>6254</v>
      </c>
      <c r="C223" s="15" t="s">
        <v>1794</v>
      </c>
      <c r="D223" s="15" t="s">
        <v>1795</v>
      </c>
      <c r="F223" s="15" t="s">
        <v>650</v>
      </c>
      <c r="G223" s="15" t="s">
        <v>12321</v>
      </c>
      <c r="H223" s="15">
        <v>255.0</v>
      </c>
      <c r="I223" s="15" t="s">
        <v>12816</v>
      </c>
      <c r="J223" s="15" t="s">
        <v>12321</v>
      </c>
    </row>
    <row r="224">
      <c r="A224" s="15" t="s">
        <v>660</v>
      </c>
      <c r="B224" s="14" t="s">
        <v>6257</v>
      </c>
      <c r="C224" s="15" t="s">
        <v>1806</v>
      </c>
      <c r="D224" s="15" t="s">
        <v>1807</v>
      </c>
      <c r="F224" s="15" t="s">
        <v>660</v>
      </c>
      <c r="G224" s="15" t="s">
        <v>12323</v>
      </c>
      <c r="H224" s="15">
        <v>258.0</v>
      </c>
      <c r="I224" s="15" t="s">
        <v>12819</v>
      </c>
      <c r="J224" s="15" t="s">
        <v>12323</v>
      </c>
    </row>
    <row r="225">
      <c r="A225" s="15" t="s">
        <v>668</v>
      </c>
      <c r="B225" s="14" t="s">
        <v>6259</v>
      </c>
      <c r="C225" s="15" t="s">
        <v>1812</v>
      </c>
      <c r="D225" s="15" t="s">
        <v>1813</v>
      </c>
      <c r="F225" s="15" t="s">
        <v>668</v>
      </c>
      <c r="G225" s="15" t="s">
        <v>12325</v>
      </c>
      <c r="H225" s="15">
        <v>258.0</v>
      </c>
      <c r="I225" s="15" t="s">
        <v>12822</v>
      </c>
      <c r="J225" s="15" t="s">
        <v>12325</v>
      </c>
    </row>
    <row r="226">
      <c r="A226" s="15" t="s">
        <v>678</v>
      </c>
      <c r="B226" s="14" t="s">
        <v>6261</v>
      </c>
      <c r="C226" s="15" t="s">
        <v>1818</v>
      </c>
      <c r="D226" s="15" t="s">
        <v>1819</v>
      </c>
      <c r="F226" s="15" t="s">
        <v>678</v>
      </c>
      <c r="G226" s="15" t="s">
        <v>12330</v>
      </c>
      <c r="H226" s="15">
        <v>260.0</v>
      </c>
      <c r="I226" s="15" t="s">
        <v>12825</v>
      </c>
      <c r="J226" s="15" t="s">
        <v>12330</v>
      </c>
    </row>
    <row r="227">
      <c r="A227" s="15" t="s">
        <v>686</v>
      </c>
      <c r="B227" s="14" t="s">
        <v>6263</v>
      </c>
      <c r="C227" s="15" t="s">
        <v>1824</v>
      </c>
      <c r="D227" s="15" t="s">
        <v>1825</v>
      </c>
      <c r="F227" s="15" t="s">
        <v>686</v>
      </c>
      <c r="G227" s="15" t="s">
        <v>12332</v>
      </c>
      <c r="H227" s="15">
        <v>263.0</v>
      </c>
      <c r="I227" s="15" t="s">
        <v>12828</v>
      </c>
      <c r="J227" s="15" t="s">
        <v>12332</v>
      </c>
    </row>
    <row r="228">
      <c r="A228" s="15" t="s">
        <v>694</v>
      </c>
      <c r="B228" s="14" t="s">
        <v>6265</v>
      </c>
      <c r="C228" s="15" t="s">
        <v>1830</v>
      </c>
      <c r="D228" s="15" t="s">
        <v>1831</v>
      </c>
      <c r="F228" s="15" t="s">
        <v>694</v>
      </c>
      <c r="G228" s="15" t="s">
        <v>12334</v>
      </c>
      <c r="H228" s="15">
        <v>264.0</v>
      </c>
      <c r="I228" s="15" t="s">
        <v>12831</v>
      </c>
      <c r="J228" s="15" t="s">
        <v>12334</v>
      </c>
    </row>
    <row r="229">
      <c r="A229" s="15" t="s">
        <v>702</v>
      </c>
      <c r="B229" s="14" t="s">
        <v>6267</v>
      </c>
      <c r="C229" s="15" t="s">
        <v>1836</v>
      </c>
      <c r="D229" s="15" t="s">
        <v>1837</v>
      </c>
      <c r="F229" s="15" t="s">
        <v>702</v>
      </c>
      <c r="G229" s="15" t="s">
        <v>12338</v>
      </c>
      <c r="H229" s="15">
        <v>264.0</v>
      </c>
      <c r="I229" s="15" t="s">
        <v>12834</v>
      </c>
      <c r="J229" s="15" t="s">
        <v>12338</v>
      </c>
    </row>
    <row r="230">
      <c r="A230" s="15" t="s">
        <v>710</v>
      </c>
      <c r="B230" s="14" t="s">
        <v>6269</v>
      </c>
      <c r="C230" s="15" t="s">
        <v>1841</v>
      </c>
      <c r="D230" s="15" t="s">
        <v>1842</v>
      </c>
      <c r="F230" s="15" t="s">
        <v>710</v>
      </c>
      <c r="G230" s="15" t="s">
        <v>12340</v>
      </c>
      <c r="H230" s="15">
        <v>264.0</v>
      </c>
      <c r="I230" s="15" t="s">
        <v>12837</v>
      </c>
      <c r="J230" s="15" t="s">
        <v>12340</v>
      </c>
    </row>
    <row r="231">
      <c r="A231" s="15" t="s">
        <v>718</v>
      </c>
      <c r="B231" s="14" t="s">
        <v>6272</v>
      </c>
      <c r="C231" s="15" t="s">
        <v>1847</v>
      </c>
      <c r="D231" s="15" t="s">
        <v>1848</v>
      </c>
      <c r="F231" s="15" t="s">
        <v>718</v>
      </c>
      <c r="G231" s="15" t="s">
        <v>12342</v>
      </c>
      <c r="H231" s="15">
        <v>265.0</v>
      </c>
      <c r="I231" s="15" t="s">
        <v>12840</v>
      </c>
      <c r="J231" s="15" t="s">
        <v>12342</v>
      </c>
    </row>
    <row r="232">
      <c r="A232" s="15" t="s">
        <v>728</v>
      </c>
      <c r="B232" s="14" t="s">
        <v>6274</v>
      </c>
      <c r="C232" s="15" t="s">
        <v>1853</v>
      </c>
      <c r="D232" s="15" t="s">
        <v>1854</v>
      </c>
      <c r="F232" s="15" t="s">
        <v>728</v>
      </c>
      <c r="G232" s="15" t="s">
        <v>12342</v>
      </c>
      <c r="H232" s="15">
        <v>265.0</v>
      </c>
      <c r="I232" s="15" t="s">
        <v>12843</v>
      </c>
      <c r="J232" s="15" t="s">
        <v>12342</v>
      </c>
    </row>
    <row r="233">
      <c r="A233" s="15" t="s">
        <v>735</v>
      </c>
      <c r="B233" s="14" t="s">
        <v>6276</v>
      </c>
      <c r="C233" s="15" t="s">
        <v>1859</v>
      </c>
      <c r="D233" s="15" t="s">
        <v>1860</v>
      </c>
      <c r="F233" s="15" t="s">
        <v>735</v>
      </c>
      <c r="G233" s="15" t="s">
        <v>12346</v>
      </c>
      <c r="H233" s="15">
        <v>266.0</v>
      </c>
      <c r="I233" s="15" t="s">
        <v>12846</v>
      </c>
      <c r="J233" s="15" t="s">
        <v>12346</v>
      </c>
    </row>
    <row r="234">
      <c r="A234" s="15" t="s">
        <v>743</v>
      </c>
      <c r="B234" s="14" t="s">
        <v>6279</v>
      </c>
      <c r="C234" s="15" t="s">
        <v>1865</v>
      </c>
      <c r="D234" s="15" t="s">
        <v>1866</v>
      </c>
      <c r="F234" s="15" t="s">
        <v>743</v>
      </c>
      <c r="G234" s="15" t="s">
        <v>12349</v>
      </c>
      <c r="H234" s="15">
        <v>266.0</v>
      </c>
      <c r="I234" s="15" t="s">
        <v>12849</v>
      </c>
      <c r="J234" s="15" t="s">
        <v>12349</v>
      </c>
    </row>
    <row r="235">
      <c r="A235" s="15" t="s">
        <v>751</v>
      </c>
      <c r="B235" s="14" t="s">
        <v>6281</v>
      </c>
      <c r="C235" s="15" t="s">
        <v>1871</v>
      </c>
      <c r="D235" s="15" t="s">
        <v>1872</v>
      </c>
      <c r="F235" s="15" t="s">
        <v>751</v>
      </c>
      <c r="G235" s="15" t="s">
        <v>12353</v>
      </c>
      <c r="H235" s="15">
        <v>266.0</v>
      </c>
      <c r="I235" s="15" t="s">
        <v>12852</v>
      </c>
      <c r="J235" s="15" t="s">
        <v>12353</v>
      </c>
    </row>
    <row r="236">
      <c r="A236" s="15" t="s">
        <v>759</v>
      </c>
      <c r="B236" s="14" t="s">
        <v>6283</v>
      </c>
      <c r="C236" s="15" t="s">
        <v>1877</v>
      </c>
      <c r="D236" s="15" t="s">
        <v>1878</v>
      </c>
      <c r="F236" s="15" t="s">
        <v>759</v>
      </c>
      <c r="G236" s="15" t="s">
        <v>12357</v>
      </c>
      <c r="H236" s="15">
        <v>267.0</v>
      </c>
      <c r="I236" s="15" t="s">
        <v>12855</v>
      </c>
      <c r="J236" s="15" t="s">
        <v>12357</v>
      </c>
    </row>
    <row r="237">
      <c r="A237" s="15" t="s">
        <v>767</v>
      </c>
      <c r="B237" s="14" t="s">
        <v>6285</v>
      </c>
      <c r="C237" s="15" t="s">
        <v>1883</v>
      </c>
      <c r="D237" s="15" t="s">
        <v>1884</v>
      </c>
      <c r="F237" s="15" t="s">
        <v>767</v>
      </c>
      <c r="G237" s="15" t="s">
        <v>12361</v>
      </c>
      <c r="H237" s="15">
        <v>268.0</v>
      </c>
      <c r="I237" s="15" t="s">
        <v>12858</v>
      </c>
      <c r="J237" s="15" t="s">
        <v>12361</v>
      </c>
    </row>
    <row r="238">
      <c r="A238" s="15" t="s">
        <v>775</v>
      </c>
      <c r="B238" s="14" t="s">
        <v>6287</v>
      </c>
      <c r="C238" s="15" t="s">
        <v>1889</v>
      </c>
      <c r="D238" s="15" t="s">
        <v>1890</v>
      </c>
      <c r="F238" s="15" t="s">
        <v>775</v>
      </c>
      <c r="G238" s="15" t="s">
        <v>12365</v>
      </c>
      <c r="H238" s="15">
        <v>268.0</v>
      </c>
      <c r="I238" s="15" t="s">
        <v>12861</v>
      </c>
      <c r="J238" s="15" t="s">
        <v>12365</v>
      </c>
    </row>
    <row r="239">
      <c r="A239" s="15" t="s">
        <v>783</v>
      </c>
      <c r="B239" s="14" t="s">
        <v>6289</v>
      </c>
      <c r="C239" s="15" t="s">
        <v>1895</v>
      </c>
      <c r="D239" s="15" t="s">
        <v>1896</v>
      </c>
      <c r="F239" s="15" t="s">
        <v>783</v>
      </c>
      <c r="G239" s="15" t="s">
        <v>12369</v>
      </c>
      <c r="H239" s="15">
        <v>269.0</v>
      </c>
      <c r="I239" s="15" t="s">
        <v>12864</v>
      </c>
      <c r="J239" s="15" t="s">
        <v>12369</v>
      </c>
    </row>
    <row r="240">
      <c r="A240" s="15" t="s">
        <v>791</v>
      </c>
      <c r="B240" s="14" t="s">
        <v>6291</v>
      </c>
      <c r="C240" s="15" t="s">
        <v>1901</v>
      </c>
      <c r="D240" s="15" t="s">
        <v>1902</v>
      </c>
      <c r="F240" s="15" t="s">
        <v>791</v>
      </c>
      <c r="G240" s="15" t="s">
        <v>12373</v>
      </c>
      <c r="H240" s="15">
        <v>270.0</v>
      </c>
      <c r="I240" s="15" t="s">
        <v>12867</v>
      </c>
      <c r="J240" s="15" t="s">
        <v>12373</v>
      </c>
    </row>
    <row r="241">
      <c r="A241" s="15" t="s">
        <v>799</v>
      </c>
      <c r="B241" s="14" t="s">
        <v>6293</v>
      </c>
      <c r="C241" s="15" t="s">
        <v>1907</v>
      </c>
      <c r="D241" s="15" t="s">
        <v>1908</v>
      </c>
      <c r="F241" s="15" t="s">
        <v>799</v>
      </c>
      <c r="G241" s="15" t="s">
        <v>12377</v>
      </c>
      <c r="H241" s="15">
        <v>271.0</v>
      </c>
      <c r="I241" s="15" t="s">
        <v>12870</v>
      </c>
      <c r="J241" s="15" t="s">
        <v>12377</v>
      </c>
    </row>
    <row r="242">
      <c r="A242" s="15" t="s">
        <v>813</v>
      </c>
      <c r="B242" s="14" t="s">
        <v>6295</v>
      </c>
      <c r="C242" s="15" t="s">
        <v>1913</v>
      </c>
      <c r="D242" s="15" t="s">
        <v>1914</v>
      </c>
      <c r="F242" s="15" t="s">
        <v>813</v>
      </c>
      <c r="G242" s="15" t="s">
        <v>12383</v>
      </c>
      <c r="H242" s="15">
        <v>272.0</v>
      </c>
      <c r="I242" s="15" t="s">
        <v>12873</v>
      </c>
      <c r="J242" s="15" t="s">
        <v>12383</v>
      </c>
    </row>
    <row r="243">
      <c r="A243" s="15" t="s">
        <v>820</v>
      </c>
      <c r="B243" s="14" t="s">
        <v>6297</v>
      </c>
      <c r="C243" s="15" t="s">
        <v>1920</v>
      </c>
      <c r="D243" s="15" t="s">
        <v>1921</v>
      </c>
      <c r="F243" s="15" t="s">
        <v>820</v>
      </c>
      <c r="G243" s="15" t="s">
        <v>12387</v>
      </c>
      <c r="H243" s="15">
        <v>272.0</v>
      </c>
      <c r="I243" s="15" t="s">
        <v>12876</v>
      </c>
      <c r="J243" s="15" t="s">
        <v>12387</v>
      </c>
    </row>
    <row r="244">
      <c r="A244" s="15" t="s">
        <v>828</v>
      </c>
      <c r="B244" s="14" t="s">
        <v>6300</v>
      </c>
      <c r="C244" s="15" t="s">
        <v>1926</v>
      </c>
      <c r="D244" s="15" t="s">
        <v>1927</v>
      </c>
      <c r="F244" s="15" t="s">
        <v>828</v>
      </c>
      <c r="G244" s="15" t="s">
        <v>12391</v>
      </c>
      <c r="H244" s="15">
        <v>273.0</v>
      </c>
      <c r="I244" s="15" t="s">
        <v>12879</v>
      </c>
      <c r="J244" s="15" t="s">
        <v>12391</v>
      </c>
    </row>
    <row r="245">
      <c r="A245" s="15" t="s">
        <v>836</v>
      </c>
      <c r="B245" s="14" t="s">
        <v>6302</v>
      </c>
      <c r="C245" s="15" t="s">
        <v>1932</v>
      </c>
      <c r="D245" s="15" t="s">
        <v>1933</v>
      </c>
      <c r="F245" s="15" t="s">
        <v>836</v>
      </c>
      <c r="G245" s="15" t="s">
        <v>12393</v>
      </c>
      <c r="H245" s="15">
        <v>274.0</v>
      </c>
      <c r="I245" s="15" t="s">
        <v>12882</v>
      </c>
      <c r="J245" s="15" t="s">
        <v>12393</v>
      </c>
    </row>
    <row r="246">
      <c r="A246" s="15" t="s">
        <v>844</v>
      </c>
      <c r="B246" s="14" t="s">
        <v>6305</v>
      </c>
      <c r="C246" s="15" t="s">
        <v>1938</v>
      </c>
      <c r="D246" s="15" t="s">
        <v>1939</v>
      </c>
      <c r="F246" s="15" t="s">
        <v>844</v>
      </c>
      <c r="G246" s="15" t="s">
        <v>12397</v>
      </c>
      <c r="H246" s="15">
        <v>275.0</v>
      </c>
      <c r="I246" s="15" t="s">
        <v>12885</v>
      </c>
      <c r="J246" s="15" t="s">
        <v>12397</v>
      </c>
    </row>
    <row r="247">
      <c r="A247" s="15" t="s">
        <v>852</v>
      </c>
      <c r="B247" s="14" t="s">
        <v>6308</v>
      </c>
      <c r="C247" s="15" t="s">
        <v>1944</v>
      </c>
      <c r="D247" s="15" t="s">
        <v>1945</v>
      </c>
      <c r="F247" s="15" t="s">
        <v>852</v>
      </c>
      <c r="G247" s="15" t="s">
        <v>12400</v>
      </c>
      <c r="H247" s="15">
        <v>277.0</v>
      </c>
      <c r="I247" s="15" t="s">
        <v>12888</v>
      </c>
      <c r="J247" s="15" t="s">
        <v>12400</v>
      </c>
    </row>
    <row r="248">
      <c r="A248" s="15" t="s">
        <v>860</v>
      </c>
      <c r="B248" s="14" t="s">
        <v>6311</v>
      </c>
      <c r="C248" s="15" t="s">
        <v>1950</v>
      </c>
      <c r="D248" s="15" t="s">
        <v>1951</v>
      </c>
      <c r="F248" s="15" t="s">
        <v>860</v>
      </c>
      <c r="G248" s="15" t="s">
        <v>12404</v>
      </c>
      <c r="H248" s="15">
        <v>278.0</v>
      </c>
      <c r="I248" s="15" t="s">
        <v>12891</v>
      </c>
      <c r="J248" s="15" t="s">
        <v>12404</v>
      </c>
    </row>
    <row r="249">
      <c r="A249" s="15" t="s">
        <v>868</v>
      </c>
      <c r="B249" s="14" t="s">
        <v>6313</v>
      </c>
      <c r="C249" s="15" t="s">
        <v>1956</v>
      </c>
      <c r="D249" s="15" t="s">
        <v>1957</v>
      </c>
      <c r="F249" s="15" t="s">
        <v>868</v>
      </c>
      <c r="G249" s="15" t="s">
        <v>12408</v>
      </c>
      <c r="H249" s="15">
        <v>279.0</v>
      </c>
      <c r="I249" s="15" t="s">
        <v>12894</v>
      </c>
      <c r="J249" s="15" t="s">
        <v>12408</v>
      </c>
    </row>
    <row r="250">
      <c r="A250" s="15" t="s">
        <v>876</v>
      </c>
      <c r="B250" s="14" t="s">
        <v>6316</v>
      </c>
      <c r="C250" s="15" t="s">
        <v>1963</v>
      </c>
      <c r="D250" s="15" t="s">
        <v>1964</v>
      </c>
      <c r="F250" s="15" t="s">
        <v>876</v>
      </c>
      <c r="G250" s="15" t="s">
        <v>12412</v>
      </c>
      <c r="H250" s="15">
        <v>281.0</v>
      </c>
      <c r="I250" s="15" t="s">
        <v>12895</v>
      </c>
      <c r="J250" s="15" t="s">
        <v>12412</v>
      </c>
    </row>
    <row r="251">
      <c r="A251" s="15" t="s">
        <v>884</v>
      </c>
      <c r="B251" s="14" t="s">
        <v>6318</v>
      </c>
      <c r="C251" s="15" t="s">
        <v>1969</v>
      </c>
      <c r="D251" s="15" t="s">
        <v>1970</v>
      </c>
      <c r="F251" s="15" t="s">
        <v>884</v>
      </c>
      <c r="G251" s="15" t="s">
        <v>12416</v>
      </c>
      <c r="H251" s="15">
        <v>282.0</v>
      </c>
      <c r="I251" s="15" t="s">
        <v>12898</v>
      </c>
      <c r="J251" s="15" t="s">
        <v>12416</v>
      </c>
    </row>
    <row r="252">
      <c r="A252" s="15" t="s">
        <v>894</v>
      </c>
      <c r="B252" s="14" t="s">
        <v>6320</v>
      </c>
      <c r="C252" s="15" t="s">
        <v>1977</v>
      </c>
      <c r="D252" s="15" t="s">
        <v>1978</v>
      </c>
      <c r="F252" s="15" t="s">
        <v>894</v>
      </c>
      <c r="G252" s="15" t="s">
        <v>12420</v>
      </c>
      <c r="H252" s="15">
        <v>283.0</v>
      </c>
      <c r="I252" s="15" t="s">
        <v>12900</v>
      </c>
      <c r="J252" s="15" t="s">
        <v>12420</v>
      </c>
    </row>
    <row r="253">
      <c r="A253" s="15" t="s">
        <v>901</v>
      </c>
      <c r="B253" s="14" t="s">
        <v>6322</v>
      </c>
      <c r="C253" s="15" t="s">
        <v>1985</v>
      </c>
      <c r="D253" s="15" t="s">
        <v>1986</v>
      </c>
      <c r="F253" s="15" t="s">
        <v>901</v>
      </c>
      <c r="G253" s="15" t="s">
        <v>12424</v>
      </c>
      <c r="H253" s="15">
        <v>284.0</v>
      </c>
      <c r="I253" s="15" t="s">
        <v>12903</v>
      </c>
      <c r="J253" s="15" t="s">
        <v>12424</v>
      </c>
    </row>
    <row r="254">
      <c r="A254" s="15" t="s">
        <v>909</v>
      </c>
      <c r="B254" s="14" t="s">
        <v>6325</v>
      </c>
      <c r="C254" s="15" t="s">
        <v>1991</v>
      </c>
      <c r="D254" s="15" t="s">
        <v>1992</v>
      </c>
      <c r="F254" s="15" t="s">
        <v>909</v>
      </c>
      <c r="G254" s="15" t="s">
        <v>12428</v>
      </c>
      <c r="H254" s="15">
        <v>285.0</v>
      </c>
      <c r="I254" s="15" t="s">
        <v>12906</v>
      </c>
      <c r="J254" s="15" t="s">
        <v>12428</v>
      </c>
    </row>
    <row r="255">
      <c r="A255" s="15" t="s">
        <v>917</v>
      </c>
      <c r="B255" s="14" t="s">
        <v>6327</v>
      </c>
      <c r="C255" s="15" t="s">
        <v>1998</v>
      </c>
      <c r="D255" s="15" t="s">
        <v>1999</v>
      </c>
      <c r="F255" s="15" t="s">
        <v>917</v>
      </c>
      <c r="G255" s="15" t="s">
        <v>12432</v>
      </c>
      <c r="H255" s="15">
        <v>286.0</v>
      </c>
      <c r="I255" s="15" t="s">
        <v>12909</v>
      </c>
      <c r="J255" s="15" t="s">
        <v>12432</v>
      </c>
    </row>
    <row r="256">
      <c r="A256" s="15" t="s">
        <v>925</v>
      </c>
      <c r="B256" s="14" t="s">
        <v>6330</v>
      </c>
      <c r="C256" s="15" t="s">
        <v>2004</v>
      </c>
      <c r="D256" s="15" t="s">
        <v>2005</v>
      </c>
      <c r="F256" s="15" t="s">
        <v>925</v>
      </c>
      <c r="G256" s="15" t="s">
        <v>12436</v>
      </c>
      <c r="H256" s="15">
        <v>288.0</v>
      </c>
      <c r="I256" s="15" t="s">
        <v>12912</v>
      </c>
      <c r="J256" s="15" t="s">
        <v>12436</v>
      </c>
    </row>
    <row r="257">
      <c r="A257" s="15" t="s">
        <v>933</v>
      </c>
      <c r="B257" s="14" t="s">
        <v>6333</v>
      </c>
      <c r="C257" s="15" t="s">
        <v>2012</v>
      </c>
      <c r="D257" s="15" t="s">
        <v>2013</v>
      </c>
      <c r="F257" s="15" t="s">
        <v>933</v>
      </c>
      <c r="G257" s="15" t="s">
        <v>12440</v>
      </c>
      <c r="H257" s="15">
        <v>290.0</v>
      </c>
      <c r="I257" s="15" t="s">
        <v>12917</v>
      </c>
      <c r="J257" s="15" t="s">
        <v>12440</v>
      </c>
    </row>
    <row r="258">
      <c r="A258" s="15" t="s">
        <v>945</v>
      </c>
      <c r="B258" s="14" t="s">
        <v>6336</v>
      </c>
      <c r="C258" s="15" t="s">
        <v>2018</v>
      </c>
      <c r="D258" s="15" t="s">
        <v>2019</v>
      </c>
      <c r="F258" s="15" t="s">
        <v>945</v>
      </c>
      <c r="G258" s="15" t="s">
        <v>12444</v>
      </c>
      <c r="H258" s="15">
        <v>290.0</v>
      </c>
      <c r="I258" s="15" t="s">
        <v>12920</v>
      </c>
      <c r="J258" s="15" t="s">
        <v>12444</v>
      </c>
    </row>
    <row r="259">
      <c r="A259" s="15" t="s">
        <v>953</v>
      </c>
      <c r="B259" s="14" t="s">
        <v>6338</v>
      </c>
      <c r="C259" s="15" t="s">
        <v>2024</v>
      </c>
      <c r="D259" s="15" t="s">
        <v>2025</v>
      </c>
      <c r="F259" s="15" t="s">
        <v>953</v>
      </c>
      <c r="G259" s="15" t="s">
        <v>12446</v>
      </c>
      <c r="H259" s="15">
        <v>291.0</v>
      </c>
      <c r="I259" s="15" t="s">
        <v>12923</v>
      </c>
      <c r="J259" s="15" t="s">
        <v>12446</v>
      </c>
    </row>
    <row r="260">
      <c r="A260" s="15" t="s">
        <v>961</v>
      </c>
      <c r="B260" s="14" t="s">
        <v>6340</v>
      </c>
      <c r="C260" s="15" t="s">
        <v>2030</v>
      </c>
      <c r="D260" s="15" t="s">
        <v>2031</v>
      </c>
      <c r="F260" s="15" t="s">
        <v>961</v>
      </c>
      <c r="G260" s="15" t="s">
        <v>12450</v>
      </c>
      <c r="H260" s="15">
        <v>293.0</v>
      </c>
      <c r="I260" s="15" t="s">
        <v>12926</v>
      </c>
      <c r="J260" s="15" t="s">
        <v>12450</v>
      </c>
    </row>
    <row r="261">
      <c r="A261" s="15" t="s">
        <v>969</v>
      </c>
      <c r="B261" s="14" t="s">
        <v>6343</v>
      </c>
      <c r="C261" s="15" t="s">
        <v>2036</v>
      </c>
      <c r="D261" s="15" t="s">
        <v>2037</v>
      </c>
      <c r="F261" s="15" t="s">
        <v>969</v>
      </c>
      <c r="G261" s="15" t="s">
        <v>12454</v>
      </c>
      <c r="H261" s="15">
        <v>295.0</v>
      </c>
      <c r="I261" s="15" t="s">
        <v>12929</v>
      </c>
      <c r="J261" s="15" t="s">
        <v>12454</v>
      </c>
    </row>
    <row r="262">
      <c r="A262" s="15" t="s">
        <v>979</v>
      </c>
      <c r="B262" s="14" t="s">
        <v>6345</v>
      </c>
      <c r="C262" s="15" t="s">
        <v>2042</v>
      </c>
      <c r="D262" s="15" t="s">
        <v>2043</v>
      </c>
      <c r="F262" s="15" t="s">
        <v>979</v>
      </c>
      <c r="G262" s="15" t="s">
        <v>12456</v>
      </c>
      <c r="H262" s="15">
        <v>296.0</v>
      </c>
      <c r="I262" s="15" t="s">
        <v>12932</v>
      </c>
      <c r="J262" s="15" t="s">
        <v>12456</v>
      </c>
    </row>
    <row r="263">
      <c r="A263" s="15" t="s">
        <v>986</v>
      </c>
      <c r="B263" s="14" t="s">
        <v>6348</v>
      </c>
      <c r="C263" s="15" t="s">
        <v>2047</v>
      </c>
      <c r="D263" s="15" t="s">
        <v>2048</v>
      </c>
      <c r="F263" s="15" t="s">
        <v>986</v>
      </c>
      <c r="G263" s="15" t="s">
        <v>12460</v>
      </c>
      <c r="H263" s="15">
        <v>296.0</v>
      </c>
      <c r="I263" s="15" t="s">
        <v>12935</v>
      </c>
      <c r="J263" s="15" t="s">
        <v>12460</v>
      </c>
    </row>
    <row r="264">
      <c r="A264" s="15" t="s">
        <v>994</v>
      </c>
      <c r="B264" s="14" t="s">
        <v>6350</v>
      </c>
      <c r="C264" s="15" t="s">
        <v>2052</v>
      </c>
      <c r="D264" s="15" t="s">
        <v>2053</v>
      </c>
      <c r="F264" s="15" t="s">
        <v>994</v>
      </c>
      <c r="G264" s="15" t="s">
        <v>12466</v>
      </c>
      <c r="H264" s="15">
        <v>297.0</v>
      </c>
      <c r="I264" s="15" t="s">
        <v>12938</v>
      </c>
      <c r="J264" s="15" t="s">
        <v>12466</v>
      </c>
    </row>
    <row r="265">
      <c r="A265" s="15" t="s">
        <v>1002</v>
      </c>
      <c r="B265" s="14" t="s">
        <v>6352</v>
      </c>
      <c r="C265" s="15" t="s">
        <v>2058</v>
      </c>
      <c r="D265" s="15" t="s">
        <v>2059</v>
      </c>
      <c r="F265" s="15" t="s">
        <v>1002</v>
      </c>
      <c r="G265" s="15" t="s">
        <v>12470</v>
      </c>
      <c r="H265" s="15">
        <v>299.0</v>
      </c>
      <c r="I265" s="15" t="s">
        <v>12941</v>
      </c>
      <c r="J265" s="15" t="s">
        <v>12470</v>
      </c>
    </row>
    <row r="266">
      <c r="A266" s="15" t="s">
        <v>1010</v>
      </c>
      <c r="B266" s="14" t="s">
        <v>6355</v>
      </c>
      <c r="C266" s="15" t="s">
        <v>2064</v>
      </c>
      <c r="D266" s="15" t="s">
        <v>2065</v>
      </c>
      <c r="G266" s="15" t="s">
        <v>12474</v>
      </c>
      <c r="H266" s="15">
        <v>299.0</v>
      </c>
      <c r="I266" s="15" t="s">
        <v>12944</v>
      </c>
      <c r="J266" s="15" t="s">
        <v>12474</v>
      </c>
    </row>
    <row r="267">
      <c r="A267" s="15" t="s">
        <v>1036</v>
      </c>
      <c r="B267" s="14" t="s">
        <v>6358</v>
      </c>
      <c r="C267" s="15" t="s">
        <v>2070</v>
      </c>
      <c r="D267" s="15" t="s">
        <v>2071</v>
      </c>
      <c r="F267" s="15" t="s">
        <v>1036</v>
      </c>
      <c r="G267" s="15" t="s">
        <v>12480</v>
      </c>
      <c r="H267" s="15">
        <v>300.0</v>
      </c>
      <c r="I267" s="15" t="s">
        <v>12947</v>
      </c>
      <c r="J267" s="15" t="s">
        <v>12480</v>
      </c>
    </row>
    <row r="268">
      <c r="A268" s="15" t="s">
        <v>1028</v>
      </c>
      <c r="B268" s="14" t="s">
        <v>6093</v>
      </c>
      <c r="C268" s="15" t="s">
        <v>2076</v>
      </c>
      <c r="D268" s="15" t="s">
        <v>2077</v>
      </c>
      <c r="F268" s="15" t="s">
        <v>1028</v>
      </c>
      <c r="G268" s="15" t="s">
        <v>12478</v>
      </c>
      <c r="H268" s="15">
        <v>302.0</v>
      </c>
      <c r="I268" s="15" t="s">
        <v>12950</v>
      </c>
      <c r="J268" s="15" t="s">
        <v>12478</v>
      </c>
    </row>
    <row r="269">
      <c r="A269" s="15" t="s">
        <v>1044</v>
      </c>
      <c r="B269" s="14" t="s">
        <v>6363</v>
      </c>
      <c r="C269" s="15" t="s">
        <v>2082</v>
      </c>
      <c r="D269" s="15" t="s">
        <v>2083</v>
      </c>
      <c r="F269" s="15" t="s">
        <v>1044</v>
      </c>
      <c r="G269" s="15" t="s">
        <v>12482</v>
      </c>
      <c r="H269" s="15">
        <v>303.0</v>
      </c>
      <c r="I269" s="15" t="s">
        <v>12953</v>
      </c>
      <c r="J269" s="15" t="s">
        <v>12482</v>
      </c>
    </row>
    <row r="270">
      <c r="A270" s="15" t="s">
        <v>1057</v>
      </c>
      <c r="B270" s="14" t="s">
        <v>6366</v>
      </c>
      <c r="C270" s="15" t="s">
        <v>2090</v>
      </c>
      <c r="D270" s="15" t="s">
        <v>2091</v>
      </c>
      <c r="F270" s="15" t="s">
        <v>1057</v>
      </c>
      <c r="G270" s="15" t="s">
        <v>12486</v>
      </c>
      <c r="H270" s="15">
        <v>305.0</v>
      </c>
      <c r="I270" s="15" t="s">
        <v>12957</v>
      </c>
      <c r="J270" s="15" t="s">
        <v>12486</v>
      </c>
    </row>
    <row r="271">
      <c r="A271" s="15" t="s">
        <v>1065</v>
      </c>
      <c r="B271" s="14" t="s">
        <v>6369</v>
      </c>
      <c r="C271" s="15" t="s">
        <v>2096</v>
      </c>
      <c r="D271" s="15" t="s">
        <v>2097</v>
      </c>
      <c r="F271" s="15" t="s">
        <v>1065</v>
      </c>
      <c r="G271" s="15" t="s">
        <v>12488</v>
      </c>
      <c r="H271" s="15">
        <v>306.0</v>
      </c>
      <c r="I271" s="15" t="s">
        <v>12960</v>
      </c>
      <c r="J271" s="15" t="s">
        <v>12488</v>
      </c>
    </row>
    <row r="272">
      <c r="A272" s="15" t="s">
        <v>1075</v>
      </c>
      <c r="B272" s="14" t="s">
        <v>6372</v>
      </c>
      <c r="C272" s="15" t="s">
        <v>2102</v>
      </c>
      <c r="D272" s="15" t="s">
        <v>2103</v>
      </c>
      <c r="F272" s="15" t="s">
        <v>1075</v>
      </c>
      <c r="G272" s="15" t="s">
        <v>12492</v>
      </c>
      <c r="H272" s="15">
        <v>307.0</v>
      </c>
      <c r="I272" s="15" t="s">
        <v>12963</v>
      </c>
      <c r="J272" s="15" t="s">
        <v>12492</v>
      </c>
    </row>
    <row r="273">
      <c r="A273" s="15" t="s">
        <v>1082</v>
      </c>
      <c r="B273" s="14" t="s">
        <v>6374</v>
      </c>
      <c r="C273" s="15" t="s">
        <v>2108</v>
      </c>
      <c r="D273" s="15" t="s">
        <v>2109</v>
      </c>
      <c r="F273" s="15" t="s">
        <v>1082</v>
      </c>
      <c r="G273" s="15" t="s">
        <v>12496</v>
      </c>
      <c r="H273" s="15">
        <v>309.0</v>
      </c>
      <c r="I273" s="15" t="s">
        <v>12966</v>
      </c>
      <c r="J273" s="15" t="s">
        <v>12496</v>
      </c>
    </row>
    <row r="274">
      <c r="A274" s="15" t="s">
        <v>136</v>
      </c>
      <c r="B274" s="14" t="s">
        <v>6377</v>
      </c>
      <c r="C274" s="15" t="s">
        <v>2114</v>
      </c>
      <c r="D274" s="15" t="s">
        <v>2115</v>
      </c>
      <c r="F274" s="15" t="s">
        <v>136</v>
      </c>
      <c r="G274" s="15" t="s">
        <v>12500</v>
      </c>
      <c r="H274" s="15">
        <v>312.0</v>
      </c>
      <c r="I274" s="15" t="s">
        <v>12969</v>
      </c>
      <c r="J274" s="15" t="s">
        <v>12500</v>
      </c>
    </row>
    <row r="275">
      <c r="A275" s="15" t="s">
        <v>1099</v>
      </c>
      <c r="B275" s="14" t="s">
        <v>6380</v>
      </c>
      <c r="C275" s="15" t="s">
        <v>15657</v>
      </c>
      <c r="D275" s="15" t="s">
        <v>2121</v>
      </c>
      <c r="F275" s="15" t="s">
        <v>1099</v>
      </c>
      <c r="G275" s="15" t="s">
        <v>12502</v>
      </c>
      <c r="H275" s="15">
        <v>313.0</v>
      </c>
      <c r="I275" s="15" t="s">
        <v>12972</v>
      </c>
      <c r="J275" s="15" t="s">
        <v>12502</v>
      </c>
    </row>
    <row r="276">
      <c r="A276" s="15" t="s">
        <v>1113</v>
      </c>
      <c r="B276" s="14" t="s">
        <v>6383</v>
      </c>
      <c r="C276" s="15" t="s">
        <v>2126</v>
      </c>
      <c r="D276" s="15" t="s">
        <v>2127</v>
      </c>
      <c r="F276" s="15" t="s">
        <v>1113</v>
      </c>
      <c r="G276" s="15" t="s">
        <v>12508</v>
      </c>
      <c r="H276" s="15">
        <v>314.0</v>
      </c>
      <c r="I276" s="15" t="s">
        <v>12975</v>
      </c>
      <c r="J276" s="15" t="s">
        <v>12508</v>
      </c>
    </row>
    <row r="277">
      <c r="A277" s="15" t="s">
        <v>1123</v>
      </c>
      <c r="B277" s="14" t="s">
        <v>6386</v>
      </c>
      <c r="C277" s="15" t="s">
        <v>2134</v>
      </c>
      <c r="D277" s="15" t="s">
        <v>2135</v>
      </c>
      <c r="F277" s="15" t="s">
        <v>1123</v>
      </c>
      <c r="G277" s="15" t="s">
        <v>12512</v>
      </c>
      <c r="H277" s="15">
        <v>318.0</v>
      </c>
      <c r="I277" s="15" t="s">
        <v>12978</v>
      </c>
      <c r="J277" s="15" t="s">
        <v>12512</v>
      </c>
    </row>
    <row r="278">
      <c r="A278" s="15" t="s">
        <v>1131</v>
      </c>
      <c r="B278" s="14" t="s">
        <v>6389</v>
      </c>
      <c r="C278" s="15" t="s">
        <v>2140</v>
      </c>
      <c r="D278" s="15" t="s">
        <v>2141</v>
      </c>
      <c r="F278" s="15" t="s">
        <v>1131</v>
      </c>
      <c r="G278" s="15" t="s">
        <v>12516</v>
      </c>
      <c r="H278" s="15">
        <v>318.0</v>
      </c>
      <c r="I278" s="15" t="s">
        <v>12981</v>
      </c>
      <c r="J278" s="15" t="s">
        <v>12516</v>
      </c>
    </row>
    <row r="279">
      <c r="A279" s="15" t="s">
        <v>1139</v>
      </c>
      <c r="B279" s="14" t="s">
        <v>6392</v>
      </c>
      <c r="C279" s="15" t="s">
        <v>2145</v>
      </c>
      <c r="D279" s="15" t="s">
        <v>2146</v>
      </c>
      <c r="F279" s="15" t="s">
        <v>1139</v>
      </c>
      <c r="G279" s="15" t="s">
        <v>12520</v>
      </c>
      <c r="H279" s="15">
        <v>319.0</v>
      </c>
      <c r="I279" s="15" t="s">
        <v>12982</v>
      </c>
      <c r="J279" s="15" t="s">
        <v>12520</v>
      </c>
    </row>
    <row r="280">
      <c r="A280" s="15" t="s">
        <v>1161</v>
      </c>
      <c r="B280" s="14" t="s">
        <v>6395</v>
      </c>
      <c r="C280" s="15" t="s">
        <v>2151</v>
      </c>
      <c r="D280" s="15" t="s">
        <v>2152</v>
      </c>
      <c r="F280" s="15" t="s">
        <v>1161</v>
      </c>
      <c r="G280" s="15" t="s">
        <v>12526</v>
      </c>
      <c r="H280" s="15">
        <v>321.0</v>
      </c>
      <c r="I280" s="15" t="s">
        <v>12985</v>
      </c>
      <c r="J280" s="15" t="s">
        <v>12526</v>
      </c>
    </row>
    <row r="281">
      <c r="A281" s="15" t="s">
        <v>1171</v>
      </c>
      <c r="B281" s="14" t="s">
        <v>6398</v>
      </c>
      <c r="C281" s="15" t="s">
        <v>2157</v>
      </c>
      <c r="D281" s="15" t="s">
        <v>2158</v>
      </c>
      <c r="F281" s="15" t="s">
        <v>1171</v>
      </c>
      <c r="G281" s="15" t="s">
        <v>12528</v>
      </c>
      <c r="H281" s="15">
        <v>322.0</v>
      </c>
      <c r="I281" s="15" t="s">
        <v>12988</v>
      </c>
      <c r="J281" s="15" t="s">
        <v>12528</v>
      </c>
    </row>
    <row r="282">
      <c r="A282" s="15" t="s">
        <v>1183</v>
      </c>
      <c r="B282" s="14" t="s">
        <v>6400</v>
      </c>
      <c r="C282" s="15" t="s">
        <v>2163</v>
      </c>
      <c r="D282" s="15" t="s">
        <v>2164</v>
      </c>
      <c r="F282" s="15" t="s">
        <v>1183</v>
      </c>
      <c r="G282" s="15" t="s">
        <v>12532</v>
      </c>
      <c r="H282" s="15">
        <v>322.0</v>
      </c>
      <c r="I282" s="15" t="s">
        <v>12991</v>
      </c>
      <c r="J282" s="15" t="s">
        <v>12532</v>
      </c>
    </row>
    <row r="283">
      <c r="A283" s="15" t="s">
        <v>1190</v>
      </c>
      <c r="B283" s="14" t="s">
        <v>6403</v>
      </c>
      <c r="C283" s="15" t="s">
        <v>2169</v>
      </c>
      <c r="D283" s="15" t="s">
        <v>2170</v>
      </c>
      <c r="F283" s="15" t="s">
        <v>1190</v>
      </c>
      <c r="G283" s="15" t="s">
        <v>12536</v>
      </c>
      <c r="H283" s="15">
        <v>323.0</v>
      </c>
      <c r="I283" s="15" t="s">
        <v>12994</v>
      </c>
      <c r="J283" s="15" t="s">
        <v>12536</v>
      </c>
    </row>
    <row r="284">
      <c r="A284" s="15" t="s">
        <v>1198</v>
      </c>
      <c r="B284" s="14" t="s">
        <v>6405</v>
      </c>
      <c r="C284" s="15" t="s">
        <v>2175</v>
      </c>
      <c r="D284" s="15" t="s">
        <v>2176</v>
      </c>
      <c r="F284" s="15" t="s">
        <v>1198</v>
      </c>
      <c r="G284" s="15" t="s">
        <v>12540</v>
      </c>
      <c r="H284" s="15">
        <v>325.0</v>
      </c>
      <c r="I284" s="15" t="s">
        <v>12997</v>
      </c>
      <c r="J284" s="15" t="s">
        <v>12540</v>
      </c>
    </row>
    <row r="285">
      <c r="A285" s="15" t="s">
        <v>1204</v>
      </c>
      <c r="B285" s="14" t="s">
        <v>6408</v>
      </c>
      <c r="C285" s="15" t="s">
        <v>2181</v>
      </c>
      <c r="D285" s="15" t="s">
        <v>2182</v>
      </c>
      <c r="F285" s="15" t="s">
        <v>1204</v>
      </c>
      <c r="G285" s="15" t="s">
        <v>12544</v>
      </c>
      <c r="H285" s="15">
        <v>325.0</v>
      </c>
      <c r="I285" s="15" t="s">
        <v>13000</v>
      </c>
      <c r="J285" s="15" t="s">
        <v>12544</v>
      </c>
    </row>
    <row r="286">
      <c r="A286" s="15" t="s">
        <v>1212</v>
      </c>
      <c r="B286" s="14" t="s">
        <v>6411</v>
      </c>
      <c r="C286" s="15" t="s">
        <v>2187</v>
      </c>
      <c r="D286" s="15" t="s">
        <v>2188</v>
      </c>
      <c r="F286" s="15" t="s">
        <v>1212</v>
      </c>
      <c r="G286" s="15" t="s">
        <v>12548</v>
      </c>
      <c r="H286" s="15">
        <v>327.0</v>
      </c>
      <c r="I286" s="15" t="s">
        <v>13003</v>
      </c>
      <c r="J286" s="15" t="s">
        <v>12548</v>
      </c>
    </row>
    <row r="287">
      <c r="A287" s="15" t="s">
        <v>1220</v>
      </c>
      <c r="B287" s="14" t="s">
        <v>6413</v>
      </c>
      <c r="C287" s="15" t="s">
        <v>2193</v>
      </c>
      <c r="D287" s="21" t="s">
        <v>2194</v>
      </c>
      <c r="F287" s="15" t="s">
        <v>1220</v>
      </c>
      <c r="G287" s="15" t="s">
        <v>12552</v>
      </c>
      <c r="H287" s="15">
        <v>328.0</v>
      </c>
      <c r="I287" s="15" t="s">
        <v>13006</v>
      </c>
      <c r="J287" s="15" t="s">
        <v>12552</v>
      </c>
    </row>
    <row r="288">
      <c r="A288" s="15" t="s">
        <v>1228</v>
      </c>
      <c r="B288" s="14" t="s">
        <v>6416</v>
      </c>
      <c r="C288" s="15" t="s">
        <v>2199</v>
      </c>
      <c r="D288" s="15" t="s">
        <v>2200</v>
      </c>
      <c r="F288" s="15" t="s">
        <v>1228</v>
      </c>
      <c r="G288" s="15" t="s">
        <v>12556</v>
      </c>
      <c r="H288" s="15">
        <v>328.0</v>
      </c>
      <c r="I288" s="15" t="s">
        <v>13009</v>
      </c>
      <c r="J288" s="15" t="s">
        <v>12556</v>
      </c>
    </row>
    <row r="289">
      <c r="A289" s="15" t="s">
        <v>1236</v>
      </c>
      <c r="B289" s="14" t="s">
        <v>6419</v>
      </c>
      <c r="C289" s="15" t="s">
        <v>2205</v>
      </c>
      <c r="D289" s="15" t="s">
        <v>2206</v>
      </c>
      <c r="F289" s="15" t="s">
        <v>1236</v>
      </c>
      <c r="G289" s="15" t="s">
        <v>12560</v>
      </c>
      <c r="H289" s="15">
        <v>329.0</v>
      </c>
      <c r="I289" s="15" t="s">
        <v>13012</v>
      </c>
      <c r="J289" s="15" t="s">
        <v>12560</v>
      </c>
    </row>
    <row r="290">
      <c r="A290" s="15" t="s">
        <v>1244</v>
      </c>
      <c r="B290" s="14" t="s">
        <v>6421</v>
      </c>
      <c r="C290" s="15" t="s">
        <v>2212</v>
      </c>
      <c r="D290" s="15" t="s">
        <v>2213</v>
      </c>
      <c r="F290" s="15" t="s">
        <v>1244</v>
      </c>
      <c r="G290" s="15" t="s">
        <v>12564</v>
      </c>
      <c r="H290" s="15">
        <v>330.0</v>
      </c>
      <c r="I290" s="15" t="s">
        <v>13014</v>
      </c>
      <c r="J290" s="15" t="s">
        <v>12564</v>
      </c>
    </row>
    <row r="291">
      <c r="A291" s="15" t="s">
        <v>1252</v>
      </c>
      <c r="B291" s="14" t="s">
        <v>6424</v>
      </c>
      <c r="C291" s="15" t="s">
        <v>2218</v>
      </c>
      <c r="D291" s="15" t="s">
        <v>2219</v>
      </c>
      <c r="F291" s="15" t="s">
        <v>1252</v>
      </c>
      <c r="G291" s="15" t="s">
        <v>12566</v>
      </c>
      <c r="H291" s="15">
        <v>330.0</v>
      </c>
      <c r="I291" s="15" t="s">
        <v>13017</v>
      </c>
      <c r="J291" s="15" t="s">
        <v>12566</v>
      </c>
    </row>
    <row r="292">
      <c r="A292" s="15" t="s">
        <v>1262</v>
      </c>
      <c r="B292" s="14" t="s">
        <v>6426</v>
      </c>
      <c r="C292" s="15" t="s">
        <v>2224</v>
      </c>
      <c r="D292" s="15" t="s">
        <v>2225</v>
      </c>
      <c r="F292" s="15" t="s">
        <v>1262</v>
      </c>
      <c r="G292" s="15" t="s">
        <v>12570</v>
      </c>
      <c r="H292" s="15">
        <v>332.0</v>
      </c>
      <c r="I292" s="15" t="s">
        <v>13020</v>
      </c>
      <c r="J292" s="15" t="s">
        <v>12570</v>
      </c>
    </row>
    <row r="293">
      <c r="A293" s="15" t="s">
        <v>1269</v>
      </c>
      <c r="B293" s="14" t="s">
        <v>6429</v>
      </c>
      <c r="C293" s="15" t="s">
        <v>2230</v>
      </c>
      <c r="D293" s="15" t="s">
        <v>2231</v>
      </c>
      <c r="F293" s="15" t="s">
        <v>1269</v>
      </c>
      <c r="G293" s="15" t="s">
        <v>12574</v>
      </c>
      <c r="H293" s="15">
        <v>332.0</v>
      </c>
      <c r="I293" s="15" t="s">
        <v>13023</v>
      </c>
      <c r="J293" s="15" t="s">
        <v>12574</v>
      </c>
    </row>
    <row r="294">
      <c r="A294" s="15" t="s">
        <v>1285</v>
      </c>
      <c r="B294" s="14" t="s">
        <v>6432</v>
      </c>
      <c r="C294" s="15" t="s">
        <v>2236</v>
      </c>
      <c r="D294" s="15" t="s">
        <v>2237</v>
      </c>
      <c r="F294" s="15" t="s">
        <v>1285</v>
      </c>
      <c r="G294" s="15" t="s">
        <v>12578</v>
      </c>
      <c r="H294" s="15">
        <v>334.0</v>
      </c>
      <c r="I294" s="15" t="s">
        <v>13026</v>
      </c>
      <c r="J294" s="15" t="s">
        <v>12578</v>
      </c>
    </row>
    <row r="295">
      <c r="A295" s="15" t="s">
        <v>1291</v>
      </c>
      <c r="B295" s="14" t="s">
        <v>6435</v>
      </c>
      <c r="C295" s="15" t="s">
        <v>2242</v>
      </c>
      <c r="D295" s="15" t="s">
        <v>2243</v>
      </c>
      <c r="F295" s="15" t="s">
        <v>1291</v>
      </c>
      <c r="G295" s="15" t="s">
        <v>12581</v>
      </c>
      <c r="H295" s="15">
        <v>335.0</v>
      </c>
      <c r="I295" s="15" t="s">
        <v>13029</v>
      </c>
      <c r="J295" s="15" t="s">
        <v>12581</v>
      </c>
    </row>
    <row r="296">
      <c r="A296" s="15" t="s">
        <v>2247</v>
      </c>
      <c r="B296" s="14" t="s">
        <v>6438</v>
      </c>
      <c r="C296" s="15" t="s">
        <v>2249</v>
      </c>
      <c r="D296" s="15" t="s">
        <v>2250</v>
      </c>
      <c r="F296" s="15" t="s">
        <v>2247</v>
      </c>
      <c r="G296" s="15" t="s">
        <v>13033</v>
      </c>
      <c r="H296" s="15">
        <v>336.0</v>
      </c>
      <c r="I296" s="15" t="s">
        <v>13032</v>
      </c>
      <c r="J296" s="15" t="s">
        <v>13033</v>
      </c>
    </row>
    <row r="297">
      <c r="A297" s="15" t="s">
        <v>2254</v>
      </c>
      <c r="B297" s="14" t="s">
        <v>6440</v>
      </c>
      <c r="C297" s="15" t="s">
        <v>2256</v>
      </c>
      <c r="D297" s="15" t="s">
        <v>2257</v>
      </c>
      <c r="F297" s="15" t="s">
        <v>2254</v>
      </c>
      <c r="G297" s="15" t="s">
        <v>13037</v>
      </c>
      <c r="H297" s="15">
        <v>337.0</v>
      </c>
      <c r="I297" s="15" t="s">
        <v>13036</v>
      </c>
      <c r="J297" s="15" t="s">
        <v>13037</v>
      </c>
    </row>
    <row r="298">
      <c r="A298" s="15" t="s">
        <v>2261</v>
      </c>
      <c r="B298" s="14" t="s">
        <v>6102</v>
      </c>
      <c r="C298" s="15" t="s">
        <v>2263</v>
      </c>
      <c r="D298" s="15" t="s">
        <v>2264</v>
      </c>
      <c r="F298" s="15" t="s">
        <v>2261</v>
      </c>
      <c r="G298" s="15" t="s">
        <v>13041</v>
      </c>
      <c r="H298" s="15">
        <v>337.0</v>
      </c>
      <c r="I298" s="15" t="s">
        <v>13040</v>
      </c>
      <c r="J298" s="15" t="s">
        <v>13041</v>
      </c>
    </row>
    <row r="299">
      <c r="A299" s="15" t="s">
        <v>2268</v>
      </c>
      <c r="B299" s="14" t="s">
        <v>6446</v>
      </c>
      <c r="C299" s="15" t="s">
        <v>2270</v>
      </c>
      <c r="D299" s="15" t="s">
        <v>2271</v>
      </c>
      <c r="F299" s="15" t="s">
        <v>2268</v>
      </c>
      <c r="G299" s="15" t="s">
        <v>13045</v>
      </c>
      <c r="H299" s="15">
        <v>339.0</v>
      </c>
      <c r="I299" s="15" t="s">
        <v>13044</v>
      </c>
      <c r="J299" s="15" t="s">
        <v>13045</v>
      </c>
    </row>
    <row r="300">
      <c r="A300" s="15" t="s">
        <v>2274</v>
      </c>
      <c r="B300" s="14" t="s">
        <v>6448</v>
      </c>
      <c r="C300" s="15" t="s">
        <v>2276</v>
      </c>
      <c r="D300" s="15" t="s">
        <v>2277</v>
      </c>
      <c r="F300" s="15" t="s">
        <v>2274</v>
      </c>
      <c r="G300" s="15" t="s">
        <v>13049</v>
      </c>
      <c r="H300" s="15">
        <v>340.0</v>
      </c>
      <c r="I300" s="15" t="s">
        <v>13048</v>
      </c>
      <c r="J300" s="15" t="s">
        <v>13049</v>
      </c>
    </row>
    <row r="301">
      <c r="A301" s="15" t="s">
        <v>2281</v>
      </c>
      <c r="B301" s="14" t="s">
        <v>6451</v>
      </c>
      <c r="C301" s="15" t="s">
        <v>2283</v>
      </c>
      <c r="D301" s="15" t="s">
        <v>2284</v>
      </c>
      <c r="F301" s="15" t="s">
        <v>2281</v>
      </c>
      <c r="G301" s="15" t="s">
        <v>13053</v>
      </c>
      <c r="H301" s="15">
        <v>341.0</v>
      </c>
      <c r="I301" s="15" t="s">
        <v>13052</v>
      </c>
      <c r="J301" s="15" t="s">
        <v>13053</v>
      </c>
    </row>
    <row r="302">
      <c r="A302" s="15" t="s">
        <v>2290</v>
      </c>
      <c r="B302" s="14" t="s">
        <v>6454</v>
      </c>
      <c r="C302" s="15" t="s">
        <v>2291</v>
      </c>
      <c r="D302" s="15" t="s">
        <v>2292</v>
      </c>
      <c r="F302" s="15" t="s">
        <v>2290</v>
      </c>
      <c r="G302" s="15" t="s">
        <v>13057</v>
      </c>
      <c r="H302" s="15">
        <v>344.0</v>
      </c>
      <c r="I302" s="15" t="s">
        <v>13056</v>
      </c>
      <c r="J302" s="15" t="s">
        <v>13057</v>
      </c>
    </row>
    <row r="303">
      <c r="A303" s="15" t="s">
        <v>2297</v>
      </c>
      <c r="B303" s="14" t="s">
        <v>6457</v>
      </c>
      <c r="C303" s="15" t="s">
        <v>2299</v>
      </c>
      <c r="D303" s="15" t="s">
        <v>2300</v>
      </c>
      <c r="F303" s="15" t="s">
        <v>2297</v>
      </c>
      <c r="G303" s="15" t="s">
        <v>13061</v>
      </c>
      <c r="H303" s="15">
        <v>345.0</v>
      </c>
      <c r="I303" s="15" t="s">
        <v>13060</v>
      </c>
      <c r="J303" s="15" t="s">
        <v>13061</v>
      </c>
    </row>
    <row r="304">
      <c r="A304" s="15" t="s">
        <v>2305</v>
      </c>
      <c r="B304" s="14" t="s">
        <v>6459</v>
      </c>
      <c r="C304" s="15" t="s">
        <v>2307</v>
      </c>
      <c r="D304" s="15" t="s">
        <v>2308</v>
      </c>
      <c r="F304" s="15" t="s">
        <v>2305</v>
      </c>
      <c r="G304" s="15" t="s">
        <v>13065</v>
      </c>
      <c r="H304" s="15">
        <v>346.0</v>
      </c>
      <c r="I304" s="15" t="s">
        <v>13064</v>
      </c>
      <c r="J304" s="15" t="s">
        <v>13065</v>
      </c>
    </row>
    <row r="305">
      <c r="A305" s="15" t="s">
        <v>2313</v>
      </c>
      <c r="B305" s="14" t="s">
        <v>6462</v>
      </c>
      <c r="C305" s="15" t="s">
        <v>2315</v>
      </c>
      <c r="D305" s="15" t="s">
        <v>2316</v>
      </c>
      <c r="F305" s="15" t="s">
        <v>2313</v>
      </c>
      <c r="G305" s="15" t="s">
        <v>13069</v>
      </c>
      <c r="H305" s="15">
        <v>347.0</v>
      </c>
      <c r="I305" s="15" t="s">
        <v>13068</v>
      </c>
      <c r="J305" s="15" t="s">
        <v>13069</v>
      </c>
    </row>
    <row r="306">
      <c r="A306" s="15" t="s">
        <v>2321</v>
      </c>
      <c r="B306" s="14" t="s">
        <v>6465</v>
      </c>
      <c r="C306" s="15" t="s">
        <v>2323</v>
      </c>
      <c r="D306" s="15" t="s">
        <v>2324</v>
      </c>
      <c r="F306" s="15" t="s">
        <v>2321</v>
      </c>
      <c r="G306" s="15" t="s">
        <v>13073</v>
      </c>
      <c r="H306" s="15">
        <v>347.0</v>
      </c>
      <c r="I306" s="15" t="s">
        <v>13072</v>
      </c>
      <c r="J306" s="15" t="s">
        <v>13073</v>
      </c>
    </row>
    <row r="307">
      <c r="A307" s="15" t="s">
        <v>2329</v>
      </c>
      <c r="B307" s="14" t="s">
        <v>6468</v>
      </c>
      <c r="C307" s="15" t="s">
        <v>2331</v>
      </c>
      <c r="D307" s="15" t="s">
        <v>2332</v>
      </c>
      <c r="F307" s="15" t="s">
        <v>2329</v>
      </c>
      <c r="G307" s="15" t="s">
        <v>13077</v>
      </c>
      <c r="H307" s="15">
        <v>348.0</v>
      </c>
      <c r="I307" s="15" t="s">
        <v>13076</v>
      </c>
      <c r="J307" s="15" t="s">
        <v>13077</v>
      </c>
    </row>
    <row r="308">
      <c r="A308" s="15" t="s">
        <v>2337</v>
      </c>
      <c r="B308" s="14" t="s">
        <v>6105</v>
      </c>
      <c r="C308" s="15" t="s">
        <v>2339</v>
      </c>
      <c r="D308" s="15" t="s">
        <v>2340</v>
      </c>
      <c r="F308" s="15" t="s">
        <v>2337</v>
      </c>
      <c r="G308" s="15" t="s">
        <v>13081</v>
      </c>
      <c r="H308" s="15">
        <v>349.0</v>
      </c>
      <c r="I308" s="15" t="s">
        <v>13080</v>
      </c>
      <c r="J308" s="15" t="s">
        <v>13081</v>
      </c>
    </row>
    <row r="309">
      <c r="A309" s="15" t="s">
        <v>2345</v>
      </c>
      <c r="B309" s="14" t="s">
        <v>6474</v>
      </c>
      <c r="C309" s="15" t="s">
        <v>2347</v>
      </c>
      <c r="D309" s="15" t="s">
        <v>2348</v>
      </c>
      <c r="F309" s="15" t="s">
        <v>2345</v>
      </c>
      <c r="G309" s="15" t="s">
        <v>13085</v>
      </c>
      <c r="H309" s="15">
        <v>349.0</v>
      </c>
      <c r="I309" s="15" t="s">
        <v>13084</v>
      </c>
      <c r="J309" s="15" t="s">
        <v>13085</v>
      </c>
    </row>
    <row r="310">
      <c r="A310" s="15" t="s">
        <v>2353</v>
      </c>
      <c r="B310" s="14" t="s">
        <v>6477</v>
      </c>
      <c r="C310" s="15" t="s">
        <v>2355</v>
      </c>
      <c r="D310" s="15" t="s">
        <v>2356</v>
      </c>
      <c r="F310" s="15" t="s">
        <v>2353</v>
      </c>
      <c r="G310" s="15" t="s">
        <v>13087</v>
      </c>
      <c r="H310" s="15">
        <v>351.0</v>
      </c>
      <c r="I310" s="15" t="s">
        <v>13086</v>
      </c>
      <c r="J310" s="15" t="s">
        <v>13087</v>
      </c>
    </row>
    <row r="311">
      <c r="A311" s="15" t="s">
        <v>2361</v>
      </c>
      <c r="B311" s="14" t="s">
        <v>6480</v>
      </c>
      <c r="C311" s="15" t="s">
        <v>2363</v>
      </c>
      <c r="D311" s="15" t="s">
        <v>2364</v>
      </c>
      <c r="F311" s="15" t="s">
        <v>2361</v>
      </c>
      <c r="G311" s="15" t="s">
        <v>13091</v>
      </c>
      <c r="H311" s="15">
        <v>353.0</v>
      </c>
      <c r="I311" s="15" t="s">
        <v>13090</v>
      </c>
      <c r="J311" s="15" t="s">
        <v>13091</v>
      </c>
    </row>
    <row r="312">
      <c r="A312" s="15" t="s">
        <v>2371</v>
      </c>
      <c r="B312" s="14" t="s">
        <v>6482</v>
      </c>
      <c r="C312" s="15" t="s">
        <v>2372</v>
      </c>
      <c r="D312" s="15" t="s">
        <v>2373</v>
      </c>
      <c r="F312" s="15" t="s">
        <v>2371</v>
      </c>
      <c r="G312" s="15" t="s">
        <v>13095</v>
      </c>
      <c r="H312" s="15">
        <v>354.0</v>
      </c>
      <c r="I312" s="15" t="s">
        <v>13094</v>
      </c>
      <c r="J312" s="15" t="s">
        <v>13095</v>
      </c>
    </row>
    <row r="313">
      <c r="A313" s="15" t="s">
        <v>2378</v>
      </c>
      <c r="B313" s="14" t="s">
        <v>6485</v>
      </c>
      <c r="C313" s="15" t="s">
        <v>2380</v>
      </c>
      <c r="D313" s="15" t="s">
        <v>2381</v>
      </c>
      <c r="F313" s="15" t="s">
        <v>2378</v>
      </c>
      <c r="G313" s="15" t="s">
        <v>13099</v>
      </c>
      <c r="H313" s="15">
        <v>354.0</v>
      </c>
      <c r="I313" s="15" t="s">
        <v>13098</v>
      </c>
      <c r="J313" s="15" t="s">
        <v>13099</v>
      </c>
    </row>
    <row r="314">
      <c r="A314" s="15" t="s">
        <v>2386</v>
      </c>
      <c r="B314" s="14" t="s">
        <v>6487</v>
      </c>
      <c r="C314" s="15" t="s">
        <v>2388</v>
      </c>
      <c r="D314" s="15" t="s">
        <v>2389</v>
      </c>
      <c r="F314" s="15" t="s">
        <v>2386</v>
      </c>
      <c r="G314" s="15" t="s">
        <v>13103</v>
      </c>
      <c r="H314" s="15">
        <v>355.0</v>
      </c>
      <c r="I314" s="15" t="s">
        <v>13102</v>
      </c>
      <c r="J314" s="15" t="s">
        <v>13103</v>
      </c>
    </row>
    <row r="315">
      <c r="A315" s="15" t="s">
        <v>2394</v>
      </c>
      <c r="B315" s="14" t="s">
        <v>6490</v>
      </c>
      <c r="C315" s="15" t="s">
        <v>2396</v>
      </c>
      <c r="D315" s="15" t="s">
        <v>2397</v>
      </c>
      <c r="F315" s="15" t="s">
        <v>2394</v>
      </c>
      <c r="G315" s="15" t="s">
        <v>13105</v>
      </c>
      <c r="H315" s="15">
        <v>355.0</v>
      </c>
      <c r="I315" s="15" t="s">
        <v>13104</v>
      </c>
      <c r="J315" s="15" t="s">
        <v>13105</v>
      </c>
    </row>
    <row r="316">
      <c r="A316" s="15" t="s">
        <v>2402</v>
      </c>
      <c r="B316" s="14" t="s">
        <v>6493</v>
      </c>
      <c r="C316" s="15" t="s">
        <v>2404</v>
      </c>
      <c r="D316" s="15" t="s">
        <v>2405</v>
      </c>
      <c r="F316" s="15" t="s">
        <v>2402</v>
      </c>
      <c r="G316" s="15" t="s">
        <v>13109</v>
      </c>
      <c r="H316" s="15">
        <v>356.0</v>
      </c>
      <c r="I316" s="15" t="s">
        <v>13108</v>
      </c>
      <c r="J316" s="15" t="s">
        <v>13109</v>
      </c>
    </row>
    <row r="317">
      <c r="A317" s="15" t="s">
        <v>2410</v>
      </c>
      <c r="B317" s="14" t="s">
        <v>6496</v>
      </c>
      <c r="C317" s="15" t="s">
        <v>2412</v>
      </c>
      <c r="D317" s="15" t="s">
        <v>2413</v>
      </c>
      <c r="F317" s="15" t="s">
        <v>2410</v>
      </c>
      <c r="G317" s="15" t="s">
        <v>13113</v>
      </c>
      <c r="H317" s="15">
        <v>356.0</v>
      </c>
      <c r="I317" s="15" t="s">
        <v>13112</v>
      </c>
      <c r="J317" s="15" t="s">
        <v>13113</v>
      </c>
    </row>
    <row r="318">
      <c r="A318" s="15" t="s">
        <v>2418</v>
      </c>
      <c r="B318" s="14" t="s">
        <v>6108</v>
      </c>
      <c r="C318" s="15" t="s">
        <v>2420</v>
      </c>
      <c r="D318" s="15" t="s">
        <v>2421</v>
      </c>
      <c r="F318" s="15" t="s">
        <v>2418</v>
      </c>
      <c r="G318" s="15" t="s">
        <v>13116</v>
      </c>
      <c r="H318" s="15">
        <v>358.0</v>
      </c>
      <c r="I318" s="15" t="s">
        <v>12580</v>
      </c>
      <c r="J318" s="15" t="s">
        <v>13116</v>
      </c>
    </row>
    <row r="319">
      <c r="A319" s="15" t="s">
        <v>2427</v>
      </c>
      <c r="B319" s="14" t="s">
        <v>6501</v>
      </c>
      <c r="C319" s="15" t="s">
        <v>2429</v>
      </c>
      <c r="D319" s="15" t="s">
        <v>2430</v>
      </c>
      <c r="F319" s="15" t="s">
        <v>2427</v>
      </c>
      <c r="G319" s="15" t="s">
        <v>13120</v>
      </c>
      <c r="H319" s="15">
        <v>358.0</v>
      </c>
      <c r="I319" s="15" t="s">
        <v>13119</v>
      </c>
      <c r="J319" s="15" t="s">
        <v>13120</v>
      </c>
    </row>
    <row r="320">
      <c r="A320" s="15" t="s">
        <v>2435</v>
      </c>
      <c r="B320" s="14" t="s">
        <v>6504</v>
      </c>
      <c r="C320" s="15" t="s">
        <v>2437</v>
      </c>
      <c r="D320" s="15" t="s">
        <v>2438</v>
      </c>
      <c r="F320" s="15" t="s">
        <v>2435</v>
      </c>
      <c r="G320" s="15" t="s">
        <v>13124</v>
      </c>
      <c r="H320" s="15">
        <v>360.0</v>
      </c>
      <c r="I320" s="15" t="s">
        <v>13123</v>
      </c>
      <c r="J320" s="15" t="s">
        <v>13124</v>
      </c>
    </row>
    <row r="321">
      <c r="A321" s="15" t="s">
        <v>2442</v>
      </c>
      <c r="B321" s="14" t="s">
        <v>6506</v>
      </c>
      <c r="C321" s="15" t="s">
        <v>2444</v>
      </c>
      <c r="D321" s="15" t="s">
        <v>2445</v>
      </c>
      <c r="F321" s="15" t="s">
        <v>2442</v>
      </c>
      <c r="G321" s="15" t="s">
        <v>13128</v>
      </c>
      <c r="H321" s="15">
        <v>362.0</v>
      </c>
      <c r="I321" s="15" t="s">
        <v>13127</v>
      </c>
      <c r="J321" s="15" t="s">
        <v>13128</v>
      </c>
    </row>
    <row r="322">
      <c r="A322" s="15" t="s">
        <v>2452</v>
      </c>
      <c r="B322" s="14" t="s">
        <v>6509</v>
      </c>
      <c r="C322" s="15" t="s">
        <v>2453</v>
      </c>
      <c r="D322" s="15" t="s">
        <v>2454</v>
      </c>
      <c r="F322" s="15" t="s">
        <v>2452</v>
      </c>
      <c r="G322" s="15" t="s">
        <v>13132</v>
      </c>
      <c r="H322" s="15">
        <v>362.0</v>
      </c>
      <c r="I322" s="15" t="s">
        <v>13131</v>
      </c>
      <c r="J322" s="15" t="s">
        <v>13132</v>
      </c>
    </row>
    <row r="323">
      <c r="A323" s="15" t="s">
        <v>2459</v>
      </c>
      <c r="B323" s="14" t="s">
        <v>6512</v>
      </c>
      <c r="C323" s="15" t="s">
        <v>2461</v>
      </c>
      <c r="D323" s="15" t="s">
        <v>2462</v>
      </c>
      <c r="F323" s="15" t="s">
        <v>2459</v>
      </c>
      <c r="G323" s="15" t="s">
        <v>13136</v>
      </c>
      <c r="H323" s="15">
        <v>364.0</v>
      </c>
      <c r="I323" s="15" t="s">
        <v>13135</v>
      </c>
      <c r="J323" s="15" t="s">
        <v>13136</v>
      </c>
    </row>
    <row r="324">
      <c r="A324" s="15" t="s">
        <v>2467</v>
      </c>
      <c r="B324" s="14" t="s">
        <v>6514</v>
      </c>
      <c r="C324" s="15" t="s">
        <v>2469</v>
      </c>
      <c r="D324" s="15" t="s">
        <v>2470</v>
      </c>
      <c r="F324" s="15" t="s">
        <v>2467</v>
      </c>
      <c r="G324" s="15" t="s">
        <v>13140</v>
      </c>
      <c r="H324" s="15">
        <v>365.0</v>
      </c>
      <c r="I324" s="15" t="s">
        <v>13139</v>
      </c>
      <c r="J324" s="15" t="s">
        <v>13140</v>
      </c>
    </row>
    <row r="325">
      <c r="A325" s="15" t="s">
        <v>2475</v>
      </c>
      <c r="B325" s="14" t="s">
        <v>6517</v>
      </c>
      <c r="C325" s="15" t="s">
        <v>2477</v>
      </c>
      <c r="D325" s="15" t="s">
        <v>2478</v>
      </c>
      <c r="F325" s="15" t="s">
        <v>2475</v>
      </c>
      <c r="G325" s="15" t="s">
        <v>13144</v>
      </c>
      <c r="H325" s="15">
        <v>367.0</v>
      </c>
      <c r="I325" s="15" t="s">
        <v>13143</v>
      </c>
      <c r="J325" s="15" t="s">
        <v>13144</v>
      </c>
    </row>
    <row r="326">
      <c r="A326" s="15" t="s">
        <v>2483</v>
      </c>
      <c r="B326" s="14" t="s">
        <v>6520</v>
      </c>
      <c r="C326" s="15" t="s">
        <v>2485</v>
      </c>
      <c r="D326" s="15" t="s">
        <v>2486</v>
      </c>
      <c r="F326" s="15" t="s">
        <v>2483</v>
      </c>
      <c r="G326" s="15" t="s">
        <v>13148</v>
      </c>
      <c r="H326" s="15">
        <v>367.0</v>
      </c>
      <c r="I326" s="15" t="s">
        <v>13147</v>
      </c>
      <c r="J326" s="15" t="s">
        <v>13148</v>
      </c>
    </row>
    <row r="327">
      <c r="A327" s="15" t="s">
        <v>2491</v>
      </c>
      <c r="B327" s="14" t="s">
        <v>6522</v>
      </c>
      <c r="C327" s="15" t="s">
        <v>2493</v>
      </c>
      <c r="D327" s="15" t="s">
        <v>2494</v>
      </c>
      <c r="F327" s="15" t="s">
        <v>2491</v>
      </c>
      <c r="G327" s="15" t="s">
        <v>13151</v>
      </c>
      <c r="H327" s="15">
        <v>368.0</v>
      </c>
      <c r="I327" s="15" t="s">
        <v>13150</v>
      </c>
      <c r="J327" s="15" t="s">
        <v>13151</v>
      </c>
    </row>
    <row r="328">
      <c r="A328" s="15" t="s">
        <v>2502</v>
      </c>
      <c r="B328" s="14" t="s">
        <v>6111</v>
      </c>
      <c r="C328" s="15" t="s">
        <v>2504</v>
      </c>
      <c r="D328" s="15" t="s">
        <v>2505</v>
      </c>
      <c r="F328" s="15" t="s">
        <v>2502</v>
      </c>
      <c r="G328" s="15" t="s">
        <v>13155</v>
      </c>
      <c r="H328" s="15">
        <v>369.0</v>
      </c>
      <c r="I328" s="15" t="s">
        <v>13154</v>
      </c>
      <c r="J328" s="15" t="s">
        <v>13155</v>
      </c>
    </row>
    <row r="329">
      <c r="A329" s="15" t="s">
        <v>2510</v>
      </c>
      <c r="B329" s="14" t="s">
        <v>6527</v>
      </c>
      <c r="C329" s="15" t="s">
        <v>2512</v>
      </c>
      <c r="D329" s="15" t="s">
        <v>2513</v>
      </c>
      <c r="F329" s="15" t="s">
        <v>2510</v>
      </c>
      <c r="G329" s="15" t="s">
        <v>13161</v>
      </c>
      <c r="H329" s="15">
        <v>370.0</v>
      </c>
      <c r="I329" s="15" t="s">
        <v>13160</v>
      </c>
      <c r="J329" s="15" t="s">
        <v>13161</v>
      </c>
    </row>
    <row r="330">
      <c r="A330" s="15" t="s">
        <v>19</v>
      </c>
      <c r="B330" s="14" t="s">
        <v>6628</v>
      </c>
      <c r="C330" s="15" t="s">
        <v>2519</v>
      </c>
      <c r="D330" s="15" t="s">
        <v>2520</v>
      </c>
      <c r="F330" s="15" t="s">
        <v>19</v>
      </c>
      <c r="G330" s="15" t="s">
        <v>12032</v>
      </c>
      <c r="H330" s="15">
        <v>371.0</v>
      </c>
      <c r="I330" s="15" t="s">
        <v>13164</v>
      </c>
      <c r="J330" s="15" t="s">
        <v>12032</v>
      </c>
    </row>
    <row r="331">
      <c r="A331" s="15" t="s">
        <v>28</v>
      </c>
      <c r="B331" s="14" t="s">
        <v>6631</v>
      </c>
      <c r="C331" s="15" t="s">
        <v>2526</v>
      </c>
      <c r="D331" s="15" t="s">
        <v>2527</v>
      </c>
      <c r="F331" s="15" t="s">
        <v>28</v>
      </c>
      <c r="G331" s="15" t="s">
        <v>12035</v>
      </c>
      <c r="H331" s="15">
        <v>372.0</v>
      </c>
      <c r="I331" s="15" t="s">
        <v>13167</v>
      </c>
      <c r="J331" s="15" t="s">
        <v>12035</v>
      </c>
    </row>
    <row r="332">
      <c r="A332" s="15" t="s">
        <v>36</v>
      </c>
      <c r="B332" s="14" t="s">
        <v>6634</v>
      </c>
      <c r="C332" s="15" t="s">
        <v>2532</v>
      </c>
      <c r="D332" s="15" t="s">
        <v>2533</v>
      </c>
      <c r="F332" s="15" t="s">
        <v>36</v>
      </c>
      <c r="G332" s="15" t="s">
        <v>12038</v>
      </c>
      <c r="H332" s="15">
        <v>376.0</v>
      </c>
      <c r="I332" s="15" t="s">
        <v>13170</v>
      </c>
      <c r="J332" s="15" t="s">
        <v>12038</v>
      </c>
    </row>
    <row r="333">
      <c r="A333" s="15" t="s">
        <v>46</v>
      </c>
      <c r="B333" s="14" t="s">
        <v>6637</v>
      </c>
      <c r="C333" s="15" t="s">
        <v>2538</v>
      </c>
      <c r="D333" s="15" t="s">
        <v>2539</v>
      </c>
      <c r="F333" s="15" t="s">
        <v>46</v>
      </c>
      <c r="G333" s="15" t="s">
        <v>12041</v>
      </c>
      <c r="H333" s="15">
        <v>377.0</v>
      </c>
      <c r="I333" s="15" t="s">
        <v>13173</v>
      </c>
      <c r="J333" s="15" t="s">
        <v>12041</v>
      </c>
    </row>
    <row r="334">
      <c r="A334" s="15" t="s">
        <v>55</v>
      </c>
      <c r="B334" s="14" t="s">
        <v>6640</v>
      </c>
      <c r="C334" s="15" t="s">
        <v>2544</v>
      </c>
      <c r="D334" s="15" t="s">
        <v>2545</v>
      </c>
      <c r="F334" s="15" t="s">
        <v>55</v>
      </c>
      <c r="G334" s="15" t="s">
        <v>12045</v>
      </c>
      <c r="H334" s="15">
        <v>380.0</v>
      </c>
      <c r="I334" s="15" t="s">
        <v>13176</v>
      </c>
      <c r="J334" s="15" t="s">
        <v>12045</v>
      </c>
    </row>
    <row r="335">
      <c r="A335" s="15" t="s">
        <v>63</v>
      </c>
      <c r="B335" s="14" t="s">
        <v>6643</v>
      </c>
      <c r="C335" s="15" t="s">
        <v>2550</v>
      </c>
      <c r="D335" s="15" t="s">
        <v>2551</v>
      </c>
      <c r="F335" s="15" t="s">
        <v>63</v>
      </c>
      <c r="G335" s="15" t="s">
        <v>12051</v>
      </c>
      <c r="H335" s="15">
        <v>381.0</v>
      </c>
      <c r="I335" s="15" t="s">
        <v>13179</v>
      </c>
      <c r="J335" s="15" t="s">
        <v>12051</v>
      </c>
    </row>
    <row r="336">
      <c r="A336" s="15" t="s">
        <v>71</v>
      </c>
      <c r="B336" s="14" t="s">
        <v>6646</v>
      </c>
      <c r="C336" s="15" t="s">
        <v>2556</v>
      </c>
      <c r="D336" s="15" t="s">
        <v>2557</v>
      </c>
      <c r="F336" s="15" t="s">
        <v>71</v>
      </c>
      <c r="G336" s="15" t="s">
        <v>12056</v>
      </c>
      <c r="H336" s="15">
        <v>382.0</v>
      </c>
      <c r="I336" s="15" t="s">
        <v>13182</v>
      </c>
      <c r="J336" s="15" t="s">
        <v>12056</v>
      </c>
    </row>
    <row r="337">
      <c r="A337" s="15" t="s">
        <v>79</v>
      </c>
      <c r="B337" s="14" t="s">
        <v>6649</v>
      </c>
      <c r="C337" s="15" t="s">
        <v>2562</v>
      </c>
      <c r="D337" s="15" t="s">
        <v>2563</v>
      </c>
      <c r="F337" s="15" t="s">
        <v>79</v>
      </c>
      <c r="G337" s="15" t="s">
        <v>12062</v>
      </c>
      <c r="H337" s="15">
        <v>383.0</v>
      </c>
      <c r="I337" s="15" t="s">
        <v>13185</v>
      </c>
      <c r="J337" s="15" t="s">
        <v>12062</v>
      </c>
    </row>
    <row r="338">
      <c r="A338" s="15" t="s">
        <v>87</v>
      </c>
      <c r="B338" s="14" t="s">
        <v>6652</v>
      </c>
      <c r="C338" s="15" t="s">
        <v>2568</v>
      </c>
      <c r="D338" s="15" t="s">
        <v>2569</v>
      </c>
      <c r="F338" s="15" t="s">
        <v>87</v>
      </c>
      <c r="G338" s="15" t="s">
        <v>12068</v>
      </c>
      <c r="H338" s="15">
        <v>383.0</v>
      </c>
      <c r="I338" s="15" t="s">
        <v>13188</v>
      </c>
      <c r="J338" s="15" t="s">
        <v>12068</v>
      </c>
    </row>
    <row r="339">
      <c r="A339" s="15" t="s">
        <v>95</v>
      </c>
      <c r="B339" s="14" t="s">
        <v>6628</v>
      </c>
      <c r="C339" s="15" t="s">
        <v>2574</v>
      </c>
      <c r="D339" s="15" t="s">
        <v>2575</v>
      </c>
      <c r="F339" s="15" t="s">
        <v>95</v>
      </c>
      <c r="G339" s="15" t="s">
        <v>12073</v>
      </c>
      <c r="H339" s="15">
        <v>385.0</v>
      </c>
      <c r="I339" s="15" t="s">
        <v>13191</v>
      </c>
      <c r="J339" s="15" t="s">
        <v>12073</v>
      </c>
    </row>
    <row r="340">
      <c r="A340" s="15" t="s">
        <v>103</v>
      </c>
      <c r="B340" s="14" t="s">
        <v>6658</v>
      </c>
      <c r="C340" s="15" t="s">
        <v>2580</v>
      </c>
      <c r="D340" s="15" t="s">
        <v>2581</v>
      </c>
      <c r="F340" s="15" t="s">
        <v>103</v>
      </c>
      <c r="G340" s="15" t="s">
        <v>12078</v>
      </c>
      <c r="H340" s="15">
        <v>385.0</v>
      </c>
      <c r="I340" s="15" t="s">
        <v>13194</v>
      </c>
      <c r="J340" s="15" t="s">
        <v>12078</v>
      </c>
    </row>
    <row r="341">
      <c r="A341" s="15" t="s">
        <v>111</v>
      </c>
      <c r="B341" s="14" t="s">
        <v>6661</v>
      </c>
      <c r="C341" s="15" t="s">
        <v>2586</v>
      </c>
      <c r="D341" s="15" t="s">
        <v>2587</v>
      </c>
      <c r="F341" s="15" t="s">
        <v>111</v>
      </c>
      <c r="G341" s="15" t="s">
        <v>12084</v>
      </c>
      <c r="H341" s="15">
        <v>386.0</v>
      </c>
      <c r="I341" s="15" t="s">
        <v>13197</v>
      </c>
      <c r="J341" s="15" t="s">
        <v>12084</v>
      </c>
    </row>
    <row r="342">
      <c r="A342" s="15" t="s">
        <v>119</v>
      </c>
      <c r="B342" s="14" t="s">
        <v>6664</v>
      </c>
      <c r="C342" s="15" t="s">
        <v>2592</v>
      </c>
      <c r="D342" s="15" t="s">
        <v>2593</v>
      </c>
      <c r="F342" s="15" t="s">
        <v>119</v>
      </c>
      <c r="G342" s="15" t="s">
        <v>12091</v>
      </c>
      <c r="H342" s="15">
        <v>388.0</v>
      </c>
      <c r="I342" s="15" t="s">
        <v>13200</v>
      </c>
      <c r="J342" s="15" t="s">
        <v>12091</v>
      </c>
    </row>
    <row r="343">
      <c r="A343" s="15" t="s">
        <v>129</v>
      </c>
      <c r="B343" s="14" t="s">
        <v>6667</v>
      </c>
      <c r="C343" s="15" t="s">
        <v>2598</v>
      </c>
      <c r="D343" s="15" t="s">
        <v>2599</v>
      </c>
      <c r="F343" s="15" t="s">
        <v>129</v>
      </c>
      <c r="G343" s="15" t="s">
        <v>12097</v>
      </c>
      <c r="H343" s="15">
        <v>388.0</v>
      </c>
      <c r="I343" s="15" t="s">
        <v>13203</v>
      </c>
      <c r="J343" s="15" t="s">
        <v>12097</v>
      </c>
    </row>
    <row r="344">
      <c r="A344" s="15" t="s">
        <v>138</v>
      </c>
      <c r="B344" s="14" t="s">
        <v>6669</v>
      </c>
      <c r="C344" s="15" t="s">
        <v>2604</v>
      </c>
      <c r="D344" s="15" t="s">
        <v>2605</v>
      </c>
      <c r="F344" s="15" t="s">
        <v>138</v>
      </c>
      <c r="G344" s="15" t="s">
        <v>12100</v>
      </c>
      <c r="H344" s="15">
        <v>389.0</v>
      </c>
      <c r="I344" s="15" t="s">
        <v>13206</v>
      </c>
      <c r="J344" s="15" t="s">
        <v>12100</v>
      </c>
    </row>
    <row r="345">
      <c r="A345" s="15" t="s">
        <v>145</v>
      </c>
      <c r="B345" s="14" t="s">
        <v>6672</v>
      </c>
      <c r="C345" s="15" t="s">
        <v>2610</v>
      </c>
      <c r="D345" s="15" t="s">
        <v>2611</v>
      </c>
      <c r="F345" s="15" t="s">
        <v>145</v>
      </c>
      <c r="G345" s="15" t="s">
        <v>12104</v>
      </c>
      <c r="H345" s="15">
        <v>390.0</v>
      </c>
      <c r="I345" s="15" t="s">
        <v>13209</v>
      </c>
      <c r="J345" s="15" t="s">
        <v>12104</v>
      </c>
    </row>
    <row r="346">
      <c r="A346" s="15" t="s">
        <v>153</v>
      </c>
      <c r="B346" s="14" t="s">
        <v>6675</v>
      </c>
      <c r="C346" s="15" t="s">
        <v>2616</v>
      </c>
      <c r="D346" s="15" t="s">
        <v>2617</v>
      </c>
      <c r="F346" s="15" t="s">
        <v>153</v>
      </c>
      <c r="G346" s="15" t="s">
        <v>12107</v>
      </c>
      <c r="H346" s="15">
        <v>390.0</v>
      </c>
      <c r="I346" s="15" t="s">
        <v>13212</v>
      </c>
      <c r="J346" s="15" t="s">
        <v>12107</v>
      </c>
    </row>
    <row r="347">
      <c r="A347" s="15" t="s">
        <v>161</v>
      </c>
      <c r="B347" s="14" t="s">
        <v>6677</v>
      </c>
      <c r="C347" s="15" t="s">
        <v>2622</v>
      </c>
      <c r="D347" s="15" t="s">
        <v>2623</v>
      </c>
      <c r="F347" s="15" t="s">
        <v>161</v>
      </c>
      <c r="G347" s="15" t="s">
        <v>12111</v>
      </c>
      <c r="H347" s="15">
        <v>391.0</v>
      </c>
      <c r="I347" s="15" t="s">
        <v>13215</v>
      </c>
      <c r="J347" s="15" t="s">
        <v>12111</v>
      </c>
    </row>
    <row r="348">
      <c r="A348" s="15" t="s">
        <v>169</v>
      </c>
      <c r="B348" s="14" t="s">
        <v>6680</v>
      </c>
      <c r="C348" s="15" t="s">
        <v>2628</v>
      </c>
      <c r="D348" s="15" t="s">
        <v>2629</v>
      </c>
      <c r="F348" s="15" t="s">
        <v>169</v>
      </c>
      <c r="G348" s="15" t="s">
        <v>12115</v>
      </c>
      <c r="H348" s="15">
        <v>392.0</v>
      </c>
      <c r="I348" s="15" t="s">
        <v>13218</v>
      </c>
      <c r="J348" s="15" t="s">
        <v>12115</v>
      </c>
    </row>
    <row r="349">
      <c r="A349" s="15" t="s">
        <v>177</v>
      </c>
      <c r="B349" s="14" t="s">
        <v>6631</v>
      </c>
      <c r="C349" s="15" t="s">
        <v>2635</v>
      </c>
      <c r="D349" s="15" t="s">
        <v>2636</v>
      </c>
      <c r="F349" s="15" t="s">
        <v>177</v>
      </c>
      <c r="G349" s="15" t="s">
        <v>12119</v>
      </c>
      <c r="H349" s="15">
        <v>393.0</v>
      </c>
      <c r="I349" s="15" t="s">
        <v>13221</v>
      </c>
      <c r="J349" s="15" t="s">
        <v>12119</v>
      </c>
    </row>
    <row r="350">
      <c r="A350" s="15" t="s">
        <v>185</v>
      </c>
      <c r="B350" s="14" t="s">
        <v>6686</v>
      </c>
      <c r="C350" s="15" t="s">
        <v>2641</v>
      </c>
      <c r="D350" s="15" t="s">
        <v>2642</v>
      </c>
      <c r="F350" s="15" t="s">
        <v>185</v>
      </c>
      <c r="G350" s="15" t="s">
        <v>12123</v>
      </c>
      <c r="H350" s="15">
        <v>394.0</v>
      </c>
      <c r="I350" s="15" t="s">
        <v>13224</v>
      </c>
      <c r="J350" s="15" t="s">
        <v>12123</v>
      </c>
    </row>
    <row r="351">
      <c r="A351" s="15" t="s">
        <v>193</v>
      </c>
      <c r="B351" s="14" t="s">
        <v>6689</v>
      </c>
      <c r="C351" s="15" t="s">
        <v>2647</v>
      </c>
      <c r="D351" s="15" t="s">
        <v>2648</v>
      </c>
      <c r="F351" s="15" t="s">
        <v>193</v>
      </c>
      <c r="G351" s="15" t="s">
        <v>12127</v>
      </c>
      <c r="H351" s="15">
        <v>395.0</v>
      </c>
      <c r="I351" s="15" t="s">
        <v>13227</v>
      </c>
      <c r="J351" s="15" t="s">
        <v>12127</v>
      </c>
    </row>
    <row r="352">
      <c r="A352" s="15" t="s">
        <v>201</v>
      </c>
      <c r="B352" s="14" t="s">
        <v>6692</v>
      </c>
      <c r="C352" s="15" t="s">
        <v>2653</v>
      </c>
      <c r="D352" s="15" t="s">
        <v>2654</v>
      </c>
      <c r="F352" s="15" t="s">
        <v>201</v>
      </c>
      <c r="G352" s="15" t="s">
        <v>12131</v>
      </c>
      <c r="H352" s="15">
        <v>397.0</v>
      </c>
      <c r="I352" s="15" t="s">
        <v>13230</v>
      </c>
      <c r="J352" s="15" t="s">
        <v>12131</v>
      </c>
    </row>
    <row r="353">
      <c r="A353" s="15" t="s">
        <v>211</v>
      </c>
      <c r="B353" s="14" t="s">
        <v>6695</v>
      </c>
      <c r="C353" s="15" t="s">
        <v>2659</v>
      </c>
      <c r="D353" s="15" t="s">
        <v>2660</v>
      </c>
      <c r="F353" s="15" t="s">
        <v>211</v>
      </c>
      <c r="G353" s="15" t="s">
        <v>12135</v>
      </c>
      <c r="H353" s="15">
        <v>397.0</v>
      </c>
      <c r="I353" s="15" t="s">
        <v>13233</v>
      </c>
      <c r="J353" s="15" t="s">
        <v>12135</v>
      </c>
    </row>
    <row r="354">
      <c r="A354" s="15" t="s">
        <v>218</v>
      </c>
      <c r="B354" s="14" t="s">
        <v>6697</v>
      </c>
      <c r="C354" s="15" t="s">
        <v>2668</v>
      </c>
      <c r="D354" s="15" t="s">
        <v>2669</v>
      </c>
      <c r="F354" s="15" t="s">
        <v>218</v>
      </c>
      <c r="G354" s="15" t="s">
        <v>12138</v>
      </c>
      <c r="H354" s="15">
        <v>399.0</v>
      </c>
      <c r="I354" s="15" t="s">
        <v>13234</v>
      </c>
      <c r="J354" s="15" t="s">
        <v>12138</v>
      </c>
    </row>
    <row r="355">
      <c r="A355" s="15" t="s">
        <v>226</v>
      </c>
      <c r="B355" s="14" t="s">
        <v>6699</v>
      </c>
      <c r="C355" s="15" t="s">
        <v>2674</v>
      </c>
      <c r="D355" s="15" t="s">
        <v>2675</v>
      </c>
      <c r="F355" s="15" t="s">
        <v>226</v>
      </c>
      <c r="G355" s="15" t="s">
        <v>12142</v>
      </c>
      <c r="H355" s="15">
        <v>401.0</v>
      </c>
      <c r="I355" s="15" t="s">
        <v>13236</v>
      </c>
      <c r="J355" s="15" t="s">
        <v>12142</v>
      </c>
    </row>
    <row r="356">
      <c r="A356" s="15" t="s">
        <v>234</v>
      </c>
      <c r="B356" s="14" t="s">
        <v>6702</v>
      </c>
      <c r="C356" s="15" t="s">
        <v>2680</v>
      </c>
      <c r="D356" s="15" t="s">
        <v>2681</v>
      </c>
      <c r="F356" s="15" t="s">
        <v>234</v>
      </c>
      <c r="G356" s="15" t="s">
        <v>12146</v>
      </c>
      <c r="H356" s="15">
        <v>402.0</v>
      </c>
      <c r="I356" s="15" t="s">
        <v>13239</v>
      </c>
      <c r="J356" s="15" t="s">
        <v>12146</v>
      </c>
    </row>
    <row r="357">
      <c r="A357" s="15" t="s">
        <v>244</v>
      </c>
      <c r="B357" s="14" t="s">
        <v>6705</v>
      </c>
      <c r="C357" s="15" t="s">
        <v>2685</v>
      </c>
      <c r="D357" s="15" t="s">
        <v>2686</v>
      </c>
      <c r="F357" s="15" t="s">
        <v>244</v>
      </c>
      <c r="G357" s="15" t="s">
        <v>12152</v>
      </c>
      <c r="H357" s="15">
        <v>403.0</v>
      </c>
      <c r="I357" s="15" t="s">
        <v>13242</v>
      </c>
      <c r="J357" s="15" t="s">
        <v>12152</v>
      </c>
    </row>
    <row r="358">
      <c r="A358" s="15" t="s">
        <v>254</v>
      </c>
      <c r="B358" s="14" t="s">
        <v>6708</v>
      </c>
      <c r="C358" s="15" t="s">
        <v>2695</v>
      </c>
      <c r="D358" s="15" t="s">
        <v>2696</v>
      </c>
      <c r="F358" s="15" t="s">
        <v>254</v>
      </c>
      <c r="G358" s="15" t="s">
        <v>12156</v>
      </c>
      <c r="H358" s="15">
        <v>403.0</v>
      </c>
      <c r="I358" s="15" t="s">
        <v>13248</v>
      </c>
      <c r="J358" s="15" t="s">
        <v>12156</v>
      </c>
    </row>
    <row r="359">
      <c r="A359" s="15" t="s">
        <v>262</v>
      </c>
      <c r="B359" s="14" t="s">
        <v>6634</v>
      </c>
      <c r="C359" s="15" t="s">
        <v>2701</v>
      </c>
      <c r="D359" s="15" t="s">
        <v>2702</v>
      </c>
      <c r="F359" s="15" t="s">
        <v>262</v>
      </c>
      <c r="G359" s="15" t="s">
        <v>12158</v>
      </c>
      <c r="H359" s="15">
        <v>405.0</v>
      </c>
      <c r="I359" s="15" t="s">
        <v>13251</v>
      </c>
      <c r="J359" s="15" t="s">
        <v>12158</v>
      </c>
    </row>
    <row r="360">
      <c r="A360" s="15" t="s">
        <v>268</v>
      </c>
      <c r="B360" s="14" t="s">
        <v>6714</v>
      </c>
      <c r="C360" s="15" t="s">
        <v>2707</v>
      </c>
      <c r="D360" s="15" t="s">
        <v>2708</v>
      </c>
      <c r="F360" s="15" t="s">
        <v>268</v>
      </c>
      <c r="G360" s="15" t="s">
        <v>12160</v>
      </c>
      <c r="H360" s="15">
        <v>406.0</v>
      </c>
      <c r="I360" s="15" t="s">
        <v>13254</v>
      </c>
      <c r="J360" s="15" t="s">
        <v>12160</v>
      </c>
    </row>
    <row r="361">
      <c r="A361" s="15" t="s">
        <v>278</v>
      </c>
      <c r="B361" s="14" t="s">
        <v>6717</v>
      </c>
      <c r="C361" s="15" t="s">
        <v>2710</v>
      </c>
      <c r="D361" s="15" t="s">
        <v>2711</v>
      </c>
      <c r="F361" s="15" t="s">
        <v>278</v>
      </c>
      <c r="G361" s="15" t="s">
        <v>12162</v>
      </c>
      <c r="H361" s="15">
        <v>406.0</v>
      </c>
      <c r="I361" s="15" t="s">
        <v>13257</v>
      </c>
      <c r="J361" s="15" t="s">
        <v>12162</v>
      </c>
    </row>
    <row r="362">
      <c r="A362" s="15" t="s">
        <v>286</v>
      </c>
      <c r="B362" s="14" t="s">
        <v>6719</v>
      </c>
      <c r="C362" s="15" t="s">
        <v>2713</v>
      </c>
      <c r="D362" s="15" t="s">
        <v>2714</v>
      </c>
      <c r="F362" s="15" t="s">
        <v>286</v>
      </c>
      <c r="G362" s="15" t="s">
        <v>12680</v>
      </c>
      <c r="H362" s="15">
        <v>406.0</v>
      </c>
      <c r="I362" s="15" t="s">
        <v>13258</v>
      </c>
      <c r="J362" s="15" t="s">
        <v>12680</v>
      </c>
    </row>
    <row r="363">
      <c r="A363" s="15" t="s">
        <v>296</v>
      </c>
      <c r="B363" s="14" t="s">
        <v>6722</v>
      </c>
      <c r="C363" s="15" t="s">
        <v>2719</v>
      </c>
      <c r="D363" s="15" t="s">
        <v>2720</v>
      </c>
      <c r="F363" s="15" t="s">
        <v>296</v>
      </c>
      <c r="G363" s="15" t="s">
        <v>12170</v>
      </c>
      <c r="H363" s="15">
        <v>407.0</v>
      </c>
      <c r="I363" s="15" t="s">
        <v>13259</v>
      </c>
      <c r="J363" s="15" t="s">
        <v>12170</v>
      </c>
    </row>
    <row r="364">
      <c r="A364" s="15" t="s">
        <v>303</v>
      </c>
      <c r="B364" s="14" t="s">
        <v>6727</v>
      </c>
      <c r="C364" s="15" t="s">
        <v>2725</v>
      </c>
      <c r="D364" s="15" t="s">
        <v>2726</v>
      </c>
      <c r="F364" s="15" t="s">
        <v>303</v>
      </c>
      <c r="G364" s="15" t="s">
        <v>12174</v>
      </c>
      <c r="H364" s="15">
        <v>409.0</v>
      </c>
      <c r="I364" s="15" t="s">
        <v>13262</v>
      </c>
      <c r="J364" s="15" t="s">
        <v>12174</v>
      </c>
    </row>
    <row r="365">
      <c r="A365" s="15" t="s">
        <v>313</v>
      </c>
      <c r="B365" s="14" t="s">
        <v>6730</v>
      </c>
      <c r="C365" s="15" t="s">
        <v>2731</v>
      </c>
      <c r="D365" s="15" t="s">
        <v>2732</v>
      </c>
      <c r="F365" s="15" t="s">
        <v>313</v>
      </c>
      <c r="G365" s="15" t="s">
        <v>12178</v>
      </c>
      <c r="H365" s="15">
        <v>411.0</v>
      </c>
      <c r="I365" s="15" t="s">
        <v>13265</v>
      </c>
      <c r="J365" s="15" t="s">
        <v>12178</v>
      </c>
    </row>
    <row r="366">
      <c r="A366" s="15" t="s">
        <v>336</v>
      </c>
      <c r="B366" s="14" t="s">
        <v>6733</v>
      </c>
      <c r="C366" s="15" t="s">
        <v>2737</v>
      </c>
      <c r="D366" s="15" t="s">
        <v>2738</v>
      </c>
      <c r="F366" s="15" t="s">
        <v>336</v>
      </c>
      <c r="G366" s="15" t="s">
        <v>12180</v>
      </c>
      <c r="H366" s="15">
        <v>413.0</v>
      </c>
      <c r="I366" s="15" t="s">
        <v>13268</v>
      </c>
      <c r="J366" s="15" t="s">
        <v>12180</v>
      </c>
    </row>
    <row r="367">
      <c r="A367" s="15" t="s">
        <v>344</v>
      </c>
      <c r="B367" s="14" t="s">
        <v>6736</v>
      </c>
      <c r="C367" s="15" t="s">
        <v>2743</v>
      </c>
      <c r="D367" s="15" t="s">
        <v>2744</v>
      </c>
      <c r="F367" s="15" t="s">
        <v>344</v>
      </c>
      <c r="G367" s="15" t="s">
        <v>12192</v>
      </c>
      <c r="H367" s="15">
        <v>413.0</v>
      </c>
      <c r="I367" s="15" t="s">
        <v>13271</v>
      </c>
      <c r="J367" s="15" t="s">
        <v>12192</v>
      </c>
    </row>
    <row r="368">
      <c r="A368" s="15" t="s">
        <v>352</v>
      </c>
      <c r="B368" s="14" t="s">
        <v>6739</v>
      </c>
      <c r="C368" s="15" t="s">
        <v>2749</v>
      </c>
      <c r="D368" s="15" t="s">
        <v>2750</v>
      </c>
      <c r="F368" s="15" t="s">
        <v>352</v>
      </c>
      <c r="G368" s="15" t="s">
        <v>12196</v>
      </c>
      <c r="H368" s="15">
        <v>414.0</v>
      </c>
      <c r="I368" s="15" t="s">
        <v>13274</v>
      </c>
      <c r="J368" s="15" t="s">
        <v>12196</v>
      </c>
    </row>
    <row r="369">
      <c r="A369" s="15" t="s">
        <v>359</v>
      </c>
      <c r="B369" s="14" t="s">
        <v>6637</v>
      </c>
      <c r="C369" s="15" t="s">
        <v>2756</v>
      </c>
      <c r="D369" s="15" t="s">
        <v>2757</v>
      </c>
      <c r="F369" s="15" t="s">
        <v>359</v>
      </c>
      <c r="G369" s="15" t="s">
        <v>12200</v>
      </c>
      <c r="H369" s="15">
        <v>416.0</v>
      </c>
      <c r="I369" s="15" t="s">
        <v>13277</v>
      </c>
      <c r="J369" s="15" t="s">
        <v>12200</v>
      </c>
    </row>
    <row r="370">
      <c r="A370" s="15" t="s">
        <v>367</v>
      </c>
      <c r="B370" s="14" t="s">
        <v>6747</v>
      </c>
      <c r="C370" s="15" t="s">
        <v>2763</v>
      </c>
      <c r="D370" s="15" t="s">
        <v>2764</v>
      </c>
      <c r="F370" s="15" t="s">
        <v>367</v>
      </c>
      <c r="G370" s="15" t="s">
        <v>12204</v>
      </c>
      <c r="H370" s="15">
        <v>417.0</v>
      </c>
      <c r="I370" s="15" t="s">
        <v>13279</v>
      </c>
      <c r="J370" s="15" t="s">
        <v>12204</v>
      </c>
    </row>
    <row r="371">
      <c r="A371" s="15" t="s">
        <v>375</v>
      </c>
      <c r="B371" s="14" t="s">
        <v>6749</v>
      </c>
      <c r="C371" s="15" t="s">
        <v>2769</v>
      </c>
      <c r="D371" s="15" t="s">
        <v>2770</v>
      </c>
      <c r="F371" s="15" t="s">
        <v>375</v>
      </c>
      <c r="G371" s="15" t="s">
        <v>12206</v>
      </c>
      <c r="H371" s="15">
        <v>417.0</v>
      </c>
      <c r="I371" s="15" t="s">
        <v>13282</v>
      </c>
      <c r="J371" s="15" t="s">
        <v>12206</v>
      </c>
    </row>
    <row r="372">
      <c r="A372" s="15" t="s">
        <v>383</v>
      </c>
      <c r="B372" s="14" t="s">
        <v>6751</v>
      </c>
      <c r="C372" s="15" t="s">
        <v>2775</v>
      </c>
      <c r="D372" s="15" t="s">
        <v>2776</v>
      </c>
      <c r="F372" s="15" t="s">
        <v>383</v>
      </c>
      <c r="G372" s="15" t="s">
        <v>12210</v>
      </c>
      <c r="H372" s="15">
        <v>418.0</v>
      </c>
      <c r="I372" s="15" t="s">
        <v>13285</v>
      </c>
      <c r="J372" s="15" t="s">
        <v>12210</v>
      </c>
    </row>
    <row r="373">
      <c r="A373" s="15" t="s">
        <v>393</v>
      </c>
      <c r="B373" s="14" t="s">
        <v>6754</v>
      </c>
      <c r="C373" s="15" t="s">
        <v>2781</v>
      </c>
      <c r="D373" s="15" t="s">
        <v>2782</v>
      </c>
      <c r="F373" s="15" t="s">
        <v>393</v>
      </c>
      <c r="G373" s="15" t="s">
        <v>12214</v>
      </c>
      <c r="H373" s="15">
        <v>418.0</v>
      </c>
      <c r="I373" s="15" t="s">
        <v>13288</v>
      </c>
      <c r="J373" s="15" t="s">
        <v>12214</v>
      </c>
    </row>
    <row r="374">
      <c r="A374" s="15" t="s">
        <v>400</v>
      </c>
      <c r="B374" s="14" t="s">
        <v>6756</v>
      </c>
      <c r="C374" s="15" t="s">
        <v>2787</v>
      </c>
      <c r="D374" s="15" t="s">
        <v>2788</v>
      </c>
      <c r="F374" s="15" t="s">
        <v>400</v>
      </c>
      <c r="G374" s="15" t="s">
        <v>12218</v>
      </c>
      <c r="H374" s="15">
        <v>420.0</v>
      </c>
      <c r="I374" s="15" t="s">
        <v>13291</v>
      </c>
      <c r="J374" s="15" t="s">
        <v>12218</v>
      </c>
    </row>
    <row r="375">
      <c r="A375" s="15" t="s">
        <v>408</v>
      </c>
      <c r="B375" s="14" t="s">
        <v>6759</v>
      </c>
      <c r="C375" s="15" t="s">
        <v>2793</v>
      </c>
      <c r="D375" s="15" t="s">
        <v>2794</v>
      </c>
      <c r="F375" s="15" t="s">
        <v>408</v>
      </c>
      <c r="G375" s="15" t="s">
        <v>12222</v>
      </c>
      <c r="H375" s="15">
        <v>421.0</v>
      </c>
      <c r="I375" s="15" t="s">
        <v>13294</v>
      </c>
      <c r="J375" s="15" t="s">
        <v>12222</v>
      </c>
    </row>
    <row r="376">
      <c r="A376" s="15" t="s">
        <v>416</v>
      </c>
      <c r="B376" s="14" t="s">
        <v>6762</v>
      </c>
      <c r="C376" s="15" t="s">
        <v>2799</v>
      </c>
      <c r="D376" s="15" t="s">
        <v>2800</v>
      </c>
      <c r="F376" s="15" t="s">
        <v>416</v>
      </c>
      <c r="G376" s="15" t="s">
        <v>12226</v>
      </c>
      <c r="H376" s="15">
        <v>423.0</v>
      </c>
      <c r="I376" s="15" t="s">
        <v>13297</v>
      </c>
      <c r="J376" s="15" t="s">
        <v>12226</v>
      </c>
    </row>
    <row r="377">
      <c r="A377" s="15" t="s">
        <v>424</v>
      </c>
      <c r="B377" s="14" t="s">
        <v>6765</v>
      </c>
      <c r="C377" s="15" t="s">
        <v>2805</v>
      </c>
      <c r="D377" s="15" t="s">
        <v>2806</v>
      </c>
      <c r="F377" s="15" t="s">
        <v>424</v>
      </c>
      <c r="G377" s="15" t="s">
        <v>12230</v>
      </c>
      <c r="H377" s="15">
        <v>424.0</v>
      </c>
      <c r="I377" s="15" t="s">
        <v>13299</v>
      </c>
      <c r="J377" s="15" t="s">
        <v>12230</v>
      </c>
    </row>
    <row r="378">
      <c r="A378" s="15" t="s">
        <v>432</v>
      </c>
      <c r="B378" s="14" t="s">
        <v>6768</v>
      </c>
      <c r="C378" s="15" t="s">
        <v>2811</v>
      </c>
      <c r="D378" s="15" t="s">
        <v>2812</v>
      </c>
      <c r="F378" s="15" t="s">
        <v>432</v>
      </c>
      <c r="G378" s="15" t="s">
        <v>12234</v>
      </c>
      <c r="H378" s="15">
        <v>424.0</v>
      </c>
      <c r="I378" s="15" t="s">
        <v>13302</v>
      </c>
      <c r="J378" s="15" t="s">
        <v>12234</v>
      </c>
    </row>
    <row r="379">
      <c r="A379" s="15" t="s">
        <v>440</v>
      </c>
      <c r="B379" s="14" t="s">
        <v>6640</v>
      </c>
      <c r="C379" s="15" t="s">
        <v>2817</v>
      </c>
      <c r="D379" s="15" t="s">
        <v>2818</v>
      </c>
      <c r="F379" s="15" t="s">
        <v>440</v>
      </c>
      <c r="G379" s="15" t="s">
        <v>12238</v>
      </c>
      <c r="H379" s="15">
        <v>424.0</v>
      </c>
      <c r="I379" s="15" t="s">
        <v>13305</v>
      </c>
      <c r="J379" s="15" t="s">
        <v>12238</v>
      </c>
    </row>
    <row r="380">
      <c r="A380" s="15" t="s">
        <v>448</v>
      </c>
      <c r="B380" s="14" t="s">
        <v>6772</v>
      </c>
      <c r="C380" s="15" t="s">
        <v>2823</v>
      </c>
      <c r="D380" s="15" t="s">
        <v>2824</v>
      </c>
      <c r="F380" s="15" t="s">
        <v>448</v>
      </c>
      <c r="G380" s="15" t="s">
        <v>12242</v>
      </c>
      <c r="H380" s="15">
        <v>425.0</v>
      </c>
      <c r="I380" s="15" t="s">
        <v>13308</v>
      </c>
      <c r="J380" s="15" t="s">
        <v>12242</v>
      </c>
    </row>
    <row r="381">
      <c r="A381" s="15" t="s">
        <v>456</v>
      </c>
      <c r="B381" s="14" t="s">
        <v>6775</v>
      </c>
      <c r="C381" s="15" t="s">
        <v>2829</v>
      </c>
      <c r="D381" s="15" t="s">
        <v>2830</v>
      </c>
      <c r="F381" s="15" t="s">
        <v>456</v>
      </c>
      <c r="G381" s="15" t="s">
        <v>12246</v>
      </c>
      <c r="H381" s="15">
        <v>426.0</v>
      </c>
      <c r="I381" s="15" t="s">
        <v>13311</v>
      </c>
      <c r="J381" s="15" t="s">
        <v>12246</v>
      </c>
    </row>
    <row r="382">
      <c r="A382" s="15" t="s">
        <v>464</v>
      </c>
      <c r="B382" s="14" t="s">
        <v>6778</v>
      </c>
      <c r="C382" s="15" t="s">
        <v>2836</v>
      </c>
      <c r="D382" s="15" t="s">
        <v>2837</v>
      </c>
      <c r="F382" s="15" t="s">
        <v>464</v>
      </c>
      <c r="G382" s="15" t="s">
        <v>12250</v>
      </c>
      <c r="H382" s="15">
        <v>428.0</v>
      </c>
      <c r="I382" s="15" t="s">
        <v>13314</v>
      </c>
      <c r="J382" s="15" t="s">
        <v>12250</v>
      </c>
    </row>
    <row r="383">
      <c r="A383" s="15" t="s">
        <v>474</v>
      </c>
      <c r="B383" s="14" t="s">
        <v>6781</v>
      </c>
      <c r="C383" s="15" t="s">
        <v>2848</v>
      </c>
      <c r="D383" s="15" t="s">
        <v>2849</v>
      </c>
      <c r="F383" s="15" t="s">
        <v>474</v>
      </c>
      <c r="G383" s="15" t="s">
        <v>12254</v>
      </c>
      <c r="H383" s="15">
        <v>428.0</v>
      </c>
      <c r="I383" s="15" t="s">
        <v>13321</v>
      </c>
      <c r="J383" s="15" t="s">
        <v>12254</v>
      </c>
    </row>
    <row r="384">
      <c r="A384" s="15" t="s">
        <v>481</v>
      </c>
      <c r="B384" s="14" t="s">
        <v>6783</v>
      </c>
      <c r="C384" s="15" t="s">
        <v>2854</v>
      </c>
      <c r="D384" s="15" t="s">
        <v>2855</v>
      </c>
      <c r="F384" s="15" t="s">
        <v>481</v>
      </c>
      <c r="G384" s="15" t="s">
        <v>12258</v>
      </c>
      <c r="H384" s="15">
        <v>429.0</v>
      </c>
      <c r="I384" s="15" t="s">
        <v>13324</v>
      </c>
      <c r="J384" s="15" t="s">
        <v>12258</v>
      </c>
    </row>
    <row r="385">
      <c r="A385" s="15" t="s">
        <v>489</v>
      </c>
      <c r="B385" s="14" t="s">
        <v>6785</v>
      </c>
      <c r="C385" s="15" t="s">
        <v>2860</v>
      </c>
      <c r="D385" s="15" t="s">
        <v>2861</v>
      </c>
      <c r="F385" s="15" t="s">
        <v>489</v>
      </c>
      <c r="G385" s="15" t="s">
        <v>12262</v>
      </c>
      <c r="H385" s="15">
        <v>429.0</v>
      </c>
      <c r="I385" s="15" t="s">
        <v>13325</v>
      </c>
      <c r="J385" s="15" t="s">
        <v>12262</v>
      </c>
    </row>
    <row r="386">
      <c r="A386" s="15" t="s">
        <v>497</v>
      </c>
      <c r="B386" s="14" t="s">
        <v>6787</v>
      </c>
      <c r="C386" s="15" t="s">
        <v>2866</v>
      </c>
      <c r="D386" s="15" t="s">
        <v>2867</v>
      </c>
      <c r="F386" s="15" t="s">
        <v>497</v>
      </c>
      <c r="G386" s="15" t="s">
        <v>12266</v>
      </c>
      <c r="H386" s="15">
        <v>430.0</v>
      </c>
      <c r="I386" s="15" t="s">
        <v>13326</v>
      </c>
      <c r="J386" s="15" t="s">
        <v>12266</v>
      </c>
    </row>
    <row r="387">
      <c r="A387" s="15" t="s">
        <v>505</v>
      </c>
      <c r="B387" s="14" t="s">
        <v>6790</v>
      </c>
      <c r="C387" s="15" t="s">
        <v>2872</v>
      </c>
      <c r="D387" s="15" t="s">
        <v>2873</v>
      </c>
      <c r="F387" s="15" t="s">
        <v>505</v>
      </c>
      <c r="G387" s="15" t="s">
        <v>12270</v>
      </c>
      <c r="H387" s="15">
        <v>430.0</v>
      </c>
      <c r="I387" s="15" t="s">
        <v>13329</v>
      </c>
      <c r="J387" s="15" t="s">
        <v>12270</v>
      </c>
    </row>
    <row r="388">
      <c r="A388" s="15" t="s">
        <v>513</v>
      </c>
      <c r="B388" s="14" t="s">
        <v>6792</v>
      </c>
      <c r="C388" s="15" t="s">
        <v>2878</v>
      </c>
      <c r="D388" s="15" t="s">
        <v>2879</v>
      </c>
      <c r="F388" s="15" t="s">
        <v>513</v>
      </c>
      <c r="G388" s="15" t="s">
        <v>12272</v>
      </c>
      <c r="H388" s="15">
        <v>431.0</v>
      </c>
      <c r="I388" s="15" t="s">
        <v>13331</v>
      </c>
      <c r="J388" s="15" t="s">
        <v>12272</v>
      </c>
    </row>
    <row r="389">
      <c r="A389" s="15" t="s">
        <v>520</v>
      </c>
      <c r="B389" s="14" t="s">
        <v>6643</v>
      </c>
      <c r="C389" s="15" t="s">
        <v>2884</v>
      </c>
      <c r="D389" s="15" t="s">
        <v>2885</v>
      </c>
      <c r="F389" s="15" t="s">
        <v>520</v>
      </c>
      <c r="G389" s="15" t="s">
        <v>12274</v>
      </c>
      <c r="H389" s="15">
        <v>431.0</v>
      </c>
      <c r="I389" s="15" t="s">
        <v>13334</v>
      </c>
      <c r="J389" s="15" t="s">
        <v>12274</v>
      </c>
    </row>
    <row r="390">
      <c r="A390" s="15" t="s">
        <v>528</v>
      </c>
      <c r="B390" s="14" t="s">
        <v>6797</v>
      </c>
      <c r="C390" s="15" t="s">
        <v>2890</v>
      </c>
      <c r="D390" s="15" t="s">
        <v>2891</v>
      </c>
      <c r="F390" s="15" t="s">
        <v>528</v>
      </c>
      <c r="G390" s="15" t="s">
        <v>12276</v>
      </c>
      <c r="H390" s="15">
        <v>432.0</v>
      </c>
      <c r="I390" s="15" t="s">
        <v>13339</v>
      </c>
      <c r="J390" s="15" t="s">
        <v>12276</v>
      </c>
    </row>
    <row r="391">
      <c r="A391" s="15" t="s">
        <v>535</v>
      </c>
      <c r="B391" s="14" t="s">
        <v>6800</v>
      </c>
      <c r="C391" s="15" t="s">
        <v>2896</v>
      </c>
      <c r="D391" s="15" t="s">
        <v>2897</v>
      </c>
      <c r="F391" s="15" t="s">
        <v>535</v>
      </c>
      <c r="G391" s="15" t="s">
        <v>12278</v>
      </c>
      <c r="H391" s="15">
        <v>433.0</v>
      </c>
      <c r="I391" s="15" t="s">
        <v>13342</v>
      </c>
      <c r="J391" s="15" t="s">
        <v>12278</v>
      </c>
    </row>
    <row r="392">
      <c r="A392" s="15" t="s">
        <v>543</v>
      </c>
      <c r="B392" s="14" t="s">
        <v>6802</v>
      </c>
      <c r="C392" s="15" t="s">
        <v>2902</v>
      </c>
      <c r="D392" s="15" t="s">
        <v>2903</v>
      </c>
      <c r="F392" s="15" t="s">
        <v>543</v>
      </c>
      <c r="G392" s="15" t="s">
        <v>12281</v>
      </c>
      <c r="H392" s="15">
        <v>435.0</v>
      </c>
      <c r="I392" s="15" t="s">
        <v>13345</v>
      </c>
      <c r="J392" s="15" t="s">
        <v>12281</v>
      </c>
    </row>
    <row r="393">
      <c r="A393" s="15" t="s">
        <v>553</v>
      </c>
      <c r="B393" s="14" t="s">
        <v>6805</v>
      </c>
      <c r="C393" s="15" t="s">
        <v>2911</v>
      </c>
      <c r="D393" s="15" t="s">
        <v>2912</v>
      </c>
      <c r="F393" s="15" t="s">
        <v>553</v>
      </c>
      <c r="G393" s="15" t="s">
        <v>12285</v>
      </c>
      <c r="H393" s="15">
        <v>436.0</v>
      </c>
      <c r="I393" s="15" t="s">
        <v>13346</v>
      </c>
      <c r="J393" s="15" t="s">
        <v>12285</v>
      </c>
    </row>
    <row r="394">
      <c r="A394" s="15" t="s">
        <v>561</v>
      </c>
      <c r="B394" s="14" t="s">
        <v>6808</v>
      </c>
      <c r="C394" s="15" t="s">
        <v>2928</v>
      </c>
      <c r="D394" s="15" t="s">
        <v>2929</v>
      </c>
      <c r="F394" s="15" t="s">
        <v>561</v>
      </c>
      <c r="G394" s="15" t="s">
        <v>12784</v>
      </c>
      <c r="H394" s="15">
        <v>438.0</v>
      </c>
      <c r="I394" s="15" t="s">
        <v>13355</v>
      </c>
      <c r="J394" s="15" t="s">
        <v>12784</v>
      </c>
    </row>
    <row r="395">
      <c r="A395" s="15" t="s">
        <v>569</v>
      </c>
      <c r="B395" s="14" t="s">
        <v>6811</v>
      </c>
      <c r="C395" s="15" t="s">
        <v>2933</v>
      </c>
      <c r="D395" s="15" t="s">
        <v>2934</v>
      </c>
      <c r="F395" s="15" t="s">
        <v>569</v>
      </c>
      <c r="G395" s="15" t="s">
        <v>12291</v>
      </c>
      <c r="H395" s="15">
        <v>440.0</v>
      </c>
      <c r="I395" s="15" t="s">
        <v>13358</v>
      </c>
      <c r="J395" s="15" t="s">
        <v>12291</v>
      </c>
    </row>
    <row r="396">
      <c r="A396" s="15" t="s">
        <v>577</v>
      </c>
      <c r="B396" s="14" t="s">
        <v>6813</v>
      </c>
      <c r="C396" s="15" t="s">
        <v>2939</v>
      </c>
      <c r="D396" s="15" t="s">
        <v>2940</v>
      </c>
      <c r="F396" s="15" t="s">
        <v>577</v>
      </c>
      <c r="G396" s="15" t="s">
        <v>12293</v>
      </c>
      <c r="H396" s="15">
        <v>441.0</v>
      </c>
      <c r="I396" s="15" t="s">
        <v>13360</v>
      </c>
      <c r="J396" s="15" t="s">
        <v>12293</v>
      </c>
    </row>
    <row r="397">
      <c r="A397" s="15" t="s">
        <v>587</v>
      </c>
      <c r="B397" s="14" t="s">
        <v>6816</v>
      </c>
      <c r="C397" s="15" t="s">
        <v>2945</v>
      </c>
      <c r="D397" s="15" t="s">
        <v>2946</v>
      </c>
      <c r="F397" s="15" t="s">
        <v>587</v>
      </c>
      <c r="G397" s="15" t="s">
        <v>12299</v>
      </c>
      <c r="H397" s="15">
        <v>441.0</v>
      </c>
      <c r="I397" s="15" t="s">
        <v>13363</v>
      </c>
      <c r="J397" s="15" t="s">
        <v>12299</v>
      </c>
    </row>
    <row r="398">
      <c r="A398" s="15" t="s">
        <v>595</v>
      </c>
      <c r="B398" s="14" t="s">
        <v>6818</v>
      </c>
      <c r="C398" s="15" t="s">
        <v>2951</v>
      </c>
      <c r="D398" s="15" t="s">
        <v>2952</v>
      </c>
      <c r="F398" s="15" t="s">
        <v>595</v>
      </c>
      <c r="G398" s="15" t="s">
        <v>12303</v>
      </c>
      <c r="H398" s="15">
        <v>441.0</v>
      </c>
      <c r="I398" s="15" t="s">
        <v>13366</v>
      </c>
      <c r="J398" s="15" t="s">
        <v>12303</v>
      </c>
    </row>
    <row r="399">
      <c r="A399" s="15" t="s">
        <v>603</v>
      </c>
      <c r="B399" s="14" t="s">
        <v>6646</v>
      </c>
      <c r="C399" s="15" t="s">
        <v>2956</v>
      </c>
      <c r="D399" s="15" t="s">
        <v>2957</v>
      </c>
      <c r="F399" s="15" t="s">
        <v>603</v>
      </c>
      <c r="G399" s="15" t="s">
        <v>12307</v>
      </c>
      <c r="H399" s="15">
        <v>442.0</v>
      </c>
      <c r="I399" s="15" t="s">
        <v>13369</v>
      </c>
      <c r="J399" s="15" t="s">
        <v>12307</v>
      </c>
    </row>
    <row r="400">
      <c r="A400" s="15" t="s">
        <v>611</v>
      </c>
      <c r="B400" s="14" t="s">
        <v>6822</v>
      </c>
      <c r="C400" s="15" t="s">
        <v>2964</v>
      </c>
      <c r="D400" s="15" t="s">
        <v>2965</v>
      </c>
      <c r="F400" s="15" t="s">
        <v>611</v>
      </c>
      <c r="G400" s="15" t="s">
        <v>12311</v>
      </c>
      <c r="H400" s="15">
        <v>445.0</v>
      </c>
      <c r="I400" s="15" t="s">
        <v>13370</v>
      </c>
      <c r="J400" s="15" t="s">
        <v>12311</v>
      </c>
    </row>
    <row r="401">
      <c r="A401" s="15" t="s">
        <v>619</v>
      </c>
      <c r="B401" s="14" t="s">
        <v>6825</v>
      </c>
      <c r="C401" s="15" t="s">
        <v>2970</v>
      </c>
      <c r="D401" s="15" t="s">
        <v>2971</v>
      </c>
      <c r="F401" s="15" t="s">
        <v>619</v>
      </c>
      <c r="G401" s="15" t="s">
        <v>12313</v>
      </c>
      <c r="H401" s="15">
        <v>446.0</v>
      </c>
      <c r="I401" s="15" t="s">
        <v>13373</v>
      </c>
      <c r="J401" s="15" t="s">
        <v>12313</v>
      </c>
    </row>
    <row r="402">
      <c r="A402" s="15" t="s">
        <v>627</v>
      </c>
      <c r="B402" s="14" t="s">
        <v>6828</v>
      </c>
      <c r="C402" s="15" t="s">
        <v>2974</v>
      </c>
      <c r="D402" s="15" t="s">
        <v>2975</v>
      </c>
      <c r="F402" s="15" t="s">
        <v>627</v>
      </c>
      <c r="G402" s="15" t="s">
        <v>12315</v>
      </c>
      <c r="H402" s="15">
        <v>446.0</v>
      </c>
      <c r="I402" s="15" t="s">
        <v>13376</v>
      </c>
      <c r="J402" s="15" t="s">
        <v>12315</v>
      </c>
    </row>
    <row r="403">
      <c r="A403" s="15" t="s">
        <v>641</v>
      </c>
      <c r="B403" s="14" t="s">
        <v>6831</v>
      </c>
      <c r="C403" s="15" t="s">
        <v>2980</v>
      </c>
      <c r="D403" s="15" t="s">
        <v>2981</v>
      </c>
      <c r="F403" s="15" t="s">
        <v>641</v>
      </c>
      <c r="G403" s="15" t="s">
        <v>12317</v>
      </c>
      <c r="H403" s="15">
        <v>447.0</v>
      </c>
      <c r="I403" s="15" t="s">
        <v>13378</v>
      </c>
      <c r="J403" s="15" t="s">
        <v>12317</v>
      </c>
    </row>
    <row r="404">
      <c r="A404" s="15" t="s">
        <v>650</v>
      </c>
      <c r="B404" s="14" t="s">
        <v>6834</v>
      </c>
      <c r="C404" s="15" t="s">
        <v>2986</v>
      </c>
      <c r="D404" s="15" t="s">
        <v>2987</v>
      </c>
      <c r="F404" s="15" t="s">
        <v>650</v>
      </c>
      <c r="G404" s="15" t="s">
        <v>12321</v>
      </c>
      <c r="H404" s="15">
        <v>448.0</v>
      </c>
      <c r="I404" s="15" t="s">
        <v>13381</v>
      </c>
      <c r="J404" s="15" t="s">
        <v>12321</v>
      </c>
    </row>
    <row r="405">
      <c r="A405" s="15" t="s">
        <v>660</v>
      </c>
      <c r="B405" s="14" t="s">
        <v>6836</v>
      </c>
      <c r="C405" s="15" t="s">
        <v>2992</v>
      </c>
      <c r="D405" s="15" t="s">
        <v>2993</v>
      </c>
      <c r="F405" s="15" t="s">
        <v>660</v>
      </c>
      <c r="G405" s="15" t="s">
        <v>12323</v>
      </c>
      <c r="H405" s="15">
        <v>449.0</v>
      </c>
      <c r="I405" s="15" t="s">
        <v>13384</v>
      </c>
      <c r="J405" s="15" t="s">
        <v>12323</v>
      </c>
    </row>
    <row r="406">
      <c r="A406" s="15" t="s">
        <v>668</v>
      </c>
      <c r="B406" s="14" t="s">
        <v>6838</v>
      </c>
      <c r="C406" s="15" t="s">
        <v>2998</v>
      </c>
      <c r="D406" s="15" t="s">
        <v>2999</v>
      </c>
      <c r="F406" s="15" t="s">
        <v>668</v>
      </c>
      <c r="G406" s="15" t="s">
        <v>12325</v>
      </c>
      <c r="H406" s="15">
        <v>450.0</v>
      </c>
      <c r="I406" s="15" t="s">
        <v>13387</v>
      </c>
      <c r="J406" s="15" t="s">
        <v>12325</v>
      </c>
    </row>
    <row r="407">
      <c r="A407" s="15" t="s">
        <v>678</v>
      </c>
      <c r="B407" s="14" t="s">
        <v>6841</v>
      </c>
      <c r="C407" s="15" t="s">
        <v>3004</v>
      </c>
      <c r="D407" s="15" t="s">
        <v>3005</v>
      </c>
      <c r="F407" s="15" t="s">
        <v>678</v>
      </c>
      <c r="G407" s="15" t="s">
        <v>12330</v>
      </c>
      <c r="H407" s="15">
        <v>451.0</v>
      </c>
      <c r="I407" s="15" t="s">
        <v>13390</v>
      </c>
      <c r="J407" s="15" t="s">
        <v>12330</v>
      </c>
    </row>
    <row r="408">
      <c r="A408" s="15" t="s">
        <v>686</v>
      </c>
      <c r="B408" s="14" t="s">
        <v>6844</v>
      </c>
      <c r="C408" s="15" t="s">
        <v>3010</v>
      </c>
      <c r="D408" s="15" t="s">
        <v>3011</v>
      </c>
      <c r="F408" s="15" t="s">
        <v>686</v>
      </c>
      <c r="G408" s="15" t="s">
        <v>12332</v>
      </c>
      <c r="H408" s="15">
        <v>453.0</v>
      </c>
      <c r="I408" s="15" t="s">
        <v>13393</v>
      </c>
      <c r="J408" s="15" t="s">
        <v>12332</v>
      </c>
    </row>
    <row r="409">
      <c r="A409" s="15" t="s">
        <v>694</v>
      </c>
      <c r="B409" s="14" t="s">
        <v>6649</v>
      </c>
      <c r="C409" s="15" t="s">
        <v>3016</v>
      </c>
      <c r="D409" s="15" t="s">
        <v>3017</v>
      </c>
      <c r="F409" s="15" t="s">
        <v>694</v>
      </c>
      <c r="G409" s="15" t="s">
        <v>12334</v>
      </c>
      <c r="H409" s="15">
        <v>454.0</v>
      </c>
      <c r="I409" s="15" t="s">
        <v>13395</v>
      </c>
      <c r="J409" s="15" t="s">
        <v>12334</v>
      </c>
    </row>
    <row r="410">
      <c r="A410" s="15" t="s">
        <v>702</v>
      </c>
      <c r="B410" s="14" t="s">
        <v>6851</v>
      </c>
      <c r="C410" s="15" t="s">
        <v>3022</v>
      </c>
      <c r="D410" s="15" t="s">
        <v>3023</v>
      </c>
      <c r="F410" s="15" t="s">
        <v>702</v>
      </c>
      <c r="G410" s="15" t="s">
        <v>12338</v>
      </c>
      <c r="H410" s="15">
        <v>455.0</v>
      </c>
      <c r="I410" s="15" t="s">
        <v>13398</v>
      </c>
      <c r="J410" s="15" t="s">
        <v>12338</v>
      </c>
    </row>
    <row r="411">
      <c r="A411" s="15" t="s">
        <v>710</v>
      </c>
      <c r="B411" s="14" t="s">
        <v>6854</v>
      </c>
      <c r="C411" s="15" t="s">
        <v>3028</v>
      </c>
      <c r="D411" s="15" t="s">
        <v>3029</v>
      </c>
      <c r="F411" s="15" t="s">
        <v>710</v>
      </c>
      <c r="G411" s="15" t="s">
        <v>12340</v>
      </c>
      <c r="H411" s="15">
        <v>455.0</v>
      </c>
      <c r="I411" s="15" t="s">
        <v>13400</v>
      </c>
      <c r="J411" s="15" t="s">
        <v>12340</v>
      </c>
    </row>
    <row r="412">
      <c r="A412" s="15" t="s">
        <v>718</v>
      </c>
      <c r="B412" s="14" t="s">
        <v>6857</v>
      </c>
      <c r="C412" s="15" t="s">
        <v>3033</v>
      </c>
      <c r="D412" s="15" t="s">
        <v>3034</v>
      </c>
      <c r="F412" s="15" t="s">
        <v>718</v>
      </c>
      <c r="G412" s="15" t="s">
        <v>12342</v>
      </c>
      <c r="H412" s="15">
        <v>456.0</v>
      </c>
      <c r="I412" s="15" t="s">
        <v>13403</v>
      </c>
      <c r="J412" s="15" t="s">
        <v>12342</v>
      </c>
    </row>
    <row r="413">
      <c r="A413" s="15" t="s">
        <v>728</v>
      </c>
      <c r="B413" s="14" t="s">
        <v>6860</v>
      </c>
      <c r="C413" s="15" t="s">
        <v>3039</v>
      </c>
      <c r="D413" s="15" t="s">
        <v>3040</v>
      </c>
      <c r="F413" s="15" t="s">
        <v>728</v>
      </c>
      <c r="G413" s="15" t="s">
        <v>12344</v>
      </c>
      <c r="H413" s="15">
        <v>456.0</v>
      </c>
      <c r="I413" s="15" t="s">
        <v>13406</v>
      </c>
      <c r="J413" s="15" t="s">
        <v>12344</v>
      </c>
    </row>
    <row r="414">
      <c r="A414" s="15" t="s">
        <v>735</v>
      </c>
      <c r="B414" s="14" t="s">
        <v>6863</v>
      </c>
      <c r="C414" s="15" t="s">
        <v>3045</v>
      </c>
      <c r="D414" s="21" t="s">
        <v>3046</v>
      </c>
      <c r="F414" s="15" t="s">
        <v>735</v>
      </c>
      <c r="G414" s="15" t="s">
        <v>12346</v>
      </c>
      <c r="H414" s="15">
        <v>456.0</v>
      </c>
      <c r="I414" s="15" t="s">
        <v>13409</v>
      </c>
      <c r="J414" s="15" t="s">
        <v>12346</v>
      </c>
    </row>
    <row r="415">
      <c r="A415" s="15" t="s">
        <v>743</v>
      </c>
      <c r="B415" s="14" t="s">
        <v>6866</v>
      </c>
      <c r="C415" s="15" t="s">
        <v>3051</v>
      </c>
      <c r="D415" s="15" t="s">
        <v>3052</v>
      </c>
      <c r="F415" s="15" t="s">
        <v>743</v>
      </c>
      <c r="G415" s="15" t="s">
        <v>12349</v>
      </c>
      <c r="H415" s="15">
        <v>457.0</v>
      </c>
      <c r="I415" s="15" t="s">
        <v>13412</v>
      </c>
      <c r="J415" s="15" t="s">
        <v>12349</v>
      </c>
    </row>
    <row r="416">
      <c r="A416" s="15" t="s">
        <v>751</v>
      </c>
      <c r="B416" s="14" t="s">
        <v>6869</v>
      </c>
      <c r="C416" s="15" t="s">
        <v>3057</v>
      </c>
      <c r="D416" s="15" t="s">
        <v>3058</v>
      </c>
      <c r="F416" s="15" t="s">
        <v>751</v>
      </c>
      <c r="G416" s="15" t="s">
        <v>12353</v>
      </c>
      <c r="H416" s="15">
        <v>457.0</v>
      </c>
      <c r="I416" s="15" t="s">
        <v>13415</v>
      </c>
      <c r="J416" s="15" t="s">
        <v>12353</v>
      </c>
    </row>
    <row r="417">
      <c r="A417" s="15" t="s">
        <v>759</v>
      </c>
      <c r="B417" s="14" t="s">
        <v>6872</v>
      </c>
      <c r="C417" s="15" t="s">
        <v>3063</v>
      </c>
      <c r="D417" s="15" t="s">
        <v>3064</v>
      </c>
      <c r="F417" s="15" t="s">
        <v>759</v>
      </c>
      <c r="G417" s="15" t="s">
        <v>12357</v>
      </c>
      <c r="H417" s="15">
        <v>458.0</v>
      </c>
      <c r="I417" s="15" t="s">
        <v>13418</v>
      </c>
      <c r="J417" s="15" t="s">
        <v>12357</v>
      </c>
    </row>
    <row r="418">
      <c r="A418" s="15" t="s">
        <v>767</v>
      </c>
      <c r="B418" s="14" t="s">
        <v>6874</v>
      </c>
      <c r="C418" s="15" t="s">
        <v>3069</v>
      </c>
      <c r="D418" s="15" t="s">
        <v>3070</v>
      </c>
      <c r="F418" s="15" t="s">
        <v>767</v>
      </c>
      <c r="G418" s="15" t="s">
        <v>12361</v>
      </c>
      <c r="H418" s="15">
        <v>458.0</v>
      </c>
      <c r="I418" s="15" t="s">
        <v>13421</v>
      </c>
      <c r="J418" s="15" t="s">
        <v>12361</v>
      </c>
    </row>
    <row r="419">
      <c r="A419" s="15" t="s">
        <v>775</v>
      </c>
      <c r="B419" s="14" t="s">
        <v>6652</v>
      </c>
      <c r="C419" s="15" t="s">
        <v>3075</v>
      </c>
      <c r="D419" s="15" t="s">
        <v>3076</v>
      </c>
      <c r="F419" s="15" t="s">
        <v>775</v>
      </c>
      <c r="G419" s="15" t="s">
        <v>12365</v>
      </c>
      <c r="H419" s="15">
        <v>459.0</v>
      </c>
      <c r="I419" s="15" t="s">
        <v>13423</v>
      </c>
      <c r="J419" s="15" t="s">
        <v>12365</v>
      </c>
    </row>
    <row r="420">
      <c r="A420" s="15" t="s">
        <v>783</v>
      </c>
      <c r="B420" s="14" t="s">
        <v>6878</v>
      </c>
      <c r="C420" s="15" t="s">
        <v>3081</v>
      </c>
      <c r="D420" s="15" t="s">
        <v>3082</v>
      </c>
      <c r="F420" s="15" t="s">
        <v>783</v>
      </c>
      <c r="G420" s="15" t="s">
        <v>12369</v>
      </c>
      <c r="H420" s="15">
        <v>460.0</v>
      </c>
      <c r="I420" s="15" t="s">
        <v>13426</v>
      </c>
      <c r="J420" s="15" t="s">
        <v>12369</v>
      </c>
    </row>
    <row r="421">
      <c r="A421" s="15" t="s">
        <v>791</v>
      </c>
      <c r="B421" s="14" t="s">
        <v>6880</v>
      </c>
      <c r="C421" s="15" t="s">
        <v>3087</v>
      </c>
      <c r="D421" s="15" t="s">
        <v>3088</v>
      </c>
      <c r="F421" s="15" t="s">
        <v>791</v>
      </c>
      <c r="G421" s="15" t="s">
        <v>12373</v>
      </c>
      <c r="H421" s="15">
        <v>462.0</v>
      </c>
      <c r="I421" s="15" t="s">
        <v>13429</v>
      </c>
      <c r="J421" s="15" t="s">
        <v>12373</v>
      </c>
    </row>
    <row r="422">
      <c r="A422" s="15" t="s">
        <v>799</v>
      </c>
      <c r="B422" s="14" t="s">
        <v>6883</v>
      </c>
      <c r="C422" s="15" t="s">
        <v>3093</v>
      </c>
      <c r="D422" s="15" t="s">
        <v>3094</v>
      </c>
      <c r="F422" s="15" t="s">
        <v>799</v>
      </c>
      <c r="G422" s="15" t="s">
        <v>12377</v>
      </c>
      <c r="H422" s="15">
        <v>462.0</v>
      </c>
      <c r="I422" s="15" t="s">
        <v>13432</v>
      </c>
      <c r="J422" s="15" t="s">
        <v>12377</v>
      </c>
    </row>
    <row r="423">
      <c r="A423" s="15" t="s">
        <v>813</v>
      </c>
      <c r="B423" s="14" t="s">
        <v>6885</v>
      </c>
      <c r="C423" s="15" t="s">
        <v>3099</v>
      </c>
      <c r="D423" s="15" t="s">
        <v>3100</v>
      </c>
      <c r="F423" s="15" t="s">
        <v>813</v>
      </c>
      <c r="G423" s="15" t="s">
        <v>12383</v>
      </c>
      <c r="H423" s="15">
        <v>463.0</v>
      </c>
      <c r="I423" s="15" t="s">
        <v>13435</v>
      </c>
      <c r="J423" s="15" t="s">
        <v>12383</v>
      </c>
    </row>
    <row r="424">
      <c r="A424" s="15" t="s">
        <v>820</v>
      </c>
      <c r="B424" s="14" t="s">
        <v>6888</v>
      </c>
      <c r="C424" s="15" t="s">
        <v>3105</v>
      </c>
      <c r="D424" s="15" t="s">
        <v>3106</v>
      </c>
      <c r="F424" s="15" t="s">
        <v>820</v>
      </c>
      <c r="G424" s="15" t="s">
        <v>12387</v>
      </c>
      <c r="H424" s="15">
        <v>463.0</v>
      </c>
      <c r="I424" s="15" t="s">
        <v>13437</v>
      </c>
      <c r="J424" s="15" t="s">
        <v>12387</v>
      </c>
    </row>
    <row r="425">
      <c r="A425" s="15" t="s">
        <v>828</v>
      </c>
      <c r="B425" s="14" t="s">
        <v>6890</v>
      </c>
      <c r="C425" s="15" t="s">
        <v>3111</v>
      </c>
      <c r="D425" s="15" t="s">
        <v>3112</v>
      </c>
      <c r="F425" s="15" t="s">
        <v>828</v>
      </c>
      <c r="G425" s="15" t="s">
        <v>12391</v>
      </c>
      <c r="H425" s="15">
        <v>464.0</v>
      </c>
      <c r="I425" s="15" t="s">
        <v>13439</v>
      </c>
      <c r="J425" s="15" t="s">
        <v>12391</v>
      </c>
    </row>
    <row r="426">
      <c r="A426" s="15" t="s">
        <v>836</v>
      </c>
      <c r="B426" s="14" t="s">
        <v>6893</v>
      </c>
      <c r="C426" s="15" t="s">
        <v>3117</v>
      </c>
      <c r="D426" s="15" t="s">
        <v>3118</v>
      </c>
      <c r="F426" s="15" t="s">
        <v>836</v>
      </c>
      <c r="G426" s="15" t="s">
        <v>12393</v>
      </c>
      <c r="H426" s="15">
        <v>465.0</v>
      </c>
      <c r="I426" s="15" t="s">
        <v>13442</v>
      </c>
      <c r="J426" s="15" t="s">
        <v>12393</v>
      </c>
    </row>
    <row r="427">
      <c r="A427" s="15" t="s">
        <v>844</v>
      </c>
      <c r="B427" s="14" t="s">
        <v>6896</v>
      </c>
      <c r="C427" s="15" t="s">
        <v>3123</v>
      </c>
      <c r="D427" s="15" t="s">
        <v>3124</v>
      </c>
      <c r="F427" s="15" t="s">
        <v>844</v>
      </c>
      <c r="G427" s="15" t="s">
        <v>12397</v>
      </c>
      <c r="H427" s="15">
        <v>465.0</v>
      </c>
      <c r="I427" s="15" t="s">
        <v>13445</v>
      </c>
      <c r="J427" s="15" t="s">
        <v>12397</v>
      </c>
    </row>
    <row r="428">
      <c r="A428" s="15" t="s">
        <v>852</v>
      </c>
      <c r="B428" s="14" t="s">
        <v>6898</v>
      </c>
      <c r="C428" s="15" t="s">
        <v>3132</v>
      </c>
      <c r="D428" s="15" t="s">
        <v>3133</v>
      </c>
      <c r="F428" s="15" t="s">
        <v>852</v>
      </c>
      <c r="G428" s="15" t="s">
        <v>12400</v>
      </c>
      <c r="H428" s="15">
        <v>466.0</v>
      </c>
      <c r="I428" s="15" t="s">
        <v>13450</v>
      </c>
      <c r="J428" s="15" t="s">
        <v>12400</v>
      </c>
    </row>
    <row r="429">
      <c r="A429" s="15" t="s">
        <v>860</v>
      </c>
      <c r="B429" s="14" t="s">
        <v>6628</v>
      </c>
      <c r="C429" s="15" t="s">
        <v>3138</v>
      </c>
      <c r="D429" s="15" t="s">
        <v>3139</v>
      </c>
      <c r="F429" s="15" t="s">
        <v>860</v>
      </c>
      <c r="G429" s="15" t="s">
        <v>12404</v>
      </c>
      <c r="H429" s="15">
        <v>467.0</v>
      </c>
      <c r="I429" s="15" t="s">
        <v>13453</v>
      </c>
      <c r="J429" s="15" t="s">
        <v>12404</v>
      </c>
    </row>
    <row r="430">
      <c r="A430" s="15" t="s">
        <v>868</v>
      </c>
      <c r="B430" s="14" t="s">
        <v>6903</v>
      </c>
      <c r="C430" s="15" t="s">
        <v>3144</v>
      </c>
      <c r="D430" s="21" t="s">
        <v>3145</v>
      </c>
      <c r="F430" s="15" t="s">
        <v>868</v>
      </c>
      <c r="G430" s="15" t="s">
        <v>12408</v>
      </c>
      <c r="H430" s="15">
        <v>468.0</v>
      </c>
      <c r="I430" s="15" t="s">
        <v>13456</v>
      </c>
      <c r="J430" s="15" t="s">
        <v>12408</v>
      </c>
    </row>
    <row r="431">
      <c r="A431" s="15" t="s">
        <v>876</v>
      </c>
      <c r="B431" s="14" t="s">
        <v>6905</v>
      </c>
      <c r="C431" s="15" t="s">
        <v>3150</v>
      </c>
      <c r="D431" s="15" t="s">
        <v>3151</v>
      </c>
      <c r="F431" s="15" t="s">
        <v>876</v>
      </c>
      <c r="G431" s="15" t="s">
        <v>12412</v>
      </c>
      <c r="H431" s="15">
        <v>469.0</v>
      </c>
      <c r="I431" s="15" t="s">
        <v>13459</v>
      </c>
      <c r="J431" s="15" t="s">
        <v>12412</v>
      </c>
    </row>
    <row r="432">
      <c r="A432" s="15" t="s">
        <v>884</v>
      </c>
      <c r="B432" s="14" t="s">
        <v>6908</v>
      </c>
      <c r="C432" s="15" t="s">
        <v>3156</v>
      </c>
      <c r="D432" s="15" t="s">
        <v>3157</v>
      </c>
      <c r="F432" s="15" t="s">
        <v>884</v>
      </c>
      <c r="G432" s="15" t="s">
        <v>12416</v>
      </c>
      <c r="H432" s="15">
        <v>470.0</v>
      </c>
      <c r="I432" s="15" t="s">
        <v>13462</v>
      </c>
      <c r="J432" s="15" t="s">
        <v>12416</v>
      </c>
    </row>
    <row r="433">
      <c r="A433" s="15" t="s">
        <v>894</v>
      </c>
      <c r="B433" s="14" t="s">
        <v>6911</v>
      </c>
      <c r="C433" s="15" t="s">
        <v>3162</v>
      </c>
      <c r="D433" s="15" t="s">
        <v>3163</v>
      </c>
      <c r="F433" s="15" t="s">
        <v>894</v>
      </c>
      <c r="G433" s="15" t="s">
        <v>12420</v>
      </c>
      <c r="H433" s="15">
        <v>471.0</v>
      </c>
      <c r="I433" s="15" t="s">
        <v>13465</v>
      </c>
      <c r="J433" s="15" t="s">
        <v>12420</v>
      </c>
    </row>
    <row r="434">
      <c r="A434" s="15" t="s">
        <v>901</v>
      </c>
      <c r="B434" s="14" t="s">
        <v>6913</v>
      </c>
      <c r="C434" s="15" t="s">
        <v>3168</v>
      </c>
      <c r="D434" s="15" t="s">
        <v>3169</v>
      </c>
      <c r="F434" s="15" t="s">
        <v>901</v>
      </c>
      <c r="G434" s="15" t="s">
        <v>12424</v>
      </c>
      <c r="H434" s="15">
        <v>471.0</v>
      </c>
      <c r="I434" s="15" t="s">
        <v>13468</v>
      </c>
      <c r="J434" s="15" t="s">
        <v>12424</v>
      </c>
    </row>
    <row r="435">
      <c r="A435" s="15" t="s">
        <v>909</v>
      </c>
      <c r="B435" s="14" t="s">
        <v>6915</v>
      </c>
      <c r="C435" s="15" t="s">
        <v>3174</v>
      </c>
      <c r="D435" s="15" t="s">
        <v>3175</v>
      </c>
      <c r="F435" s="15" t="s">
        <v>909</v>
      </c>
      <c r="G435" s="15" t="s">
        <v>12428</v>
      </c>
      <c r="H435" s="15">
        <v>472.0</v>
      </c>
      <c r="I435" s="15" t="s">
        <v>13471</v>
      </c>
      <c r="J435" s="15" t="s">
        <v>12428</v>
      </c>
    </row>
    <row r="436">
      <c r="A436" s="15" t="s">
        <v>917</v>
      </c>
      <c r="B436" s="14" t="s">
        <v>6918</v>
      </c>
      <c r="C436" s="15" t="s">
        <v>3180</v>
      </c>
      <c r="D436" s="15" t="s">
        <v>3181</v>
      </c>
      <c r="F436" s="15" t="s">
        <v>917</v>
      </c>
      <c r="G436" s="15" t="s">
        <v>12432</v>
      </c>
      <c r="H436" s="15">
        <v>474.0</v>
      </c>
      <c r="I436" s="15" t="s">
        <v>13474</v>
      </c>
      <c r="J436" s="15" t="s">
        <v>12432</v>
      </c>
    </row>
    <row r="437">
      <c r="A437" s="15" t="s">
        <v>925</v>
      </c>
      <c r="B437" s="14" t="s">
        <v>6921</v>
      </c>
      <c r="C437" s="15" t="s">
        <v>3186</v>
      </c>
      <c r="D437" s="15" t="s">
        <v>3187</v>
      </c>
      <c r="F437" s="15" t="s">
        <v>925</v>
      </c>
      <c r="G437" s="15" t="s">
        <v>12436</v>
      </c>
      <c r="H437" s="15">
        <v>475.0</v>
      </c>
      <c r="I437" s="15" t="s">
        <v>13477</v>
      </c>
      <c r="J437" s="15" t="s">
        <v>12436</v>
      </c>
    </row>
    <row r="438">
      <c r="A438" s="15" t="s">
        <v>933</v>
      </c>
      <c r="B438" s="14" t="s">
        <v>6924</v>
      </c>
      <c r="C438" s="15" t="s">
        <v>3192</v>
      </c>
      <c r="D438" s="15" t="s">
        <v>3193</v>
      </c>
      <c r="F438" s="15" t="s">
        <v>933</v>
      </c>
      <c r="G438" s="15" t="s">
        <v>12440</v>
      </c>
      <c r="H438" s="15">
        <v>476.0</v>
      </c>
      <c r="I438" s="15" t="s">
        <v>13480</v>
      </c>
      <c r="J438" s="15" t="s">
        <v>12440</v>
      </c>
    </row>
    <row r="439">
      <c r="A439" s="15" t="s">
        <v>945</v>
      </c>
      <c r="B439" s="14" t="s">
        <v>6658</v>
      </c>
      <c r="C439" s="15" t="s">
        <v>3198</v>
      </c>
      <c r="D439" s="15" t="s">
        <v>3199</v>
      </c>
      <c r="F439" s="15" t="s">
        <v>945</v>
      </c>
      <c r="G439" s="15" t="s">
        <v>12444</v>
      </c>
      <c r="H439" s="15">
        <v>478.0</v>
      </c>
      <c r="I439" s="15" t="s">
        <v>13483</v>
      </c>
      <c r="J439" s="15" t="s">
        <v>12444</v>
      </c>
    </row>
    <row r="440">
      <c r="A440" s="15" t="s">
        <v>953</v>
      </c>
      <c r="B440" s="14" t="s">
        <v>6930</v>
      </c>
      <c r="C440" s="15" t="s">
        <v>3204</v>
      </c>
      <c r="D440" s="15" t="s">
        <v>3205</v>
      </c>
      <c r="F440" s="15" t="s">
        <v>953</v>
      </c>
      <c r="G440" s="15" t="s">
        <v>12446</v>
      </c>
      <c r="H440" s="15">
        <v>478.0</v>
      </c>
      <c r="I440" s="15" t="s">
        <v>13485</v>
      </c>
      <c r="J440" s="15" t="s">
        <v>12446</v>
      </c>
    </row>
    <row r="441">
      <c r="A441" s="15" t="s">
        <v>961</v>
      </c>
      <c r="B441" s="14" t="s">
        <v>6933</v>
      </c>
      <c r="C441" s="15" t="s">
        <v>3210</v>
      </c>
      <c r="D441" s="15" t="s">
        <v>3211</v>
      </c>
      <c r="F441" s="15" t="s">
        <v>961</v>
      </c>
      <c r="G441" s="15" t="s">
        <v>12450</v>
      </c>
      <c r="H441" s="15">
        <v>480.0</v>
      </c>
      <c r="I441" s="15" t="s">
        <v>13486</v>
      </c>
      <c r="J441" s="15" t="s">
        <v>12450</v>
      </c>
    </row>
    <row r="442">
      <c r="A442" s="15" t="s">
        <v>969</v>
      </c>
      <c r="B442" s="14" t="s">
        <v>6935</v>
      </c>
      <c r="C442" s="15" t="s">
        <v>3215</v>
      </c>
      <c r="D442" s="15" t="s">
        <v>3216</v>
      </c>
      <c r="F442" s="15" t="s">
        <v>969</v>
      </c>
      <c r="G442" s="15" t="s">
        <v>12454</v>
      </c>
      <c r="H442" s="15">
        <v>481.0</v>
      </c>
      <c r="I442" s="15" t="s">
        <v>13489</v>
      </c>
      <c r="J442" s="15" t="s">
        <v>12454</v>
      </c>
    </row>
    <row r="443">
      <c r="A443" s="15" t="s">
        <v>979</v>
      </c>
      <c r="B443" s="14" t="s">
        <v>6938</v>
      </c>
      <c r="C443" s="15" t="s">
        <v>3221</v>
      </c>
      <c r="D443" s="15" t="s">
        <v>3222</v>
      </c>
      <c r="F443" s="15" t="s">
        <v>979</v>
      </c>
      <c r="G443" s="15" t="s">
        <v>12456</v>
      </c>
      <c r="H443" s="15">
        <v>481.0</v>
      </c>
      <c r="I443" s="15" t="s">
        <v>13492</v>
      </c>
      <c r="J443" s="15" t="s">
        <v>12456</v>
      </c>
    </row>
    <row r="444">
      <c r="A444" s="15" t="s">
        <v>986</v>
      </c>
      <c r="B444" s="14" t="s">
        <v>6941</v>
      </c>
      <c r="C444" s="15" t="s">
        <v>3227</v>
      </c>
      <c r="D444" s="15" t="s">
        <v>3228</v>
      </c>
      <c r="F444" s="15" t="s">
        <v>986</v>
      </c>
      <c r="G444" s="15" t="s">
        <v>12460</v>
      </c>
      <c r="H444" s="15">
        <v>484.0</v>
      </c>
      <c r="I444" s="15" t="s">
        <v>13495</v>
      </c>
      <c r="J444" s="15" t="s">
        <v>12460</v>
      </c>
    </row>
    <row r="445">
      <c r="A445" s="15" t="s">
        <v>994</v>
      </c>
      <c r="B445" s="14" t="s">
        <v>6944</v>
      </c>
      <c r="C445" s="15" t="s">
        <v>3233</v>
      </c>
      <c r="D445" s="15" t="s">
        <v>3234</v>
      </c>
      <c r="F445" s="15" t="s">
        <v>994</v>
      </c>
      <c r="G445" s="15" t="s">
        <v>12466</v>
      </c>
      <c r="H445" s="15">
        <v>485.0</v>
      </c>
      <c r="I445" s="15" t="s">
        <v>13498</v>
      </c>
      <c r="J445" s="15" t="s">
        <v>12466</v>
      </c>
    </row>
    <row r="446">
      <c r="A446" s="15" t="s">
        <v>1002</v>
      </c>
      <c r="B446" s="14" t="s">
        <v>6947</v>
      </c>
      <c r="C446" s="15" t="s">
        <v>3239</v>
      </c>
      <c r="D446" s="15" t="s">
        <v>3240</v>
      </c>
      <c r="F446" s="15" t="s">
        <v>1002</v>
      </c>
      <c r="G446" s="15" t="s">
        <v>12470</v>
      </c>
      <c r="H446" s="15">
        <v>485.0</v>
      </c>
      <c r="I446" s="15" t="s">
        <v>13501</v>
      </c>
      <c r="J446" s="15" t="s">
        <v>12470</v>
      </c>
    </row>
    <row r="447">
      <c r="A447" s="15" t="s">
        <v>1010</v>
      </c>
      <c r="B447" s="14" t="s">
        <v>6950</v>
      </c>
      <c r="C447" s="15" t="s">
        <v>3245</v>
      </c>
      <c r="D447" s="15" t="s">
        <v>3246</v>
      </c>
      <c r="F447" s="15" t="s">
        <v>1010</v>
      </c>
      <c r="G447" s="15" t="s">
        <v>12474</v>
      </c>
      <c r="H447" s="15">
        <v>486.0</v>
      </c>
      <c r="I447" s="15" t="s">
        <v>13504</v>
      </c>
      <c r="J447" s="15" t="s">
        <v>12474</v>
      </c>
    </row>
    <row r="448">
      <c r="A448" s="15" t="s">
        <v>1036</v>
      </c>
      <c r="B448" s="14" t="s">
        <v>6952</v>
      </c>
      <c r="C448" s="15" t="s">
        <v>3251</v>
      </c>
      <c r="D448" s="15" t="s">
        <v>3252</v>
      </c>
      <c r="F448" s="15" t="s">
        <v>1036</v>
      </c>
      <c r="G448" s="15" t="s">
        <v>12480</v>
      </c>
      <c r="H448" s="15">
        <v>487.0</v>
      </c>
      <c r="I448" s="15" t="s">
        <v>13507</v>
      </c>
      <c r="J448" s="15" t="s">
        <v>12480</v>
      </c>
    </row>
    <row r="449">
      <c r="A449" s="15" t="s">
        <v>1028</v>
      </c>
      <c r="B449" s="14" t="s">
        <v>6661</v>
      </c>
      <c r="C449" s="15" t="s">
        <v>3257</v>
      </c>
      <c r="D449" s="15" t="s">
        <v>3258</v>
      </c>
      <c r="F449" s="15" t="s">
        <v>1028</v>
      </c>
      <c r="G449" s="15" t="s">
        <v>12478</v>
      </c>
      <c r="H449" s="15">
        <v>488.0</v>
      </c>
      <c r="I449" s="15" t="s">
        <v>13510</v>
      </c>
      <c r="J449" s="15" t="s">
        <v>12478</v>
      </c>
    </row>
    <row r="450">
      <c r="A450" s="15" t="s">
        <v>1044</v>
      </c>
      <c r="B450" s="14" t="s">
        <v>6957</v>
      </c>
      <c r="C450" s="15" t="s">
        <v>3263</v>
      </c>
      <c r="D450" s="15" t="s">
        <v>3264</v>
      </c>
      <c r="F450" s="15" t="s">
        <v>1044</v>
      </c>
      <c r="G450" s="15" t="s">
        <v>12482</v>
      </c>
      <c r="H450" s="15">
        <v>489.0</v>
      </c>
      <c r="I450" s="15" t="s">
        <v>13513</v>
      </c>
      <c r="J450" s="15" t="s">
        <v>12482</v>
      </c>
    </row>
    <row r="451">
      <c r="A451" s="15" t="s">
        <v>1057</v>
      </c>
      <c r="B451" s="14" t="s">
        <v>6959</v>
      </c>
      <c r="C451" s="15" t="s">
        <v>3269</v>
      </c>
      <c r="D451" s="15" t="s">
        <v>3270</v>
      </c>
      <c r="F451" s="15" t="s">
        <v>1057</v>
      </c>
      <c r="G451" s="15" t="s">
        <v>12486</v>
      </c>
      <c r="H451" s="15">
        <v>490.0</v>
      </c>
      <c r="I451" s="15" t="s">
        <v>13516</v>
      </c>
      <c r="J451" s="15" t="s">
        <v>12486</v>
      </c>
    </row>
    <row r="452">
      <c r="A452" s="15" t="s">
        <v>1065</v>
      </c>
      <c r="B452" s="14" t="s">
        <v>6962</v>
      </c>
      <c r="C452" s="15" t="s">
        <v>3275</v>
      </c>
      <c r="D452" s="15" t="s">
        <v>3276</v>
      </c>
      <c r="F452" s="15" t="s">
        <v>1065</v>
      </c>
      <c r="G452" s="15" t="s">
        <v>12488</v>
      </c>
      <c r="H452" s="15">
        <v>491.0</v>
      </c>
      <c r="I452" s="15" t="s">
        <v>13519</v>
      </c>
      <c r="J452" s="15" t="s">
        <v>12488</v>
      </c>
    </row>
    <row r="453">
      <c r="A453" s="15" t="s">
        <v>1075</v>
      </c>
      <c r="B453" s="14" t="s">
        <v>6965</v>
      </c>
      <c r="C453" s="15" t="s">
        <v>3281</v>
      </c>
      <c r="D453" s="15" t="s">
        <v>3282</v>
      </c>
      <c r="F453" s="15" t="s">
        <v>1075</v>
      </c>
      <c r="G453" s="15" t="s">
        <v>12492</v>
      </c>
      <c r="H453" s="15">
        <v>491.0</v>
      </c>
      <c r="I453" s="15" t="s">
        <v>13522</v>
      </c>
      <c r="J453" s="15" t="s">
        <v>12492</v>
      </c>
    </row>
    <row r="454">
      <c r="A454" s="15" t="s">
        <v>1082</v>
      </c>
      <c r="B454" s="14" t="s">
        <v>6967</v>
      </c>
      <c r="C454" s="15" t="s">
        <v>3287</v>
      </c>
      <c r="D454" s="15" t="s">
        <v>3288</v>
      </c>
      <c r="F454" s="15" t="s">
        <v>1082</v>
      </c>
      <c r="G454" s="15" t="s">
        <v>12496</v>
      </c>
      <c r="H454" s="15">
        <v>491.0</v>
      </c>
      <c r="I454" s="15" t="s">
        <v>13525</v>
      </c>
      <c r="J454" s="15" t="s">
        <v>12496</v>
      </c>
    </row>
    <row r="455">
      <c r="A455" s="15" t="s">
        <v>136</v>
      </c>
      <c r="B455" s="14" t="s">
        <v>6970</v>
      </c>
      <c r="C455" s="15" t="s">
        <v>3293</v>
      </c>
      <c r="D455" s="15" t="s">
        <v>3294</v>
      </c>
      <c r="F455" s="15" t="s">
        <v>136</v>
      </c>
      <c r="G455" s="15" t="s">
        <v>12500</v>
      </c>
      <c r="H455" s="15">
        <v>491.0</v>
      </c>
      <c r="I455" s="15" t="s">
        <v>13528</v>
      </c>
      <c r="J455" s="15" t="s">
        <v>12500</v>
      </c>
    </row>
    <row r="456">
      <c r="A456" s="15" t="s">
        <v>1099</v>
      </c>
      <c r="B456" s="14" t="s">
        <v>6973</v>
      </c>
      <c r="C456" s="15" t="s">
        <v>3299</v>
      </c>
      <c r="D456" s="15" t="s">
        <v>3300</v>
      </c>
      <c r="F456" s="15" t="s">
        <v>1099</v>
      </c>
      <c r="G456" s="15" t="s">
        <v>12502</v>
      </c>
      <c r="H456" s="15">
        <v>492.0</v>
      </c>
      <c r="I456" s="15" t="s">
        <v>13531</v>
      </c>
      <c r="J456" s="15" t="s">
        <v>12502</v>
      </c>
    </row>
    <row r="457">
      <c r="A457" s="15" t="s">
        <v>1113</v>
      </c>
      <c r="B457" s="14" t="s">
        <v>6976</v>
      </c>
      <c r="C457" s="15" t="s">
        <v>3305</v>
      </c>
      <c r="D457" s="15" t="s">
        <v>3306</v>
      </c>
      <c r="F457" s="15" t="s">
        <v>1113</v>
      </c>
      <c r="G457" s="15" t="s">
        <v>12508</v>
      </c>
      <c r="H457" s="15">
        <v>494.0</v>
      </c>
      <c r="I457" s="15" t="s">
        <v>13532</v>
      </c>
      <c r="J457" s="15" t="s">
        <v>12508</v>
      </c>
    </row>
    <row r="458">
      <c r="A458" s="15" t="s">
        <v>1123</v>
      </c>
      <c r="B458" s="14" t="s">
        <v>6979</v>
      </c>
      <c r="C458" s="15" t="s">
        <v>3311</v>
      </c>
      <c r="D458" s="15" t="s">
        <v>3312</v>
      </c>
      <c r="F458" s="15" t="s">
        <v>1123</v>
      </c>
      <c r="G458" s="15" t="s">
        <v>12512</v>
      </c>
      <c r="H458" s="15">
        <v>495.0</v>
      </c>
      <c r="I458" s="15" t="s">
        <v>13535</v>
      </c>
      <c r="J458" s="15" t="s">
        <v>12512</v>
      </c>
    </row>
    <row r="459">
      <c r="A459" s="15" t="s">
        <v>1131</v>
      </c>
      <c r="B459" s="14" t="s">
        <v>6664</v>
      </c>
      <c r="C459" s="15" t="s">
        <v>3317</v>
      </c>
      <c r="D459" s="15" t="s">
        <v>3318</v>
      </c>
      <c r="F459" s="15" t="s">
        <v>1131</v>
      </c>
      <c r="G459" s="15" t="s">
        <v>12516</v>
      </c>
      <c r="H459" s="15">
        <v>496.0</v>
      </c>
      <c r="I459" s="15" t="s">
        <v>13538</v>
      </c>
      <c r="J459" s="15" t="s">
        <v>12516</v>
      </c>
    </row>
    <row r="460">
      <c r="A460" s="15" t="s">
        <v>1139</v>
      </c>
      <c r="B460" s="14" t="s">
        <v>6985</v>
      </c>
      <c r="C460" s="15" t="s">
        <v>3323</v>
      </c>
      <c r="D460" s="15" t="s">
        <v>3324</v>
      </c>
      <c r="F460" s="15" t="s">
        <v>1139</v>
      </c>
      <c r="G460" s="15" t="s">
        <v>13542</v>
      </c>
      <c r="H460" s="15">
        <v>497.0</v>
      </c>
      <c r="I460" s="15" t="s">
        <v>13541</v>
      </c>
      <c r="J460" s="15" t="s">
        <v>13542</v>
      </c>
    </row>
    <row r="461">
      <c r="A461" s="15" t="s">
        <v>1161</v>
      </c>
      <c r="B461" s="14" t="s">
        <v>6987</v>
      </c>
      <c r="C461" s="15" t="s">
        <v>3329</v>
      </c>
      <c r="D461" s="15" t="s">
        <v>3330</v>
      </c>
      <c r="F461" s="15" t="s">
        <v>1161</v>
      </c>
      <c r="G461" s="15" t="s">
        <v>12526</v>
      </c>
      <c r="H461" s="15">
        <v>497.0</v>
      </c>
      <c r="I461" s="15" t="s">
        <v>13545</v>
      </c>
      <c r="J461" s="15" t="s">
        <v>12526</v>
      </c>
    </row>
    <row r="462">
      <c r="A462" s="15" t="s">
        <v>1171</v>
      </c>
      <c r="B462" s="14" t="s">
        <v>6989</v>
      </c>
      <c r="C462" s="15" t="s">
        <v>3335</v>
      </c>
      <c r="D462" s="15" t="s">
        <v>3336</v>
      </c>
      <c r="F462" s="15" t="s">
        <v>1171</v>
      </c>
      <c r="G462" s="15" t="s">
        <v>12528</v>
      </c>
      <c r="H462" s="15">
        <v>498.0</v>
      </c>
      <c r="I462" s="15" t="s">
        <v>13546</v>
      </c>
      <c r="J462" s="15" t="s">
        <v>12528</v>
      </c>
    </row>
    <row r="463">
      <c r="A463" s="15" t="s">
        <v>1183</v>
      </c>
      <c r="B463" s="14" t="s">
        <v>6991</v>
      </c>
      <c r="C463" s="15" t="s">
        <v>3341</v>
      </c>
      <c r="D463" s="15" t="s">
        <v>3342</v>
      </c>
      <c r="F463" s="15" t="s">
        <v>1183</v>
      </c>
      <c r="G463" s="15" t="s">
        <v>12532</v>
      </c>
      <c r="H463" s="15">
        <v>499.0</v>
      </c>
      <c r="I463" s="15" t="s">
        <v>13549</v>
      </c>
      <c r="J463" s="15" t="s">
        <v>12532</v>
      </c>
    </row>
    <row r="464">
      <c r="A464" s="15" t="s">
        <v>1190</v>
      </c>
      <c r="B464" s="14" t="s">
        <v>6994</v>
      </c>
      <c r="C464" s="15" t="s">
        <v>3348</v>
      </c>
      <c r="D464" s="15" t="s">
        <v>3349</v>
      </c>
      <c r="F464" s="15" t="s">
        <v>1190</v>
      </c>
      <c r="G464" s="15" t="s">
        <v>12536</v>
      </c>
      <c r="H464" s="15">
        <v>500.0</v>
      </c>
      <c r="I464" s="15" t="s">
        <v>13552</v>
      </c>
      <c r="J464" s="15" t="s">
        <v>12536</v>
      </c>
    </row>
    <row r="465">
      <c r="A465" s="15" t="s">
        <v>1198</v>
      </c>
      <c r="B465" s="14" t="s">
        <v>6997</v>
      </c>
      <c r="C465" s="15" t="s">
        <v>3354</v>
      </c>
      <c r="D465" s="15" t="s">
        <v>3355</v>
      </c>
      <c r="F465" s="15" t="s">
        <v>1198</v>
      </c>
      <c r="G465" s="15" t="s">
        <v>12540</v>
      </c>
      <c r="H465" s="15">
        <v>501.0</v>
      </c>
      <c r="I465" s="15" t="s">
        <v>13555</v>
      </c>
      <c r="J465" s="15" t="s">
        <v>12540</v>
      </c>
    </row>
    <row r="466">
      <c r="A466" s="15" t="s">
        <v>1204</v>
      </c>
      <c r="B466" s="14" t="s">
        <v>7000</v>
      </c>
      <c r="C466" s="15" t="s">
        <v>3360</v>
      </c>
      <c r="D466" s="15" t="s">
        <v>3361</v>
      </c>
      <c r="F466" s="15" t="s">
        <v>1204</v>
      </c>
      <c r="G466" s="15" t="s">
        <v>12544</v>
      </c>
      <c r="H466" s="15">
        <v>502.0</v>
      </c>
      <c r="I466" s="15" t="s">
        <v>13557</v>
      </c>
      <c r="J466" s="15" t="s">
        <v>12544</v>
      </c>
    </row>
    <row r="467">
      <c r="A467" s="15" t="s">
        <v>1212</v>
      </c>
      <c r="B467" s="14" t="s">
        <v>7003</v>
      </c>
      <c r="C467" s="15" t="s">
        <v>3366</v>
      </c>
      <c r="D467" s="15" t="s">
        <v>3367</v>
      </c>
      <c r="F467" s="15" t="s">
        <v>1212</v>
      </c>
      <c r="G467" s="15" t="s">
        <v>12548</v>
      </c>
      <c r="H467" s="15">
        <v>503.0</v>
      </c>
      <c r="I467" s="15" t="s">
        <v>13560</v>
      </c>
      <c r="J467" s="15" t="s">
        <v>12548</v>
      </c>
    </row>
    <row r="468">
      <c r="A468" s="15" t="s">
        <v>1220</v>
      </c>
      <c r="B468" s="14" t="s">
        <v>7006</v>
      </c>
      <c r="C468" s="15" t="s">
        <v>3372</v>
      </c>
      <c r="D468" s="15" t="s">
        <v>3373</v>
      </c>
      <c r="F468" s="15" t="s">
        <v>1220</v>
      </c>
      <c r="G468" s="15" t="s">
        <v>12552</v>
      </c>
      <c r="H468" s="15">
        <v>504.0</v>
      </c>
      <c r="I468" s="15" t="s">
        <v>13562</v>
      </c>
      <c r="J468" s="15" t="s">
        <v>12552</v>
      </c>
    </row>
    <row r="469">
      <c r="A469" s="15" t="s">
        <v>1228</v>
      </c>
      <c r="B469" s="14" t="s">
        <v>6667</v>
      </c>
      <c r="C469" s="15" t="s">
        <v>3378</v>
      </c>
      <c r="D469" s="15" t="s">
        <v>3379</v>
      </c>
      <c r="F469" s="15" t="s">
        <v>1228</v>
      </c>
      <c r="G469" s="15" t="s">
        <v>12556</v>
      </c>
      <c r="H469" s="15">
        <v>506.0</v>
      </c>
      <c r="I469" s="15" t="s">
        <v>13565</v>
      </c>
      <c r="J469" s="15" t="s">
        <v>12556</v>
      </c>
    </row>
    <row r="470">
      <c r="A470" s="15" t="s">
        <v>1236</v>
      </c>
      <c r="B470" s="14" t="s">
        <v>7011</v>
      </c>
      <c r="C470" s="15" t="s">
        <v>3384</v>
      </c>
      <c r="D470" s="15" t="s">
        <v>3385</v>
      </c>
      <c r="F470" s="15" t="s">
        <v>1236</v>
      </c>
      <c r="G470" s="15" t="s">
        <v>12560</v>
      </c>
      <c r="H470" s="15">
        <v>507.0</v>
      </c>
      <c r="I470" s="15" t="s">
        <v>13568</v>
      </c>
      <c r="J470" s="15" t="s">
        <v>12560</v>
      </c>
    </row>
    <row r="471">
      <c r="A471" s="15" t="s">
        <v>1244</v>
      </c>
      <c r="B471" s="14" t="s">
        <v>7014</v>
      </c>
      <c r="C471" s="15" t="s">
        <v>3391</v>
      </c>
      <c r="D471" s="15" t="s">
        <v>3392</v>
      </c>
      <c r="F471" s="15" t="s">
        <v>1244</v>
      </c>
      <c r="G471" s="15" t="s">
        <v>12564</v>
      </c>
      <c r="H471" s="15">
        <v>508.0</v>
      </c>
      <c r="I471" s="15" t="s">
        <v>13571</v>
      </c>
      <c r="J471" s="15" t="s">
        <v>12564</v>
      </c>
    </row>
    <row r="472">
      <c r="A472" s="15" t="s">
        <v>1252</v>
      </c>
      <c r="B472" s="14" t="s">
        <v>7017</v>
      </c>
      <c r="C472" s="15" t="s">
        <v>3397</v>
      </c>
      <c r="D472" s="15" t="s">
        <v>3398</v>
      </c>
      <c r="F472" s="15" t="s">
        <v>1252</v>
      </c>
      <c r="G472" s="15" t="s">
        <v>12566</v>
      </c>
      <c r="H472" s="15">
        <v>508.0</v>
      </c>
      <c r="I472" s="15" t="s">
        <v>13574</v>
      </c>
      <c r="J472" s="15" t="s">
        <v>12566</v>
      </c>
    </row>
    <row r="473">
      <c r="A473" s="15" t="s">
        <v>1262</v>
      </c>
      <c r="B473" s="14" t="s">
        <v>7020</v>
      </c>
      <c r="C473" s="15" t="s">
        <v>3403</v>
      </c>
      <c r="D473" s="15" t="s">
        <v>3404</v>
      </c>
      <c r="F473" s="15" t="s">
        <v>1262</v>
      </c>
      <c r="G473" s="15" t="s">
        <v>12570</v>
      </c>
      <c r="H473" s="15">
        <v>509.0</v>
      </c>
      <c r="I473" s="15" t="s">
        <v>13577</v>
      </c>
      <c r="J473" s="15" t="s">
        <v>12570</v>
      </c>
    </row>
    <row r="474">
      <c r="A474" s="15" t="s">
        <v>1269</v>
      </c>
      <c r="B474" s="14" t="s">
        <v>7023</v>
      </c>
      <c r="C474" s="15" t="s">
        <v>3409</v>
      </c>
      <c r="D474" s="15" t="s">
        <v>3410</v>
      </c>
      <c r="F474" s="15" t="s">
        <v>1269</v>
      </c>
      <c r="G474" s="15" t="s">
        <v>12574</v>
      </c>
      <c r="H474" s="15">
        <v>509.0</v>
      </c>
      <c r="I474" s="15" t="s">
        <v>13580</v>
      </c>
      <c r="J474" s="15" t="s">
        <v>12574</v>
      </c>
    </row>
    <row r="475">
      <c r="A475" s="15" t="s">
        <v>1285</v>
      </c>
      <c r="B475" s="14" t="s">
        <v>7026</v>
      </c>
      <c r="C475" s="15" t="s">
        <v>3415</v>
      </c>
      <c r="D475" s="15" t="s">
        <v>3416</v>
      </c>
      <c r="F475" s="15" t="s">
        <v>1285</v>
      </c>
      <c r="G475" s="15" t="s">
        <v>12578</v>
      </c>
      <c r="H475" s="15">
        <v>510.0</v>
      </c>
      <c r="I475" s="15" t="s">
        <v>13583</v>
      </c>
      <c r="J475" s="15" t="s">
        <v>12578</v>
      </c>
    </row>
    <row r="476">
      <c r="A476" s="15" t="s">
        <v>1291</v>
      </c>
      <c r="B476" s="14" t="s">
        <v>7029</v>
      </c>
      <c r="C476" s="15" t="s">
        <v>3421</v>
      </c>
      <c r="D476" s="15" t="s">
        <v>3422</v>
      </c>
      <c r="F476" s="15" t="s">
        <v>1291</v>
      </c>
      <c r="G476" s="15" t="s">
        <v>12581</v>
      </c>
      <c r="H476" s="15">
        <v>511.0</v>
      </c>
      <c r="I476" s="15" t="s">
        <v>13586</v>
      </c>
      <c r="J476" s="15" t="s">
        <v>12581</v>
      </c>
    </row>
    <row r="477">
      <c r="A477" s="15" t="s">
        <v>2247</v>
      </c>
      <c r="B477" s="14" t="s">
        <v>7032</v>
      </c>
      <c r="C477" s="15" t="s">
        <v>3427</v>
      </c>
      <c r="D477" s="15" t="s">
        <v>3428</v>
      </c>
      <c r="F477" s="15" t="s">
        <v>2247</v>
      </c>
      <c r="G477" s="15" t="s">
        <v>13033</v>
      </c>
      <c r="H477" s="15">
        <v>512.0</v>
      </c>
      <c r="I477" s="15" t="s">
        <v>13589</v>
      </c>
      <c r="J477" s="15" t="s">
        <v>13033</v>
      </c>
    </row>
    <row r="478">
      <c r="A478" s="15" t="s">
        <v>2254</v>
      </c>
      <c r="B478" s="14" t="s">
        <v>7035</v>
      </c>
      <c r="C478" s="15" t="s">
        <v>3436</v>
      </c>
      <c r="D478" s="15" t="s">
        <v>3437</v>
      </c>
      <c r="F478" s="15" t="s">
        <v>2254</v>
      </c>
      <c r="G478" s="15" t="s">
        <v>13037</v>
      </c>
      <c r="H478" s="15">
        <v>513.0</v>
      </c>
      <c r="I478" s="15" t="s">
        <v>13594</v>
      </c>
      <c r="J478" s="15" t="s">
        <v>13037</v>
      </c>
    </row>
    <row r="479">
      <c r="A479" s="15" t="s">
        <v>2261</v>
      </c>
      <c r="B479" s="14" t="s">
        <v>6669</v>
      </c>
      <c r="C479" s="15" t="s">
        <v>3442</v>
      </c>
      <c r="D479" s="15" t="s">
        <v>3443</v>
      </c>
      <c r="F479" s="15" t="s">
        <v>2261</v>
      </c>
      <c r="G479" s="15" t="s">
        <v>13041</v>
      </c>
      <c r="H479" s="15">
        <v>514.0</v>
      </c>
      <c r="I479" s="15" t="s">
        <v>13597</v>
      </c>
      <c r="J479" s="15" t="s">
        <v>13041</v>
      </c>
    </row>
    <row r="480">
      <c r="A480" s="15" t="s">
        <v>2268</v>
      </c>
      <c r="B480" s="14" t="s">
        <v>7040</v>
      </c>
      <c r="C480" s="15" t="s">
        <v>3448</v>
      </c>
      <c r="D480" s="15" t="s">
        <v>3449</v>
      </c>
      <c r="F480" s="15" t="s">
        <v>2268</v>
      </c>
      <c r="G480" s="15" t="s">
        <v>13045</v>
      </c>
      <c r="H480" s="15">
        <v>514.0</v>
      </c>
      <c r="I480" s="15" t="s">
        <v>13600</v>
      </c>
      <c r="J480" s="15" t="s">
        <v>13045</v>
      </c>
    </row>
    <row r="481">
      <c r="A481" s="15" t="s">
        <v>2274</v>
      </c>
      <c r="B481" s="14" t="s">
        <v>7043</v>
      </c>
      <c r="C481" s="15" t="s">
        <v>3454</v>
      </c>
      <c r="D481" s="15" t="s">
        <v>3455</v>
      </c>
      <c r="F481" s="15" t="s">
        <v>2274</v>
      </c>
      <c r="G481" s="15" t="s">
        <v>13049</v>
      </c>
      <c r="H481" s="15">
        <v>515.0</v>
      </c>
      <c r="I481" s="15" t="s">
        <v>13603</v>
      </c>
      <c r="J481" s="15" t="s">
        <v>13049</v>
      </c>
    </row>
    <row r="482">
      <c r="A482" s="15" t="s">
        <v>2281</v>
      </c>
      <c r="B482" s="14" t="s">
        <v>7045</v>
      </c>
      <c r="C482" s="15" t="s">
        <v>3460</v>
      </c>
      <c r="D482" s="15" t="s">
        <v>3461</v>
      </c>
      <c r="F482" s="15" t="s">
        <v>2281</v>
      </c>
      <c r="G482" s="15" t="s">
        <v>13053</v>
      </c>
      <c r="H482" s="15">
        <v>515.0</v>
      </c>
      <c r="I482" s="15" t="s">
        <v>13606</v>
      </c>
      <c r="J482" s="15" t="s">
        <v>13053</v>
      </c>
    </row>
    <row r="483">
      <c r="A483" s="15" t="s">
        <v>2290</v>
      </c>
      <c r="B483" s="14" t="s">
        <v>7048</v>
      </c>
      <c r="C483" s="15" t="s">
        <v>3467</v>
      </c>
      <c r="D483" s="15" t="s">
        <v>3468</v>
      </c>
      <c r="F483" s="15" t="s">
        <v>2290</v>
      </c>
      <c r="G483" s="15" t="s">
        <v>13057</v>
      </c>
      <c r="H483" s="15">
        <v>515.0</v>
      </c>
      <c r="I483" s="15" t="s">
        <v>13609</v>
      </c>
      <c r="J483" s="15" t="s">
        <v>13057</v>
      </c>
    </row>
    <row r="484">
      <c r="A484" s="15" t="s">
        <v>2297</v>
      </c>
      <c r="B484" s="14" t="s">
        <v>7051</v>
      </c>
      <c r="C484" s="15" t="s">
        <v>3473</v>
      </c>
      <c r="D484" s="15" t="s">
        <v>3474</v>
      </c>
      <c r="F484" s="15" t="s">
        <v>2297</v>
      </c>
      <c r="G484" s="15" t="s">
        <v>13061</v>
      </c>
      <c r="H484" s="15">
        <v>515.0</v>
      </c>
      <c r="I484" s="15" t="s">
        <v>13610</v>
      </c>
      <c r="J484" s="15" t="s">
        <v>13061</v>
      </c>
    </row>
    <row r="485">
      <c r="A485" s="15" t="s">
        <v>2305</v>
      </c>
      <c r="B485" s="14" t="s">
        <v>7054</v>
      </c>
      <c r="C485" s="15" t="s">
        <v>3479</v>
      </c>
      <c r="D485" s="15" t="s">
        <v>3480</v>
      </c>
      <c r="F485" s="15" t="s">
        <v>2305</v>
      </c>
      <c r="G485" s="15" t="s">
        <v>13065</v>
      </c>
      <c r="H485" s="15">
        <v>515.0</v>
      </c>
      <c r="I485" s="15" t="s">
        <v>13612</v>
      </c>
      <c r="J485" s="15" t="s">
        <v>13065</v>
      </c>
    </row>
    <row r="486">
      <c r="A486" s="15" t="s">
        <v>2313</v>
      </c>
      <c r="B486" s="14" t="s">
        <v>7056</v>
      </c>
      <c r="C486" s="15" t="s">
        <v>3485</v>
      </c>
      <c r="D486" s="15" t="s">
        <v>3486</v>
      </c>
      <c r="F486" s="15" t="s">
        <v>2313</v>
      </c>
      <c r="G486" s="15" t="s">
        <v>13069</v>
      </c>
      <c r="H486" s="15">
        <v>517.0</v>
      </c>
      <c r="I486" s="15" t="s">
        <v>13614</v>
      </c>
      <c r="J486" s="15" t="s">
        <v>13069</v>
      </c>
    </row>
    <row r="487">
      <c r="A487" s="15" t="s">
        <v>19</v>
      </c>
      <c r="B487" s="14" t="s">
        <v>7080</v>
      </c>
      <c r="C487" s="15" t="s">
        <v>3494</v>
      </c>
      <c r="D487" s="15" t="s">
        <v>3495</v>
      </c>
      <c r="F487" s="15" t="s">
        <v>19</v>
      </c>
      <c r="G487" s="15" t="s">
        <v>12032</v>
      </c>
      <c r="H487" s="15">
        <v>519.0</v>
      </c>
      <c r="I487" s="15" t="s">
        <v>15658</v>
      </c>
      <c r="J487" s="15" t="s">
        <v>12032</v>
      </c>
    </row>
    <row r="488">
      <c r="A488" s="15" t="s">
        <v>28</v>
      </c>
      <c r="B488" s="14" t="s">
        <v>7083</v>
      </c>
      <c r="C488" s="15" t="s">
        <v>3501</v>
      </c>
      <c r="D488" s="15" t="s">
        <v>3502</v>
      </c>
      <c r="F488" s="15" t="s">
        <v>28</v>
      </c>
      <c r="G488" s="15" t="s">
        <v>12035</v>
      </c>
      <c r="H488" s="15">
        <v>520.0</v>
      </c>
      <c r="I488" s="15" t="s">
        <v>13620</v>
      </c>
      <c r="J488" s="15" t="s">
        <v>12035</v>
      </c>
    </row>
    <row r="489">
      <c r="A489" s="15" t="s">
        <v>36</v>
      </c>
      <c r="B489" s="14" t="s">
        <v>7086</v>
      </c>
      <c r="C489" s="15" t="s">
        <v>3507</v>
      </c>
      <c r="D489" s="15" t="s">
        <v>3508</v>
      </c>
      <c r="F489" s="15" t="s">
        <v>36</v>
      </c>
      <c r="G489" s="15" t="s">
        <v>12038</v>
      </c>
      <c r="H489" s="15">
        <v>522.0</v>
      </c>
      <c r="I489" s="15" t="s">
        <v>13623</v>
      </c>
      <c r="J489" s="15" t="s">
        <v>12038</v>
      </c>
    </row>
    <row r="490">
      <c r="A490" s="15" t="s">
        <v>46</v>
      </c>
      <c r="B490" s="14" t="s">
        <v>7089</v>
      </c>
      <c r="C490" s="15" t="s">
        <v>3513</v>
      </c>
      <c r="D490" s="15" t="s">
        <v>3514</v>
      </c>
      <c r="F490" s="15" t="s">
        <v>46</v>
      </c>
      <c r="G490" s="15" t="s">
        <v>12041</v>
      </c>
      <c r="H490" s="15">
        <v>523.0</v>
      </c>
      <c r="I490" s="15" t="s">
        <v>13626</v>
      </c>
      <c r="J490" s="15" t="s">
        <v>12041</v>
      </c>
    </row>
    <row r="491">
      <c r="A491" s="15" t="s">
        <v>55</v>
      </c>
      <c r="B491" s="14" t="s">
        <v>7092</v>
      </c>
      <c r="C491" s="15" t="s">
        <v>3519</v>
      </c>
      <c r="D491" s="15" t="s">
        <v>3520</v>
      </c>
      <c r="F491" s="15" t="s">
        <v>55</v>
      </c>
      <c r="G491" s="15" t="s">
        <v>12045</v>
      </c>
      <c r="H491" s="15">
        <v>524.0</v>
      </c>
      <c r="I491" s="15" t="s">
        <v>13631</v>
      </c>
      <c r="J491" s="15" t="s">
        <v>12045</v>
      </c>
    </row>
    <row r="492">
      <c r="A492" s="15" t="s">
        <v>63</v>
      </c>
      <c r="B492" s="14" t="s">
        <v>7095</v>
      </c>
      <c r="C492" s="15" t="s">
        <v>3528</v>
      </c>
      <c r="D492" s="15" t="s">
        <v>3529</v>
      </c>
      <c r="F492" s="15" t="s">
        <v>63</v>
      </c>
      <c r="G492" s="15" t="s">
        <v>12051</v>
      </c>
      <c r="H492" s="15">
        <v>525.0</v>
      </c>
      <c r="I492" s="15" t="s">
        <v>13634</v>
      </c>
      <c r="J492" s="15" t="s">
        <v>12051</v>
      </c>
    </row>
    <row r="493">
      <c r="A493" s="15" t="s">
        <v>71</v>
      </c>
      <c r="B493" s="14" t="s">
        <v>7098</v>
      </c>
      <c r="C493" s="15" t="s">
        <v>3533</v>
      </c>
      <c r="D493" s="15" t="s">
        <v>3534</v>
      </c>
      <c r="F493" s="15" t="s">
        <v>71</v>
      </c>
      <c r="G493" s="15" t="s">
        <v>12056</v>
      </c>
      <c r="H493" s="15">
        <v>525.0</v>
      </c>
      <c r="I493" s="15" t="s">
        <v>13637</v>
      </c>
      <c r="J493" s="15" t="s">
        <v>12056</v>
      </c>
    </row>
    <row r="494">
      <c r="A494" s="15" t="s">
        <v>79</v>
      </c>
      <c r="B494" s="14" t="s">
        <v>7102</v>
      </c>
      <c r="C494" s="15" t="s">
        <v>3539</v>
      </c>
      <c r="D494" s="15" t="s">
        <v>3540</v>
      </c>
      <c r="F494" s="15" t="s">
        <v>79</v>
      </c>
      <c r="G494" s="15" t="s">
        <v>12062</v>
      </c>
      <c r="H494" s="15">
        <v>526.0</v>
      </c>
      <c r="I494" s="15" t="s">
        <v>13640</v>
      </c>
      <c r="J494" s="15" t="s">
        <v>12062</v>
      </c>
    </row>
    <row r="495">
      <c r="A495" s="15" t="s">
        <v>87</v>
      </c>
      <c r="B495" s="14" t="s">
        <v>7105</v>
      </c>
      <c r="C495" s="15" t="s">
        <v>3545</v>
      </c>
      <c r="D495" s="15" t="s">
        <v>3546</v>
      </c>
      <c r="F495" s="15" t="s">
        <v>87</v>
      </c>
      <c r="G495" s="15" t="s">
        <v>12068</v>
      </c>
      <c r="H495" s="15">
        <v>527.0</v>
      </c>
      <c r="I495" s="15" t="s">
        <v>13643</v>
      </c>
      <c r="J495" s="15" t="s">
        <v>12068</v>
      </c>
    </row>
    <row r="496">
      <c r="A496" s="15" t="s">
        <v>95</v>
      </c>
      <c r="B496" s="14" t="s">
        <v>7080</v>
      </c>
      <c r="C496" s="15" t="s">
        <v>3554</v>
      </c>
      <c r="D496" s="15" t="s">
        <v>3555</v>
      </c>
      <c r="F496" s="15" t="s">
        <v>95</v>
      </c>
      <c r="G496" s="15" t="s">
        <v>12073</v>
      </c>
      <c r="H496" s="15">
        <v>530.0</v>
      </c>
      <c r="I496" s="15" t="s">
        <v>13646</v>
      </c>
      <c r="J496" s="15" t="s">
        <v>12073</v>
      </c>
    </row>
    <row r="497">
      <c r="A497" s="15" t="s">
        <v>103</v>
      </c>
      <c r="B497" s="14" t="s">
        <v>7110</v>
      </c>
      <c r="C497" s="15" t="s">
        <v>3560</v>
      </c>
      <c r="D497" s="15" t="s">
        <v>3561</v>
      </c>
      <c r="F497" s="15" t="s">
        <v>103</v>
      </c>
      <c r="G497" s="15" t="s">
        <v>12078</v>
      </c>
      <c r="H497" s="15">
        <v>531.0</v>
      </c>
      <c r="I497" s="15" t="s">
        <v>13649</v>
      </c>
      <c r="J497" s="15" t="s">
        <v>12078</v>
      </c>
    </row>
    <row r="498">
      <c r="A498" s="15" t="s">
        <v>111</v>
      </c>
      <c r="B498" s="14" t="s">
        <v>7113</v>
      </c>
      <c r="C498" s="15" t="s">
        <v>3566</v>
      </c>
      <c r="D498" s="15" t="s">
        <v>3567</v>
      </c>
      <c r="F498" s="15" t="s">
        <v>111</v>
      </c>
      <c r="G498" s="15" t="s">
        <v>12084</v>
      </c>
      <c r="H498" s="15">
        <v>532.0</v>
      </c>
      <c r="I498" s="15" t="s">
        <v>13652</v>
      </c>
      <c r="J498" s="15" t="s">
        <v>12084</v>
      </c>
    </row>
    <row r="499">
      <c r="A499" s="15" t="s">
        <v>119</v>
      </c>
      <c r="B499" s="14" t="s">
        <v>7116</v>
      </c>
      <c r="C499" s="15" t="s">
        <v>3572</v>
      </c>
      <c r="D499" s="15" t="s">
        <v>3573</v>
      </c>
      <c r="F499" s="15" t="s">
        <v>119</v>
      </c>
      <c r="G499" s="15" t="s">
        <v>12091</v>
      </c>
      <c r="H499" s="15">
        <v>532.0</v>
      </c>
      <c r="I499" s="15" t="s">
        <v>13655</v>
      </c>
      <c r="J499" s="15" t="s">
        <v>12091</v>
      </c>
    </row>
    <row r="500">
      <c r="A500" s="15" t="s">
        <v>129</v>
      </c>
      <c r="B500" s="14" t="s">
        <v>7119</v>
      </c>
      <c r="C500" s="15" t="s">
        <v>3578</v>
      </c>
      <c r="D500" s="15" t="s">
        <v>3579</v>
      </c>
      <c r="F500" s="15" t="s">
        <v>129</v>
      </c>
      <c r="G500" s="15" t="s">
        <v>12097</v>
      </c>
      <c r="H500" s="15">
        <v>533.0</v>
      </c>
      <c r="I500" s="15" t="s">
        <v>13658</v>
      </c>
      <c r="J500" s="15" t="s">
        <v>12097</v>
      </c>
    </row>
    <row r="501">
      <c r="A501" s="15" t="s">
        <v>138</v>
      </c>
      <c r="B501" s="14" t="s">
        <v>7121</v>
      </c>
      <c r="C501" s="15" t="s">
        <v>3584</v>
      </c>
      <c r="D501" s="15" t="s">
        <v>3585</v>
      </c>
      <c r="F501" s="15" t="s">
        <v>138</v>
      </c>
      <c r="G501" s="15" t="s">
        <v>12100</v>
      </c>
      <c r="H501" s="15">
        <v>534.0</v>
      </c>
      <c r="I501" s="15" t="s">
        <v>13661</v>
      </c>
      <c r="J501" s="15" t="s">
        <v>12100</v>
      </c>
    </row>
    <row r="502">
      <c r="A502" s="15" t="s">
        <v>145</v>
      </c>
      <c r="B502" s="14" t="s">
        <v>7126</v>
      </c>
      <c r="C502" s="15" t="s">
        <v>3590</v>
      </c>
      <c r="D502" s="15" t="s">
        <v>3591</v>
      </c>
      <c r="F502" s="15" t="s">
        <v>145</v>
      </c>
      <c r="G502" s="15" t="s">
        <v>12104</v>
      </c>
      <c r="H502" s="15">
        <v>536.0</v>
      </c>
      <c r="I502" s="15" t="s">
        <v>13662</v>
      </c>
      <c r="J502" s="15" t="s">
        <v>12104</v>
      </c>
    </row>
    <row r="503">
      <c r="A503" s="15" t="s">
        <v>153</v>
      </c>
      <c r="B503" s="14" t="s">
        <v>7129</v>
      </c>
      <c r="C503" s="15" t="s">
        <v>3596</v>
      </c>
      <c r="D503" s="15" t="s">
        <v>3597</v>
      </c>
      <c r="F503" s="15" t="s">
        <v>153</v>
      </c>
      <c r="G503" s="15" t="s">
        <v>12107</v>
      </c>
      <c r="H503" s="15">
        <v>537.0</v>
      </c>
      <c r="I503" s="15" t="s">
        <v>13665</v>
      </c>
      <c r="J503" s="15" t="s">
        <v>12107</v>
      </c>
    </row>
    <row r="504">
      <c r="A504" s="15" t="s">
        <v>161</v>
      </c>
      <c r="B504" s="14" t="s">
        <v>7132</v>
      </c>
      <c r="C504" s="15" t="s">
        <v>3602</v>
      </c>
      <c r="D504" s="15" t="s">
        <v>3603</v>
      </c>
      <c r="F504" s="15" t="s">
        <v>161</v>
      </c>
      <c r="G504" s="15" t="s">
        <v>12111</v>
      </c>
      <c r="H504" s="15">
        <v>539.0</v>
      </c>
      <c r="I504" s="15" t="s">
        <v>13668</v>
      </c>
      <c r="J504" s="15" t="s">
        <v>12111</v>
      </c>
    </row>
    <row r="505">
      <c r="A505" s="15" t="s">
        <v>169</v>
      </c>
      <c r="B505" s="14" t="s">
        <v>7135</v>
      </c>
      <c r="C505" s="15" t="s">
        <v>3608</v>
      </c>
      <c r="D505" s="15" t="s">
        <v>3609</v>
      </c>
      <c r="F505" s="15" t="s">
        <v>169</v>
      </c>
      <c r="G505" s="15" t="s">
        <v>12115</v>
      </c>
      <c r="H505" s="15">
        <v>539.0</v>
      </c>
      <c r="I505" s="15" t="s">
        <v>13670</v>
      </c>
      <c r="J505" s="15" t="s">
        <v>12115</v>
      </c>
    </row>
    <row r="506">
      <c r="A506" s="15" t="s">
        <v>177</v>
      </c>
      <c r="B506" s="14" t="s">
        <v>7083</v>
      </c>
      <c r="C506" s="15" t="s">
        <v>3614</v>
      </c>
      <c r="D506" s="15" t="s">
        <v>3615</v>
      </c>
      <c r="F506" s="15" t="s">
        <v>177</v>
      </c>
      <c r="G506" s="15" t="s">
        <v>12119</v>
      </c>
      <c r="H506" s="15">
        <v>540.0</v>
      </c>
      <c r="I506" s="15" t="s">
        <v>13672</v>
      </c>
      <c r="J506" s="15" t="s">
        <v>12119</v>
      </c>
    </row>
    <row r="507">
      <c r="A507" s="15" t="s">
        <v>185</v>
      </c>
      <c r="B507" s="14" t="s">
        <v>7140</v>
      </c>
      <c r="C507" s="15" t="s">
        <v>3621</v>
      </c>
      <c r="D507" s="15" t="s">
        <v>3622</v>
      </c>
      <c r="F507" s="15" t="s">
        <v>185</v>
      </c>
      <c r="G507" s="15" t="s">
        <v>12123</v>
      </c>
      <c r="H507" s="15">
        <v>540.0</v>
      </c>
      <c r="I507" s="15" t="s">
        <v>13675</v>
      </c>
      <c r="J507" s="15" t="s">
        <v>12123</v>
      </c>
    </row>
    <row r="508">
      <c r="A508" s="15" t="s">
        <v>193</v>
      </c>
      <c r="B508" s="14" t="s">
        <v>7142</v>
      </c>
      <c r="C508" s="15" t="s">
        <v>3627</v>
      </c>
      <c r="D508" s="15" t="s">
        <v>3628</v>
      </c>
      <c r="F508" s="15" t="s">
        <v>193</v>
      </c>
      <c r="G508" s="15" t="s">
        <v>12127</v>
      </c>
      <c r="H508" s="15">
        <v>541.0</v>
      </c>
      <c r="I508" s="15" t="s">
        <v>13678</v>
      </c>
      <c r="J508" s="15" t="s">
        <v>12127</v>
      </c>
    </row>
    <row r="509">
      <c r="A509" s="15" t="s">
        <v>201</v>
      </c>
      <c r="B509" s="14" t="s">
        <v>7145</v>
      </c>
      <c r="C509" s="15" t="s">
        <v>3633</v>
      </c>
      <c r="D509" s="15" t="s">
        <v>3634</v>
      </c>
      <c r="F509" s="15" t="s">
        <v>201</v>
      </c>
      <c r="G509" s="15" t="s">
        <v>12131</v>
      </c>
      <c r="H509" s="15">
        <v>541.0</v>
      </c>
      <c r="I509" s="15" t="s">
        <v>13681</v>
      </c>
      <c r="J509" s="15" t="s">
        <v>12131</v>
      </c>
    </row>
    <row r="510">
      <c r="A510" s="15" t="s">
        <v>211</v>
      </c>
      <c r="B510" s="14" t="s">
        <v>7147</v>
      </c>
      <c r="C510" s="15" t="s">
        <v>3646</v>
      </c>
      <c r="D510" s="15" t="s">
        <v>3647</v>
      </c>
      <c r="F510" s="15" t="s">
        <v>211</v>
      </c>
      <c r="G510" s="15" t="s">
        <v>12135</v>
      </c>
      <c r="H510" s="15">
        <v>542.0</v>
      </c>
      <c r="I510" s="15" t="s">
        <v>13687</v>
      </c>
      <c r="J510" s="15" t="s">
        <v>12135</v>
      </c>
    </row>
    <row r="511">
      <c r="A511" s="15" t="s">
        <v>218</v>
      </c>
      <c r="B511" s="14" t="s">
        <v>7149</v>
      </c>
      <c r="C511" s="15" t="s">
        <v>3652</v>
      </c>
      <c r="D511" s="15" t="s">
        <v>3653</v>
      </c>
      <c r="F511" s="15" t="s">
        <v>218</v>
      </c>
      <c r="G511" s="15" t="s">
        <v>12138</v>
      </c>
      <c r="H511" s="15">
        <v>543.0</v>
      </c>
      <c r="I511" s="15" t="s">
        <v>13690</v>
      </c>
      <c r="J511" s="15" t="s">
        <v>12138</v>
      </c>
    </row>
    <row r="512">
      <c r="A512" s="15" t="s">
        <v>226</v>
      </c>
      <c r="B512" s="14" t="s">
        <v>7151</v>
      </c>
      <c r="C512" s="15" t="s">
        <v>3658</v>
      </c>
      <c r="D512" s="15" t="s">
        <v>3659</v>
      </c>
      <c r="F512" s="15" t="s">
        <v>226</v>
      </c>
      <c r="G512" s="15" t="s">
        <v>12142</v>
      </c>
      <c r="H512" s="15">
        <v>543.0</v>
      </c>
      <c r="I512" s="15" t="s">
        <v>13692</v>
      </c>
      <c r="J512" s="15" t="s">
        <v>12142</v>
      </c>
    </row>
    <row r="513">
      <c r="A513" s="15" t="s">
        <v>234</v>
      </c>
      <c r="B513" s="14" t="s">
        <v>7154</v>
      </c>
      <c r="C513" s="15" t="s">
        <v>3664</v>
      </c>
      <c r="D513" s="15" t="s">
        <v>3665</v>
      </c>
      <c r="F513" s="15" t="s">
        <v>234</v>
      </c>
      <c r="G513" s="15" t="s">
        <v>12146</v>
      </c>
      <c r="H513" s="15">
        <v>544.0</v>
      </c>
      <c r="I513" s="15" t="s">
        <v>13695</v>
      </c>
      <c r="J513" s="15" t="s">
        <v>12146</v>
      </c>
    </row>
    <row r="514">
      <c r="A514" s="15" t="s">
        <v>244</v>
      </c>
      <c r="B514" s="14" t="s">
        <v>7157</v>
      </c>
      <c r="C514" s="15" t="s">
        <v>3670</v>
      </c>
      <c r="D514" s="21" t="s">
        <v>3671</v>
      </c>
      <c r="F514" s="15" t="s">
        <v>244</v>
      </c>
      <c r="G514" s="15" t="s">
        <v>12152</v>
      </c>
      <c r="H514" s="15">
        <v>544.0</v>
      </c>
      <c r="I514" s="15" t="s">
        <v>13696</v>
      </c>
      <c r="J514" s="15" t="s">
        <v>12152</v>
      </c>
    </row>
    <row r="515">
      <c r="A515" s="15" t="s">
        <v>254</v>
      </c>
      <c r="B515" s="14" t="s">
        <v>7159</v>
      </c>
      <c r="C515" s="15" t="s">
        <v>3683</v>
      </c>
      <c r="D515" s="15" t="s">
        <v>3684</v>
      </c>
      <c r="F515" s="15" t="s">
        <v>254</v>
      </c>
      <c r="G515" s="15" t="s">
        <v>12156</v>
      </c>
      <c r="H515" s="15">
        <v>546.0</v>
      </c>
      <c r="I515" s="15" t="s">
        <v>13705</v>
      </c>
      <c r="J515" s="15" t="s">
        <v>12156</v>
      </c>
    </row>
    <row r="516">
      <c r="A516" s="15" t="s">
        <v>262</v>
      </c>
      <c r="B516" s="14" t="s">
        <v>7086</v>
      </c>
      <c r="C516" s="15" t="s">
        <v>3689</v>
      </c>
      <c r="D516" s="15" t="s">
        <v>3690</v>
      </c>
      <c r="F516" s="15" t="s">
        <v>262</v>
      </c>
      <c r="G516" s="15" t="s">
        <v>12158</v>
      </c>
      <c r="H516" s="15">
        <v>546.0</v>
      </c>
      <c r="I516" s="15" t="s">
        <v>13708</v>
      </c>
      <c r="J516" s="15" t="s">
        <v>12158</v>
      </c>
    </row>
    <row r="517">
      <c r="A517" s="15" t="s">
        <v>268</v>
      </c>
      <c r="B517" s="14" t="s">
        <v>7164</v>
      </c>
      <c r="C517" s="15" t="s">
        <v>3694</v>
      </c>
      <c r="D517" s="15" t="s">
        <v>3695</v>
      </c>
      <c r="F517" s="15" t="s">
        <v>268</v>
      </c>
      <c r="G517" s="15" t="s">
        <v>12160</v>
      </c>
      <c r="H517" s="15">
        <v>546.0</v>
      </c>
      <c r="I517" s="15" t="s">
        <v>13711</v>
      </c>
      <c r="J517" s="15" t="s">
        <v>12160</v>
      </c>
    </row>
    <row r="518">
      <c r="A518" s="15" t="s">
        <v>278</v>
      </c>
      <c r="B518" s="14" t="s">
        <v>7166</v>
      </c>
      <c r="C518" s="15" t="s">
        <v>3700</v>
      </c>
      <c r="D518" s="15" t="s">
        <v>3701</v>
      </c>
      <c r="F518" s="15" t="s">
        <v>278</v>
      </c>
      <c r="G518" s="15" t="s">
        <v>12162</v>
      </c>
      <c r="H518" s="15">
        <v>548.0</v>
      </c>
      <c r="I518" s="15" t="s">
        <v>13714</v>
      </c>
      <c r="J518" s="15" t="s">
        <v>12162</v>
      </c>
    </row>
    <row r="519">
      <c r="A519" s="15" t="s">
        <v>286</v>
      </c>
      <c r="B519" s="14" t="s">
        <v>7168</v>
      </c>
      <c r="C519" s="15" t="s">
        <v>3706</v>
      </c>
      <c r="D519" s="15" t="s">
        <v>3707</v>
      </c>
      <c r="F519" s="15" t="s">
        <v>286</v>
      </c>
      <c r="G519" s="15" t="s">
        <v>12680</v>
      </c>
      <c r="H519" s="15">
        <v>549.0</v>
      </c>
      <c r="I519" s="15" t="s">
        <v>13716</v>
      </c>
      <c r="J519" s="15" t="s">
        <v>12680</v>
      </c>
    </row>
    <row r="520">
      <c r="A520" s="15" t="s">
        <v>296</v>
      </c>
      <c r="B520" s="14" t="s">
        <v>7171</v>
      </c>
      <c r="C520" s="15" t="s">
        <v>3712</v>
      </c>
      <c r="D520" s="15" t="s">
        <v>3713</v>
      </c>
      <c r="F520" s="15" t="s">
        <v>296</v>
      </c>
      <c r="G520" s="15" t="s">
        <v>12170</v>
      </c>
      <c r="H520" s="15">
        <v>549.0</v>
      </c>
      <c r="I520" s="15" t="s">
        <v>13719</v>
      </c>
      <c r="J520" s="15" t="s">
        <v>12170</v>
      </c>
    </row>
    <row r="521">
      <c r="A521" s="15" t="s">
        <v>303</v>
      </c>
      <c r="B521" s="14" t="s">
        <v>7173</v>
      </c>
      <c r="C521" s="15" t="s">
        <v>3718</v>
      </c>
      <c r="D521" s="15" t="s">
        <v>3719</v>
      </c>
      <c r="F521" s="15" t="s">
        <v>303</v>
      </c>
      <c r="G521" s="15" t="s">
        <v>13723</v>
      </c>
      <c r="H521" s="15">
        <v>550.0</v>
      </c>
      <c r="I521" s="15" t="s">
        <v>13722</v>
      </c>
      <c r="J521" s="15" t="s">
        <v>13723</v>
      </c>
    </row>
    <row r="522">
      <c r="A522" s="15" t="s">
        <v>313</v>
      </c>
      <c r="B522" s="14" t="s">
        <v>7175</v>
      </c>
      <c r="C522" s="15" t="s">
        <v>3724</v>
      </c>
      <c r="D522" s="15" t="s">
        <v>3725</v>
      </c>
      <c r="F522" s="15" t="s">
        <v>313</v>
      </c>
      <c r="G522" s="15" t="s">
        <v>12178</v>
      </c>
      <c r="H522" s="15">
        <v>550.0</v>
      </c>
      <c r="I522" s="15" t="s">
        <v>13726</v>
      </c>
      <c r="J522" s="15" t="s">
        <v>12178</v>
      </c>
    </row>
    <row r="523">
      <c r="A523" s="15" t="s">
        <v>336</v>
      </c>
      <c r="B523" s="14" t="s">
        <v>7178</v>
      </c>
      <c r="C523" s="15" t="s">
        <v>3730</v>
      </c>
      <c r="D523" s="15" t="s">
        <v>3731</v>
      </c>
      <c r="F523" s="15" t="s">
        <v>336</v>
      </c>
      <c r="G523" s="15" t="s">
        <v>12180</v>
      </c>
      <c r="H523" s="15">
        <v>551.0</v>
      </c>
      <c r="I523" s="15" t="s">
        <v>13729</v>
      </c>
      <c r="J523" s="15" t="s">
        <v>12180</v>
      </c>
    </row>
    <row r="524">
      <c r="A524" s="15" t="s">
        <v>344</v>
      </c>
      <c r="B524" s="14" t="s">
        <v>7181</v>
      </c>
      <c r="C524" s="15" t="s">
        <v>3736</v>
      </c>
      <c r="D524" s="15" t="s">
        <v>3737</v>
      </c>
      <c r="F524" s="15" t="s">
        <v>344</v>
      </c>
      <c r="G524" s="15" t="s">
        <v>12192</v>
      </c>
      <c r="H524" s="15">
        <v>553.0</v>
      </c>
      <c r="I524" s="15" t="s">
        <v>13732</v>
      </c>
      <c r="J524" s="15" t="s">
        <v>12192</v>
      </c>
    </row>
    <row r="525">
      <c r="A525" s="15" t="s">
        <v>352</v>
      </c>
      <c r="B525" s="14" t="s">
        <v>7183</v>
      </c>
      <c r="C525" s="15" t="s">
        <v>1084</v>
      </c>
      <c r="D525" s="15" t="s">
        <v>3741</v>
      </c>
      <c r="F525" s="15" t="s">
        <v>352</v>
      </c>
      <c r="G525" s="15" t="s">
        <v>12196</v>
      </c>
      <c r="H525" s="15">
        <v>555.0</v>
      </c>
      <c r="I525" s="15" t="s">
        <v>13735</v>
      </c>
      <c r="J525" s="15" t="s">
        <v>12196</v>
      </c>
    </row>
    <row r="526">
      <c r="A526" s="15" t="s">
        <v>359</v>
      </c>
      <c r="B526" s="14" t="s">
        <v>7089</v>
      </c>
      <c r="C526" s="15" t="s">
        <v>3746</v>
      </c>
      <c r="D526" s="15" t="s">
        <v>3747</v>
      </c>
      <c r="F526" s="15" t="s">
        <v>359</v>
      </c>
      <c r="G526" s="15" t="s">
        <v>12200</v>
      </c>
      <c r="H526" s="15">
        <v>555.0</v>
      </c>
      <c r="I526" s="15" t="s">
        <v>13737</v>
      </c>
      <c r="J526" s="15" t="s">
        <v>12200</v>
      </c>
    </row>
    <row r="527">
      <c r="A527" s="15" t="s">
        <v>367</v>
      </c>
      <c r="B527" s="14" t="s">
        <v>7188</v>
      </c>
      <c r="C527" s="15" t="s">
        <v>3752</v>
      </c>
      <c r="D527" s="15" t="s">
        <v>3753</v>
      </c>
      <c r="F527" s="15" t="s">
        <v>367</v>
      </c>
      <c r="G527" s="15" t="s">
        <v>12204</v>
      </c>
      <c r="H527" s="15">
        <v>555.0</v>
      </c>
      <c r="I527" s="15" t="s">
        <v>13740</v>
      </c>
      <c r="J527" s="15" t="s">
        <v>12204</v>
      </c>
    </row>
    <row r="528">
      <c r="A528" s="15" t="s">
        <v>375</v>
      </c>
      <c r="B528" s="14" t="s">
        <v>7191</v>
      </c>
      <c r="C528" s="15" t="s">
        <v>3758</v>
      </c>
      <c r="D528" s="15" t="s">
        <v>3759</v>
      </c>
      <c r="F528" s="15" t="s">
        <v>375</v>
      </c>
      <c r="G528" s="15" t="s">
        <v>12206</v>
      </c>
      <c r="H528" s="15">
        <v>556.0</v>
      </c>
      <c r="I528" s="15" t="s">
        <v>13742</v>
      </c>
      <c r="J528" s="15" t="s">
        <v>12206</v>
      </c>
    </row>
    <row r="529">
      <c r="A529" s="15" t="s">
        <v>383</v>
      </c>
      <c r="B529" s="14" t="s">
        <v>7194</v>
      </c>
      <c r="C529" s="15" t="s">
        <v>3767</v>
      </c>
      <c r="D529" s="15" t="s">
        <v>3768</v>
      </c>
      <c r="F529" s="15" t="s">
        <v>383</v>
      </c>
      <c r="G529" s="15" t="s">
        <v>12210</v>
      </c>
      <c r="H529" s="15">
        <v>557.0</v>
      </c>
      <c r="I529" s="15" t="s">
        <v>13747</v>
      </c>
      <c r="J529" s="15" t="s">
        <v>12210</v>
      </c>
    </row>
    <row r="530">
      <c r="A530" s="15" t="s">
        <v>393</v>
      </c>
      <c r="B530" s="14" t="s">
        <v>7197</v>
      </c>
      <c r="C530" s="15" t="s">
        <v>3773</v>
      </c>
      <c r="D530" s="15" t="s">
        <v>3774</v>
      </c>
      <c r="F530" s="15" t="s">
        <v>393</v>
      </c>
      <c r="G530" s="15" t="s">
        <v>12214</v>
      </c>
      <c r="H530" s="15">
        <v>558.0</v>
      </c>
      <c r="I530" s="15" t="s">
        <v>13750</v>
      </c>
      <c r="J530" s="15" t="s">
        <v>12214</v>
      </c>
    </row>
    <row r="531">
      <c r="A531" s="15" t="s">
        <v>400</v>
      </c>
      <c r="B531" s="14" t="s">
        <v>7199</v>
      </c>
      <c r="C531" s="15" t="s">
        <v>3779</v>
      </c>
      <c r="D531" s="15" t="s">
        <v>3780</v>
      </c>
      <c r="F531" s="15" t="s">
        <v>400</v>
      </c>
      <c r="G531" s="15" t="s">
        <v>12218</v>
      </c>
      <c r="H531" s="15">
        <v>558.0</v>
      </c>
      <c r="I531" s="15" t="s">
        <v>13753</v>
      </c>
      <c r="J531" s="15" t="s">
        <v>12218</v>
      </c>
    </row>
    <row r="532">
      <c r="A532" s="15" t="s">
        <v>408</v>
      </c>
      <c r="B532" s="14" t="s">
        <v>7201</v>
      </c>
      <c r="C532" s="15" t="s">
        <v>1865</v>
      </c>
      <c r="D532" s="15" t="s">
        <v>3784</v>
      </c>
      <c r="F532" s="15" t="s">
        <v>408</v>
      </c>
      <c r="G532" s="15" t="s">
        <v>12222</v>
      </c>
      <c r="H532" s="15">
        <v>560.0</v>
      </c>
      <c r="I532" s="15" t="s">
        <v>13756</v>
      </c>
      <c r="J532" s="15" t="s">
        <v>12222</v>
      </c>
    </row>
    <row r="533">
      <c r="A533" s="15" t="s">
        <v>416</v>
      </c>
      <c r="B533" s="14" t="s">
        <v>7204</v>
      </c>
      <c r="C533" s="15" t="s">
        <v>3789</v>
      </c>
      <c r="D533" s="15" t="s">
        <v>3790</v>
      </c>
      <c r="F533" s="15" t="s">
        <v>416</v>
      </c>
      <c r="G533" s="15" t="s">
        <v>12226</v>
      </c>
      <c r="H533" s="15">
        <v>560.0</v>
      </c>
      <c r="I533" s="15" t="s">
        <v>13757</v>
      </c>
      <c r="J533" s="15" t="s">
        <v>12226</v>
      </c>
    </row>
    <row r="534">
      <c r="A534" s="15" t="s">
        <v>424</v>
      </c>
      <c r="B534" s="14" t="s">
        <v>7206</v>
      </c>
      <c r="C534" s="15" t="s">
        <v>3795</v>
      </c>
      <c r="D534" s="15" t="s">
        <v>3796</v>
      </c>
      <c r="F534" s="15" t="s">
        <v>424</v>
      </c>
      <c r="G534" s="15" t="s">
        <v>12230</v>
      </c>
      <c r="H534" s="15">
        <v>561.0</v>
      </c>
      <c r="I534" s="15" t="s">
        <v>13760</v>
      </c>
      <c r="J534" s="15" t="s">
        <v>12230</v>
      </c>
    </row>
    <row r="535">
      <c r="A535" s="15" t="s">
        <v>432</v>
      </c>
      <c r="B535" s="14" t="s">
        <v>7209</v>
      </c>
      <c r="C535" s="15" t="s">
        <v>3801</v>
      </c>
      <c r="D535" s="15" t="s">
        <v>3802</v>
      </c>
      <c r="F535" s="15" t="s">
        <v>432</v>
      </c>
      <c r="G535" s="15" t="s">
        <v>12234</v>
      </c>
      <c r="H535" s="15">
        <v>562.0</v>
      </c>
      <c r="I535" s="15" t="s">
        <v>13763</v>
      </c>
      <c r="J535" s="15" t="s">
        <v>12234</v>
      </c>
    </row>
    <row r="536">
      <c r="A536" s="15" t="s">
        <v>440</v>
      </c>
      <c r="B536" s="14" t="s">
        <v>7092</v>
      </c>
      <c r="C536" s="15" t="s">
        <v>3807</v>
      </c>
      <c r="D536" s="15" t="s">
        <v>3808</v>
      </c>
      <c r="F536" s="15" t="s">
        <v>440</v>
      </c>
      <c r="G536" s="15" t="s">
        <v>12238</v>
      </c>
      <c r="H536" s="15">
        <v>563.0</v>
      </c>
      <c r="I536" s="15" t="s">
        <v>13765</v>
      </c>
      <c r="J536" s="15" t="s">
        <v>12238</v>
      </c>
    </row>
    <row r="537">
      <c r="A537" s="15" t="s">
        <v>448</v>
      </c>
      <c r="B537" s="14" t="s">
        <v>7214</v>
      </c>
      <c r="C537" s="15" t="s">
        <v>3813</v>
      </c>
      <c r="D537" s="15" t="s">
        <v>3814</v>
      </c>
      <c r="F537" s="15" t="s">
        <v>448</v>
      </c>
      <c r="G537" s="15" t="s">
        <v>12242</v>
      </c>
      <c r="H537" s="15">
        <v>563.0</v>
      </c>
      <c r="I537" s="15" t="s">
        <v>13768</v>
      </c>
      <c r="J537" s="15" t="s">
        <v>12242</v>
      </c>
    </row>
    <row r="538">
      <c r="A538" s="15" t="s">
        <v>456</v>
      </c>
      <c r="B538" s="14" t="s">
        <v>7217</v>
      </c>
      <c r="C538" s="15" t="s">
        <v>3819</v>
      </c>
      <c r="D538" s="15" t="s">
        <v>3820</v>
      </c>
      <c r="F538" s="15" t="s">
        <v>456</v>
      </c>
      <c r="G538" s="15" t="s">
        <v>12246</v>
      </c>
      <c r="H538" s="15">
        <v>563.0</v>
      </c>
      <c r="I538" s="15" t="s">
        <v>13771</v>
      </c>
      <c r="J538" s="15" t="s">
        <v>12246</v>
      </c>
    </row>
    <row r="539">
      <c r="A539" s="15" t="s">
        <v>464</v>
      </c>
      <c r="B539" s="14" t="s">
        <v>7219</v>
      </c>
      <c r="C539" s="15" t="s">
        <v>3825</v>
      </c>
      <c r="D539" s="15" t="s">
        <v>3826</v>
      </c>
      <c r="F539" s="15" t="s">
        <v>464</v>
      </c>
      <c r="G539" s="15" t="s">
        <v>12250</v>
      </c>
      <c r="H539" s="15">
        <v>565.0</v>
      </c>
      <c r="I539" s="15" t="s">
        <v>13774</v>
      </c>
      <c r="J539" s="15" t="s">
        <v>12250</v>
      </c>
    </row>
    <row r="540">
      <c r="A540" s="15" t="s">
        <v>474</v>
      </c>
      <c r="B540" s="14" t="s">
        <v>7222</v>
      </c>
      <c r="C540" s="15" t="s">
        <v>3831</v>
      </c>
      <c r="D540" s="15" t="s">
        <v>3832</v>
      </c>
      <c r="F540" s="15" t="s">
        <v>474</v>
      </c>
      <c r="G540" s="15" t="s">
        <v>12254</v>
      </c>
      <c r="H540" s="15">
        <v>566.0</v>
      </c>
      <c r="I540" s="15" t="s">
        <v>13775</v>
      </c>
      <c r="J540" s="15" t="s">
        <v>12254</v>
      </c>
    </row>
    <row r="541">
      <c r="A541" s="15" t="s">
        <v>481</v>
      </c>
      <c r="B541" s="14" t="s">
        <v>7225</v>
      </c>
      <c r="C541" s="15" t="s">
        <v>3837</v>
      </c>
      <c r="D541" s="15" t="s">
        <v>3838</v>
      </c>
      <c r="F541" s="15" t="s">
        <v>481</v>
      </c>
      <c r="G541" s="15" t="s">
        <v>13779</v>
      </c>
      <c r="H541" s="15">
        <v>567.0</v>
      </c>
      <c r="I541" s="15" t="s">
        <v>13778</v>
      </c>
      <c r="J541" s="15" t="s">
        <v>13779</v>
      </c>
    </row>
    <row r="542">
      <c r="A542" s="15" t="s">
        <v>489</v>
      </c>
      <c r="B542" s="14" t="s">
        <v>7228</v>
      </c>
      <c r="C542" s="15" t="s">
        <v>3843</v>
      </c>
      <c r="D542" s="15" t="s">
        <v>3844</v>
      </c>
      <c r="F542" s="15" t="s">
        <v>489</v>
      </c>
      <c r="G542" s="15" t="s">
        <v>12262</v>
      </c>
      <c r="H542" s="15">
        <v>568.0</v>
      </c>
      <c r="I542" s="15" t="s">
        <v>13782</v>
      </c>
      <c r="J542" s="15" t="s">
        <v>12262</v>
      </c>
    </row>
    <row r="543">
      <c r="A543" s="15" t="s">
        <v>497</v>
      </c>
      <c r="B543" s="14" t="s">
        <v>7230</v>
      </c>
      <c r="C543" s="15" t="s">
        <v>3849</v>
      </c>
      <c r="D543" s="15" t="s">
        <v>3850</v>
      </c>
      <c r="F543" s="15" t="s">
        <v>497</v>
      </c>
      <c r="G543" s="15" t="s">
        <v>12266</v>
      </c>
      <c r="H543" s="15">
        <v>569.0</v>
      </c>
      <c r="I543" s="15" t="s">
        <v>13785</v>
      </c>
      <c r="J543" s="15" t="s">
        <v>12266</v>
      </c>
    </row>
    <row r="544">
      <c r="A544" s="15" t="s">
        <v>505</v>
      </c>
      <c r="B544" s="14" t="s">
        <v>7232</v>
      </c>
      <c r="C544" s="15" t="s">
        <v>3855</v>
      </c>
      <c r="D544" s="15" t="s">
        <v>3856</v>
      </c>
      <c r="F544" s="15" t="s">
        <v>505</v>
      </c>
      <c r="G544" s="15" t="s">
        <v>12270</v>
      </c>
      <c r="H544" s="15">
        <v>569.0</v>
      </c>
      <c r="I544" s="15" t="s">
        <v>13788</v>
      </c>
      <c r="J544" s="15" t="s">
        <v>12270</v>
      </c>
    </row>
    <row r="545">
      <c r="A545" s="15" t="s">
        <v>513</v>
      </c>
      <c r="B545" s="14" t="s">
        <v>7235</v>
      </c>
      <c r="C545" s="15" t="s">
        <v>3861</v>
      </c>
      <c r="D545" s="15" t="s">
        <v>3862</v>
      </c>
      <c r="F545" s="15" t="s">
        <v>513</v>
      </c>
      <c r="G545" s="15" t="s">
        <v>12272</v>
      </c>
      <c r="H545" s="15">
        <v>570.0</v>
      </c>
      <c r="I545" s="15" t="s">
        <v>13791</v>
      </c>
      <c r="J545" s="15" t="s">
        <v>12272</v>
      </c>
    </row>
    <row r="546">
      <c r="A546" s="15" t="s">
        <v>520</v>
      </c>
      <c r="B546" s="14" t="s">
        <v>7095</v>
      </c>
      <c r="C546" s="15" t="s">
        <v>3867</v>
      </c>
      <c r="D546" s="15" t="s">
        <v>3868</v>
      </c>
      <c r="F546" s="15" t="s">
        <v>520</v>
      </c>
      <c r="G546" s="15" t="s">
        <v>12274</v>
      </c>
      <c r="H546" s="15">
        <v>570.0</v>
      </c>
      <c r="I546" s="15" t="s">
        <v>13794</v>
      </c>
      <c r="J546" s="15" t="s">
        <v>12274</v>
      </c>
    </row>
    <row r="547">
      <c r="A547" s="15" t="s">
        <v>528</v>
      </c>
      <c r="B547" s="14" t="s">
        <v>7241</v>
      </c>
      <c r="C547" s="15" t="s">
        <v>3873</v>
      </c>
      <c r="D547" s="15" t="s">
        <v>3874</v>
      </c>
      <c r="F547" s="15" t="s">
        <v>528</v>
      </c>
      <c r="G547" s="15" t="s">
        <v>12276</v>
      </c>
      <c r="H547" s="15">
        <v>572.0</v>
      </c>
      <c r="I547" s="15" t="s">
        <v>13797</v>
      </c>
      <c r="J547" s="15" t="s">
        <v>12276</v>
      </c>
    </row>
    <row r="548">
      <c r="A548" s="15" t="s">
        <v>535</v>
      </c>
      <c r="B548" s="14" t="s">
        <v>7244</v>
      </c>
      <c r="C548" s="15" t="s">
        <v>3879</v>
      </c>
      <c r="D548" s="15" t="s">
        <v>3880</v>
      </c>
      <c r="F548" s="15" t="s">
        <v>535</v>
      </c>
      <c r="G548" s="15" t="s">
        <v>12278</v>
      </c>
      <c r="H548" s="15">
        <v>572.0</v>
      </c>
      <c r="I548" s="15" t="s">
        <v>13800</v>
      </c>
      <c r="J548" s="15" t="s">
        <v>12278</v>
      </c>
    </row>
    <row r="549">
      <c r="A549" s="15" t="s">
        <v>543</v>
      </c>
      <c r="B549" s="14" t="s">
        <v>7247</v>
      </c>
      <c r="C549" s="15" t="s">
        <v>3885</v>
      </c>
      <c r="D549" s="15" t="s">
        <v>3886</v>
      </c>
      <c r="F549" s="15" t="s">
        <v>543</v>
      </c>
      <c r="G549" s="15" t="s">
        <v>12281</v>
      </c>
      <c r="H549" s="15">
        <v>573.0</v>
      </c>
      <c r="I549" s="15" t="s">
        <v>13803</v>
      </c>
      <c r="J549" s="15" t="s">
        <v>12281</v>
      </c>
    </row>
    <row r="550">
      <c r="A550" s="15" t="s">
        <v>553</v>
      </c>
      <c r="B550" s="14" t="s">
        <v>7249</v>
      </c>
      <c r="C550" s="15" t="s">
        <v>3891</v>
      </c>
      <c r="D550" s="15" t="s">
        <v>3892</v>
      </c>
      <c r="F550" s="15" t="s">
        <v>553</v>
      </c>
      <c r="G550" s="15" t="s">
        <v>12285</v>
      </c>
      <c r="H550" s="15">
        <v>573.0</v>
      </c>
      <c r="I550" s="15" t="s">
        <v>13806</v>
      </c>
      <c r="J550" s="15" t="s">
        <v>12285</v>
      </c>
    </row>
    <row r="551">
      <c r="A551" s="15" t="s">
        <v>561</v>
      </c>
      <c r="B551" s="14" t="s">
        <v>7252</v>
      </c>
      <c r="C551" s="15" t="s">
        <v>3897</v>
      </c>
      <c r="D551" s="15" t="s">
        <v>3898</v>
      </c>
      <c r="F551" s="15" t="s">
        <v>561</v>
      </c>
      <c r="G551" s="15" t="s">
        <v>12784</v>
      </c>
      <c r="H551" s="15">
        <v>575.0</v>
      </c>
      <c r="I551" s="15" t="s">
        <v>13809</v>
      </c>
      <c r="J551" s="15" t="s">
        <v>12784</v>
      </c>
    </row>
    <row r="552">
      <c r="A552" s="15" t="s">
        <v>569</v>
      </c>
      <c r="B552" s="14" t="s">
        <v>7254</v>
      </c>
      <c r="C552" s="15" t="s">
        <v>3903</v>
      </c>
      <c r="D552" s="15" t="s">
        <v>3904</v>
      </c>
      <c r="F552" s="15" t="s">
        <v>569</v>
      </c>
      <c r="G552" s="15" t="s">
        <v>12291</v>
      </c>
      <c r="H552" s="15">
        <v>576.0</v>
      </c>
      <c r="I552" s="15" t="s">
        <v>13812</v>
      </c>
      <c r="J552" s="15" t="s">
        <v>12291</v>
      </c>
    </row>
    <row r="553">
      <c r="A553" s="15" t="s">
        <v>577</v>
      </c>
      <c r="B553" s="14" t="s">
        <v>7257</v>
      </c>
      <c r="C553" s="15" t="s">
        <v>3909</v>
      </c>
      <c r="D553" s="15" t="s">
        <v>3910</v>
      </c>
      <c r="F553" s="15" t="s">
        <v>577</v>
      </c>
      <c r="G553" s="15" t="s">
        <v>15659</v>
      </c>
      <c r="H553" s="15">
        <v>577.0</v>
      </c>
      <c r="I553" s="15" t="s">
        <v>13815</v>
      </c>
      <c r="J553" s="15" t="s">
        <v>15659</v>
      </c>
    </row>
    <row r="554">
      <c r="A554" s="15" t="s">
        <v>587</v>
      </c>
      <c r="B554" s="14" t="s">
        <v>7259</v>
      </c>
      <c r="C554" s="15" t="s">
        <v>3915</v>
      </c>
      <c r="D554" s="15" t="s">
        <v>3916</v>
      </c>
      <c r="F554" s="15" t="s">
        <v>587</v>
      </c>
      <c r="G554" s="15" t="s">
        <v>12299</v>
      </c>
      <c r="H554" s="15">
        <v>577.0</v>
      </c>
      <c r="I554" s="15" t="s">
        <v>13818</v>
      </c>
      <c r="J554" s="15" t="s">
        <v>12299</v>
      </c>
    </row>
    <row r="555">
      <c r="A555" s="15" t="s">
        <v>595</v>
      </c>
      <c r="B555" s="14" t="s">
        <v>7262</v>
      </c>
      <c r="C555" s="15" t="s">
        <v>3921</v>
      </c>
      <c r="D555" s="15" t="s">
        <v>3922</v>
      </c>
      <c r="F555" s="15" t="s">
        <v>595</v>
      </c>
      <c r="G555" s="15" t="s">
        <v>12303</v>
      </c>
      <c r="H555" s="15">
        <v>577.0</v>
      </c>
      <c r="I555" s="15" t="s">
        <v>13821</v>
      </c>
      <c r="J555" s="15" t="s">
        <v>12303</v>
      </c>
    </row>
    <row r="556">
      <c r="A556" s="15" t="s">
        <v>603</v>
      </c>
      <c r="B556" s="14" t="s">
        <v>7098</v>
      </c>
      <c r="C556" s="15" t="s">
        <v>3927</v>
      </c>
      <c r="D556" s="15" t="s">
        <v>3928</v>
      </c>
      <c r="F556" s="15" t="s">
        <v>603</v>
      </c>
      <c r="G556" s="15" t="s">
        <v>12307</v>
      </c>
      <c r="H556" s="15">
        <v>580.0</v>
      </c>
      <c r="I556" s="15" t="s">
        <v>13824</v>
      </c>
      <c r="J556" s="15" t="s">
        <v>12307</v>
      </c>
    </row>
    <row r="557">
      <c r="A557" s="15" t="s">
        <v>611</v>
      </c>
      <c r="B557" s="14" t="s">
        <v>7267</v>
      </c>
      <c r="C557" s="15" t="s">
        <v>3933</v>
      </c>
      <c r="D557" s="15" t="s">
        <v>3934</v>
      </c>
      <c r="F557" s="15" t="s">
        <v>611</v>
      </c>
      <c r="G557" s="15" t="s">
        <v>12311</v>
      </c>
      <c r="H557" s="15">
        <v>580.0</v>
      </c>
      <c r="I557" s="15" t="s">
        <v>13827</v>
      </c>
      <c r="J557" s="15" t="s">
        <v>12311</v>
      </c>
    </row>
    <row r="558">
      <c r="A558" s="15" t="s">
        <v>619</v>
      </c>
      <c r="B558" s="14" t="s">
        <v>7270</v>
      </c>
      <c r="C558" s="15" t="s">
        <v>3939</v>
      </c>
      <c r="D558" s="15" t="s">
        <v>3940</v>
      </c>
      <c r="F558" s="15" t="s">
        <v>619</v>
      </c>
      <c r="G558" s="15" t="s">
        <v>12313</v>
      </c>
      <c r="H558" s="15">
        <v>582.0</v>
      </c>
      <c r="I558" s="15" t="s">
        <v>13830</v>
      </c>
      <c r="J558" s="15" t="s">
        <v>12313</v>
      </c>
    </row>
    <row r="559">
      <c r="A559" s="15" t="s">
        <v>627</v>
      </c>
      <c r="B559" s="14" t="s">
        <v>7273</v>
      </c>
      <c r="C559" s="15" t="s">
        <v>3945</v>
      </c>
      <c r="D559" s="15" t="s">
        <v>3946</v>
      </c>
      <c r="F559" s="15" t="s">
        <v>627</v>
      </c>
      <c r="G559" s="15" t="s">
        <v>12315</v>
      </c>
      <c r="H559" s="15">
        <v>582.0</v>
      </c>
      <c r="I559" s="15" t="s">
        <v>13833</v>
      </c>
      <c r="J559" s="15" t="s">
        <v>12315</v>
      </c>
    </row>
    <row r="560">
      <c r="A560" s="15" t="s">
        <v>641</v>
      </c>
      <c r="B560" s="14" t="s">
        <v>7275</v>
      </c>
      <c r="C560" s="15" t="s">
        <v>3951</v>
      </c>
      <c r="D560" s="15" t="s">
        <v>3952</v>
      </c>
      <c r="F560" s="15" t="s">
        <v>641</v>
      </c>
      <c r="G560" s="15" t="s">
        <v>12317</v>
      </c>
      <c r="H560" s="15">
        <v>589.0</v>
      </c>
      <c r="I560" s="15" t="s">
        <v>13836</v>
      </c>
      <c r="J560" s="15" t="s">
        <v>12317</v>
      </c>
    </row>
    <row r="561">
      <c r="A561" s="15" t="s">
        <v>650</v>
      </c>
      <c r="B561" s="14" t="s">
        <v>7277</v>
      </c>
      <c r="C561" s="15" t="s">
        <v>3956</v>
      </c>
      <c r="D561" s="15" t="s">
        <v>3957</v>
      </c>
      <c r="F561" s="15" t="s">
        <v>650</v>
      </c>
      <c r="G561" s="15" t="s">
        <v>12321</v>
      </c>
      <c r="H561" s="15">
        <v>590.0</v>
      </c>
      <c r="I561" s="15" t="s">
        <v>13839</v>
      </c>
      <c r="J561" s="15" t="s">
        <v>12321</v>
      </c>
    </row>
    <row r="562">
      <c r="A562" s="15" t="s">
        <v>660</v>
      </c>
      <c r="B562" s="14" t="s">
        <v>7280</v>
      </c>
      <c r="C562" s="15" t="s">
        <v>3962</v>
      </c>
      <c r="D562" s="15" t="s">
        <v>3963</v>
      </c>
      <c r="F562" s="15" t="s">
        <v>660</v>
      </c>
      <c r="G562" s="15" t="s">
        <v>12323</v>
      </c>
      <c r="H562" s="15">
        <v>590.0</v>
      </c>
      <c r="I562" s="15" t="s">
        <v>13842</v>
      </c>
      <c r="J562" s="15" t="s">
        <v>12323</v>
      </c>
    </row>
    <row r="563">
      <c r="A563" s="15" t="s">
        <v>668</v>
      </c>
      <c r="B563" s="14" t="s">
        <v>7282</v>
      </c>
      <c r="C563" s="15" t="s">
        <v>3968</v>
      </c>
      <c r="D563" s="15" t="s">
        <v>3969</v>
      </c>
      <c r="F563" s="15" t="s">
        <v>668</v>
      </c>
      <c r="G563" s="15" t="s">
        <v>12325</v>
      </c>
      <c r="H563" s="15">
        <v>591.0</v>
      </c>
      <c r="I563" s="15" t="s">
        <v>13845</v>
      </c>
      <c r="J563" s="15" t="s">
        <v>12325</v>
      </c>
    </row>
    <row r="564">
      <c r="A564" s="15" t="s">
        <v>678</v>
      </c>
      <c r="B564" s="14" t="s">
        <v>7285</v>
      </c>
      <c r="C564" s="15" t="s">
        <v>3974</v>
      </c>
      <c r="D564" s="15" t="s">
        <v>3975</v>
      </c>
      <c r="F564" s="15" t="s">
        <v>678</v>
      </c>
      <c r="G564" s="15" t="s">
        <v>12330</v>
      </c>
      <c r="H564" s="15">
        <v>592.0</v>
      </c>
      <c r="I564" s="15" t="s">
        <v>13847</v>
      </c>
      <c r="J564" s="15" t="s">
        <v>12330</v>
      </c>
    </row>
    <row r="565">
      <c r="A565" s="15" t="s">
        <v>686</v>
      </c>
      <c r="B565" s="14" t="s">
        <v>7287</v>
      </c>
      <c r="C565" s="15" t="s">
        <v>3980</v>
      </c>
      <c r="D565" s="15" t="s">
        <v>3981</v>
      </c>
      <c r="F565" s="15" t="s">
        <v>686</v>
      </c>
      <c r="G565" s="15" t="s">
        <v>12332</v>
      </c>
      <c r="H565" s="15">
        <v>593.0</v>
      </c>
      <c r="I565" s="15" t="s">
        <v>13850</v>
      </c>
      <c r="J565" s="15" t="s">
        <v>12332</v>
      </c>
    </row>
    <row r="566">
      <c r="A566" s="15" t="s">
        <v>694</v>
      </c>
      <c r="B566" s="14" t="s">
        <v>7102</v>
      </c>
      <c r="C566" s="15" t="s">
        <v>3986</v>
      </c>
      <c r="D566" s="15" t="s">
        <v>3987</v>
      </c>
      <c r="F566" s="15" t="s">
        <v>694</v>
      </c>
      <c r="G566" s="15" t="s">
        <v>12334</v>
      </c>
      <c r="H566" s="15">
        <v>594.0</v>
      </c>
      <c r="I566" s="15" t="s">
        <v>13852</v>
      </c>
      <c r="J566" s="15" t="s">
        <v>12334</v>
      </c>
    </row>
    <row r="567">
      <c r="A567" s="15" t="s">
        <v>702</v>
      </c>
      <c r="B567" s="14" t="s">
        <v>7293</v>
      </c>
      <c r="C567" s="15" t="s">
        <v>3991</v>
      </c>
      <c r="D567" s="15" t="s">
        <v>3719</v>
      </c>
      <c r="F567" s="15" t="s">
        <v>702</v>
      </c>
      <c r="G567" s="15" t="s">
        <v>12338</v>
      </c>
      <c r="H567" s="15">
        <v>596.0</v>
      </c>
      <c r="I567" s="15" t="s">
        <v>13854</v>
      </c>
      <c r="J567" s="15" t="s">
        <v>12338</v>
      </c>
    </row>
    <row r="568">
      <c r="A568" s="15" t="s">
        <v>710</v>
      </c>
      <c r="B568" s="14" t="s">
        <v>7295</v>
      </c>
      <c r="C568" s="15" t="s">
        <v>3996</v>
      </c>
      <c r="D568" s="15" t="s">
        <v>3997</v>
      </c>
      <c r="F568" s="15" t="s">
        <v>710</v>
      </c>
      <c r="G568" s="15" t="s">
        <v>12340</v>
      </c>
      <c r="H568" s="15">
        <v>597.0</v>
      </c>
      <c r="I568" s="15" t="s">
        <v>13856</v>
      </c>
      <c r="J568" s="15" t="s">
        <v>12340</v>
      </c>
    </row>
    <row r="569">
      <c r="A569" s="15" t="s">
        <v>718</v>
      </c>
      <c r="B569" s="14" t="s">
        <v>7298</v>
      </c>
      <c r="C569" s="15" t="s">
        <v>4002</v>
      </c>
      <c r="D569" s="15" t="s">
        <v>4003</v>
      </c>
      <c r="F569" s="15" t="s">
        <v>718</v>
      </c>
      <c r="G569" s="15" t="s">
        <v>12342</v>
      </c>
      <c r="H569" s="15">
        <v>597.0</v>
      </c>
      <c r="I569" s="15" t="s">
        <v>13859</v>
      </c>
      <c r="J569" s="15" t="s">
        <v>12342</v>
      </c>
    </row>
    <row r="570">
      <c r="A570" s="15" t="s">
        <v>728</v>
      </c>
      <c r="B570" s="14" t="s">
        <v>7301</v>
      </c>
      <c r="C570" s="15" t="s">
        <v>4008</v>
      </c>
      <c r="D570" s="15" t="s">
        <v>4009</v>
      </c>
      <c r="F570" s="15" t="s">
        <v>728</v>
      </c>
      <c r="G570" s="15" t="s">
        <v>12344</v>
      </c>
      <c r="H570" s="15">
        <v>598.0</v>
      </c>
      <c r="I570" s="15" t="s">
        <v>13862</v>
      </c>
      <c r="J570" s="15" t="s">
        <v>12344</v>
      </c>
    </row>
    <row r="571">
      <c r="A571" s="15" t="s">
        <v>735</v>
      </c>
      <c r="B571" s="14" t="s">
        <v>7304</v>
      </c>
      <c r="C571" s="15" t="s">
        <v>4014</v>
      </c>
      <c r="D571" s="15" t="s">
        <v>4015</v>
      </c>
      <c r="F571" s="15" t="s">
        <v>735</v>
      </c>
      <c r="G571" s="15" t="s">
        <v>12346</v>
      </c>
      <c r="H571" s="15">
        <v>598.0</v>
      </c>
      <c r="I571" s="15" t="s">
        <v>13865</v>
      </c>
      <c r="J571" s="15" t="s">
        <v>12346</v>
      </c>
    </row>
    <row r="572">
      <c r="A572" s="15" t="s">
        <v>743</v>
      </c>
      <c r="B572" s="14" t="s">
        <v>7307</v>
      </c>
      <c r="C572" s="15" t="s">
        <v>4018</v>
      </c>
      <c r="D572" s="15" t="s">
        <v>4019</v>
      </c>
      <c r="F572" s="15" t="s">
        <v>743</v>
      </c>
      <c r="G572" s="15" t="s">
        <v>12349</v>
      </c>
      <c r="H572" s="15">
        <v>598.0</v>
      </c>
      <c r="I572" s="15" t="s">
        <v>13867</v>
      </c>
      <c r="J572" s="15" t="s">
        <v>12349</v>
      </c>
    </row>
    <row r="573">
      <c r="A573" s="15" t="s">
        <v>751</v>
      </c>
      <c r="B573" s="14" t="s">
        <v>7312</v>
      </c>
      <c r="C573" s="15" t="s">
        <v>4024</v>
      </c>
      <c r="D573" s="15" t="s">
        <v>4025</v>
      </c>
      <c r="F573" s="15" t="s">
        <v>751</v>
      </c>
      <c r="G573" s="15" t="s">
        <v>12353</v>
      </c>
      <c r="H573" s="15">
        <v>600.0</v>
      </c>
      <c r="I573" s="15" t="s">
        <v>13870</v>
      </c>
      <c r="J573" s="15" t="s">
        <v>12353</v>
      </c>
    </row>
    <row r="574">
      <c r="A574" s="15" t="s">
        <v>759</v>
      </c>
      <c r="B574" s="14" t="s">
        <v>7314</v>
      </c>
      <c r="C574" s="15" t="s">
        <v>4030</v>
      </c>
      <c r="D574" s="15" t="s">
        <v>4031</v>
      </c>
      <c r="F574" s="15" t="s">
        <v>759</v>
      </c>
      <c r="G574" s="15" t="s">
        <v>12357</v>
      </c>
      <c r="H574" s="15">
        <v>600.0</v>
      </c>
      <c r="I574" s="15" t="s">
        <v>13873</v>
      </c>
      <c r="J574" s="15" t="s">
        <v>12357</v>
      </c>
    </row>
    <row r="575">
      <c r="A575" s="15" t="s">
        <v>767</v>
      </c>
      <c r="B575" s="14" t="s">
        <v>7317</v>
      </c>
      <c r="C575" s="15" t="s">
        <v>4036</v>
      </c>
      <c r="D575" s="15" t="s">
        <v>4037</v>
      </c>
      <c r="F575" s="15" t="s">
        <v>767</v>
      </c>
      <c r="G575" s="15" t="s">
        <v>12361</v>
      </c>
      <c r="H575" s="15">
        <v>601.0</v>
      </c>
      <c r="I575" s="15" t="s">
        <v>13876</v>
      </c>
      <c r="J575" s="15" t="s">
        <v>12361</v>
      </c>
    </row>
    <row r="576">
      <c r="A576" s="15" t="s">
        <v>775</v>
      </c>
      <c r="B576" s="14" t="s">
        <v>7105</v>
      </c>
      <c r="C576" s="15" t="s">
        <v>4042</v>
      </c>
      <c r="D576" s="15" t="s">
        <v>4043</v>
      </c>
      <c r="F576" s="15" t="s">
        <v>775</v>
      </c>
      <c r="G576" s="15" t="s">
        <v>12365</v>
      </c>
      <c r="H576" s="15">
        <v>602.0</v>
      </c>
      <c r="I576" s="15" t="s">
        <v>13879</v>
      </c>
      <c r="J576" s="15" t="s">
        <v>12365</v>
      </c>
    </row>
    <row r="577">
      <c r="A577" s="15" t="s">
        <v>783</v>
      </c>
      <c r="B577" s="14" t="s">
        <v>7323</v>
      </c>
      <c r="C577" s="15" t="s">
        <v>4048</v>
      </c>
      <c r="D577" s="15" t="s">
        <v>4049</v>
      </c>
      <c r="F577" s="15" t="s">
        <v>783</v>
      </c>
      <c r="G577" s="15" t="s">
        <v>12369</v>
      </c>
      <c r="H577" s="15">
        <v>603.0</v>
      </c>
      <c r="I577" s="15" t="s">
        <v>13882</v>
      </c>
      <c r="J577" s="15" t="s">
        <v>12369</v>
      </c>
    </row>
    <row r="578">
      <c r="A578" s="15" t="s">
        <v>791</v>
      </c>
      <c r="B578" s="14" t="s">
        <v>7325</v>
      </c>
      <c r="C578" s="15" t="s">
        <v>4054</v>
      </c>
      <c r="D578" s="15" t="s">
        <v>4055</v>
      </c>
      <c r="F578" s="15" t="s">
        <v>791</v>
      </c>
      <c r="G578" s="15" t="s">
        <v>12373</v>
      </c>
      <c r="H578" s="15">
        <v>604.0</v>
      </c>
      <c r="I578" s="15" t="s">
        <v>13885</v>
      </c>
      <c r="J578" s="15" t="s">
        <v>12373</v>
      </c>
    </row>
    <row r="579">
      <c r="A579" s="15" t="s">
        <v>799</v>
      </c>
      <c r="B579" s="14" t="s">
        <v>7328</v>
      </c>
      <c r="C579" s="15" t="s">
        <v>4060</v>
      </c>
      <c r="D579" s="15" t="s">
        <v>4061</v>
      </c>
      <c r="F579" s="15" t="s">
        <v>799</v>
      </c>
      <c r="G579" s="15" t="s">
        <v>12377</v>
      </c>
      <c r="H579" s="15">
        <v>604.0</v>
      </c>
      <c r="I579" s="15" t="s">
        <v>13888</v>
      </c>
      <c r="J579" s="15" t="s">
        <v>12377</v>
      </c>
    </row>
    <row r="580">
      <c r="A580" s="15" t="s">
        <v>813</v>
      </c>
      <c r="B580" s="14" t="s">
        <v>7331</v>
      </c>
      <c r="C580" s="15" t="s">
        <v>4066</v>
      </c>
      <c r="D580" s="15" t="s">
        <v>4067</v>
      </c>
      <c r="F580" s="15" t="s">
        <v>813</v>
      </c>
      <c r="G580" s="15" t="s">
        <v>12383</v>
      </c>
      <c r="H580" s="15">
        <v>605.0</v>
      </c>
      <c r="I580" s="15" t="s">
        <v>13891</v>
      </c>
      <c r="J580" s="15" t="s">
        <v>12383</v>
      </c>
    </row>
    <row r="581">
      <c r="A581" s="15" t="s">
        <v>820</v>
      </c>
      <c r="B581" s="14" t="s">
        <v>7334</v>
      </c>
      <c r="C581" s="15" t="s">
        <v>4072</v>
      </c>
      <c r="D581" s="15" t="s">
        <v>4073</v>
      </c>
      <c r="F581" s="15" t="s">
        <v>820</v>
      </c>
      <c r="G581" s="15" t="s">
        <v>12387</v>
      </c>
      <c r="H581" s="15">
        <v>605.0</v>
      </c>
      <c r="I581" s="15" t="s">
        <v>13894</v>
      </c>
      <c r="J581" s="15" t="s">
        <v>12387</v>
      </c>
    </row>
    <row r="582">
      <c r="A582" s="15" t="s">
        <v>828</v>
      </c>
      <c r="B582" s="14" t="s">
        <v>7337</v>
      </c>
      <c r="C582" s="15" t="s">
        <v>4078</v>
      </c>
      <c r="D582" s="15" t="s">
        <v>4079</v>
      </c>
      <c r="F582" s="15" t="s">
        <v>828</v>
      </c>
      <c r="G582" s="15" t="s">
        <v>12391</v>
      </c>
      <c r="H582" s="15">
        <v>606.0</v>
      </c>
      <c r="I582" s="15" t="s">
        <v>13897</v>
      </c>
      <c r="J582" s="15" t="s">
        <v>12391</v>
      </c>
    </row>
    <row r="583">
      <c r="A583" s="15" t="s">
        <v>836</v>
      </c>
      <c r="B583" s="14" t="s">
        <v>7339</v>
      </c>
      <c r="C583" s="15" t="s">
        <v>4084</v>
      </c>
      <c r="D583" s="15" t="s">
        <v>4085</v>
      </c>
      <c r="F583" s="15" t="s">
        <v>836</v>
      </c>
      <c r="G583" s="15" t="s">
        <v>12393</v>
      </c>
      <c r="H583" s="15">
        <v>607.0</v>
      </c>
      <c r="I583" s="15" t="s">
        <v>13900</v>
      </c>
      <c r="J583" s="15" t="s">
        <v>12393</v>
      </c>
    </row>
    <row r="584">
      <c r="A584" s="15" t="s">
        <v>844</v>
      </c>
      <c r="B584" s="14" t="s">
        <v>7342</v>
      </c>
      <c r="C584" s="15" t="s">
        <v>4090</v>
      </c>
      <c r="D584" s="15" t="s">
        <v>4091</v>
      </c>
      <c r="F584" s="15" t="s">
        <v>844</v>
      </c>
      <c r="G584" s="15" t="s">
        <v>12397</v>
      </c>
      <c r="H584" s="15">
        <v>607.0</v>
      </c>
      <c r="I584" s="15" t="s">
        <v>13903</v>
      </c>
      <c r="J584" s="15" t="s">
        <v>12397</v>
      </c>
    </row>
    <row r="585">
      <c r="A585" s="15" t="s">
        <v>852</v>
      </c>
      <c r="B585" s="14" t="s">
        <v>7344</v>
      </c>
      <c r="C585" s="15" t="s">
        <v>4096</v>
      </c>
      <c r="D585" s="15" t="s">
        <v>4097</v>
      </c>
      <c r="F585" s="15" t="s">
        <v>852</v>
      </c>
      <c r="G585" s="15" t="s">
        <v>12400</v>
      </c>
      <c r="H585" s="15">
        <v>608.0</v>
      </c>
      <c r="I585" s="15" t="s">
        <v>13906</v>
      </c>
      <c r="J585" s="15" t="s">
        <v>12400</v>
      </c>
    </row>
    <row r="586">
      <c r="A586" s="15" t="s">
        <v>860</v>
      </c>
      <c r="B586" s="14" t="s">
        <v>7080</v>
      </c>
      <c r="C586" s="15" t="s">
        <v>4102</v>
      </c>
      <c r="D586" s="15" t="s">
        <v>4103</v>
      </c>
      <c r="F586" s="15" t="s">
        <v>860</v>
      </c>
      <c r="G586" s="15" t="s">
        <v>12404</v>
      </c>
      <c r="H586" s="15">
        <v>611.0</v>
      </c>
      <c r="I586" s="15" t="s">
        <v>13909</v>
      </c>
      <c r="J586" s="15" t="s">
        <v>12404</v>
      </c>
    </row>
    <row r="587">
      <c r="A587" s="15" t="s">
        <v>868</v>
      </c>
      <c r="B587" s="14" t="s">
        <v>7350</v>
      </c>
      <c r="C587" s="15" t="s">
        <v>4108</v>
      </c>
      <c r="D587" s="15" t="s">
        <v>4109</v>
      </c>
      <c r="F587" s="15" t="s">
        <v>868</v>
      </c>
      <c r="G587" s="15" t="s">
        <v>12408</v>
      </c>
      <c r="H587" s="15">
        <v>612.0</v>
      </c>
      <c r="I587" s="15" t="s">
        <v>13911</v>
      </c>
      <c r="J587" s="15" t="s">
        <v>12408</v>
      </c>
    </row>
    <row r="588">
      <c r="A588" s="15" t="s">
        <v>876</v>
      </c>
      <c r="B588" s="14" t="s">
        <v>7352</v>
      </c>
      <c r="C588" s="15" t="s">
        <v>4114</v>
      </c>
      <c r="D588" s="15" t="s">
        <v>4115</v>
      </c>
      <c r="F588" s="15" t="s">
        <v>876</v>
      </c>
      <c r="G588" s="15" t="s">
        <v>12412</v>
      </c>
      <c r="H588" s="15">
        <v>612.0</v>
      </c>
      <c r="I588" s="15" t="s">
        <v>13914</v>
      </c>
      <c r="J588" s="15" t="s">
        <v>12412</v>
      </c>
    </row>
    <row r="589">
      <c r="A589" s="15" t="s">
        <v>884</v>
      </c>
      <c r="B589" s="14" t="s">
        <v>7355</v>
      </c>
      <c r="C589" s="15" t="s">
        <v>4120</v>
      </c>
      <c r="D589" s="15" t="s">
        <v>4121</v>
      </c>
      <c r="F589" s="15" t="s">
        <v>884</v>
      </c>
      <c r="G589" s="15" t="s">
        <v>12416</v>
      </c>
      <c r="H589" s="15">
        <v>613.0</v>
      </c>
      <c r="I589" s="15" t="s">
        <v>13917</v>
      </c>
      <c r="J589" s="15" t="s">
        <v>12416</v>
      </c>
    </row>
    <row r="590">
      <c r="A590" s="15" t="s">
        <v>894</v>
      </c>
      <c r="B590" s="14" t="s">
        <v>7358</v>
      </c>
      <c r="C590" s="15" t="s">
        <v>4126</v>
      </c>
      <c r="D590" s="15" t="s">
        <v>4127</v>
      </c>
      <c r="F590" s="15" t="s">
        <v>894</v>
      </c>
      <c r="G590" s="15" t="s">
        <v>12420</v>
      </c>
      <c r="H590" s="15">
        <v>613.0</v>
      </c>
      <c r="I590" s="15" t="s">
        <v>13920</v>
      </c>
      <c r="J590" s="15" t="s">
        <v>12420</v>
      </c>
    </row>
    <row r="591">
      <c r="A591" s="15" t="s">
        <v>901</v>
      </c>
      <c r="B591" s="14" t="s">
        <v>7361</v>
      </c>
      <c r="C591" s="15" t="s">
        <v>4132</v>
      </c>
      <c r="D591" s="15" t="s">
        <v>4133</v>
      </c>
      <c r="F591" s="15" t="s">
        <v>901</v>
      </c>
      <c r="G591" s="15" t="s">
        <v>12424</v>
      </c>
      <c r="H591" s="15">
        <v>614.0</v>
      </c>
      <c r="I591" s="15" t="s">
        <v>13923</v>
      </c>
      <c r="J591" s="15" t="s">
        <v>12424</v>
      </c>
    </row>
    <row r="592">
      <c r="A592" s="15" t="s">
        <v>909</v>
      </c>
      <c r="B592" s="14" t="s">
        <v>7363</v>
      </c>
      <c r="C592" s="15" t="s">
        <v>4138</v>
      </c>
      <c r="D592" s="15" t="s">
        <v>4139</v>
      </c>
      <c r="F592" s="15" t="s">
        <v>909</v>
      </c>
      <c r="G592" s="15" t="s">
        <v>12428</v>
      </c>
      <c r="H592" s="15">
        <v>615.0</v>
      </c>
      <c r="I592" s="15" t="s">
        <v>13926</v>
      </c>
      <c r="J592" s="15" t="s">
        <v>12428</v>
      </c>
    </row>
    <row r="593">
      <c r="A593" s="15" t="s">
        <v>917</v>
      </c>
      <c r="B593" s="14" t="s">
        <v>7366</v>
      </c>
      <c r="C593" s="15" t="s">
        <v>4144</v>
      </c>
      <c r="D593" s="15" t="s">
        <v>4145</v>
      </c>
      <c r="F593" s="15" t="s">
        <v>917</v>
      </c>
      <c r="G593" s="15" t="s">
        <v>12432</v>
      </c>
      <c r="H593" s="15">
        <v>615.0</v>
      </c>
      <c r="I593" s="15" t="s">
        <v>13929</v>
      </c>
      <c r="J593" s="15" t="s">
        <v>12432</v>
      </c>
    </row>
    <row r="594">
      <c r="A594" s="15" t="s">
        <v>925</v>
      </c>
      <c r="B594" s="14" t="s">
        <v>7368</v>
      </c>
      <c r="C594" s="15" t="s">
        <v>4150</v>
      </c>
      <c r="D594" s="15" t="s">
        <v>4151</v>
      </c>
      <c r="F594" s="15" t="s">
        <v>925</v>
      </c>
      <c r="G594" s="15" t="s">
        <v>12436</v>
      </c>
      <c r="H594" s="15">
        <v>616.0</v>
      </c>
      <c r="I594" s="15" t="s">
        <v>13932</v>
      </c>
      <c r="J594" s="15" t="s">
        <v>12436</v>
      </c>
    </row>
    <row r="595">
      <c r="A595" s="15" t="s">
        <v>933</v>
      </c>
      <c r="B595" s="14" t="s">
        <v>7371</v>
      </c>
      <c r="C595" s="15" t="s">
        <v>4156</v>
      </c>
      <c r="D595" s="15" t="s">
        <v>4157</v>
      </c>
      <c r="F595" s="15" t="s">
        <v>933</v>
      </c>
      <c r="G595" s="15" t="s">
        <v>12480</v>
      </c>
      <c r="H595" s="15">
        <v>617.0</v>
      </c>
      <c r="I595" s="15" t="s">
        <v>4155</v>
      </c>
      <c r="J595" s="15" t="s">
        <v>12480</v>
      </c>
    </row>
    <row r="596">
      <c r="A596" s="15" t="s">
        <v>945</v>
      </c>
      <c r="B596" s="14" t="s">
        <v>7110</v>
      </c>
      <c r="C596" s="15" t="s">
        <v>4162</v>
      </c>
      <c r="D596" s="15" t="s">
        <v>4163</v>
      </c>
      <c r="F596" s="15" t="s">
        <v>945</v>
      </c>
      <c r="G596" s="15" t="s">
        <v>12444</v>
      </c>
      <c r="H596" s="15">
        <v>618.0</v>
      </c>
      <c r="I596" s="15" t="s">
        <v>13937</v>
      </c>
      <c r="J596" s="15" t="s">
        <v>12444</v>
      </c>
    </row>
    <row r="597">
      <c r="A597" s="15" t="s">
        <v>953</v>
      </c>
      <c r="B597" s="14" t="s">
        <v>7376</v>
      </c>
      <c r="C597" s="15" t="s">
        <v>4168</v>
      </c>
      <c r="D597" s="15" t="s">
        <v>4169</v>
      </c>
      <c r="F597" s="15" t="s">
        <v>953</v>
      </c>
      <c r="G597" s="15" t="s">
        <v>12446</v>
      </c>
      <c r="H597" s="15">
        <v>619.0</v>
      </c>
      <c r="I597" s="15" t="s">
        <v>13940</v>
      </c>
      <c r="J597" s="15" t="s">
        <v>12446</v>
      </c>
    </row>
    <row r="598">
      <c r="A598" s="15" t="s">
        <v>961</v>
      </c>
      <c r="B598" s="14" t="s">
        <v>7379</v>
      </c>
      <c r="C598" s="15" t="s">
        <v>4174</v>
      </c>
      <c r="D598" s="15" t="s">
        <v>4175</v>
      </c>
      <c r="F598" s="15" t="s">
        <v>961</v>
      </c>
      <c r="G598" s="15" t="s">
        <v>12450</v>
      </c>
      <c r="H598" s="15">
        <v>620.0</v>
      </c>
      <c r="I598" s="15" t="s">
        <v>13943</v>
      </c>
      <c r="J598" s="15" t="s">
        <v>12450</v>
      </c>
    </row>
    <row r="599">
      <c r="A599" s="15" t="s">
        <v>969</v>
      </c>
      <c r="B599" s="14" t="s">
        <v>7382</v>
      </c>
      <c r="C599" s="15" t="s">
        <v>4180</v>
      </c>
      <c r="D599" s="15" t="s">
        <v>4181</v>
      </c>
      <c r="F599" s="15" t="s">
        <v>969</v>
      </c>
      <c r="G599" s="15" t="s">
        <v>12454</v>
      </c>
      <c r="H599" s="15">
        <v>620.0</v>
      </c>
      <c r="I599" s="15" t="s">
        <v>13946</v>
      </c>
      <c r="J599" s="15" t="s">
        <v>12454</v>
      </c>
    </row>
    <row r="600">
      <c r="A600" s="15" t="s">
        <v>979</v>
      </c>
      <c r="B600" s="14" t="s">
        <v>7385</v>
      </c>
      <c r="C600" s="15" t="s">
        <v>4186</v>
      </c>
      <c r="D600" s="15" t="s">
        <v>4187</v>
      </c>
      <c r="F600" s="15" t="s">
        <v>979</v>
      </c>
      <c r="G600" s="15" t="s">
        <v>12456</v>
      </c>
      <c r="H600" s="15">
        <v>621.0</v>
      </c>
      <c r="I600" s="15" t="s">
        <v>13948</v>
      </c>
      <c r="J600" s="15" t="s">
        <v>12456</v>
      </c>
    </row>
    <row r="601">
      <c r="A601" s="15" t="s">
        <v>986</v>
      </c>
      <c r="B601" s="14" t="s">
        <v>7388</v>
      </c>
      <c r="C601" s="15" t="s">
        <v>4192</v>
      </c>
      <c r="D601" s="15" t="s">
        <v>4193</v>
      </c>
      <c r="F601" s="15" t="s">
        <v>986</v>
      </c>
      <c r="G601" s="15" t="s">
        <v>12460</v>
      </c>
      <c r="H601" s="15">
        <v>621.0</v>
      </c>
      <c r="I601" s="15" t="s">
        <v>13951</v>
      </c>
      <c r="J601" s="15" t="s">
        <v>12460</v>
      </c>
    </row>
    <row r="602">
      <c r="A602" s="15" t="s">
        <v>994</v>
      </c>
      <c r="B602" s="14" t="s">
        <v>7391</v>
      </c>
      <c r="C602" s="15" t="s">
        <v>4198</v>
      </c>
      <c r="D602" s="21" t="s">
        <v>4199</v>
      </c>
      <c r="F602" s="15" t="s">
        <v>994</v>
      </c>
      <c r="G602" s="15" t="s">
        <v>12466</v>
      </c>
      <c r="H602" s="15">
        <v>623.0</v>
      </c>
      <c r="I602" s="15" t="s">
        <v>13954</v>
      </c>
      <c r="J602" s="15" t="s">
        <v>12466</v>
      </c>
    </row>
    <row r="603">
      <c r="A603" s="15" t="s">
        <v>1002</v>
      </c>
      <c r="B603" s="14" t="s">
        <v>7393</v>
      </c>
      <c r="C603" s="15" t="s">
        <v>4204</v>
      </c>
      <c r="D603" s="15" t="s">
        <v>4205</v>
      </c>
      <c r="F603" s="15" t="s">
        <v>1002</v>
      </c>
      <c r="G603" s="15" t="s">
        <v>12470</v>
      </c>
      <c r="H603" s="15">
        <v>623.0</v>
      </c>
      <c r="I603" s="15" t="s">
        <v>13956</v>
      </c>
      <c r="J603" s="15" t="s">
        <v>12470</v>
      </c>
    </row>
    <row r="604">
      <c r="A604" s="15" t="s">
        <v>1010</v>
      </c>
      <c r="B604" s="14" t="s">
        <v>7396</v>
      </c>
      <c r="C604" s="15" t="s">
        <v>4210</v>
      </c>
      <c r="D604" s="15" t="s">
        <v>4211</v>
      </c>
      <c r="F604" s="15" t="s">
        <v>1010</v>
      </c>
      <c r="G604" s="15" t="s">
        <v>12474</v>
      </c>
      <c r="H604" s="15">
        <v>625.0</v>
      </c>
      <c r="I604" s="15" t="s">
        <v>13959</v>
      </c>
      <c r="J604" s="15" t="s">
        <v>12474</v>
      </c>
    </row>
    <row r="605">
      <c r="A605" s="15" t="s">
        <v>1036</v>
      </c>
      <c r="B605" s="14" t="s">
        <v>7398</v>
      </c>
      <c r="C605" s="15" t="s">
        <v>4216</v>
      </c>
      <c r="D605" s="15" t="s">
        <v>4217</v>
      </c>
      <c r="F605" s="15" t="s">
        <v>1036</v>
      </c>
      <c r="G605" s="15" t="s">
        <v>12480</v>
      </c>
      <c r="H605" s="15">
        <v>625.0</v>
      </c>
      <c r="I605" s="15" t="s">
        <v>13962</v>
      </c>
      <c r="J605" s="15" t="s">
        <v>12480</v>
      </c>
    </row>
    <row r="606">
      <c r="A606" s="15" t="s">
        <v>1028</v>
      </c>
      <c r="B606" s="14" t="s">
        <v>7113</v>
      </c>
      <c r="C606" s="15" t="s">
        <v>4222</v>
      </c>
      <c r="D606" s="15" t="s">
        <v>4223</v>
      </c>
      <c r="F606" s="15" t="s">
        <v>1028</v>
      </c>
      <c r="G606" s="15" t="s">
        <v>12478</v>
      </c>
      <c r="H606" s="15">
        <v>625.0</v>
      </c>
      <c r="I606" s="15" t="s">
        <v>13965</v>
      </c>
      <c r="J606" s="15" t="s">
        <v>12478</v>
      </c>
    </row>
    <row r="607">
      <c r="A607" s="15" t="s">
        <v>1044</v>
      </c>
      <c r="B607" s="14" t="s">
        <v>7403</v>
      </c>
      <c r="C607" s="15" t="s">
        <v>4228</v>
      </c>
      <c r="D607" s="15" t="s">
        <v>4229</v>
      </c>
      <c r="F607" s="15" t="s">
        <v>1044</v>
      </c>
      <c r="G607" s="15" t="s">
        <v>12482</v>
      </c>
      <c r="H607" s="15">
        <v>625.0</v>
      </c>
      <c r="I607" s="15" t="s">
        <v>13968</v>
      </c>
      <c r="J607" s="15" t="s">
        <v>12482</v>
      </c>
    </row>
    <row r="608">
      <c r="A608" s="15" t="s">
        <v>1057</v>
      </c>
      <c r="B608" s="14" t="s">
        <v>7406</v>
      </c>
      <c r="C608" s="15" t="s">
        <v>4234</v>
      </c>
      <c r="D608" s="15" t="s">
        <v>4235</v>
      </c>
      <c r="F608" s="15" t="s">
        <v>1057</v>
      </c>
      <c r="G608" s="15" t="s">
        <v>12486</v>
      </c>
      <c r="H608" s="15">
        <v>626.0</v>
      </c>
      <c r="I608" s="15" t="s">
        <v>13971</v>
      </c>
      <c r="J608" s="15" t="s">
        <v>12486</v>
      </c>
    </row>
    <row r="609">
      <c r="A609" s="15" t="s">
        <v>1065</v>
      </c>
      <c r="B609" s="14" t="s">
        <v>7408</v>
      </c>
      <c r="C609" s="15" t="s">
        <v>4240</v>
      </c>
      <c r="D609" s="15" t="s">
        <v>4241</v>
      </c>
      <c r="F609" s="15" t="s">
        <v>1065</v>
      </c>
      <c r="G609" s="15" t="s">
        <v>12488</v>
      </c>
      <c r="H609" s="15">
        <v>626.0</v>
      </c>
      <c r="I609" s="15" t="s">
        <v>13974</v>
      </c>
      <c r="J609" s="15" t="s">
        <v>12488</v>
      </c>
    </row>
    <row r="610">
      <c r="A610" s="15" t="s">
        <v>1075</v>
      </c>
      <c r="B610" s="14" t="s">
        <v>7410</v>
      </c>
      <c r="C610" s="15" t="s">
        <v>4246</v>
      </c>
      <c r="D610" s="15" t="s">
        <v>4247</v>
      </c>
      <c r="F610" s="15" t="s">
        <v>1075</v>
      </c>
      <c r="G610" s="15" t="s">
        <v>12492</v>
      </c>
      <c r="H610" s="15">
        <v>627.0</v>
      </c>
      <c r="I610" s="15" t="s">
        <v>13977</v>
      </c>
      <c r="J610" s="15" t="s">
        <v>12492</v>
      </c>
    </row>
    <row r="611">
      <c r="A611" s="15" t="s">
        <v>1082</v>
      </c>
      <c r="B611" s="14" t="s">
        <v>7412</v>
      </c>
      <c r="C611" s="15" t="s">
        <v>4252</v>
      </c>
      <c r="D611" s="15" t="s">
        <v>4253</v>
      </c>
      <c r="F611" s="15" t="s">
        <v>1082</v>
      </c>
      <c r="G611" s="15" t="s">
        <v>12496</v>
      </c>
      <c r="H611" s="15">
        <v>628.0</v>
      </c>
      <c r="I611" s="15" t="s">
        <v>13978</v>
      </c>
      <c r="J611" s="15" t="s">
        <v>12496</v>
      </c>
    </row>
    <row r="612">
      <c r="A612" s="15" t="s">
        <v>136</v>
      </c>
      <c r="B612" s="14" t="s">
        <v>7415</v>
      </c>
      <c r="C612" s="15" t="s">
        <v>4258</v>
      </c>
      <c r="D612" s="15" t="s">
        <v>4259</v>
      </c>
      <c r="F612" s="15" t="s">
        <v>136</v>
      </c>
      <c r="G612" s="15" t="s">
        <v>15660</v>
      </c>
      <c r="H612" s="15">
        <v>629.0</v>
      </c>
      <c r="I612" s="15" t="s">
        <v>13993</v>
      </c>
      <c r="J612" s="15" t="s">
        <v>15660</v>
      </c>
    </row>
    <row r="613">
      <c r="A613" s="15" t="s">
        <v>1099</v>
      </c>
      <c r="B613" s="14" t="s">
        <v>7417</v>
      </c>
      <c r="C613" s="15" t="s">
        <v>4264</v>
      </c>
      <c r="D613" s="15" t="s">
        <v>4265</v>
      </c>
      <c r="F613" s="15" t="s">
        <v>1099</v>
      </c>
      <c r="G613" s="15" t="s">
        <v>12502</v>
      </c>
      <c r="H613" s="15">
        <v>629.0</v>
      </c>
      <c r="I613" s="15" t="s">
        <v>13981</v>
      </c>
      <c r="J613" s="15" t="s">
        <v>12502</v>
      </c>
    </row>
    <row r="614">
      <c r="A614" s="15" t="s">
        <v>1113</v>
      </c>
      <c r="B614" s="14" t="s">
        <v>7420</v>
      </c>
      <c r="C614" s="15" t="s">
        <v>4270</v>
      </c>
      <c r="D614" s="15" t="s">
        <v>4271</v>
      </c>
      <c r="F614" s="15" t="s">
        <v>1113</v>
      </c>
      <c r="G614" s="15" t="s">
        <v>12508</v>
      </c>
      <c r="H614" s="15">
        <v>630.0</v>
      </c>
      <c r="I614" s="15" t="s">
        <v>13984</v>
      </c>
      <c r="J614" s="15" t="s">
        <v>12508</v>
      </c>
    </row>
    <row r="615">
      <c r="A615" s="15" t="s">
        <v>1123</v>
      </c>
      <c r="B615" s="14" t="s">
        <v>7423</v>
      </c>
      <c r="C615" s="15" t="s">
        <v>4276</v>
      </c>
      <c r="D615" s="15" t="s">
        <v>4277</v>
      </c>
      <c r="F615" s="15" t="s">
        <v>1123</v>
      </c>
      <c r="G615" s="15" t="s">
        <v>12512</v>
      </c>
      <c r="H615" s="15">
        <v>631.0</v>
      </c>
      <c r="I615" s="15" t="s">
        <v>13987</v>
      </c>
      <c r="J615" s="15" t="s">
        <v>12512</v>
      </c>
    </row>
    <row r="616">
      <c r="A616" s="15" t="s">
        <v>1131</v>
      </c>
      <c r="B616" s="14" t="s">
        <v>7426</v>
      </c>
      <c r="C616" s="15" t="s">
        <v>4282</v>
      </c>
      <c r="D616" s="15" t="s">
        <v>4283</v>
      </c>
      <c r="F616" s="15" t="s">
        <v>1131</v>
      </c>
      <c r="G616" s="15" t="s">
        <v>12516</v>
      </c>
      <c r="H616" s="15">
        <v>631.0</v>
      </c>
      <c r="I616" s="15" t="s">
        <v>13990</v>
      </c>
      <c r="J616" s="15" t="s">
        <v>12516</v>
      </c>
    </row>
    <row r="617">
      <c r="A617" s="15" t="s">
        <v>1139</v>
      </c>
      <c r="B617" s="14" t="s">
        <v>7428</v>
      </c>
      <c r="C617" s="15" t="s">
        <v>4288</v>
      </c>
      <c r="D617" s="15" t="s">
        <v>4289</v>
      </c>
      <c r="F617" s="15" t="s">
        <v>1139</v>
      </c>
      <c r="G617" s="15" t="s">
        <v>12520</v>
      </c>
      <c r="H617" s="15">
        <v>632.0</v>
      </c>
      <c r="I617" s="15" t="s">
        <v>13996</v>
      </c>
      <c r="J617" s="15" t="s">
        <v>12520</v>
      </c>
    </row>
    <row r="618">
      <c r="A618" s="15" t="s">
        <v>1161</v>
      </c>
      <c r="B618" s="14" t="s">
        <v>7431</v>
      </c>
      <c r="C618" s="15" t="s">
        <v>4294</v>
      </c>
      <c r="D618" s="15" t="s">
        <v>4295</v>
      </c>
      <c r="F618" s="15" t="s">
        <v>1161</v>
      </c>
      <c r="G618" s="15" t="s">
        <v>12526</v>
      </c>
      <c r="H618" s="15">
        <v>632.0</v>
      </c>
      <c r="I618" s="15" t="s">
        <v>13999</v>
      </c>
      <c r="J618" s="15" t="s">
        <v>12526</v>
      </c>
    </row>
    <row r="619">
      <c r="A619" s="15" t="s">
        <v>1171</v>
      </c>
      <c r="B619" s="14" t="s">
        <v>7434</v>
      </c>
      <c r="C619" s="15" t="s">
        <v>4300</v>
      </c>
      <c r="D619" s="15" t="s">
        <v>4301</v>
      </c>
      <c r="F619" s="15" t="s">
        <v>1171</v>
      </c>
      <c r="G619" s="15" t="s">
        <v>12528</v>
      </c>
      <c r="H619" s="15">
        <v>633.0</v>
      </c>
      <c r="I619" s="15" t="s">
        <v>14002</v>
      </c>
      <c r="J619" s="15" t="s">
        <v>12528</v>
      </c>
    </row>
    <row r="620">
      <c r="A620" s="15" t="s">
        <v>1183</v>
      </c>
      <c r="B620" s="14" t="s">
        <v>7436</v>
      </c>
      <c r="C620" s="15" t="s">
        <v>4306</v>
      </c>
      <c r="D620" s="15" t="s">
        <v>4307</v>
      </c>
      <c r="F620" s="15" t="s">
        <v>1183</v>
      </c>
      <c r="G620" s="15" t="s">
        <v>12532</v>
      </c>
      <c r="H620" s="15">
        <v>634.0</v>
      </c>
      <c r="I620" s="15" t="s">
        <v>14005</v>
      </c>
      <c r="J620" s="15" t="s">
        <v>12532</v>
      </c>
    </row>
    <row r="621">
      <c r="A621" s="15" t="s">
        <v>1190</v>
      </c>
      <c r="B621" s="14" t="s">
        <v>7439</v>
      </c>
      <c r="C621" s="15" t="s">
        <v>1871</v>
      </c>
      <c r="D621" s="15" t="s">
        <v>4311</v>
      </c>
      <c r="F621" s="15" t="s">
        <v>1190</v>
      </c>
      <c r="G621" s="15" t="s">
        <v>12536</v>
      </c>
      <c r="H621" s="15">
        <v>635.0</v>
      </c>
      <c r="I621" s="15" t="s">
        <v>14008</v>
      </c>
      <c r="J621" s="15" t="s">
        <v>12536</v>
      </c>
    </row>
    <row r="622">
      <c r="A622" s="15" t="s">
        <v>1198</v>
      </c>
      <c r="B622" s="14" t="s">
        <v>7441</v>
      </c>
      <c r="C622" s="15" t="s">
        <v>4316</v>
      </c>
      <c r="D622" s="15" t="s">
        <v>4317</v>
      </c>
      <c r="F622" s="15" t="s">
        <v>1198</v>
      </c>
      <c r="G622" s="15" t="s">
        <v>12540</v>
      </c>
      <c r="H622" s="15">
        <v>635.0</v>
      </c>
      <c r="I622" s="15" t="s">
        <v>14009</v>
      </c>
      <c r="J622" s="15" t="s">
        <v>12540</v>
      </c>
    </row>
    <row r="623">
      <c r="A623" s="15" t="s">
        <v>1204</v>
      </c>
      <c r="B623" s="14" t="s">
        <v>7444</v>
      </c>
      <c r="C623" s="15" t="s">
        <v>4322</v>
      </c>
      <c r="D623" s="15" t="s">
        <v>4323</v>
      </c>
      <c r="F623" s="15" t="s">
        <v>1204</v>
      </c>
      <c r="G623" s="15" t="s">
        <v>12544</v>
      </c>
      <c r="H623" s="15">
        <v>636.0</v>
      </c>
      <c r="I623" s="15" t="s">
        <v>14012</v>
      </c>
      <c r="J623" s="15" t="s">
        <v>12544</v>
      </c>
    </row>
    <row r="624">
      <c r="A624" s="15" t="s">
        <v>1212</v>
      </c>
      <c r="B624" s="14" t="s">
        <v>7447</v>
      </c>
      <c r="C624" s="15" t="s">
        <v>4329</v>
      </c>
      <c r="D624" s="15" t="s">
        <v>4330</v>
      </c>
      <c r="F624" s="15" t="s">
        <v>1212</v>
      </c>
      <c r="G624" s="15" t="s">
        <v>15661</v>
      </c>
      <c r="H624" s="15">
        <v>636.0</v>
      </c>
      <c r="I624" s="15" t="s">
        <v>14015</v>
      </c>
      <c r="J624" s="15" t="s">
        <v>15661</v>
      </c>
    </row>
    <row r="625">
      <c r="A625" s="15" t="s">
        <v>1220</v>
      </c>
      <c r="B625" s="14" t="s">
        <v>7450</v>
      </c>
      <c r="C625" s="15" t="s">
        <v>4335</v>
      </c>
      <c r="D625" s="15" t="s">
        <v>4336</v>
      </c>
      <c r="F625" s="15" t="s">
        <v>1220</v>
      </c>
      <c r="G625" s="15" t="s">
        <v>12552</v>
      </c>
      <c r="H625" s="15">
        <v>636.0</v>
      </c>
      <c r="I625" s="15" t="s">
        <v>14020</v>
      </c>
      <c r="J625" s="15" t="s">
        <v>12552</v>
      </c>
    </row>
    <row r="626">
      <c r="A626" s="15" t="s">
        <v>1228</v>
      </c>
      <c r="B626" s="14" t="s">
        <v>7452</v>
      </c>
      <c r="C626" s="15" t="s">
        <v>4341</v>
      </c>
      <c r="D626" s="15" t="s">
        <v>4342</v>
      </c>
      <c r="F626" s="15" t="s">
        <v>1228</v>
      </c>
      <c r="G626" s="15" t="s">
        <v>12556</v>
      </c>
      <c r="H626" s="15">
        <v>637.0</v>
      </c>
      <c r="I626" s="15" t="s">
        <v>14023</v>
      </c>
      <c r="J626" s="15" t="s">
        <v>12556</v>
      </c>
    </row>
    <row r="627">
      <c r="A627" s="15" t="s">
        <v>1236</v>
      </c>
      <c r="B627" s="14" t="s">
        <v>7455</v>
      </c>
      <c r="C627" s="15" t="s">
        <v>4347</v>
      </c>
      <c r="D627" s="15" t="s">
        <v>4348</v>
      </c>
      <c r="F627" s="15" t="s">
        <v>1236</v>
      </c>
      <c r="G627" s="15" t="s">
        <v>12560</v>
      </c>
      <c r="H627" s="15">
        <v>638.0</v>
      </c>
      <c r="I627" s="15" t="s">
        <v>14026</v>
      </c>
      <c r="J627" s="15" t="s">
        <v>12560</v>
      </c>
    </row>
    <row r="628">
      <c r="A628" s="15" t="s">
        <v>1244</v>
      </c>
      <c r="B628" s="14" t="s">
        <v>7457</v>
      </c>
      <c r="C628" s="15" t="s">
        <v>4353</v>
      </c>
      <c r="D628" s="15" t="s">
        <v>4354</v>
      </c>
      <c r="F628" s="15" t="s">
        <v>1244</v>
      </c>
      <c r="G628" s="15" t="s">
        <v>12564</v>
      </c>
      <c r="H628" s="15">
        <v>639.0</v>
      </c>
      <c r="I628" s="15" t="s">
        <v>14029</v>
      </c>
      <c r="J628" s="15" t="s">
        <v>12564</v>
      </c>
    </row>
    <row r="629">
      <c r="A629" s="15" t="s">
        <v>1252</v>
      </c>
      <c r="B629" s="14" t="s">
        <v>7459</v>
      </c>
      <c r="C629" s="15" t="s">
        <v>4359</v>
      </c>
      <c r="D629" s="15" t="s">
        <v>4360</v>
      </c>
      <c r="F629" s="15" t="s">
        <v>1252</v>
      </c>
      <c r="G629" s="15" t="s">
        <v>12566</v>
      </c>
      <c r="H629" s="15">
        <v>640.0</v>
      </c>
      <c r="I629" s="15" t="s">
        <v>14032</v>
      </c>
      <c r="J629" s="15" t="s">
        <v>12566</v>
      </c>
    </row>
    <row r="630">
      <c r="A630" s="15" t="s">
        <v>1262</v>
      </c>
      <c r="B630" s="14" t="s">
        <v>7462</v>
      </c>
      <c r="C630" s="15" t="s">
        <v>4365</v>
      </c>
      <c r="D630" s="15" t="s">
        <v>4366</v>
      </c>
      <c r="F630" s="15" t="s">
        <v>1262</v>
      </c>
      <c r="G630" s="15" t="s">
        <v>12570</v>
      </c>
      <c r="H630" s="15">
        <v>640.0</v>
      </c>
      <c r="I630" s="15" t="s">
        <v>14035</v>
      </c>
      <c r="J630" s="15" t="s">
        <v>12570</v>
      </c>
    </row>
    <row r="631">
      <c r="A631" s="15" t="s">
        <v>1269</v>
      </c>
      <c r="B631" s="14" t="s">
        <v>7465</v>
      </c>
      <c r="C631" s="15" t="s">
        <v>4371</v>
      </c>
      <c r="D631" s="15" t="s">
        <v>4372</v>
      </c>
      <c r="F631" s="15" t="s">
        <v>1269</v>
      </c>
      <c r="G631" s="15" t="s">
        <v>12574</v>
      </c>
      <c r="H631" s="15">
        <v>641.0</v>
      </c>
      <c r="I631" s="15" t="s">
        <v>14037</v>
      </c>
      <c r="J631" s="15" t="s">
        <v>12574</v>
      </c>
    </row>
    <row r="632">
      <c r="A632" s="15" t="s">
        <v>1285</v>
      </c>
      <c r="B632" s="14" t="s">
        <v>7468</v>
      </c>
      <c r="C632" s="15" t="s">
        <v>4377</v>
      </c>
      <c r="D632" s="15" t="s">
        <v>4378</v>
      </c>
      <c r="F632" s="15" t="s">
        <v>1285</v>
      </c>
      <c r="G632" s="15" t="s">
        <v>12578</v>
      </c>
      <c r="H632" s="15">
        <v>641.0</v>
      </c>
      <c r="I632" s="15" t="s">
        <v>14040</v>
      </c>
      <c r="J632" s="15" t="s">
        <v>12578</v>
      </c>
    </row>
    <row r="633">
      <c r="A633" s="15" t="s">
        <v>1291</v>
      </c>
      <c r="B633" s="14" t="s">
        <v>7471</v>
      </c>
      <c r="C633" s="15" t="s">
        <v>4383</v>
      </c>
      <c r="D633" s="15" t="s">
        <v>4384</v>
      </c>
      <c r="F633" s="15" t="s">
        <v>1291</v>
      </c>
      <c r="G633" s="15" t="s">
        <v>12581</v>
      </c>
      <c r="H633" s="15">
        <v>645.0</v>
      </c>
      <c r="I633" s="15" t="s">
        <v>14043</v>
      </c>
      <c r="J633" s="15" t="s">
        <v>12581</v>
      </c>
    </row>
    <row r="634">
      <c r="A634" s="15" t="s">
        <v>2247</v>
      </c>
      <c r="B634" s="14" t="s">
        <v>7473</v>
      </c>
      <c r="C634" s="15" t="s">
        <v>4389</v>
      </c>
      <c r="D634" s="15" t="s">
        <v>4390</v>
      </c>
      <c r="F634" s="15" t="s">
        <v>2247</v>
      </c>
      <c r="G634" s="15" t="s">
        <v>13033</v>
      </c>
      <c r="H634" s="15">
        <v>645.0</v>
      </c>
      <c r="I634" s="15" t="s">
        <v>14046</v>
      </c>
      <c r="J634" s="15" t="s">
        <v>13033</v>
      </c>
    </row>
    <row r="635">
      <c r="A635" s="15" t="s">
        <v>2254</v>
      </c>
      <c r="B635" s="14" t="s">
        <v>7476</v>
      </c>
      <c r="C635" s="15" t="s">
        <v>4394</v>
      </c>
      <c r="D635" s="15" t="s">
        <v>4395</v>
      </c>
      <c r="F635" s="15" t="s">
        <v>2254</v>
      </c>
      <c r="G635" s="15" t="s">
        <v>13037</v>
      </c>
      <c r="H635" s="15">
        <v>645.0</v>
      </c>
      <c r="I635" s="15" t="s">
        <v>14049</v>
      </c>
      <c r="J635" s="15" t="s">
        <v>13037</v>
      </c>
    </row>
    <row r="636">
      <c r="A636" s="15" t="s">
        <v>2261</v>
      </c>
      <c r="B636" s="14" t="s">
        <v>7478</v>
      </c>
      <c r="C636" s="15" t="s">
        <v>4399</v>
      </c>
      <c r="D636" s="15" t="s">
        <v>4400</v>
      </c>
      <c r="F636" s="15" t="s">
        <v>2261</v>
      </c>
      <c r="G636" s="15" t="s">
        <v>13041</v>
      </c>
      <c r="H636" s="15">
        <v>647.0</v>
      </c>
      <c r="I636" s="15" t="s">
        <v>14054</v>
      </c>
      <c r="J636" s="15" t="s">
        <v>13041</v>
      </c>
    </row>
    <row r="637">
      <c r="A637" s="15" t="s">
        <v>2268</v>
      </c>
      <c r="B637" s="14" t="s">
        <v>7481</v>
      </c>
      <c r="C637" s="15" t="s">
        <v>4409</v>
      </c>
      <c r="D637" s="15" t="s">
        <v>4410</v>
      </c>
      <c r="F637" s="15" t="s">
        <v>2268</v>
      </c>
      <c r="G637" s="15" t="s">
        <v>13045</v>
      </c>
      <c r="H637" s="15">
        <v>648.0</v>
      </c>
      <c r="I637" s="15" t="s">
        <v>14057</v>
      </c>
      <c r="J637" s="15" t="s">
        <v>13045</v>
      </c>
    </row>
    <row r="638">
      <c r="A638" s="15" t="s">
        <v>2274</v>
      </c>
      <c r="B638" s="14" t="s">
        <v>7483</v>
      </c>
      <c r="C638" s="15" t="s">
        <v>4415</v>
      </c>
      <c r="D638" s="15" t="s">
        <v>4416</v>
      </c>
      <c r="F638" s="15" t="s">
        <v>2274</v>
      </c>
      <c r="G638" s="15" t="s">
        <v>13049</v>
      </c>
      <c r="H638" s="15">
        <v>649.0</v>
      </c>
      <c r="I638" s="15" t="s">
        <v>14060</v>
      </c>
      <c r="J638" s="15" t="s">
        <v>13049</v>
      </c>
    </row>
    <row r="639">
      <c r="A639" s="15" t="s">
        <v>2281</v>
      </c>
      <c r="B639" s="14" t="s">
        <v>7486</v>
      </c>
      <c r="C639" s="15" t="s">
        <v>4421</v>
      </c>
      <c r="D639" s="15" t="s">
        <v>4422</v>
      </c>
      <c r="F639" s="15" t="s">
        <v>2281</v>
      </c>
      <c r="G639" s="15" t="s">
        <v>13053</v>
      </c>
      <c r="H639" s="15">
        <v>650.0</v>
      </c>
      <c r="I639" s="15" t="s">
        <v>14063</v>
      </c>
      <c r="J639" s="15" t="s">
        <v>13053</v>
      </c>
    </row>
    <row r="640">
      <c r="A640" s="15" t="s">
        <v>2290</v>
      </c>
      <c r="B640" s="14" t="s">
        <v>7489</v>
      </c>
      <c r="C640" s="15" t="s">
        <v>4427</v>
      </c>
      <c r="D640" s="15" t="s">
        <v>4428</v>
      </c>
      <c r="F640" s="15" t="s">
        <v>2290</v>
      </c>
      <c r="G640" s="15" t="s">
        <v>13057</v>
      </c>
      <c r="H640" s="15">
        <v>650.0</v>
      </c>
      <c r="I640" s="15" t="s">
        <v>14068</v>
      </c>
      <c r="J640" s="15" t="s">
        <v>13057</v>
      </c>
    </row>
    <row r="641">
      <c r="A641" s="15" t="s">
        <v>2297</v>
      </c>
      <c r="B641" s="14" t="s">
        <v>7492</v>
      </c>
      <c r="C641" s="15" t="s">
        <v>4435</v>
      </c>
      <c r="D641" s="15" t="s">
        <v>4436</v>
      </c>
      <c r="F641" s="15" t="s">
        <v>2297</v>
      </c>
      <c r="G641" s="15" t="s">
        <v>13061</v>
      </c>
      <c r="H641" s="15">
        <v>653.0</v>
      </c>
      <c r="I641" s="15" t="s">
        <v>14071</v>
      </c>
      <c r="J641" s="15" t="s">
        <v>13061</v>
      </c>
    </row>
    <row r="642">
      <c r="A642" s="15" t="s">
        <v>2305</v>
      </c>
      <c r="B642" s="14" t="s">
        <v>7495</v>
      </c>
      <c r="C642" s="15" t="s">
        <v>4441</v>
      </c>
      <c r="D642" s="15" t="s">
        <v>4442</v>
      </c>
      <c r="F642" s="15" t="s">
        <v>2305</v>
      </c>
      <c r="G642" s="15" t="s">
        <v>13065</v>
      </c>
      <c r="H642" s="15">
        <v>655.0</v>
      </c>
      <c r="I642" s="15" t="s">
        <v>14074</v>
      </c>
      <c r="J642" s="15" t="s">
        <v>13065</v>
      </c>
    </row>
    <row r="643">
      <c r="A643" s="15" t="s">
        <v>2313</v>
      </c>
      <c r="B643" s="14" t="s">
        <v>7498</v>
      </c>
      <c r="C643" s="15" t="s">
        <v>4447</v>
      </c>
      <c r="D643" s="15" t="s">
        <v>4448</v>
      </c>
      <c r="F643" s="15" t="s">
        <v>2313</v>
      </c>
      <c r="G643" s="15" t="s">
        <v>13069</v>
      </c>
      <c r="H643" s="15">
        <v>655.0</v>
      </c>
      <c r="I643" s="15" t="s">
        <v>14076</v>
      </c>
      <c r="J643" s="15" t="s">
        <v>13069</v>
      </c>
    </row>
    <row r="644">
      <c r="A644" s="15" t="s">
        <v>2321</v>
      </c>
      <c r="B644" s="14" t="s">
        <v>7501</v>
      </c>
      <c r="C644" s="15" t="s">
        <v>4453</v>
      </c>
      <c r="D644" s="15" t="s">
        <v>4454</v>
      </c>
      <c r="F644" s="15" t="s">
        <v>2321</v>
      </c>
      <c r="G644" s="15" t="s">
        <v>13073</v>
      </c>
      <c r="H644" s="15">
        <v>656.0</v>
      </c>
      <c r="I644" s="15" t="s">
        <v>14078</v>
      </c>
      <c r="J644" s="15" t="s">
        <v>13073</v>
      </c>
    </row>
    <row r="645">
      <c r="A645" s="15" t="s">
        <v>2329</v>
      </c>
      <c r="B645" s="14" t="s">
        <v>7504</v>
      </c>
      <c r="C645" s="15" t="s">
        <v>4457</v>
      </c>
      <c r="D645" s="15" t="s">
        <v>4458</v>
      </c>
      <c r="F645" s="15" t="s">
        <v>2329</v>
      </c>
      <c r="G645" s="15" t="s">
        <v>13077</v>
      </c>
      <c r="H645" s="15">
        <v>656.0</v>
      </c>
      <c r="I645" s="15" t="s">
        <v>14081</v>
      </c>
      <c r="J645" s="15" t="s">
        <v>13077</v>
      </c>
    </row>
    <row r="646">
      <c r="A646" s="15" t="s">
        <v>2337</v>
      </c>
      <c r="B646" s="14" t="s">
        <v>7507</v>
      </c>
      <c r="C646" s="15" t="s">
        <v>4473</v>
      </c>
      <c r="D646" s="15" t="s">
        <v>4474</v>
      </c>
      <c r="F646" s="15" t="s">
        <v>2337</v>
      </c>
      <c r="G646" s="15" t="s">
        <v>13081</v>
      </c>
      <c r="H646" s="15">
        <v>660.0</v>
      </c>
      <c r="I646" s="15" t="s">
        <v>14084</v>
      </c>
      <c r="J646" s="15" t="s">
        <v>13081</v>
      </c>
    </row>
    <row r="647">
      <c r="A647" s="15" t="s">
        <v>2345</v>
      </c>
      <c r="B647" s="14" t="s">
        <v>7509</v>
      </c>
      <c r="C647" s="15" t="s">
        <v>4478</v>
      </c>
      <c r="D647" s="15" t="s">
        <v>4479</v>
      </c>
      <c r="F647" s="15" t="s">
        <v>2345</v>
      </c>
      <c r="G647" s="15" t="s">
        <v>13085</v>
      </c>
      <c r="H647" s="15">
        <v>660.0</v>
      </c>
      <c r="I647" s="15" t="s">
        <v>14087</v>
      </c>
      <c r="J647" s="15" t="s">
        <v>13085</v>
      </c>
    </row>
    <row r="648">
      <c r="A648" s="15" t="s">
        <v>2353</v>
      </c>
      <c r="B648" s="14" t="s">
        <v>7512</v>
      </c>
      <c r="C648" s="15" t="s">
        <v>4483</v>
      </c>
      <c r="D648" s="15" t="s">
        <v>4484</v>
      </c>
      <c r="F648" s="15" t="s">
        <v>2353</v>
      </c>
      <c r="G648" s="15" t="s">
        <v>13087</v>
      </c>
      <c r="H648" s="15">
        <v>661.0</v>
      </c>
      <c r="I648" s="15" t="s">
        <v>14090</v>
      </c>
      <c r="J648" s="15" t="s">
        <v>13087</v>
      </c>
    </row>
    <row r="649">
      <c r="A649" s="15" t="s">
        <v>2361</v>
      </c>
      <c r="B649" s="14" t="s">
        <v>7520</v>
      </c>
      <c r="C649" s="15" t="s">
        <v>4488</v>
      </c>
      <c r="D649" s="15" t="s">
        <v>4489</v>
      </c>
      <c r="F649" s="15" t="s">
        <v>2361</v>
      </c>
      <c r="G649" s="15" t="s">
        <v>13091</v>
      </c>
      <c r="H649" s="15">
        <v>661.0</v>
      </c>
      <c r="I649" s="15" t="s">
        <v>14093</v>
      </c>
      <c r="J649" s="15" t="s">
        <v>13091</v>
      </c>
    </row>
    <row r="650">
      <c r="A650" s="15" t="s">
        <v>2371</v>
      </c>
      <c r="B650" s="14" t="s">
        <v>7523</v>
      </c>
      <c r="C650" s="15" t="s">
        <v>4494</v>
      </c>
      <c r="D650" s="15" t="s">
        <v>4495</v>
      </c>
      <c r="F650" s="15" t="s">
        <v>2371</v>
      </c>
      <c r="G650" s="15" t="s">
        <v>13095</v>
      </c>
      <c r="H650" s="15">
        <v>662.0</v>
      </c>
      <c r="I650" s="15" t="s">
        <v>14096</v>
      </c>
      <c r="J650" s="15" t="s">
        <v>13095</v>
      </c>
    </row>
    <row r="651">
      <c r="A651" s="15" t="s">
        <v>2378</v>
      </c>
      <c r="B651" s="14" t="s">
        <v>7525</v>
      </c>
      <c r="C651" s="15" t="s">
        <v>4500</v>
      </c>
      <c r="D651" s="15" t="s">
        <v>4501</v>
      </c>
      <c r="F651" s="15" t="s">
        <v>2378</v>
      </c>
      <c r="G651" s="15" t="s">
        <v>13099</v>
      </c>
      <c r="H651" s="15">
        <v>662.0</v>
      </c>
      <c r="I651" s="15" t="s">
        <v>14099</v>
      </c>
      <c r="J651" s="15" t="s">
        <v>13099</v>
      </c>
    </row>
    <row r="652">
      <c r="A652" s="15" t="s">
        <v>2386</v>
      </c>
      <c r="B652" s="14" t="s">
        <v>7528</v>
      </c>
      <c r="C652" s="15" t="s">
        <v>4506</v>
      </c>
      <c r="D652" s="15" t="s">
        <v>4507</v>
      </c>
      <c r="F652" s="15" t="s">
        <v>2386</v>
      </c>
      <c r="G652" s="15" t="s">
        <v>13103</v>
      </c>
      <c r="H652" s="15">
        <v>663.0</v>
      </c>
      <c r="I652" s="15" t="s">
        <v>14102</v>
      </c>
      <c r="J652" s="15" t="s">
        <v>13103</v>
      </c>
    </row>
    <row r="653">
      <c r="A653" s="15" t="s">
        <v>2394</v>
      </c>
      <c r="B653" s="14" t="s">
        <v>7530</v>
      </c>
      <c r="C653" s="15" t="s">
        <v>4512</v>
      </c>
      <c r="D653" s="15" t="s">
        <v>4513</v>
      </c>
      <c r="F653" s="15" t="s">
        <v>2394</v>
      </c>
      <c r="G653" s="15" t="s">
        <v>13105</v>
      </c>
      <c r="H653" s="15">
        <v>663.0</v>
      </c>
      <c r="I653" s="15" t="s">
        <v>14105</v>
      </c>
      <c r="J653" s="15" t="s">
        <v>13105</v>
      </c>
    </row>
    <row r="654">
      <c r="A654" s="15" t="s">
        <v>2402</v>
      </c>
      <c r="B654" s="14" t="s">
        <v>7533</v>
      </c>
      <c r="C654" s="15" t="s">
        <v>4518</v>
      </c>
      <c r="D654" s="15" t="s">
        <v>4519</v>
      </c>
      <c r="F654" s="15" t="s">
        <v>2402</v>
      </c>
      <c r="G654" s="15" t="s">
        <v>13109</v>
      </c>
      <c r="H654" s="15">
        <v>664.0</v>
      </c>
      <c r="I654" s="15" t="s">
        <v>14108</v>
      </c>
      <c r="J654" s="15" t="s">
        <v>13109</v>
      </c>
    </row>
    <row r="655">
      <c r="A655" s="15" t="s">
        <v>2410</v>
      </c>
      <c r="B655" s="14" t="s">
        <v>7535</v>
      </c>
      <c r="C655" s="15" t="s">
        <v>4527</v>
      </c>
      <c r="D655" s="15" t="s">
        <v>4528</v>
      </c>
      <c r="F655" s="15" t="s">
        <v>2410</v>
      </c>
      <c r="G655" s="15" t="s">
        <v>13113</v>
      </c>
      <c r="H655" s="15">
        <v>667.0</v>
      </c>
      <c r="I655" s="15" t="s">
        <v>14111</v>
      </c>
      <c r="J655" s="15" t="s">
        <v>13113</v>
      </c>
    </row>
    <row r="656">
      <c r="A656" s="15" t="s">
        <v>2418</v>
      </c>
      <c r="B656" s="14" t="s">
        <v>7538</v>
      </c>
      <c r="C656" s="15" t="s">
        <v>4532</v>
      </c>
      <c r="D656" s="15" t="s">
        <v>4533</v>
      </c>
      <c r="F656" s="15" t="s">
        <v>2418</v>
      </c>
      <c r="G656" s="15" t="s">
        <v>13116</v>
      </c>
      <c r="H656" s="15">
        <v>667.0</v>
      </c>
      <c r="I656" s="15" t="s">
        <v>14114</v>
      </c>
      <c r="J656" s="15" t="s">
        <v>13116</v>
      </c>
    </row>
    <row r="657">
      <c r="A657" s="15" t="s">
        <v>2427</v>
      </c>
      <c r="B657" s="14" t="s">
        <v>7540</v>
      </c>
      <c r="C657" s="15" t="s">
        <v>4538</v>
      </c>
      <c r="D657" s="15" t="s">
        <v>4539</v>
      </c>
      <c r="F657" s="15" t="s">
        <v>2427</v>
      </c>
      <c r="G657" s="15" t="s">
        <v>13120</v>
      </c>
      <c r="H657" s="15">
        <v>668.0</v>
      </c>
      <c r="I657" s="15" t="s">
        <v>14116</v>
      </c>
      <c r="J657" s="15" t="s">
        <v>13120</v>
      </c>
    </row>
    <row r="658">
      <c r="A658" s="15" t="s">
        <v>2435</v>
      </c>
      <c r="B658" s="14" t="s">
        <v>7543</v>
      </c>
      <c r="C658" s="15" t="s">
        <v>4544</v>
      </c>
      <c r="D658" s="15" t="s">
        <v>4545</v>
      </c>
      <c r="F658" s="15" t="s">
        <v>2435</v>
      </c>
      <c r="G658" s="15" t="s">
        <v>13124</v>
      </c>
      <c r="H658" s="15">
        <v>668.0</v>
      </c>
      <c r="I658" s="15" t="s">
        <v>14119</v>
      </c>
      <c r="J658" s="15" t="s">
        <v>13124</v>
      </c>
    </row>
    <row r="659">
      <c r="A659" s="15" t="s">
        <v>2442</v>
      </c>
      <c r="B659" s="14" t="s">
        <v>7545</v>
      </c>
      <c r="C659" s="15" t="s">
        <v>4549</v>
      </c>
      <c r="D659" s="15" t="s">
        <v>4550</v>
      </c>
      <c r="F659" s="15" t="s">
        <v>2442</v>
      </c>
      <c r="G659" s="15" t="s">
        <v>13128</v>
      </c>
      <c r="H659" s="15">
        <v>671.0</v>
      </c>
      <c r="I659" s="15" t="s">
        <v>14122</v>
      </c>
      <c r="J659" s="15" t="s">
        <v>13128</v>
      </c>
    </row>
    <row r="660">
      <c r="A660" s="15" t="s">
        <v>2452</v>
      </c>
      <c r="B660" s="14" t="s">
        <v>7548</v>
      </c>
      <c r="C660" s="15" t="s">
        <v>4555</v>
      </c>
      <c r="D660" s="15" t="s">
        <v>4556</v>
      </c>
      <c r="F660" s="15" t="s">
        <v>2452</v>
      </c>
      <c r="G660" s="15" t="s">
        <v>13132</v>
      </c>
      <c r="H660" s="15">
        <v>671.0</v>
      </c>
      <c r="I660" s="15" t="s">
        <v>14125</v>
      </c>
      <c r="J660" s="15" t="s">
        <v>13132</v>
      </c>
    </row>
    <row r="661">
      <c r="A661" s="15" t="s">
        <v>2459</v>
      </c>
      <c r="B661" s="14" t="s">
        <v>7550</v>
      </c>
      <c r="C661" s="15" t="s">
        <v>4565</v>
      </c>
      <c r="D661" s="15" t="s">
        <v>4566</v>
      </c>
      <c r="F661" s="15" t="s">
        <v>2459</v>
      </c>
      <c r="G661" s="15" t="s">
        <v>13136</v>
      </c>
      <c r="H661" s="15">
        <v>672.0</v>
      </c>
      <c r="I661" s="15" t="s">
        <v>14129</v>
      </c>
      <c r="J661" s="15" t="s">
        <v>13136</v>
      </c>
    </row>
    <row r="662">
      <c r="A662" s="15" t="s">
        <v>2467</v>
      </c>
      <c r="B662" s="14" t="s">
        <v>7553</v>
      </c>
      <c r="C662" s="15" t="s">
        <v>4572</v>
      </c>
      <c r="D662" s="15" t="s">
        <v>4573</v>
      </c>
      <c r="F662" s="15" t="s">
        <v>2467</v>
      </c>
      <c r="G662" s="15" t="s">
        <v>13140</v>
      </c>
      <c r="H662" s="15">
        <v>672.0</v>
      </c>
      <c r="I662" s="15" t="s">
        <v>14132</v>
      </c>
      <c r="J662" s="15" t="s">
        <v>13140</v>
      </c>
    </row>
    <row r="663">
      <c r="A663" s="15" t="s">
        <v>2475</v>
      </c>
      <c r="B663" s="14" t="s">
        <v>7555</v>
      </c>
      <c r="C663" s="15" t="s">
        <v>4579</v>
      </c>
      <c r="D663" s="15" t="s">
        <v>4580</v>
      </c>
      <c r="F663" s="15" t="s">
        <v>2475</v>
      </c>
      <c r="G663" s="15" t="s">
        <v>13144</v>
      </c>
      <c r="H663" s="15">
        <v>673.0</v>
      </c>
      <c r="I663" s="15" t="s">
        <v>14135</v>
      </c>
      <c r="J663" s="15" t="s">
        <v>13144</v>
      </c>
    </row>
    <row r="664">
      <c r="A664" s="15" t="s">
        <v>2483</v>
      </c>
      <c r="B664" s="14" t="s">
        <v>7558</v>
      </c>
      <c r="C664" s="15" t="s">
        <v>4586</v>
      </c>
      <c r="D664" s="15" t="s">
        <v>4587</v>
      </c>
      <c r="F664" s="15" t="s">
        <v>2483</v>
      </c>
      <c r="G664" s="15" t="s">
        <v>13148</v>
      </c>
      <c r="H664" s="15">
        <v>675.0</v>
      </c>
      <c r="I664" s="15" t="s">
        <v>14138</v>
      </c>
      <c r="J664" s="15" t="s">
        <v>13148</v>
      </c>
    </row>
    <row r="665">
      <c r="A665" s="15" t="s">
        <v>2491</v>
      </c>
      <c r="B665" s="14" t="s">
        <v>7560</v>
      </c>
      <c r="C665" s="15" t="s">
        <v>4591</v>
      </c>
      <c r="D665" s="15" t="s">
        <v>4592</v>
      </c>
      <c r="F665" s="15" t="s">
        <v>2491</v>
      </c>
      <c r="G665" s="15" t="s">
        <v>13151</v>
      </c>
      <c r="H665" s="15">
        <v>675.0</v>
      </c>
      <c r="I665" s="15" t="s">
        <v>14141</v>
      </c>
      <c r="J665" s="15" t="s">
        <v>13151</v>
      </c>
    </row>
    <row r="666">
      <c r="A666" s="15" t="s">
        <v>2502</v>
      </c>
      <c r="B666" s="14" t="s">
        <v>7562</v>
      </c>
      <c r="C666" s="15" t="s">
        <v>4598</v>
      </c>
      <c r="D666" s="15" t="s">
        <v>4599</v>
      </c>
      <c r="F666" s="15" t="s">
        <v>2502</v>
      </c>
      <c r="G666" s="15" t="s">
        <v>13155</v>
      </c>
      <c r="H666" s="15">
        <v>676.0</v>
      </c>
      <c r="I666" s="15" t="s">
        <v>14144</v>
      </c>
      <c r="J666" s="15" t="s">
        <v>13155</v>
      </c>
    </row>
    <row r="667">
      <c r="A667" s="15" t="s">
        <v>2510</v>
      </c>
      <c r="B667" s="14" t="s">
        <v>7565</v>
      </c>
      <c r="C667" s="15" t="s">
        <v>4605</v>
      </c>
      <c r="D667" s="15" t="s">
        <v>4606</v>
      </c>
      <c r="F667" s="15" t="s">
        <v>2510</v>
      </c>
      <c r="G667" s="15" t="s">
        <v>13161</v>
      </c>
      <c r="H667" s="15">
        <v>677.0</v>
      </c>
      <c r="I667" s="15" t="s">
        <v>14147</v>
      </c>
      <c r="J667" s="15" t="s">
        <v>13161</v>
      </c>
    </row>
    <row r="668">
      <c r="A668" s="15" t="s">
        <v>4611</v>
      </c>
      <c r="B668" s="14" t="s">
        <v>7567</v>
      </c>
      <c r="C668" s="15" t="s">
        <v>4613</v>
      </c>
      <c r="D668" s="15" t="s">
        <v>4614</v>
      </c>
      <c r="F668" s="15" t="s">
        <v>4611</v>
      </c>
      <c r="G668" s="15" t="s">
        <v>14151</v>
      </c>
      <c r="H668" s="15">
        <v>678.0</v>
      </c>
      <c r="I668" s="15" t="s">
        <v>14150</v>
      </c>
      <c r="J668" s="15" t="s">
        <v>14151</v>
      </c>
    </row>
    <row r="669">
      <c r="A669" s="15" t="s">
        <v>4619</v>
      </c>
      <c r="B669" s="14" t="s">
        <v>7570</v>
      </c>
      <c r="C669" s="15" t="s">
        <v>4621</v>
      </c>
      <c r="D669" s="15" t="s">
        <v>4622</v>
      </c>
      <c r="F669" s="15" t="s">
        <v>4619</v>
      </c>
      <c r="G669" s="15" t="s">
        <v>14155</v>
      </c>
      <c r="H669" s="15">
        <v>678.0</v>
      </c>
      <c r="I669" s="15" t="s">
        <v>14154</v>
      </c>
      <c r="J669" s="15" t="s">
        <v>14155</v>
      </c>
    </row>
    <row r="670">
      <c r="A670" s="15" t="s">
        <v>4629</v>
      </c>
      <c r="B670" s="14" t="s">
        <v>7573</v>
      </c>
      <c r="C670" s="15" t="s">
        <v>4630</v>
      </c>
      <c r="D670" s="15" t="s">
        <v>4631</v>
      </c>
      <c r="F670" s="15" t="s">
        <v>4629</v>
      </c>
      <c r="G670" s="15" t="s">
        <v>14159</v>
      </c>
      <c r="H670" s="15">
        <v>679.0</v>
      </c>
      <c r="I670" s="15" t="s">
        <v>14158</v>
      </c>
      <c r="J670" s="15" t="s">
        <v>14159</v>
      </c>
    </row>
    <row r="671">
      <c r="A671" s="15" t="s">
        <v>4636</v>
      </c>
      <c r="B671" s="14" t="s">
        <v>7575</v>
      </c>
      <c r="C671" s="15" t="s">
        <v>4638</v>
      </c>
      <c r="D671" s="15" t="s">
        <v>4639</v>
      </c>
      <c r="F671" s="15" t="s">
        <v>4636</v>
      </c>
      <c r="G671" s="15" t="s">
        <v>14161</v>
      </c>
      <c r="H671" s="15">
        <v>680.0</v>
      </c>
      <c r="I671" s="15" t="s">
        <v>14160</v>
      </c>
      <c r="J671" s="15" t="s">
        <v>14161</v>
      </c>
    </row>
    <row r="672">
      <c r="A672" s="15" t="s">
        <v>4644</v>
      </c>
      <c r="B672" s="14" t="s">
        <v>7578</v>
      </c>
      <c r="C672" s="15" t="s">
        <v>4646</v>
      </c>
      <c r="D672" s="15" t="s">
        <v>4647</v>
      </c>
      <c r="F672" s="15" t="s">
        <v>4644</v>
      </c>
      <c r="G672" s="15" t="s">
        <v>14165</v>
      </c>
      <c r="H672" s="15">
        <v>680.0</v>
      </c>
      <c r="I672" s="15" t="s">
        <v>14164</v>
      </c>
      <c r="J672" s="15" t="s">
        <v>14165</v>
      </c>
    </row>
    <row r="673">
      <c r="A673" s="15" t="s">
        <v>4654</v>
      </c>
      <c r="B673" s="14" t="s">
        <v>7581</v>
      </c>
      <c r="C673" s="15" t="s">
        <v>4655</v>
      </c>
      <c r="D673" s="15" t="s">
        <v>4656</v>
      </c>
      <c r="F673" s="15" t="s">
        <v>4654</v>
      </c>
      <c r="G673" s="15" t="s">
        <v>14169</v>
      </c>
      <c r="H673" s="15">
        <v>682.0</v>
      </c>
      <c r="I673" s="15" t="s">
        <v>14168</v>
      </c>
      <c r="J673" s="15" t="s">
        <v>14169</v>
      </c>
    </row>
    <row r="674">
      <c r="A674" s="15" t="s">
        <v>19</v>
      </c>
      <c r="B674" s="14" t="s">
        <v>7597</v>
      </c>
      <c r="C674" s="15" t="s">
        <v>4662</v>
      </c>
      <c r="D674" s="15" t="s">
        <v>4663</v>
      </c>
      <c r="F674" s="15" t="s">
        <v>19</v>
      </c>
      <c r="G674" s="15" t="s">
        <v>12032</v>
      </c>
      <c r="H674" s="15">
        <v>689.0</v>
      </c>
      <c r="I674" s="15" t="s">
        <v>14172</v>
      </c>
      <c r="J674" s="15" t="s">
        <v>12032</v>
      </c>
    </row>
    <row r="675">
      <c r="A675" s="15" t="s">
        <v>28</v>
      </c>
      <c r="B675" s="14" t="s">
        <v>7600</v>
      </c>
      <c r="C675" s="15" t="s">
        <v>4565</v>
      </c>
      <c r="D675" s="15" t="s">
        <v>4667</v>
      </c>
      <c r="F675" s="15" t="s">
        <v>28</v>
      </c>
      <c r="G675" s="15" t="s">
        <v>12035</v>
      </c>
      <c r="H675" s="15">
        <v>689.0</v>
      </c>
      <c r="I675" s="15" t="s">
        <v>14129</v>
      </c>
      <c r="J675" s="15" t="s">
        <v>12035</v>
      </c>
    </row>
    <row r="676">
      <c r="A676" s="15" t="s">
        <v>36</v>
      </c>
      <c r="B676" s="14" t="s">
        <v>7602</v>
      </c>
      <c r="C676" s="15" t="s">
        <v>4673</v>
      </c>
      <c r="D676" s="15" t="s">
        <v>4674</v>
      </c>
      <c r="F676" s="15" t="s">
        <v>36</v>
      </c>
      <c r="G676" s="15" t="s">
        <v>12038</v>
      </c>
      <c r="H676" s="15">
        <v>689.0</v>
      </c>
      <c r="I676" s="15" t="s">
        <v>14175</v>
      </c>
      <c r="J676" s="15" t="s">
        <v>12038</v>
      </c>
    </row>
    <row r="677">
      <c r="A677" s="15" t="s">
        <v>46</v>
      </c>
      <c r="B677" s="14" t="s">
        <v>7604</v>
      </c>
      <c r="C677" s="15" t="s">
        <v>4680</v>
      </c>
      <c r="D677" s="15" t="s">
        <v>4681</v>
      </c>
      <c r="F677" s="15" t="s">
        <v>46</v>
      </c>
      <c r="G677" s="15" t="s">
        <v>12041</v>
      </c>
      <c r="H677" s="15">
        <v>690.0</v>
      </c>
      <c r="I677" s="15" t="s">
        <v>14178</v>
      </c>
      <c r="J677" s="15" t="s">
        <v>12041</v>
      </c>
    </row>
    <row r="678">
      <c r="A678" s="15" t="s">
        <v>55</v>
      </c>
      <c r="B678" s="14" t="s">
        <v>7607</v>
      </c>
      <c r="C678" s="15" t="s">
        <v>3245</v>
      </c>
      <c r="D678" s="15" t="s">
        <v>3246</v>
      </c>
      <c r="F678" s="15" t="s">
        <v>55</v>
      </c>
      <c r="G678" s="15" t="s">
        <v>12045</v>
      </c>
      <c r="H678" s="15">
        <v>691.0</v>
      </c>
      <c r="I678" s="15" t="s">
        <v>13504</v>
      </c>
      <c r="J678" s="15" t="s">
        <v>12045</v>
      </c>
    </row>
    <row r="679">
      <c r="A679" s="15" t="s">
        <v>63</v>
      </c>
      <c r="B679" s="14" t="s">
        <v>7610</v>
      </c>
      <c r="C679" s="15" t="s">
        <v>4690</v>
      </c>
      <c r="D679" s="15" t="s">
        <v>4691</v>
      </c>
      <c r="F679" s="15" t="s">
        <v>63</v>
      </c>
      <c r="G679" s="15" t="s">
        <v>12051</v>
      </c>
      <c r="H679" s="15">
        <v>691.0</v>
      </c>
      <c r="I679" s="15" t="s">
        <v>14179</v>
      </c>
      <c r="J679" s="15" t="s">
        <v>12051</v>
      </c>
    </row>
    <row r="680">
      <c r="A680" s="15" t="s">
        <v>71</v>
      </c>
      <c r="B680" s="14" t="s">
        <v>7612</v>
      </c>
      <c r="C680" s="15" t="s">
        <v>4696</v>
      </c>
      <c r="D680" s="15" t="s">
        <v>4697</v>
      </c>
      <c r="F680" s="15" t="s">
        <v>71</v>
      </c>
      <c r="G680" s="15" t="s">
        <v>12056</v>
      </c>
      <c r="H680" s="15">
        <v>692.0</v>
      </c>
      <c r="I680" s="15" t="s">
        <v>14182</v>
      </c>
      <c r="J680" s="15" t="s">
        <v>12056</v>
      </c>
    </row>
    <row r="681">
      <c r="A681" s="15" t="s">
        <v>79</v>
      </c>
      <c r="B681" s="14" t="s">
        <v>7615</v>
      </c>
      <c r="C681" s="15" t="s">
        <v>4712</v>
      </c>
      <c r="D681" s="15" t="s">
        <v>4713</v>
      </c>
      <c r="F681" s="15" t="s">
        <v>79</v>
      </c>
      <c r="G681" s="15" t="s">
        <v>12062</v>
      </c>
      <c r="H681" s="15">
        <v>694.0</v>
      </c>
      <c r="I681" s="15" t="s">
        <v>14185</v>
      </c>
      <c r="J681" s="15" t="s">
        <v>12062</v>
      </c>
    </row>
    <row r="682">
      <c r="A682" s="15" t="s">
        <v>87</v>
      </c>
      <c r="B682" s="14" t="s">
        <v>7617</v>
      </c>
      <c r="C682" s="15" t="s">
        <v>4717</v>
      </c>
      <c r="D682" s="15" t="s">
        <v>4718</v>
      </c>
      <c r="F682" s="15" t="s">
        <v>87</v>
      </c>
      <c r="G682" s="15" t="s">
        <v>12068</v>
      </c>
      <c r="H682" s="15">
        <v>694.0</v>
      </c>
      <c r="I682" s="15" t="s">
        <v>14186</v>
      </c>
      <c r="J682" s="15" t="s">
        <v>12068</v>
      </c>
    </row>
    <row r="683">
      <c r="A683" s="15" t="s">
        <v>95</v>
      </c>
      <c r="B683" s="14" t="s">
        <v>7619</v>
      </c>
      <c r="C683" s="15" t="s">
        <v>4722</v>
      </c>
      <c r="D683" s="15" t="s">
        <v>4723</v>
      </c>
      <c r="F683" s="15" t="s">
        <v>95</v>
      </c>
      <c r="G683" s="15" t="s">
        <v>12073</v>
      </c>
      <c r="H683" s="15">
        <v>694.0</v>
      </c>
      <c r="I683" s="15" t="s">
        <v>14187</v>
      </c>
      <c r="J683" s="15" t="s">
        <v>12073</v>
      </c>
    </row>
    <row r="684">
      <c r="A684" s="15" t="s">
        <v>103</v>
      </c>
      <c r="B684" s="14" t="s">
        <v>7622</v>
      </c>
      <c r="C684" s="15" t="s">
        <v>4727</v>
      </c>
      <c r="D684" s="15" t="s">
        <v>4728</v>
      </c>
      <c r="F684" s="15" t="s">
        <v>103</v>
      </c>
      <c r="G684" s="15" t="s">
        <v>12078</v>
      </c>
      <c r="H684" s="15">
        <v>695.0</v>
      </c>
      <c r="I684" s="15" t="s">
        <v>14188</v>
      </c>
      <c r="J684" s="15" t="s">
        <v>12078</v>
      </c>
    </row>
    <row r="685">
      <c r="A685" s="15" t="s">
        <v>111</v>
      </c>
      <c r="B685" s="14" t="s">
        <v>7624</v>
      </c>
      <c r="C685" s="15" t="s">
        <v>4732</v>
      </c>
      <c r="D685" s="15" t="s">
        <v>4733</v>
      </c>
      <c r="F685" s="15" t="s">
        <v>111</v>
      </c>
      <c r="G685" s="15" t="s">
        <v>12084</v>
      </c>
      <c r="H685" s="15">
        <v>695.0</v>
      </c>
      <c r="I685" s="15" t="s">
        <v>14191</v>
      </c>
      <c r="J685" s="15" t="s">
        <v>12084</v>
      </c>
    </row>
    <row r="686">
      <c r="A686" s="15" t="s">
        <v>119</v>
      </c>
      <c r="B686" s="14" t="s">
        <v>7627</v>
      </c>
      <c r="C686" s="15" t="s">
        <v>4737</v>
      </c>
      <c r="D686" s="15" t="s">
        <v>4738</v>
      </c>
      <c r="F686" s="15" t="s">
        <v>119</v>
      </c>
      <c r="G686" s="15" t="s">
        <v>12091</v>
      </c>
      <c r="H686" s="15">
        <v>695.0</v>
      </c>
      <c r="I686" s="15" t="s">
        <v>14194</v>
      </c>
      <c r="J686" s="15" t="s">
        <v>12091</v>
      </c>
    </row>
    <row r="687">
      <c r="A687" s="15" t="s">
        <v>129</v>
      </c>
      <c r="B687" s="14" t="s">
        <v>7629</v>
      </c>
      <c r="C687" s="15" t="s">
        <v>4742</v>
      </c>
      <c r="D687" s="15" t="s">
        <v>4743</v>
      </c>
      <c r="F687" s="15" t="s">
        <v>129</v>
      </c>
      <c r="G687" s="15" t="s">
        <v>12097</v>
      </c>
      <c r="H687" s="15">
        <v>696.0</v>
      </c>
      <c r="I687" s="15" t="s">
        <v>14197</v>
      </c>
      <c r="J687" s="15" t="s">
        <v>12097</v>
      </c>
    </row>
    <row r="688">
      <c r="A688" s="15" t="s">
        <v>138</v>
      </c>
      <c r="B688" s="14" t="s">
        <v>7631</v>
      </c>
      <c r="C688" s="15" t="s">
        <v>4747</v>
      </c>
      <c r="D688" s="15" t="s">
        <v>4748</v>
      </c>
      <c r="F688" s="15" t="s">
        <v>138</v>
      </c>
      <c r="G688" s="15" t="s">
        <v>12100</v>
      </c>
      <c r="H688" s="15">
        <v>697.0</v>
      </c>
      <c r="I688" s="15" t="s">
        <v>14200</v>
      </c>
      <c r="J688" s="15" t="s">
        <v>12100</v>
      </c>
    </row>
    <row r="689">
      <c r="A689" s="15" t="s">
        <v>145</v>
      </c>
      <c r="B689" s="14" t="s">
        <v>7634</v>
      </c>
      <c r="C689" s="15" t="s">
        <v>4753</v>
      </c>
      <c r="D689" s="15" t="s">
        <v>4754</v>
      </c>
      <c r="F689" s="15" t="s">
        <v>145</v>
      </c>
      <c r="G689" s="15" t="s">
        <v>12104</v>
      </c>
      <c r="H689" s="15">
        <v>697.0</v>
      </c>
      <c r="I689" s="15" t="s">
        <v>14203</v>
      </c>
      <c r="J689" s="15" t="s">
        <v>12104</v>
      </c>
    </row>
    <row r="690">
      <c r="A690" s="15" t="s">
        <v>153</v>
      </c>
      <c r="B690" s="14" t="s">
        <v>7636</v>
      </c>
      <c r="C690" s="15" t="s">
        <v>4759</v>
      </c>
      <c r="D690" s="15" t="s">
        <v>4760</v>
      </c>
      <c r="F690" s="15" t="s">
        <v>153</v>
      </c>
      <c r="G690" s="15" t="s">
        <v>12107</v>
      </c>
      <c r="H690" s="15">
        <v>697.0</v>
      </c>
      <c r="I690" s="15" t="s">
        <v>14206</v>
      </c>
      <c r="J690" s="15" t="s">
        <v>12107</v>
      </c>
    </row>
    <row r="691">
      <c r="A691" s="15" t="s">
        <v>161</v>
      </c>
      <c r="B691" s="14" t="s">
        <v>7638</v>
      </c>
      <c r="C691" s="15" t="s">
        <v>4765</v>
      </c>
      <c r="D691" s="15" t="s">
        <v>4766</v>
      </c>
      <c r="F691" s="15" t="s">
        <v>161</v>
      </c>
      <c r="G691" s="15" t="s">
        <v>12111</v>
      </c>
      <c r="H691" s="15">
        <v>698.0</v>
      </c>
      <c r="I691" s="15" t="s">
        <v>14209</v>
      </c>
      <c r="J691" s="15" t="s">
        <v>12111</v>
      </c>
    </row>
    <row r="692">
      <c r="A692" s="15" t="s">
        <v>169</v>
      </c>
      <c r="B692" s="14" t="s">
        <v>7641</v>
      </c>
      <c r="C692" s="15" t="s">
        <v>4771</v>
      </c>
      <c r="D692" s="15" t="s">
        <v>4772</v>
      </c>
      <c r="F692" s="15" t="s">
        <v>169</v>
      </c>
      <c r="G692" s="15" t="s">
        <v>12115</v>
      </c>
      <c r="H692" s="15">
        <v>698.0</v>
      </c>
      <c r="I692" s="15" t="s">
        <v>14212</v>
      </c>
      <c r="J692" s="15" t="s">
        <v>12115</v>
      </c>
    </row>
    <row r="693">
      <c r="A693" s="15" t="s">
        <v>177</v>
      </c>
      <c r="B693" s="14" t="s">
        <v>7644</v>
      </c>
      <c r="C693" s="15" t="s">
        <v>4777</v>
      </c>
      <c r="D693" s="15" t="s">
        <v>4778</v>
      </c>
      <c r="F693" s="15" t="s">
        <v>177</v>
      </c>
      <c r="G693" s="15" t="s">
        <v>12119</v>
      </c>
      <c r="H693" s="15">
        <v>698.0</v>
      </c>
      <c r="I693" s="15" t="s">
        <v>14215</v>
      </c>
      <c r="J693" s="15" t="s">
        <v>12119</v>
      </c>
    </row>
    <row r="694">
      <c r="A694" s="15" t="s">
        <v>185</v>
      </c>
      <c r="B694" s="14" t="s">
        <v>7646</v>
      </c>
      <c r="C694" s="15" t="s">
        <v>4783</v>
      </c>
      <c r="D694" s="15" t="s">
        <v>4784</v>
      </c>
      <c r="F694" s="15" t="s">
        <v>185</v>
      </c>
      <c r="G694" s="15" t="s">
        <v>12123</v>
      </c>
      <c r="H694" s="15">
        <v>698.0</v>
      </c>
      <c r="I694" s="15" t="s">
        <v>14218</v>
      </c>
      <c r="J694" s="15" t="s">
        <v>12123</v>
      </c>
    </row>
    <row r="695">
      <c r="A695" s="15" t="s">
        <v>193</v>
      </c>
      <c r="B695" s="14" t="s">
        <v>7648</v>
      </c>
      <c r="C695" s="15" t="s">
        <v>4789</v>
      </c>
      <c r="D695" s="15" t="s">
        <v>4790</v>
      </c>
      <c r="F695" s="15" t="s">
        <v>193</v>
      </c>
      <c r="G695" s="15" t="s">
        <v>12127</v>
      </c>
      <c r="H695" s="15">
        <v>699.0</v>
      </c>
      <c r="I695" s="15" t="s">
        <v>14221</v>
      </c>
      <c r="J695" s="15" t="s">
        <v>12127</v>
      </c>
    </row>
    <row r="696">
      <c r="A696" s="15" t="s">
        <v>201</v>
      </c>
      <c r="B696" s="14" t="s">
        <v>7651</v>
      </c>
      <c r="C696" s="15" t="s">
        <v>4795</v>
      </c>
      <c r="D696" s="15" t="s">
        <v>4796</v>
      </c>
      <c r="F696" s="15" t="s">
        <v>201</v>
      </c>
      <c r="G696" s="15" t="s">
        <v>12131</v>
      </c>
      <c r="H696" s="15">
        <v>699.0</v>
      </c>
      <c r="I696" s="15" t="s">
        <v>14224</v>
      </c>
      <c r="J696" s="15" t="s">
        <v>12131</v>
      </c>
    </row>
    <row r="697">
      <c r="A697" s="15" t="s">
        <v>211</v>
      </c>
      <c r="B697" s="14" t="s">
        <v>7653</v>
      </c>
      <c r="C697" s="15" t="s">
        <v>4801</v>
      </c>
      <c r="D697" s="15" t="s">
        <v>4802</v>
      </c>
      <c r="F697" s="15" t="s">
        <v>211</v>
      </c>
      <c r="G697" s="15" t="s">
        <v>12135</v>
      </c>
      <c r="H697" s="15">
        <v>700.0</v>
      </c>
      <c r="I697" s="15" t="s">
        <v>14227</v>
      </c>
      <c r="J697" s="15" t="s">
        <v>12135</v>
      </c>
    </row>
    <row r="698">
      <c r="A698" s="15" t="s">
        <v>218</v>
      </c>
      <c r="B698" s="14" t="s">
        <v>7655</v>
      </c>
      <c r="C698" s="15" t="s">
        <v>4810</v>
      </c>
      <c r="D698" s="15" t="s">
        <v>4811</v>
      </c>
      <c r="F698" s="15" t="s">
        <v>218</v>
      </c>
      <c r="G698" s="15" t="s">
        <v>12138</v>
      </c>
      <c r="H698" s="15">
        <v>700.0</v>
      </c>
      <c r="I698" s="15" t="s">
        <v>14232</v>
      </c>
      <c r="J698" s="15" t="s">
        <v>12138</v>
      </c>
    </row>
    <row r="699">
      <c r="A699" s="15" t="s">
        <v>226</v>
      </c>
      <c r="B699" s="14" t="s">
        <v>7657</v>
      </c>
      <c r="C699" s="15" t="s">
        <v>4816</v>
      </c>
      <c r="D699" s="15" t="s">
        <v>4817</v>
      </c>
      <c r="F699" s="15" t="s">
        <v>226</v>
      </c>
      <c r="G699" s="15" t="s">
        <v>12142</v>
      </c>
      <c r="H699" s="15">
        <v>700.0</v>
      </c>
      <c r="I699" s="15" t="s">
        <v>14235</v>
      </c>
      <c r="J699" s="15" t="s">
        <v>12142</v>
      </c>
    </row>
    <row r="700">
      <c r="A700" s="15" t="s">
        <v>234</v>
      </c>
      <c r="B700" s="14" t="s">
        <v>7660</v>
      </c>
      <c r="C700" s="15" t="s">
        <v>4822</v>
      </c>
      <c r="D700" s="15" t="s">
        <v>4823</v>
      </c>
      <c r="F700" s="15" t="s">
        <v>234</v>
      </c>
      <c r="G700" s="15" t="s">
        <v>12146</v>
      </c>
      <c r="H700" s="15">
        <v>700.0</v>
      </c>
      <c r="I700" s="15" t="s">
        <v>14238</v>
      </c>
      <c r="J700" s="15" t="s">
        <v>12146</v>
      </c>
    </row>
    <row r="701">
      <c r="A701" s="15" t="s">
        <v>244</v>
      </c>
      <c r="B701" s="14" t="s">
        <v>7662</v>
      </c>
      <c r="C701" s="15" t="s">
        <v>4828</v>
      </c>
      <c r="D701" s="15" t="s">
        <v>4829</v>
      </c>
      <c r="F701" s="15" t="s">
        <v>244</v>
      </c>
      <c r="G701" s="15" t="s">
        <v>12152</v>
      </c>
      <c r="H701" s="15">
        <v>700.0</v>
      </c>
      <c r="I701" s="15" t="s">
        <v>14241</v>
      </c>
      <c r="J701" s="15" t="s">
        <v>12152</v>
      </c>
    </row>
    <row r="702">
      <c r="A702" s="15" t="s">
        <v>254</v>
      </c>
      <c r="B702" s="14" t="s">
        <v>7665</v>
      </c>
      <c r="C702" s="15" t="s">
        <v>4834</v>
      </c>
      <c r="D702" s="15" t="s">
        <v>4835</v>
      </c>
      <c r="F702" s="15" t="s">
        <v>254</v>
      </c>
      <c r="G702" s="15" t="s">
        <v>12156</v>
      </c>
      <c r="H702" s="15">
        <v>700.0</v>
      </c>
      <c r="I702" s="15" t="s">
        <v>14244</v>
      </c>
      <c r="J702" s="15" t="s">
        <v>12156</v>
      </c>
    </row>
    <row r="703">
      <c r="A703" s="15" t="s">
        <v>262</v>
      </c>
      <c r="B703" s="14" t="s">
        <v>7667</v>
      </c>
      <c r="C703" s="15" t="s">
        <v>4840</v>
      </c>
      <c r="D703" s="15" t="s">
        <v>4841</v>
      </c>
      <c r="F703" s="15" t="s">
        <v>262</v>
      </c>
      <c r="G703" s="15" t="s">
        <v>12158</v>
      </c>
      <c r="H703" s="15">
        <v>700.0</v>
      </c>
      <c r="I703" s="15" t="s">
        <v>14247</v>
      </c>
      <c r="J703" s="15" t="s">
        <v>12158</v>
      </c>
    </row>
    <row r="704">
      <c r="A704" s="15" t="s">
        <v>268</v>
      </c>
      <c r="B704" s="14" t="s">
        <v>7669</v>
      </c>
      <c r="C704" s="15" t="s">
        <v>4846</v>
      </c>
      <c r="D704" s="15" t="s">
        <v>4847</v>
      </c>
      <c r="F704" s="15" t="s">
        <v>268</v>
      </c>
      <c r="G704" s="15" t="s">
        <v>12160</v>
      </c>
      <c r="H704" s="15">
        <v>700.0</v>
      </c>
      <c r="I704" s="15" t="s">
        <v>14250</v>
      </c>
      <c r="J704" s="15" t="s">
        <v>12160</v>
      </c>
    </row>
    <row r="705">
      <c r="A705" s="15" t="s">
        <v>278</v>
      </c>
      <c r="B705" s="14" t="s">
        <v>7671</v>
      </c>
      <c r="C705" s="15" t="s">
        <v>4852</v>
      </c>
      <c r="D705" s="15" t="s">
        <v>4853</v>
      </c>
      <c r="F705" s="15" t="s">
        <v>278</v>
      </c>
      <c r="G705" s="15" t="s">
        <v>12162</v>
      </c>
      <c r="H705" s="15">
        <v>701.0</v>
      </c>
      <c r="I705" s="15" t="s">
        <v>14253</v>
      </c>
      <c r="J705" s="15" t="s">
        <v>12162</v>
      </c>
    </row>
    <row r="706">
      <c r="A706" s="15" t="s">
        <v>286</v>
      </c>
      <c r="B706" s="14" t="s">
        <v>7673</v>
      </c>
      <c r="C706" s="15" t="s">
        <v>4858</v>
      </c>
      <c r="D706" s="15" t="s">
        <v>4859</v>
      </c>
      <c r="F706" s="15" t="s">
        <v>286</v>
      </c>
      <c r="G706" s="15" t="s">
        <v>12680</v>
      </c>
      <c r="H706" s="15">
        <v>701.0</v>
      </c>
      <c r="I706" s="15" t="s">
        <v>14256</v>
      </c>
      <c r="J706" s="15" t="s">
        <v>12680</v>
      </c>
    </row>
    <row r="707">
      <c r="A707" s="15" t="s">
        <v>296</v>
      </c>
      <c r="B707" s="14" t="s">
        <v>7675</v>
      </c>
      <c r="C707" s="15" t="s">
        <v>4867</v>
      </c>
      <c r="D707" s="15" t="s">
        <v>4868</v>
      </c>
      <c r="F707" s="15" t="s">
        <v>296</v>
      </c>
      <c r="G707" s="15" t="s">
        <v>12170</v>
      </c>
      <c r="H707" s="15">
        <v>701.0</v>
      </c>
      <c r="I707" s="15" t="s">
        <v>4866</v>
      </c>
      <c r="J707" s="15" t="s">
        <v>12170</v>
      </c>
    </row>
    <row r="708">
      <c r="A708" s="15" t="s">
        <v>303</v>
      </c>
      <c r="B708" s="14" t="s">
        <v>7677</v>
      </c>
      <c r="C708" s="15" t="s">
        <v>4873</v>
      </c>
      <c r="D708" s="15" t="s">
        <v>4874</v>
      </c>
      <c r="F708" s="15" t="s">
        <v>303</v>
      </c>
      <c r="G708" s="15" t="s">
        <v>12174</v>
      </c>
      <c r="H708" s="15">
        <v>701.0</v>
      </c>
      <c r="I708" s="15" t="s">
        <v>14261</v>
      </c>
      <c r="J708" s="15" t="s">
        <v>12174</v>
      </c>
    </row>
    <row r="709">
      <c r="A709" s="15" t="s">
        <v>313</v>
      </c>
      <c r="B709" s="14" t="s">
        <v>7679</v>
      </c>
      <c r="C709" s="15" t="s">
        <v>4882</v>
      </c>
      <c r="D709" s="15" t="s">
        <v>4883</v>
      </c>
      <c r="F709" s="15" t="s">
        <v>313</v>
      </c>
      <c r="G709" s="15" t="s">
        <v>12178</v>
      </c>
      <c r="H709" s="15">
        <v>701.0</v>
      </c>
      <c r="I709" s="15" t="s">
        <v>14266</v>
      </c>
      <c r="J709" s="15" t="s">
        <v>12178</v>
      </c>
    </row>
    <row r="710">
      <c r="A710" s="15" t="s">
        <v>336</v>
      </c>
      <c r="B710" s="14" t="s">
        <v>7681</v>
      </c>
      <c r="C710" s="15" t="s">
        <v>4887</v>
      </c>
      <c r="D710" s="15" t="s">
        <v>4888</v>
      </c>
      <c r="F710" s="15" t="s">
        <v>336</v>
      </c>
      <c r="G710" s="15" t="s">
        <v>12180</v>
      </c>
      <c r="H710" s="15">
        <v>701.0</v>
      </c>
      <c r="I710" s="15" t="s">
        <v>14269</v>
      </c>
      <c r="J710" s="15" t="s">
        <v>12180</v>
      </c>
    </row>
    <row r="711">
      <c r="A711" s="15" t="s">
        <v>344</v>
      </c>
      <c r="B711" s="14" t="s">
        <v>7684</v>
      </c>
      <c r="C711" s="15" t="s">
        <v>4893</v>
      </c>
      <c r="D711" s="15" t="s">
        <v>4894</v>
      </c>
      <c r="F711" s="15" t="s">
        <v>344</v>
      </c>
      <c r="G711" s="15" t="s">
        <v>12192</v>
      </c>
      <c r="H711" s="15">
        <v>701.0</v>
      </c>
      <c r="I711" s="15" t="s">
        <v>14272</v>
      </c>
      <c r="J711" s="15" t="s">
        <v>12192</v>
      </c>
    </row>
    <row r="712">
      <c r="A712" s="15" t="s">
        <v>352</v>
      </c>
      <c r="B712" s="14" t="s">
        <v>7686</v>
      </c>
      <c r="C712" s="15" t="s">
        <v>4904</v>
      </c>
      <c r="D712" s="15" t="s">
        <v>4905</v>
      </c>
      <c r="F712" s="15" t="s">
        <v>352</v>
      </c>
      <c r="G712" s="15" t="s">
        <v>12196</v>
      </c>
      <c r="H712" s="15">
        <v>702.0</v>
      </c>
      <c r="I712" s="15" t="s">
        <v>14277</v>
      </c>
      <c r="J712" s="15" t="s">
        <v>12196</v>
      </c>
    </row>
    <row r="713">
      <c r="A713" s="15" t="s">
        <v>359</v>
      </c>
      <c r="B713" s="14" t="s">
        <v>7688</v>
      </c>
      <c r="C713" s="15" t="s">
        <v>4910</v>
      </c>
      <c r="D713" s="15" t="s">
        <v>4911</v>
      </c>
      <c r="F713" s="15" t="s">
        <v>359</v>
      </c>
      <c r="G713" s="15" t="s">
        <v>12200</v>
      </c>
      <c r="H713" s="15">
        <v>702.0</v>
      </c>
      <c r="I713" s="15" t="s">
        <v>14280</v>
      </c>
      <c r="J713" s="15" t="s">
        <v>12200</v>
      </c>
    </row>
    <row r="714">
      <c r="A714" s="15" t="s">
        <v>367</v>
      </c>
      <c r="B714" s="14" t="s">
        <v>7690</v>
      </c>
      <c r="C714" s="15" t="s">
        <v>4916</v>
      </c>
      <c r="D714" s="15" t="s">
        <v>4917</v>
      </c>
      <c r="F714" s="15" t="s">
        <v>367</v>
      </c>
      <c r="G714" s="15" t="s">
        <v>12204</v>
      </c>
      <c r="H714" s="15">
        <v>702.0</v>
      </c>
      <c r="I714" s="15" t="s">
        <v>14283</v>
      </c>
      <c r="J714" s="15" t="s">
        <v>12204</v>
      </c>
    </row>
    <row r="715">
      <c r="A715" s="15" t="s">
        <v>375</v>
      </c>
      <c r="B715" s="14" t="s">
        <v>7692</v>
      </c>
      <c r="C715" s="15" t="s">
        <v>4921</v>
      </c>
      <c r="D715" s="15" t="s">
        <v>4922</v>
      </c>
      <c r="F715" s="15" t="s">
        <v>375</v>
      </c>
      <c r="G715" s="15" t="s">
        <v>12206</v>
      </c>
      <c r="H715" s="15">
        <v>702.0</v>
      </c>
      <c r="I715" s="15" t="s">
        <v>14286</v>
      </c>
      <c r="J715" s="15" t="s">
        <v>12206</v>
      </c>
    </row>
    <row r="716">
      <c r="A716" s="15" t="s">
        <v>383</v>
      </c>
      <c r="B716" s="14" t="s">
        <v>7694</v>
      </c>
      <c r="C716" s="15" t="s">
        <v>4955</v>
      </c>
      <c r="D716" s="15" t="s">
        <v>4956</v>
      </c>
      <c r="F716" s="15" t="s">
        <v>383</v>
      </c>
      <c r="G716" s="15" t="s">
        <v>12210</v>
      </c>
      <c r="H716" s="15">
        <v>702.0</v>
      </c>
      <c r="I716" s="15" t="s">
        <v>14313</v>
      </c>
      <c r="J716" s="15" t="s">
        <v>12210</v>
      </c>
    </row>
    <row r="717">
      <c r="A717" s="15" t="s">
        <v>393</v>
      </c>
      <c r="B717" s="14" t="s">
        <v>7696</v>
      </c>
      <c r="C717" s="15" t="s">
        <v>4960</v>
      </c>
      <c r="D717" s="15" t="s">
        <v>4961</v>
      </c>
      <c r="F717" s="15" t="s">
        <v>393</v>
      </c>
      <c r="G717" s="15" t="s">
        <v>14317</v>
      </c>
      <c r="H717" s="15">
        <v>703.0</v>
      </c>
      <c r="I717" s="15" t="s">
        <v>14316</v>
      </c>
      <c r="J717" s="15" t="s">
        <v>14317</v>
      </c>
    </row>
    <row r="718">
      <c r="A718" s="15" t="s">
        <v>400</v>
      </c>
      <c r="B718" s="14" t="s">
        <v>7698</v>
      </c>
      <c r="C718" s="15" t="s">
        <v>4974</v>
      </c>
      <c r="D718" s="15" t="s">
        <v>4975</v>
      </c>
      <c r="F718" s="15" t="s">
        <v>400</v>
      </c>
      <c r="G718" s="15" t="s">
        <v>14323</v>
      </c>
      <c r="H718" s="15">
        <v>703.0</v>
      </c>
      <c r="I718" s="15" t="s">
        <v>14322</v>
      </c>
      <c r="J718" s="15" t="s">
        <v>14323</v>
      </c>
    </row>
    <row r="719">
      <c r="A719" s="15" t="s">
        <v>408</v>
      </c>
      <c r="B719" s="14" t="s">
        <v>7700</v>
      </c>
      <c r="C719" s="15" t="s">
        <v>5007</v>
      </c>
      <c r="D719" s="15" t="s">
        <v>5008</v>
      </c>
      <c r="F719" s="15" t="s">
        <v>408</v>
      </c>
      <c r="G719" s="47" t="s">
        <v>12222</v>
      </c>
      <c r="H719" s="47">
        <v>704.0</v>
      </c>
      <c r="I719" s="47" t="s">
        <v>14358</v>
      </c>
      <c r="J719" s="47" t="s">
        <v>12222</v>
      </c>
    </row>
    <row r="720">
      <c r="A720" s="15" t="s">
        <v>408</v>
      </c>
      <c r="B720" s="14" t="s">
        <v>7700</v>
      </c>
      <c r="C720" s="15" t="s">
        <v>5007</v>
      </c>
      <c r="D720" s="15" t="s">
        <v>5008</v>
      </c>
      <c r="F720" s="15" t="s">
        <v>408</v>
      </c>
      <c r="G720" s="47" t="s">
        <v>14362</v>
      </c>
      <c r="H720" s="47">
        <v>705.0</v>
      </c>
      <c r="I720" s="47" t="s">
        <v>14361</v>
      </c>
      <c r="J720" s="47" t="s">
        <v>14362</v>
      </c>
    </row>
    <row r="721">
      <c r="A721" s="15" t="s">
        <v>416</v>
      </c>
      <c r="B721" s="14" t="s">
        <v>7702</v>
      </c>
      <c r="C721" s="15" t="s">
        <v>5017</v>
      </c>
      <c r="D721" s="15" t="s">
        <v>5018</v>
      </c>
      <c r="F721" s="15" t="s">
        <v>416</v>
      </c>
      <c r="G721" s="15" t="s">
        <v>12226</v>
      </c>
      <c r="H721" s="15">
        <v>707.0</v>
      </c>
      <c r="I721" s="15" t="s">
        <v>14364</v>
      </c>
      <c r="J721" s="15" t="s">
        <v>12226</v>
      </c>
    </row>
    <row r="722">
      <c r="A722" s="15" t="s">
        <v>424</v>
      </c>
      <c r="B722" s="14" t="s">
        <v>7704</v>
      </c>
      <c r="C722" s="15" t="s">
        <v>5022</v>
      </c>
      <c r="D722" s="15" t="s">
        <v>5023</v>
      </c>
      <c r="F722" s="15" t="s">
        <v>424</v>
      </c>
      <c r="G722" s="15" t="s">
        <v>12230</v>
      </c>
      <c r="H722" s="15">
        <v>707.0</v>
      </c>
      <c r="I722" s="15" t="s">
        <v>14367</v>
      </c>
      <c r="J722" s="15" t="s">
        <v>12230</v>
      </c>
    </row>
    <row r="723">
      <c r="A723" s="15" t="s">
        <v>432</v>
      </c>
      <c r="B723" s="14" t="s">
        <v>7707</v>
      </c>
      <c r="C723" s="15" t="s">
        <v>5028</v>
      </c>
      <c r="D723" s="15" t="s">
        <v>5029</v>
      </c>
      <c r="F723" s="15" t="s">
        <v>432</v>
      </c>
      <c r="G723" s="15" t="s">
        <v>12234</v>
      </c>
      <c r="H723" s="15">
        <v>708.0</v>
      </c>
      <c r="I723" s="15" t="s">
        <v>14370</v>
      </c>
      <c r="J723" s="15" t="s">
        <v>12234</v>
      </c>
    </row>
    <row r="724">
      <c r="A724" s="15" t="s">
        <v>440</v>
      </c>
      <c r="B724" s="14" t="s">
        <v>7709</v>
      </c>
      <c r="C724" s="15" t="s">
        <v>5034</v>
      </c>
      <c r="D724" s="15" t="s">
        <v>5035</v>
      </c>
      <c r="F724" s="15" t="s">
        <v>440</v>
      </c>
      <c r="G724" s="15" t="s">
        <v>12238</v>
      </c>
      <c r="H724" s="15">
        <v>708.0</v>
      </c>
      <c r="I724" s="15" t="s">
        <v>14373</v>
      </c>
      <c r="J724" s="15" t="s">
        <v>12238</v>
      </c>
    </row>
    <row r="725">
      <c r="A725" s="15" t="s">
        <v>448</v>
      </c>
      <c r="B725" s="14" t="s">
        <v>7711</v>
      </c>
      <c r="C725" s="15" t="s">
        <v>5040</v>
      </c>
      <c r="D725" s="15" t="s">
        <v>5041</v>
      </c>
      <c r="F725" s="15" t="s">
        <v>448</v>
      </c>
      <c r="G725" s="15" t="s">
        <v>12242</v>
      </c>
      <c r="H725" s="15">
        <v>709.0</v>
      </c>
      <c r="I725" s="15" t="s">
        <v>14374</v>
      </c>
      <c r="J725" s="15" t="s">
        <v>12242</v>
      </c>
    </row>
    <row r="726">
      <c r="A726" s="15" t="s">
        <v>456</v>
      </c>
      <c r="B726" s="14" t="s">
        <v>7713</v>
      </c>
      <c r="C726" s="15" t="s">
        <v>5046</v>
      </c>
      <c r="D726" s="15" t="s">
        <v>5047</v>
      </c>
      <c r="F726" s="15" t="s">
        <v>456</v>
      </c>
      <c r="G726" s="15" t="s">
        <v>12246</v>
      </c>
      <c r="H726" s="15">
        <v>710.0</v>
      </c>
      <c r="I726" s="15" t="s">
        <v>14377</v>
      </c>
      <c r="J726" s="15" t="s">
        <v>12246</v>
      </c>
    </row>
    <row r="727">
      <c r="A727" s="15" t="s">
        <v>464</v>
      </c>
      <c r="B727" s="14" t="s">
        <v>7715</v>
      </c>
      <c r="C727" s="15" t="s">
        <v>5052</v>
      </c>
      <c r="D727" s="15" t="s">
        <v>5053</v>
      </c>
      <c r="F727" s="15" t="s">
        <v>464</v>
      </c>
      <c r="G727" s="15" t="s">
        <v>12250</v>
      </c>
      <c r="H727" s="15">
        <v>710.0</v>
      </c>
      <c r="I727" s="15" t="s">
        <v>14378</v>
      </c>
      <c r="J727" s="15" t="s">
        <v>12250</v>
      </c>
    </row>
    <row r="728">
      <c r="A728" s="15" t="s">
        <v>474</v>
      </c>
      <c r="B728" s="14" t="s">
        <v>7717</v>
      </c>
      <c r="C728" s="15" t="s">
        <v>5058</v>
      </c>
      <c r="D728" s="15" t="s">
        <v>5059</v>
      </c>
      <c r="F728" s="15" t="s">
        <v>474</v>
      </c>
      <c r="G728" s="15" t="s">
        <v>12254</v>
      </c>
      <c r="H728" s="15">
        <v>710.0</v>
      </c>
      <c r="I728" s="15" t="s">
        <v>14381</v>
      </c>
      <c r="J728" s="15" t="s">
        <v>12254</v>
      </c>
    </row>
    <row r="729">
      <c r="A729" s="15" t="s">
        <v>481</v>
      </c>
      <c r="B729" s="14" t="s">
        <v>7719</v>
      </c>
      <c r="C729" s="15" t="s">
        <v>5064</v>
      </c>
      <c r="D729" s="15" t="s">
        <v>5065</v>
      </c>
      <c r="F729" s="15" t="s">
        <v>481</v>
      </c>
      <c r="G729" s="15" t="s">
        <v>12258</v>
      </c>
      <c r="H729" s="15">
        <v>711.0</v>
      </c>
      <c r="I729" s="15" t="s">
        <v>14382</v>
      </c>
      <c r="J729" s="15" t="s">
        <v>12258</v>
      </c>
    </row>
    <row r="730">
      <c r="A730" s="15" t="s">
        <v>489</v>
      </c>
      <c r="B730" s="14" t="s">
        <v>7721</v>
      </c>
      <c r="C730" s="15" t="s">
        <v>5070</v>
      </c>
      <c r="D730" s="15" t="s">
        <v>5071</v>
      </c>
      <c r="F730" s="15" t="s">
        <v>489</v>
      </c>
      <c r="G730" s="15" t="s">
        <v>12262</v>
      </c>
      <c r="H730" s="15">
        <v>711.0</v>
      </c>
      <c r="I730" s="15" t="s">
        <v>14385</v>
      </c>
      <c r="J730" s="15" t="s">
        <v>12262</v>
      </c>
    </row>
    <row r="731">
      <c r="A731" s="15" t="s">
        <v>497</v>
      </c>
      <c r="B731" s="14" t="s">
        <v>7723</v>
      </c>
      <c r="C731" s="15" t="s">
        <v>5076</v>
      </c>
      <c r="D731" s="15" t="s">
        <v>5077</v>
      </c>
      <c r="F731" s="15" t="s">
        <v>497</v>
      </c>
      <c r="G731" s="15" t="s">
        <v>12266</v>
      </c>
      <c r="H731" s="15">
        <v>711.0</v>
      </c>
      <c r="I731" s="15" t="s">
        <v>14386</v>
      </c>
      <c r="J731" s="15" t="s">
        <v>12266</v>
      </c>
    </row>
    <row r="732">
      <c r="A732" s="15" t="s">
        <v>505</v>
      </c>
      <c r="B732" s="14" t="s">
        <v>7725</v>
      </c>
      <c r="C732" s="15" t="s">
        <v>5082</v>
      </c>
      <c r="D732" s="15" t="s">
        <v>5083</v>
      </c>
      <c r="F732" s="15" t="s">
        <v>505</v>
      </c>
      <c r="G732" s="15" t="s">
        <v>12270</v>
      </c>
      <c r="H732" s="15">
        <v>711.0</v>
      </c>
      <c r="I732" s="15" t="s">
        <v>14389</v>
      </c>
      <c r="J732" s="15" t="s">
        <v>12270</v>
      </c>
    </row>
    <row r="733">
      <c r="A733" s="15" t="s">
        <v>513</v>
      </c>
      <c r="B733" s="14" t="s">
        <v>7727</v>
      </c>
      <c r="C733" s="15" t="s">
        <v>5088</v>
      </c>
      <c r="D733" s="21" t="s">
        <v>5089</v>
      </c>
      <c r="F733" s="15" t="s">
        <v>513</v>
      </c>
      <c r="G733" s="15" t="s">
        <v>12272</v>
      </c>
      <c r="H733" s="15">
        <v>712.0</v>
      </c>
      <c r="I733" s="15" t="s">
        <v>14392</v>
      </c>
      <c r="J733" s="15" t="s">
        <v>12272</v>
      </c>
    </row>
    <row r="734">
      <c r="A734" s="15" t="s">
        <v>520</v>
      </c>
      <c r="B734" s="14" t="s">
        <v>7729</v>
      </c>
      <c r="C734" s="15" t="s">
        <v>5094</v>
      </c>
      <c r="D734" s="15" t="s">
        <v>5095</v>
      </c>
      <c r="F734" s="15" t="s">
        <v>520</v>
      </c>
      <c r="G734" s="15" t="s">
        <v>12274</v>
      </c>
      <c r="H734" s="15">
        <v>714.0</v>
      </c>
      <c r="I734" s="15" t="s">
        <v>14395</v>
      </c>
      <c r="J734" s="15" t="s">
        <v>12274</v>
      </c>
    </row>
    <row r="735">
      <c r="A735" s="15" t="s">
        <v>528</v>
      </c>
      <c r="B735" s="14" t="s">
        <v>7731</v>
      </c>
      <c r="C735" s="15" t="s">
        <v>5100</v>
      </c>
      <c r="D735" s="15" t="s">
        <v>5101</v>
      </c>
      <c r="F735" s="15" t="s">
        <v>528</v>
      </c>
      <c r="G735" s="15" t="s">
        <v>12276</v>
      </c>
      <c r="H735" s="15">
        <v>715.0</v>
      </c>
      <c r="I735" s="15" t="s">
        <v>14398</v>
      </c>
      <c r="J735" s="15" t="s">
        <v>12276</v>
      </c>
    </row>
    <row r="736">
      <c r="A736" s="15" t="s">
        <v>535</v>
      </c>
      <c r="B736" s="14" t="s">
        <v>7734</v>
      </c>
      <c r="C736" s="15" t="s">
        <v>5106</v>
      </c>
      <c r="D736" s="15" t="s">
        <v>5107</v>
      </c>
      <c r="F736" s="15" t="s">
        <v>535</v>
      </c>
      <c r="G736" s="15" t="s">
        <v>12278</v>
      </c>
      <c r="H736" s="15">
        <v>715.0</v>
      </c>
      <c r="I736" s="15" t="s">
        <v>14401</v>
      </c>
      <c r="J736" s="15" t="s">
        <v>12278</v>
      </c>
    </row>
    <row r="737">
      <c r="A737" s="15" t="s">
        <v>543</v>
      </c>
      <c r="B737" s="14" t="s">
        <v>7736</v>
      </c>
      <c r="C737" s="15" t="s">
        <v>5112</v>
      </c>
      <c r="D737" s="15" t="s">
        <v>5113</v>
      </c>
      <c r="F737" s="15" t="s">
        <v>543</v>
      </c>
      <c r="G737" s="15" t="s">
        <v>12281</v>
      </c>
      <c r="H737" s="15">
        <v>716.0</v>
      </c>
      <c r="I737" s="15" t="s">
        <v>14404</v>
      </c>
      <c r="J737" s="15" t="s">
        <v>12281</v>
      </c>
    </row>
    <row r="738">
      <c r="A738" s="15" t="s">
        <v>553</v>
      </c>
      <c r="B738" s="14" t="s">
        <v>7738</v>
      </c>
      <c r="C738" s="15" t="s">
        <v>5118</v>
      </c>
      <c r="D738" s="15" t="s">
        <v>5119</v>
      </c>
      <c r="F738" s="15" t="s">
        <v>553</v>
      </c>
      <c r="G738" s="15" t="s">
        <v>12285</v>
      </c>
      <c r="H738" s="15">
        <v>717.0</v>
      </c>
      <c r="I738" s="15" t="s">
        <v>14407</v>
      </c>
      <c r="J738" s="15" t="s">
        <v>12285</v>
      </c>
    </row>
    <row r="739">
      <c r="A739" s="15" t="s">
        <v>561</v>
      </c>
      <c r="B739" s="14" t="s">
        <v>7740</v>
      </c>
      <c r="C739" s="15" t="s">
        <v>5124</v>
      </c>
      <c r="D739" s="15" t="s">
        <v>5125</v>
      </c>
      <c r="F739" s="15" t="s">
        <v>561</v>
      </c>
      <c r="G739" s="15" t="s">
        <v>12784</v>
      </c>
      <c r="H739" s="15">
        <v>717.0</v>
      </c>
      <c r="I739" s="15" t="s">
        <v>14410</v>
      </c>
      <c r="J739" s="15" t="s">
        <v>12784</v>
      </c>
    </row>
    <row r="740">
      <c r="A740" s="15" t="s">
        <v>569</v>
      </c>
      <c r="B740" s="14" t="s">
        <v>7743</v>
      </c>
      <c r="C740" s="15" t="s">
        <v>5130</v>
      </c>
      <c r="D740" s="15" t="s">
        <v>5131</v>
      </c>
      <c r="F740" s="15" t="s">
        <v>569</v>
      </c>
      <c r="G740" s="15" t="s">
        <v>12291</v>
      </c>
      <c r="H740" s="15">
        <v>719.0</v>
      </c>
      <c r="I740" s="15" t="s">
        <v>14413</v>
      </c>
      <c r="J740" s="15" t="s">
        <v>12291</v>
      </c>
    </row>
    <row r="741">
      <c r="A741" s="15" t="s">
        <v>577</v>
      </c>
      <c r="B741" s="14" t="s">
        <v>7837</v>
      </c>
      <c r="C741" s="15" t="s">
        <v>5136</v>
      </c>
      <c r="D741" s="15" t="s">
        <v>5137</v>
      </c>
      <c r="F741" s="15" t="s">
        <v>577</v>
      </c>
      <c r="G741" s="15" t="s">
        <v>12293</v>
      </c>
      <c r="H741" s="15">
        <v>719.0</v>
      </c>
      <c r="I741" s="15" t="s">
        <v>14416</v>
      </c>
      <c r="J741" s="15" t="s">
        <v>12293</v>
      </c>
    </row>
    <row r="742">
      <c r="A742" s="15" t="s">
        <v>587</v>
      </c>
      <c r="B742" s="14" t="s">
        <v>7841</v>
      </c>
      <c r="C742" s="15" t="s">
        <v>5142</v>
      </c>
      <c r="D742" s="15" t="s">
        <v>5143</v>
      </c>
      <c r="F742" s="15" t="s">
        <v>587</v>
      </c>
      <c r="G742" s="15" t="s">
        <v>12299</v>
      </c>
      <c r="H742" s="15">
        <v>720.0</v>
      </c>
      <c r="I742" s="15" t="s">
        <v>14418</v>
      </c>
      <c r="J742" s="15" t="s">
        <v>12299</v>
      </c>
    </row>
    <row r="743">
      <c r="A743" s="15" t="s">
        <v>595</v>
      </c>
      <c r="B743" s="14" t="s">
        <v>7747</v>
      </c>
      <c r="C743" s="15" t="s">
        <v>5148</v>
      </c>
      <c r="D743" s="15" t="s">
        <v>5149</v>
      </c>
      <c r="F743" s="15" t="s">
        <v>595</v>
      </c>
      <c r="G743" s="15" t="s">
        <v>12303</v>
      </c>
      <c r="H743" s="15">
        <v>720.0</v>
      </c>
      <c r="I743" s="15" t="s">
        <v>14421</v>
      </c>
      <c r="J743" s="15" t="s">
        <v>12303</v>
      </c>
    </row>
    <row r="744">
      <c r="A744" s="15" t="s">
        <v>603</v>
      </c>
      <c r="B744" s="14" t="s">
        <v>7749</v>
      </c>
      <c r="C744" s="15" t="s">
        <v>5154</v>
      </c>
      <c r="D744" s="15" t="s">
        <v>5155</v>
      </c>
      <c r="F744" s="15" t="s">
        <v>603</v>
      </c>
      <c r="G744" s="15" t="s">
        <v>12307</v>
      </c>
      <c r="H744" s="15">
        <v>722.0</v>
      </c>
      <c r="I744" s="15" t="s">
        <v>14424</v>
      </c>
      <c r="J744" s="15" t="s">
        <v>12307</v>
      </c>
    </row>
    <row r="745">
      <c r="A745" s="15" t="s">
        <v>611</v>
      </c>
      <c r="B745" s="14" t="s">
        <v>7751</v>
      </c>
      <c r="C745" s="15" t="s">
        <v>5160</v>
      </c>
      <c r="D745" s="15" t="s">
        <v>5161</v>
      </c>
      <c r="F745" s="15" t="s">
        <v>611</v>
      </c>
      <c r="G745" s="15" t="s">
        <v>12311</v>
      </c>
      <c r="H745" s="15">
        <v>723.0</v>
      </c>
      <c r="I745" s="15" t="s">
        <v>14426</v>
      </c>
      <c r="J745" s="15" t="s">
        <v>12311</v>
      </c>
    </row>
    <row r="746">
      <c r="A746" s="15" t="s">
        <v>619</v>
      </c>
      <c r="B746" s="14" t="s">
        <v>7753</v>
      </c>
      <c r="C746" s="15" t="s">
        <v>5166</v>
      </c>
      <c r="D746" s="15" t="s">
        <v>5167</v>
      </c>
      <c r="F746" s="15" t="s">
        <v>619</v>
      </c>
      <c r="G746" s="15" t="s">
        <v>12313</v>
      </c>
      <c r="H746" s="15">
        <v>724.0</v>
      </c>
      <c r="I746" s="15" t="s">
        <v>14429</v>
      </c>
      <c r="J746" s="15" t="s">
        <v>12313</v>
      </c>
    </row>
    <row r="747">
      <c r="A747" s="15" t="s">
        <v>627</v>
      </c>
      <c r="B747" s="14" t="s">
        <v>7755</v>
      </c>
      <c r="C747" s="15" t="s">
        <v>5172</v>
      </c>
      <c r="D747" s="15" t="s">
        <v>5173</v>
      </c>
      <c r="F747" s="15" t="s">
        <v>627</v>
      </c>
      <c r="G747" s="15" t="s">
        <v>12315</v>
      </c>
      <c r="H747" s="15">
        <v>724.0</v>
      </c>
      <c r="I747" s="15" t="s">
        <v>14430</v>
      </c>
      <c r="J747" s="15" t="s">
        <v>12315</v>
      </c>
    </row>
    <row r="748">
      <c r="A748" s="15" t="s">
        <v>641</v>
      </c>
      <c r="B748" s="14" t="s">
        <v>7757</v>
      </c>
      <c r="C748" s="15" t="s">
        <v>5178</v>
      </c>
      <c r="D748" s="15" t="s">
        <v>5179</v>
      </c>
      <c r="F748" s="15" t="s">
        <v>641</v>
      </c>
      <c r="G748" s="15" t="s">
        <v>12317</v>
      </c>
      <c r="H748" s="15">
        <v>727.0</v>
      </c>
      <c r="I748" s="15" t="s">
        <v>14432</v>
      </c>
      <c r="J748" s="15" t="s">
        <v>12317</v>
      </c>
    </row>
    <row r="749">
      <c r="A749" s="15" t="s">
        <v>650</v>
      </c>
      <c r="B749" s="14" t="s">
        <v>7759</v>
      </c>
      <c r="C749" s="15" t="s">
        <v>5184</v>
      </c>
      <c r="D749" s="15" t="s">
        <v>5185</v>
      </c>
      <c r="F749" s="15" t="s">
        <v>650</v>
      </c>
      <c r="G749" s="15" t="s">
        <v>12321</v>
      </c>
      <c r="H749" s="15">
        <v>729.0</v>
      </c>
      <c r="I749" s="15" t="s">
        <v>14435</v>
      </c>
      <c r="J749" s="15" t="s">
        <v>12321</v>
      </c>
    </row>
    <row r="750">
      <c r="A750" s="15" t="s">
        <v>660</v>
      </c>
      <c r="B750" s="14" t="s">
        <v>7761</v>
      </c>
      <c r="C750" s="15" t="s">
        <v>5189</v>
      </c>
      <c r="D750" s="15" t="s">
        <v>5190</v>
      </c>
      <c r="F750" s="15" t="s">
        <v>660</v>
      </c>
      <c r="G750" s="15" t="s">
        <v>12323</v>
      </c>
      <c r="H750" s="15">
        <v>729.0</v>
      </c>
      <c r="I750" s="15" t="s">
        <v>14438</v>
      </c>
      <c r="J750" s="15" t="s">
        <v>12323</v>
      </c>
    </row>
    <row r="751">
      <c r="A751" s="15" t="s">
        <v>668</v>
      </c>
      <c r="B751" s="14" t="s">
        <v>7763</v>
      </c>
      <c r="C751" s="15" t="s">
        <v>5198</v>
      </c>
      <c r="D751" s="15" t="s">
        <v>5199</v>
      </c>
      <c r="F751" s="15" t="s">
        <v>668</v>
      </c>
      <c r="G751" s="15" t="s">
        <v>12325</v>
      </c>
      <c r="H751" s="15">
        <v>729.0</v>
      </c>
      <c r="I751" s="15" t="s">
        <v>14440</v>
      </c>
      <c r="J751" s="15" t="s">
        <v>12325</v>
      </c>
    </row>
    <row r="752">
      <c r="A752" s="15" t="s">
        <v>678</v>
      </c>
      <c r="B752" s="14" t="s">
        <v>7765</v>
      </c>
      <c r="C752" s="15" t="s">
        <v>5204</v>
      </c>
      <c r="D752" s="15" t="s">
        <v>5205</v>
      </c>
      <c r="F752" s="15" t="s">
        <v>678</v>
      </c>
      <c r="G752" s="15" t="s">
        <v>12330</v>
      </c>
      <c r="H752" s="15">
        <v>729.0</v>
      </c>
      <c r="I752" s="15" t="s">
        <v>14443</v>
      </c>
      <c r="J752" s="15" t="s">
        <v>12330</v>
      </c>
    </row>
    <row r="753">
      <c r="A753" s="15" t="s">
        <v>686</v>
      </c>
      <c r="B753" s="14" t="s">
        <v>7767</v>
      </c>
      <c r="C753" s="15" t="s">
        <v>5210</v>
      </c>
      <c r="D753" s="15" t="s">
        <v>5211</v>
      </c>
      <c r="F753" s="15" t="s">
        <v>686</v>
      </c>
      <c r="G753" s="15" t="s">
        <v>12332</v>
      </c>
      <c r="H753" s="15">
        <v>731.0</v>
      </c>
      <c r="I753" s="15" t="s">
        <v>14446</v>
      </c>
      <c r="J753" s="15" t="s">
        <v>12332</v>
      </c>
    </row>
    <row r="754">
      <c r="A754" s="15" t="s">
        <v>694</v>
      </c>
      <c r="B754" s="14" t="s">
        <v>7769</v>
      </c>
      <c r="C754" s="15" t="s">
        <v>5215</v>
      </c>
      <c r="D754" s="15" t="s">
        <v>5216</v>
      </c>
      <c r="F754" s="15" t="s">
        <v>694</v>
      </c>
      <c r="G754" s="15" t="s">
        <v>12334</v>
      </c>
      <c r="H754" s="15">
        <v>731.0</v>
      </c>
      <c r="I754" s="15" t="s">
        <v>14449</v>
      </c>
      <c r="J754" s="15" t="s">
        <v>12334</v>
      </c>
    </row>
    <row r="755">
      <c r="A755" s="15" t="s">
        <v>702</v>
      </c>
      <c r="B755" s="14" t="s">
        <v>7771</v>
      </c>
      <c r="C755" s="15" t="s">
        <v>5221</v>
      </c>
      <c r="D755" s="15" t="s">
        <v>5222</v>
      </c>
      <c r="F755" s="15" t="s">
        <v>702</v>
      </c>
      <c r="G755" s="15" t="s">
        <v>12338</v>
      </c>
      <c r="H755" s="15">
        <v>731.0</v>
      </c>
      <c r="I755" s="15" t="s">
        <v>14452</v>
      </c>
      <c r="J755" s="15" t="s">
        <v>12338</v>
      </c>
    </row>
    <row r="756">
      <c r="A756" s="15" t="s">
        <v>710</v>
      </c>
      <c r="B756" s="14" t="s">
        <v>7773</v>
      </c>
      <c r="C756" s="15" t="s">
        <v>5227</v>
      </c>
      <c r="D756" s="15" t="s">
        <v>5228</v>
      </c>
      <c r="F756" s="15" t="s">
        <v>710</v>
      </c>
      <c r="G756" s="15" t="s">
        <v>12340</v>
      </c>
      <c r="H756" s="15">
        <v>732.0</v>
      </c>
      <c r="I756" s="15" t="s">
        <v>14455</v>
      </c>
      <c r="J756" s="15" t="s">
        <v>12340</v>
      </c>
    </row>
    <row r="757">
      <c r="A757" s="15" t="s">
        <v>718</v>
      </c>
      <c r="B757" s="14" t="s">
        <v>7775</v>
      </c>
      <c r="C757" s="15" t="s">
        <v>5233</v>
      </c>
      <c r="D757" s="15" t="s">
        <v>5234</v>
      </c>
      <c r="F757" s="15" t="s">
        <v>718</v>
      </c>
      <c r="G757" s="15" t="s">
        <v>12342</v>
      </c>
      <c r="H757" s="15">
        <v>734.0</v>
      </c>
      <c r="I757" s="15" t="s">
        <v>14458</v>
      </c>
      <c r="J757" s="15" t="s">
        <v>12342</v>
      </c>
    </row>
    <row r="758">
      <c r="A758" s="15" t="s">
        <v>728</v>
      </c>
      <c r="B758" s="14" t="s">
        <v>7777</v>
      </c>
      <c r="C758" s="15" t="s">
        <v>5239</v>
      </c>
      <c r="D758" s="15" t="s">
        <v>5240</v>
      </c>
      <c r="F758" s="15" t="s">
        <v>728</v>
      </c>
      <c r="G758" s="15" t="s">
        <v>12344</v>
      </c>
      <c r="H758" s="15">
        <v>735.0</v>
      </c>
      <c r="I758" s="15" t="s">
        <v>14461</v>
      </c>
      <c r="J758" s="15" t="s">
        <v>12344</v>
      </c>
    </row>
    <row r="759">
      <c r="A759" s="15" t="s">
        <v>735</v>
      </c>
      <c r="B759" s="14" t="s">
        <v>7780</v>
      </c>
      <c r="C759" s="15" t="s">
        <v>5245</v>
      </c>
      <c r="D759" s="15" t="s">
        <v>5246</v>
      </c>
      <c r="F759" s="15" t="s">
        <v>735</v>
      </c>
      <c r="G759" s="15" t="s">
        <v>12346</v>
      </c>
      <c r="H759" s="15">
        <v>735.0</v>
      </c>
      <c r="I759" s="15" t="s">
        <v>14464</v>
      </c>
      <c r="J759" s="15" t="s">
        <v>12346</v>
      </c>
    </row>
    <row r="760">
      <c r="A760" s="15" t="s">
        <v>743</v>
      </c>
      <c r="B760" s="14" t="s">
        <v>7783</v>
      </c>
      <c r="C760" s="15" t="s">
        <v>5251</v>
      </c>
      <c r="D760" s="15" t="s">
        <v>5252</v>
      </c>
      <c r="F760" s="15" t="s">
        <v>743</v>
      </c>
      <c r="G760" s="15" t="s">
        <v>12349</v>
      </c>
      <c r="H760" s="15">
        <v>736.0</v>
      </c>
      <c r="I760" s="15" t="s">
        <v>14467</v>
      </c>
      <c r="J760" s="15" t="s">
        <v>12349</v>
      </c>
    </row>
    <row r="761">
      <c r="A761" s="15" t="s">
        <v>751</v>
      </c>
      <c r="B761" s="14" t="s">
        <v>7785</v>
      </c>
      <c r="C761" s="15" t="s">
        <v>5257</v>
      </c>
      <c r="D761" s="15" t="s">
        <v>5258</v>
      </c>
      <c r="F761" s="15" t="s">
        <v>751</v>
      </c>
      <c r="G761" s="15" t="s">
        <v>12353</v>
      </c>
      <c r="H761" s="15">
        <v>736.0</v>
      </c>
      <c r="I761" s="15" t="s">
        <v>14470</v>
      </c>
      <c r="J761" s="15" t="s">
        <v>12353</v>
      </c>
    </row>
    <row r="762">
      <c r="A762" s="15" t="s">
        <v>759</v>
      </c>
      <c r="B762" s="14" t="s">
        <v>7788</v>
      </c>
      <c r="C762" s="15" t="s">
        <v>5263</v>
      </c>
      <c r="D762" s="15" t="s">
        <v>5264</v>
      </c>
      <c r="F762" s="15" t="s">
        <v>759</v>
      </c>
      <c r="G762" s="15" t="s">
        <v>12357</v>
      </c>
      <c r="H762" s="15">
        <v>736.0</v>
      </c>
      <c r="I762" s="15" t="s">
        <v>14473</v>
      </c>
      <c r="J762" s="15" t="s">
        <v>12357</v>
      </c>
    </row>
    <row r="763">
      <c r="A763" s="15" t="s">
        <v>767</v>
      </c>
      <c r="B763" s="14" t="s">
        <v>7790</v>
      </c>
      <c r="C763" s="15" t="s">
        <v>5269</v>
      </c>
      <c r="D763" s="15" t="s">
        <v>5270</v>
      </c>
      <c r="F763" s="15" t="s">
        <v>767</v>
      </c>
      <c r="G763" s="15" t="s">
        <v>12361</v>
      </c>
      <c r="H763" s="15">
        <v>738.0</v>
      </c>
      <c r="I763" s="15" t="s">
        <v>14476</v>
      </c>
      <c r="J763" s="15" t="s">
        <v>12361</v>
      </c>
    </row>
    <row r="764">
      <c r="A764" s="15" t="s">
        <v>775</v>
      </c>
      <c r="B764" s="14" t="s">
        <v>7793</v>
      </c>
      <c r="C764" s="15" t="s">
        <v>5278</v>
      </c>
      <c r="D764" s="15" t="s">
        <v>5279</v>
      </c>
      <c r="F764" s="15" t="s">
        <v>775</v>
      </c>
      <c r="G764" s="15" t="s">
        <v>14480</v>
      </c>
      <c r="H764" s="15">
        <v>739.0</v>
      </c>
      <c r="I764" s="15" t="s">
        <v>14479</v>
      </c>
      <c r="J764" s="15" t="s">
        <v>14480</v>
      </c>
    </row>
    <row r="765">
      <c r="A765" s="15" t="s">
        <v>783</v>
      </c>
      <c r="B765" s="14" t="s">
        <v>7795</v>
      </c>
      <c r="C765" s="15" t="s">
        <v>5284</v>
      </c>
      <c r="D765" s="21" t="s">
        <v>5285</v>
      </c>
      <c r="F765" s="15" t="s">
        <v>783</v>
      </c>
      <c r="G765" s="15" t="s">
        <v>12369</v>
      </c>
      <c r="H765" s="15">
        <v>739.0</v>
      </c>
      <c r="I765" s="15" t="s">
        <v>14483</v>
      </c>
      <c r="J765" s="15" t="s">
        <v>12369</v>
      </c>
    </row>
    <row r="766">
      <c r="A766" s="15" t="s">
        <v>791</v>
      </c>
      <c r="B766" s="14" t="s">
        <v>7798</v>
      </c>
      <c r="C766" s="15" t="s">
        <v>5290</v>
      </c>
      <c r="D766" s="15" t="s">
        <v>5291</v>
      </c>
      <c r="F766" s="15" t="s">
        <v>791</v>
      </c>
      <c r="G766" s="15" t="s">
        <v>12373</v>
      </c>
      <c r="H766" s="15">
        <v>739.0</v>
      </c>
      <c r="I766" s="15" t="s">
        <v>14486</v>
      </c>
      <c r="J766" s="15" t="s">
        <v>12373</v>
      </c>
    </row>
    <row r="767">
      <c r="A767" s="15" t="s">
        <v>799</v>
      </c>
      <c r="B767" s="14" t="s">
        <v>7801</v>
      </c>
      <c r="C767" s="15" t="s">
        <v>5296</v>
      </c>
      <c r="D767" s="15" t="s">
        <v>5297</v>
      </c>
      <c r="F767" s="15" t="s">
        <v>799</v>
      </c>
      <c r="G767" s="15" t="s">
        <v>12377</v>
      </c>
      <c r="H767" s="15">
        <v>740.0</v>
      </c>
      <c r="I767" s="15" t="s">
        <v>14489</v>
      </c>
      <c r="J767" s="15" t="s">
        <v>12377</v>
      </c>
    </row>
    <row r="768">
      <c r="A768" s="15" t="s">
        <v>813</v>
      </c>
      <c r="B768" s="14" t="s">
        <v>7803</v>
      </c>
      <c r="C768" s="15" t="s">
        <v>5302</v>
      </c>
      <c r="D768" s="15" t="s">
        <v>5303</v>
      </c>
      <c r="F768" s="15" t="s">
        <v>813</v>
      </c>
      <c r="G768" s="15" t="s">
        <v>12383</v>
      </c>
      <c r="H768" s="15">
        <v>740.0</v>
      </c>
      <c r="I768" s="15" t="s">
        <v>14492</v>
      </c>
      <c r="J768" s="15" t="s">
        <v>12383</v>
      </c>
    </row>
    <row r="769">
      <c r="A769" s="15" t="s">
        <v>820</v>
      </c>
      <c r="B769" s="14" t="s">
        <v>7805</v>
      </c>
      <c r="C769" s="15" t="s">
        <v>5308</v>
      </c>
      <c r="D769" s="15" t="s">
        <v>5309</v>
      </c>
      <c r="F769" s="15" t="s">
        <v>820</v>
      </c>
      <c r="G769" s="15" t="s">
        <v>12387</v>
      </c>
      <c r="H769" s="15">
        <v>741.0</v>
      </c>
      <c r="I769" s="15" t="s">
        <v>14495</v>
      </c>
      <c r="J769" s="15" t="s">
        <v>12387</v>
      </c>
    </row>
    <row r="770">
      <c r="A770" s="15" t="s">
        <v>828</v>
      </c>
      <c r="B770" s="14" t="s">
        <v>7808</v>
      </c>
      <c r="C770" s="15" t="s">
        <v>5314</v>
      </c>
      <c r="D770" s="15" t="s">
        <v>5315</v>
      </c>
      <c r="F770" s="15" t="s">
        <v>828</v>
      </c>
      <c r="G770" s="15" t="s">
        <v>12391</v>
      </c>
      <c r="H770" s="15">
        <v>741.0</v>
      </c>
      <c r="I770" s="15" t="s">
        <v>14498</v>
      </c>
      <c r="J770" s="15" t="s">
        <v>12391</v>
      </c>
    </row>
    <row r="771">
      <c r="A771" s="15" t="s">
        <v>836</v>
      </c>
      <c r="B771" s="14" t="s">
        <v>7810</v>
      </c>
      <c r="C771" s="15" t="s">
        <v>5320</v>
      </c>
      <c r="D771" s="15" t="s">
        <v>5321</v>
      </c>
      <c r="F771" s="15" t="s">
        <v>836</v>
      </c>
      <c r="G771" s="15" t="s">
        <v>12393</v>
      </c>
      <c r="H771" s="15">
        <v>742.0</v>
      </c>
      <c r="I771" s="15" t="s">
        <v>14501</v>
      </c>
      <c r="J771" s="15" t="s">
        <v>12393</v>
      </c>
    </row>
    <row r="772">
      <c r="A772" s="15" t="s">
        <v>844</v>
      </c>
      <c r="B772" s="14" t="s">
        <v>7812</v>
      </c>
      <c r="C772" s="15" t="s">
        <v>5329</v>
      </c>
      <c r="D772" s="15" t="s">
        <v>5330</v>
      </c>
      <c r="F772" s="15" t="s">
        <v>844</v>
      </c>
      <c r="G772" s="15" t="s">
        <v>12397</v>
      </c>
      <c r="H772" s="15">
        <v>743.0</v>
      </c>
      <c r="I772" s="15" t="s">
        <v>14505</v>
      </c>
      <c r="J772" s="15" t="s">
        <v>12397</v>
      </c>
    </row>
    <row r="773">
      <c r="A773" s="15" t="s">
        <v>852</v>
      </c>
      <c r="B773" s="14" t="s">
        <v>7814</v>
      </c>
      <c r="C773" s="15" t="s">
        <v>5335</v>
      </c>
      <c r="D773" s="15" t="s">
        <v>5336</v>
      </c>
      <c r="F773" s="15" t="s">
        <v>852</v>
      </c>
      <c r="G773" s="15" t="s">
        <v>12400</v>
      </c>
      <c r="H773" s="15">
        <v>743.0</v>
      </c>
      <c r="I773" s="15" t="s">
        <v>14508</v>
      </c>
      <c r="J773" s="15" t="s">
        <v>12400</v>
      </c>
    </row>
    <row r="774">
      <c r="A774" s="15" t="s">
        <v>860</v>
      </c>
      <c r="B774" s="14" t="s">
        <v>7817</v>
      </c>
      <c r="C774" s="15" t="s">
        <v>5341</v>
      </c>
      <c r="D774" s="15" t="s">
        <v>5342</v>
      </c>
      <c r="F774" s="15" t="s">
        <v>860</v>
      </c>
      <c r="G774" s="15" t="s">
        <v>12404</v>
      </c>
      <c r="H774" s="15">
        <v>744.0</v>
      </c>
      <c r="I774" s="15" t="s">
        <v>14511</v>
      </c>
      <c r="J774" s="15" t="s">
        <v>12404</v>
      </c>
    </row>
    <row r="775">
      <c r="A775" s="15" t="s">
        <v>868</v>
      </c>
      <c r="B775" s="14" t="s">
        <v>7820</v>
      </c>
      <c r="C775" s="15" t="s">
        <v>5347</v>
      </c>
      <c r="D775" s="15" t="s">
        <v>5348</v>
      </c>
      <c r="F775" s="15" t="s">
        <v>868</v>
      </c>
      <c r="G775" s="15" t="s">
        <v>12408</v>
      </c>
      <c r="H775" s="15">
        <v>745.0</v>
      </c>
      <c r="I775" s="15" t="s">
        <v>14514</v>
      </c>
      <c r="J775" s="15" t="s">
        <v>12408</v>
      </c>
    </row>
    <row r="776">
      <c r="A776" s="15" t="s">
        <v>876</v>
      </c>
      <c r="B776" s="14" t="s">
        <v>7823</v>
      </c>
      <c r="C776" s="15" t="s">
        <v>5352</v>
      </c>
      <c r="D776" s="15" t="s">
        <v>5353</v>
      </c>
      <c r="F776" s="15" t="s">
        <v>876</v>
      </c>
      <c r="G776" s="15" t="s">
        <v>12412</v>
      </c>
      <c r="H776" s="15">
        <v>745.0</v>
      </c>
      <c r="I776" s="15" t="s">
        <v>14517</v>
      </c>
      <c r="J776" s="15" t="s">
        <v>12412</v>
      </c>
    </row>
    <row r="777">
      <c r="A777" s="15" t="s">
        <v>884</v>
      </c>
      <c r="B777" s="14" t="s">
        <v>7825</v>
      </c>
      <c r="C777" s="15" t="s">
        <v>5358</v>
      </c>
      <c r="D777" s="15" t="s">
        <v>5359</v>
      </c>
      <c r="F777" s="15" t="s">
        <v>884</v>
      </c>
      <c r="G777" s="15" t="s">
        <v>12416</v>
      </c>
      <c r="H777" s="15">
        <v>746.0</v>
      </c>
      <c r="I777" s="15" t="s">
        <v>14520</v>
      </c>
      <c r="J777" s="15" t="s">
        <v>12416</v>
      </c>
    </row>
    <row r="778">
      <c r="A778" s="15" t="s">
        <v>894</v>
      </c>
      <c r="B778" s="14" t="s">
        <v>7828</v>
      </c>
      <c r="C778" s="15" t="s">
        <v>5364</v>
      </c>
      <c r="D778" s="15" t="s">
        <v>5365</v>
      </c>
      <c r="F778" s="15" t="s">
        <v>894</v>
      </c>
      <c r="G778" s="15" t="s">
        <v>12420</v>
      </c>
      <c r="H778" s="15">
        <v>747.0</v>
      </c>
      <c r="I778" s="15" t="s">
        <v>14523</v>
      </c>
      <c r="J778" s="15" t="s">
        <v>12420</v>
      </c>
    </row>
    <row r="779">
      <c r="A779" s="15" t="s">
        <v>901</v>
      </c>
      <c r="B779" s="14" t="s">
        <v>7831</v>
      </c>
      <c r="C779" s="15" t="s">
        <v>5370</v>
      </c>
      <c r="D779" s="15" t="s">
        <v>5371</v>
      </c>
      <c r="F779" s="15" t="s">
        <v>901</v>
      </c>
      <c r="G779" s="15" t="s">
        <v>12424</v>
      </c>
      <c r="H779" s="15">
        <v>747.0</v>
      </c>
      <c r="I779" s="15" t="s">
        <v>14526</v>
      </c>
      <c r="J779" s="15" t="s">
        <v>12424</v>
      </c>
    </row>
    <row r="780">
      <c r="A780" s="15" t="s">
        <v>909</v>
      </c>
      <c r="B780" s="14" t="s">
        <v>7833</v>
      </c>
      <c r="C780" s="15" t="s">
        <v>5376</v>
      </c>
      <c r="D780" s="15" t="s">
        <v>5377</v>
      </c>
      <c r="F780" s="15" t="s">
        <v>909</v>
      </c>
      <c r="G780" s="15" t="s">
        <v>12428</v>
      </c>
      <c r="H780" s="15">
        <v>748.0</v>
      </c>
      <c r="I780" s="15" t="s">
        <v>14529</v>
      </c>
      <c r="J780" s="15" t="s">
        <v>12428</v>
      </c>
    </row>
    <row r="781">
      <c r="A781" s="15" t="s">
        <v>917</v>
      </c>
      <c r="B781" s="14" t="s">
        <v>7836</v>
      </c>
      <c r="C781" s="15" t="s">
        <v>5382</v>
      </c>
      <c r="D781" s="15" t="s">
        <v>5383</v>
      </c>
      <c r="F781" s="15" t="s">
        <v>917</v>
      </c>
      <c r="G781" s="15" t="s">
        <v>12432</v>
      </c>
      <c r="H781" s="15">
        <v>748.0</v>
      </c>
      <c r="I781" s="15" t="s">
        <v>14532</v>
      </c>
      <c r="J781" s="15" t="s">
        <v>12432</v>
      </c>
    </row>
    <row r="782">
      <c r="A782" s="15" t="s">
        <v>925</v>
      </c>
      <c r="B782" s="14" t="s">
        <v>7839</v>
      </c>
      <c r="C782" s="15" t="s">
        <v>5389</v>
      </c>
      <c r="D782" s="15" t="s">
        <v>5390</v>
      </c>
      <c r="F782" s="15" t="s">
        <v>925</v>
      </c>
      <c r="G782" s="15" t="s">
        <v>12436</v>
      </c>
      <c r="H782" s="15">
        <v>748.0</v>
      </c>
      <c r="I782" s="15" t="s">
        <v>14535</v>
      </c>
      <c r="J782" s="15" t="s">
        <v>12436</v>
      </c>
    </row>
    <row r="783">
      <c r="A783" s="15" t="s">
        <v>933</v>
      </c>
      <c r="B783" s="14" t="s">
        <v>7843</v>
      </c>
      <c r="C783" s="15" t="s">
        <v>5395</v>
      </c>
      <c r="D783" s="21" t="s">
        <v>5396</v>
      </c>
      <c r="F783" s="15" t="s">
        <v>933</v>
      </c>
      <c r="G783" s="15" t="s">
        <v>12440</v>
      </c>
      <c r="H783" s="15">
        <v>748.0</v>
      </c>
      <c r="I783" s="15" t="s">
        <v>14538</v>
      </c>
      <c r="J783" s="15" t="s">
        <v>12440</v>
      </c>
    </row>
    <row r="784">
      <c r="A784" s="15" t="s">
        <v>945</v>
      </c>
      <c r="B784" s="14" t="s">
        <v>7845</v>
      </c>
      <c r="C784" s="15" t="s">
        <v>5401</v>
      </c>
      <c r="D784" s="15" t="s">
        <v>5402</v>
      </c>
      <c r="F784" s="15" t="s">
        <v>945</v>
      </c>
      <c r="G784" s="15" t="s">
        <v>12444</v>
      </c>
      <c r="H784" s="15">
        <v>749.0</v>
      </c>
      <c r="I784" s="15" t="s">
        <v>14541</v>
      </c>
      <c r="J784" s="15" t="s">
        <v>12444</v>
      </c>
    </row>
    <row r="785">
      <c r="A785" s="15" t="s">
        <v>953</v>
      </c>
      <c r="B785" s="14" t="s">
        <v>7848</v>
      </c>
      <c r="C785" s="15" t="s">
        <v>5407</v>
      </c>
      <c r="D785" s="15" t="s">
        <v>5408</v>
      </c>
      <c r="F785" s="15" t="s">
        <v>953</v>
      </c>
      <c r="G785" s="15" t="s">
        <v>12446</v>
      </c>
      <c r="H785" s="15">
        <v>749.0</v>
      </c>
      <c r="I785" s="15" t="s">
        <v>14544</v>
      </c>
      <c r="J785" s="15" t="s">
        <v>12446</v>
      </c>
    </row>
    <row r="786">
      <c r="A786" s="15" t="s">
        <v>961</v>
      </c>
      <c r="B786" s="14" t="s">
        <v>7851</v>
      </c>
      <c r="C786" s="15" t="s">
        <v>5413</v>
      </c>
      <c r="D786" s="15" t="s">
        <v>5414</v>
      </c>
      <c r="F786" s="15" t="s">
        <v>961</v>
      </c>
      <c r="G786" s="15" t="s">
        <v>12450</v>
      </c>
      <c r="H786" s="15">
        <v>749.0</v>
      </c>
      <c r="I786" s="15" t="s">
        <v>14547</v>
      </c>
      <c r="J786" s="15" t="s">
        <v>12450</v>
      </c>
    </row>
    <row r="787">
      <c r="A787" s="15" t="s">
        <v>969</v>
      </c>
      <c r="B787" s="14" t="s">
        <v>7854</v>
      </c>
      <c r="C787" s="15" t="s">
        <v>5419</v>
      </c>
      <c r="D787" s="15" t="s">
        <v>5420</v>
      </c>
      <c r="F787" s="15" t="s">
        <v>969</v>
      </c>
      <c r="G787" s="15" t="s">
        <v>14551</v>
      </c>
      <c r="H787" s="15">
        <v>750.0</v>
      </c>
      <c r="I787" s="15" t="s">
        <v>14550</v>
      </c>
      <c r="J787" s="15" t="s">
        <v>14551</v>
      </c>
    </row>
    <row r="788">
      <c r="A788" s="15" t="s">
        <v>979</v>
      </c>
      <c r="B788" s="14" t="s">
        <v>7856</v>
      </c>
      <c r="C788" s="15" t="s">
        <v>5425</v>
      </c>
      <c r="D788" s="15" t="s">
        <v>5426</v>
      </c>
      <c r="F788" s="15" t="s">
        <v>979</v>
      </c>
      <c r="G788" s="15" t="s">
        <v>12456</v>
      </c>
      <c r="H788" s="15">
        <v>750.0</v>
      </c>
      <c r="I788" s="15" t="s">
        <v>14554</v>
      </c>
      <c r="J788" s="15" t="s">
        <v>12456</v>
      </c>
    </row>
    <row r="789">
      <c r="A789" s="15" t="s">
        <v>986</v>
      </c>
      <c r="B789" s="14" t="s">
        <v>7859</v>
      </c>
      <c r="C789" s="15" t="s">
        <v>5431</v>
      </c>
      <c r="D789" s="15" t="s">
        <v>5432</v>
      </c>
      <c r="F789" s="15" t="s">
        <v>986</v>
      </c>
      <c r="G789" s="15" t="s">
        <v>12460</v>
      </c>
      <c r="H789" s="15">
        <v>750.0</v>
      </c>
      <c r="I789" s="15" t="s">
        <v>14556</v>
      </c>
      <c r="J789" s="15" t="s">
        <v>12460</v>
      </c>
    </row>
    <row r="790">
      <c r="A790" s="15" t="s">
        <v>994</v>
      </c>
      <c r="B790" s="14" t="s">
        <v>7862</v>
      </c>
      <c r="C790" s="15" t="s">
        <v>5437</v>
      </c>
      <c r="D790" s="15" t="s">
        <v>5438</v>
      </c>
      <c r="F790" s="15" t="s">
        <v>994</v>
      </c>
      <c r="G790" s="15" t="s">
        <v>12466</v>
      </c>
      <c r="H790" s="15">
        <v>751.0</v>
      </c>
      <c r="I790" s="15" t="s">
        <v>14559</v>
      </c>
      <c r="J790" s="15" t="s">
        <v>12466</v>
      </c>
    </row>
    <row r="791">
      <c r="A791" s="15" t="s">
        <v>1002</v>
      </c>
      <c r="B791" s="14" t="s">
        <v>7864</v>
      </c>
      <c r="C791" s="15" t="s">
        <v>5443</v>
      </c>
      <c r="D791" s="15" t="s">
        <v>5444</v>
      </c>
      <c r="F791" s="15" t="s">
        <v>1002</v>
      </c>
      <c r="G791" s="15" t="s">
        <v>12470</v>
      </c>
      <c r="H791" s="15">
        <v>751.0</v>
      </c>
      <c r="I791" s="15" t="s">
        <v>14562</v>
      </c>
      <c r="J791" s="15" t="s">
        <v>12470</v>
      </c>
    </row>
    <row r="792">
      <c r="A792" s="15" t="s">
        <v>1010</v>
      </c>
      <c r="B792" s="14" t="s">
        <v>7866</v>
      </c>
      <c r="C792" s="15" t="s">
        <v>5449</v>
      </c>
      <c r="D792" s="15" t="s">
        <v>5450</v>
      </c>
      <c r="F792" s="15" t="s">
        <v>1010</v>
      </c>
      <c r="G792" s="15" t="s">
        <v>12474</v>
      </c>
      <c r="H792" s="15">
        <v>752.0</v>
      </c>
      <c r="I792" s="15" t="s">
        <v>14565</v>
      </c>
      <c r="J792" s="15" t="s">
        <v>12474</v>
      </c>
    </row>
    <row r="793">
      <c r="A793" s="15" t="s">
        <v>1036</v>
      </c>
      <c r="B793" s="14" t="s">
        <v>7868</v>
      </c>
      <c r="C793" s="15" t="s">
        <v>5455</v>
      </c>
      <c r="D793" s="15" t="s">
        <v>5456</v>
      </c>
      <c r="F793" s="15" t="s">
        <v>1036</v>
      </c>
      <c r="G793" s="15" t="s">
        <v>12480</v>
      </c>
      <c r="H793" s="15">
        <v>752.0</v>
      </c>
      <c r="I793" s="15" t="s">
        <v>14566</v>
      </c>
      <c r="J793" s="15" t="s">
        <v>12480</v>
      </c>
    </row>
    <row r="794">
      <c r="A794" s="15" t="s">
        <v>1028</v>
      </c>
      <c r="B794" s="14" t="s">
        <v>7871</v>
      </c>
      <c r="C794" s="15" t="s">
        <v>5461</v>
      </c>
      <c r="D794" s="15" t="s">
        <v>5462</v>
      </c>
      <c r="F794" s="15" t="s">
        <v>1028</v>
      </c>
      <c r="G794" s="15" t="s">
        <v>12478</v>
      </c>
      <c r="H794" s="15">
        <v>752.0</v>
      </c>
      <c r="I794" s="15" t="s">
        <v>14569</v>
      </c>
      <c r="J794" s="15" t="s">
        <v>12478</v>
      </c>
    </row>
    <row r="795">
      <c r="A795" s="15" t="s">
        <v>1044</v>
      </c>
      <c r="B795" s="14" t="s">
        <v>7873</v>
      </c>
      <c r="C795" s="15" t="s">
        <v>5467</v>
      </c>
      <c r="D795" s="15" t="s">
        <v>5468</v>
      </c>
      <c r="F795" s="15" t="s">
        <v>1044</v>
      </c>
      <c r="G795" s="15" t="s">
        <v>12482</v>
      </c>
      <c r="H795" s="15">
        <v>752.0</v>
      </c>
      <c r="I795" s="15" t="s">
        <v>14572</v>
      </c>
      <c r="J795" s="15" t="s">
        <v>12482</v>
      </c>
    </row>
    <row r="796">
      <c r="A796" s="15" t="s">
        <v>1057</v>
      </c>
      <c r="B796" s="14" t="s">
        <v>7875</v>
      </c>
      <c r="C796" s="15" t="s">
        <v>5473</v>
      </c>
      <c r="D796" s="15" t="s">
        <v>5474</v>
      </c>
      <c r="F796" s="15" t="s">
        <v>1057</v>
      </c>
      <c r="G796" s="15" t="s">
        <v>12486</v>
      </c>
      <c r="H796" s="15">
        <v>753.0</v>
      </c>
      <c r="I796" s="15" t="s">
        <v>14575</v>
      </c>
      <c r="J796" s="15" t="s">
        <v>12486</v>
      </c>
    </row>
    <row r="797">
      <c r="A797" s="15" t="s">
        <v>1065</v>
      </c>
      <c r="B797" s="14" t="s">
        <v>7878</v>
      </c>
      <c r="C797" s="15" t="s">
        <v>5479</v>
      </c>
      <c r="D797" s="21" t="s">
        <v>5480</v>
      </c>
      <c r="F797" s="15" t="s">
        <v>1065</v>
      </c>
      <c r="G797" s="15" t="s">
        <v>12488</v>
      </c>
      <c r="H797" s="15">
        <v>753.0</v>
      </c>
      <c r="I797" s="15" t="s">
        <v>14578</v>
      </c>
      <c r="J797" s="15" t="s">
        <v>12488</v>
      </c>
    </row>
    <row r="798">
      <c r="A798" s="15" t="s">
        <v>1075</v>
      </c>
      <c r="B798" s="14" t="s">
        <v>7881</v>
      </c>
      <c r="C798" s="15" t="s">
        <v>5485</v>
      </c>
      <c r="D798" s="15" t="s">
        <v>5486</v>
      </c>
      <c r="F798" s="15" t="s">
        <v>1075</v>
      </c>
      <c r="G798" s="15" t="s">
        <v>12492</v>
      </c>
      <c r="H798" s="15">
        <v>753.0</v>
      </c>
      <c r="I798" s="15" t="s">
        <v>14581</v>
      </c>
      <c r="J798" s="15" t="s">
        <v>12492</v>
      </c>
    </row>
    <row r="799">
      <c r="A799" s="15" t="s">
        <v>1082</v>
      </c>
      <c r="B799" s="14" t="s">
        <v>7884</v>
      </c>
      <c r="C799" s="15" t="s">
        <v>7986</v>
      </c>
      <c r="D799" s="15" t="s">
        <v>5492</v>
      </c>
      <c r="F799" s="15" t="s">
        <v>1082</v>
      </c>
      <c r="G799" s="15" t="s">
        <v>12496</v>
      </c>
      <c r="H799" s="15">
        <v>753.0</v>
      </c>
      <c r="I799" s="15" t="s">
        <v>14583</v>
      </c>
      <c r="J799" s="15" t="s">
        <v>12496</v>
      </c>
    </row>
    <row r="800">
      <c r="A800" s="15" t="s">
        <v>136</v>
      </c>
      <c r="B800" s="14" t="s">
        <v>7886</v>
      </c>
      <c r="C800" s="15" t="s">
        <v>5497</v>
      </c>
      <c r="D800" s="15" t="s">
        <v>5498</v>
      </c>
      <c r="F800" s="15" t="s">
        <v>136</v>
      </c>
      <c r="G800" s="15" t="s">
        <v>12500</v>
      </c>
      <c r="H800" s="15">
        <v>753.0</v>
      </c>
      <c r="I800" s="15" t="s">
        <v>14586</v>
      </c>
      <c r="J800" s="15" t="s">
        <v>12500</v>
      </c>
    </row>
    <row r="801">
      <c r="A801" s="15" t="s">
        <v>1099</v>
      </c>
      <c r="B801" s="14" t="s">
        <v>7889</v>
      </c>
      <c r="C801" s="15" t="s">
        <v>5503</v>
      </c>
      <c r="D801" s="15" t="s">
        <v>5504</v>
      </c>
      <c r="F801" s="15" t="s">
        <v>1099</v>
      </c>
      <c r="G801" s="15" t="s">
        <v>12502</v>
      </c>
      <c r="H801" s="15">
        <v>753.0</v>
      </c>
      <c r="I801" s="15" t="s">
        <v>14589</v>
      </c>
      <c r="J801" s="15" t="s">
        <v>12502</v>
      </c>
    </row>
    <row r="802">
      <c r="A802" s="15" t="s">
        <v>1113</v>
      </c>
      <c r="B802" s="14" t="s">
        <v>7891</v>
      </c>
      <c r="C802" s="15" t="s">
        <v>5509</v>
      </c>
      <c r="D802" s="15" t="s">
        <v>5510</v>
      </c>
      <c r="F802" s="15" t="s">
        <v>1113</v>
      </c>
      <c r="G802" s="15" t="s">
        <v>12508</v>
      </c>
      <c r="H802" s="15">
        <v>753.0</v>
      </c>
      <c r="I802" s="15" t="s">
        <v>14592</v>
      </c>
      <c r="J802" s="15" t="s">
        <v>12508</v>
      </c>
    </row>
    <row r="803">
      <c r="A803" s="15" t="s">
        <v>1123</v>
      </c>
      <c r="B803" s="14" t="s">
        <v>7893</v>
      </c>
      <c r="C803" s="15" t="s">
        <v>5515</v>
      </c>
      <c r="D803" s="15" t="s">
        <v>5516</v>
      </c>
      <c r="F803" s="15" t="s">
        <v>1123</v>
      </c>
      <c r="G803" s="15" t="s">
        <v>12512</v>
      </c>
      <c r="H803" s="15">
        <v>754.0</v>
      </c>
      <c r="I803" s="15" t="s">
        <v>5514</v>
      </c>
      <c r="J803" s="15" t="s">
        <v>12512</v>
      </c>
    </row>
    <row r="804">
      <c r="A804" s="15" t="s">
        <v>1131</v>
      </c>
      <c r="B804" s="14" t="s">
        <v>7896</v>
      </c>
      <c r="C804" s="15" t="s">
        <v>5521</v>
      </c>
      <c r="D804" s="15" t="s">
        <v>5522</v>
      </c>
      <c r="F804" s="15" t="s">
        <v>1131</v>
      </c>
      <c r="G804" s="15" t="s">
        <v>12516</v>
      </c>
      <c r="H804" s="15">
        <v>754.0</v>
      </c>
      <c r="I804" s="15" t="s">
        <v>5520</v>
      </c>
      <c r="J804" s="15" t="s">
        <v>12516</v>
      </c>
    </row>
    <row r="805">
      <c r="A805" s="15" t="s">
        <v>1139</v>
      </c>
      <c r="B805" s="14" t="s">
        <v>7899</v>
      </c>
      <c r="C805" s="15" t="s">
        <v>5527</v>
      </c>
      <c r="D805" s="15" t="s">
        <v>5528</v>
      </c>
      <c r="F805" s="15" t="s">
        <v>1139</v>
      </c>
      <c r="G805" s="15" t="s">
        <v>12520</v>
      </c>
      <c r="H805" s="15">
        <v>754.0</v>
      </c>
      <c r="I805" s="15" t="s">
        <v>5526</v>
      </c>
      <c r="J805" s="15" t="s">
        <v>12520</v>
      </c>
    </row>
    <row r="806">
      <c r="A806" s="15" t="s">
        <v>1161</v>
      </c>
      <c r="B806" s="14" t="s">
        <v>7901</v>
      </c>
      <c r="C806" s="15" t="s">
        <v>5533</v>
      </c>
      <c r="D806" s="15" t="s">
        <v>5534</v>
      </c>
      <c r="F806" s="15" t="s">
        <v>1161</v>
      </c>
      <c r="G806" s="15" t="s">
        <v>12526</v>
      </c>
      <c r="H806" s="15">
        <v>754.0</v>
      </c>
      <c r="I806" s="15" t="s">
        <v>5532</v>
      </c>
      <c r="J806" s="15" t="s">
        <v>12526</v>
      </c>
    </row>
    <row r="807">
      <c r="A807" s="15" t="s">
        <v>1171</v>
      </c>
      <c r="B807" s="14" t="s">
        <v>7903</v>
      </c>
      <c r="C807" s="15" t="s">
        <v>5539</v>
      </c>
      <c r="D807" s="15" t="s">
        <v>5540</v>
      </c>
      <c r="F807" s="15" t="s">
        <v>1171</v>
      </c>
      <c r="G807" s="15" t="s">
        <v>12528</v>
      </c>
      <c r="H807" s="15">
        <v>754.0</v>
      </c>
      <c r="I807" s="15" t="s">
        <v>5538</v>
      </c>
      <c r="J807" s="15" t="s">
        <v>12528</v>
      </c>
    </row>
    <row r="808">
      <c r="A808" s="15" t="s">
        <v>1183</v>
      </c>
      <c r="B808" s="14" t="s">
        <v>7905</v>
      </c>
      <c r="C808" s="15" t="s">
        <v>5545</v>
      </c>
      <c r="D808" s="15" t="s">
        <v>5546</v>
      </c>
      <c r="F808" s="15" t="s">
        <v>1183</v>
      </c>
      <c r="G808" s="15" t="s">
        <v>12532</v>
      </c>
      <c r="H808" s="15">
        <v>754.0</v>
      </c>
      <c r="I808" s="15" t="s">
        <v>5544</v>
      </c>
      <c r="J808" s="15" t="s">
        <v>12532</v>
      </c>
    </row>
    <row r="809">
      <c r="A809" s="15" t="s">
        <v>1190</v>
      </c>
      <c r="B809" s="14" t="s">
        <v>7908</v>
      </c>
      <c r="C809" s="15" t="s">
        <v>5550</v>
      </c>
      <c r="D809" s="15" t="s">
        <v>5551</v>
      </c>
      <c r="F809" s="15" t="s">
        <v>1190</v>
      </c>
      <c r="G809" s="15" t="s">
        <v>12536</v>
      </c>
      <c r="H809" s="15">
        <v>754.0</v>
      </c>
      <c r="I809" s="15" t="s">
        <v>5549</v>
      </c>
      <c r="J809" s="15" t="s">
        <v>12536</v>
      </c>
    </row>
    <row r="810">
      <c r="A810" s="15" t="s">
        <v>1198</v>
      </c>
      <c r="B810" s="14" t="s">
        <v>7910</v>
      </c>
      <c r="C810" s="15" t="s">
        <v>5556</v>
      </c>
      <c r="D810" s="15" t="s">
        <v>5557</v>
      </c>
      <c r="F810" s="15" t="s">
        <v>1198</v>
      </c>
      <c r="G810" s="15" t="s">
        <v>12540</v>
      </c>
      <c r="H810" s="15">
        <v>754.0</v>
      </c>
      <c r="I810" s="15" t="s">
        <v>14605</v>
      </c>
      <c r="J810" s="15" t="s">
        <v>12540</v>
      </c>
    </row>
    <row r="811">
      <c r="A811" s="15" t="s">
        <v>1204</v>
      </c>
      <c r="B811" s="14" t="s">
        <v>7913</v>
      </c>
      <c r="C811" s="15" t="s">
        <v>5562</v>
      </c>
      <c r="D811" s="15" t="s">
        <v>5563</v>
      </c>
      <c r="F811" s="15" t="s">
        <v>1204</v>
      </c>
      <c r="G811" s="15" t="s">
        <v>12544</v>
      </c>
      <c r="H811" s="15">
        <v>755.0</v>
      </c>
      <c r="I811" s="15" t="s">
        <v>14608</v>
      </c>
      <c r="J811" s="15" t="s">
        <v>12544</v>
      </c>
    </row>
    <row r="812">
      <c r="A812" s="15" t="s">
        <v>1212</v>
      </c>
      <c r="B812" s="14" t="s">
        <v>7915</v>
      </c>
      <c r="C812" s="15" t="s">
        <v>5568</v>
      </c>
      <c r="D812" s="21" t="s">
        <v>5569</v>
      </c>
      <c r="F812" s="15" t="s">
        <v>1212</v>
      </c>
      <c r="G812" s="15" t="s">
        <v>12548</v>
      </c>
      <c r="H812" s="15">
        <v>755.0</v>
      </c>
      <c r="I812" s="15" t="s">
        <v>14611</v>
      </c>
      <c r="J812" s="15" t="s">
        <v>12548</v>
      </c>
    </row>
    <row r="813">
      <c r="A813" s="15" t="s">
        <v>1220</v>
      </c>
      <c r="B813" s="14" t="s">
        <v>7918</v>
      </c>
      <c r="C813" s="15" t="s">
        <v>5574</v>
      </c>
      <c r="D813" s="15" t="s">
        <v>5575</v>
      </c>
      <c r="F813" s="15" t="s">
        <v>1220</v>
      </c>
      <c r="G813" s="15" t="s">
        <v>12552</v>
      </c>
      <c r="H813" s="15">
        <v>755.0</v>
      </c>
      <c r="I813" s="15" t="s">
        <v>14614</v>
      </c>
      <c r="J813" s="15" t="s">
        <v>12552</v>
      </c>
    </row>
    <row r="814">
      <c r="A814" s="15" t="s">
        <v>1228</v>
      </c>
      <c r="B814" s="14" t="s">
        <v>7920</v>
      </c>
      <c r="C814" s="15" t="s">
        <v>5580</v>
      </c>
      <c r="D814" s="15" t="s">
        <v>5581</v>
      </c>
      <c r="F814" s="15" t="s">
        <v>1228</v>
      </c>
      <c r="G814" s="15" t="s">
        <v>12556</v>
      </c>
      <c r="H814" s="15">
        <v>755.0</v>
      </c>
      <c r="I814" s="15" t="s">
        <v>14617</v>
      </c>
      <c r="J814" s="15" t="s">
        <v>12556</v>
      </c>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c r="D845" s="21"/>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row r="1001">
      <c r="B1001" s="16"/>
    </row>
  </sheetData>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5"/>
    <col customWidth="1" min="3" max="3" width="31.63"/>
    <col customWidth="1" min="6" max="6" width="24.5"/>
  </cols>
  <sheetData>
    <row r="1">
      <c r="A1" s="15" t="s">
        <v>9248</v>
      </c>
      <c r="B1" s="15" t="s">
        <v>9249</v>
      </c>
      <c r="C1" s="15" t="s">
        <v>9250</v>
      </c>
      <c r="D1" s="15" t="s">
        <v>7</v>
      </c>
      <c r="E1" s="15" t="s">
        <v>15643</v>
      </c>
      <c r="F1" s="15" t="s">
        <v>10</v>
      </c>
      <c r="G1" s="15" t="s">
        <v>11</v>
      </c>
    </row>
    <row r="2">
      <c r="A2" s="15" t="s">
        <v>9259</v>
      </c>
      <c r="B2" s="14" t="s">
        <v>5588</v>
      </c>
      <c r="C2" s="15" t="s">
        <v>9260</v>
      </c>
      <c r="D2" s="15" t="s">
        <v>19</v>
      </c>
      <c r="E2" s="14" t="s">
        <v>5588</v>
      </c>
      <c r="F2" s="15" t="s">
        <v>21</v>
      </c>
      <c r="G2" s="15" t="s">
        <v>22</v>
      </c>
    </row>
    <row r="3">
      <c r="A3" s="15" t="s">
        <v>9263</v>
      </c>
      <c r="B3" s="14" t="s">
        <v>5591</v>
      </c>
      <c r="C3" s="15" t="s">
        <v>9264</v>
      </c>
      <c r="D3" s="15" t="s">
        <v>28</v>
      </c>
      <c r="E3" s="14" t="s">
        <v>5591</v>
      </c>
      <c r="F3" s="15" t="s">
        <v>30</v>
      </c>
      <c r="G3" s="15" t="s">
        <v>31</v>
      </c>
    </row>
    <row r="4">
      <c r="A4" s="15" t="s">
        <v>9265</v>
      </c>
      <c r="B4" s="14" t="s">
        <v>5594</v>
      </c>
      <c r="C4" s="15" t="s">
        <v>9266</v>
      </c>
      <c r="D4" s="15" t="s">
        <v>36</v>
      </c>
      <c r="E4" s="14" t="s">
        <v>5594</v>
      </c>
      <c r="F4" s="15" t="s">
        <v>38</v>
      </c>
      <c r="G4" s="15" t="s">
        <v>39</v>
      </c>
    </row>
    <row r="5">
      <c r="A5" s="15" t="s">
        <v>9267</v>
      </c>
      <c r="B5" s="14" t="s">
        <v>5597</v>
      </c>
      <c r="C5" s="15" t="s">
        <v>9268</v>
      </c>
      <c r="D5" s="15" t="s">
        <v>46</v>
      </c>
      <c r="E5" s="14" t="s">
        <v>5597</v>
      </c>
      <c r="F5" s="15" t="s">
        <v>47</v>
      </c>
      <c r="G5" s="15" t="s">
        <v>48</v>
      </c>
    </row>
    <row r="6">
      <c r="A6" s="15" t="s">
        <v>9270</v>
      </c>
      <c r="B6" s="14" t="s">
        <v>5600</v>
      </c>
      <c r="C6" s="15" t="s">
        <v>9271</v>
      </c>
      <c r="D6" s="15" t="s">
        <v>55</v>
      </c>
      <c r="E6" s="14" t="s">
        <v>5600</v>
      </c>
      <c r="F6" s="15" t="s">
        <v>57</v>
      </c>
      <c r="G6" s="15" t="s">
        <v>58</v>
      </c>
    </row>
    <row r="7">
      <c r="A7" s="15" t="s">
        <v>9272</v>
      </c>
      <c r="B7" s="14" t="s">
        <v>5603</v>
      </c>
      <c r="C7" s="15" t="s">
        <v>9273</v>
      </c>
      <c r="D7" s="15" t="s">
        <v>63</v>
      </c>
      <c r="E7" s="14" t="s">
        <v>5603</v>
      </c>
      <c r="F7" s="15" t="s">
        <v>65</v>
      </c>
      <c r="G7" s="15" t="s">
        <v>66</v>
      </c>
    </row>
    <row r="8">
      <c r="A8" s="15" t="s">
        <v>9274</v>
      </c>
      <c r="B8" s="14" t="s">
        <v>5606</v>
      </c>
      <c r="C8" s="15" t="s">
        <v>9275</v>
      </c>
      <c r="D8" s="15" t="s">
        <v>71</v>
      </c>
      <c r="E8" s="14" t="s">
        <v>5606</v>
      </c>
      <c r="F8" s="15" t="s">
        <v>73</v>
      </c>
      <c r="G8" s="15" t="s">
        <v>74</v>
      </c>
    </row>
    <row r="9">
      <c r="A9" s="15" t="s">
        <v>9277</v>
      </c>
      <c r="B9" s="14" t="s">
        <v>5609</v>
      </c>
      <c r="C9" s="15" t="s">
        <v>9278</v>
      </c>
      <c r="D9" s="15" t="s">
        <v>79</v>
      </c>
      <c r="E9" s="14" t="s">
        <v>5609</v>
      </c>
      <c r="F9" s="15" t="s">
        <v>81</v>
      </c>
      <c r="G9" s="15" t="s">
        <v>82</v>
      </c>
    </row>
    <row r="10">
      <c r="A10" s="15" t="s">
        <v>9280</v>
      </c>
      <c r="B10" s="14" t="s">
        <v>5612</v>
      </c>
      <c r="C10" s="15" t="s">
        <v>9281</v>
      </c>
      <c r="D10" s="15" t="s">
        <v>87</v>
      </c>
      <c r="E10" s="14" t="s">
        <v>5612</v>
      </c>
      <c r="F10" s="15" t="s">
        <v>89</v>
      </c>
      <c r="G10" s="15" t="s">
        <v>90</v>
      </c>
    </row>
    <row r="11">
      <c r="A11" s="15" t="s">
        <v>9283</v>
      </c>
      <c r="B11" s="14" t="s">
        <v>5615</v>
      </c>
      <c r="C11" s="15" t="s">
        <v>9284</v>
      </c>
      <c r="D11" s="15" t="s">
        <v>95</v>
      </c>
      <c r="E11" s="14" t="s">
        <v>5615</v>
      </c>
      <c r="F11" s="15" t="s">
        <v>97</v>
      </c>
      <c r="G11" s="15" t="s">
        <v>98</v>
      </c>
    </row>
    <row r="12">
      <c r="A12" s="15" t="s">
        <v>9285</v>
      </c>
      <c r="B12" s="14" t="s">
        <v>5618</v>
      </c>
      <c r="C12" s="15" t="s">
        <v>9286</v>
      </c>
      <c r="D12" s="15" t="s">
        <v>103</v>
      </c>
      <c r="E12" s="14" t="s">
        <v>5618</v>
      </c>
      <c r="F12" s="15" t="s">
        <v>105</v>
      </c>
      <c r="G12" s="15" t="s">
        <v>106</v>
      </c>
    </row>
    <row r="13">
      <c r="A13" s="15" t="s">
        <v>9288</v>
      </c>
      <c r="B13" s="14" t="s">
        <v>5621</v>
      </c>
      <c r="C13" s="15" t="s">
        <v>9289</v>
      </c>
      <c r="D13" s="15" t="s">
        <v>111</v>
      </c>
      <c r="E13" s="14" t="s">
        <v>5621</v>
      </c>
      <c r="F13" s="15" t="s">
        <v>113</v>
      </c>
      <c r="G13" s="15" t="s">
        <v>114</v>
      </c>
    </row>
    <row r="14">
      <c r="A14" s="15" t="s">
        <v>9292</v>
      </c>
      <c r="B14" s="14" t="s">
        <v>5624</v>
      </c>
      <c r="C14" s="15" t="s">
        <v>9293</v>
      </c>
      <c r="D14" s="15" t="s">
        <v>119</v>
      </c>
      <c r="E14" s="14" t="s">
        <v>5624</v>
      </c>
      <c r="F14" s="15" t="s">
        <v>121</v>
      </c>
      <c r="G14" s="15" t="s">
        <v>122</v>
      </c>
    </row>
    <row r="15">
      <c r="A15" s="15" t="s">
        <v>9295</v>
      </c>
      <c r="B15" s="14" t="s">
        <v>5626</v>
      </c>
      <c r="C15" s="15" t="s">
        <v>9296</v>
      </c>
      <c r="D15" s="15" t="s">
        <v>129</v>
      </c>
      <c r="E15" s="14" t="s">
        <v>5626</v>
      </c>
      <c r="F15" s="15" t="s">
        <v>130</v>
      </c>
      <c r="G15" s="15" t="s">
        <v>131</v>
      </c>
    </row>
    <row r="16">
      <c r="A16" s="15" t="s">
        <v>9297</v>
      </c>
      <c r="B16" s="14" t="s">
        <v>5629</v>
      </c>
      <c r="C16" s="15" t="s">
        <v>9298</v>
      </c>
      <c r="D16" s="15" t="s">
        <v>138</v>
      </c>
      <c r="E16" s="14" t="s">
        <v>5629</v>
      </c>
      <c r="F16" s="15" t="s">
        <v>139</v>
      </c>
      <c r="G16" s="15" t="s">
        <v>140</v>
      </c>
    </row>
    <row r="17">
      <c r="A17" s="15" t="s">
        <v>9299</v>
      </c>
      <c r="B17" s="14" t="s">
        <v>5632</v>
      </c>
      <c r="C17" s="15" t="s">
        <v>9300</v>
      </c>
      <c r="D17" s="15" t="s">
        <v>145</v>
      </c>
      <c r="E17" s="14" t="s">
        <v>5632</v>
      </c>
      <c r="F17" s="15" t="s">
        <v>147</v>
      </c>
      <c r="G17" s="15" t="s">
        <v>148</v>
      </c>
    </row>
    <row r="18">
      <c r="A18" s="15" t="s">
        <v>9302</v>
      </c>
      <c r="B18" s="14" t="s">
        <v>5635</v>
      </c>
      <c r="C18" s="15" t="s">
        <v>9303</v>
      </c>
      <c r="D18" s="15" t="s">
        <v>153</v>
      </c>
      <c r="E18" s="14" t="s">
        <v>5635</v>
      </c>
      <c r="F18" s="15" t="s">
        <v>155</v>
      </c>
      <c r="G18" s="15" t="s">
        <v>156</v>
      </c>
    </row>
    <row r="19">
      <c r="A19" s="15" t="s">
        <v>9304</v>
      </c>
      <c r="B19" s="14" t="s">
        <v>5638</v>
      </c>
      <c r="C19" s="15" t="s">
        <v>9305</v>
      </c>
      <c r="D19" s="15" t="s">
        <v>161</v>
      </c>
      <c r="E19" s="14" t="s">
        <v>5638</v>
      </c>
      <c r="F19" s="15" t="s">
        <v>163</v>
      </c>
      <c r="G19" s="15" t="s">
        <v>164</v>
      </c>
    </row>
    <row r="20">
      <c r="A20" s="15" t="s">
        <v>9308</v>
      </c>
      <c r="B20" s="14" t="s">
        <v>5641</v>
      </c>
      <c r="C20" s="15" t="s">
        <v>9309</v>
      </c>
      <c r="D20" s="15" t="s">
        <v>169</v>
      </c>
      <c r="E20" s="14" t="s">
        <v>5641</v>
      </c>
      <c r="F20" s="15" t="s">
        <v>171</v>
      </c>
      <c r="G20" s="15" t="s">
        <v>172</v>
      </c>
    </row>
    <row r="21">
      <c r="A21" s="15" t="s">
        <v>9311</v>
      </c>
      <c r="B21" s="14" t="s">
        <v>5644</v>
      </c>
      <c r="C21" s="15" t="s">
        <v>9312</v>
      </c>
      <c r="D21" s="15" t="s">
        <v>177</v>
      </c>
      <c r="E21" s="14" t="s">
        <v>5591</v>
      </c>
      <c r="F21" s="15" t="s">
        <v>179</v>
      </c>
      <c r="G21" s="15" t="s">
        <v>180</v>
      </c>
    </row>
    <row r="22">
      <c r="A22" s="15" t="s">
        <v>9314</v>
      </c>
      <c r="B22" s="14" t="s">
        <v>5646</v>
      </c>
      <c r="C22" s="15" t="s">
        <v>9315</v>
      </c>
      <c r="D22" s="15" t="s">
        <v>185</v>
      </c>
      <c r="E22" s="14" t="s">
        <v>5646</v>
      </c>
      <c r="F22" s="15" t="s">
        <v>187</v>
      </c>
      <c r="G22" s="15" t="s">
        <v>188</v>
      </c>
    </row>
    <row r="23">
      <c r="A23" s="15" t="s">
        <v>9317</v>
      </c>
      <c r="B23" s="14" t="s">
        <v>5649</v>
      </c>
      <c r="C23" s="15" t="s">
        <v>9318</v>
      </c>
      <c r="D23" s="15" t="s">
        <v>193</v>
      </c>
      <c r="E23" s="14" t="s">
        <v>5649</v>
      </c>
      <c r="F23" s="15" t="s">
        <v>195</v>
      </c>
      <c r="G23" s="15" t="s">
        <v>196</v>
      </c>
    </row>
    <row r="24">
      <c r="A24" s="15" t="s">
        <v>9320</v>
      </c>
      <c r="B24" s="14" t="s">
        <v>5652</v>
      </c>
      <c r="C24" s="15" t="s">
        <v>9321</v>
      </c>
      <c r="D24" s="15" t="s">
        <v>201</v>
      </c>
      <c r="E24" s="14" t="s">
        <v>5652</v>
      </c>
      <c r="F24" s="15" t="s">
        <v>203</v>
      </c>
      <c r="G24" s="15" t="s">
        <v>204</v>
      </c>
    </row>
    <row r="25">
      <c r="A25" s="15" t="s">
        <v>9322</v>
      </c>
      <c r="B25" s="14" t="s">
        <v>5654</v>
      </c>
      <c r="C25" s="15" t="s">
        <v>9323</v>
      </c>
      <c r="D25" s="15" t="s">
        <v>211</v>
      </c>
      <c r="E25" s="14" t="s">
        <v>5654</v>
      </c>
      <c r="F25" s="15" t="s">
        <v>212</v>
      </c>
      <c r="G25" s="15" t="s">
        <v>213</v>
      </c>
    </row>
    <row r="26">
      <c r="A26" s="15" t="s">
        <v>9324</v>
      </c>
      <c r="B26" s="14" t="s">
        <v>5657</v>
      </c>
      <c r="C26" s="15" t="s">
        <v>9325</v>
      </c>
      <c r="D26" s="15" t="s">
        <v>218</v>
      </c>
      <c r="E26" s="14" t="s">
        <v>5657</v>
      </c>
      <c r="F26" s="15" t="s">
        <v>220</v>
      </c>
      <c r="G26" s="15" t="s">
        <v>221</v>
      </c>
    </row>
    <row r="27">
      <c r="A27" s="15" t="s">
        <v>9327</v>
      </c>
      <c r="B27" s="14" t="s">
        <v>5659</v>
      </c>
      <c r="C27" s="15" t="s">
        <v>9328</v>
      </c>
      <c r="D27" s="15" t="s">
        <v>226</v>
      </c>
      <c r="E27" s="14" t="s">
        <v>5659</v>
      </c>
      <c r="F27" s="15" t="s">
        <v>228</v>
      </c>
      <c r="G27" s="15" t="s">
        <v>229</v>
      </c>
    </row>
    <row r="28">
      <c r="A28" s="15" t="s">
        <v>9330</v>
      </c>
      <c r="B28" s="14" t="s">
        <v>5661</v>
      </c>
      <c r="C28" s="15" t="s">
        <v>9331</v>
      </c>
      <c r="D28" s="15" t="s">
        <v>234</v>
      </c>
      <c r="E28" s="14" t="s">
        <v>5661</v>
      </c>
      <c r="F28" s="15" t="s">
        <v>236</v>
      </c>
      <c r="G28" s="15" t="s">
        <v>237</v>
      </c>
    </row>
    <row r="29">
      <c r="A29" s="15" t="s">
        <v>9332</v>
      </c>
      <c r="B29" s="14" t="s">
        <v>5664</v>
      </c>
      <c r="C29" s="15" t="s">
        <v>9333</v>
      </c>
      <c r="D29" s="15" t="s">
        <v>244</v>
      </c>
      <c r="E29" s="14" t="s">
        <v>5664</v>
      </c>
      <c r="F29" s="15" t="s">
        <v>246</v>
      </c>
      <c r="G29" s="15" t="s">
        <v>247</v>
      </c>
    </row>
    <row r="30">
      <c r="A30" s="15" t="s">
        <v>9335</v>
      </c>
      <c r="B30" s="14" t="s">
        <v>5666</v>
      </c>
      <c r="C30" s="15" t="s">
        <v>9336</v>
      </c>
      <c r="D30" s="15" t="s">
        <v>254</v>
      </c>
      <c r="E30" s="14" t="s">
        <v>5666</v>
      </c>
      <c r="F30" s="15" t="s">
        <v>256</v>
      </c>
      <c r="G30" s="15" t="s">
        <v>257</v>
      </c>
    </row>
    <row r="31">
      <c r="A31" s="15" t="s">
        <v>9338</v>
      </c>
      <c r="B31" s="14" t="s">
        <v>5669</v>
      </c>
      <c r="C31" s="15" t="s">
        <v>9339</v>
      </c>
      <c r="D31" s="15" t="s">
        <v>262</v>
      </c>
      <c r="E31" s="14" t="s">
        <v>5594</v>
      </c>
      <c r="F31" s="15" t="s">
        <v>264</v>
      </c>
      <c r="G31" s="15" t="s">
        <v>265</v>
      </c>
    </row>
    <row r="32">
      <c r="A32" s="15" t="s">
        <v>9340</v>
      </c>
      <c r="B32" s="14" t="s">
        <v>5671</v>
      </c>
      <c r="C32" s="15" t="s">
        <v>9341</v>
      </c>
      <c r="D32" s="15" t="s">
        <v>268</v>
      </c>
      <c r="E32" s="14" t="s">
        <v>5671</v>
      </c>
      <c r="F32" s="15" t="s">
        <v>270</v>
      </c>
      <c r="G32" s="15" t="s">
        <v>271</v>
      </c>
    </row>
    <row r="33">
      <c r="A33" s="15" t="s">
        <v>9343</v>
      </c>
      <c r="B33" s="14" t="s">
        <v>5674</v>
      </c>
      <c r="C33" s="15" t="s">
        <v>9344</v>
      </c>
      <c r="D33" s="15" t="s">
        <v>278</v>
      </c>
      <c r="E33" s="14" t="s">
        <v>5674</v>
      </c>
      <c r="F33" s="15" t="s">
        <v>280</v>
      </c>
      <c r="G33" s="15" t="s">
        <v>281</v>
      </c>
    </row>
    <row r="34">
      <c r="A34" s="15" t="s">
        <v>9345</v>
      </c>
      <c r="B34" s="14" t="s">
        <v>5676</v>
      </c>
      <c r="C34" s="15" t="s">
        <v>9346</v>
      </c>
      <c r="D34" s="15" t="s">
        <v>286</v>
      </c>
      <c r="E34" s="14" t="s">
        <v>5676</v>
      </c>
      <c r="F34" s="15" t="s">
        <v>288</v>
      </c>
      <c r="G34" s="15" t="s">
        <v>289</v>
      </c>
    </row>
    <row r="35">
      <c r="A35" s="15" t="s">
        <v>9348</v>
      </c>
      <c r="B35" s="14" t="s">
        <v>5678</v>
      </c>
      <c r="C35" s="15" t="s">
        <v>9349</v>
      </c>
      <c r="D35" s="15" t="s">
        <v>296</v>
      </c>
      <c r="E35" s="14" t="s">
        <v>5678</v>
      </c>
      <c r="F35" s="15" t="s">
        <v>297</v>
      </c>
      <c r="G35" s="15" t="s">
        <v>298</v>
      </c>
    </row>
    <row r="36">
      <c r="A36" s="15" t="s">
        <v>9351</v>
      </c>
      <c r="B36" s="14" t="s">
        <v>5680</v>
      </c>
      <c r="C36" s="15" t="s">
        <v>9352</v>
      </c>
      <c r="D36" s="15" t="s">
        <v>303</v>
      </c>
      <c r="E36" s="14" t="s">
        <v>5680</v>
      </c>
      <c r="F36" s="15" t="s">
        <v>305</v>
      </c>
      <c r="G36" s="15" t="s">
        <v>306</v>
      </c>
    </row>
    <row r="37">
      <c r="A37" s="15" t="s">
        <v>9353</v>
      </c>
      <c r="B37" s="14" t="s">
        <v>5682</v>
      </c>
      <c r="C37" s="15" t="s">
        <v>9354</v>
      </c>
      <c r="D37" s="15" t="s">
        <v>313</v>
      </c>
      <c r="E37" s="14" t="s">
        <v>5682</v>
      </c>
      <c r="F37" s="15" t="s">
        <v>315</v>
      </c>
      <c r="G37" s="15" t="s">
        <v>316</v>
      </c>
    </row>
    <row r="38">
      <c r="A38" s="15" t="s">
        <v>9355</v>
      </c>
      <c r="B38" s="14" t="s">
        <v>5684</v>
      </c>
      <c r="C38" s="15" t="s">
        <v>9356</v>
      </c>
      <c r="D38" s="15" t="s">
        <v>336</v>
      </c>
      <c r="E38" s="14" t="s">
        <v>5684</v>
      </c>
      <c r="F38" s="15" t="s">
        <v>338</v>
      </c>
      <c r="G38" s="15" t="s">
        <v>339</v>
      </c>
    </row>
    <row r="39">
      <c r="A39" s="15" t="s">
        <v>9357</v>
      </c>
      <c r="B39" s="14" t="s">
        <v>5687</v>
      </c>
      <c r="C39" s="15" t="s">
        <v>9358</v>
      </c>
      <c r="D39" s="15" t="s">
        <v>344</v>
      </c>
      <c r="E39" s="14" t="s">
        <v>5687</v>
      </c>
      <c r="F39" s="15" t="s">
        <v>346</v>
      </c>
      <c r="G39" s="15" t="s">
        <v>347</v>
      </c>
    </row>
    <row r="40">
      <c r="A40" s="15" t="s">
        <v>9359</v>
      </c>
      <c r="B40" s="14" t="s">
        <v>5689</v>
      </c>
      <c r="C40" s="15" t="s">
        <v>9360</v>
      </c>
      <c r="D40" s="15" t="s">
        <v>352</v>
      </c>
      <c r="E40" s="14" t="s">
        <v>5689</v>
      </c>
      <c r="F40" s="15" t="s">
        <v>354</v>
      </c>
      <c r="G40" s="15" t="s">
        <v>355</v>
      </c>
    </row>
    <row r="41">
      <c r="A41" s="15" t="s">
        <v>9362</v>
      </c>
      <c r="B41" s="14" t="s">
        <v>5692</v>
      </c>
      <c r="C41" s="15" t="s">
        <v>9363</v>
      </c>
      <c r="D41" s="15" t="s">
        <v>359</v>
      </c>
      <c r="E41" s="14" t="s">
        <v>5597</v>
      </c>
      <c r="F41" s="15" t="s">
        <v>361</v>
      </c>
      <c r="G41" s="15" t="s">
        <v>362</v>
      </c>
    </row>
    <row r="42">
      <c r="A42" s="15" t="s">
        <v>9364</v>
      </c>
      <c r="B42" s="14" t="s">
        <v>5694</v>
      </c>
      <c r="C42" s="15" t="s">
        <v>9365</v>
      </c>
      <c r="D42" s="15" t="s">
        <v>367</v>
      </c>
      <c r="E42" s="14" t="s">
        <v>5694</v>
      </c>
      <c r="F42" s="15" t="s">
        <v>369</v>
      </c>
      <c r="G42" s="15" t="s">
        <v>370</v>
      </c>
    </row>
    <row r="43">
      <c r="A43" s="15" t="s">
        <v>9367</v>
      </c>
      <c r="B43" s="14" t="s">
        <v>5696</v>
      </c>
      <c r="C43" s="15" t="s">
        <v>9368</v>
      </c>
      <c r="D43" s="15" t="s">
        <v>375</v>
      </c>
      <c r="E43" s="14" t="s">
        <v>5696</v>
      </c>
      <c r="F43" s="15" t="s">
        <v>377</v>
      </c>
      <c r="G43" s="15" t="s">
        <v>378</v>
      </c>
    </row>
    <row r="44">
      <c r="A44" s="15" t="s">
        <v>9370</v>
      </c>
      <c r="B44" s="14" t="s">
        <v>5699</v>
      </c>
      <c r="C44" s="15" t="s">
        <v>9371</v>
      </c>
      <c r="D44" s="15" t="s">
        <v>383</v>
      </c>
      <c r="E44" s="14" t="s">
        <v>5699</v>
      </c>
      <c r="F44" s="15" t="s">
        <v>385</v>
      </c>
      <c r="G44" s="15" t="s">
        <v>386</v>
      </c>
    </row>
    <row r="45">
      <c r="A45" s="15" t="s">
        <v>9373</v>
      </c>
      <c r="B45" s="14" t="s">
        <v>5701</v>
      </c>
      <c r="C45" s="15" t="s">
        <v>9374</v>
      </c>
      <c r="D45" s="15" t="s">
        <v>393</v>
      </c>
      <c r="E45" s="14" t="s">
        <v>5701</v>
      </c>
      <c r="F45" s="15" t="s">
        <v>394</v>
      </c>
      <c r="G45" s="15" t="s">
        <v>395</v>
      </c>
    </row>
    <row r="46">
      <c r="A46" s="15" t="s">
        <v>9375</v>
      </c>
      <c r="B46" s="14" t="s">
        <v>5703</v>
      </c>
      <c r="C46" s="15" t="s">
        <v>9376</v>
      </c>
      <c r="D46" s="15" t="s">
        <v>400</v>
      </c>
      <c r="E46" s="14" t="s">
        <v>5703</v>
      </c>
      <c r="F46" s="15" t="s">
        <v>402</v>
      </c>
      <c r="G46" s="15" t="s">
        <v>403</v>
      </c>
    </row>
    <row r="47">
      <c r="A47" s="15" t="s">
        <v>9378</v>
      </c>
      <c r="B47" s="14" t="s">
        <v>5705</v>
      </c>
      <c r="C47" s="15" t="s">
        <v>9379</v>
      </c>
      <c r="D47" s="15" t="s">
        <v>408</v>
      </c>
      <c r="E47" s="14" t="s">
        <v>5705</v>
      </c>
      <c r="F47" s="15" t="s">
        <v>410</v>
      </c>
      <c r="G47" s="15" t="s">
        <v>411</v>
      </c>
    </row>
    <row r="48">
      <c r="A48" s="15" t="s">
        <v>9381</v>
      </c>
      <c r="B48" s="14" t="s">
        <v>5707</v>
      </c>
      <c r="C48" s="15" t="s">
        <v>9382</v>
      </c>
      <c r="D48" s="15" t="s">
        <v>416</v>
      </c>
      <c r="E48" s="14" t="s">
        <v>5707</v>
      </c>
      <c r="F48" s="15" t="s">
        <v>418</v>
      </c>
      <c r="G48" s="15" t="s">
        <v>419</v>
      </c>
    </row>
    <row r="49">
      <c r="A49" s="15" t="s">
        <v>9384</v>
      </c>
      <c r="B49" s="14" t="s">
        <v>5709</v>
      </c>
      <c r="C49" s="15" t="s">
        <v>9385</v>
      </c>
      <c r="D49" s="15" t="s">
        <v>424</v>
      </c>
      <c r="E49" s="14" t="s">
        <v>5709</v>
      </c>
      <c r="F49" s="15" t="s">
        <v>426</v>
      </c>
      <c r="G49" s="15" t="s">
        <v>427</v>
      </c>
    </row>
    <row r="50">
      <c r="A50" s="15" t="s">
        <v>9387</v>
      </c>
      <c r="B50" s="14" t="s">
        <v>5711</v>
      </c>
      <c r="C50" s="15" t="s">
        <v>9388</v>
      </c>
      <c r="D50" s="15" t="s">
        <v>432</v>
      </c>
      <c r="E50" s="14" t="s">
        <v>5711</v>
      </c>
      <c r="F50" s="15" t="s">
        <v>434</v>
      </c>
      <c r="G50" s="15" t="s">
        <v>435</v>
      </c>
    </row>
    <row r="51">
      <c r="A51" s="15" t="s">
        <v>9390</v>
      </c>
      <c r="B51" s="14" t="s">
        <v>5714</v>
      </c>
      <c r="C51" s="15" t="s">
        <v>9391</v>
      </c>
      <c r="D51" s="15" t="s">
        <v>440</v>
      </c>
      <c r="E51" s="14" t="s">
        <v>5600</v>
      </c>
      <c r="F51" s="15" t="s">
        <v>442</v>
      </c>
      <c r="G51" s="15" t="s">
        <v>443</v>
      </c>
    </row>
    <row r="52">
      <c r="A52" s="15" t="s">
        <v>9395</v>
      </c>
      <c r="B52" s="14" t="s">
        <v>5719</v>
      </c>
      <c r="C52" s="15" t="s">
        <v>9396</v>
      </c>
      <c r="D52" s="15" t="s">
        <v>448</v>
      </c>
      <c r="E52" s="14" t="s">
        <v>5716</v>
      </c>
      <c r="F52" s="15" t="s">
        <v>450</v>
      </c>
      <c r="G52" s="15" t="s">
        <v>451</v>
      </c>
    </row>
    <row r="53">
      <c r="A53" s="15" t="s">
        <v>9398</v>
      </c>
      <c r="B53" s="14" t="s">
        <v>5722</v>
      </c>
      <c r="C53" s="15" t="s">
        <v>9399</v>
      </c>
      <c r="D53" s="15" t="s">
        <v>456</v>
      </c>
      <c r="E53" s="14" t="s">
        <v>5719</v>
      </c>
      <c r="F53" s="15" t="s">
        <v>458</v>
      </c>
      <c r="G53" s="15" t="s">
        <v>459</v>
      </c>
    </row>
    <row r="54">
      <c r="A54" s="15" t="s">
        <v>9401</v>
      </c>
      <c r="B54" s="14" t="s">
        <v>5724</v>
      </c>
      <c r="C54" s="15" t="s">
        <v>9402</v>
      </c>
      <c r="D54" s="15" t="s">
        <v>464</v>
      </c>
      <c r="E54" s="14" t="s">
        <v>5722</v>
      </c>
      <c r="F54" s="15" t="s">
        <v>466</v>
      </c>
      <c r="G54" s="15" t="s">
        <v>467</v>
      </c>
    </row>
    <row r="55">
      <c r="A55" s="15" t="s">
        <v>9404</v>
      </c>
      <c r="B55" s="14" t="s">
        <v>5726</v>
      </c>
      <c r="C55" s="15" t="s">
        <v>9405</v>
      </c>
      <c r="D55" s="15" t="s">
        <v>474</v>
      </c>
      <c r="E55" s="14" t="s">
        <v>5724</v>
      </c>
      <c r="F55" s="15" t="s">
        <v>475</v>
      </c>
      <c r="G55" s="15" t="s">
        <v>476</v>
      </c>
    </row>
    <row r="56">
      <c r="A56" s="15" t="s">
        <v>9407</v>
      </c>
      <c r="B56" s="14" t="s">
        <v>5729</v>
      </c>
      <c r="C56" s="15" t="s">
        <v>9408</v>
      </c>
      <c r="D56" s="15" t="s">
        <v>481</v>
      </c>
      <c r="E56" s="14" t="s">
        <v>5726</v>
      </c>
      <c r="F56" s="15" t="s">
        <v>483</v>
      </c>
      <c r="G56" s="15" t="s">
        <v>484</v>
      </c>
    </row>
    <row r="57">
      <c r="A57" s="15" t="s">
        <v>9410</v>
      </c>
      <c r="B57" s="14" t="s">
        <v>5731</v>
      </c>
      <c r="C57" s="15" t="s">
        <v>9411</v>
      </c>
      <c r="D57" s="15" t="s">
        <v>489</v>
      </c>
      <c r="E57" s="14" t="s">
        <v>5729</v>
      </c>
      <c r="F57" s="15" t="s">
        <v>491</v>
      </c>
      <c r="G57" s="15" t="s">
        <v>492</v>
      </c>
    </row>
    <row r="58">
      <c r="A58" s="15" t="s">
        <v>9412</v>
      </c>
      <c r="B58" s="14" t="s">
        <v>5733</v>
      </c>
      <c r="C58" s="15" t="s">
        <v>9413</v>
      </c>
      <c r="D58" s="15" t="s">
        <v>497</v>
      </c>
      <c r="E58" s="14" t="s">
        <v>5731</v>
      </c>
      <c r="F58" s="15" t="s">
        <v>499</v>
      </c>
      <c r="G58" s="15" t="s">
        <v>500</v>
      </c>
    </row>
    <row r="59">
      <c r="A59" s="15" t="s">
        <v>9415</v>
      </c>
      <c r="B59" s="14" t="s">
        <v>5735</v>
      </c>
      <c r="C59" s="15" t="s">
        <v>9416</v>
      </c>
      <c r="D59" s="15" t="s">
        <v>505</v>
      </c>
      <c r="E59" s="14" t="s">
        <v>5733</v>
      </c>
      <c r="F59" s="15" t="s">
        <v>507</v>
      </c>
      <c r="G59" s="15" t="s">
        <v>508</v>
      </c>
    </row>
    <row r="60">
      <c r="A60" s="15" t="s">
        <v>9418</v>
      </c>
      <c r="B60" s="14" t="s">
        <v>5738</v>
      </c>
      <c r="C60" s="15" t="s">
        <v>9419</v>
      </c>
      <c r="D60" s="15" t="s">
        <v>513</v>
      </c>
      <c r="E60" s="14" t="s">
        <v>5735</v>
      </c>
      <c r="F60" s="15" t="s">
        <v>515</v>
      </c>
      <c r="G60" s="15" t="s">
        <v>516</v>
      </c>
    </row>
    <row r="61">
      <c r="A61" s="15" t="s">
        <v>9421</v>
      </c>
      <c r="B61" s="14" t="s">
        <v>5740</v>
      </c>
      <c r="C61" s="15" t="s">
        <v>9422</v>
      </c>
      <c r="D61" s="15" t="s">
        <v>520</v>
      </c>
      <c r="E61" s="14" t="s">
        <v>5603</v>
      </c>
      <c r="F61" s="15" t="s">
        <v>5763</v>
      </c>
      <c r="G61" s="15" t="s">
        <v>523</v>
      </c>
    </row>
    <row r="62">
      <c r="A62" s="15" t="s">
        <v>9424</v>
      </c>
      <c r="B62" s="14" t="s">
        <v>5742</v>
      </c>
      <c r="C62" s="15" t="s">
        <v>9425</v>
      </c>
      <c r="D62" s="15" t="s">
        <v>528</v>
      </c>
      <c r="E62" s="14" t="s">
        <v>5740</v>
      </c>
      <c r="F62" s="15" t="s">
        <v>527</v>
      </c>
      <c r="G62" s="15" t="s">
        <v>530</v>
      </c>
    </row>
    <row r="63">
      <c r="A63" s="15" t="s">
        <v>9426</v>
      </c>
      <c r="B63" s="14" t="s">
        <v>5744</v>
      </c>
      <c r="C63" s="15" t="s">
        <v>9427</v>
      </c>
      <c r="D63" s="15" t="s">
        <v>535</v>
      </c>
      <c r="E63" s="14" t="s">
        <v>5742</v>
      </c>
      <c r="F63" s="15" t="s">
        <v>537</v>
      </c>
      <c r="G63" s="15" t="s">
        <v>538</v>
      </c>
    </row>
    <row r="64">
      <c r="A64" s="15" t="s">
        <v>9429</v>
      </c>
      <c r="B64" s="14" t="s">
        <v>5746</v>
      </c>
      <c r="C64" s="15" t="s">
        <v>9430</v>
      </c>
      <c r="D64" s="15" t="s">
        <v>543</v>
      </c>
      <c r="E64" s="14" t="s">
        <v>5744</v>
      </c>
      <c r="F64" s="15" t="s">
        <v>545</v>
      </c>
      <c r="G64" s="15" t="s">
        <v>546</v>
      </c>
    </row>
    <row r="65">
      <c r="A65" s="15" t="s">
        <v>9432</v>
      </c>
      <c r="B65" s="14" t="s">
        <v>5749</v>
      </c>
      <c r="C65" s="15" t="s">
        <v>9433</v>
      </c>
      <c r="D65" s="15" t="s">
        <v>553</v>
      </c>
      <c r="E65" s="14" t="s">
        <v>5746</v>
      </c>
      <c r="F65" s="15" t="s">
        <v>554</v>
      </c>
      <c r="G65" s="15" t="s">
        <v>555</v>
      </c>
    </row>
    <row r="66">
      <c r="A66" s="15" t="s">
        <v>9435</v>
      </c>
      <c r="B66" s="14" t="s">
        <v>5751</v>
      </c>
      <c r="C66" s="15" t="s">
        <v>9436</v>
      </c>
      <c r="D66" s="15" t="s">
        <v>561</v>
      </c>
      <c r="E66" s="14" t="s">
        <v>5749</v>
      </c>
      <c r="F66" s="15" t="s">
        <v>562</v>
      </c>
      <c r="G66" s="15" t="s">
        <v>563</v>
      </c>
    </row>
    <row r="67">
      <c r="A67" s="15" t="s">
        <v>9437</v>
      </c>
      <c r="B67" s="14" t="s">
        <v>5753</v>
      </c>
      <c r="C67" s="15" t="s">
        <v>9438</v>
      </c>
      <c r="D67" s="15" t="s">
        <v>569</v>
      </c>
      <c r="E67" s="14" t="s">
        <v>5751</v>
      </c>
      <c r="F67" s="15" t="s">
        <v>571</v>
      </c>
      <c r="G67" s="15" t="s">
        <v>572</v>
      </c>
    </row>
    <row r="68">
      <c r="A68" s="15" t="s">
        <v>9439</v>
      </c>
      <c r="B68" s="14" t="s">
        <v>5755</v>
      </c>
      <c r="C68" s="15" t="s">
        <v>9440</v>
      </c>
      <c r="D68" s="15" t="s">
        <v>577</v>
      </c>
      <c r="E68" s="14" t="s">
        <v>5753</v>
      </c>
      <c r="F68" s="15" t="s">
        <v>579</v>
      </c>
      <c r="G68" s="15" t="s">
        <v>580</v>
      </c>
    </row>
    <row r="69">
      <c r="A69" s="15" t="s">
        <v>9441</v>
      </c>
      <c r="B69" s="14" t="s">
        <v>5758</v>
      </c>
      <c r="C69" s="15" t="s">
        <v>9442</v>
      </c>
      <c r="D69" s="15" t="s">
        <v>587</v>
      </c>
      <c r="E69" s="14" t="s">
        <v>5755</v>
      </c>
      <c r="F69" s="15" t="s">
        <v>589</v>
      </c>
      <c r="G69" s="15" t="s">
        <v>590</v>
      </c>
    </row>
    <row r="70">
      <c r="A70" s="15" t="s">
        <v>9444</v>
      </c>
      <c r="B70" s="14" t="s">
        <v>5760</v>
      </c>
      <c r="C70" s="15" t="s">
        <v>9445</v>
      </c>
      <c r="D70" s="15" t="s">
        <v>595</v>
      </c>
      <c r="E70" s="14" t="s">
        <v>5758</v>
      </c>
      <c r="F70" s="15" t="s">
        <v>597</v>
      </c>
      <c r="G70" s="15" t="s">
        <v>598</v>
      </c>
    </row>
    <row r="71">
      <c r="A71" s="15" t="s">
        <v>9447</v>
      </c>
      <c r="B71" s="14" t="s">
        <v>5762</v>
      </c>
      <c r="C71" s="15" t="s">
        <v>9448</v>
      </c>
      <c r="D71" s="15" t="s">
        <v>603</v>
      </c>
      <c r="E71" s="14" t="s">
        <v>5606</v>
      </c>
      <c r="F71" s="15" t="s">
        <v>605</v>
      </c>
      <c r="G71" s="15" t="s">
        <v>606</v>
      </c>
    </row>
    <row r="72">
      <c r="A72" s="15" t="s">
        <v>9449</v>
      </c>
      <c r="B72" s="14" t="s">
        <v>5765</v>
      </c>
      <c r="C72" s="15" t="s">
        <v>9450</v>
      </c>
      <c r="D72" s="15" t="s">
        <v>611</v>
      </c>
      <c r="E72" s="14" t="s">
        <v>5762</v>
      </c>
      <c r="F72" s="15" t="s">
        <v>613</v>
      </c>
      <c r="G72" s="15" t="s">
        <v>614</v>
      </c>
    </row>
    <row r="73">
      <c r="A73" s="15" t="s">
        <v>9451</v>
      </c>
      <c r="B73" s="14" t="s">
        <v>5767</v>
      </c>
      <c r="C73" s="15" t="s">
        <v>9452</v>
      </c>
      <c r="D73" s="15" t="s">
        <v>619</v>
      </c>
      <c r="E73" s="14" t="s">
        <v>5765</v>
      </c>
      <c r="F73" s="15" t="s">
        <v>621</v>
      </c>
      <c r="G73" s="15" t="s">
        <v>622</v>
      </c>
    </row>
    <row r="74">
      <c r="A74" s="15" t="s">
        <v>9453</v>
      </c>
      <c r="B74" s="14" t="s">
        <v>5769</v>
      </c>
      <c r="C74" s="15" t="s">
        <v>9454</v>
      </c>
      <c r="D74" s="15" t="s">
        <v>627</v>
      </c>
      <c r="E74" s="14" t="s">
        <v>5767</v>
      </c>
      <c r="F74" s="15" t="s">
        <v>629</v>
      </c>
      <c r="G74" s="15" t="s">
        <v>630</v>
      </c>
    </row>
    <row r="75">
      <c r="A75" s="15" t="s">
        <v>9455</v>
      </c>
      <c r="B75" s="14" t="s">
        <v>5772</v>
      </c>
      <c r="C75" s="15" t="s">
        <v>9456</v>
      </c>
      <c r="D75" s="15" t="s">
        <v>641</v>
      </c>
      <c r="E75" s="14" t="s">
        <v>5769</v>
      </c>
      <c r="F75" s="15" t="s">
        <v>642</v>
      </c>
      <c r="G75" s="15" t="s">
        <v>643</v>
      </c>
    </row>
    <row r="76">
      <c r="A76" s="15" t="s">
        <v>9460</v>
      </c>
      <c r="B76" s="14" t="s">
        <v>15662</v>
      </c>
      <c r="C76" s="15" t="s">
        <v>15663</v>
      </c>
      <c r="D76" s="15" t="s">
        <v>650</v>
      </c>
      <c r="E76" s="14" t="s">
        <v>5772</v>
      </c>
      <c r="F76" s="15" t="s">
        <v>652</v>
      </c>
      <c r="G76" s="15" t="s">
        <v>653</v>
      </c>
    </row>
    <row r="77">
      <c r="A77" s="15" t="s">
        <v>9463</v>
      </c>
      <c r="B77" s="14" t="s">
        <v>5777</v>
      </c>
      <c r="C77" s="15" t="s">
        <v>9464</v>
      </c>
      <c r="D77" s="15" t="s">
        <v>660</v>
      </c>
      <c r="E77" s="14" t="s">
        <v>5774</v>
      </c>
      <c r="F77" s="15" t="s">
        <v>662</v>
      </c>
      <c r="G77" s="15" t="s">
        <v>663</v>
      </c>
    </row>
    <row r="78">
      <c r="A78" s="15" t="s">
        <v>9465</v>
      </c>
      <c r="B78" s="14" t="s">
        <v>5780</v>
      </c>
      <c r="C78" s="15" t="s">
        <v>9466</v>
      </c>
      <c r="D78" s="15" t="s">
        <v>668</v>
      </c>
      <c r="E78" s="14" t="s">
        <v>5777</v>
      </c>
      <c r="F78" s="15" t="s">
        <v>670</v>
      </c>
      <c r="G78" s="15" t="s">
        <v>671</v>
      </c>
    </row>
    <row r="79">
      <c r="A79" s="15" t="s">
        <v>9468</v>
      </c>
      <c r="B79" s="14" t="s">
        <v>5782</v>
      </c>
      <c r="C79" s="15" t="s">
        <v>9469</v>
      </c>
      <c r="D79" s="15" t="s">
        <v>678</v>
      </c>
      <c r="E79" s="14" t="s">
        <v>5780</v>
      </c>
      <c r="F79" s="15" t="s">
        <v>680</v>
      </c>
      <c r="G79" s="15" t="s">
        <v>681</v>
      </c>
    </row>
    <row r="80">
      <c r="A80" s="15" t="s">
        <v>9470</v>
      </c>
      <c r="B80" s="14" t="s">
        <v>5785</v>
      </c>
      <c r="C80" s="15" t="s">
        <v>9471</v>
      </c>
      <c r="D80" s="15" t="s">
        <v>686</v>
      </c>
      <c r="E80" s="14" t="s">
        <v>5782</v>
      </c>
      <c r="F80" s="15" t="s">
        <v>688</v>
      </c>
      <c r="G80" s="15" t="s">
        <v>689</v>
      </c>
    </row>
    <row r="81">
      <c r="A81" s="15" t="s">
        <v>9473</v>
      </c>
      <c r="B81" s="14" t="s">
        <v>5788</v>
      </c>
      <c r="C81" s="15" t="s">
        <v>9474</v>
      </c>
      <c r="D81" s="15" t="s">
        <v>694</v>
      </c>
      <c r="E81" s="14" t="s">
        <v>5609</v>
      </c>
      <c r="F81" s="15" t="s">
        <v>696</v>
      </c>
      <c r="G81" s="15" t="s">
        <v>697</v>
      </c>
    </row>
    <row r="82">
      <c r="A82" s="15" t="s">
        <v>9475</v>
      </c>
      <c r="B82" s="14" t="s">
        <v>5791</v>
      </c>
      <c r="C82" s="15" t="s">
        <v>9476</v>
      </c>
      <c r="D82" s="15" t="s">
        <v>702</v>
      </c>
      <c r="E82" s="14" t="s">
        <v>5788</v>
      </c>
      <c r="F82" s="15" t="s">
        <v>704</v>
      </c>
      <c r="G82" s="15" t="s">
        <v>705</v>
      </c>
    </row>
    <row r="83">
      <c r="A83" s="15" t="s">
        <v>9478</v>
      </c>
      <c r="B83" s="14" t="s">
        <v>5793</v>
      </c>
      <c r="C83" s="15" t="s">
        <v>9479</v>
      </c>
      <c r="D83" s="15" t="s">
        <v>710</v>
      </c>
      <c r="E83" s="14" t="s">
        <v>5791</v>
      </c>
      <c r="F83" s="15" t="s">
        <v>712</v>
      </c>
      <c r="G83" s="15" t="s">
        <v>713</v>
      </c>
    </row>
    <row r="84">
      <c r="A84" s="15" t="s">
        <v>9481</v>
      </c>
      <c r="B84" s="14" t="s">
        <v>5795</v>
      </c>
      <c r="C84" s="15" t="s">
        <v>9482</v>
      </c>
      <c r="D84" s="15" t="s">
        <v>718</v>
      </c>
      <c r="E84" s="14" t="s">
        <v>5793</v>
      </c>
      <c r="F84" s="15" t="s">
        <v>720</v>
      </c>
      <c r="G84" s="15" t="s">
        <v>721</v>
      </c>
    </row>
    <row r="85">
      <c r="A85" s="15" t="s">
        <v>9484</v>
      </c>
      <c r="B85" s="14" t="s">
        <v>5797</v>
      </c>
      <c r="C85" s="15" t="s">
        <v>9485</v>
      </c>
      <c r="D85" s="15" t="s">
        <v>728</v>
      </c>
      <c r="E85" s="14" t="s">
        <v>5795</v>
      </c>
      <c r="F85" s="15" t="s">
        <v>729</v>
      </c>
      <c r="G85" s="15" t="s">
        <v>730</v>
      </c>
    </row>
    <row r="86">
      <c r="A86" s="15" t="s">
        <v>9487</v>
      </c>
      <c r="B86" s="14" t="s">
        <v>5800</v>
      </c>
      <c r="C86" s="15" t="s">
        <v>9488</v>
      </c>
      <c r="D86" s="15" t="s">
        <v>735</v>
      </c>
      <c r="E86" s="14" t="s">
        <v>5797</v>
      </c>
      <c r="F86" s="15" t="s">
        <v>737</v>
      </c>
      <c r="G86" s="15" t="s">
        <v>738</v>
      </c>
    </row>
    <row r="87">
      <c r="A87" s="15" t="s">
        <v>9490</v>
      </c>
      <c r="B87" s="14" t="s">
        <v>5803</v>
      </c>
      <c r="C87" s="15" t="s">
        <v>9491</v>
      </c>
      <c r="D87" s="15" t="s">
        <v>743</v>
      </c>
      <c r="E87" s="14" t="s">
        <v>5800</v>
      </c>
      <c r="F87" s="15" t="s">
        <v>745</v>
      </c>
      <c r="G87" s="15" t="s">
        <v>746</v>
      </c>
    </row>
    <row r="88">
      <c r="A88" s="15" t="s">
        <v>9492</v>
      </c>
      <c r="B88" s="14" t="s">
        <v>5805</v>
      </c>
      <c r="C88" s="15" t="s">
        <v>9493</v>
      </c>
      <c r="D88" s="15" t="s">
        <v>751</v>
      </c>
      <c r="E88" s="14" t="s">
        <v>5803</v>
      </c>
      <c r="F88" s="15" t="s">
        <v>753</v>
      </c>
      <c r="G88" s="15" t="s">
        <v>754</v>
      </c>
    </row>
    <row r="89">
      <c r="A89" s="15" t="s">
        <v>9495</v>
      </c>
      <c r="B89" s="14" t="s">
        <v>5807</v>
      </c>
      <c r="C89" s="15" t="s">
        <v>9496</v>
      </c>
      <c r="D89" s="15" t="s">
        <v>759</v>
      </c>
      <c r="E89" s="14" t="s">
        <v>5805</v>
      </c>
      <c r="F89" s="15" t="s">
        <v>761</v>
      </c>
      <c r="G89" s="15" t="s">
        <v>762</v>
      </c>
    </row>
    <row r="90">
      <c r="A90" s="15" t="s">
        <v>9498</v>
      </c>
      <c r="B90" s="14" t="s">
        <v>5810</v>
      </c>
      <c r="C90" s="15" t="s">
        <v>9499</v>
      </c>
      <c r="D90" s="15" t="s">
        <v>767</v>
      </c>
      <c r="E90" s="14" t="s">
        <v>5807</v>
      </c>
      <c r="F90" s="15" t="s">
        <v>769</v>
      </c>
      <c r="G90" s="15" t="s">
        <v>770</v>
      </c>
    </row>
    <row r="91">
      <c r="A91" s="15" t="s">
        <v>9501</v>
      </c>
      <c r="B91" s="14" t="s">
        <v>5812</v>
      </c>
      <c r="C91" s="15" t="s">
        <v>9502</v>
      </c>
      <c r="D91" s="15" t="s">
        <v>775</v>
      </c>
      <c r="E91" s="14" t="s">
        <v>5612</v>
      </c>
      <c r="F91" s="15" t="s">
        <v>777</v>
      </c>
      <c r="G91" s="15" t="s">
        <v>778</v>
      </c>
    </row>
    <row r="92">
      <c r="A92" s="15" t="s">
        <v>9503</v>
      </c>
      <c r="B92" s="14" t="s">
        <v>5815</v>
      </c>
      <c r="C92" s="15" t="s">
        <v>9504</v>
      </c>
      <c r="D92" s="15" t="s">
        <v>783</v>
      </c>
      <c r="E92" s="14" t="s">
        <v>5812</v>
      </c>
      <c r="F92" s="15" t="s">
        <v>785</v>
      </c>
      <c r="G92" s="15" t="s">
        <v>786</v>
      </c>
    </row>
    <row r="93">
      <c r="A93" s="15" t="s">
        <v>9506</v>
      </c>
      <c r="B93" s="14" t="s">
        <v>5817</v>
      </c>
      <c r="C93" s="15" t="s">
        <v>9507</v>
      </c>
      <c r="D93" s="15" t="s">
        <v>791</v>
      </c>
      <c r="E93" s="14" t="s">
        <v>5815</v>
      </c>
      <c r="F93" s="15" t="s">
        <v>793</v>
      </c>
      <c r="G93" s="15" t="s">
        <v>794</v>
      </c>
    </row>
    <row r="94">
      <c r="A94" s="15" t="s">
        <v>9508</v>
      </c>
      <c r="B94" s="14" t="s">
        <v>5819</v>
      </c>
      <c r="C94" s="15" t="s">
        <v>9509</v>
      </c>
      <c r="D94" s="15" t="s">
        <v>799</v>
      </c>
      <c r="E94" s="14" t="s">
        <v>5817</v>
      </c>
      <c r="F94" s="15" t="s">
        <v>801</v>
      </c>
      <c r="G94" s="15" t="s">
        <v>802</v>
      </c>
    </row>
    <row r="95">
      <c r="A95" s="15" t="s">
        <v>9510</v>
      </c>
      <c r="B95" s="14" t="s">
        <v>5822</v>
      </c>
      <c r="C95" s="15" t="s">
        <v>9511</v>
      </c>
      <c r="D95" s="15" t="s">
        <v>813</v>
      </c>
      <c r="E95" s="14" t="s">
        <v>5819</v>
      </c>
      <c r="F95" s="15" t="s">
        <v>814</v>
      </c>
      <c r="G95" s="15" t="s">
        <v>815</v>
      </c>
    </row>
    <row r="96">
      <c r="A96" s="15" t="s">
        <v>9513</v>
      </c>
      <c r="B96" s="14" t="s">
        <v>5824</v>
      </c>
      <c r="C96" s="15" t="s">
        <v>9514</v>
      </c>
      <c r="D96" s="15" t="s">
        <v>820</v>
      </c>
      <c r="E96" s="14" t="s">
        <v>5822</v>
      </c>
      <c r="F96" s="15" t="s">
        <v>822</v>
      </c>
      <c r="G96" s="15" t="s">
        <v>823</v>
      </c>
    </row>
    <row r="97">
      <c r="A97" s="15" t="s">
        <v>9516</v>
      </c>
      <c r="B97" s="14" t="s">
        <v>5826</v>
      </c>
      <c r="C97" s="15" t="s">
        <v>9517</v>
      </c>
      <c r="D97" s="15" t="s">
        <v>828</v>
      </c>
      <c r="E97" s="14" t="s">
        <v>5824</v>
      </c>
      <c r="F97" s="15" t="s">
        <v>830</v>
      </c>
      <c r="G97" s="15" t="s">
        <v>831</v>
      </c>
    </row>
    <row r="98">
      <c r="A98" s="15" t="s">
        <v>9519</v>
      </c>
      <c r="B98" s="14" t="s">
        <v>5828</v>
      </c>
      <c r="C98" s="15" t="s">
        <v>9520</v>
      </c>
      <c r="D98" s="15" t="s">
        <v>836</v>
      </c>
      <c r="E98" s="14" t="s">
        <v>5826</v>
      </c>
      <c r="F98" s="15" t="s">
        <v>838</v>
      </c>
      <c r="G98" s="15" t="s">
        <v>839</v>
      </c>
    </row>
    <row r="99">
      <c r="A99" s="15" t="s">
        <v>9521</v>
      </c>
      <c r="B99" s="14" t="s">
        <v>5830</v>
      </c>
      <c r="C99" s="15" t="s">
        <v>9522</v>
      </c>
      <c r="D99" s="15" t="s">
        <v>844</v>
      </c>
      <c r="E99" s="14" t="s">
        <v>5828</v>
      </c>
      <c r="F99" s="15" t="s">
        <v>846</v>
      </c>
      <c r="G99" s="15" t="s">
        <v>847</v>
      </c>
    </row>
    <row r="100">
      <c r="A100" s="15" t="s">
        <v>9523</v>
      </c>
      <c r="B100" s="14" t="s">
        <v>5833</v>
      </c>
      <c r="C100" s="15" t="s">
        <v>9524</v>
      </c>
      <c r="D100" s="15" t="s">
        <v>852</v>
      </c>
      <c r="E100" s="14" t="s">
        <v>5830</v>
      </c>
      <c r="F100" s="15" t="s">
        <v>854</v>
      </c>
      <c r="G100" s="15" t="s">
        <v>855</v>
      </c>
    </row>
    <row r="101">
      <c r="A101" s="15" t="s">
        <v>9525</v>
      </c>
      <c r="B101" s="14" t="s">
        <v>5835</v>
      </c>
      <c r="C101" s="15" t="s">
        <v>9526</v>
      </c>
      <c r="D101" s="15" t="s">
        <v>860</v>
      </c>
      <c r="E101" s="14" t="s">
        <v>5588</v>
      </c>
      <c r="F101" s="15" t="s">
        <v>862</v>
      </c>
      <c r="G101" s="15" t="s">
        <v>863</v>
      </c>
    </row>
    <row r="102">
      <c r="A102" s="15" t="s">
        <v>9527</v>
      </c>
      <c r="B102" s="14" t="s">
        <v>5837</v>
      </c>
      <c r="C102" s="15" t="s">
        <v>9528</v>
      </c>
      <c r="D102" s="15" t="s">
        <v>868</v>
      </c>
      <c r="E102" s="14" t="s">
        <v>5835</v>
      </c>
      <c r="F102" s="15" t="s">
        <v>870</v>
      </c>
      <c r="G102" s="15" t="s">
        <v>871</v>
      </c>
    </row>
    <row r="103">
      <c r="A103" s="15" t="s">
        <v>9529</v>
      </c>
      <c r="B103" s="14" t="s">
        <v>5840</v>
      </c>
      <c r="C103" s="15" t="s">
        <v>9530</v>
      </c>
      <c r="D103" s="15" t="s">
        <v>876</v>
      </c>
      <c r="E103" s="14" t="s">
        <v>5837</v>
      </c>
      <c r="F103" s="15" t="s">
        <v>878</v>
      </c>
      <c r="G103" s="15" t="s">
        <v>879</v>
      </c>
    </row>
    <row r="104">
      <c r="A104" s="15" t="s">
        <v>9533</v>
      </c>
      <c r="B104" s="14" t="s">
        <v>5843</v>
      </c>
      <c r="C104" s="15" t="s">
        <v>9534</v>
      </c>
      <c r="D104" s="15" t="s">
        <v>884</v>
      </c>
      <c r="E104" s="14" t="s">
        <v>5840</v>
      </c>
      <c r="F104" s="15" t="s">
        <v>886</v>
      </c>
      <c r="G104" s="15" t="s">
        <v>887</v>
      </c>
    </row>
    <row r="105">
      <c r="A105" s="15" t="s">
        <v>9536</v>
      </c>
      <c r="B105" s="14" t="s">
        <v>5846</v>
      </c>
      <c r="C105" s="15" t="s">
        <v>9537</v>
      </c>
      <c r="D105" s="15" t="s">
        <v>894</v>
      </c>
      <c r="E105" s="14" t="s">
        <v>5843</v>
      </c>
      <c r="F105" s="15" t="s">
        <v>895</v>
      </c>
      <c r="G105" s="15" t="s">
        <v>896</v>
      </c>
    </row>
    <row r="106">
      <c r="A106" s="15" t="s">
        <v>9541</v>
      </c>
      <c r="B106" s="14" t="s">
        <v>5849</v>
      </c>
      <c r="C106" s="15" t="s">
        <v>9542</v>
      </c>
      <c r="D106" s="15" t="s">
        <v>901</v>
      </c>
      <c r="E106" s="14" t="s">
        <v>5846</v>
      </c>
      <c r="F106" s="15" t="s">
        <v>903</v>
      </c>
      <c r="G106" s="15" t="s">
        <v>904</v>
      </c>
    </row>
    <row r="107">
      <c r="A107" s="15" t="s">
        <v>9544</v>
      </c>
      <c r="B107" s="14" t="s">
        <v>5852</v>
      </c>
      <c r="C107" s="15" t="s">
        <v>9545</v>
      </c>
      <c r="D107" s="15" t="s">
        <v>909</v>
      </c>
      <c r="E107" s="14" t="s">
        <v>5849</v>
      </c>
      <c r="F107" s="15" t="s">
        <v>911</v>
      </c>
      <c r="G107" s="15" t="s">
        <v>912</v>
      </c>
    </row>
    <row r="108">
      <c r="A108" s="15" t="s">
        <v>9547</v>
      </c>
      <c r="B108" s="14" t="s">
        <v>5855</v>
      </c>
      <c r="C108" s="15" t="s">
        <v>9548</v>
      </c>
      <c r="D108" s="15" t="s">
        <v>917</v>
      </c>
      <c r="E108" s="14" t="s">
        <v>5852</v>
      </c>
      <c r="F108" s="15" t="s">
        <v>919</v>
      </c>
      <c r="G108" s="15" t="s">
        <v>920</v>
      </c>
    </row>
    <row r="109">
      <c r="A109" s="15" t="s">
        <v>9550</v>
      </c>
      <c r="B109" s="14" t="s">
        <v>5858</v>
      </c>
      <c r="C109" s="15" t="s">
        <v>9551</v>
      </c>
      <c r="D109" s="15" t="s">
        <v>925</v>
      </c>
      <c r="E109" s="14" t="s">
        <v>5855</v>
      </c>
      <c r="F109" s="15" t="s">
        <v>927</v>
      </c>
      <c r="G109" s="15" t="s">
        <v>928</v>
      </c>
    </row>
    <row r="110">
      <c r="A110" s="15" t="s">
        <v>9562</v>
      </c>
      <c r="B110" s="14" t="s">
        <v>5861</v>
      </c>
      <c r="C110" s="15" t="s">
        <v>9563</v>
      </c>
      <c r="D110" s="15" t="s">
        <v>933</v>
      </c>
      <c r="E110" s="14" t="s">
        <v>5858</v>
      </c>
      <c r="F110" s="15" t="s">
        <v>935</v>
      </c>
      <c r="G110" s="15" t="s">
        <v>936</v>
      </c>
    </row>
    <row r="111">
      <c r="A111" s="15" t="s">
        <v>9553</v>
      </c>
      <c r="B111" s="14" t="s">
        <v>5863</v>
      </c>
      <c r="C111" s="15" t="s">
        <v>9554</v>
      </c>
      <c r="D111" s="15" t="s">
        <v>945</v>
      </c>
      <c r="E111" s="14" t="s">
        <v>5618</v>
      </c>
      <c r="F111" s="15" t="s">
        <v>947</v>
      </c>
      <c r="G111" s="15" t="s">
        <v>948</v>
      </c>
    </row>
    <row r="112">
      <c r="A112" s="15" t="s">
        <v>9556</v>
      </c>
      <c r="B112" s="14" t="s">
        <v>5866</v>
      </c>
      <c r="C112" s="15" t="s">
        <v>9557</v>
      </c>
      <c r="D112" s="15" t="s">
        <v>953</v>
      </c>
      <c r="E112" s="14" t="s">
        <v>5863</v>
      </c>
      <c r="F112" s="15" t="s">
        <v>955</v>
      </c>
      <c r="G112" s="15" t="s">
        <v>956</v>
      </c>
    </row>
    <row r="113">
      <c r="A113" s="15" t="s">
        <v>9559</v>
      </c>
      <c r="B113" s="14" t="s">
        <v>5869</v>
      </c>
      <c r="C113" s="15" t="s">
        <v>9560</v>
      </c>
      <c r="D113" s="15" t="s">
        <v>961</v>
      </c>
      <c r="E113" s="14" t="s">
        <v>5866</v>
      </c>
      <c r="F113" s="15" t="s">
        <v>963</v>
      </c>
      <c r="G113" s="15" t="s">
        <v>964</v>
      </c>
    </row>
    <row r="114">
      <c r="A114" s="15" t="s">
        <v>9565</v>
      </c>
      <c r="B114" s="14" t="s">
        <v>5872</v>
      </c>
      <c r="C114" s="15" t="s">
        <v>9566</v>
      </c>
      <c r="D114" s="15" t="s">
        <v>969</v>
      </c>
      <c r="E114" s="14" t="s">
        <v>5869</v>
      </c>
      <c r="F114" s="15" t="s">
        <v>971</v>
      </c>
      <c r="G114" s="15" t="s">
        <v>972</v>
      </c>
    </row>
    <row r="115">
      <c r="A115" s="15" t="s">
        <v>9567</v>
      </c>
      <c r="B115" s="14" t="s">
        <v>5875</v>
      </c>
      <c r="C115" s="15" t="s">
        <v>9568</v>
      </c>
      <c r="D115" s="15" t="s">
        <v>979</v>
      </c>
      <c r="E115" s="14" t="s">
        <v>5872</v>
      </c>
      <c r="F115" s="15" t="s">
        <v>980</v>
      </c>
      <c r="G115" s="15" t="s">
        <v>981</v>
      </c>
    </row>
    <row r="116">
      <c r="A116" s="15" t="s">
        <v>9570</v>
      </c>
      <c r="B116" s="14" t="s">
        <v>5878</v>
      </c>
      <c r="C116" s="15" t="s">
        <v>9571</v>
      </c>
      <c r="D116" s="15" t="s">
        <v>986</v>
      </c>
      <c r="E116" s="14" t="s">
        <v>5875</v>
      </c>
      <c r="F116" s="15" t="s">
        <v>988</v>
      </c>
      <c r="G116" s="15" t="s">
        <v>989</v>
      </c>
    </row>
    <row r="117">
      <c r="A117" s="15" t="s">
        <v>9573</v>
      </c>
      <c r="B117" s="14" t="s">
        <v>5880</v>
      </c>
      <c r="C117" s="15" t="s">
        <v>9574</v>
      </c>
      <c r="D117" s="15" t="s">
        <v>994</v>
      </c>
      <c r="E117" s="14" t="s">
        <v>5878</v>
      </c>
      <c r="F117" s="15" t="s">
        <v>996</v>
      </c>
      <c r="G117" s="15" t="s">
        <v>997</v>
      </c>
    </row>
    <row r="118">
      <c r="A118" s="15" t="s">
        <v>9576</v>
      </c>
      <c r="B118" s="14" t="s">
        <v>5883</v>
      </c>
      <c r="C118" s="15" t="s">
        <v>9577</v>
      </c>
      <c r="D118" s="15" t="s">
        <v>1002</v>
      </c>
      <c r="E118" s="14" t="s">
        <v>5880</v>
      </c>
      <c r="F118" s="15" t="s">
        <v>1004</v>
      </c>
      <c r="G118" s="15" t="s">
        <v>1005</v>
      </c>
    </row>
    <row r="119">
      <c r="A119" s="15" t="s">
        <v>9579</v>
      </c>
      <c r="B119" s="14" t="s">
        <v>5886</v>
      </c>
      <c r="C119" s="15" t="s">
        <v>9580</v>
      </c>
      <c r="D119" s="15" t="s">
        <v>1010</v>
      </c>
      <c r="E119" s="14" t="s">
        <v>5883</v>
      </c>
      <c r="F119" s="15" t="s">
        <v>1012</v>
      </c>
      <c r="G119" s="15" t="s">
        <v>1013</v>
      </c>
    </row>
    <row r="120">
      <c r="A120" s="15" t="s">
        <v>9581</v>
      </c>
      <c r="B120" s="14" t="s">
        <v>5889</v>
      </c>
      <c r="C120" s="15" t="s">
        <v>9582</v>
      </c>
      <c r="D120" s="15" t="s">
        <v>1036</v>
      </c>
      <c r="E120" s="14" t="s">
        <v>5886</v>
      </c>
      <c r="F120" s="15" t="s">
        <v>1038</v>
      </c>
      <c r="G120" s="15" t="s">
        <v>1039</v>
      </c>
    </row>
    <row r="121">
      <c r="A121" s="15" t="s">
        <v>9583</v>
      </c>
      <c r="B121" s="14" t="s">
        <v>5892</v>
      </c>
      <c r="C121" s="15" t="s">
        <v>9584</v>
      </c>
      <c r="D121" s="15" t="s">
        <v>1028</v>
      </c>
      <c r="E121" s="14" t="s">
        <v>5621</v>
      </c>
      <c r="F121" s="15" t="s">
        <v>1030</v>
      </c>
      <c r="G121" s="15" t="s">
        <v>1031</v>
      </c>
    </row>
    <row r="122">
      <c r="A122" s="15" t="s">
        <v>9585</v>
      </c>
      <c r="B122" s="14" t="s">
        <v>5895</v>
      </c>
      <c r="C122" s="15" t="s">
        <v>9586</v>
      </c>
      <c r="D122" s="15" t="s">
        <v>1044</v>
      </c>
      <c r="E122" s="14" t="s">
        <v>5892</v>
      </c>
      <c r="F122" s="15" t="s">
        <v>15664</v>
      </c>
      <c r="G122" s="15" t="s">
        <v>15665</v>
      </c>
      <c r="H122" s="15" t="s">
        <v>15666</v>
      </c>
      <c r="I122" s="15" t="s">
        <v>15667</v>
      </c>
      <c r="J122" s="15" t="s">
        <v>15668</v>
      </c>
    </row>
    <row r="123">
      <c r="A123" s="15" t="s">
        <v>9587</v>
      </c>
      <c r="B123" s="14" t="s">
        <v>5898</v>
      </c>
      <c r="C123" s="15" t="s">
        <v>9588</v>
      </c>
      <c r="D123" s="15" t="s">
        <v>1057</v>
      </c>
      <c r="E123" s="14" t="s">
        <v>5895</v>
      </c>
      <c r="F123" s="15" t="s">
        <v>1059</v>
      </c>
      <c r="G123" s="15" t="s">
        <v>1060</v>
      </c>
    </row>
    <row r="124">
      <c r="A124" s="15" t="s">
        <v>9590</v>
      </c>
      <c r="B124" s="14" t="s">
        <v>5901</v>
      </c>
      <c r="C124" s="15" t="s">
        <v>9591</v>
      </c>
      <c r="D124" s="15" t="s">
        <v>1065</v>
      </c>
      <c r="E124" s="14" t="s">
        <v>5898</v>
      </c>
      <c r="F124" s="15" t="s">
        <v>1067</v>
      </c>
      <c r="G124" s="15" t="s">
        <v>1068</v>
      </c>
    </row>
    <row r="125">
      <c r="A125" s="15" t="s">
        <v>9593</v>
      </c>
      <c r="B125" s="14" t="s">
        <v>5903</v>
      </c>
      <c r="C125" s="15" t="s">
        <v>9594</v>
      </c>
      <c r="D125" s="15" t="s">
        <v>1075</v>
      </c>
      <c r="E125" s="14" t="s">
        <v>5901</v>
      </c>
      <c r="F125" s="15" t="s">
        <v>1076</v>
      </c>
      <c r="G125" s="15" t="s">
        <v>1077</v>
      </c>
    </row>
    <row r="126">
      <c r="A126" s="15" t="s">
        <v>9596</v>
      </c>
      <c r="B126" s="14" t="s">
        <v>5906</v>
      </c>
      <c r="C126" s="15" t="s">
        <v>9597</v>
      </c>
      <c r="D126" s="15" t="s">
        <v>1082</v>
      </c>
      <c r="E126" s="14" t="s">
        <v>5903</v>
      </c>
      <c r="F126" s="15" t="s">
        <v>1084</v>
      </c>
      <c r="G126" s="15" t="s">
        <v>1085</v>
      </c>
    </row>
    <row r="127">
      <c r="A127" s="15" t="s">
        <v>9598</v>
      </c>
      <c r="B127" s="14" t="s">
        <v>5909</v>
      </c>
      <c r="C127" s="15" t="s">
        <v>9599</v>
      </c>
      <c r="D127" s="15" t="s">
        <v>136</v>
      </c>
      <c r="E127" s="14" t="s">
        <v>5906</v>
      </c>
      <c r="F127" s="15" t="s">
        <v>1093</v>
      </c>
      <c r="G127" s="15" t="s">
        <v>1094</v>
      </c>
    </row>
    <row r="128">
      <c r="A128" s="15" t="s">
        <v>9600</v>
      </c>
      <c r="B128" s="14" t="s">
        <v>5912</v>
      </c>
      <c r="C128" s="15" t="s">
        <v>9601</v>
      </c>
      <c r="D128" s="15" t="s">
        <v>1099</v>
      </c>
      <c r="E128" s="14" t="s">
        <v>5909</v>
      </c>
      <c r="F128" s="15" t="s">
        <v>1101</v>
      </c>
      <c r="G128" s="15" t="s">
        <v>1102</v>
      </c>
    </row>
    <row r="129">
      <c r="A129" s="15" t="s">
        <v>9602</v>
      </c>
      <c r="B129" s="14" t="s">
        <v>5915</v>
      </c>
      <c r="C129" s="15" t="s">
        <v>9603</v>
      </c>
      <c r="D129" s="15" t="s">
        <v>1113</v>
      </c>
      <c r="E129" s="14" t="s">
        <v>5912</v>
      </c>
      <c r="F129" s="15" t="s">
        <v>1115</v>
      </c>
      <c r="G129" s="15" t="s">
        <v>1116</v>
      </c>
    </row>
    <row r="130">
      <c r="A130" s="15" t="s">
        <v>9605</v>
      </c>
      <c r="B130" s="14" t="s">
        <v>5918</v>
      </c>
      <c r="C130" s="15" t="s">
        <v>9606</v>
      </c>
      <c r="D130" s="15" t="s">
        <v>1123</v>
      </c>
      <c r="E130" s="14" t="s">
        <v>5915</v>
      </c>
      <c r="F130" s="15" t="s">
        <v>1125</v>
      </c>
      <c r="G130" s="15" t="s">
        <v>1126</v>
      </c>
    </row>
    <row r="131">
      <c r="A131" s="15" t="s">
        <v>9608</v>
      </c>
      <c r="B131" s="14" t="s">
        <v>5921</v>
      </c>
      <c r="C131" s="15" t="s">
        <v>9609</v>
      </c>
      <c r="D131" s="15" t="s">
        <v>1131</v>
      </c>
      <c r="E131" s="14" t="s">
        <v>5624</v>
      </c>
      <c r="F131" s="15" t="s">
        <v>1133</v>
      </c>
      <c r="G131" s="15" t="s">
        <v>1134</v>
      </c>
    </row>
    <row r="132">
      <c r="A132" s="15" t="s">
        <v>9611</v>
      </c>
      <c r="B132" s="14" t="s">
        <v>5923</v>
      </c>
      <c r="C132" s="15" t="s">
        <v>9612</v>
      </c>
      <c r="D132" s="15" t="s">
        <v>1139</v>
      </c>
      <c r="E132" s="14" t="s">
        <v>5921</v>
      </c>
      <c r="F132" s="15" t="s">
        <v>1141</v>
      </c>
      <c r="G132" s="15" t="s">
        <v>1142</v>
      </c>
    </row>
    <row r="133">
      <c r="A133" s="15" t="s">
        <v>9613</v>
      </c>
      <c r="B133" s="14" t="s">
        <v>5926</v>
      </c>
      <c r="C133" s="15" t="s">
        <v>9614</v>
      </c>
      <c r="D133" s="15" t="s">
        <v>1161</v>
      </c>
      <c r="E133" s="14" t="s">
        <v>5923</v>
      </c>
      <c r="F133" s="15" t="s">
        <v>1163</v>
      </c>
      <c r="G133" s="15" t="s">
        <v>1164</v>
      </c>
    </row>
    <row r="134">
      <c r="A134" s="15" t="s">
        <v>9617</v>
      </c>
      <c r="B134" s="14" t="s">
        <v>5929</v>
      </c>
      <c r="C134" s="15" t="s">
        <v>9618</v>
      </c>
      <c r="D134" s="15" t="s">
        <v>1171</v>
      </c>
      <c r="E134" s="14" t="s">
        <v>5926</v>
      </c>
    </row>
    <row r="135">
      <c r="A135" s="15" t="s">
        <v>9619</v>
      </c>
      <c r="B135" s="14" t="s">
        <v>5932</v>
      </c>
      <c r="C135" s="15" t="s">
        <v>9620</v>
      </c>
      <c r="D135" s="15" t="s">
        <v>1183</v>
      </c>
      <c r="E135" s="14" t="s">
        <v>5929</v>
      </c>
      <c r="F135" s="15" t="s">
        <v>1184</v>
      </c>
      <c r="G135" s="15" t="s">
        <v>1185</v>
      </c>
    </row>
    <row r="136">
      <c r="A136" s="15" t="s">
        <v>9622</v>
      </c>
      <c r="B136" s="14" t="s">
        <v>5935</v>
      </c>
      <c r="C136" s="15" t="s">
        <v>9623</v>
      </c>
      <c r="D136" s="15" t="s">
        <v>1190</v>
      </c>
      <c r="E136" s="14" t="s">
        <v>5932</v>
      </c>
      <c r="F136" s="15" t="s">
        <v>1192</v>
      </c>
      <c r="G136" s="15" t="s">
        <v>1193</v>
      </c>
    </row>
    <row r="137">
      <c r="A137" s="15" t="s">
        <v>9625</v>
      </c>
      <c r="B137" s="14" t="s">
        <v>5937</v>
      </c>
      <c r="C137" s="15" t="s">
        <v>9626</v>
      </c>
      <c r="D137" s="15" t="s">
        <v>1198</v>
      </c>
      <c r="E137" s="14" t="s">
        <v>5935</v>
      </c>
      <c r="F137" s="15" t="s">
        <v>1200</v>
      </c>
      <c r="G137" s="15" t="s">
        <v>1201</v>
      </c>
    </row>
    <row r="138">
      <c r="A138" s="15" t="s">
        <v>9628</v>
      </c>
      <c r="B138" s="14" t="s">
        <v>5939</v>
      </c>
      <c r="C138" s="15" t="s">
        <v>9629</v>
      </c>
      <c r="D138" s="15" t="s">
        <v>1204</v>
      </c>
      <c r="E138" s="14" t="s">
        <v>5937</v>
      </c>
      <c r="F138" s="15" t="s">
        <v>1206</v>
      </c>
      <c r="G138" s="15" t="s">
        <v>1207</v>
      </c>
    </row>
    <row r="139">
      <c r="A139" s="15" t="s">
        <v>9630</v>
      </c>
      <c r="B139" s="14" t="s">
        <v>5941</v>
      </c>
      <c r="C139" s="15" t="s">
        <v>9631</v>
      </c>
      <c r="D139" s="15" t="s">
        <v>1212</v>
      </c>
      <c r="E139" s="14" t="s">
        <v>5939</v>
      </c>
      <c r="F139" s="15" t="s">
        <v>1214</v>
      </c>
      <c r="G139" s="15" t="s">
        <v>1215</v>
      </c>
    </row>
    <row r="140">
      <c r="A140" s="15" t="s">
        <v>9632</v>
      </c>
      <c r="B140" s="14" t="s">
        <v>5943</v>
      </c>
      <c r="C140" s="15" t="s">
        <v>9633</v>
      </c>
      <c r="D140" s="15" t="s">
        <v>1220</v>
      </c>
      <c r="E140" s="14" t="s">
        <v>5941</v>
      </c>
      <c r="F140" s="15" t="s">
        <v>1222</v>
      </c>
      <c r="G140" s="15" t="s">
        <v>1223</v>
      </c>
    </row>
    <row r="141">
      <c r="A141" s="15" t="s">
        <v>9634</v>
      </c>
      <c r="B141" s="14" t="s">
        <v>5946</v>
      </c>
      <c r="C141" s="15" t="s">
        <v>9635</v>
      </c>
      <c r="D141" s="15" t="s">
        <v>1228</v>
      </c>
      <c r="E141" s="14" t="s">
        <v>5626</v>
      </c>
      <c r="F141" s="15" t="s">
        <v>1230</v>
      </c>
      <c r="G141" s="15" t="s">
        <v>1231</v>
      </c>
    </row>
    <row r="142">
      <c r="A142" s="15" t="s">
        <v>9637</v>
      </c>
      <c r="B142" s="14" t="s">
        <v>5948</v>
      </c>
      <c r="C142" s="15" t="s">
        <v>9638</v>
      </c>
      <c r="D142" s="15" t="s">
        <v>1236</v>
      </c>
      <c r="E142" s="14" t="s">
        <v>5946</v>
      </c>
      <c r="F142" s="15" t="s">
        <v>1238</v>
      </c>
      <c r="G142" s="15" t="s">
        <v>1239</v>
      </c>
    </row>
    <row r="143">
      <c r="A143" s="15" t="s">
        <v>9640</v>
      </c>
      <c r="B143" s="14" t="s">
        <v>5951</v>
      </c>
      <c r="C143" s="15" t="s">
        <v>9641</v>
      </c>
      <c r="D143" s="15" t="s">
        <v>1244</v>
      </c>
      <c r="E143" s="14" t="s">
        <v>5948</v>
      </c>
      <c r="F143" s="15" t="s">
        <v>1246</v>
      </c>
      <c r="G143" s="15" t="s">
        <v>1247</v>
      </c>
    </row>
    <row r="144">
      <c r="A144" s="15" t="s">
        <v>9643</v>
      </c>
      <c r="B144" s="14" t="s">
        <v>5953</v>
      </c>
      <c r="C144" s="15" t="s">
        <v>9644</v>
      </c>
      <c r="D144" s="15" t="s">
        <v>1252</v>
      </c>
      <c r="E144" s="14" t="s">
        <v>5951</v>
      </c>
      <c r="F144" s="15" t="s">
        <v>1254</v>
      </c>
      <c r="G144" s="15" t="s">
        <v>1255</v>
      </c>
    </row>
    <row r="145">
      <c r="A145" s="15" t="s">
        <v>9646</v>
      </c>
      <c r="B145" s="14" t="s">
        <v>5955</v>
      </c>
      <c r="C145" s="15" t="s">
        <v>9647</v>
      </c>
      <c r="D145" s="15" t="s">
        <v>1262</v>
      </c>
      <c r="E145" s="14" t="s">
        <v>5953</v>
      </c>
      <c r="F145" s="15" t="s">
        <v>1263</v>
      </c>
      <c r="G145" s="15" t="s">
        <v>1264</v>
      </c>
    </row>
    <row r="146">
      <c r="A146" s="15" t="s">
        <v>9649</v>
      </c>
      <c r="B146" s="14" t="s">
        <v>5958</v>
      </c>
      <c r="C146" s="15" t="s">
        <v>9650</v>
      </c>
      <c r="D146" s="15" t="s">
        <v>1269</v>
      </c>
      <c r="E146" s="14" t="s">
        <v>5955</v>
      </c>
      <c r="F146" s="15" t="s">
        <v>1273</v>
      </c>
      <c r="G146" s="15" t="s">
        <v>1274</v>
      </c>
    </row>
    <row r="147">
      <c r="A147" s="15" t="s">
        <v>9652</v>
      </c>
      <c r="B147" s="14" t="s">
        <v>5961</v>
      </c>
      <c r="C147" s="15" t="s">
        <v>9653</v>
      </c>
      <c r="D147" s="15" t="s">
        <v>1285</v>
      </c>
      <c r="E147" s="14" t="s">
        <v>5958</v>
      </c>
      <c r="F147" s="15" t="s">
        <v>1287</v>
      </c>
      <c r="G147" s="15" t="s">
        <v>1288</v>
      </c>
    </row>
    <row r="148">
      <c r="A148" s="15" t="s">
        <v>9655</v>
      </c>
      <c r="B148" s="14" t="s">
        <v>5964</v>
      </c>
      <c r="C148" s="15" t="s">
        <v>9656</v>
      </c>
      <c r="D148" s="15" t="s">
        <v>1291</v>
      </c>
      <c r="E148" s="14" t="s">
        <v>5961</v>
      </c>
      <c r="F148" s="15" t="s">
        <v>1292</v>
      </c>
      <c r="G148" s="15" t="s">
        <v>1293</v>
      </c>
    </row>
    <row r="149">
      <c r="A149" s="15" t="s">
        <v>9657</v>
      </c>
      <c r="B149" s="14" t="s">
        <v>5966</v>
      </c>
      <c r="C149" s="15" t="s">
        <v>9658</v>
      </c>
      <c r="D149" s="15" t="s">
        <v>19</v>
      </c>
      <c r="E149" s="14" t="s">
        <v>6064</v>
      </c>
      <c r="F149" s="15" t="s">
        <v>1299</v>
      </c>
      <c r="G149" s="15" t="s">
        <v>1300</v>
      </c>
    </row>
    <row r="150">
      <c r="A150" s="15" t="s">
        <v>9660</v>
      </c>
      <c r="B150" s="14" t="s">
        <v>5968</v>
      </c>
      <c r="C150" s="15" t="s">
        <v>9661</v>
      </c>
      <c r="D150" s="15" t="s">
        <v>28</v>
      </c>
      <c r="E150" s="14" t="s">
        <v>6067</v>
      </c>
      <c r="F150" s="15" t="s">
        <v>1306</v>
      </c>
      <c r="G150" s="15" t="s">
        <v>1307</v>
      </c>
    </row>
    <row r="151">
      <c r="A151" s="15" t="s">
        <v>9662</v>
      </c>
      <c r="B151" s="14" t="s">
        <v>5970</v>
      </c>
      <c r="C151" s="15" t="s">
        <v>9663</v>
      </c>
      <c r="D151" s="15" t="s">
        <v>36</v>
      </c>
      <c r="E151" s="14" t="s">
        <v>6070</v>
      </c>
      <c r="F151" s="15" t="s">
        <v>1312</v>
      </c>
      <c r="G151" s="15" t="s">
        <v>1313</v>
      </c>
    </row>
    <row r="152">
      <c r="A152" s="15" t="s">
        <v>9665</v>
      </c>
      <c r="B152" s="14" t="s">
        <v>5973</v>
      </c>
      <c r="C152" s="15" t="s">
        <v>9666</v>
      </c>
      <c r="D152" s="15" t="s">
        <v>46</v>
      </c>
      <c r="E152" s="14" t="s">
        <v>6073</v>
      </c>
      <c r="F152" s="15" t="s">
        <v>1318</v>
      </c>
      <c r="G152" s="15" t="s">
        <v>1319</v>
      </c>
    </row>
    <row r="153">
      <c r="A153" s="15" t="s">
        <v>9668</v>
      </c>
      <c r="B153" s="14" t="s">
        <v>5975</v>
      </c>
      <c r="C153" s="15" t="s">
        <v>9669</v>
      </c>
      <c r="D153" s="15" t="s">
        <v>55</v>
      </c>
      <c r="E153" s="14" t="s">
        <v>6076</v>
      </c>
      <c r="F153" s="15" t="s">
        <v>1328</v>
      </c>
      <c r="G153" s="15" t="s">
        <v>1329</v>
      </c>
    </row>
    <row r="154">
      <c r="A154" s="15" t="s">
        <v>9671</v>
      </c>
      <c r="B154" s="14" t="s">
        <v>5977</v>
      </c>
      <c r="C154" s="15" t="s">
        <v>9672</v>
      </c>
      <c r="D154" s="15" t="s">
        <v>63</v>
      </c>
      <c r="E154" s="14" t="s">
        <v>6078</v>
      </c>
      <c r="F154" s="15" t="s">
        <v>1334</v>
      </c>
      <c r="G154" s="15" t="s">
        <v>1335</v>
      </c>
    </row>
    <row r="155">
      <c r="A155" s="15" t="s">
        <v>9674</v>
      </c>
      <c r="B155" s="14" t="s">
        <v>5979</v>
      </c>
      <c r="C155" s="15" t="s">
        <v>9675</v>
      </c>
      <c r="D155" s="15" t="s">
        <v>15669</v>
      </c>
      <c r="E155" s="16"/>
    </row>
    <row r="156">
      <c r="A156" s="15" t="s">
        <v>9677</v>
      </c>
      <c r="B156" s="14" t="s">
        <v>5982</v>
      </c>
      <c r="C156" s="15" t="s">
        <v>9678</v>
      </c>
      <c r="D156" s="15" t="s">
        <v>71</v>
      </c>
      <c r="E156" s="14" t="s">
        <v>6080</v>
      </c>
    </row>
    <row r="157">
      <c r="A157" s="15" t="s">
        <v>9680</v>
      </c>
      <c r="B157" s="14" t="s">
        <v>5984</v>
      </c>
      <c r="C157" s="15" t="s">
        <v>9681</v>
      </c>
      <c r="D157" s="15" t="s">
        <v>79</v>
      </c>
      <c r="E157" s="14" t="s">
        <v>6083</v>
      </c>
      <c r="F157" s="15" t="s">
        <v>1346</v>
      </c>
      <c r="G157" s="15" t="s">
        <v>1347</v>
      </c>
    </row>
    <row r="158">
      <c r="A158" s="15" t="s">
        <v>9683</v>
      </c>
      <c r="B158" s="14" t="s">
        <v>5987</v>
      </c>
      <c r="C158" s="15" t="s">
        <v>9684</v>
      </c>
      <c r="D158" s="15" t="s">
        <v>87</v>
      </c>
      <c r="E158" s="14" t="s">
        <v>6086</v>
      </c>
      <c r="F158" s="15" t="s">
        <v>1352</v>
      </c>
      <c r="G158" s="15" t="s">
        <v>1353</v>
      </c>
    </row>
    <row r="159">
      <c r="A159" s="15" t="s">
        <v>9685</v>
      </c>
      <c r="B159" s="14" t="s">
        <v>5990</v>
      </c>
      <c r="C159" s="15" t="s">
        <v>9686</v>
      </c>
      <c r="D159" s="15" t="s">
        <v>95</v>
      </c>
      <c r="E159" s="14" t="s">
        <v>6064</v>
      </c>
      <c r="F159" s="15" t="s">
        <v>1358</v>
      </c>
      <c r="G159" s="15" t="s">
        <v>1359</v>
      </c>
    </row>
    <row r="160">
      <c r="A160" s="15" t="s">
        <v>9688</v>
      </c>
      <c r="B160" s="14" t="s">
        <v>5993</v>
      </c>
      <c r="C160" s="15" t="s">
        <v>9689</v>
      </c>
      <c r="D160" s="15" t="s">
        <v>103</v>
      </c>
      <c r="E160" s="14" t="s">
        <v>6090</v>
      </c>
      <c r="F160" s="15" t="s">
        <v>1364</v>
      </c>
      <c r="G160" s="15" t="s">
        <v>1365</v>
      </c>
    </row>
    <row r="161">
      <c r="A161" s="15" t="s">
        <v>9691</v>
      </c>
      <c r="B161" s="14" t="s">
        <v>5995</v>
      </c>
      <c r="C161" s="15" t="s">
        <v>9692</v>
      </c>
      <c r="D161" s="15" t="s">
        <v>111</v>
      </c>
      <c r="E161" s="14" t="s">
        <v>6093</v>
      </c>
      <c r="F161" s="15" t="s">
        <v>1370</v>
      </c>
      <c r="G161" s="15" t="s">
        <v>1371</v>
      </c>
    </row>
    <row r="162">
      <c r="A162" s="15" t="s">
        <v>9694</v>
      </c>
      <c r="B162" s="14" t="s">
        <v>5997</v>
      </c>
      <c r="C162" s="15" t="s">
        <v>9695</v>
      </c>
      <c r="D162" s="15" t="s">
        <v>119</v>
      </c>
      <c r="E162" s="14" t="s">
        <v>6096</v>
      </c>
      <c r="F162" s="15" t="s">
        <v>1376</v>
      </c>
      <c r="G162" s="15" t="s">
        <v>1377</v>
      </c>
    </row>
    <row r="163">
      <c r="A163" s="15" t="s">
        <v>9697</v>
      </c>
      <c r="B163" s="14" t="s">
        <v>5999</v>
      </c>
      <c r="C163" s="15" t="s">
        <v>9698</v>
      </c>
      <c r="D163" s="15" t="s">
        <v>129</v>
      </c>
      <c r="E163" s="14" t="s">
        <v>6099</v>
      </c>
      <c r="F163" s="15" t="s">
        <v>1382</v>
      </c>
      <c r="G163" s="15" t="s">
        <v>1383</v>
      </c>
    </row>
    <row r="164">
      <c r="A164" s="15" t="s">
        <v>9700</v>
      </c>
      <c r="B164" s="14" t="s">
        <v>6001</v>
      </c>
      <c r="C164" s="15" t="s">
        <v>9701</v>
      </c>
      <c r="D164" s="15" t="s">
        <v>138</v>
      </c>
      <c r="E164" s="14" t="s">
        <v>6102</v>
      </c>
      <c r="F164" s="15" t="s">
        <v>1388</v>
      </c>
      <c r="G164" s="15" t="s">
        <v>1389</v>
      </c>
    </row>
    <row r="165">
      <c r="A165" s="15" t="s">
        <v>9703</v>
      </c>
      <c r="B165" s="14" t="s">
        <v>6003</v>
      </c>
      <c r="C165" s="15" t="s">
        <v>9704</v>
      </c>
      <c r="D165" s="15" t="s">
        <v>145</v>
      </c>
      <c r="E165" s="14" t="s">
        <v>6105</v>
      </c>
      <c r="F165" s="15" t="s">
        <v>1394</v>
      </c>
      <c r="G165" s="15" t="s">
        <v>1395</v>
      </c>
    </row>
    <row r="166">
      <c r="A166" s="15" t="s">
        <v>9706</v>
      </c>
      <c r="B166" s="14" t="s">
        <v>6005</v>
      </c>
      <c r="C166" s="15" t="s">
        <v>9707</v>
      </c>
      <c r="D166" s="15" t="s">
        <v>153</v>
      </c>
      <c r="E166" s="14" t="s">
        <v>6108</v>
      </c>
      <c r="F166" s="15" t="s">
        <v>1400</v>
      </c>
      <c r="G166" s="15" t="s">
        <v>1401</v>
      </c>
    </row>
    <row r="167">
      <c r="A167" s="15" t="s">
        <v>9709</v>
      </c>
      <c r="B167" s="14" t="s">
        <v>6007</v>
      </c>
      <c r="C167" s="15" t="s">
        <v>9710</v>
      </c>
      <c r="D167" s="15" t="s">
        <v>161</v>
      </c>
      <c r="E167" s="14" t="s">
        <v>6111</v>
      </c>
      <c r="F167" s="15" t="s">
        <v>1406</v>
      </c>
      <c r="G167" s="15" t="s">
        <v>1407</v>
      </c>
    </row>
    <row r="168">
      <c r="A168" s="15" t="s">
        <v>9712</v>
      </c>
      <c r="B168" s="14" t="s">
        <v>6010</v>
      </c>
      <c r="C168" s="15" t="s">
        <v>9713</v>
      </c>
      <c r="D168" s="15" t="s">
        <v>169</v>
      </c>
      <c r="E168" s="14" t="s">
        <v>6114</v>
      </c>
      <c r="F168" s="15" t="s">
        <v>1415</v>
      </c>
      <c r="G168" s="15" t="s">
        <v>1416</v>
      </c>
    </row>
    <row r="169">
      <c r="A169" s="15" t="s">
        <v>9715</v>
      </c>
      <c r="B169" s="14" t="s">
        <v>6012</v>
      </c>
      <c r="C169" s="15" t="s">
        <v>9716</v>
      </c>
      <c r="D169" s="15" t="s">
        <v>177</v>
      </c>
      <c r="E169" s="14" t="s">
        <v>6067</v>
      </c>
      <c r="F169" s="15" t="s">
        <v>1421</v>
      </c>
      <c r="G169" s="15" t="s">
        <v>1422</v>
      </c>
    </row>
    <row r="170">
      <c r="A170" s="15" t="s">
        <v>9718</v>
      </c>
      <c r="B170" s="14" t="s">
        <v>6014</v>
      </c>
      <c r="C170" s="15" t="s">
        <v>9719</v>
      </c>
      <c r="D170" s="15" t="s">
        <v>185</v>
      </c>
      <c r="E170" s="14" t="s">
        <v>6120</v>
      </c>
      <c r="F170" s="15" t="s">
        <v>1427</v>
      </c>
      <c r="G170" s="15" t="s">
        <v>1428</v>
      </c>
    </row>
    <row r="171">
      <c r="A171" s="15" t="s">
        <v>9721</v>
      </c>
      <c r="B171" s="14" t="s">
        <v>6016</v>
      </c>
      <c r="C171" s="15" t="s">
        <v>9722</v>
      </c>
      <c r="D171" s="15" t="s">
        <v>193</v>
      </c>
      <c r="E171" s="14" t="s">
        <v>6122</v>
      </c>
      <c r="F171" s="15" t="s">
        <v>1433</v>
      </c>
      <c r="G171" s="15" t="s">
        <v>1434</v>
      </c>
    </row>
    <row r="172">
      <c r="A172" s="15" t="s">
        <v>9724</v>
      </c>
      <c r="B172" s="14" t="s">
        <v>6019</v>
      </c>
      <c r="C172" s="15" t="s">
        <v>9725</v>
      </c>
      <c r="D172" s="15" t="s">
        <v>201</v>
      </c>
      <c r="E172" s="14" t="s">
        <v>6125</v>
      </c>
      <c r="F172" s="15" t="s">
        <v>1439</v>
      </c>
      <c r="G172" s="15" t="s">
        <v>1440</v>
      </c>
    </row>
    <row r="173">
      <c r="A173" s="15" t="s">
        <v>9727</v>
      </c>
      <c r="B173" s="14" t="s">
        <v>6022</v>
      </c>
      <c r="C173" s="15" t="s">
        <v>9728</v>
      </c>
      <c r="D173" s="15" t="s">
        <v>211</v>
      </c>
      <c r="E173" s="14" t="s">
        <v>6127</v>
      </c>
      <c r="F173" s="15" t="s">
        <v>1445</v>
      </c>
      <c r="G173" s="15" t="s">
        <v>1446</v>
      </c>
    </row>
    <row r="174">
      <c r="A174" s="15" t="s">
        <v>9730</v>
      </c>
      <c r="B174" s="14" t="s">
        <v>6025</v>
      </c>
      <c r="C174" s="15" t="s">
        <v>9731</v>
      </c>
      <c r="D174" s="15" t="s">
        <v>218</v>
      </c>
      <c r="E174" s="14" t="s">
        <v>6130</v>
      </c>
      <c r="F174" s="15" t="s">
        <v>1451</v>
      </c>
      <c r="G174" s="15" t="s">
        <v>1452</v>
      </c>
    </row>
    <row r="175">
      <c r="A175" s="15" t="s">
        <v>9733</v>
      </c>
      <c r="B175" s="14" t="s">
        <v>6028</v>
      </c>
      <c r="C175" s="15" t="s">
        <v>9734</v>
      </c>
      <c r="D175" s="15" t="s">
        <v>226</v>
      </c>
      <c r="E175" s="14" t="s">
        <v>6133</v>
      </c>
      <c r="F175" s="15" t="s">
        <v>1457</v>
      </c>
      <c r="G175" s="15" t="s">
        <v>1458</v>
      </c>
    </row>
    <row r="176">
      <c r="A176" s="15" t="s">
        <v>9736</v>
      </c>
      <c r="B176" s="14" t="s">
        <v>6031</v>
      </c>
      <c r="C176" s="15" t="s">
        <v>9737</v>
      </c>
      <c r="D176" s="15" t="s">
        <v>234</v>
      </c>
      <c r="E176" s="14" t="s">
        <v>6136</v>
      </c>
      <c r="F176" s="15" t="s">
        <v>1463</v>
      </c>
      <c r="G176" s="15" t="s">
        <v>1464</v>
      </c>
    </row>
    <row r="177">
      <c r="A177" s="15" t="s">
        <v>9740</v>
      </c>
      <c r="B177" s="14" t="s">
        <v>6034</v>
      </c>
      <c r="C177" s="15" t="s">
        <v>9741</v>
      </c>
      <c r="D177" s="15" t="s">
        <v>244</v>
      </c>
      <c r="E177" s="14" t="s">
        <v>6139</v>
      </c>
      <c r="F177" s="15" t="s">
        <v>1468</v>
      </c>
      <c r="G177" s="15" t="s">
        <v>1469</v>
      </c>
    </row>
    <row r="178">
      <c r="A178" s="15" t="s">
        <v>9743</v>
      </c>
      <c r="B178" s="14" t="s">
        <v>6037</v>
      </c>
      <c r="C178" s="15" t="s">
        <v>9744</v>
      </c>
      <c r="D178" s="15" t="s">
        <v>254</v>
      </c>
      <c r="E178" s="14" t="s">
        <v>6142</v>
      </c>
      <c r="F178" s="15" t="s">
        <v>1474</v>
      </c>
      <c r="G178" s="15" t="s">
        <v>1475</v>
      </c>
    </row>
    <row r="179">
      <c r="A179" s="15" t="s">
        <v>9746</v>
      </c>
      <c r="B179" s="14" t="s">
        <v>6040</v>
      </c>
      <c r="C179" s="15" t="s">
        <v>9747</v>
      </c>
      <c r="D179" s="15" t="s">
        <v>262</v>
      </c>
      <c r="E179" s="14" t="s">
        <v>6070</v>
      </c>
      <c r="F179" s="15" t="s">
        <v>1481</v>
      </c>
      <c r="G179" s="15" t="s">
        <v>1482</v>
      </c>
    </row>
    <row r="180">
      <c r="A180" s="15" t="s">
        <v>9749</v>
      </c>
      <c r="B180" s="14" t="s">
        <v>6043</v>
      </c>
      <c r="C180" s="15" t="s">
        <v>9750</v>
      </c>
      <c r="D180" s="15" t="s">
        <v>268</v>
      </c>
      <c r="E180" s="14" t="s">
        <v>6147</v>
      </c>
      <c r="F180" s="15" t="s">
        <v>1487</v>
      </c>
      <c r="G180" s="15" t="s">
        <v>1488</v>
      </c>
    </row>
    <row r="181">
      <c r="A181" s="15" t="s">
        <v>9752</v>
      </c>
      <c r="B181" s="14" t="s">
        <v>6046</v>
      </c>
      <c r="C181" s="15" t="s">
        <v>9753</v>
      </c>
      <c r="D181" s="15" t="s">
        <v>278</v>
      </c>
      <c r="E181" s="14" t="s">
        <v>6150</v>
      </c>
      <c r="F181" s="15" t="s">
        <v>1494</v>
      </c>
      <c r="G181" s="15" t="s">
        <v>1495</v>
      </c>
    </row>
    <row r="182">
      <c r="A182" s="15" t="s">
        <v>9755</v>
      </c>
      <c r="B182" s="14" t="s">
        <v>6049</v>
      </c>
      <c r="C182" s="15" t="s">
        <v>9756</v>
      </c>
      <c r="D182" s="15" t="s">
        <v>286</v>
      </c>
      <c r="E182" s="14" t="s">
        <v>6152</v>
      </c>
      <c r="F182" s="15" t="s">
        <v>1500</v>
      </c>
      <c r="G182" s="15" t="s">
        <v>1501</v>
      </c>
    </row>
    <row r="183">
      <c r="A183" s="15" t="s">
        <v>9758</v>
      </c>
      <c r="B183" s="14" t="s">
        <v>6052</v>
      </c>
      <c r="C183" s="15" t="s">
        <v>9759</v>
      </c>
      <c r="D183" s="15" t="s">
        <v>296</v>
      </c>
      <c r="E183" s="14" t="s">
        <v>6155</v>
      </c>
      <c r="F183" s="15" t="s">
        <v>1506</v>
      </c>
      <c r="G183" s="21" t="s">
        <v>1507</v>
      </c>
    </row>
    <row r="184">
      <c r="A184" s="15" t="s">
        <v>9760</v>
      </c>
      <c r="B184" s="14" t="s">
        <v>6054</v>
      </c>
      <c r="C184" s="15" t="s">
        <v>9761</v>
      </c>
      <c r="D184" s="15" t="s">
        <v>303</v>
      </c>
      <c r="E184" s="14" t="s">
        <v>6158</v>
      </c>
      <c r="F184" s="15" t="s">
        <v>1511</v>
      </c>
      <c r="G184" s="15" t="s">
        <v>1512</v>
      </c>
    </row>
    <row r="185">
      <c r="A185" s="15" t="s">
        <v>9762</v>
      </c>
      <c r="B185" s="14" t="s">
        <v>6056</v>
      </c>
      <c r="C185" s="15" t="s">
        <v>9763</v>
      </c>
      <c r="D185" s="15" t="s">
        <v>313</v>
      </c>
      <c r="E185" s="14" t="s">
        <v>6160</v>
      </c>
      <c r="F185" s="15" t="s">
        <v>1516</v>
      </c>
      <c r="G185" s="15" t="s">
        <v>1517</v>
      </c>
    </row>
    <row r="186">
      <c r="A186" s="15" t="s">
        <v>9764</v>
      </c>
      <c r="B186" s="14" t="s">
        <v>6058</v>
      </c>
      <c r="C186" s="15" t="s">
        <v>9765</v>
      </c>
      <c r="D186" s="15" t="s">
        <v>336</v>
      </c>
      <c r="E186" s="14" t="s">
        <v>6162</v>
      </c>
      <c r="F186" s="15" t="s">
        <v>1521</v>
      </c>
      <c r="G186" s="15" t="s">
        <v>1522</v>
      </c>
    </row>
    <row r="187">
      <c r="A187" s="15" t="s">
        <v>9767</v>
      </c>
      <c r="B187" s="14" t="s">
        <v>6060</v>
      </c>
      <c r="C187" s="15" t="s">
        <v>9768</v>
      </c>
      <c r="D187" s="15" t="s">
        <v>344</v>
      </c>
      <c r="E187" s="14" t="s">
        <v>6164</v>
      </c>
      <c r="F187" s="15" t="s">
        <v>1529</v>
      </c>
      <c r="G187" s="15" t="s">
        <v>1530</v>
      </c>
    </row>
    <row r="188">
      <c r="A188" s="15" t="s">
        <v>9771</v>
      </c>
      <c r="B188" s="14" t="s">
        <v>6064</v>
      </c>
      <c r="C188" s="15" t="s">
        <v>9772</v>
      </c>
      <c r="D188" s="15" t="s">
        <v>352</v>
      </c>
      <c r="E188" s="14" t="s">
        <v>6167</v>
      </c>
      <c r="F188" s="15" t="s">
        <v>1535</v>
      </c>
      <c r="G188" s="15" t="s">
        <v>1536</v>
      </c>
    </row>
    <row r="189">
      <c r="A189" s="15" t="s">
        <v>9774</v>
      </c>
      <c r="B189" s="14" t="s">
        <v>6067</v>
      </c>
      <c r="C189" s="15" t="s">
        <v>9775</v>
      </c>
      <c r="D189" s="15" t="s">
        <v>359</v>
      </c>
      <c r="E189" s="14" t="s">
        <v>6073</v>
      </c>
      <c r="F189" s="15" t="s">
        <v>1541</v>
      </c>
      <c r="G189" s="15" t="s">
        <v>1542</v>
      </c>
    </row>
    <row r="190">
      <c r="A190" s="15" t="s">
        <v>9777</v>
      </c>
      <c r="B190" s="14" t="s">
        <v>6070</v>
      </c>
      <c r="C190" s="15" t="s">
        <v>9778</v>
      </c>
      <c r="D190" s="15" t="s">
        <v>367</v>
      </c>
      <c r="E190" s="14" t="s">
        <v>6171</v>
      </c>
      <c r="F190" s="15" t="s">
        <v>1547</v>
      </c>
      <c r="G190" s="15" t="s">
        <v>1548</v>
      </c>
    </row>
    <row r="191">
      <c r="A191" s="15" t="s">
        <v>9780</v>
      </c>
      <c r="B191" s="14" t="s">
        <v>6073</v>
      </c>
      <c r="C191" s="15" t="s">
        <v>9781</v>
      </c>
      <c r="D191" s="15" t="s">
        <v>375</v>
      </c>
      <c r="E191" s="14" t="s">
        <v>6173</v>
      </c>
      <c r="F191" s="15" t="s">
        <v>1563</v>
      </c>
      <c r="G191" s="15" t="s">
        <v>1564</v>
      </c>
    </row>
    <row r="192">
      <c r="A192" s="15" t="s">
        <v>9783</v>
      </c>
      <c r="B192" s="14" t="s">
        <v>6076</v>
      </c>
      <c r="C192" s="15" t="s">
        <v>9784</v>
      </c>
      <c r="D192" s="15" t="s">
        <v>383</v>
      </c>
      <c r="E192" s="14" t="s">
        <v>6176</v>
      </c>
      <c r="F192" s="15" t="s">
        <v>1569</v>
      </c>
      <c r="G192" s="15" t="s">
        <v>1570</v>
      </c>
    </row>
    <row r="193">
      <c r="A193" s="15" t="s">
        <v>9786</v>
      </c>
      <c r="B193" s="14" t="s">
        <v>6078</v>
      </c>
      <c r="C193" s="15" t="s">
        <v>9787</v>
      </c>
      <c r="D193" s="15" t="s">
        <v>393</v>
      </c>
      <c r="E193" s="14" t="s">
        <v>6179</v>
      </c>
      <c r="F193" s="15" t="s">
        <v>1574</v>
      </c>
      <c r="G193" s="15" t="s">
        <v>1575</v>
      </c>
    </row>
    <row r="194">
      <c r="A194" s="15" t="s">
        <v>9789</v>
      </c>
      <c r="B194" s="14" t="s">
        <v>6080</v>
      </c>
      <c r="C194" s="15" t="s">
        <v>9790</v>
      </c>
      <c r="D194" s="15" t="s">
        <v>400</v>
      </c>
      <c r="E194" s="14" t="s">
        <v>6181</v>
      </c>
      <c r="F194" s="15" t="s">
        <v>1585</v>
      </c>
      <c r="G194" s="15" t="s">
        <v>1586</v>
      </c>
    </row>
    <row r="195">
      <c r="A195" s="15" t="s">
        <v>9792</v>
      </c>
      <c r="B195" s="14" t="s">
        <v>6083</v>
      </c>
      <c r="C195" s="15" t="s">
        <v>9793</v>
      </c>
      <c r="D195" s="15" t="s">
        <v>408</v>
      </c>
      <c r="E195" s="14" t="s">
        <v>6183</v>
      </c>
      <c r="F195" s="15" t="s">
        <v>1591</v>
      </c>
      <c r="G195" s="15" t="s">
        <v>1592</v>
      </c>
    </row>
    <row r="196">
      <c r="A196" s="15" t="s">
        <v>9795</v>
      </c>
      <c r="B196" s="14" t="s">
        <v>6086</v>
      </c>
      <c r="C196" s="15" t="s">
        <v>9796</v>
      </c>
      <c r="D196" s="15" t="s">
        <v>416</v>
      </c>
      <c r="E196" s="14" t="s">
        <v>6185</v>
      </c>
      <c r="F196" s="15" t="s">
        <v>1597</v>
      </c>
      <c r="G196" s="15" t="s">
        <v>1598</v>
      </c>
    </row>
    <row r="197">
      <c r="A197" s="15" t="s">
        <v>9798</v>
      </c>
      <c r="B197" s="14" t="s">
        <v>6088</v>
      </c>
      <c r="C197" s="15" t="s">
        <v>9799</v>
      </c>
      <c r="D197" s="15" t="s">
        <v>424</v>
      </c>
      <c r="E197" s="14" t="s">
        <v>6187</v>
      </c>
      <c r="F197" s="15" t="s">
        <v>1603</v>
      </c>
      <c r="G197" s="15" t="s">
        <v>1604</v>
      </c>
    </row>
    <row r="198">
      <c r="A198" s="15" t="s">
        <v>9801</v>
      </c>
      <c r="B198" s="14" t="s">
        <v>6090</v>
      </c>
      <c r="C198" s="15" t="s">
        <v>9802</v>
      </c>
      <c r="D198" s="15" t="s">
        <v>432</v>
      </c>
      <c r="E198" s="14" t="s">
        <v>6189</v>
      </c>
      <c r="F198" s="15" t="s">
        <v>1609</v>
      </c>
      <c r="G198" s="15" t="s">
        <v>1610</v>
      </c>
    </row>
    <row r="199">
      <c r="A199" s="15" t="s">
        <v>9804</v>
      </c>
      <c r="B199" s="14" t="s">
        <v>6093</v>
      </c>
      <c r="C199" s="15" t="s">
        <v>9805</v>
      </c>
      <c r="D199" s="15" t="s">
        <v>440</v>
      </c>
      <c r="E199" s="14" t="s">
        <v>6076</v>
      </c>
      <c r="F199" s="15" t="s">
        <v>1615</v>
      </c>
      <c r="G199" s="15" t="s">
        <v>1616</v>
      </c>
    </row>
    <row r="200">
      <c r="A200" s="15" t="s">
        <v>9807</v>
      </c>
      <c r="B200" s="14" t="s">
        <v>6096</v>
      </c>
      <c r="C200" s="15" t="s">
        <v>9808</v>
      </c>
      <c r="D200" s="15" t="s">
        <v>448</v>
      </c>
      <c r="E200" s="14" t="s">
        <v>6193</v>
      </c>
      <c r="F200" s="15" t="s">
        <v>1621</v>
      </c>
      <c r="G200" s="15" t="s">
        <v>1622</v>
      </c>
    </row>
    <row r="201">
      <c r="A201" s="15" t="s">
        <v>9810</v>
      </c>
      <c r="B201" s="14" t="s">
        <v>6099</v>
      </c>
      <c r="C201" s="15" t="s">
        <v>9811</v>
      </c>
      <c r="D201" s="15" t="s">
        <v>456</v>
      </c>
      <c r="E201" s="14" t="s">
        <v>6195</v>
      </c>
      <c r="F201" s="15" t="s">
        <v>1627</v>
      </c>
      <c r="G201" s="15" t="s">
        <v>1628</v>
      </c>
    </row>
    <row r="202">
      <c r="A202" s="15" t="s">
        <v>9813</v>
      </c>
      <c r="B202" s="14" t="s">
        <v>6102</v>
      </c>
      <c r="C202" s="15" t="s">
        <v>9814</v>
      </c>
      <c r="D202" s="15" t="s">
        <v>464</v>
      </c>
      <c r="E202" s="14" t="s">
        <v>6198</v>
      </c>
      <c r="F202" s="15" t="s">
        <v>1633</v>
      </c>
      <c r="G202" s="15" t="s">
        <v>1634</v>
      </c>
    </row>
    <row r="203">
      <c r="A203" s="15" t="s">
        <v>9815</v>
      </c>
      <c r="B203" s="14" t="s">
        <v>6105</v>
      </c>
      <c r="C203" s="15" t="s">
        <v>9816</v>
      </c>
      <c r="D203" s="15" t="s">
        <v>474</v>
      </c>
      <c r="E203" s="14" t="s">
        <v>6200</v>
      </c>
      <c r="F203" s="15" t="s">
        <v>1639</v>
      </c>
      <c r="G203" s="15" t="s">
        <v>1640</v>
      </c>
    </row>
    <row r="204">
      <c r="A204" s="15" t="s">
        <v>9818</v>
      </c>
      <c r="B204" s="14" t="s">
        <v>6108</v>
      </c>
      <c r="C204" s="15" t="s">
        <v>9819</v>
      </c>
      <c r="D204" s="15" t="s">
        <v>481</v>
      </c>
      <c r="E204" s="14" t="s">
        <v>6202</v>
      </c>
      <c r="F204" s="15" t="s">
        <v>15670</v>
      </c>
    </row>
    <row r="205">
      <c r="A205" s="15" t="s">
        <v>9821</v>
      </c>
      <c r="B205" s="14" t="s">
        <v>6111</v>
      </c>
      <c r="C205" s="15" t="s">
        <v>9822</v>
      </c>
      <c r="D205" s="15" t="s">
        <v>489</v>
      </c>
      <c r="E205" s="14" t="s">
        <v>6204</v>
      </c>
      <c r="F205" s="15" t="s">
        <v>1650</v>
      </c>
      <c r="G205" s="15" t="s">
        <v>1651</v>
      </c>
    </row>
    <row r="206">
      <c r="A206" s="15" t="s">
        <v>9824</v>
      </c>
      <c r="B206" s="14" t="s">
        <v>6114</v>
      </c>
      <c r="C206" s="15" t="s">
        <v>9825</v>
      </c>
      <c r="D206" s="15" t="s">
        <v>497</v>
      </c>
      <c r="E206" s="14" t="s">
        <v>6207</v>
      </c>
      <c r="F206" s="15" t="s">
        <v>1656</v>
      </c>
      <c r="G206" s="15" t="s">
        <v>1657</v>
      </c>
    </row>
    <row r="207">
      <c r="A207" s="15" t="s">
        <v>9827</v>
      </c>
      <c r="B207" s="14" t="s">
        <v>6117</v>
      </c>
      <c r="C207" s="15" t="s">
        <v>9828</v>
      </c>
      <c r="D207" s="15" t="s">
        <v>505</v>
      </c>
      <c r="E207" s="14" t="s">
        <v>6209</v>
      </c>
      <c r="F207" s="15" t="s">
        <v>1662</v>
      </c>
      <c r="G207" s="15" t="s">
        <v>1663</v>
      </c>
    </row>
    <row r="208">
      <c r="A208" s="15" t="s">
        <v>9830</v>
      </c>
      <c r="B208" s="14" t="s">
        <v>6120</v>
      </c>
      <c r="C208" s="15" t="s">
        <v>9831</v>
      </c>
      <c r="D208" s="15" t="s">
        <v>513</v>
      </c>
      <c r="E208" s="14" t="s">
        <v>6212</v>
      </c>
      <c r="F208" s="15" t="s">
        <v>1668</v>
      </c>
      <c r="G208" s="15" t="s">
        <v>1669</v>
      </c>
    </row>
    <row r="209">
      <c r="A209" s="15" t="s">
        <v>9833</v>
      </c>
      <c r="B209" s="14" t="s">
        <v>6122</v>
      </c>
      <c r="C209" s="15" t="s">
        <v>9834</v>
      </c>
      <c r="D209" s="15" t="s">
        <v>520</v>
      </c>
      <c r="E209" s="14" t="s">
        <v>6078</v>
      </c>
      <c r="F209" s="15" t="s">
        <v>1674</v>
      </c>
      <c r="G209" s="15" t="s">
        <v>1675</v>
      </c>
    </row>
    <row r="210">
      <c r="A210" s="15" t="s">
        <v>9836</v>
      </c>
      <c r="B210" s="14" t="s">
        <v>6125</v>
      </c>
      <c r="C210" s="15" t="s">
        <v>9837</v>
      </c>
      <c r="D210" s="15" t="s">
        <v>528</v>
      </c>
      <c r="E210" s="14" t="s">
        <v>6217</v>
      </c>
      <c r="F210" s="15" t="s">
        <v>1680</v>
      </c>
      <c r="G210" s="15" t="s">
        <v>1681</v>
      </c>
    </row>
    <row r="211">
      <c r="A211" s="15" t="s">
        <v>9839</v>
      </c>
      <c r="B211" s="14" t="s">
        <v>6127</v>
      </c>
      <c r="C211" s="15" t="s">
        <v>9840</v>
      </c>
      <c r="D211" s="15" t="s">
        <v>535</v>
      </c>
      <c r="E211" s="14" t="s">
        <v>6219</v>
      </c>
      <c r="F211" s="15" t="s">
        <v>1686</v>
      </c>
      <c r="G211" s="15" t="s">
        <v>1687</v>
      </c>
    </row>
    <row r="212">
      <c r="A212" s="15" t="s">
        <v>9842</v>
      </c>
      <c r="B212" s="14" t="s">
        <v>6130</v>
      </c>
      <c r="C212" s="15" t="s">
        <v>9843</v>
      </c>
      <c r="D212" s="15" t="s">
        <v>543</v>
      </c>
      <c r="E212" s="14" t="s">
        <v>6222</v>
      </c>
      <c r="F212" s="15" t="s">
        <v>1692</v>
      </c>
      <c r="G212" s="15" t="s">
        <v>1693</v>
      </c>
    </row>
    <row r="213">
      <c r="A213" s="15" t="s">
        <v>9845</v>
      </c>
      <c r="B213" s="14" t="s">
        <v>6133</v>
      </c>
      <c r="C213" s="15" t="s">
        <v>9846</v>
      </c>
      <c r="D213" s="15" t="s">
        <v>553</v>
      </c>
      <c r="E213" s="14" t="s">
        <v>6224</v>
      </c>
      <c r="F213" s="15" t="s">
        <v>1698</v>
      </c>
      <c r="G213" s="15" t="s">
        <v>1699</v>
      </c>
    </row>
    <row r="214">
      <c r="A214" s="15" t="s">
        <v>9848</v>
      </c>
      <c r="B214" s="14" t="s">
        <v>6136</v>
      </c>
      <c r="C214" s="15" t="s">
        <v>9849</v>
      </c>
      <c r="D214" s="15" t="s">
        <v>561</v>
      </c>
      <c r="E214" s="14" t="s">
        <v>6227</v>
      </c>
      <c r="F214" s="15" t="s">
        <v>1710</v>
      </c>
      <c r="G214" s="15" t="s">
        <v>1711</v>
      </c>
    </row>
    <row r="215">
      <c r="A215" s="15" t="s">
        <v>9851</v>
      </c>
      <c r="B215" s="14" t="s">
        <v>6139</v>
      </c>
      <c r="C215" s="15" t="s">
        <v>9852</v>
      </c>
      <c r="D215" s="15" t="s">
        <v>569</v>
      </c>
      <c r="E215" s="14" t="s">
        <v>6230</v>
      </c>
      <c r="F215" s="15" t="s">
        <v>1718</v>
      </c>
      <c r="G215" s="15" t="s">
        <v>1719</v>
      </c>
    </row>
    <row r="216">
      <c r="A216" s="15" t="s">
        <v>9854</v>
      </c>
      <c r="B216" s="14" t="s">
        <v>6142</v>
      </c>
      <c r="C216" s="15" t="s">
        <v>9855</v>
      </c>
      <c r="D216" s="15" t="s">
        <v>577</v>
      </c>
      <c r="E216" s="14" t="s">
        <v>6232</v>
      </c>
      <c r="F216" s="15" t="s">
        <v>1724</v>
      </c>
      <c r="G216" s="15" t="s">
        <v>1725</v>
      </c>
    </row>
    <row r="217">
      <c r="A217" s="15" t="s">
        <v>9857</v>
      </c>
      <c r="B217" s="14" t="s">
        <v>6145</v>
      </c>
      <c r="C217" s="15" t="s">
        <v>9858</v>
      </c>
      <c r="D217" s="15" t="s">
        <v>587</v>
      </c>
      <c r="E217" s="14" t="s">
        <v>6235</v>
      </c>
      <c r="F217" s="15" t="s">
        <v>1734</v>
      </c>
      <c r="G217" s="15" t="s">
        <v>1735</v>
      </c>
    </row>
    <row r="218">
      <c r="A218" s="15" t="s">
        <v>9860</v>
      </c>
      <c r="B218" s="14" t="s">
        <v>6147</v>
      </c>
      <c r="C218" s="15" t="s">
        <v>9861</v>
      </c>
      <c r="D218" s="15" t="s">
        <v>595</v>
      </c>
      <c r="E218" s="14" t="s">
        <v>6238</v>
      </c>
      <c r="F218" s="15" t="s">
        <v>1740</v>
      </c>
      <c r="G218" s="15" t="s">
        <v>1741</v>
      </c>
    </row>
    <row r="219">
      <c r="A219" s="15" t="s">
        <v>9863</v>
      </c>
      <c r="B219" s="14" t="s">
        <v>6150</v>
      </c>
      <c r="C219" s="15" t="s">
        <v>9864</v>
      </c>
      <c r="D219" s="15" t="s">
        <v>603</v>
      </c>
      <c r="E219" s="14" t="s">
        <v>6080</v>
      </c>
      <c r="F219" s="15" t="s">
        <v>1762</v>
      </c>
      <c r="G219" s="15" t="s">
        <v>1763</v>
      </c>
    </row>
    <row r="220">
      <c r="A220" s="15" t="s">
        <v>9866</v>
      </c>
      <c r="B220" s="14" t="s">
        <v>6152</v>
      </c>
      <c r="C220" s="15" t="s">
        <v>9867</v>
      </c>
      <c r="D220" s="15" t="s">
        <v>611</v>
      </c>
      <c r="E220" s="14" t="s">
        <v>6243</v>
      </c>
      <c r="F220" s="15" t="s">
        <v>1768</v>
      </c>
      <c r="G220" s="15" t="s">
        <v>1769</v>
      </c>
    </row>
    <row r="221">
      <c r="A221" s="15" t="s">
        <v>9869</v>
      </c>
      <c r="B221" s="14" t="s">
        <v>6155</v>
      </c>
      <c r="C221" s="15" t="s">
        <v>9870</v>
      </c>
      <c r="D221" s="15" t="s">
        <v>619</v>
      </c>
      <c r="E221" s="14" t="s">
        <v>6246</v>
      </c>
      <c r="F221" s="15" t="s">
        <v>1774</v>
      </c>
      <c r="G221" s="15" t="s">
        <v>1775</v>
      </c>
    </row>
    <row r="222">
      <c r="A222" s="15" t="s">
        <v>9872</v>
      </c>
      <c r="B222" s="14" t="s">
        <v>6158</v>
      </c>
      <c r="C222" s="15" t="s">
        <v>9873</v>
      </c>
      <c r="D222" s="15" t="s">
        <v>627</v>
      </c>
      <c r="E222" s="14" t="s">
        <v>6249</v>
      </c>
      <c r="F222" s="15" t="s">
        <v>1780</v>
      </c>
      <c r="G222" s="15" t="s">
        <v>1781</v>
      </c>
    </row>
    <row r="223">
      <c r="A223" s="15" t="s">
        <v>9875</v>
      </c>
      <c r="B223" s="14" t="s">
        <v>6160</v>
      </c>
      <c r="C223" s="15" t="s">
        <v>9876</v>
      </c>
      <c r="D223" s="15" t="s">
        <v>641</v>
      </c>
      <c r="E223" s="14" t="s">
        <v>6251</v>
      </c>
      <c r="F223" s="15" t="s">
        <v>1786</v>
      </c>
      <c r="G223" s="15" t="s">
        <v>1787</v>
      </c>
    </row>
    <row r="224">
      <c r="A224" s="15" t="s">
        <v>9878</v>
      </c>
      <c r="B224" s="14" t="s">
        <v>6162</v>
      </c>
      <c r="C224" s="15" t="s">
        <v>9879</v>
      </c>
      <c r="D224" s="15" t="s">
        <v>650</v>
      </c>
      <c r="E224" s="14" t="s">
        <v>6254</v>
      </c>
      <c r="F224" s="15" t="s">
        <v>1794</v>
      </c>
      <c r="G224" s="15" t="s">
        <v>1795</v>
      </c>
    </row>
    <row r="225">
      <c r="A225" s="15" t="s">
        <v>9881</v>
      </c>
      <c r="B225" s="14" t="s">
        <v>6164</v>
      </c>
      <c r="C225" s="15" t="s">
        <v>9882</v>
      </c>
      <c r="D225" s="15" t="s">
        <v>660</v>
      </c>
      <c r="E225" s="14" t="s">
        <v>6257</v>
      </c>
      <c r="F225" s="15" t="s">
        <v>1806</v>
      </c>
      <c r="G225" s="15" t="s">
        <v>1807</v>
      </c>
    </row>
    <row r="226">
      <c r="A226" s="15" t="s">
        <v>9884</v>
      </c>
      <c r="B226" s="14" t="s">
        <v>6167</v>
      </c>
      <c r="C226" s="15" t="s">
        <v>9885</v>
      </c>
      <c r="D226" s="15" t="s">
        <v>668</v>
      </c>
      <c r="E226" s="14" t="s">
        <v>6259</v>
      </c>
      <c r="F226" s="15" t="s">
        <v>1812</v>
      </c>
      <c r="G226" s="15" t="s">
        <v>1813</v>
      </c>
    </row>
    <row r="227">
      <c r="A227" s="15" t="s">
        <v>9887</v>
      </c>
      <c r="B227" s="14" t="s">
        <v>6169</v>
      </c>
      <c r="C227" s="15" t="s">
        <v>9888</v>
      </c>
      <c r="D227" s="15" t="s">
        <v>678</v>
      </c>
      <c r="E227" s="14" t="s">
        <v>6261</v>
      </c>
      <c r="F227" s="15" t="s">
        <v>1818</v>
      </c>
      <c r="G227" s="15" t="s">
        <v>1819</v>
      </c>
    </row>
    <row r="228">
      <c r="A228" s="15" t="s">
        <v>9890</v>
      </c>
      <c r="B228" s="14" t="s">
        <v>6171</v>
      </c>
      <c r="C228" s="15" t="s">
        <v>9891</v>
      </c>
      <c r="D228" s="15" t="s">
        <v>686</v>
      </c>
      <c r="E228" s="14" t="s">
        <v>6263</v>
      </c>
      <c r="F228" s="15" t="s">
        <v>1824</v>
      </c>
      <c r="G228" s="15" t="s">
        <v>1825</v>
      </c>
    </row>
    <row r="229">
      <c r="A229" s="15" t="s">
        <v>9893</v>
      </c>
      <c r="B229" s="14" t="s">
        <v>6173</v>
      </c>
      <c r="C229" s="15" t="s">
        <v>9894</v>
      </c>
      <c r="D229" s="15" t="s">
        <v>694</v>
      </c>
      <c r="E229" s="14" t="s">
        <v>6083</v>
      </c>
      <c r="F229" s="15" t="s">
        <v>1830</v>
      </c>
      <c r="G229" s="15" t="s">
        <v>1831</v>
      </c>
    </row>
    <row r="230">
      <c r="A230" s="15" t="s">
        <v>9896</v>
      </c>
      <c r="B230" s="14" t="s">
        <v>6176</v>
      </c>
      <c r="C230" s="15" t="s">
        <v>9897</v>
      </c>
      <c r="D230" s="15" t="s">
        <v>702</v>
      </c>
      <c r="E230" s="14" t="s">
        <v>6267</v>
      </c>
      <c r="F230" s="15" t="s">
        <v>1836</v>
      </c>
      <c r="G230" s="15" t="s">
        <v>1837</v>
      </c>
    </row>
    <row r="231">
      <c r="A231" s="15" t="s">
        <v>9898</v>
      </c>
      <c r="B231" s="14" t="s">
        <v>6179</v>
      </c>
      <c r="C231" s="15" t="s">
        <v>9899</v>
      </c>
      <c r="D231" s="15" t="s">
        <v>710</v>
      </c>
      <c r="E231" s="14" t="s">
        <v>6269</v>
      </c>
      <c r="F231" s="15" t="s">
        <v>1841</v>
      </c>
      <c r="G231" s="15" t="s">
        <v>1842</v>
      </c>
    </row>
    <row r="232">
      <c r="A232" s="15" t="s">
        <v>9901</v>
      </c>
      <c r="B232" s="14" t="s">
        <v>6181</v>
      </c>
      <c r="C232" s="15" t="s">
        <v>9902</v>
      </c>
      <c r="D232" s="15" t="s">
        <v>718</v>
      </c>
      <c r="E232" s="14" t="s">
        <v>6272</v>
      </c>
      <c r="F232" s="15" t="s">
        <v>1847</v>
      </c>
      <c r="G232" s="15" t="s">
        <v>1848</v>
      </c>
    </row>
    <row r="233">
      <c r="A233" s="15" t="s">
        <v>9904</v>
      </c>
      <c r="B233" s="14" t="s">
        <v>6183</v>
      </c>
      <c r="C233" s="15" t="s">
        <v>9905</v>
      </c>
      <c r="D233" s="15" t="s">
        <v>728</v>
      </c>
      <c r="E233" s="14" t="s">
        <v>6274</v>
      </c>
      <c r="F233" s="15" t="s">
        <v>1853</v>
      </c>
      <c r="G233" s="15" t="s">
        <v>1854</v>
      </c>
    </row>
    <row r="234">
      <c r="A234" s="15" t="s">
        <v>9907</v>
      </c>
      <c r="B234" s="14" t="s">
        <v>6185</v>
      </c>
      <c r="C234" s="15" t="s">
        <v>9908</v>
      </c>
      <c r="D234" s="15" t="s">
        <v>735</v>
      </c>
      <c r="E234" s="14" t="s">
        <v>6276</v>
      </c>
      <c r="F234" s="15" t="s">
        <v>1859</v>
      </c>
      <c r="G234" s="15" t="s">
        <v>1860</v>
      </c>
    </row>
    <row r="235">
      <c r="A235" s="15" t="s">
        <v>9910</v>
      </c>
      <c r="B235" s="14" t="s">
        <v>6187</v>
      </c>
      <c r="C235" s="15" t="s">
        <v>9911</v>
      </c>
      <c r="D235" s="15" t="s">
        <v>743</v>
      </c>
      <c r="E235" s="14" t="s">
        <v>6279</v>
      </c>
      <c r="F235" s="15" t="s">
        <v>1865</v>
      </c>
      <c r="G235" s="15" t="s">
        <v>1866</v>
      </c>
    </row>
    <row r="236">
      <c r="A236" s="15" t="s">
        <v>9913</v>
      </c>
      <c r="B236" s="14" t="s">
        <v>6189</v>
      </c>
      <c r="C236" s="15" t="s">
        <v>9914</v>
      </c>
      <c r="D236" s="15" t="s">
        <v>751</v>
      </c>
      <c r="E236" s="14" t="s">
        <v>6281</v>
      </c>
      <c r="F236" s="15" t="s">
        <v>1871</v>
      </c>
      <c r="G236" s="15" t="s">
        <v>1872</v>
      </c>
    </row>
    <row r="237">
      <c r="A237" s="15" t="s">
        <v>9916</v>
      </c>
      <c r="B237" s="14" t="s">
        <v>6191</v>
      </c>
      <c r="C237" s="15" t="s">
        <v>9917</v>
      </c>
      <c r="D237" s="15" t="s">
        <v>759</v>
      </c>
      <c r="E237" s="14" t="s">
        <v>6283</v>
      </c>
      <c r="F237" s="15" t="s">
        <v>1877</v>
      </c>
      <c r="G237" s="15" t="s">
        <v>1878</v>
      </c>
    </row>
    <row r="238">
      <c r="A238" s="15" t="s">
        <v>9919</v>
      </c>
      <c r="B238" s="14" t="s">
        <v>6193</v>
      </c>
      <c r="C238" s="15" t="s">
        <v>9920</v>
      </c>
      <c r="D238" s="15" t="s">
        <v>767</v>
      </c>
      <c r="E238" s="14" t="s">
        <v>6285</v>
      </c>
      <c r="F238" s="15" t="s">
        <v>1883</v>
      </c>
      <c r="G238" s="15" t="s">
        <v>1884</v>
      </c>
    </row>
    <row r="239">
      <c r="A239" s="15" t="s">
        <v>9922</v>
      </c>
      <c r="B239" s="14" t="s">
        <v>6195</v>
      </c>
      <c r="C239" s="15" t="s">
        <v>9923</v>
      </c>
      <c r="D239" s="15" t="s">
        <v>775</v>
      </c>
      <c r="E239" s="14" t="s">
        <v>6086</v>
      </c>
      <c r="F239" s="15" t="s">
        <v>1889</v>
      </c>
      <c r="G239" s="15" t="s">
        <v>1890</v>
      </c>
    </row>
    <row r="240">
      <c r="A240" s="15" t="s">
        <v>9925</v>
      </c>
      <c r="B240" s="14" t="s">
        <v>6198</v>
      </c>
      <c r="C240" s="15" t="s">
        <v>9926</v>
      </c>
      <c r="D240" s="15" t="s">
        <v>783</v>
      </c>
      <c r="E240" s="14" t="s">
        <v>6289</v>
      </c>
      <c r="F240" s="15" t="s">
        <v>1895</v>
      </c>
      <c r="G240" s="15" t="s">
        <v>1896</v>
      </c>
    </row>
    <row r="241">
      <c r="A241" s="15" t="s">
        <v>9928</v>
      </c>
      <c r="B241" s="14" t="s">
        <v>6200</v>
      </c>
      <c r="C241" s="15" t="s">
        <v>9929</v>
      </c>
      <c r="D241" s="15" t="s">
        <v>791</v>
      </c>
      <c r="E241" s="14" t="s">
        <v>6291</v>
      </c>
      <c r="F241" s="15" t="s">
        <v>1901</v>
      </c>
      <c r="G241" s="15" t="s">
        <v>1902</v>
      </c>
    </row>
    <row r="242">
      <c r="A242" s="15" t="s">
        <v>9931</v>
      </c>
      <c r="B242" s="14" t="s">
        <v>6202</v>
      </c>
      <c r="C242" s="15" t="s">
        <v>9932</v>
      </c>
      <c r="D242" s="15" t="s">
        <v>799</v>
      </c>
      <c r="E242" s="14" t="s">
        <v>6293</v>
      </c>
      <c r="F242" s="15" t="s">
        <v>1907</v>
      </c>
      <c r="G242" s="15" t="s">
        <v>1908</v>
      </c>
    </row>
    <row r="243">
      <c r="A243" s="15" t="s">
        <v>9934</v>
      </c>
      <c r="B243" s="14" t="s">
        <v>6204</v>
      </c>
      <c r="C243" s="15" t="s">
        <v>9935</v>
      </c>
      <c r="D243" s="15" t="s">
        <v>813</v>
      </c>
      <c r="E243" s="14" t="s">
        <v>6295</v>
      </c>
      <c r="F243" s="15" t="s">
        <v>1913</v>
      </c>
      <c r="G243" s="15" t="s">
        <v>1914</v>
      </c>
    </row>
    <row r="244">
      <c r="A244" s="15" t="s">
        <v>9937</v>
      </c>
      <c r="B244" s="14" t="s">
        <v>6207</v>
      </c>
      <c r="C244" s="15" t="s">
        <v>9938</v>
      </c>
      <c r="D244" s="15" t="s">
        <v>820</v>
      </c>
      <c r="E244" s="14" t="s">
        <v>6297</v>
      </c>
      <c r="F244" s="15" t="s">
        <v>1920</v>
      </c>
      <c r="G244" s="15" t="s">
        <v>1921</v>
      </c>
    </row>
    <row r="245">
      <c r="A245" s="15" t="s">
        <v>9940</v>
      </c>
      <c r="B245" s="14" t="s">
        <v>6209</v>
      </c>
      <c r="C245" s="15" t="s">
        <v>9941</v>
      </c>
      <c r="D245" s="15" t="s">
        <v>828</v>
      </c>
      <c r="E245" s="14" t="s">
        <v>6300</v>
      </c>
      <c r="F245" s="15" t="s">
        <v>1926</v>
      </c>
      <c r="G245" s="15" t="s">
        <v>1927</v>
      </c>
    </row>
    <row r="246">
      <c r="A246" s="15" t="s">
        <v>9943</v>
      </c>
      <c r="B246" s="14" t="s">
        <v>6212</v>
      </c>
      <c r="C246" s="15" t="s">
        <v>9944</v>
      </c>
      <c r="D246" s="15" t="s">
        <v>836</v>
      </c>
      <c r="E246" s="14" t="s">
        <v>6302</v>
      </c>
      <c r="F246" s="15" t="s">
        <v>1932</v>
      </c>
      <c r="G246" s="15" t="s">
        <v>1933</v>
      </c>
    </row>
    <row r="247">
      <c r="A247" s="15" t="s">
        <v>9946</v>
      </c>
      <c r="B247" s="14" t="s">
        <v>6214</v>
      </c>
      <c r="C247" s="15" t="s">
        <v>9947</v>
      </c>
      <c r="D247" s="15" t="s">
        <v>844</v>
      </c>
      <c r="E247" s="14" t="s">
        <v>6305</v>
      </c>
      <c r="F247" s="15" t="s">
        <v>1938</v>
      </c>
      <c r="G247" s="15" t="s">
        <v>1939</v>
      </c>
    </row>
    <row r="248">
      <c r="A248" s="15" t="s">
        <v>9949</v>
      </c>
      <c r="B248" s="14" t="s">
        <v>6217</v>
      </c>
      <c r="C248" s="15" t="s">
        <v>9950</v>
      </c>
      <c r="D248" s="15" t="s">
        <v>852</v>
      </c>
      <c r="E248" s="14" t="s">
        <v>6308</v>
      </c>
      <c r="F248" s="15" t="s">
        <v>1944</v>
      </c>
      <c r="G248" s="15" t="s">
        <v>1945</v>
      </c>
    </row>
    <row r="249">
      <c r="A249" s="15" t="s">
        <v>9952</v>
      </c>
      <c r="B249" s="14" t="s">
        <v>6219</v>
      </c>
      <c r="C249" s="15" t="s">
        <v>9953</v>
      </c>
      <c r="D249" s="15" t="s">
        <v>860</v>
      </c>
      <c r="E249" s="14" t="s">
        <v>6064</v>
      </c>
      <c r="F249" s="15" t="s">
        <v>1950</v>
      </c>
      <c r="G249" s="15" t="s">
        <v>1951</v>
      </c>
    </row>
    <row r="250">
      <c r="A250" s="15" t="s">
        <v>9955</v>
      </c>
      <c r="B250" s="14" t="s">
        <v>6222</v>
      </c>
      <c r="C250" s="15" t="s">
        <v>9956</v>
      </c>
      <c r="D250" s="15" t="s">
        <v>868</v>
      </c>
      <c r="E250" s="14" t="s">
        <v>6313</v>
      </c>
      <c r="F250" s="15" t="s">
        <v>1956</v>
      </c>
      <c r="G250" s="15" t="s">
        <v>1957</v>
      </c>
    </row>
    <row r="251">
      <c r="A251" s="15" t="s">
        <v>9958</v>
      </c>
      <c r="B251" s="14" t="s">
        <v>6224</v>
      </c>
      <c r="C251" s="15" t="s">
        <v>9959</v>
      </c>
      <c r="D251" s="15" t="s">
        <v>876</v>
      </c>
      <c r="E251" s="14" t="s">
        <v>6316</v>
      </c>
      <c r="F251" s="15" t="s">
        <v>1963</v>
      </c>
      <c r="G251" s="15" t="s">
        <v>1964</v>
      </c>
    </row>
    <row r="252">
      <c r="A252" s="15" t="s">
        <v>9961</v>
      </c>
      <c r="B252" s="14" t="s">
        <v>6227</v>
      </c>
      <c r="C252" s="15" t="s">
        <v>9962</v>
      </c>
      <c r="D252" s="15" t="s">
        <v>884</v>
      </c>
      <c r="E252" s="14" t="s">
        <v>6318</v>
      </c>
      <c r="F252" s="15" t="s">
        <v>1969</v>
      </c>
      <c r="G252" s="15" t="s">
        <v>1970</v>
      </c>
    </row>
    <row r="253">
      <c r="A253" s="15" t="s">
        <v>9964</v>
      </c>
      <c r="B253" s="14" t="s">
        <v>6230</v>
      </c>
      <c r="C253" s="15" t="s">
        <v>9965</v>
      </c>
      <c r="D253" s="15" t="s">
        <v>894</v>
      </c>
      <c r="E253" s="14" t="s">
        <v>6320</v>
      </c>
      <c r="F253" s="15" t="s">
        <v>1977</v>
      </c>
      <c r="G253" s="15" t="s">
        <v>1978</v>
      </c>
    </row>
    <row r="254">
      <c r="A254" s="15" t="s">
        <v>9967</v>
      </c>
      <c r="B254" s="14" t="s">
        <v>6232</v>
      </c>
      <c r="C254" s="15" t="s">
        <v>9968</v>
      </c>
      <c r="D254" s="15" t="s">
        <v>901</v>
      </c>
      <c r="E254" s="14" t="s">
        <v>6322</v>
      </c>
      <c r="F254" s="15" t="s">
        <v>1985</v>
      </c>
      <c r="G254" s="15" t="s">
        <v>1986</v>
      </c>
    </row>
    <row r="255">
      <c r="A255" s="15" t="s">
        <v>9970</v>
      </c>
      <c r="B255" s="14" t="s">
        <v>6235</v>
      </c>
      <c r="C255" s="15" t="s">
        <v>9971</v>
      </c>
      <c r="D255" s="15" t="s">
        <v>909</v>
      </c>
      <c r="E255" s="14" t="s">
        <v>6325</v>
      </c>
      <c r="F255" s="15" t="s">
        <v>1991</v>
      </c>
      <c r="G255" s="15" t="s">
        <v>1992</v>
      </c>
    </row>
    <row r="256">
      <c r="A256" s="15" t="s">
        <v>9973</v>
      </c>
      <c r="B256" s="14" t="s">
        <v>6238</v>
      </c>
      <c r="C256" s="15" t="s">
        <v>9974</v>
      </c>
      <c r="D256" s="15" t="s">
        <v>917</v>
      </c>
      <c r="E256" s="14" t="s">
        <v>6327</v>
      </c>
      <c r="F256" s="15" t="s">
        <v>1998</v>
      </c>
      <c r="G256" s="15" t="s">
        <v>1999</v>
      </c>
    </row>
    <row r="257">
      <c r="A257" s="15" t="s">
        <v>9976</v>
      </c>
      <c r="B257" s="14" t="s">
        <v>6241</v>
      </c>
      <c r="C257" s="15" t="s">
        <v>9977</v>
      </c>
      <c r="D257" s="15" t="s">
        <v>925</v>
      </c>
      <c r="E257" s="14" t="s">
        <v>6330</v>
      </c>
      <c r="F257" s="15" t="s">
        <v>2004</v>
      </c>
      <c r="G257" s="15" t="s">
        <v>2005</v>
      </c>
    </row>
    <row r="258">
      <c r="A258" s="15" t="s">
        <v>9979</v>
      </c>
      <c r="B258" s="14" t="s">
        <v>6243</v>
      </c>
      <c r="C258" s="15" t="s">
        <v>9980</v>
      </c>
      <c r="D258" s="15" t="s">
        <v>933</v>
      </c>
      <c r="E258" s="14" t="s">
        <v>6333</v>
      </c>
      <c r="F258" s="15" t="s">
        <v>2012</v>
      </c>
      <c r="G258" s="15" t="s">
        <v>2013</v>
      </c>
    </row>
    <row r="259">
      <c r="A259" s="15" t="s">
        <v>9982</v>
      </c>
      <c r="B259" s="14" t="s">
        <v>6246</v>
      </c>
      <c r="C259" s="15" t="s">
        <v>9983</v>
      </c>
      <c r="D259" s="15" t="s">
        <v>945</v>
      </c>
      <c r="E259" s="14" t="s">
        <v>6090</v>
      </c>
      <c r="F259" s="15" t="s">
        <v>2018</v>
      </c>
      <c r="G259" s="15" t="s">
        <v>2019</v>
      </c>
    </row>
    <row r="260">
      <c r="A260" s="15" t="s">
        <v>9985</v>
      </c>
      <c r="B260" s="14" t="s">
        <v>6249</v>
      </c>
      <c r="C260" s="15" t="s">
        <v>9986</v>
      </c>
      <c r="D260" s="15" t="s">
        <v>953</v>
      </c>
      <c r="E260" s="14" t="s">
        <v>6338</v>
      </c>
      <c r="F260" s="15" t="s">
        <v>2024</v>
      </c>
      <c r="G260" s="15" t="s">
        <v>2025</v>
      </c>
    </row>
    <row r="261">
      <c r="A261" s="15" t="s">
        <v>9988</v>
      </c>
      <c r="B261" s="14" t="s">
        <v>6251</v>
      </c>
      <c r="C261" s="15" t="s">
        <v>9989</v>
      </c>
      <c r="D261" s="15" t="s">
        <v>961</v>
      </c>
      <c r="E261" s="14" t="s">
        <v>6340</v>
      </c>
      <c r="F261" s="15" t="s">
        <v>2030</v>
      </c>
      <c r="G261" s="15" t="s">
        <v>2031</v>
      </c>
    </row>
    <row r="262">
      <c r="A262" s="15" t="s">
        <v>9991</v>
      </c>
      <c r="B262" s="14" t="s">
        <v>6254</v>
      </c>
      <c r="C262" s="15" t="s">
        <v>9992</v>
      </c>
      <c r="D262" s="15" t="s">
        <v>969</v>
      </c>
      <c r="E262" s="14" t="s">
        <v>6343</v>
      </c>
      <c r="F262" s="15" t="s">
        <v>2036</v>
      </c>
      <c r="G262" s="15" t="s">
        <v>2037</v>
      </c>
    </row>
    <row r="263">
      <c r="A263" s="15" t="s">
        <v>9994</v>
      </c>
      <c r="B263" s="14" t="s">
        <v>6257</v>
      </c>
      <c r="C263" s="15" t="s">
        <v>9995</v>
      </c>
      <c r="D263" s="15" t="s">
        <v>979</v>
      </c>
      <c r="E263" s="14" t="s">
        <v>6345</v>
      </c>
      <c r="F263" s="15" t="s">
        <v>2042</v>
      </c>
      <c r="G263" s="15" t="s">
        <v>2043</v>
      </c>
    </row>
    <row r="264">
      <c r="A264" s="15" t="s">
        <v>9997</v>
      </c>
      <c r="B264" s="14" t="s">
        <v>6259</v>
      </c>
      <c r="C264" s="15" t="s">
        <v>9998</v>
      </c>
      <c r="D264" s="15" t="s">
        <v>986</v>
      </c>
      <c r="E264" s="14" t="s">
        <v>6348</v>
      </c>
      <c r="F264" s="15" t="s">
        <v>2047</v>
      </c>
      <c r="G264" s="15" t="s">
        <v>2048</v>
      </c>
    </row>
    <row r="265">
      <c r="A265" s="15" t="s">
        <v>10000</v>
      </c>
      <c r="B265" s="14" t="s">
        <v>6261</v>
      </c>
      <c r="C265" s="15" t="s">
        <v>10001</v>
      </c>
      <c r="D265" s="15" t="s">
        <v>994</v>
      </c>
      <c r="E265" s="14" t="s">
        <v>6350</v>
      </c>
      <c r="F265" s="15" t="s">
        <v>2052</v>
      </c>
      <c r="G265" s="15" t="s">
        <v>2053</v>
      </c>
    </row>
    <row r="266">
      <c r="A266" s="15" t="s">
        <v>10003</v>
      </c>
      <c r="B266" s="14" t="s">
        <v>6263</v>
      </c>
      <c r="C266" s="15" t="s">
        <v>10004</v>
      </c>
      <c r="D266" s="15" t="s">
        <v>1002</v>
      </c>
      <c r="E266" s="14" t="s">
        <v>6352</v>
      </c>
      <c r="F266" s="15" t="s">
        <v>2058</v>
      </c>
      <c r="G266" s="15" t="s">
        <v>2059</v>
      </c>
    </row>
    <row r="267">
      <c r="A267" s="15" t="s">
        <v>10006</v>
      </c>
      <c r="B267" s="14" t="s">
        <v>6265</v>
      </c>
      <c r="C267" s="15" t="s">
        <v>10007</v>
      </c>
      <c r="D267" s="15" t="s">
        <v>15669</v>
      </c>
      <c r="E267" s="16"/>
    </row>
    <row r="268">
      <c r="A268" s="15" t="s">
        <v>10009</v>
      </c>
      <c r="B268" s="14" t="s">
        <v>6267</v>
      </c>
      <c r="C268" s="15" t="s">
        <v>10010</v>
      </c>
      <c r="D268" s="15" t="s">
        <v>1010</v>
      </c>
      <c r="E268" s="14" t="s">
        <v>6355</v>
      </c>
    </row>
    <row r="269">
      <c r="A269" s="15" t="s">
        <v>10012</v>
      </c>
      <c r="B269" s="14" t="s">
        <v>6269</v>
      </c>
      <c r="C269" s="15" t="s">
        <v>10013</v>
      </c>
      <c r="D269" s="15" t="s">
        <v>1036</v>
      </c>
      <c r="E269" s="14" t="s">
        <v>6358</v>
      </c>
      <c r="F269" s="15" t="s">
        <v>2070</v>
      </c>
      <c r="G269" s="15" t="s">
        <v>2071</v>
      </c>
    </row>
    <row r="270">
      <c r="A270" s="15" t="s">
        <v>10015</v>
      </c>
      <c r="B270" s="14" t="s">
        <v>6272</v>
      </c>
      <c r="C270" s="15" t="s">
        <v>10016</v>
      </c>
      <c r="D270" s="15" t="s">
        <v>1028</v>
      </c>
      <c r="E270" s="14" t="s">
        <v>6093</v>
      </c>
      <c r="F270" s="15" t="s">
        <v>2076</v>
      </c>
      <c r="G270" s="15" t="s">
        <v>2077</v>
      </c>
    </row>
    <row r="271">
      <c r="A271" s="15" t="s">
        <v>10018</v>
      </c>
      <c r="B271" s="14" t="s">
        <v>6274</v>
      </c>
      <c r="C271" s="15" t="s">
        <v>10019</v>
      </c>
      <c r="D271" s="15" t="s">
        <v>1044</v>
      </c>
      <c r="E271" s="14" t="s">
        <v>6363</v>
      </c>
      <c r="F271" s="15" t="s">
        <v>2082</v>
      </c>
      <c r="G271" s="15" t="s">
        <v>2083</v>
      </c>
    </row>
    <row r="272">
      <c r="A272" s="15" t="s">
        <v>10021</v>
      </c>
      <c r="B272" s="14" t="s">
        <v>6276</v>
      </c>
      <c r="C272" s="15" t="s">
        <v>10022</v>
      </c>
      <c r="D272" s="15" t="s">
        <v>1057</v>
      </c>
      <c r="E272" s="14" t="s">
        <v>6366</v>
      </c>
      <c r="F272" s="15" t="s">
        <v>2090</v>
      </c>
      <c r="G272" s="15" t="s">
        <v>2091</v>
      </c>
    </row>
    <row r="273">
      <c r="A273" s="15" t="s">
        <v>10024</v>
      </c>
      <c r="B273" s="14" t="s">
        <v>6279</v>
      </c>
      <c r="C273" s="15" t="s">
        <v>10025</v>
      </c>
      <c r="D273" s="15" t="s">
        <v>1065</v>
      </c>
      <c r="E273" s="14" t="s">
        <v>6369</v>
      </c>
      <c r="F273" s="15" t="s">
        <v>2096</v>
      </c>
      <c r="G273" s="15" t="s">
        <v>2097</v>
      </c>
    </row>
    <row r="274">
      <c r="A274" s="15" t="s">
        <v>10027</v>
      </c>
      <c r="B274" s="14" t="s">
        <v>6281</v>
      </c>
      <c r="C274" s="15" t="s">
        <v>10028</v>
      </c>
      <c r="D274" s="15" t="s">
        <v>1075</v>
      </c>
      <c r="E274" s="14" t="s">
        <v>6372</v>
      </c>
      <c r="F274" s="15" t="s">
        <v>2102</v>
      </c>
      <c r="G274" s="15" t="s">
        <v>2103</v>
      </c>
    </row>
    <row r="275">
      <c r="A275" s="15" t="s">
        <v>10029</v>
      </c>
      <c r="B275" s="14" t="s">
        <v>6283</v>
      </c>
      <c r="C275" s="15" t="s">
        <v>10030</v>
      </c>
      <c r="D275" s="15" t="s">
        <v>1082</v>
      </c>
      <c r="E275" s="14" t="s">
        <v>6374</v>
      </c>
      <c r="F275" s="15" t="s">
        <v>2108</v>
      </c>
      <c r="G275" s="15" t="s">
        <v>2109</v>
      </c>
    </row>
    <row r="276">
      <c r="A276" s="15" t="s">
        <v>10031</v>
      </c>
      <c r="B276" s="14" t="s">
        <v>6285</v>
      </c>
      <c r="C276" s="15" t="s">
        <v>10032</v>
      </c>
      <c r="D276" s="15" t="s">
        <v>136</v>
      </c>
      <c r="E276" s="14" t="s">
        <v>6377</v>
      </c>
      <c r="F276" s="15" t="s">
        <v>2114</v>
      </c>
      <c r="G276" s="15" t="s">
        <v>2115</v>
      </c>
    </row>
    <row r="277">
      <c r="A277" s="15" t="s">
        <v>10033</v>
      </c>
      <c r="B277" s="14" t="s">
        <v>6287</v>
      </c>
      <c r="C277" s="15" t="s">
        <v>10034</v>
      </c>
      <c r="D277" s="15" t="s">
        <v>1099</v>
      </c>
      <c r="E277" s="14" t="s">
        <v>6380</v>
      </c>
      <c r="F277" s="15" t="s">
        <v>15657</v>
      </c>
      <c r="G277" s="15" t="s">
        <v>2121</v>
      </c>
    </row>
    <row r="278">
      <c r="A278" s="15" t="s">
        <v>10035</v>
      </c>
      <c r="B278" s="14" t="s">
        <v>6289</v>
      </c>
      <c r="C278" s="15" t="s">
        <v>10036</v>
      </c>
      <c r="D278" s="15" t="s">
        <v>1113</v>
      </c>
      <c r="E278" s="14" t="s">
        <v>6383</v>
      </c>
      <c r="F278" s="15" t="s">
        <v>2126</v>
      </c>
      <c r="G278" s="15" t="s">
        <v>2127</v>
      </c>
    </row>
    <row r="279">
      <c r="A279" s="15" t="s">
        <v>10037</v>
      </c>
      <c r="B279" s="14" t="s">
        <v>6291</v>
      </c>
      <c r="C279" s="15" t="s">
        <v>10038</v>
      </c>
      <c r="D279" s="15" t="s">
        <v>1123</v>
      </c>
      <c r="E279" s="14" t="s">
        <v>6386</v>
      </c>
      <c r="F279" s="15" t="s">
        <v>2134</v>
      </c>
      <c r="G279" s="15" t="s">
        <v>2135</v>
      </c>
    </row>
    <row r="280">
      <c r="A280" s="15" t="s">
        <v>10039</v>
      </c>
      <c r="B280" s="14" t="s">
        <v>6293</v>
      </c>
      <c r="C280" s="15" t="s">
        <v>10040</v>
      </c>
      <c r="D280" s="15" t="s">
        <v>1131</v>
      </c>
      <c r="E280" s="14" t="s">
        <v>6096</v>
      </c>
      <c r="F280" s="15" t="s">
        <v>2140</v>
      </c>
      <c r="G280" s="15" t="s">
        <v>2141</v>
      </c>
    </row>
    <row r="281">
      <c r="A281" s="15" t="s">
        <v>10041</v>
      </c>
      <c r="B281" s="14" t="s">
        <v>6295</v>
      </c>
      <c r="C281" s="15" t="s">
        <v>10042</v>
      </c>
      <c r="D281" s="15" t="s">
        <v>1139</v>
      </c>
      <c r="E281" s="14" t="s">
        <v>6392</v>
      </c>
      <c r="F281" s="15" t="s">
        <v>2145</v>
      </c>
      <c r="G281" s="15" t="s">
        <v>2146</v>
      </c>
    </row>
    <row r="282">
      <c r="A282" s="15" t="s">
        <v>10043</v>
      </c>
      <c r="B282" s="14" t="s">
        <v>6297</v>
      </c>
      <c r="C282" s="15" t="s">
        <v>10044</v>
      </c>
      <c r="D282" s="15" t="s">
        <v>1161</v>
      </c>
      <c r="E282" s="14" t="s">
        <v>6395</v>
      </c>
      <c r="F282" s="15" t="s">
        <v>2151</v>
      </c>
      <c r="G282" s="15" t="s">
        <v>2152</v>
      </c>
    </row>
    <row r="283">
      <c r="A283" s="15" t="s">
        <v>10046</v>
      </c>
      <c r="B283" s="14" t="s">
        <v>6300</v>
      </c>
      <c r="C283" s="15" t="s">
        <v>10047</v>
      </c>
      <c r="D283" s="15" t="s">
        <v>1171</v>
      </c>
      <c r="E283" s="14" t="s">
        <v>6398</v>
      </c>
      <c r="F283" s="15" t="s">
        <v>2157</v>
      </c>
      <c r="G283" s="15" t="s">
        <v>2158</v>
      </c>
    </row>
    <row r="284">
      <c r="A284" s="15" t="s">
        <v>10049</v>
      </c>
      <c r="B284" s="14" t="s">
        <v>6302</v>
      </c>
      <c r="C284" s="15" t="s">
        <v>10050</v>
      </c>
      <c r="D284" s="15" t="s">
        <v>1183</v>
      </c>
      <c r="E284" s="14" t="s">
        <v>6400</v>
      </c>
      <c r="F284" s="15" t="s">
        <v>2163</v>
      </c>
      <c r="G284" s="15" t="s">
        <v>2164</v>
      </c>
    </row>
    <row r="285">
      <c r="A285" s="15" t="s">
        <v>10052</v>
      </c>
      <c r="B285" s="14" t="s">
        <v>6305</v>
      </c>
      <c r="C285" s="15" t="s">
        <v>10053</v>
      </c>
      <c r="D285" s="15" t="s">
        <v>1190</v>
      </c>
      <c r="E285" s="14" t="s">
        <v>6403</v>
      </c>
      <c r="F285" s="15" t="s">
        <v>2169</v>
      </c>
      <c r="G285" s="15" t="s">
        <v>2170</v>
      </c>
    </row>
    <row r="286">
      <c r="A286" s="15" t="s">
        <v>10054</v>
      </c>
      <c r="B286" s="14" t="s">
        <v>6308</v>
      </c>
      <c r="C286" s="15" t="s">
        <v>10055</v>
      </c>
      <c r="D286" s="15" t="s">
        <v>1198</v>
      </c>
      <c r="E286" s="14" t="s">
        <v>6405</v>
      </c>
      <c r="F286" s="15" t="s">
        <v>2175</v>
      </c>
      <c r="G286" s="15" t="s">
        <v>2176</v>
      </c>
    </row>
    <row r="287">
      <c r="A287" s="15" t="s">
        <v>10057</v>
      </c>
      <c r="B287" s="14" t="s">
        <v>6311</v>
      </c>
      <c r="C287" s="15" t="s">
        <v>10058</v>
      </c>
      <c r="D287" s="15" t="s">
        <v>1204</v>
      </c>
      <c r="E287" s="14" t="s">
        <v>6408</v>
      </c>
      <c r="F287" s="15" t="s">
        <v>2181</v>
      </c>
      <c r="G287" s="15" t="s">
        <v>2182</v>
      </c>
    </row>
    <row r="288">
      <c r="A288" s="15" t="s">
        <v>10059</v>
      </c>
      <c r="B288" s="14" t="s">
        <v>6313</v>
      </c>
      <c r="C288" s="15" t="s">
        <v>10060</v>
      </c>
      <c r="D288" s="15" t="s">
        <v>1212</v>
      </c>
      <c r="E288" s="14" t="s">
        <v>6411</v>
      </c>
      <c r="F288" s="15" t="s">
        <v>2187</v>
      </c>
      <c r="G288" s="15" t="s">
        <v>2188</v>
      </c>
    </row>
    <row r="289">
      <c r="A289" s="15" t="s">
        <v>10062</v>
      </c>
      <c r="B289" s="14" t="s">
        <v>6316</v>
      </c>
      <c r="C289" s="15" t="s">
        <v>10063</v>
      </c>
      <c r="D289" s="15" t="s">
        <v>1220</v>
      </c>
      <c r="E289" s="14" t="s">
        <v>6413</v>
      </c>
      <c r="F289" s="15" t="s">
        <v>15671</v>
      </c>
    </row>
    <row r="290">
      <c r="A290" s="15" t="s">
        <v>10064</v>
      </c>
      <c r="B290" s="14" t="s">
        <v>6318</v>
      </c>
      <c r="C290" s="15" t="s">
        <v>10065</v>
      </c>
      <c r="D290" s="15" t="s">
        <v>1228</v>
      </c>
      <c r="E290" s="14" t="s">
        <v>6099</v>
      </c>
      <c r="F290" s="15" t="s">
        <v>2199</v>
      </c>
      <c r="G290" s="15" t="s">
        <v>2200</v>
      </c>
    </row>
    <row r="291">
      <c r="A291" s="15" t="s">
        <v>10066</v>
      </c>
      <c r="B291" s="14" t="s">
        <v>6320</v>
      </c>
      <c r="C291" s="15" t="s">
        <v>10067</v>
      </c>
      <c r="D291" s="15" t="s">
        <v>1236</v>
      </c>
      <c r="E291" s="14" t="s">
        <v>6419</v>
      </c>
      <c r="F291" s="15" t="s">
        <v>2205</v>
      </c>
      <c r="G291" s="15" t="s">
        <v>2206</v>
      </c>
    </row>
    <row r="292">
      <c r="A292" s="15" t="s">
        <v>10068</v>
      </c>
      <c r="B292" s="14" t="s">
        <v>6322</v>
      </c>
      <c r="C292" s="15" t="s">
        <v>10069</v>
      </c>
      <c r="D292" s="15" t="s">
        <v>1244</v>
      </c>
      <c r="E292" s="14" t="s">
        <v>6421</v>
      </c>
      <c r="F292" s="15" t="s">
        <v>2212</v>
      </c>
      <c r="G292" s="15" t="s">
        <v>2213</v>
      </c>
    </row>
    <row r="293">
      <c r="A293" s="15" t="s">
        <v>10071</v>
      </c>
      <c r="B293" s="14" t="s">
        <v>6325</v>
      </c>
      <c r="C293" s="15" t="s">
        <v>10072</v>
      </c>
      <c r="D293" s="15" t="s">
        <v>1252</v>
      </c>
      <c r="E293" s="14" t="s">
        <v>6424</v>
      </c>
      <c r="F293" s="15" t="s">
        <v>2218</v>
      </c>
      <c r="G293" s="15" t="s">
        <v>2219</v>
      </c>
    </row>
    <row r="294">
      <c r="A294" s="15" t="s">
        <v>10074</v>
      </c>
      <c r="B294" s="14" t="s">
        <v>6327</v>
      </c>
      <c r="C294" s="15" t="s">
        <v>10075</v>
      </c>
      <c r="D294" s="15" t="s">
        <v>1262</v>
      </c>
      <c r="E294" s="14" t="s">
        <v>6426</v>
      </c>
      <c r="F294" s="15" t="s">
        <v>2224</v>
      </c>
      <c r="G294" s="15" t="s">
        <v>2225</v>
      </c>
    </row>
    <row r="295">
      <c r="A295" s="15" t="s">
        <v>10077</v>
      </c>
      <c r="B295" s="14" t="s">
        <v>6330</v>
      </c>
      <c r="C295" s="15" t="s">
        <v>10078</v>
      </c>
      <c r="D295" s="15" t="s">
        <v>1269</v>
      </c>
      <c r="E295" s="14" t="s">
        <v>6429</v>
      </c>
      <c r="F295" s="15" t="s">
        <v>2230</v>
      </c>
      <c r="G295" s="15" t="s">
        <v>2231</v>
      </c>
    </row>
    <row r="296">
      <c r="A296" s="15" t="s">
        <v>10080</v>
      </c>
      <c r="B296" s="14" t="s">
        <v>6333</v>
      </c>
      <c r="C296" s="15" t="s">
        <v>10081</v>
      </c>
      <c r="D296" s="15" t="s">
        <v>1285</v>
      </c>
      <c r="E296" s="14" t="s">
        <v>6432</v>
      </c>
      <c r="F296" s="15" t="s">
        <v>2236</v>
      </c>
      <c r="G296" s="15" t="s">
        <v>2237</v>
      </c>
    </row>
    <row r="297">
      <c r="A297" s="15" t="s">
        <v>10083</v>
      </c>
      <c r="B297" s="14" t="s">
        <v>6336</v>
      </c>
      <c r="C297" s="15" t="s">
        <v>10084</v>
      </c>
      <c r="D297" s="15" t="s">
        <v>1291</v>
      </c>
      <c r="E297" s="14" t="s">
        <v>6435</v>
      </c>
      <c r="F297" s="15" t="s">
        <v>2242</v>
      </c>
      <c r="G297" s="15" t="s">
        <v>2243</v>
      </c>
    </row>
    <row r="298">
      <c r="A298" s="15" t="s">
        <v>10086</v>
      </c>
      <c r="B298" s="14" t="s">
        <v>6338</v>
      </c>
      <c r="C298" s="15" t="s">
        <v>10087</v>
      </c>
      <c r="D298" s="15" t="s">
        <v>2247</v>
      </c>
      <c r="E298" s="14" t="s">
        <v>6438</v>
      </c>
      <c r="F298" s="15" t="s">
        <v>2249</v>
      </c>
      <c r="G298" s="15" t="s">
        <v>2250</v>
      </c>
    </row>
    <row r="299">
      <c r="A299" s="15" t="s">
        <v>10089</v>
      </c>
      <c r="B299" s="14" t="s">
        <v>6340</v>
      </c>
      <c r="C299" s="15" t="s">
        <v>10090</v>
      </c>
      <c r="D299" s="15" t="s">
        <v>2254</v>
      </c>
      <c r="E299" s="14" t="s">
        <v>6440</v>
      </c>
      <c r="F299" s="15" t="s">
        <v>2256</v>
      </c>
      <c r="G299" s="15" t="s">
        <v>2257</v>
      </c>
    </row>
    <row r="300">
      <c r="A300" s="15" t="s">
        <v>10092</v>
      </c>
      <c r="B300" s="14" t="s">
        <v>6343</v>
      </c>
      <c r="C300" s="15" t="s">
        <v>10093</v>
      </c>
      <c r="D300" s="15" t="s">
        <v>2261</v>
      </c>
      <c r="E300" s="14" t="s">
        <v>6102</v>
      </c>
      <c r="F300" s="15" t="s">
        <v>2263</v>
      </c>
      <c r="G300" s="15" t="s">
        <v>2264</v>
      </c>
    </row>
    <row r="301">
      <c r="A301" s="15" t="s">
        <v>10095</v>
      </c>
      <c r="B301" s="14" t="s">
        <v>6345</v>
      </c>
      <c r="C301" s="15" t="s">
        <v>10096</v>
      </c>
      <c r="D301" s="15" t="s">
        <v>2268</v>
      </c>
      <c r="E301" s="14" t="s">
        <v>6446</v>
      </c>
      <c r="F301" s="15" t="s">
        <v>2270</v>
      </c>
      <c r="G301" s="15" t="s">
        <v>2271</v>
      </c>
    </row>
    <row r="302">
      <c r="A302" s="15" t="s">
        <v>10098</v>
      </c>
      <c r="B302" s="14" t="s">
        <v>6348</v>
      </c>
      <c r="C302" s="15" t="s">
        <v>10099</v>
      </c>
      <c r="D302" s="15" t="s">
        <v>2274</v>
      </c>
      <c r="E302" s="14" t="s">
        <v>6448</v>
      </c>
      <c r="F302" s="15" t="s">
        <v>2276</v>
      </c>
      <c r="G302" s="15" t="s">
        <v>2277</v>
      </c>
    </row>
    <row r="303">
      <c r="A303" s="15" t="s">
        <v>10101</v>
      </c>
      <c r="B303" s="14" t="s">
        <v>6350</v>
      </c>
      <c r="C303" s="15" t="s">
        <v>10102</v>
      </c>
      <c r="D303" s="15" t="s">
        <v>2281</v>
      </c>
      <c r="E303" s="14" t="s">
        <v>6451</v>
      </c>
      <c r="F303" s="15" t="s">
        <v>2283</v>
      </c>
      <c r="G303" s="15" t="s">
        <v>2284</v>
      </c>
    </row>
    <row r="304">
      <c r="A304" s="15" t="s">
        <v>10104</v>
      </c>
      <c r="B304" s="14" t="s">
        <v>6352</v>
      </c>
      <c r="C304" s="15" t="s">
        <v>10105</v>
      </c>
      <c r="D304" s="15" t="s">
        <v>2290</v>
      </c>
      <c r="E304" s="14" t="s">
        <v>6454</v>
      </c>
      <c r="F304" s="15" t="s">
        <v>2291</v>
      </c>
      <c r="G304" s="15" t="s">
        <v>2292</v>
      </c>
    </row>
    <row r="305">
      <c r="A305" s="15" t="s">
        <v>10107</v>
      </c>
      <c r="B305" s="14" t="s">
        <v>6355</v>
      </c>
      <c r="C305" s="15" t="s">
        <v>10108</v>
      </c>
      <c r="D305" s="15" t="s">
        <v>2297</v>
      </c>
      <c r="E305" s="14" t="s">
        <v>6457</v>
      </c>
      <c r="F305" s="15" t="s">
        <v>2299</v>
      </c>
      <c r="G305" s="15" t="s">
        <v>2300</v>
      </c>
    </row>
    <row r="306">
      <c r="A306" s="15" t="s">
        <v>10110</v>
      </c>
      <c r="B306" s="14" t="s">
        <v>6358</v>
      </c>
      <c r="C306" s="15" t="s">
        <v>10111</v>
      </c>
      <c r="D306" s="15" t="s">
        <v>2305</v>
      </c>
      <c r="E306" s="14" t="s">
        <v>6459</v>
      </c>
      <c r="F306" s="15" t="s">
        <v>2307</v>
      </c>
      <c r="G306" s="15" t="s">
        <v>2308</v>
      </c>
    </row>
    <row r="307">
      <c r="A307" s="15" t="s">
        <v>10113</v>
      </c>
      <c r="B307" s="14" t="s">
        <v>6360</v>
      </c>
      <c r="C307" s="15" t="s">
        <v>10114</v>
      </c>
      <c r="D307" s="15" t="s">
        <v>2313</v>
      </c>
      <c r="E307" s="14" t="s">
        <v>6462</v>
      </c>
      <c r="F307" s="15" t="s">
        <v>2315</v>
      </c>
      <c r="G307" s="15" t="s">
        <v>2316</v>
      </c>
    </row>
    <row r="308">
      <c r="A308" s="15" t="s">
        <v>10116</v>
      </c>
      <c r="B308" s="14" t="s">
        <v>6363</v>
      </c>
      <c r="C308" s="15" t="s">
        <v>10117</v>
      </c>
      <c r="D308" s="15" t="s">
        <v>2321</v>
      </c>
      <c r="E308" s="14" t="s">
        <v>6465</v>
      </c>
      <c r="F308" s="15" t="s">
        <v>2323</v>
      </c>
      <c r="G308" s="15" t="s">
        <v>2324</v>
      </c>
    </row>
    <row r="309">
      <c r="A309" s="15" t="s">
        <v>10119</v>
      </c>
      <c r="B309" s="14" t="s">
        <v>6366</v>
      </c>
      <c r="C309" s="15" t="s">
        <v>10120</v>
      </c>
      <c r="D309" s="15" t="s">
        <v>2329</v>
      </c>
      <c r="E309" s="14" t="s">
        <v>6468</v>
      </c>
      <c r="F309" s="15" t="s">
        <v>2331</v>
      </c>
      <c r="G309" s="15" t="s">
        <v>2332</v>
      </c>
    </row>
    <row r="310">
      <c r="A310" s="15" t="s">
        <v>10122</v>
      </c>
      <c r="B310" s="14" t="s">
        <v>6369</v>
      </c>
      <c r="C310" s="15" t="s">
        <v>10123</v>
      </c>
      <c r="D310" s="15" t="s">
        <v>2337</v>
      </c>
      <c r="E310" s="14" t="s">
        <v>6105</v>
      </c>
      <c r="F310" s="15" t="s">
        <v>2339</v>
      </c>
      <c r="G310" s="15" t="s">
        <v>2340</v>
      </c>
    </row>
    <row r="311">
      <c r="A311" s="15" t="s">
        <v>10125</v>
      </c>
      <c r="B311" s="14" t="s">
        <v>6372</v>
      </c>
      <c r="C311" s="15" t="s">
        <v>10126</v>
      </c>
      <c r="D311" s="15" t="s">
        <v>2345</v>
      </c>
      <c r="E311" s="14" t="s">
        <v>6474</v>
      </c>
      <c r="F311" s="15" t="s">
        <v>2347</v>
      </c>
      <c r="G311" s="15" t="s">
        <v>2348</v>
      </c>
    </row>
    <row r="312">
      <c r="A312" s="15" t="s">
        <v>10128</v>
      </c>
      <c r="B312" s="14" t="s">
        <v>6374</v>
      </c>
      <c r="C312" s="15" t="s">
        <v>10129</v>
      </c>
      <c r="D312" s="15" t="s">
        <v>2353</v>
      </c>
      <c r="E312" s="14" t="s">
        <v>6477</v>
      </c>
      <c r="F312" s="15" t="s">
        <v>2355</v>
      </c>
      <c r="G312" s="15" t="s">
        <v>2356</v>
      </c>
    </row>
    <row r="313">
      <c r="A313" s="15" t="s">
        <v>10131</v>
      </c>
      <c r="B313" s="14" t="s">
        <v>6377</v>
      </c>
      <c r="C313" s="15" t="s">
        <v>10132</v>
      </c>
      <c r="D313" s="15" t="s">
        <v>2361</v>
      </c>
      <c r="E313" s="14" t="s">
        <v>6480</v>
      </c>
      <c r="F313" s="15" t="s">
        <v>2363</v>
      </c>
      <c r="G313" s="15" t="s">
        <v>2364</v>
      </c>
    </row>
    <row r="314">
      <c r="A314" s="15" t="s">
        <v>10134</v>
      </c>
      <c r="B314" s="14" t="s">
        <v>6380</v>
      </c>
      <c r="C314" s="15" t="s">
        <v>10135</v>
      </c>
      <c r="D314" s="15" t="s">
        <v>2371</v>
      </c>
      <c r="E314" s="14" t="s">
        <v>6482</v>
      </c>
      <c r="F314" s="15" t="s">
        <v>2372</v>
      </c>
      <c r="G314" s="15" t="s">
        <v>2373</v>
      </c>
    </row>
    <row r="315">
      <c r="A315" s="15" t="s">
        <v>10137</v>
      </c>
      <c r="B315" s="14" t="s">
        <v>6383</v>
      </c>
      <c r="C315" s="15" t="s">
        <v>10138</v>
      </c>
      <c r="D315" s="15" t="s">
        <v>2378</v>
      </c>
      <c r="E315" s="14" t="s">
        <v>6485</v>
      </c>
      <c r="F315" s="15" t="s">
        <v>2380</v>
      </c>
      <c r="G315" s="15" t="s">
        <v>2381</v>
      </c>
    </row>
    <row r="316">
      <c r="A316" s="15" t="s">
        <v>10140</v>
      </c>
      <c r="B316" s="14" t="s">
        <v>6386</v>
      </c>
      <c r="C316" s="15" t="s">
        <v>10141</v>
      </c>
      <c r="D316" s="15" t="s">
        <v>2386</v>
      </c>
      <c r="E316" s="14" t="s">
        <v>6487</v>
      </c>
      <c r="F316" s="15" t="s">
        <v>2388</v>
      </c>
      <c r="G316" s="15" t="s">
        <v>2389</v>
      </c>
    </row>
    <row r="317">
      <c r="A317" s="15" t="s">
        <v>10143</v>
      </c>
      <c r="B317" s="14" t="s">
        <v>6389</v>
      </c>
      <c r="C317" s="15" t="s">
        <v>10144</v>
      </c>
      <c r="D317" s="15" t="s">
        <v>2394</v>
      </c>
      <c r="E317" s="14" t="s">
        <v>6490</v>
      </c>
      <c r="F317" s="15" t="s">
        <v>2396</v>
      </c>
      <c r="G317" s="15" t="s">
        <v>2397</v>
      </c>
    </row>
    <row r="318">
      <c r="A318" s="15" t="s">
        <v>10146</v>
      </c>
      <c r="B318" s="14" t="s">
        <v>6392</v>
      </c>
      <c r="C318" s="15" t="s">
        <v>10147</v>
      </c>
      <c r="D318" s="15" t="s">
        <v>2402</v>
      </c>
      <c r="E318" s="14" t="s">
        <v>6493</v>
      </c>
      <c r="F318" s="15" t="s">
        <v>2404</v>
      </c>
      <c r="G318" s="15" t="s">
        <v>2405</v>
      </c>
    </row>
    <row r="319">
      <c r="A319" s="15" t="s">
        <v>10149</v>
      </c>
      <c r="B319" s="14" t="s">
        <v>6395</v>
      </c>
      <c r="C319" s="15" t="s">
        <v>10150</v>
      </c>
      <c r="D319" s="15" t="s">
        <v>2410</v>
      </c>
      <c r="E319" s="14" t="s">
        <v>6496</v>
      </c>
      <c r="F319" s="15" t="s">
        <v>2412</v>
      </c>
      <c r="G319" s="15" t="s">
        <v>2413</v>
      </c>
    </row>
    <row r="320">
      <c r="A320" s="15" t="s">
        <v>10152</v>
      </c>
      <c r="B320" s="14" t="s">
        <v>6398</v>
      </c>
      <c r="C320" s="15" t="s">
        <v>10153</v>
      </c>
      <c r="D320" s="15" t="s">
        <v>2418</v>
      </c>
      <c r="E320" s="14" t="s">
        <v>6108</v>
      </c>
      <c r="F320" s="15" t="s">
        <v>2420</v>
      </c>
      <c r="G320" s="15" t="s">
        <v>2421</v>
      </c>
    </row>
    <row r="321">
      <c r="A321" s="15" t="s">
        <v>10155</v>
      </c>
      <c r="B321" s="14" t="s">
        <v>6400</v>
      </c>
      <c r="C321" s="15" t="s">
        <v>10156</v>
      </c>
      <c r="D321" s="15" t="s">
        <v>2427</v>
      </c>
      <c r="E321" s="14" t="s">
        <v>6501</v>
      </c>
      <c r="F321" s="15" t="s">
        <v>2429</v>
      </c>
      <c r="G321" s="15" t="s">
        <v>2430</v>
      </c>
    </row>
    <row r="322">
      <c r="A322" s="15" t="s">
        <v>10158</v>
      </c>
      <c r="B322" s="14" t="s">
        <v>6403</v>
      </c>
      <c r="C322" s="15" t="s">
        <v>10159</v>
      </c>
      <c r="D322" s="15" t="s">
        <v>2435</v>
      </c>
      <c r="E322" s="14" t="s">
        <v>6504</v>
      </c>
      <c r="F322" s="15" t="s">
        <v>2437</v>
      </c>
      <c r="G322" s="15" t="s">
        <v>2438</v>
      </c>
    </row>
    <row r="323">
      <c r="A323" s="15" t="s">
        <v>10161</v>
      </c>
      <c r="B323" s="14" t="s">
        <v>6405</v>
      </c>
      <c r="C323" s="15" t="s">
        <v>10162</v>
      </c>
      <c r="D323" s="15" t="s">
        <v>2442</v>
      </c>
      <c r="E323" s="14" t="s">
        <v>6506</v>
      </c>
      <c r="F323" s="15" t="s">
        <v>2444</v>
      </c>
      <c r="G323" s="15" t="s">
        <v>2445</v>
      </c>
    </row>
    <row r="324">
      <c r="A324" s="15" t="s">
        <v>10164</v>
      </c>
      <c r="B324" s="14" t="s">
        <v>6408</v>
      </c>
      <c r="C324" s="15" t="s">
        <v>10165</v>
      </c>
      <c r="D324" s="15" t="s">
        <v>2452</v>
      </c>
      <c r="E324" s="14" t="s">
        <v>6509</v>
      </c>
      <c r="F324" s="15" t="s">
        <v>2453</v>
      </c>
      <c r="G324" s="15" t="s">
        <v>2454</v>
      </c>
    </row>
    <row r="325">
      <c r="A325" s="15" t="s">
        <v>10167</v>
      </c>
      <c r="B325" s="14" t="s">
        <v>6411</v>
      </c>
      <c r="C325" s="15" t="s">
        <v>10168</v>
      </c>
      <c r="D325" s="15" t="s">
        <v>2459</v>
      </c>
      <c r="E325" s="14" t="s">
        <v>6512</v>
      </c>
      <c r="F325" s="15" t="s">
        <v>2461</v>
      </c>
      <c r="G325" s="15" t="s">
        <v>2462</v>
      </c>
    </row>
    <row r="326">
      <c r="A326" s="15" t="s">
        <v>10170</v>
      </c>
      <c r="B326" s="14" t="s">
        <v>6413</v>
      </c>
      <c r="C326" s="15" t="s">
        <v>10171</v>
      </c>
      <c r="D326" s="15" t="s">
        <v>2467</v>
      </c>
      <c r="E326" s="14" t="s">
        <v>6514</v>
      </c>
      <c r="F326" s="15" t="s">
        <v>2469</v>
      </c>
      <c r="G326" s="15" t="s">
        <v>2470</v>
      </c>
    </row>
    <row r="327">
      <c r="A327" s="15" t="s">
        <v>10173</v>
      </c>
      <c r="B327" s="14" t="s">
        <v>6416</v>
      </c>
      <c r="C327" s="15" t="s">
        <v>10174</v>
      </c>
      <c r="D327" s="15" t="s">
        <v>2475</v>
      </c>
      <c r="E327" s="14" t="s">
        <v>6517</v>
      </c>
      <c r="F327" s="15" t="s">
        <v>2477</v>
      </c>
      <c r="G327" s="15" t="s">
        <v>2478</v>
      </c>
    </row>
    <row r="328">
      <c r="A328" s="15" t="s">
        <v>10176</v>
      </c>
      <c r="B328" s="14" t="s">
        <v>6419</v>
      </c>
      <c r="C328" s="15" t="s">
        <v>10177</v>
      </c>
      <c r="D328" s="15" t="s">
        <v>2483</v>
      </c>
      <c r="E328" s="14" t="s">
        <v>6520</v>
      </c>
      <c r="F328" s="15" t="s">
        <v>2485</v>
      </c>
      <c r="G328" s="15" t="s">
        <v>2486</v>
      </c>
    </row>
    <row r="329">
      <c r="A329" s="15" t="s">
        <v>10179</v>
      </c>
      <c r="B329" s="14" t="s">
        <v>6421</v>
      </c>
      <c r="C329" s="15" t="s">
        <v>10180</v>
      </c>
      <c r="D329" s="15" t="s">
        <v>2491</v>
      </c>
      <c r="E329" s="14" t="s">
        <v>6522</v>
      </c>
      <c r="F329" s="15" t="s">
        <v>2493</v>
      </c>
      <c r="G329" s="15" t="s">
        <v>2494</v>
      </c>
    </row>
    <row r="330">
      <c r="A330" s="15" t="s">
        <v>10182</v>
      </c>
      <c r="B330" s="14" t="s">
        <v>6424</v>
      </c>
      <c r="C330" s="15" t="s">
        <v>10183</v>
      </c>
      <c r="D330" s="15" t="s">
        <v>2502</v>
      </c>
      <c r="E330" s="14" t="s">
        <v>6111</v>
      </c>
      <c r="F330" s="15" t="s">
        <v>2504</v>
      </c>
      <c r="G330" s="15" t="s">
        <v>2505</v>
      </c>
    </row>
    <row r="331">
      <c r="A331" s="15" t="s">
        <v>10185</v>
      </c>
      <c r="B331" s="14" t="s">
        <v>6426</v>
      </c>
      <c r="C331" s="15" t="s">
        <v>10186</v>
      </c>
      <c r="D331" s="15" t="s">
        <v>2510</v>
      </c>
      <c r="E331" s="14" t="s">
        <v>6527</v>
      </c>
      <c r="F331" s="15" t="s">
        <v>2512</v>
      </c>
      <c r="G331" s="15" t="s">
        <v>2513</v>
      </c>
    </row>
    <row r="332">
      <c r="A332" s="15" t="s">
        <v>10188</v>
      </c>
      <c r="B332" s="14" t="s">
        <v>6429</v>
      </c>
      <c r="C332" s="15" t="s">
        <v>10189</v>
      </c>
      <c r="D332" s="15" t="s">
        <v>19</v>
      </c>
      <c r="E332" s="14" t="s">
        <v>6628</v>
      </c>
      <c r="F332" s="15" t="s">
        <v>2519</v>
      </c>
      <c r="G332" s="15" t="s">
        <v>2520</v>
      </c>
    </row>
    <row r="333">
      <c r="A333" s="15" t="s">
        <v>10191</v>
      </c>
      <c r="B333" s="14" t="s">
        <v>6432</v>
      </c>
      <c r="C333" s="15" t="s">
        <v>10192</v>
      </c>
      <c r="D333" s="15" t="s">
        <v>28</v>
      </c>
      <c r="E333" s="14" t="s">
        <v>6631</v>
      </c>
      <c r="F333" s="15" t="s">
        <v>2526</v>
      </c>
      <c r="G333" s="15" t="s">
        <v>2527</v>
      </c>
    </row>
    <row r="334">
      <c r="A334" s="15" t="s">
        <v>10194</v>
      </c>
      <c r="B334" s="14" t="s">
        <v>6435</v>
      </c>
      <c r="C334" s="15" t="s">
        <v>10195</v>
      </c>
      <c r="D334" s="15" t="s">
        <v>36</v>
      </c>
      <c r="E334" s="14" t="s">
        <v>6634</v>
      </c>
      <c r="F334" s="15" t="s">
        <v>2532</v>
      </c>
      <c r="G334" s="15" t="s">
        <v>2533</v>
      </c>
    </row>
    <row r="335">
      <c r="A335" s="15" t="s">
        <v>10197</v>
      </c>
      <c r="B335" s="14" t="s">
        <v>6438</v>
      </c>
      <c r="C335" s="15" t="s">
        <v>10198</v>
      </c>
      <c r="D335" s="15" t="s">
        <v>46</v>
      </c>
      <c r="E335" s="14" t="s">
        <v>6637</v>
      </c>
      <c r="F335" s="15" t="s">
        <v>2538</v>
      </c>
      <c r="G335" s="15" t="s">
        <v>2539</v>
      </c>
    </row>
    <row r="336">
      <c r="A336" s="15" t="s">
        <v>10199</v>
      </c>
      <c r="B336" s="14" t="s">
        <v>6440</v>
      </c>
      <c r="C336" s="15" t="s">
        <v>10200</v>
      </c>
      <c r="D336" s="15" t="s">
        <v>55</v>
      </c>
      <c r="E336" s="14" t="s">
        <v>6640</v>
      </c>
      <c r="F336" s="15" t="s">
        <v>2544</v>
      </c>
      <c r="G336" s="15" t="s">
        <v>2545</v>
      </c>
    </row>
    <row r="337">
      <c r="A337" s="15" t="s">
        <v>10202</v>
      </c>
      <c r="B337" s="14" t="s">
        <v>6443</v>
      </c>
      <c r="C337" s="15" t="s">
        <v>10203</v>
      </c>
      <c r="D337" s="15" t="s">
        <v>63</v>
      </c>
      <c r="E337" s="14" t="s">
        <v>6643</v>
      </c>
      <c r="F337" s="15" t="s">
        <v>2550</v>
      </c>
      <c r="G337" s="15" t="s">
        <v>2551</v>
      </c>
    </row>
    <row r="338">
      <c r="A338" s="15" t="s">
        <v>10205</v>
      </c>
      <c r="B338" s="14" t="s">
        <v>6446</v>
      </c>
      <c r="C338" s="15" t="s">
        <v>10206</v>
      </c>
      <c r="D338" s="15" t="s">
        <v>71</v>
      </c>
      <c r="E338" s="14" t="s">
        <v>6646</v>
      </c>
      <c r="F338" s="15" t="s">
        <v>2556</v>
      </c>
      <c r="G338" s="15" t="s">
        <v>2557</v>
      </c>
    </row>
    <row r="339">
      <c r="A339" s="15" t="s">
        <v>10208</v>
      </c>
      <c r="B339" s="14" t="s">
        <v>6448</v>
      </c>
      <c r="C339" s="15" t="s">
        <v>10209</v>
      </c>
      <c r="D339" s="15" t="s">
        <v>79</v>
      </c>
      <c r="E339" s="14" t="s">
        <v>6649</v>
      </c>
      <c r="F339" s="15" t="s">
        <v>2562</v>
      </c>
      <c r="G339" s="15" t="s">
        <v>2563</v>
      </c>
    </row>
    <row r="340">
      <c r="A340" s="15" t="s">
        <v>10211</v>
      </c>
      <c r="B340" s="14" t="s">
        <v>6451</v>
      </c>
      <c r="C340" s="15" t="s">
        <v>10212</v>
      </c>
      <c r="D340" s="15" t="s">
        <v>87</v>
      </c>
      <c r="E340" s="14" t="s">
        <v>6652</v>
      </c>
      <c r="F340" s="15" t="s">
        <v>2568</v>
      </c>
      <c r="G340" s="15" t="s">
        <v>2569</v>
      </c>
    </row>
    <row r="341">
      <c r="A341" s="15" t="s">
        <v>10214</v>
      </c>
      <c r="B341" s="14" t="s">
        <v>6454</v>
      </c>
      <c r="C341" s="15" t="s">
        <v>10215</v>
      </c>
      <c r="D341" s="15" t="s">
        <v>95</v>
      </c>
      <c r="E341" s="14" t="s">
        <v>6628</v>
      </c>
      <c r="F341" s="15" t="s">
        <v>2574</v>
      </c>
      <c r="G341" s="15" t="s">
        <v>2575</v>
      </c>
    </row>
    <row r="342">
      <c r="A342" s="15" t="s">
        <v>10217</v>
      </c>
      <c r="B342" s="14" t="s">
        <v>6457</v>
      </c>
      <c r="C342" s="15" t="s">
        <v>10218</v>
      </c>
      <c r="D342" s="15" t="s">
        <v>103</v>
      </c>
      <c r="E342" s="14" t="s">
        <v>6658</v>
      </c>
      <c r="F342" s="15" t="s">
        <v>2580</v>
      </c>
      <c r="G342" s="15" t="s">
        <v>2581</v>
      </c>
    </row>
    <row r="343">
      <c r="A343" s="15" t="s">
        <v>10220</v>
      </c>
      <c r="B343" s="14" t="s">
        <v>6459</v>
      </c>
      <c r="C343" s="15" t="s">
        <v>10221</v>
      </c>
      <c r="D343" s="15" t="s">
        <v>111</v>
      </c>
      <c r="E343" s="14" t="s">
        <v>6661</v>
      </c>
      <c r="F343" s="15" t="s">
        <v>2586</v>
      </c>
      <c r="G343" s="15" t="s">
        <v>2587</v>
      </c>
    </row>
    <row r="344">
      <c r="A344" s="15" t="s">
        <v>10223</v>
      </c>
      <c r="B344" s="14" t="s">
        <v>6462</v>
      </c>
      <c r="C344" s="15" t="s">
        <v>10224</v>
      </c>
      <c r="D344" s="15" t="s">
        <v>119</v>
      </c>
      <c r="E344" s="14" t="s">
        <v>6664</v>
      </c>
      <c r="F344" s="15" t="s">
        <v>2592</v>
      </c>
      <c r="G344" s="15" t="s">
        <v>2593</v>
      </c>
    </row>
    <row r="345">
      <c r="A345" s="15" t="s">
        <v>10226</v>
      </c>
      <c r="B345" s="14" t="s">
        <v>6465</v>
      </c>
      <c r="C345" s="15" t="s">
        <v>10227</v>
      </c>
      <c r="D345" s="15" t="s">
        <v>129</v>
      </c>
      <c r="E345" s="14" t="s">
        <v>6667</v>
      </c>
      <c r="F345" s="15" t="s">
        <v>2598</v>
      </c>
      <c r="G345" s="15" t="s">
        <v>2599</v>
      </c>
    </row>
    <row r="346">
      <c r="A346" s="15" t="s">
        <v>10229</v>
      </c>
      <c r="B346" s="14" t="s">
        <v>6468</v>
      </c>
      <c r="C346" s="15" t="s">
        <v>10230</v>
      </c>
      <c r="D346" s="15" t="s">
        <v>138</v>
      </c>
      <c r="E346" s="14" t="s">
        <v>6669</v>
      </c>
      <c r="F346" s="15" t="s">
        <v>2604</v>
      </c>
      <c r="G346" s="15" t="s">
        <v>2605</v>
      </c>
    </row>
    <row r="347">
      <c r="A347" s="15" t="s">
        <v>10232</v>
      </c>
      <c r="B347" s="14" t="s">
        <v>6471</v>
      </c>
      <c r="C347" s="15" t="s">
        <v>10233</v>
      </c>
      <c r="D347" s="15" t="s">
        <v>145</v>
      </c>
      <c r="E347" s="14" t="s">
        <v>6672</v>
      </c>
      <c r="F347" s="15" t="s">
        <v>2610</v>
      </c>
      <c r="G347" s="15" t="s">
        <v>2611</v>
      </c>
    </row>
    <row r="348">
      <c r="A348" s="15" t="s">
        <v>10235</v>
      </c>
      <c r="B348" s="14" t="s">
        <v>6474</v>
      </c>
      <c r="C348" s="15" t="s">
        <v>10236</v>
      </c>
      <c r="D348" s="15" t="s">
        <v>153</v>
      </c>
      <c r="E348" s="14" t="s">
        <v>6675</v>
      </c>
      <c r="F348" s="15" t="s">
        <v>2616</v>
      </c>
      <c r="G348" s="15" t="s">
        <v>2617</v>
      </c>
    </row>
    <row r="349">
      <c r="A349" s="15" t="s">
        <v>10238</v>
      </c>
      <c r="B349" s="14" t="s">
        <v>6477</v>
      </c>
      <c r="C349" s="15" t="s">
        <v>10239</v>
      </c>
      <c r="D349" s="15" t="s">
        <v>161</v>
      </c>
      <c r="E349" s="14" t="s">
        <v>6677</v>
      </c>
      <c r="F349" s="15" t="s">
        <v>2622</v>
      </c>
      <c r="G349" s="15" t="s">
        <v>2623</v>
      </c>
    </row>
    <row r="350">
      <c r="A350" s="15" t="s">
        <v>10241</v>
      </c>
      <c r="B350" s="14" t="s">
        <v>6480</v>
      </c>
      <c r="C350" s="15" t="s">
        <v>10242</v>
      </c>
      <c r="D350" s="15" t="s">
        <v>169</v>
      </c>
      <c r="E350" s="14" t="s">
        <v>6680</v>
      </c>
      <c r="F350" s="15" t="s">
        <v>2628</v>
      </c>
      <c r="G350" s="15" t="s">
        <v>2629</v>
      </c>
    </row>
    <row r="351">
      <c r="A351" s="15" t="s">
        <v>10244</v>
      </c>
      <c r="B351" s="14" t="s">
        <v>6482</v>
      </c>
      <c r="C351" s="15" t="s">
        <v>10245</v>
      </c>
      <c r="D351" s="15" t="s">
        <v>177</v>
      </c>
      <c r="E351" s="14" t="s">
        <v>6631</v>
      </c>
      <c r="F351" s="15" t="s">
        <v>2635</v>
      </c>
      <c r="G351" s="15" t="s">
        <v>2636</v>
      </c>
    </row>
    <row r="352">
      <c r="A352" s="15" t="s">
        <v>10247</v>
      </c>
      <c r="B352" s="14" t="s">
        <v>6485</v>
      </c>
      <c r="C352" s="15" t="s">
        <v>10248</v>
      </c>
      <c r="D352" s="15" t="s">
        <v>185</v>
      </c>
      <c r="E352" s="14" t="s">
        <v>6686</v>
      </c>
      <c r="F352" s="15" t="s">
        <v>2641</v>
      </c>
      <c r="G352" s="15" t="s">
        <v>2642</v>
      </c>
    </row>
    <row r="353">
      <c r="A353" s="15" t="s">
        <v>10250</v>
      </c>
      <c r="B353" s="14" t="s">
        <v>6487</v>
      </c>
      <c r="C353" s="15" t="s">
        <v>10251</v>
      </c>
      <c r="D353" s="15" t="s">
        <v>193</v>
      </c>
      <c r="E353" s="14" t="s">
        <v>6689</v>
      </c>
      <c r="F353" s="15" t="s">
        <v>2647</v>
      </c>
      <c r="G353" s="15" t="s">
        <v>2648</v>
      </c>
    </row>
    <row r="354">
      <c r="A354" s="15" t="s">
        <v>10252</v>
      </c>
      <c r="B354" s="14" t="s">
        <v>6490</v>
      </c>
      <c r="C354" s="15" t="s">
        <v>10253</v>
      </c>
      <c r="D354" s="15" t="s">
        <v>201</v>
      </c>
      <c r="E354" s="14" t="s">
        <v>6692</v>
      </c>
      <c r="F354" s="15" t="s">
        <v>2653</v>
      </c>
      <c r="G354" s="15" t="s">
        <v>2654</v>
      </c>
    </row>
    <row r="355">
      <c r="A355" s="15" t="s">
        <v>10255</v>
      </c>
      <c r="B355" s="14" t="s">
        <v>6493</v>
      </c>
      <c r="C355" s="15" t="s">
        <v>10256</v>
      </c>
      <c r="D355" s="15" t="s">
        <v>211</v>
      </c>
      <c r="E355" s="14" t="s">
        <v>6695</v>
      </c>
      <c r="F355" s="15" t="s">
        <v>2659</v>
      </c>
      <c r="G355" s="15" t="s">
        <v>2660</v>
      </c>
    </row>
    <row r="356">
      <c r="A356" s="15" t="s">
        <v>10258</v>
      </c>
      <c r="B356" s="14" t="s">
        <v>6496</v>
      </c>
      <c r="C356" s="15" t="s">
        <v>10259</v>
      </c>
      <c r="D356" s="15" t="s">
        <v>218</v>
      </c>
      <c r="E356" s="14" t="s">
        <v>6697</v>
      </c>
      <c r="F356" s="15" t="s">
        <v>2668</v>
      </c>
      <c r="G356" s="15" t="s">
        <v>2669</v>
      </c>
    </row>
    <row r="357">
      <c r="A357" s="15" t="s">
        <v>10260</v>
      </c>
      <c r="B357" s="14" t="s">
        <v>6498</v>
      </c>
      <c r="C357" s="15" t="s">
        <v>10261</v>
      </c>
      <c r="D357" s="15" t="s">
        <v>226</v>
      </c>
      <c r="E357" s="14" t="s">
        <v>6699</v>
      </c>
      <c r="F357" s="15" t="s">
        <v>2674</v>
      </c>
      <c r="G357" s="15" t="s">
        <v>2675</v>
      </c>
    </row>
    <row r="358">
      <c r="A358" s="15" t="s">
        <v>10263</v>
      </c>
      <c r="B358" s="14" t="s">
        <v>6501</v>
      </c>
      <c r="C358" s="15" t="s">
        <v>10264</v>
      </c>
      <c r="D358" s="15" t="s">
        <v>234</v>
      </c>
      <c r="E358" s="14" t="s">
        <v>6702</v>
      </c>
      <c r="F358" s="15" t="s">
        <v>2680</v>
      </c>
      <c r="G358" s="15" t="s">
        <v>2681</v>
      </c>
    </row>
    <row r="359">
      <c r="A359" s="15" t="s">
        <v>10265</v>
      </c>
      <c r="B359" s="14" t="s">
        <v>6504</v>
      </c>
      <c r="C359" s="15" t="s">
        <v>10266</v>
      </c>
      <c r="D359" s="15" t="s">
        <v>244</v>
      </c>
      <c r="E359" s="14" t="s">
        <v>6705</v>
      </c>
      <c r="F359" s="15" t="s">
        <v>2685</v>
      </c>
      <c r="G359" s="15" t="s">
        <v>2686</v>
      </c>
    </row>
    <row r="360">
      <c r="A360" s="15" t="s">
        <v>10268</v>
      </c>
      <c r="B360" s="14" t="s">
        <v>6506</v>
      </c>
      <c r="C360" s="15" t="s">
        <v>10269</v>
      </c>
      <c r="D360" s="15" t="s">
        <v>254</v>
      </c>
      <c r="E360" s="14" t="s">
        <v>6708</v>
      </c>
      <c r="F360" s="15" t="s">
        <v>2695</v>
      </c>
      <c r="G360" s="15" t="s">
        <v>2696</v>
      </c>
    </row>
    <row r="361">
      <c r="A361" s="15" t="s">
        <v>10271</v>
      </c>
      <c r="B361" s="14" t="s">
        <v>6509</v>
      </c>
      <c r="C361" s="15" t="s">
        <v>10272</v>
      </c>
      <c r="D361" s="15" t="s">
        <v>262</v>
      </c>
      <c r="E361" s="14" t="s">
        <v>6634</v>
      </c>
      <c r="F361" s="15" t="s">
        <v>2701</v>
      </c>
      <c r="G361" s="15" t="s">
        <v>2702</v>
      </c>
    </row>
    <row r="362">
      <c r="A362" s="15" t="s">
        <v>10274</v>
      </c>
      <c r="B362" s="14" t="s">
        <v>6512</v>
      </c>
      <c r="C362" s="15" t="s">
        <v>10275</v>
      </c>
      <c r="D362" s="15" t="s">
        <v>268</v>
      </c>
      <c r="E362" s="14" t="s">
        <v>6714</v>
      </c>
      <c r="F362" s="15" t="s">
        <v>2707</v>
      </c>
      <c r="G362" s="15" t="s">
        <v>2708</v>
      </c>
    </row>
    <row r="363">
      <c r="A363" s="15" t="s">
        <v>10277</v>
      </c>
      <c r="B363" s="14" t="s">
        <v>6514</v>
      </c>
      <c r="C363" s="15" t="s">
        <v>10278</v>
      </c>
      <c r="D363" s="15" t="s">
        <v>278</v>
      </c>
      <c r="E363" s="14" t="s">
        <v>6717</v>
      </c>
      <c r="F363" s="15" t="s">
        <v>2710</v>
      </c>
      <c r="G363" s="15" t="s">
        <v>2711</v>
      </c>
    </row>
    <row r="364">
      <c r="A364" s="15" t="s">
        <v>10279</v>
      </c>
      <c r="B364" s="14" t="s">
        <v>6517</v>
      </c>
      <c r="C364" s="15" t="s">
        <v>10280</v>
      </c>
      <c r="D364" s="15" t="s">
        <v>286</v>
      </c>
      <c r="E364" s="14" t="s">
        <v>6719</v>
      </c>
      <c r="F364" s="15" t="s">
        <v>2713</v>
      </c>
      <c r="G364" s="15" t="s">
        <v>2714</v>
      </c>
    </row>
    <row r="365">
      <c r="A365" s="15" t="s">
        <v>10281</v>
      </c>
      <c r="B365" s="14" t="s">
        <v>6520</v>
      </c>
      <c r="C365" s="15" t="s">
        <v>10282</v>
      </c>
      <c r="D365" s="15" t="s">
        <v>296</v>
      </c>
      <c r="E365" s="14" t="s">
        <v>6722</v>
      </c>
      <c r="F365" s="15" t="s">
        <v>2719</v>
      </c>
      <c r="G365" s="15" t="s">
        <v>2720</v>
      </c>
    </row>
    <row r="366">
      <c r="A366" s="15" t="s">
        <v>10284</v>
      </c>
      <c r="B366" s="14" t="s">
        <v>6522</v>
      </c>
      <c r="C366" s="15" t="s">
        <v>10285</v>
      </c>
      <c r="D366" s="15" t="s">
        <v>303</v>
      </c>
      <c r="E366" s="14" t="s">
        <v>6727</v>
      </c>
      <c r="F366" s="15" t="s">
        <v>2725</v>
      </c>
      <c r="G366" s="15" t="s">
        <v>2726</v>
      </c>
    </row>
    <row r="367">
      <c r="A367" s="15" t="s">
        <v>10287</v>
      </c>
      <c r="B367" s="14" t="s">
        <v>6525</v>
      </c>
      <c r="C367" s="15" t="s">
        <v>10288</v>
      </c>
      <c r="D367" s="15" t="s">
        <v>313</v>
      </c>
      <c r="E367" s="14" t="s">
        <v>6730</v>
      </c>
      <c r="F367" s="15" t="s">
        <v>2731</v>
      </c>
      <c r="G367" s="15" t="s">
        <v>2732</v>
      </c>
    </row>
    <row r="368">
      <c r="A368" s="15" t="s">
        <v>10290</v>
      </c>
      <c r="B368" s="14" t="s">
        <v>6527</v>
      </c>
      <c r="C368" s="15" t="s">
        <v>10291</v>
      </c>
      <c r="D368" s="15" t="s">
        <v>336</v>
      </c>
      <c r="E368" s="14" t="s">
        <v>6733</v>
      </c>
      <c r="F368" s="15" t="s">
        <v>2737</v>
      </c>
      <c r="G368" s="15" t="s">
        <v>2738</v>
      </c>
    </row>
    <row r="369">
      <c r="A369" s="15" t="s">
        <v>10293</v>
      </c>
      <c r="B369" s="14" t="s">
        <v>6530</v>
      </c>
      <c r="C369" s="15" t="s">
        <v>10294</v>
      </c>
      <c r="D369" s="15" t="s">
        <v>344</v>
      </c>
      <c r="E369" s="14" t="s">
        <v>6736</v>
      </c>
      <c r="F369" s="15" t="s">
        <v>2743</v>
      </c>
      <c r="G369" s="15" t="s">
        <v>2744</v>
      </c>
    </row>
    <row r="370">
      <c r="A370" s="15" t="s">
        <v>10296</v>
      </c>
      <c r="B370" s="14" t="s">
        <v>6533</v>
      </c>
      <c r="C370" s="15" t="s">
        <v>10297</v>
      </c>
      <c r="D370" s="15" t="s">
        <v>352</v>
      </c>
      <c r="E370" s="14" t="s">
        <v>6739</v>
      </c>
      <c r="F370" s="15" t="s">
        <v>2749</v>
      </c>
      <c r="G370" s="15" t="s">
        <v>2750</v>
      </c>
    </row>
    <row r="371">
      <c r="A371" s="15" t="s">
        <v>10299</v>
      </c>
      <c r="B371" s="14" t="s">
        <v>6536</v>
      </c>
      <c r="C371" s="15" t="s">
        <v>10300</v>
      </c>
      <c r="D371" s="15" t="s">
        <v>359</v>
      </c>
      <c r="E371" s="14" t="s">
        <v>6637</v>
      </c>
      <c r="F371" s="15" t="s">
        <v>2756</v>
      </c>
      <c r="G371" s="15" t="s">
        <v>2757</v>
      </c>
    </row>
    <row r="372">
      <c r="A372" s="15" t="s">
        <v>10302</v>
      </c>
      <c r="B372" s="14" t="s">
        <v>6539</v>
      </c>
      <c r="C372" s="15" t="s">
        <v>10303</v>
      </c>
      <c r="D372" s="15" t="s">
        <v>367</v>
      </c>
      <c r="E372" s="14" t="s">
        <v>6747</v>
      </c>
      <c r="F372" s="15" t="s">
        <v>2763</v>
      </c>
      <c r="G372" s="15" t="s">
        <v>2764</v>
      </c>
    </row>
    <row r="373">
      <c r="A373" s="15" t="s">
        <v>10305</v>
      </c>
      <c r="B373" s="14" t="s">
        <v>6541</v>
      </c>
      <c r="C373" s="15" t="s">
        <v>10306</v>
      </c>
      <c r="D373" s="15" t="s">
        <v>375</v>
      </c>
      <c r="E373" s="14" t="s">
        <v>6749</v>
      </c>
      <c r="F373" s="15" t="s">
        <v>2769</v>
      </c>
      <c r="G373" s="15" t="s">
        <v>2770</v>
      </c>
    </row>
    <row r="374">
      <c r="A374" s="15" t="s">
        <v>10308</v>
      </c>
      <c r="B374" s="14" t="s">
        <v>6544</v>
      </c>
      <c r="C374" s="15" t="s">
        <v>10309</v>
      </c>
      <c r="D374" s="15" t="s">
        <v>383</v>
      </c>
      <c r="E374" s="14" t="s">
        <v>6751</v>
      </c>
      <c r="F374" s="15" t="s">
        <v>2775</v>
      </c>
      <c r="G374" s="15" t="s">
        <v>2776</v>
      </c>
    </row>
    <row r="375">
      <c r="A375" s="15" t="s">
        <v>10311</v>
      </c>
      <c r="B375" s="14" t="s">
        <v>6547</v>
      </c>
      <c r="C375" s="15" t="s">
        <v>10312</v>
      </c>
      <c r="D375" s="15" t="s">
        <v>393</v>
      </c>
      <c r="E375" s="14" t="s">
        <v>6754</v>
      </c>
      <c r="F375" s="15" t="s">
        <v>2781</v>
      </c>
      <c r="G375" s="15" t="s">
        <v>2782</v>
      </c>
    </row>
    <row r="376">
      <c r="A376" s="15" t="s">
        <v>10314</v>
      </c>
      <c r="B376" s="14" t="s">
        <v>6550</v>
      </c>
      <c r="C376" s="15" t="s">
        <v>10315</v>
      </c>
      <c r="D376" s="15" t="s">
        <v>400</v>
      </c>
      <c r="E376" s="14" t="s">
        <v>6756</v>
      </c>
      <c r="F376" s="15" t="s">
        <v>2787</v>
      </c>
      <c r="G376" s="15" t="s">
        <v>2788</v>
      </c>
    </row>
    <row r="377">
      <c r="A377" s="15" t="s">
        <v>10317</v>
      </c>
      <c r="B377" s="14" t="s">
        <v>6553</v>
      </c>
      <c r="C377" s="15" t="s">
        <v>10318</v>
      </c>
      <c r="D377" s="15" t="s">
        <v>408</v>
      </c>
      <c r="E377" s="14" t="s">
        <v>6759</v>
      </c>
      <c r="F377" s="15" t="s">
        <v>2793</v>
      </c>
      <c r="G377" s="15" t="s">
        <v>2794</v>
      </c>
    </row>
    <row r="378">
      <c r="A378" s="15" t="s">
        <v>10320</v>
      </c>
      <c r="B378" s="14" t="s">
        <v>6556</v>
      </c>
      <c r="C378" s="15" t="s">
        <v>10321</v>
      </c>
      <c r="D378" s="15" t="s">
        <v>416</v>
      </c>
      <c r="E378" s="14" t="s">
        <v>6762</v>
      </c>
      <c r="F378" s="15" t="s">
        <v>2799</v>
      </c>
      <c r="G378" s="15" t="s">
        <v>2800</v>
      </c>
    </row>
    <row r="379">
      <c r="A379" s="15" t="s">
        <v>10323</v>
      </c>
      <c r="B379" s="14" t="s">
        <v>6559</v>
      </c>
      <c r="C379" s="15" t="s">
        <v>10324</v>
      </c>
      <c r="D379" s="15" t="s">
        <v>424</v>
      </c>
      <c r="E379" s="14" t="s">
        <v>6765</v>
      </c>
      <c r="F379" s="15" t="s">
        <v>2805</v>
      </c>
      <c r="G379" s="15" t="s">
        <v>2806</v>
      </c>
    </row>
    <row r="380">
      <c r="A380" s="15" t="s">
        <v>10326</v>
      </c>
      <c r="B380" s="14" t="s">
        <v>6562</v>
      </c>
      <c r="C380" s="15" t="s">
        <v>10327</v>
      </c>
      <c r="D380" s="15" t="s">
        <v>432</v>
      </c>
      <c r="E380" s="14" t="s">
        <v>6768</v>
      </c>
      <c r="F380" s="15" t="s">
        <v>2811</v>
      </c>
      <c r="G380" s="15" t="s">
        <v>2812</v>
      </c>
    </row>
    <row r="381">
      <c r="A381" s="15" t="s">
        <v>10329</v>
      </c>
      <c r="B381" s="14" t="s">
        <v>6564</v>
      </c>
      <c r="C381" s="15" t="s">
        <v>10330</v>
      </c>
      <c r="D381" s="15" t="s">
        <v>440</v>
      </c>
      <c r="E381" s="14" t="s">
        <v>6640</v>
      </c>
      <c r="F381" s="15" t="s">
        <v>2817</v>
      </c>
      <c r="G381" s="15" t="s">
        <v>2818</v>
      </c>
    </row>
    <row r="382">
      <c r="A382" s="15" t="s">
        <v>10332</v>
      </c>
      <c r="B382" s="14" t="s">
        <v>6567</v>
      </c>
      <c r="C382" s="15" t="s">
        <v>10333</v>
      </c>
      <c r="D382" s="15" t="s">
        <v>448</v>
      </c>
      <c r="E382" s="14" t="s">
        <v>6772</v>
      </c>
      <c r="F382" s="15" t="s">
        <v>2823</v>
      </c>
      <c r="G382" s="15" t="s">
        <v>2824</v>
      </c>
    </row>
    <row r="383">
      <c r="A383" s="15" t="s">
        <v>10335</v>
      </c>
      <c r="B383" s="14" t="s">
        <v>6570</v>
      </c>
      <c r="C383" s="15" t="s">
        <v>10336</v>
      </c>
      <c r="D383" s="15" t="s">
        <v>456</v>
      </c>
      <c r="E383" s="14" t="s">
        <v>6775</v>
      </c>
      <c r="F383" s="15" t="s">
        <v>2829</v>
      </c>
      <c r="G383" s="15" t="s">
        <v>2830</v>
      </c>
    </row>
    <row r="384">
      <c r="A384" s="15" t="s">
        <v>10338</v>
      </c>
      <c r="B384" s="14" t="s">
        <v>6572</v>
      </c>
      <c r="C384" s="15" t="s">
        <v>10339</v>
      </c>
      <c r="D384" s="15" t="s">
        <v>464</v>
      </c>
      <c r="E384" s="14" t="s">
        <v>6778</v>
      </c>
      <c r="F384" s="15" t="s">
        <v>2836</v>
      </c>
      <c r="G384" s="15" t="s">
        <v>2837</v>
      </c>
    </row>
    <row r="385">
      <c r="A385" s="15" t="s">
        <v>10341</v>
      </c>
      <c r="B385" s="14" t="s">
        <v>6575</v>
      </c>
      <c r="C385" s="15" t="s">
        <v>10342</v>
      </c>
      <c r="D385" s="15" t="s">
        <v>474</v>
      </c>
      <c r="E385" s="14" t="s">
        <v>6781</v>
      </c>
      <c r="F385" s="15" t="s">
        <v>2848</v>
      </c>
      <c r="G385" s="15" t="s">
        <v>2849</v>
      </c>
    </row>
    <row r="386">
      <c r="A386" s="15" t="s">
        <v>10344</v>
      </c>
      <c r="B386" s="14" t="s">
        <v>6578</v>
      </c>
      <c r="C386" s="15" t="s">
        <v>10345</v>
      </c>
      <c r="D386" s="15" t="s">
        <v>481</v>
      </c>
      <c r="E386" s="14" t="s">
        <v>6783</v>
      </c>
      <c r="F386" s="15" t="s">
        <v>2854</v>
      </c>
      <c r="G386" s="15" t="s">
        <v>2855</v>
      </c>
    </row>
    <row r="387">
      <c r="A387" s="15" t="s">
        <v>10347</v>
      </c>
      <c r="B387" s="14" t="s">
        <v>6581</v>
      </c>
      <c r="C387" s="15" t="s">
        <v>10348</v>
      </c>
      <c r="D387" s="15" t="s">
        <v>489</v>
      </c>
      <c r="E387" s="14" t="s">
        <v>6785</v>
      </c>
      <c r="F387" s="15" t="s">
        <v>2860</v>
      </c>
      <c r="G387" s="15" t="s">
        <v>2861</v>
      </c>
    </row>
    <row r="388">
      <c r="A388" s="15" t="s">
        <v>10350</v>
      </c>
      <c r="B388" s="14" t="s">
        <v>6583</v>
      </c>
      <c r="C388" s="15" t="s">
        <v>10351</v>
      </c>
      <c r="D388" s="15" t="s">
        <v>497</v>
      </c>
      <c r="E388" s="14" t="s">
        <v>6787</v>
      </c>
      <c r="F388" s="15" t="s">
        <v>2866</v>
      </c>
      <c r="G388" s="15" t="s">
        <v>2867</v>
      </c>
    </row>
    <row r="389">
      <c r="A389" s="15" t="s">
        <v>10353</v>
      </c>
      <c r="B389" s="14" t="s">
        <v>6586</v>
      </c>
      <c r="C389" s="15" t="s">
        <v>10354</v>
      </c>
      <c r="D389" s="15" t="s">
        <v>505</v>
      </c>
      <c r="E389" s="14" t="s">
        <v>6790</v>
      </c>
      <c r="F389" s="15" t="s">
        <v>2872</v>
      </c>
      <c r="G389" s="15" t="s">
        <v>2873</v>
      </c>
    </row>
    <row r="390">
      <c r="A390" s="15" t="s">
        <v>10356</v>
      </c>
      <c r="B390" s="14" t="s">
        <v>6588</v>
      </c>
      <c r="C390" s="15" t="s">
        <v>10357</v>
      </c>
      <c r="D390" s="15" t="s">
        <v>513</v>
      </c>
      <c r="E390" s="14" t="s">
        <v>6792</v>
      </c>
      <c r="F390" s="15" t="s">
        <v>2878</v>
      </c>
      <c r="G390" s="15" t="s">
        <v>2879</v>
      </c>
    </row>
    <row r="391">
      <c r="A391" s="15" t="s">
        <v>10359</v>
      </c>
      <c r="B391" s="14" t="s">
        <v>6591</v>
      </c>
      <c r="C391" s="15" t="s">
        <v>10360</v>
      </c>
      <c r="D391" s="15" t="s">
        <v>520</v>
      </c>
      <c r="E391" s="14" t="s">
        <v>6643</v>
      </c>
      <c r="F391" s="15" t="s">
        <v>2884</v>
      </c>
      <c r="G391" s="15" t="s">
        <v>2885</v>
      </c>
    </row>
    <row r="392">
      <c r="A392" s="15" t="s">
        <v>10362</v>
      </c>
      <c r="B392" s="14" t="s">
        <v>6593</v>
      </c>
      <c r="C392" s="15" t="s">
        <v>10363</v>
      </c>
      <c r="D392" s="15" t="s">
        <v>528</v>
      </c>
      <c r="E392" s="14" t="s">
        <v>6797</v>
      </c>
      <c r="F392" s="15" t="s">
        <v>2890</v>
      </c>
      <c r="G392" s="15" t="s">
        <v>2891</v>
      </c>
    </row>
    <row r="393">
      <c r="A393" s="15" t="s">
        <v>10365</v>
      </c>
      <c r="B393" s="14" t="s">
        <v>10366</v>
      </c>
      <c r="C393" s="15" t="s">
        <v>10367</v>
      </c>
      <c r="D393" s="15" t="s">
        <v>535</v>
      </c>
      <c r="E393" s="14" t="s">
        <v>6800</v>
      </c>
      <c r="F393" s="15" t="s">
        <v>2896</v>
      </c>
      <c r="G393" s="15" t="s">
        <v>2897</v>
      </c>
    </row>
    <row r="394">
      <c r="A394" s="15" t="s">
        <v>10369</v>
      </c>
      <c r="B394" s="14" t="s">
        <v>6596</v>
      </c>
      <c r="C394" s="15" t="s">
        <v>10370</v>
      </c>
      <c r="D394" s="15" t="s">
        <v>543</v>
      </c>
      <c r="E394" s="14" t="s">
        <v>6802</v>
      </c>
      <c r="F394" s="15" t="s">
        <v>2902</v>
      </c>
      <c r="G394" s="15" t="s">
        <v>2903</v>
      </c>
    </row>
    <row r="395">
      <c r="A395" s="15" t="s">
        <v>10373</v>
      </c>
      <c r="B395" s="14" t="s">
        <v>6598</v>
      </c>
      <c r="C395" s="15" t="s">
        <v>10374</v>
      </c>
      <c r="D395" s="15" t="s">
        <v>553</v>
      </c>
      <c r="E395" s="14" t="s">
        <v>6805</v>
      </c>
      <c r="F395" s="15" t="s">
        <v>2911</v>
      </c>
      <c r="G395" s="15" t="s">
        <v>2912</v>
      </c>
    </row>
    <row r="396">
      <c r="A396" s="15" t="s">
        <v>10376</v>
      </c>
      <c r="B396" s="14" t="s">
        <v>6601</v>
      </c>
      <c r="C396" s="15" t="s">
        <v>10377</v>
      </c>
      <c r="D396" s="15" t="s">
        <v>561</v>
      </c>
      <c r="E396" s="14" t="s">
        <v>6808</v>
      </c>
      <c r="F396" s="15" t="s">
        <v>2928</v>
      </c>
      <c r="G396" s="15" t="s">
        <v>2929</v>
      </c>
    </row>
    <row r="397">
      <c r="A397" s="15" t="s">
        <v>10380</v>
      </c>
      <c r="B397" s="14" t="s">
        <v>6604</v>
      </c>
      <c r="C397" s="15" t="s">
        <v>10381</v>
      </c>
      <c r="D397" s="15" t="s">
        <v>569</v>
      </c>
      <c r="E397" s="14" t="s">
        <v>6811</v>
      </c>
      <c r="F397" s="15" t="s">
        <v>2933</v>
      </c>
      <c r="G397" s="15" t="s">
        <v>2934</v>
      </c>
    </row>
    <row r="398">
      <c r="A398" s="15" t="s">
        <v>10384</v>
      </c>
      <c r="B398" s="14" t="s">
        <v>6606</v>
      </c>
      <c r="C398" s="15" t="s">
        <v>10385</v>
      </c>
      <c r="D398" s="15" t="s">
        <v>577</v>
      </c>
      <c r="E398" s="14" t="s">
        <v>6813</v>
      </c>
      <c r="F398" s="15" t="s">
        <v>2939</v>
      </c>
      <c r="G398" s="15" t="s">
        <v>2940</v>
      </c>
    </row>
    <row r="399">
      <c r="A399" s="15" t="s">
        <v>10388</v>
      </c>
      <c r="B399" s="14" t="s">
        <v>6609</v>
      </c>
      <c r="C399" s="15" t="s">
        <v>10389</v>
      </c>
      <c r="D399" s="15" t="s">
        <v>15669</v>
      </c>
      <c r="E399" s="16"/>
    </row>
    <row r="400">
      <c r="A400" s="15" t="s">
        <v>10392</v>
      </c>
      <c r="B400" s="14" t="s">
        <v>6612</v>
      </c>
      <c r="C400" s="15" t="s">
        <v>10393</v>
      </c>
      <c r="D400" s="15" t="s">
        <v>587</v>
      </c>
      <c r="E400" s="14" t="s">
        <v>6816</v>
      </c>
    </row>
    <row r="401">
      <c r="A401" s="15" t="s">
        <v>10396</v>
      </c>
      <c r="B401" s="14" t="s">
        <v>6615</v>
      </c>
      <c r="C401" s="15" t="s">
        <v>10397</v>
      </c>
      <c r="D401" s="15" t="s">
        <v>595</v>
      </c>
      <c r="E401" s="14" t="s">
        <v>6818</v>
      </c>
      <c r="F401" s="15" t="s">
        <v>2951</v>
      </c>
      <c r="G401" s="15" t="s">
        <v>2952</v>
      </c>
    </row>
    <row r="402">
      <c r="A402" s="15" t="s">
        <v>10399</v>
      </c>
      <c r="B402" s="14" t="s">
        <v>6617</v>
      </c>
      <c r="C402" s="15" t="s">
        <v>10400</v>
      </c>
      <c r="D402" s="15" t="s">
        <v>603</v>
      </c>
      <c r="E402" s="14" t="s">
        <v>6646</v>
      </c>
      <c r="F402" s="15" t="s">
        <v>2956</v>
      </c>
      <c r="G402" s="15" t="s">
        <v>2957</v>
      </c>
    </row>
    <row r="403">
      <c r="A403" s="15" t="s">
        <v>10405</v>
      </c>
      <c r="B403" s="14" t="s">
        <v>6623</v>
      </c>
      <c r="C403" s="15" t="s">
        <v>10406</v>
      </c>
      <c r="D403" s="15" t="s">
        <v>611</v>
      </c>
      <c r="E403" s="14" t="s">
        <v>6822</v>
      </c>
      <c r="F403" s="15" t="s">
        <v>2964</v>
      </c>
      <c r="G403" s="15" t="s">
        <v>2965</v>
      </c>
    </row>
    <row r="404">
      <c r="A404" s="15" t="s">
        <v>10411</v>
      </c>
      <c r="B404" s="14" t="s">
        <v>6625</v>
      </c>
      <c r="C404" s="15" t="s">
        <v>10412</v>
      </c>
      <c r="D404" s="15" t="s">
        <v>619</v>
      </c>
      <c r="E404" s="14" t="s">
        <v>6825</v>
      </c>
      <c r="F404" s="15" t="s">
        <v>2970</v>
      </c>
      <c r="G404" s="15" t="s">
        <v>2971</v>
      </c>
    </row>
    <row r="405">
      <c r="A405" s="15" t="s">
        <v>10415</v>
      </c>
      <c r="B405" s="14" t="s">
        <v>6628</v>
      </c>
      <c r="C405" s="15" t="s">
        <v>10416</v>
      </c>
      <c r="D405" s="15" t="s">
        <v>627</v>
      </c>
      <c r="E405" s="14" t="s">
        <v>6828</v>
      </c>
      <c r="F405" s="15" t="s">
        <v>15672</v>
      </c>
      <c r="G405" s="15" t="s">
        <v>2975</v>
      </c>
    </row>
    <row r="406">
      <c r="A406" s="15" t="s">
        <v>10418</v>
      </c>
      <c r="B406" s="14" t="s">
        <v>6631</v>
      </c>
      <c r="C406" s="15" t="s">
        <v>10419</v>
      </c>
      <c r="D406" s="15" t="s">
        <v>641</v>
      </c>
      <c r="E406" s="14" t="s">
        <v>6831</v>
      </c>
      <c r="F406" s="15" t="s">
        <v>2980</v>
      </c>
      <c r="G406" s="15" t="s">
        <v>2981</v>
      </c>
    </row>
    <row r="407">
      <c r="A407" s="15" t="s">
        <v>10421</v>
      </c>
      <c r="B407" s="14" t="s">
        <v>6634</v>
      </c>
      <c r="C407" s="15" t="s">
        <v>10422</v>
      </c>
      <c r="D407" s="15" t="s">
        <v>650</v>
      </c>
      <c r="E407" s="14" t="s">
        <v>6834</v>
      </c>
      <c r="F407" s="15" t="s">
        <v>2986</v>
      </c>
      <c r="G407" s="15" t="s">
        <v>2987</v>
      </c>
    </row>
    <row r="408">
      <c r="A408" s="15" t="s">
        <v>10424</v>
      </c>
      <c r="B408" s="14" t="s">
        <v>6637</v>
      </c>
      <c r="C408" s="15" t="s">
        <v>10425</v>
      </c>
      <c r="D408" s="15" t="s">
        <v>660</v>
      </c>
      <c r="E408" s="14" t="s">
        <v>6836</v>
      </c>
      <c r="F408" s="15" t="s">
        <v>2992</v>
      </c>
      <c r="G408" s="15" t="s">
        <v>2993</v>
      </c>
    </row>
    <row r="409">
      <c r="A409" s="15" t="s">
        <v>10428</v>
      </c>
      <c r="B409" s="14" t="s">
        <v>6640</v>
      </c>
      <c r="C409" s="15" t="s">
        <v>10429</v>
      </c>
      <c r="D409" s="15" t="s">
        <v>668</v>
      </c>
      <c r="E409" s="14" t="s">
        <v>6838</v>
      </c>
      <c r="F409" s="15" t="s">
        <v>2998</v>
      </c>
      <c r="G409" s="15" t="s">
        <v>2999</v>
      </c>
    </row>
    <row r="410">
      <c r="A410" s="15" t="s">
        <v>10431</v>
      </c>
      <c r="B410" s="14" t="s">
        <v>6643</v>
      </c>
      <c r="C410" s="15" t="s">
        <v>10432</v>
      </c>
      <c r="D410" s="15" t="s">
        <v>678</v>
      </c>
      <c r="E410" s="14" t="s">
        <v>6841</v>
      </c>
      <c r="F410" s="15" t="s">
        <v>3004</v>
      </c>
      <c r="G410" s="15" t="s">
        <v>3005</v>
      </c>
    </row>
    <row r="411">
      <c r="A411" s="15" t="s">
        <v>10434</v>
      </c>
      <c r="B411" s="14" t="s">
        <v>6646</v>
      </c>
      <c r="C411" s="15" t="s">
        <v>10435</v>
      </c>
      <c r="D411" s="15" t="s">
        <v>686</v>
      </c>
      <c r="E411" s="14" t="s">
        <v>6844</v>
      </c>
      <c r="F411" s="15" t="s">
        <v>3010</v>
      </c>
      <c r="G411" s="15" t="s">
        <v>3011</v>
      </c>
    </row>
    <row r="412">
      <c r="A412" s="15" t="s">
        <v>10437</v>
      </c>
      <c r="B412" s="14" t="s">
        <v>6649</v>
      </c>
      <c r="C412" s="15" t="s">
        <v>10438</v>
      </c>
      <c r="D412" s="15" t="s">
        <v>694</v>
      </c>
      <c r="E412" s="14" t="s">
        <v>6649</v>
      </c>
      <c r="F412" s="15" t="s">
        <v>3016</v>
      </c>
      <c r="G412" s="15" t="s">
        <v>3017</v>
      </c>
    </row>
    <row r="413">
      <c r="A413" s="15" t="s">
        <v>10440</v>
      </c>
      <c r="B413" s="14" t="s">
        <v>6652</v>
      </c>
      <c r="C413" s="15" t="s">
        <v>10441</v>
      </c>
      <c r="D413" s="15" t="s">
        <v>702</v>
      </c>
      <c r="E413" s="14" t="s">
        <v>6851</v>
      </c>
      <c r="F413" s="15" t="s">
        <v>3022</v>
      </c>
      <c r="G413" s="15" t="s">
        <v>3023</v>
      </c>
    </row>
    <row r="414">
      <c r="A414" s="15" t="s">
        <v>10442</v>
      </c>
      <c r="B414" s="14" t="s">
        <v>6655</v>
      </c>
      <c r="C414" s="15" t="s">
        <v>10443</v>
      </c>
      <c r="D414" s="15" t="s">
        <v>710</v>
      </c>
      <c r="E414" s="14" t="s">
        <v>6854</v>
      </c>
      <c r="F414" s="15" t="s">
        <v>3028</v>
      </c>
      <c r="G414" s="15" t="s">
        <v>3029</v>
      </c>
    </row>
    <row r="415">
      <c r="A415" s="15" t="s">
        <v>10445</v>
      </c>
      <c r="B415" s="14" t="s">
        <v>6658</v>
      </c>
      <c r="C415" s="15" t="s">
        <v>10446</v>
      </c>
      <c r="D415" s="15" t="s">
        <v>718</v>
      </c>
      <c r="E415" s="14" t="s">
        <v>6857</v>
      </c>
      <c r="F415" s="15" t="s">
        <v>3033</v>
      </c>
      <c r="G415" s="15" t="s">
        <v>3034</v>
      </c>
    </row>
    <row r="416">
      <c r="A416" s="15" t="s">
        <v>10448</v>
      </c>
      <c r="B416" s="14" t="s">
        <v>6661</v>
      </c>
      <c r="C416" s="15" t="s">
        <v>10449</v>
      </c>
      <c r="D416" s="15" t="s">
        <v>728</v>
      </c>
      <c r="E416" s="14" t="s">
        <v>6860</v>
      </c>
      <c r="F416" s="15" t="s">
        <v>3039</v>
      </c>
      <c r="G416" s="15" t="s">
        <v>3040</v>
      </c>
    </row>
    <row r="417">
      <c r="A417" s="15" t="s">
        <v>10451</v>
      </c>
      <c r="B417" s="14" t="s">
        <v>6664</v>
      </c>
      <c r="C417" s="15" t="s">
        <v>10452</v>
      </c>
      <c r="D417" s="15" t="s">
        <v>735</v>
      </c>
      <c r="E417" s="14" t="s">
        <v>6863</v>
      </c>
      <c r="F417" s="15" t="s">
        <v>15673</v>
      </c>
    </row>
    <row r="418">
      <c r="A418" s="15" t="s">
        <v>10454</v>
      </c>
      <c r="B418" s="14" t="s">
        <v>6667</v>
      </c>
      <c r="C418" s="15" t="s">
        <v>10455</v>
      </c>
      <c r="D418" s="15" t="s">
        <v>743</v>
      </c>
      <c r="E418" s="14" t="s">
        <v>6866</v>
      </c>
      <c r="F418" s="15" t="s">
        <v>3051</v>
      </c>
      <c r="G418" s="15" t="s">
        <v>3052</v>
      </c>
    </row>
    <row r="419">
      <c r="A419" s="15" t="s">
        <v>10457</v>
      </c>
      <c r="B419" s="14" t="s">
        <v>6669</v>
      </c>
      <c r="C419" s="15" t="s">
        <v>10458</v>
      </c>
      <c r="D419" s="15" t="s">
        <v>751</v>
      </c>
      <c r="E419" s="14" t="s">
        <v>6869</v>
      </c>
      <c r="F419" s="15" t="s">
        <v>3057</v>
      </c>
      <c r="G419" s="15" t="s">
        <v>3058</v>
      </c>
    </row>
    <row r="420">
      <c r="A420" s="15" t="s">
        <v>10460</v>
      </c>
      <c r="B420" s="14" t="s">
        <v>6672</v>
      </c>
      <c r="C420" s="15" t="s">
        <v>10461</v>
      </c>
      <c r="D420" s="15" t="s">
        <v>759</v>
      </c>
      <c r="E420" s="14" t="s">
        <v>6872</v>
      </c>
      <c r="F420" s="15" t="s">
        <v>3063</v>
      </c>
      <c r="G420" s="15" t="s">
        <v>3064</v>
      </c>
    </row>
    <row r="421">
      <c r="A421" s="15" t="s">
        <v>10463</v>
      </c>
      <c r="B421" s="14" t="s">
        <v>6675</v>
      </c>
      <c r="C421" s="15" t="s">
        <v>10464</v>
      </c>
      <c r="D421" s="15" t="s">
        <v>767</v>
      </c>
      <c r="E421" s="14" t="s">
        <v>6874</v>
      </c>
      <c r="F421" s="15" t="s">
        <v>3069</v>
      </c>
      <c r="G421" s="15" t="s">
        <v>3070</v>
      </c>
    </row>
    <row r="422">
      <c r="A422" s="15" t="s">
        <v>10467</v>
      </c>
      <c r="B422" s="14" t="s">
        <v>6677</v>
      </c>
      <c r="C422" s="15" t="s">
        <v>10468</v>
      </c>
      <c r="D422" s="15" t="s">
        <v>775</v>
      </c>
      <c r="E422" s="14" t="s">
        <v>6652</v>
      </c>
      <c r="F422" s="15" t="s">
        <v>3075</v>
      </c>
      <c r="G422" s="15" t="s">
        <v>3076</v>
      </c>
    </row>
    <row r="423">
      <c r="A423" s="15" t="s">
        <v>10470</v>
      </c>
      <c r="B423" s="14" t="s">
        <v>6680</v>
      </c>
      <c r="C423" s="15" t="s">
        <v>10471</v>
      </c>
      <c r="D423" s="15" t="s">
        <v>783</v>
      </c>
      <c r="E423" s="14" t="s">
        <v>6878</v>
      </c>
      <c r="F423" s="15" t="s">
        <v>3081</v>
      </c>
      <c r="G423" s="15" t="s">
        <v>3082</v>
      </c>
    </row>
    <row r="424">
      <c r="A424" s="15" t="s">
        <v>10473</v>
      </c>
      <c r="B424" s="14" t="s">
        <v>6683</v>
      </c>
      <c r="C424" s="15" t="s">
        <v>10474</v>
      </c>
      <c r="D424" s="15" t="s">
        <v>791</v>
      </c>
      <c r="E424" s="14" t="s">
        <v>6880</v>
      </c>
      <c r="F424" s="15" t="s">
        <v>3087</v>
      </c>
      <c r="G424" s="15" t="s">
        <v>3088</v>
      </c>
    </row>
    <row r="425">
      <c r="A425" s="15" t="s">
        <v>10476</v>
      </c>
      <c r="B425" s="14" t="s">
        <v>6686</v>
      </c>
      <c r="C425" s="15" t="s">
        <v>10477</v>
      </c>
      <c r="D425" s="15" t="s">
        <v>799</v>
      </c>
      <c r="E425" s="14" t="s">
        <v>6883</v>
      </c>
      <c r="F425" s="15" t="s">
        <v>3093</v>
      </c>
      <c r="G425" s="15" t="s">
        <v>3094</v>
      </c>
    </row>
    <row r="426">
      <c r="A426" s="15" t="s">
        <v>10479</v>
      </c>
      <c r="B426" s="14" t="s">
        <v>6689</v>
      </c>
      <c r="C426" s="15" t="s">
        <v>10480</v>
      </c>
      <c r="D426" s="15" t="s">
        <v>813</v>
      </c>
      <c r="E426" s="14" t="s">
        <v>6885</v>
      </c>
      <c r="F426" s="15" t="s">
        <v>3099</v>
      </c>
      <c r="G426" s="15" t="s">
        <v>3100</v>
      </c>
    </row>
    <row r="427">
      <c r="A427" s="15" t="s">
        <v>10482</v>
      </c>
      <c r="B427" s="14" t="s">
        <v>6692</v>
      </c>
      <c r="C427" s="15" t="s">
        <v>10483</v>
      </c>
      <c r="D427" s="15" t="s">
        <v>820</v>
      </c>
      <c r="E427" s="14" t="s">
        <v>6888</v>
      </c>
      <c r="F427" s="15" t="s">
        <v>3105</v>
      </c>
      <c r="G427" s="15" t="s">
        <v>3106</v>
      </c>
    </row>
    <row r="428">
      <c r="A428" s="15" t="s">
        <v>10485</v>
      </c>
      <c r="B428" s="14" t="s">
        <v>6695</v>
      </c>
      <c r="C428" s="15" t="s">
        <v>10486</v>
      </c>
      <c r="D428" s="15" t="s">
        <v>828</v>
      </c>
      <c r="E428" s="14" t="s">
        <v>6890</v>
      </c>
      <c r="F428" s="15" t="s">
        <v>3111</v>
      </c>
      <c r="G428" s="15" t="s">
        <v>3112</v>
      </c>
    </row>
    <row r="429">
      <c r="A429" s="15" t="s">
        <v>10488</v>
      </c>
      <c r="B429" s="14" t="s">
        <v>6697</v>
      </c>
      <c r="C429" s="15" t="s">
        <v>10489</v>
      </c>
      <c r="D429" s="15" t="s">
        <v>836</v>
      </c>
      <c r="E429" s="14" t="s">
        <v>6893</v>
      </c>
      <c r="F429" s="15" t="s">
        <v>3117</v>
      </c>
      <c r="G429" s="15" t="s">
        <v>3118</v>
      </c>
    </row>
    <row r="430">
      <c r="A430" s="15" t="s">
        <v>10490</v>
      </c>
      <c r="B430" s="14" t="s">
        <v>6699</v>
      </c>
      <c r="C430" s="15" t="s">
        <v>10491</v>
      </c>
      <c r="D430" s="15" t="s">
        <v>844</v>
      </c>
      <c r="E430" s="14" t="s">
        <v>6896</v>
      </c>
      <c r="F430" s="15" t="s">
        <v>3123</v>
      </c>
      <c r="G430" s="15" t="s">
        <v>3124</v>
      </c>
    </row>
    <row r="431">
      <c r="A431" s="15" t="s">
        <v>10493</v>
      </c>
      <c r="B431" s="14" t="s">
        <v>6702</v>
      </c>
      <c r="C431" s="15" t="s">
        <v>10494</v>
      </c>
      <c r="D431" s="15" t="s">
        <v>852</v>
      </c>
      <c r="E431" s="14" t="s">
        <v>6898</v>
      </c>
      <c r="F431" s="15" t="s">
        <v>3132</v>
      </c>
      <c r="G431" s="15" t="s">
        <v>3133</v>
      </c>
    </row>
    <row r="432">
      <c r="A432" s="15" t="s">
        <v>10496</v>
      </c>
      <c r="B432" s="14" t="s">
        <v>6705</v>
      </c>
      <c r="C432" s="15" t="s">
        <v>10497</v>
      </c>
      <c r="D432" s="15" t="s">
        <v>860</v>
      </c>
      <c r="E432" s="14" t="s">
        <v>6628</v>
      </c>
      <c r="F432" s="15" t="s">
        <v>3138</v>
      </c>
      <c r="G432" s="15" t="s">
        <v>3139</v>
      </c>
    </row>
    <row r="433">
      <c r="A433" s="15" t="s">
        <v>10499</v>
      </c>
      <c r="B433" s="14" t="s">
        <v>6708</v>
      </c>
      <c r="C433" s="15" t="s">
        <v>10500</v>
      </c>
      <c r="D433" s="15" t="s">
        <v>868</v>
      </c>
      <c r="E433" s="14" t="s">
        <v>6903</v>
      </c>
      <c r="F433" s="15" t="s">
        <v>15674</v>
      </c>
    </row>
    <row r="434">
      <c r="A434" s="15" t="s">
        <v>10502</v>
      </c>
      <c r="B434" s="14" t="s">
        <v>6711</v>
      </c>
      <c r="C434" s="15" t="s">
        <v>10503</v>
      </c>
      <c r="D434" s="15" t="s">
        <v>876</v>
      </c>
      <c r="E434" s="14" t="s">
        <v>6905</v>
      </c>
      <c r="F434" s="15" t="s">
        <v>3150</v>
      </c>
      <c r="G434" s="15" t="s">
        <v>3151</v>
      </c>
    </row>
    <row r="435">
      <c r="A435" s="15" t="s">
        <v>10505</v>
      </c>
      <c r="B435" s="14" t="s">
        <v>6714</v>
      </c>
      <c r="C435" s="15" t="s">
        <v>10506</v>
      </c>
      <c r="D435" s="15" t="s">
        <v>884</v>
      </c>
      <c r="E435" s="14" t="s">
        <v>6908</v>
      </c>
      <c r="F435" s="15" t="s">
        <v>3156</v>
      </c>
      <c r="G435" s="15" t="s">
        <v>3157</v>
      </c>
    </row>
    <row r="436">
      <c r="A436" s="15" t="s">
        <v>10508</v>
      </c>
      <c r="B436" s="14" t="s">
        <v>6717</v>
      </c>
      <c r="C436" s="15" t="s">
        <v>10509</v>
      </c>
      <c r="D436" s="15" t="s">
        <v>894</v>
      </c>
      <c r="E436" s="14" t="s">
        <v>6911</v>
      </c>
      <c r="F436" s="15" t="s">
        <v>3162</v>
      </c>
      <c r="G436" s="15" t="s">
        <v>3163</v>
      </c>
    </row>
    <row r="437">
      <c r="A437" s="15" t="s">
        <v>10511</v>
      </c>
      <c r="B437" s="14" t="s">
        <v>6719</v>
      </c>
      <c r="C437" s="15" t="s">
        <v>10512</v>
      </c>
      <c r="D437" s="15" t="s">
        <v>901</v>
      </c>
      <c r="E437" s="14" t="s">
        <v>6913</v>
      </c>
      <c r="F437" s="15" t="s">
        <v>3168</v>
      </c>
      <c r="G437" s="15" t="s">
        <v>3169</v>
      </c>
    </row>
    <row r="438">
      <c r="A438" s="15" t="s">
        <v>10514</v>
      </c>
      <c r="B438" s="14" t="s">
        <v>6722</v>
      </c>
      <c r="C438" s="15" t="s">
        <v>10515</v>
      </c>
      <c r="D438" s="15" t="s">
        <v>909</v>
      </c>
      <c r="E438" s="14" t="s">
        <v>6915</v>
      </c>
      <c r="F438" s="15" t="s">
        <v>3174</v>
      </c>
      <c r="G438" s="15" t="s">
        <v>3175</v>
      </c>
    </row>
    <row r="439">
      <c r="A439" s="15" t="s">
        <v>10519</v>
      </c>
      <c r="B439" s="14" t="s">
        <v>6727</v>
      </c>
      <c r="C439" s="15" t="s">
        <v>10520</v>
      </c>
      <c r="D439" s="15" t="s">
        <v>917</v>
      </c>
      <c r="E439" s="14" t="s">
        <v>6918</v>
      </c>
      <c r="F439" s="15" t="s">
        <v>3180</v>
      </c>
      <c r="G439" s="15" t="s">
        <v>3181</v>
      </c>
    </row>
    <row r="440">
      <c r="A440" s="15" t="s">
        <v>10522</v>
      </c>
      <c r="B440" s="14" t="s">
        <v>6730</v>
      </c>
      <c r="C440" s="15" t="s">
        <v>10523</v>
      </c>
      <c r="D440" s="15" t="s">
        <v>925</v>
      </c>
      <c r="E440" s="14" t="s">
        <v>6921</v>
      </c>
      <c r="F440" s="15" t="s">
        <v>3186</v>
      </c>
      <c r="G440" s="15" t="s">
        <v>3187</v>
      </c>
    </row>
    <row r="441">
      <c r="A441" s="15" t="s">
        <v>10526</v>
      </c>
      <c r="B441" s="14" t="s">
        <v>6733</v>
      </c>
      <c r="C441" s="15" t="s">
        <v>10527</v>
      </c>
      <c r="D441" s="15" t="s">
        <v>933</v>
      </c>
      <c r="E441" s="14" t="s">
        <v>6924</v>
      </c>
      <c r="F441" s="15" t="s">
        <v>3192</v>
      </c>
      <c r="G441" s="15" t="s">
        <v>3193</v>
      </c>
    </row>
    <row r="442">
      <c r="A442" s="15" t="s">
        <v>10529</v>
      </c>
      <c r="B442" s="14" t="s">
        <v>6736</v>
      </c>
      <c r="C442" s="15" t="s">
        <v>10530</v>
      </c>
      <c r="D442" s="15" t="s">
        <v>945</v>
      </c>
      <c r="E442" s="14" t="s">
        <v>6658</v>
      </c>
      <c r="F442" s="15" t="s">
        <v>3198</v>
      </c>
      <c r="G442" s="15" t="s">
        <v>3199</v>
      </c>
    </row>
    <row r="443">
      <c r="A443" s="15" t="s">
        <v>10532</v>
      </c>
      <c r="B443" s="14" t="s">
        <v>6739</v>
      </c>
      <c r="C443" s="15" t="s">
        <v>10533</v>
      </c>
      <c r="D443" s="15" t="s">
        <v>953</v>
      </c>
      <c r="E443" s="14" t="s">
        <v>6930</v>
      </c>
      <c r="F443" s="15" t="s">
        <v>3204</v>
      </c>
      <c r="G443" s="15" t="s">
        <v>3205</v>
      </c>
    </row>
    <row r="444">
      <c r="A444" s="15" t="s">
        <v>10535</v>
      </c>
      <c r="B444" s="14" t="s">
        <v>6741</v>
      </c>
      <c r="C444" s="15" t="s">
        <v>10536</v>
      </c>
      <c r="D444" s="15" t="s">
        <v>961</v>
      </c>
      <c r="E444" s="14" t="s">
        <v>6933</v>
      </c>
      <c r="F444" s="15" t="s">
        <v>3210</v>
      </c>
      <c r="G444" s="15" t="s">
        <v>3211</v>
      </c>
    </row>
    <row r="445">
      <c r="A445" s="15" t="s">
        <v>10538</v>
      </c>
      <c r="B445" s="14" t="s">
        <v>2753</v>
      </c>
      <c r="C445" s="15" t="s">
        <v>10539</v>
      </c>
      <c r="D445" s="15" t="s">
        <v>969</v>
      </c>
      <c r="E445" s="14" t="s">
        <v>6935</v>
      </c>
      <c r="F445" s="15" t="s">
        <v>3215</v>
      </c>
      <c r="G445" s="15" t="s">
        <v>3216</v>
      </c>
    </row>
    <row r="446">
      <c r="A446" s="15" t="s">
        <v>10541</v>
      </c>
      <c r="B446" s="14" t="s">
        <v>2760</v>
      </c>
      <c r="C446" s="15" t="s">
        <v>10542</v>
      </c>
      <c r="D446" s="15" t="s">
        <v>979</v>
      </c>
      <c r="E446" s="14" t="s">
        <v>6938</v>
      </c>
      <c r="F446" s="15" t="s">
        <v>3221</v>
      </c>
      <c r="G446" s="15" t="s">
        <v>3222</v>
      </c>
    </row>
    <row r="447">
      <c r="A447" s="15" t="s">
        <v>10544</v>
      </c>
      <c r="B447" s="14" t="s">
        <v>6749</v>
      </c>
      <c r="C447" s="15" t="s">
        <v>10545</v>
      </c>
      <c r="D447" s="15" t="s">
        <v>986</v>
      </c>
      <c r="E447" s="14" t="s">
        <v>6941</v>
      </c>
      <c r="F447" s="15" t="s">
        <v>3227</v>
      </c>
      <c r="G447" s="15" t="s">
        <v>3228</v>
      </c>
    </row>
    <row r="448">
      <c r="A448" s="15" t="s">
        <v>10547</v>
      </c>
      <c r="B448" s="14" t="s">
        <v>6751</v>
      </c>
      <c r="C448" s="15" t="s">
        <v>10548</v>
      </c>
      <c r="D448" s="15" t="s">
        <v>994</v>
      </c>
      <c r="E448" s="14" t="s">
        <v>6944</v>
      </c>
      <c r="F448" s="15" t="s">
        <v>3233</v>
      </c>
      <c r="G448" s="15" t="s">
        <v>3234</v>
      </c>
    </row>
    <row r="449">
      <c r="A449" s="15" t="s">
        <v>10550</v>
      </c>
      <c r="B449" s="14" t="s">
        <v>6754</v>
      </c>
      <c r="C449" s="15" t="s">
        <v>10551</v>
      </c>
      <c r="D449" s="15" t="s">
        <v>1002</v>
      </c>
      <c r="E449" s="14" t="s">
        <v>6947</v>
      </c>
      <c r="F449" s="15" t="s">
        <v>3239</v>
      </c>
      <c r="G449" s="15" t="s">
        <v>3240</v>
      </c>
    </row>
    <row r="450">
      <c r="A450" s="15" t="s">
        <v>10553</v>
      </c>
      <c r="B450" s="14" t="s">
        <v>6756</v>
      </c>
      <c r="C450" s="15" t="s">
        <v>10554</v>
      </c>
      <c r="D450" s="15" t="s">
        <v>1010</v>
      </c>
      <c r="E450" s="14" t="s">
        <v>6950</v>
      </c>
      <c r="F450" s="15" t="s">
        <v>3245</v>
      </c>
      <c r="G450" s="15" t="s">
        <v>3246</v>
      </c>
    </row>
    <row r="451">
      <c r="A451" s="15" t="s">
        <v>10556</v>
      </c>
      <c r="B451" s="14" t="s">
        <v>6759</v>
      </c>
      <c r="C451" s="15" t="s">
        <v>10557</v>
      </c>
      <c r="D451" s="15" t="s">
        <v>1036</v>
      </c>
      <c r="E451" s="14" t="s">
        <v>6952</v>
      </c>
      <c r="F451" s="15" t="s">
        <v>3251</v>
      </c>
      <c r="G451" s="15" t="s">
        <v>3252</v>
      </c>
    </row>
    <row r="452">
      <c r="A452" s="15" t="s">
        <v>10559</v>
      </c>
      <c r="B452" s="14" t="s">
        <v>6762</v>
      </c>
      <c r="C452" s="15" t="s">
        <v>10560</v>
      </c>
      <c r="D452" s="15" t="s">
        <v>1028</v>
      </c>
      <c r="E452" s="14" t="s">
        <v>6661</v>
      </c>
      <c r="F452" s="15" t="s">
        <v>3257</v>
      </c>
      <c r="G452" s="15" t="s">
        <v>3258</v>
      </c>
    </row>
    <row r="453">
      <c r="A453" s="15" t="s">
        <v>10561</v>
      </c>
      <c r="B453" s="14" t="s">
        <v>6765</v>
      </c>
      <c r="C453" s="15" t="s">
        <v>10562</v>
      </c>
      <c r="D453" s="15" t="s">
        <v>1044</v>
      </c>
      <c r="E453" s="14" t="s">
        <v>6957</v>
      </c>
      <c r="F453" s="15" t="s">
        <v>3263</v>
      </c>
      <c r="G453" s="15" t="s">
        <v>3264</v>
      </c>
    </row>
    <row r="454">
      <c r="A454" s="15" t="s">
        <v>10564</v>
      </c>
      <c r="B454" s="14" t="s">
        <v>6768</v>
      </c>
      <c r="C454" s="15" t="s">
        <v>10565</v>
      </c>
      <c r="D454" s="15" t="s">
        <v>1057</v>
      </c>
      <c r="E454" s="14" t="s">
        <v>6959</v>
      </c>
      <c r="F454" s="15" t="s">
        <v>3269</v>
      </c>
      <c r="G454" s="15" t="s">
        <v>3270</v>
      </c>
    </row>
    <row r="455">
      <c r="A455" s="15" t="s">
        <v>10567</v>
      </c>
      <c r="B455" s="14" t="s">
        <v>6770</v>
      </c>
      <c r="C455" s="15" t="s">
        <v>10568</v>
      </c>
      <c r="D455" s="15" t="s">
        <v>1065</v>
      </c>
      <c r="E455" s="14" t="s">
        <v>6962</v>
      </c>
      <c r="F455" s="15" t="s">
        <v>3275</v>
      </c>
      <c r="G455" s="15" t="s">
        <v>3276</v>
      </c>
    </row>
    <row r="456">
      <c r="A456" s="15" t="s">
        <v>10570</v>
      </c>
      <c r="B456" s="14" t="s">
        <v>6772</v>
      </c>
      <c r="C456" s="15" t="s">
        <v>10571</v>
      </c>
      <c r="D456" s="15" t="s">
        <v>1075</v>
      </c>
      <c r="E456" s="14" t="s">
        <v>6965</v>
      </c>
      <c r="F456" s="15" t="s">
        <v>3281</v>
      </c>
      <c r="G456" s="15" t="s">
        <v>3282</v>
      </c>
    </row>
    <row r="457">
      <c r="A457" s="15" t="s">
        <v>10573</v>
      </c>
      <c r="B457" s="14" t="s">
        <v>6775</v>
      </c>
      <c r="C457" s="15" t="s">
        <v>10574</v>
      </c>
      <c r="D457" s="15" t="s">
        <v>1082</v>
      </c>
      <c r="E457" s="14" t="s">
        <v>6967</v>
      </c>
      <c r="F457" s="15" t="s">
        <v>3287</v>
      </c>
      <c r="G457" s="15" t="s">
        <v>3288</v>
      </c>
    </row>
    <row r="458">
      <c r="A458" s="15" t="s">
        <v>10575</v>
      </c>
      <c r="B458" s="14" t="s">
        <v>6778</v>
      </c>
      <c r="C458" s="15" t="s">
        <v>10576</v>
      </c>
      <c r="D458" s="15" t="s">
        <v>136</v>
      </c>
      <c r="E458" s="14" t="s">
        <v>6970</v>
      </c>
      <c r="F458" s="15" t="s">
        <v>3293</v>
      </c>
      <c r="G458" s="15" t="s">
        <v>3294</v>
      </c>
    </row>
    <row r="459">
      <c r="A459" s="15" t="s">
        <v>10578</v>
      </c>
      <c r="B459" s="14" t="s">
        <v>6781</v>
      </c>
      <c r="C459" s="15" t="s">
        <v>10579</v>
      </c>
      <c r="D459" s="15" t="s">
        <v>1099</v>
      </c>
      <c r="E459" s="14" t="s">
        <v>6973</v>
      </c>
      <c r="F459" s="15" t="s">
        <v>3299</v>
      </c>
      <c r="G459" s="15" t="s">
        <v>3300</v>
      </c>
    </row>
    <row r="460">
      <c r="A460" s="15" t="s">
        <v>10581</v>
      </c>
      <c r="B460" s="14" t="s">
        <v>6783</v>
      </c>
      <c r="C460" s="15" t="s">
        <v>10582</v>
      </c>
      <c r="D460" s="15" t="s">
        <v>1113</v>
      </c>
      <c r="E460" s="14" t="s">
        <v>6976</v>
      </c>
      <c r="F460" s="15" t="s">
        <v>3305</v>
      </c>
      <c r="G460" s="15" t="s">
        <v>3306</v>
      </c>
    </row>
    <row r="461">
      <c r="A461" s="15" t="s">
        <v>10584</v>
      </c>
      <c r="B461" s="14" t="s">
        <v>6785</v>
      </c>
      <c r="C461" s="15" t="s">
        <v>10585</v>
      </c>
      <c r="D461" s="15" t="s">
        <v>1123</v>
      </c>
      <c r="E461" s="14" t="s">
        <v>6979</v>
      </c>
      <c r="F461" s="15" t="s">
        <v>3311</v>
      </c>
      <c r="G461" s="15" t="s">
        <v>3312</v>
      </c>
    </row>
    <row r="462">
      <c r="A462" s="15" t="s">
        <v>10587</v>
      </c>
      <c r="B462" s="14" t="s">
        <v>6787</v>
      </c>
      <c r="C462" s="15" t="s">
        <v>10588</v>
      </c>
      <c r="D462" s="15" t="s">
        <v>1131</v>
      </c>
      <c r="E462" s="14" t="s">
        <v>6664</v>
      </c>
      <c r="F462" s="15" t="s">
        <v>3317</v>
      </c>
      <c r="G462" s="15" t="s">
        <v>3318</v>
      </c>
    </row>
    <row r="463">
      <c r="A463" s="15" t="s">
        <v>10590</v>
      </c>
      <c r="B463" s="14" t="s">
        <v>6790</v>
      </c>
      <c r="C463" s="15" t="s">
        <v>10591</v>
      </c>
      <c r="D463" s="15" t="s">
        <v>1139</v>
      </c>
      <c r="E463" s="14" t="s">
        <v>6985</v>
      </c>
      <c r="F463" s="15" t="s">
        <v>3323</v>
      </c>
      <c r="G463" s="15" t="s">
        <v>3324</v>
      </c>
    </row>
    <row r="464">
      <c r="A464" s="15" t="s">
        <v>10593</v>
      </c>
      <c r="B464" s="14" t="s">
        <v>6792</v>
      </c>
      <c r="C464" s="15" t="s">
        <v>10594</v>
      </c>
      <c r="D464" s="15" t="s">
        <v>1161</v>
      </c>
      <c r="E464" s="14" t="s">
        <v>6987</v>
      </c>
      <c r="F464" s="15" t="s">
        <v>3329</v>
      </c>
      <c r="G464" s="15" t="s">
        <v>3330</v>
      </c>
    </row>
    <row r="465">
      <c r="A465" s="15" t="s">
        <v>10596</v>
      </c>
      <c r="B465" s="14" t="s">
        <v>6795</v>
      </c>
      <c r="C465" s="15" t="s">
        <v>10597</v>
      </c>
      <c r="D465" s="15" t="s">
        <v>1171</v>
      </c>
      <c r="E465" s="14" t="s">
        <v>6989</v>
      </c>
      <c r="F465" s="15" t="s">
        <v>3335</v>
      </c>
      <c r="G465" s="15" t="s">
        <v>3336</v>
      </c>
    </row>
    <row r="466">
      <c r="A466" s="15" t="s">
        <v>10599</v>
      </c>
      <c r="B466" s="14" t="s">
        <v>6797</v>
      </c>
      <c r="C466" s="15" t="s">
        <v>10600</v>
      </c>
      <c r="D466" s="15" t="s">
        <v>1183</v>
      </c>
      <c r="E466" s="14" t="s">
        <v>6991</v>
      </c>
      <c r="F466" s="15" t="s">
        <v>3341</v>
      </c>
      <c r="G466" s="15" t="s">
        <v>3342</v>
      </c>
    </row>
    <row r="467">
      <c r="A467" s="15" t="s">
        <v>10602</v>
      </c>
      <c r="B467" s="14" t="s">
        <v>6800</v>
      </c>
      <c r="C467" s="15" t="s">
        <v>10603</v>
      </c>
      <c r="D467" s="15" t="s">
        <v>1190</v>
      </c>
      <c r="E467" s="14" t="s">
        <v>6994</v>
      </c>
      <c r="F467" s="15" t="s">
        <v>3348</v>
      </c>
      <c r="G467" s="15" t="s">
        <v>3349</v>
      </c>
    </row>
    <row r="468">
      <c r="A468" s="15" t="s">
        <v>10605</v>
      </c>
      <c r="B468" s="14" t="s">
        <v>6802</v>
      </c>
      <c r="C468" s="15" t="s">
        <v>10606</v>
      </c>
      <c r="D468" s="15" t="s">
        <v>1198</v>
      </c>
      <c r="E468" s="14" t="s">
        <v>6997</v>
      </c>
      <c r="F468" s="15" t="s">
        <v>3354</v>
      </c>
      <c r="G468" s="15" t="s">
        <v>3355</v>
      </c>
    </row>
    <row r="469">
      <c r="A469" s="15" t="s">
        <v>10608</v>
      </c>
      <c r="B469" s="14" t="s">
        <v>6805</v>
      </c>
      <c r="C469" s="15" t="s">
        <v>10609</v>
      </c>
      <c r="D469" s="15" t="s">
        <v>1204</v>
      </c>
      <c r="E469" s="14" t="s">
        <v>7000</v>
      </c>
      <c r="F469" s="15" t="s">
        <v>3360</v>
      </c>
      <c r="G469" s="15" t="s">
        <v>3361</v>
      </c>
    </row>
    <row r="470">
      <c r="A470" s="15" t="s">
        <v>10611</v>
      </c>
      <c r="B470" s="14" t="s">
        <v>6808</v>
      </c>
      <c r="C470" s="15" t="s">
        <v>10612</v>
      </c>
      <c r="D470" s="15" t="s">
        <v>1212</v>
      </c>
      <c r="E470" s="14" t="s">
        <v>7003</v>
      </c>
      <c r="F470" s="15" t="s">
        <v>3366</v>
      </c>
      <c r="G470" s="15" t="s">
        <v>3367</v>
      </c>
    </row>
    <row r="471">
      <c r="A471" s="15" t="s">
        <v>10614</v>
      </c>
      <c r="B471" s="14" t="s">
        <v>6811</v>
      </c>
      <c r="C471" s="15" t="s">
        <v>10615</v>
      </c>
      <c r="D471" s="15" t="s">
        <v>1220</v>
      </c>
      <c r="E471" s="14" t="s">
        <v>7006</v>
      </c>
      <c r="F471" s="15" t="s">
        <v>3372</v>
      </c>
      <c r="G471" s="15" t="s">
        <v>3373</v>
      </c>
    </row>
    <row r="472">
      <c r="A472" s="15" t="s">
        <v>10617</v>
      </c>
      <c r="B472" s="14" t="s">
        <v>6813</v>
      </c>
      <c r="C472" s="15" t="s">
        <v>10618</v>
      </c>
      <c r="D472" s="15" t="s">
        <v>1228</v>
      </c>
      <c r="E472" s="14" t="s">
        <v>6667</v>
      </c>
      <c r="F472" s="15" t="s">
        <v>3378</v>
      </c>
      <c r="G472" s="15" t="s">
        <v>3379</v>
      </c>
    </row>
    <row r="473">
      <c r="A473" s="15" t="s">
        <v>10620</v>
      </c>
      <c r="B473" s="14" t="s">
        <v>6816</v>
      </c>
      <c r="C473" s="15" t="s">
        <v>10621</v>
      </c>
      <c r="D473" s="15" t="s">
        <v>1236</v>
      </c>
      <c r="E473" s="14" t="s">
        <v>7011</v>
      </c>
      <c r="F473" s="15" t="s">
        <v>3384</v>
      </c>
      <c r="G473" s="15" t="s">
        <v>3385</v>
      </c>
    </row>
    <row r="474">
      <c r="A474" s="15" t="s">
        <v>10623</v>
      </c>
      <c r="B474" s="14" t="s">
        <v>6818</v>
      </c>
      <c r="C474" s="15" t="s">
        <v>10624</v>
      </c>
      <c r="D474" s="15" t="s">
        <v>1244</v>
      </c>
      <c r="E474" s="14" t="s">
        <v>7014</v>
      </c>
      <c r="F474" s="15" t="s">
        <v>3391</v>
      </c>
      <c r="G474" s="15" t="s">
        <v>3392</v>
      </c>
    </row>
    <row r="475">
      <c r="A475" s="15" t="s">
        <v>10626</v>
      </c>
      <c r="B475" s="14" t="s">
        <v>6822</v>
      </c>
      <c r="C475" s="15" t="s">
        <v>10627</v>
      </c>
      <c r="D475" s="15" t="s">
        <v>1252</v>
      </c>
      <c r="E475" s="14" t="s">
        <v>7017</v>
      </c>
      <c r="F475" s="15" t="s">
        <v>3397</v>
      </c>
      <c r="G475" s="15" t="s">
        <v>3398</v>
      </c>
    </row>
    <row r="476">
      <c r="A476" s="15" t="s">
        <v>10629</v>
      </c>
      <c r="B476" s="14" t="s">
        <v>6822</v>
      </c>
      <c r="C476" s="15" t="s">
        <v>10630</v>
      </c>
      <c r="D476" s="15" t="s">
        <v>1262</v>
      </c>
      <c r="E476" s="14" t="s">
        <v>7020</v>
      </c>
      <c r="F476" s="15" t="s">
        <v>3403</v>
      </c>
      <c r="G476" s="15" t="s">
        <v>3404</v>
      </c>
    </row>
    <row r="477">
      <c r="A477" s="15" t="s">
        <v>10632</v>
      </c>
      <c r="B477" s="14" t="s">
        <v>6825</v>
      </c>
      <c r="C477" s="15" t="s">
        <v>10633</v>
      </c>
      <c r="D477" s="15" t="s">
        <v>1269</v>
      </c>
      <c r="E477" s="14" t="s">
        <v>7023</v>
      </c>
      <c r="F477" s="15" t="s">
        <v>3409</v>
      </c>
      <c r="G477" s="15" t="s">
        <v>3410</v>
      </c>
    </row>
    <row r="478">
      <c r="A478" s="15" t="s">
        <v>10634</v>
      </c>
      <c r="B478" s="14" t="s">
        <v>6828</v>
      </c>
      <c r="C478" s="15" t="s">
        <v>10635</v>
      </c>
      <c r="D478" s="15" t="s">
        <v>1285</v>
      </c>
      <c r="E478" s="14" t="s">
        <v>7026</v>
      </c>
      <c r="F478" s="15" t="s">
        <v>3415</v>
      </c>
      <c r="G478" s="15" t="s">
        <v>3416</v>
      </c>
    </row>
    <row r="479">
      <c r="A479" s="15" t="s">
        <v>10637</v>
      </c>
      <c r="B479" s="14" t="s">
        <v>6831</v>
      </c>
      <c r="C479" s="15" t="s">
        <v>10638</v>
      </c>
      <c r="D479" s="15" t="s">
        <v>1291</v>
      </c>
      <c r="E479" s="14" t="s">
        <v>7029</v>
      </c>
      <c r="F479" s="15" t="s">
        <v>3421</v>
      </c>
      <c r="G479" s="15" t="s">
        <v>3422</v>
      </c>
    </row>
    <row r="480">
      <c r="A480" s="15" t="s">
        <v>10640</v>
      </c>
      <c r="B480" s="14" t="s">
        <v>6834</v>
      </c>
      <c r="C480" s="15" t="s">
        <v>10641</v>
      </c>
      <c r="D480" s="15" t="s">
        <v>2247</v>
      </c>
      <c r="E480" s="14" t="s">
        <v>7032</v>
      </c>
      <c r="F480" s="15" t="s">
        <v>3427</v>
      </c>
      <c r="G480" s="15" t="s">
        <v>3428</v>
      </c>
    </row>
    <row r="481">
      <c r="A481" s="15" t="s">
        <v>10643</v>
      </c>
      <c r="B481" s="14" t="s">
        <v>6836</v>
      </c>
      <c r="C481" s="15" t="s">
        <v>10644</v>
      </c>
      <c r="D481" s="15" t="s">
        <v>2254</v>
      </c>
      <c r="E481" s="14" t="s">
        <v>7035</v>
      </c>
      <c r="F481" s="15" t="s">
        <v>3436</v>
      </c>
      <c r="G481" s="15" t="s">
        <v>3437</v>
      </c>
    </row>
    <row r="482">
      <c r="A482" s="15" t="s">
        <v>10646</v>
      </c>
      <c r="B482" s="14" t="s">
        <v>6838</v>
      </c>
      <c r="C482" s="15" t="s">
        <v>10647</v>
      </c>
      <c r="D482" s="15" t="s">
        <v>2261</v>
      </c>
      <c r="E482" s="14" t="s">
        <v>6669</v>
      </c>
      <c r="F482" s="15" t="s">
        <v>3442</v>
      </c>
      <c r="G482" s="15" t="s">
        <v>3443</v>
      </c>
    </row>
    <row r="483">
      <c r="A483" s="15" t="s">
        <v>10649</v>
      </c>
      <c r="B483" s="14" t="s">
        <v>6841</v>
      </c>
      <c r="C483" s="15" t="s">
        <v>10650</v>
      </c>
      <c r="D483" s="15" t="s">
        <v>2268</v>
      </c>
      <c r="E483" s="14" t="s">
        <v>7040</v>
      </c>
      <c r="F483" s="15" t="s">
        <v>3448</v>
      </c>
      <c r="G483" s="15" t="s">
        <v>3449</v>
      </c>
    </row>
    <row r="484">
      <c r="A484" s="15" t="s">
        <v>10652</v>
      </c>
      <c r="B484" s="14" t="s">
        <v>6844</v>
      </c>
      <c r="C484" s="15" t="s">
        <v>10653</v>
      </c>
      <c r="D484" s="15" t="s">
        <v>2274</v>
      </c>
      <c r="E484" s="14" t="s">
        <v>7043</v>
      </c>
      <c r="F484" s="15" t="s">
        <v>3454</v>
      </c>
      <c r="G484" s="15" t="s">
        <v>3455</v>
      </c>
    </row>
    <row r="485">
      <c r="A485" s="15" t="s">
        <v>10658</v>
      </c>
      <c r="B485" s="14" t="s">
        <v>6848</v>
      </c>
      <c r="C485" s="15" t="s">
        <v>10659</v>
      </c>
      <c r="D485" s="15" t="s">
        <v>2281</v>
      </c>
      <c r="E485" s="14" t="s">
        <v>7045</v>
      </c>
      <c r="F485" s="15" t="s">
        <v>3460</v>
      </c>
      <c r="G485" s="15" t="s">
        <v>3461</v>
      </c>
    </row>
    <row r="486">
      <c r="A486" s="15" t="s">
        <v>10661</v>
      </c>
      <c r="B486" s="14" t="s">
        <v>6851</v>
      </c>
      <c r="C486" s="15" t="s">
        <v>10662</v>
      </c>
      <c r="D486" s="15" t="s">
        <v>2290</v>
      </c>
      <c r="E486" s="14" t="s">
        <v>7048</v>
      </c>
      <c r="F486" s="15" t="s">
        <v>3467</v>
      </c>
      <c r="G486" s="15" t="s">
        <v>3468</v>
      </c>
    </row>
    <row r="487">
      <c r="A487" s="15" t="s">
        <v>10664</v>
      </c>
      <c r="B487" s="14" t="s">
        <v>6854</v>
      </c>
      <c r="C487" s="15" t="s">
        <v>10665</v>
      </c>
      <c r="D487" s="15" t="s">
        <v>2297</v>
      </c>
      <c r="E487" s="14" t="s">
        <v>7051</v>
      </c>
      <c r="F487" s="15" t="s">
        <v>3473</v>
      </c>
      <c r="G487" s="15" t="s">
        <v>3474</v>
      </c>
    </row>
    <row r="488">
      <c r="A488" s="15" t="s">
        <v>10667</v>
      </c>
      <c r="B488" s="14" t="s">
        <v>6857</v>
      </c>
      <c r="C488" s="15" t="s">
        <v>10668</v>
      </c>
      <c r="D488" s="15" t="s">
        <v>2305</v>
      </c>
      <c r="E488" s="14" t="s">
        <v>7054</v>
      </c>
      <c r="F488" s="15" t="s">
        <v>3479</v>
      </c>
      <c r="G488" s="15" t="s">
        <v>3480</v>
      </c>
    </row>
    <row r="489">
      <c r="A489" s="15" t="s">
        <v>10670</v>
      </c>
      <c r="B489" s="14" t="s">
        <v>6860</v>
      </c>
      <c r="C489" s="15" t="s">
        <v>10671</v>
      </c>
      <c r="D489" s="15" t="s">
        <v>2313</v>
      </c>
      <c r="E489" s="14" t="s">
        <v>7056</v>
      </c>
      <c r="F489" s="15" t="s">
        <v>3485</v>
      </c>
      <c r="G489" s="15" t="s">
        <v>3486</v>
      </c>
    </row>
    <row r="490">
      <c r="A490" s="15" t="s">
        <v>10673</v>
      </c>
      <c r="B490" s="14" t="s">
        <v>6863</v>
      </c>
      <c r="C490" s="15" t="s">
        <v>10674</v>
      </c>
      <c r="D490" s="15" t="s">
        <v>19</v>
      </c>
      <c r="E490" s="14" t="s">
        <v>7080</v>
      </c>
      <c r="F490" s="15" t="s">
        <v>3494</v>
      </c>
      <c r="G490" s="15" t="s">
        <v>3495</v>
      </c>
    </row>
    <row r="491">
      <c r="A491" s="15" t="s">
        <v>10676</v>
      </c>
      <c r="B491" s="14" t="s">
        <v>6866</v>
      </c>
      <c r="C491" s="15" t="s">
        <v>10677</v>
      </c>
      <c r="D491" s="15" t="s">
        <v>28</v>
      </c>
      <c r="E491" s="14" t="s">
        <v>7083</v>
      </c>
      <c r="F491" s="15" t="s">
        <v>3501</v>
      </c>
      <c r="G491" s="15" t="s">
        <v>3502</v>
      </c>
    </row>
    <row r="492">
      <c r="A492" s="15" t="s">
        <v>10679</v>
      </c>
      <c r="B492" s="14" t="s">
        <v>6869</v>
      </c>
      <c r="C492" s="15" t="s">
        <v>10680</v>
      </c>
      <c r="D492" s="15" t="s">
        <v>36</v>
      </c>
      <c r="E492" s="14" t="s">
        <v>7086</v>
      </c>
      <c r="F492" s="15" t="s">
        <v>3507</v>
      </c>
      <c r="G492" s="15" t="s">
        <v>3508</v>
      </c>
    </row>
    <row r="493">
      <c r="A493" s="15" t="s">
        <v>10682</v>
      </c>
      <c r="B493" s="14" t="s">
        <v>6872</v>
      </c>
      <c r="C493" s="15" t="s">
        <v>10683</v>
      </c>
      <c r="D493" s="15" t="s">
        <v>46</v>
      </c>
      <c r="E493" s="14" t="s">
        <v>7089</v>
      </c>
      <c r="F493" s="15" t="s">
        <v>3513</v>
      </c>
      <c r="G493" s="15" t="s">
        <v>3514</v>
      </c>
    </row>
    <row r="494">
      <c r="A494" s="15" t="s">
        <v>10685</v>
      </c>
      <c r="B494" s="14" t="s">
        <v>6874</v>
      </c>
      <c r="C494" s="15" t="s">
        <v>10686</v>
      </c>
      <c r="D494" s="15" t="s">
        <v>55</v>
      </c>
      <c r="E494" s="14" t="s">
        <v>7092</v>
      </c>
      <c r="F494" s="15" t="s">
        <v>3519</v>
      </c>
      <c r="G494" s="15" t="s">
        <v>3520</v>
      </c>
    </row>
    <row r="495">
      <c r="A495" s="15" t="s">
        <v>10687</v>
      </c>
      <c r="B495" s="14" t="s">
        <v>6876</v>
      </c>
      <c r="C495" s="15" t="s">
        <v>10688</v>
      </c>
      <c r="D495" s="15" t="s">
        <v>63</v>
      </c>
      <c r="E495" s="14" t="s">
        <v>7095</v>
      </c>
      <c r="F495" s="15" t="s">
        <v>3528</v>
      </c>
      <c r="G495" s="15" t="s">
        <v>3529</v>
      </c>
    </row>
    <row r="496">
      <c r="A496" s="15" t="s">
        <v>10690</v>
      </c>
      <c r="B496" s="14" t="s">
        <v>6878</v>
      </c>
      <c r="C496" s="15" t="s">
        <v>10691</v>
      </c>
      <c r="D496" s="15" t="s">
        <v>71</v>
      </c>
      <c r="E496" s="14" t="s">
        <v>7098</v>
      </c>
      <c r="F496" s="15" t="s">
        <v>3533</v>
      </c>
      <c r="G496" s="15" t="s">
        <v>3534</v>
      </c>
    </row>
    <row r="497">
      <c r="A497" s="15" t="s">
        <v>10693</v>
      </c>
      <c r="B497" s="14" t="s">
        <v>6880</v>
      </c>
      <c r="C497" s="15" t="s">
        <v>10694</v>
      </c>
      <c r="D497" s="15" t="s">
        <v>79</v>
      </c>
      <c r="E497" s="14" t="s">
        <v>7102</v>
      </c>
      <c r="F497" s="15" t="s">
        <v>3539</v>
      </c>
      <c r="G497" s="15" t="s">
        <v>3540</v>
      </c>
    </row>
    <row r="498">
      <c r="A498" s="15" t="s">
        <v>10696</v>
      </c>
      <c r="B498" s="14" t="s">
        <v>6883</v>
      </c>
      <c r="C498" s="15" t="s">
        <v>10697</v>
      </c>
      <c r="D498" s="15" t="s">
        <v>87</v>
      </c>
      <c r="E498" s="14" t="s">
        <v>7105</v>
      </c>
      <c r="F498" s="15" t="s">
        <v>3545</v>
      </c>
      <c r="G498" s="15" t="s">
        <v>3546</v>
      </c>
    </row>
    <row r="499">
      <c r="A499" s="15" t="s">
        <v>10699</v>
      </c>
      <c r="B499" s="14" t="s">
        <v>6885</v>
      </c>
      <c r="C499" s="15" t="s">
        <v>10700</v>
      </c>
      <c r="D499" s="15" t="s">
        <v>95</v>
      </c>
      <c r="E499" s="14" t="s">
        <v>7080</v>
      </c>
      <c r="F499" s="15" t="s">
        <v>3554</v>
      </c>
      <c r="G499" s="15" t="s">
        <v>3555</v>
      </c>
    </row>
    <row r="500">
      <c r="A500" s="15" t="s">
        <v>10702</v>
      </c>
      <c r="B500" s="14" t="s">
        <v>6888</v>
      </c>
      <c r="C500" s="15" t="s">
        <v>10703</v>
      </c>
      <c r="D500" s="15" t="s">
        <v>103</v>
      </c>
      <c r="E500" s="14" t="s">
        <v>7110</v>
      </c>
      <c r="F500" s="15" t="s">
        <v>3560</v>
      </c>
      <c r="G500" s="15" t="s">
        <v>3561</v>
      </c>
    </row>
    <row r="501">
      <c r="A501" s="15" t="s">
        <v>10705</v>
      </c>
      <c r="B501" s="14" t="s">
        <v>6890</v>
      </c>
      <c r="C501" s="15" t="s">
        <v>10706</v>
      </c>
      <c r="D501" s="15" t="s">
        <v>111</v>
      </c>
      <c r="E501" s="14" t="s">
        <v>7113</v>
      </c>
      <c r="F501" s="15" t="s">
        <v>3566</v>
      </c>
      <c r="G501" s="15" t="s">
        <v>3567</v>
      </c>
    </row>
    <row r="502">
      <c r="A502" s="15" t="s">
        <v>10708</v>
      </c>
      <c r="B502" s="14" t="s">
        <v>6893</v>
      </c>
      <c r="C502" s="15" t="s">
        <v>10709</v>
      </c>
      <c r="D502" s="15" t="s">
        <v>119</v>
      </c>
      <c r="E502" s="14" t="s">
        <v>7116</v>
      </c>
      <c r="F502" s="15" t="s">
        <v>3572</v>
      </c>
      <c r="G502" s="15" t="s">
        <v>3573</v>
      </c>
    </row>
    <row r="503">
      <c r="A503" s="15" t="s">
        <v>10711</v>
      </c>
      <c r="B503" s="14" t="s">
        <v>6896</v>
      </c>
      <c r="C503" s="15" t="s">
        <v>10712</v>
      </c>
      <c r="D503" s="15" t="s">
        <v>129</v>
      </c>
      <c r="E503" s="14" t="s">
        <v>7119</v>
      </c>
      <c r="F503" s="15" t="s">
        <v>3578</v>
      </c>
      <c r="G503" s="15" t="s">
        <v>3579</v>
      </c>
    </row>
    <row r="504">
      <c r="A504" s="15" t="s">
        <v>10714</v>
      </c>
      <c r="B504" s="14" t="s">
        <v>6898</v>
      </c>
      <c r="C504" s="15" t="s">
        <v>10715</v>
      </c>
      <c r="D504" s="15" t="s">
        <v>138</v>
      </c>
      <c r="E504" s="14" t="s">
        <v>7121</v>
      </c>
      <c r="F504" s="15" t="s">
        <v>3584</v>
      </c>
      <c r="G504" s="15" t="s">
        <v>3585</v>
      </c>
    </row>
    <row r="505">
      <c r="A505" s="15" t="s">
        <v>10717</v>
      </c>
      <c r="B505" s="14" t="s">
        <v>6900</v>
      </c>
      <c r="C505" s="15" t="s">
        <v>10718</v>
      </c>
      <c r="D505" s="15" t="s">
        <v>145</v>
      </c>
      <c r="E505" s="14" t="s">
        <v>7126</v>
      </c>
      <c r="F505" s="15" t="s">
        <v>3590</v>
      </c>
      <c r="G505" s="15" t="s">
        <v>3591</v>
      </c>
    </row>
    <row r="506">
      <c r="A506" s="15" t="s">
        <v>10720</v>
      </c>
      <c r="B506" s="14" t="s">
        <v>6903</v>
      </c>
      <c r="C506" s="15" t="s">
        <v>10721</v>
      </c>
      <c r="D506" s="15" t="s">
        <v>153</v>
      </c>
      <c r="E506" s="14" t="s">
        <v>7129</v>
      </c>
      <c r="F506" s="15" t="s">
        <v>3596</v>
      </c>
      <c r="G506" s="15" t="s">
        <v>3597</v>
      </c>
    </row>
    <row r="507">
      <c r="A507" s="15" t="s">
        <v>10723</v>
      </c>
      <c r="B507" s="14" t="s">
        <v>6905</v>
      </c>
      <c r="C507" s="15" t="s">
        <v>10724</v>
      </c>
      <c r="D507" s="15" t="s">
        <v>161</v>
      </c>
      <c r="E507" s="14" t="s">
        <v>7132</v>
      </c>
      <c r="F507" s="15" t="s">
        <v>3602</v>
      </c>
      <c r="G507" s="15" t="s">
        <v>3603</v>
      </c>
    </row>
    <row r="508">
      <c r="A508" s="15" t="s">
        <v>10726</v>
      </c>
      <c r="B508" s="14" t="s">
        <v>6908</v>
      </c>
      <c r="C508" s="15" t="s">
        <v>10727</v>
      </c>
      <c r="D508" s="15" t="s">
        <v>169</v>
      </c>
      <c r="E508" s="14" t="s">
        <v>7135</v>
      </c>
      <c r="F508" s="15" t="s">
        <v>3608</v>
      </c>
      <c r="G508" s="15" t="s">
        <v>3609</v>
      </c>
    </row>
    <row r="509">
      <c r="A509" s="15" t="s">
        <v>10729</v>
      </c>
      <c r="B509" s="14" t="s">
        <v>6911</v>
      </c>
      <c r="C509" s="15" t="s">
        <v>10730</v>
      </c>
      <c r="D509" s="15" t="s">
        <v>177</v>
      </c>
      <c r="E509" s="14" t="s">
        <v>7083</v>
      </c>
      <c r="F509" s="15" t="s">
        <v>3614</v>
      </c>
      <c r="G509" s="15" t="s">
        <v>3615</v>
      </c>
    </row>
    <row r="510">
      <c r="A510" s="15" t="s">
        <v>10732</v>
      </c>
      <c r="B510" s="14" t="s">
        <v>6913</v>
      </c>
      <c r="C510" s="15" t="s">
        <v>10733</v>
      </c>
      <c r="D510" s="15" t="s">
        <v>185</v>
      </c>
      <c r="E510" s="14" t="s">
        <v>7140</v>
      </c>
      <c r="F510" s="15" t="s">
        <v>3621</v>
      </c>
      <c r="G510" s="15" t="s">
        <v>3622</v>
      </c>
    </row>
    <row r="511">
      <c r="A511" s="15" t="s">
        <v>10735</v>
      </c>
      <c r="B511" s="14" t="s">
        <v>6915</v>
      </c>
      <c r="C511" s="15" t="s">
        <v>10736</v>
      </c>
      <c r="D511" s="15" t="s">
        <v>193</v>
      </c>
      <c r="E511" s="14" t="s">
        <v>7142</v>
      </c>
      <c r="F511" s="15" t="s">
        <v>3627</v>
      </c>
      <c r="G511" s="15" t="s">
        <v>3628</v>
      </c>
    </row>
    <row r="512">
      <c r="A512" s="15" t="s">
        <v>10738</v>
      </c>
      <c r="B512" s="14" t="s">
        <v>6918</v>
      </c>
      <c r="C512" s="15" t="s">
        <v>10739</v>
      </c>
      <c r="D512" s="15" t="s">
        <v>201</v>
      </c>
      <c r="E512" s="14" t="s">
        <v>7145</v>
      </c>
      <c r="F512" s="15" t="s">
        <v>3633</v>
      </c>
      <c r="G512" s="15" t="s">
        <v>3634</v>
      </c>
    </row>
    <row r="513">
      <c r="A513" s="15" t="s">
        <v>10741</v>
      </c>
      <c r="B513" s="14" t="s">
        <v>6921</v>
      </c>
      <c r="C513" s="15" t="s">
        <v>10742</v>
      </c>
      <c r="D513" s="15" t="s">
        <v>211</v>
      </c>
      <c r="E513" s="14" t="s">
        <v>7147</v>
      </c>
      <c r="F513" s="15" t="s">
        <v>3646</v>
      </c>
      <c r="G513" s="15" t="s">
        <v>3647</v>
      </c>
    </row>
    <row r="514">
      <c r="A514" s="15" t="s">
        <v>10744</v>
      </c>
      <c r="B514" s="14" t="s">
        <v>6924</v>
      </c>
      <c r="C514" s="15" t="s">
        <v>10745</v>
      </c>
      <c r="D514" s="15" t="s">
        <v>218</v>
      </c>
      <c r="E514" s="14" t="s">
        <v>7149</v>
      </c>
      <c r="F514" s="15" t="s">
        <v>3652</v>
      </c>
      <c r="G514" s="15" t="s">
        <v>3653</v>
      </c>
    </row>
    <row r="515">
      <c r="A515" s="15" t="s">
        <v>10747</v>
      </c>
      <c r="B515" s="14" t="s">
        <v>6927</v>
      </c>
      <c r="C515" s="15" t="s">
        <v>10748</v>
      </c>
      <c r="D515" s="15" t="s">
        <v>226</v>
      </c>
      <c r="E515" s="14" t="s">
        <v>7151</v>
      </c>
      <c r="F515" s="15" t="s">
        <v>3658</v>
      </c>
      <c r="G515" s="15" t="s">
        <v>3659</v>
      </c>
    </row>
    <row r="516">
      <c r="A516" s="15" t="s">
        <v>10750</v>
      </c>
      <c r="B516" s="14" t="s">
        <v>6930</v>
      </c>
      <c r="C516" s="15" t="s">
        <v>10751</v>
      </c>
      <c r="D516" s="15" t="s">
        <v>234</v>
      </c>
      <c r="E516" s="14" t="s">
        <v>7154</v>
      </c>
      <c r="F516" s="15" t="s">
        <v>3664</v>
      </c>
      <c r="G516" s="15" t="s">
        <v>3665</v>
      </c>
    </row>
    <row r="517">
      <c r="A517" s="15" t="s">
        <v>10753</v>
      </c>
      <c r="B517" s="14" t="s">
        <v>6933</v>
      </c>
      <c r="C517" s="15" t="s">
        <v>10754</v>
      </c>
      <c r="D517" s="15" t="s">
        <v>244</v>
      </c>
      <c r="E517" s="14" t="s">
        <v>7157</v>
      </c>
      <c r="F517" s="15" t="s">
        <v>3670</v>
      </c>
      <c r="G517" s="21" t="s">
        <v>3671</v>
      </c>
    </row>
    <row r="518">
      <c r="A518" s="15" t="s">
        <v>10756</v>
      </c>
      <c r="B518" s="14" t="s">
        <v>6935</v>
      </c>
      <c r="C518" s="15" t="s">
        <v>10757</v>
      </c>
      <c r="D518" s="15" t="s">
        <v>254</v>
      </c>
      <c r="E518" s="14" t="s">
        <v>7159</v>
      </c>
      <c r="F518" s="15" t="s">
        <v>3683</v>
      </c>
      <c r="G518" s="15" t="s">
        <v>3684</v>
      </c>
    </row>
    <row r="519">
      <c r="A519" s="15" t="s">
        <v>10759</v>
      </c>
      <c r="B519" s="14" t="s">
        <v>6938</v>
      </c>
      <c r="C519" s="15" t="s">
        <v>10760</v>
      </c>
      <c r="D519" s="15" t="s">
        <v>262</v>
      </c>
      <c r="E519" s="14" t="s">
        <v>7086</v>
      </c>
      <c r="F519" s="15" t="s">
        <v>3689</v>
      </c>
      <c r="G519" s="15" t="s">
        <v>3690</v>
      </c>
    </row>
    <row r="520">
      <c r="A520" s="15" t="s">
        <v>10762</v>
      </c>
      <c r="B520" s="14" t="s">
        <v>6941</v>
      </c>
      <c r="C520" s="15" t="s">
        <v>10763</v>
      </c>
      <c r="D520" s="15" t="s">
        <v>268</v>
      </c>
      <c r="E520" s="14" t="s">
        <v>7164</v>
      </c>
      <c r="F520" s="15" t="s">
        <v>3694</v>
      </c>
      <c r="G520" s="15" t="s">
        <v>3695</v>
      </c>
    </row>
    <row r="521">
      <c r="A521" s="15" t="s">
        <v>10765</v>
      </c>
      <c r="B521" s="14" t="s">
        <v>6944</v>
      </c>
      <c r="C521" s="15" t="s">
        <v>10766</v>
      </c>
      <c r="D521" s="15" t="s">
        <v>278</v>
      </c>
      <c r="E521" s="14" t="s">
        <v>7166</v>
      </c>
      <c r="F521" s="15" t="s">
        <v>3700</v>
      </c>
      <c r="G521" s="15" t="s">
        <v>3701</v>
      </c>
    </row>
    <row r="522">
      <c r="A522" s="15" t="s">
        <v>10768</v>
      </c>
      <c r="B522" s="14" t="s">
        <v>6947</v>
      </c>
      <c r="C522" s="15" t="s">
        <v>10769</v>
      </c>
      <c r="D522" s="15" t="s">
        <v>286</v>
      </c>
      <c r="E522" s="14" t="s">
        <v>7168</v>
      </c>
      <c r="F522" s="15" t="s">
        <v>3706</v>
      </c>
      <c r="G522" s="15" t="s">
        <v>3707</v>
      </c>
    </row>
    <row r="523">
      <c r="A523" s="15" t="s">
        <v>10771</v>
      </c>
      <c r="B523" s="14" t="s">
        <v>6950</v>
      </c>
      <c r="C523" s="15" t="s">
        <v>10772</v>
      </c>
      <c r="D523" s="15" t="s">
        <v>296</v>
      </c>
      <c r="E523" s="14" t="s">
        <v>7171</v>
      </c>
      <c r="F523" s="15" t="s">
        <v>3712</v>
      </c>
      <c r="G523" s="15" t="s">
        <v>3713</v>
      </c>
    </row>
    <row r="524">
      <c r="A524" s="15" t="s">
        <v>10774</v>
      </c>
      <c r="B524" s="14" t="s">
        <v>6952</v>
      </c>
      <c r="C524" s="15" t="s">
        <v>10775</v>
      </c>
      <c r="D524" s="15" t="s">
        <v>303</v>
      </c>
      <c r="E524" s="14" t="s">
        <v>7173</v>
      </c>
      <c r="F524" s="15" t="s">
        <v>3718</v>
      </c>
      <c r="G524" s="15" t="s">
        <v>3719</v>
      </c>
    </row>
    <row r="525">
      <c r="A525" s="15" t="s">
        <v>10776</v>
      </c>
      <c r="B525" s="14" t="s">
        <v>6955</v>
      </c>
      <c r="C525" s="15" t="s">
        <v>10777</v>
      </c>
      <c r="D525" s="15" t="s">
        <v>313</v>
      </c>
      <c r="E525" s="14" t="s">
        <v>7175</v>
      </c>
      <c r="F525" s="15" t="s">
        <v>3724</v>
      </c>
      <c r="G525" s="15" t="s">
        <v>3725</v>
      </c>
    </row>
    <row r="526">
      <c r="A526" s="15" t="s">
        <v>10779</v>
      </c>
      <c r="B526" s="14" t="s">
        <v>6957</v>
      </c>
      <c r="C526" s="15" t="s">
        <v>10780</v>
      </c>
      <c r="D526" s="15" t="s">
        <v>336</v>
      </c>
      <c r="E526" s="14" t="s">
        <v>7178</v>
      </c>
      <c r="F526" s="15" t="s">
        <v>3730</v>
      </c>
      <c r="G526" s="15" t="s">
        <v>3731</v>
      </c>
    </row>
    <row r="527">
      <c r="A527" s="15" t="s">
        <v>10783</v>
      </c>
      <c r="B527" s="14" t="s">
        <v>6959</v>
      </c>
      <c r="C527" s="15" t="s">
        <v>10784</v>
      </c>
      <c r="D527" s="15" t="s">
        <v>344</v>
      </c>
      <c r="E527" s="14" t="s">
        <v>7181</v>
      </c>
      <c r="F527" s="15" t="s">
        <v>3736</v>
      </c>
      <c r="G527" s="15" t="s">
        <v>3737</v>
      </c>
    </row>
    <row r="528">
      <c r="A528" s="15" t="s">
        <v>10786</v>
      </c>
      <c r="B528" s="14" t="s">
        <v>6962</v>
      </c>
      <c r="C528" s="15" t="s">
        <v>10787</v>
      </c>
      <c r="D528" s="15" t="s">
        <v>352</v>
      </c>
      <c r="E528" s="14" t="s">
        <v>7183</v>
      </c>
      <c r="F528" s="15" t="s">
        <v>1084</v>
      </c>
      <c r="G528" s="15" t="s">
        <v>3741</v>
      </c>
    </row>
    <row r="529">
      <c r="A529" s="15" t="s">
        <v>10789</v>
      </c>
      <c r="B529" s="14" t="s">
        <v>6965</v>
      </c>
      <c r="C529" s="15" t="s">
        <v>10790</v>
      </c>
      <c r="D529" s="15" t="s">
        <v>359</v>
      </c>
      <c r="E529" s="14" t="s">
        <v>7089</v>
      </c>
      <c r="F529" s="15" t="s">
        <v>3746</v>
      </c>
      <c r="G529" s="15" t="s">
        <v>3747</v>
      </c>
    </row>
    <row r="530">
      <c r="A530" s="15" t="s">
        <v>10792</v>
      </c>
      <c r="B530" s="14" t="s">
        <v>6967</v>
      </c>
      <c r="C530" s="15" t="s">
        <v>10793</v>
      </c>
      <c r="D530" s="15" t="s">
        <v>15669</v>
      </c>
      <c r="E530" s="16"/>
    </row>
    <row r="531">
      <c r="A531" s="15" t="s">
        <v>10794</v>
      </c>
      <c r="B531" s="14" t="s">
        <v>6970</v>
      </c>
      <c r="C531" s="15" t="s">
        <v>10795</v>
      </c>
      <c r="D531" s="15" t="s">
        <v>367</v>
      </c>
      <c r="E531" s="14" t="s">
        <v>7188</v>
      </c>
    </row>
    <row r="532">
      <c r="A532" s="15" t="s">
        <v>10799</v>
      </c>
      <c r="B532" s="14" t="s">
        <v>6973</v>
      </c>
      <c r="C532" s="15" t="s">
        <v>10800</v>
      </c>
      <c r="D532" s="15" t="s">
        <v>375</v>
      </c>
      <c r="E532" s="14" t="s">
        <v>7191</v>
      </c>
      <c r="F532" s="15" t="s">
        <v>3758</v>
      </c>
      <c r="G532" s="15" t="s">
        <v>3759</v>
      </c>
    </row>
    <row r="533">
      <c r="A533" s="15" t="s">
        <v>10802</v>
      </c>
      <c r="B533" s="14" t="s">
        <v>6976</v>
      </c>
      <c r="C533" s="15" t="s">
        <v>10803</v>
      </c>
      <c r="D533" s="15" t="s">
        <v>383</v>
      </c>
      <c r="E533" s="14" t="s">
        <v>7194</v>
      </c>
      <c r="F533" s="15" t="s">
        <v>3767</v>
      </c>
      <c r="G533" s="15" t="s">
        <v>3768</v>
      </c>
    </row>
    <row r="534">
      <c r="A534" s="15" t="s">
        <v>10805</v>
      </c>
      <c r="B534" s="14" t="s">
        <v>6979</v>
      </c>
      <c r="C534" s="15" t="s">
        <v>10806</v>
      </c>
      <c r="D534" s="15" t="s">
        <v>393</v>
      </c>
      <c r="E534" s="14" t="s">
        <v>7197</v>
      </c>
      <c r="F534" s="15" t="s">
        <v>3773</v>
      </c>
      <c r="G534" s="15" t="s">
        <v>3774</v>
      </c>
    </row>
    <row r="535">
      <c r="A535" s="15" t="s">
        <v>10808</v>
      </c>
      <c r="B535" s="14" t="s">
        <v>6982</v>
      </c>
      <c r="C535" s="15" t="s">
        <v>10809</v>
      </c>
      <c r="D535" s="15" t="s">
        <v>400</v>
      </c>
      <c r="E535" s="14" t="s">
        <v>7199</v>
      </c>
      <c r="F535" s="15" t="s">
        <v>3779</v>
      </c>
      <c r="G535" s="15" t="s">
        <v>3780</v>
      </c>
    </row>
    <row r="536">
      <c r="A536" s="15" t="s">
        <v>10811</v>
      </c>
      <c r="B536" s="14" t="s">
        <v>6985</v>
      </c>
      <c r="C536" s="15" t="s">
        <v>10812</v>
      </c>
      <c r="D536" s="15" t="s">
        <v>408</v>
      </c>
      <c r="E536" s="14" t="s">
        <v>7201</v>
      </c>
      <c r="F536" s="15" t="s">
        <v>1865</v>
      </c>
      <c r="G536" s="15" t="s">
        <v>3784</v>
      </c>
    </row>
    <row r="537">
      <c r="A537" s="15" t="s">
        <v>10814</v>
      </c>
      <c r="B537" s="14" t="s">
        <v>6987</v>
      </c>
      <c r="C537" s="15" t="s">
        <v>10815</v>
      </c>
      <c r="D537" s="15" t="s">
        <v>416</v>
      </c>
      <c r="E537" s="14" t="s">
        <v>7204</v>
      </c>
      <c r="F537" s="15" t="s">
        <v>3789</v>
      </c>
      <c r="G537" s="15" t="s">
        <v>3790</v>
      </c>
    </row>
    <row r="538">
      <c r="A538" s="15" t="s">
        <v>10817</v>
      </c>
      <c r="B538" s="14" t="s">
        <v>6989</v>
      </c>
      <c r="C538" s="15" t="s">
        <v>10818</v>
      </c>
      <c r="D538" s="15" t="s">
        <v>424</v>
      </c>
      <c r="E538" s="14" t="s">
        <v>7206</v>
      </c>
      <c r="F538" s="15" t="s">
        <v>3795</v>
      </c>
      <c r="G538" s="15" t="s">
        <v>3796</v>
      </c>
    </row>
    <row r="539">
      <c r="A539" s="15" t="s">
        <v>10820</v>
      </c>
      <c r="B539" s="14" t="s">
        <v>6991</v>
      </c>
      <c r="C539" s="15" t="s">
        <v>10821</v>
      </c>
      <c r="D539" s="15" t="s">
        <v>432</v>
      </c>
      <c r="E539" s="14" t="s">
        <v>7209</v>
      </c>
      <c r="F539" s="15" t="s">
        <v>3801</v>
      </c>
      <c r="G539" s="15" t="s">
        <v>3802</v>
      </c>
    </row>
    <row r="540">
      <c r="A540" s="15" t="s">
        <v>10824</v>
      </c>
      <c r="B540" s="14" t="s">
        <v>6994</v>
      </c>
      <c r="C540" s="15" t="s">
        <v>10825</v>
      </c>
      <c r="D540" s="15" t="s">
        <v>440</v>
      </c>
      <c r="E540" s="14" t="s">
        <v>7092</v>
      </c>
      <c r="F540" s="15" t="s">
        <v>3807</v>
      </c>
      <c r="G540" s="15" t="s">
        <v>3808</v>
      </c>
    </row>
    <row r="541">
      <c r="A541" s="15" t="s">
        <v>10827</v>
      </c>
      <c r="B541" s="14" t="s">
        <v>6997</v>
      </c>
      <c r="C541" s="15" t="s">
        <v>10828</v>
      </c>
      <c r="D541" s="15" t="s">
        <v>448</v>
      </c>
      <c r="E541" s="14" t="s">
        <v>7214</v>
      </c>
      <c r="F541" s="15" t="s">
        <v>3813</v>
      </c>
      <c r="G541" s="15" t="s">
        <v>3814</v>
      </c>
    </row>
    <row r="542">
      <c r="A542" s="15" t="s">
        <v>10830</v>
      </c>
      <c r="B542" s="14" t="s">
        <v>7000</v>
      </c>
      <c r="C542" s="15" t="s">
        <v>10831</v>
      </c>
      <c r="D542" s="15" t="s">
        <v>456</v>
      </c>
      <c r="E542" s="14" t="s">
        <v>7217</v>
      </c>
      <c r="F542" s="15" t="s">
        <v>3819</v>
      </c>
      <c r="G542" s="15" t="s">
        <v>3820</v>
      </c>
    </row>
    <row r="543">
      <c r="A543" s="15" t="s">
        <v>10833</v>
      </c>
      <c r="B543" s="14" t="s">
        <v>7003</v>
      </c>
      <c r="C543" s="15" t="s">
        <v>10834</v>
      </c>
      <c r="D543" s="15" t="s">
        <v>464</v>
      </c>
      <c r="E543" s="14" t="s">
        <v>7219</v>
      </c>
      <c r="F543" s="15" t="s">
        <v>3825</v>
      </c>
      <c r="G543" s="15" t="s">
        <v>3826</v>
      </c>
    </row>
    <row r="544">
      <c r="A544" s="15" t="s">
        <v>10836</v>
      </c>
      <c r="B544" s="14" t="s">
        <v>7006</v>
      </c>
      <c r="C544" s="15" t="s">
        <v>10837</v>
      </c>
      <c r="D544" s="15" t="s">
        <v>474</v>
      </c>
      <c r="E544" s="14" t="s">
        <v>7222</v>
      </c>
      <c r="F544" s="15" t="s">
        <v>3831</v>
      </c>
      <c r="G544" s="15" t="s">
        <v>3832</v>
      </c>
    </row>
    <row r="545">
      <c r="A545" s="15" t="s">
        <v>10839</v>
      </c>
      <c r="B545" s="14" t="s">
        <v>7008</v>
      </c>
      <c r="C545" s="15" t="s">
        <v>10840</v>
      </c>
      <c r="D545" s="15" t="s">
        <v>481</v>
      </c>
      <c r="E545" s="14" t="s">
        <v>7225</v>
      </c>
      <c r="F545" s="15" t="s">
        <v>3837</v>
      </c>
      <c r="G545" s="15" t="s">
        <v>3838</v>
      </c>
    </row>
    <row r="546">
      <c r="A546" s="15" t="s">
        <v>10842</v>
      </c>
      <c r="B546" s="14" t="s">
        <v>7011</v>
      </c>
      <c r="C546" s="15" t="s">
        <v>10843</v>
      </c>
      <c r="D546" s="15" t="s">
        <v>489</v>
      </c>
      <c r="E546" s="14" t="s">
        <v>7228</v>
      </c>
      <c r="F546" s="15" t="s">
        <v>3843</v>
      </c>
      <c r="G546" s="15" t="s">
        <v>3844</v>
      </c>
    </row>
    <row r="547">
      <c r="A547" s="15" t="s">
        <v>10845</v>
      </c>
      <c r="B547" s="14" t="s">
        <v>7014</v>
      </c>
      <c r="C547" s="15" t="s">
        <v>10846</v>
      </c>
      <c r="D547" s="15" t="s">
        <v>497</v>
      </c>
      <c r="E547" s="14" t="s">
        <v>7230</v>
      </c>
      <c r="F547" s="15" t="s">
        <v>3849</v>
      </c>
      <c r="G547" s="15" t="s">
        <v>3850</v>
      </c>
    </row>
    <row r="548">
      <c r="A548" s="15" t="s">
        <v>10848</v>
      </c>
      <c r="B548" s="14" t="s">
        <v>7017</v>
      </c>
      <c r="C548" s="15" t="s">
        <v>10849</v>
      </c>
      <c r="D548" s="15" t="s">
        <v>505</v>
      </c>
      <c r="E548" s="14" t="s">
        <v>7232</v>
      </c>
      <c r="F548" s="15" t="s">
        <v>3855</v>
      </c>
      <c r="G548" s="15" t="s">
        <v>3856</v>
      </c>
    </row>
    <row r="549">
      <c r="A549" s="15" t="s">
        <v>10851</v>
      </c>
      <c r="B549" s="14" t="s">
        <v>7020</v>
      </c>
      <c r="C549" s="15" t="s">
        <v>10852</v>
      </c>
      <c r="D549" s="15" t="s">
        <v>513</v>
      </c>
      <c r="E549" s="14" t="s">
        <v>7235</v>
      </c>
      <c r="F549" s="15" t="s">
        <v>3861</v>
      </c>
      <c r="G549" s="15" t="s">
        <v>3862</v>
      </c>
    </row>
    <row r="550">
      <c r="A550" s="15" t="s">
        <v>10854</v>
      </c>
      <c r="B550" s="14" t="s">
        <v>7023</v>
      </c>
      <c r="C550" s="15" t="s">
        <v>10855</v>
      </c>
      <c r="D550" s="15" t="s">
        <v>520</v>
      </c>
      <c r="E550" s="14" t="s">
        <v>7095</v>
      </c>
      <c r="F550" s="15" t="s">
        <v>3867</v>
      </c>
      <c r="G550" s="15" t="s">
        <v>3868</v>
      </c>
    </row>
    <row r="551">
      <c r="A551" s="15" t="s">
        <v>10857</v>
      </c>
      <c r="B551" s="14" t="s">
        <v>7026</v>
      </c>
      <c r="C551" s="15" t="s">
        <v>10858</v>
      </c>
      <c r="D551" s="15" t="s">
        <v>528</v>
      </c>
      <c r="E551" s="14" t="s">
        <v>7241</v>
      </c>
      <c r="F551" s="15" t="s">
        <v>3873</v>
      </c>
      <c r="G551" s="15" t="s">
        <v>3874</v>
      </c>
    </row>
    <row r="552">
      <c r="A552" s="15" t="s">
        <v>10860</v>
      </c>
      <c r="B552" s="14" t="s">
        <v>7029</v>
      </c>
      <c r="C552" s="15" t="s">
        <v>10861</v>
      </c>
      <c r="D552" s="15" t="s">
        <v>535</v>
      </c>
      <c r="E552" s="14" t="s">
        <v>7244</v>
      </c>
      <c r="F552" s="15" t="s">
        <v>3879</v>
      </c>
      <c r="G552" s="15" t="s">
        <v>3880</v>
      </c>
    </row>
    <row r="553">
      <c r="A553" s="15" t="s">
        <v>10862</v>
      </c>
      <c r="B553" s="14" t="s">
        <v>7032</v>
      </c>
      <c r="C553" s="15" t="s">
        <v>10863</v>
      </c>
      <c r="D553" s="15" t="s">
        <v>543</v>
      </c>
      <c r="E553" s="14" t="s">
        <v>7247</v>
      </c>
      <c r="F553" s="15" t="s">
        <v>3885</v>
      </c>
      <c r="G553" s="15" t="s">
        <v>3886</v>
      </c>
    </row>
    <row r="554">
      <c r="A554" s="15" t="s">
        <v>10865</v>
      </c>
      <c r="B554" s="14" t="s">
        <v>7035</v>
      </c>
      <c r="C554" s="15" t="s">
        <v>10866</v>
      </c>
      <c r="D554" s="15" t="s">
        <v>553</v>
      </c>
      <c r="E554" s="14" t="s">
        <v>7249</v>
      </c>
      <c r="F554" s="15" t="s">
        <v>3891</v>
      </c>
      <c r="G554" s="15" t="s">
        <v>3892</v>
      </c>
    </row>
    <row r="555">
      <c r="A555" s="15" t="s">
        <v>10868</v>
      </c>
      <c r="B555" s="14" t="s">
        <v>7038</v>
      </c>
      <c r="C555" s="15" t="s">
        <v>10869</v>
      </c>
      <c r="D555" s="15" t="s">
        <v>561</v>
      </c>
      <c r="E555" s="14" t="s">
        <v>7252</v>
      </c>
      <c r="F555" s="15" t="s">
        <v>3897</v>
      </c>
      <c r="G555" s="15" t="s">
        <v>3898</v>
      </c>
    </row>
    <row r="556">
      <c r="A556" s="15" t="s">
        <v>10871</v>
      </c>
      <c r="B556" s="14" t="s">
        <v>7040</v>
      </c>
      <c r="C556" s="15" t="s">
        <v>10872</v>
      </c>
      <c r="D556" s="15" t="s">
        <v>569</v>
      </c>
      <c r="E556" s="14" t="s">
        <v>7254</v>
      </c>
      <c r="F556" s="15" t="s">
        <v>3903</v>
      </c>
      <c r="G556" s="15" t="s">
        <v>3904</v>
      </c>
    </row>
    <row r="557">
      <c r="A557" s="15" t="s">
        <v>10874</v>
      </c>
      <c r="B557" s="14" t="s">
        <v>7043</v>
      </c>
      <c r="C557" s="15" t="s">
        <v>10875</v>
      </c>
      <c r="D557" s="15" t="s">
        <v>577</v>
      </c>
      <c r="E557" s="14" t="s">
        <v>7257</v>
      </c>
      <c r="F557" s="15" t="s">
        <v>3909</v>
      </c>
      <c r="G557" s="15" t="s">
        <v>3910</v>
      </c>
    </row>
    <row r="558">
      <c r="A558" s="15" t="s">
        <v>10877</v>
      </c>
      <c r="B558" s="14" t="s">
        <v>7045</v>
      </c>
      <c r="C558" s="15" t="s">
        <v>10878</v>
      </c>
      <c r="D558" s="15" t="s">
        <v>587</v>
      </c>
      <c r="E558" s="14" t="s">
        <v>7259</v>
      </c>
      <c r="F558" s="15" t="s">
        <v>3915</v>
      </c>
      <c r="G558" s="15" t="s">
        <v>3916</v>
      </c>
    </row>
    <row r="559">
      <c r="A559" s="15" t="s">
        <v>10880</v>
      </c>
      <c r="B559" s="14" t="s">
        <v>7048</v>
      </c>
      <c r="C559" s="15" t="s">
        <v>10881</v>
      </c>
      <c r="D559" s="15" t="s">
        <v>595</v>
      </c>
      <c r="E559" s="14" t="s">
        <v>7262</v>
      </c>
      <c r="F559" s="15" t="s">
        <v>3921</v>
      </c>
      <c r="G559" s="15" t="s">
        <v>3922</v>
      </c>
    </row>
    <row r="560">
      <c r="A560" s="15" t="s">
        <v>10883</v>
      </c>
      <c r="B560" s="14" t="s">
        <v>7051</v>
      </c>
      <c r="C560" s="15" t="s">
        <v>10884</v>
      </c>
      <c r="D560" s="15" t="s">
        <v>603</v>
      </c>
      <c r="E560" s="14" t="s">
        <v>7098</v>
      </c>
      <c r="F560" s="15" t="s">
        <v>3927</v>
      </c>
      <c r="G560" s="15" t="s">
        <v>3928</v>
      </c>
    </row>
    <row r="561">
      <c r="A561" s="15" t="s">
        <v>10886</v>
      </c>
      <c r="B561" s="14" t="s">
        <v>7054</v>
      </c>
      <c r="C561" s="15" t="s">
        <v>10887</v>
      </c>
      <c r="D561" s="15" t="s">
        <v>611</v>
      </c>
      <c r="E561" s="14" t="s">
        <v>7267</v>
      </c>
      <c r="F561" s="15" t="s">
        <v>3933</v>
      </c>
      <c r="G561" s="15" t="s">
        <v>3934</v>
      </c>
    </row>
    <row r="562">
      <c r="A562" s="15" t="s">
        <v>10889</v>
      </c>
      <c r="B562" s="14" t="s">
        <v>7056</v>
      </c>
      <c r="C562" s="15" t="s">
        <v>10890</v>
      </c>
      <c r="D562" s="15" t="s">
        <v>619</v>
      </c>
      <c r="E562" s="14" t="s">
        <v>7270</v>
      </c>
      <c r="F562" s="15" t="s">
        <v>3939</v>
      </c>
      <c r="G562" s="15" t="s">
        <v>3940</v>
      </c>
    </row>
    <row r="563">
      <c r="A563" s="15" t="s">
        <v>10892</v>
      </c>
      <c r="B563" s="14" t="s">
        <v>7059</v>
      </c>
      <c r="C563" s="15" t="s">
        <v>10893</v>
      </c>
      <c r="D563" s="15" t="s">
        <v>627</v>
      </c>
      <c r="E563" s="14" t="s">
        <v>7273</v>
      </c>
      <c r="F563" s="15" t="s">
        <v>3945</v>
      </c>
      <c r="G563" s="15" t="s">
        <v>3946</v>
      </c>
    </row>
    <row r="564">
      <c r="A564" s="15" t="s">
        <v>10894</v>
      </c>
      <c r="B564" s="14" t="s">
        <v>7062</v>
      </c>
      <c r="C564" s="15" t="s">
        <v>10895</v>
      </c>
      <c r="D564" s="15" t="s">
        <v>641</v>
      </c>
      <c r="E564" s="14" t="s">
        <v>7275</v>
      </c>
      <c r="F564" s="15" t="s">
        <v>3951</v>
      </c>
      <c r="G564" s="15" t="s">
        <v>3952</v>
      </c>
    </row>
    <row r="565">
      <c r="A565" s="15" t="s">
        <v>10897</v>
      </c>
      <c r="B565" s="14" t="s">
        <v>7064</v>
      </c>
      <c r="C565" s="15" t="s">
        <v>10898</v>
      </c>
      <c r="D565" s="15" t="s">
        <v>650</v>
      </c>
      <c r="E565" s="14" t="s">
        <v>7277</v>
      </c>
      <c r="F565" s="15" t="s">
        <v>3956</v>
      </c>
      <c r="G565" s="15" t="s">
        <v>3957</v>
      </c>
    </row>
    <row r="566">
      <c r="A566" s="15" t="s">
        <v>10900</v>
      </c>
      <c r="B566" s="14" t="s">
        <v>7067</v>
      </c>
      <c r="C566" s="15" t="s">
        <v>10901</v>
      </c>
      <c r="D566" s="15" t="s">
        <v>660</v>
      </c>
      <c r="E566" s="14" t="s">
        <v>7280</v>
      </c>
      <c r="F566" s="15" t="s">
        <v>3962</v>
      </c>
      <c r="G566" s="15" t="s">
        <v>3963</v>
      </c>
    </row>
    <row r="567">
      <c r="A567" s="15" t="s">
        <v>10903</v>
      </c>
      <c r="B567" s="14" t="s">
        <v>7069</v>
      </c>
      <c r="C567" s="15" t="s">
        <v>10904</v>
      </c>
      <c r="D567" s="15" t="s">
        <v>668</v>
      </c>
      <c r="E567" s="14" t="s">
        <v>7282</v>
      </c>
      <c r="F567" s="15" t="s">
        <v>3968</v>
      </c>
      <c r="G567" s="15" t="s">
        <v>3969</v>
      </c>
    </row>
    <row r="568">
      <c r="A568" s="15" t="s">
        <v>10906</v>
      </c>
      <c r="B568" s="14" t="s">
        <v>7071</v>
      </c>
      <c r="C568" s="15" t="s">
        <v>10907</v>
      </c>
      <c r="D568" s="15" t="s">
        <v>678</v>
      </c>
      <c r="E568" s="14" t="s">
        <v>7285</v>
      </c>
      <c r="F568" s="15" t="s">
        <v>3974</v>
      </c>
      <c r="G568" s="15" t="s">
        <v>3975</v>
      </c>
    </row>
    <row r="569">
      <c r="A569" s="15" t="s">
        <v>10908</v>
      </c>
      <c r="B569" s="14" t="s">
        <v>7073</v>
      </c>
      <c r="C569" s="15" t="s">
        <v>10909</v>
      </c>
      <c r="D569" s="15" t="s">
        <v>686</v>
      </c>
      <c r="E569" s="14" t="s">
        <v>7287</v>
      </c>
      <c r="F569" s="15" t="s">
        <v>3980</v>
      </c>
      <c r="G569" s="15" t="s">
        <v>3981</v>
      </c>
    </row>
    <row r="570">
      <c r="A570" s="15" t="s">
        <v>10911</v>
      </c>
      <c r="B570" s="14" t="s">
        <v>7075</v>
      </c>
      <c r="C570" s="15" t="s">
        <v>10912</v>
      </c>
      <c r="D570" s="15" t="s">
        <v>694</v>
      </c>
      <c r="E570" s="14" t="s">
        <v>7102</v>
      </c>
      <c r="F570" s="15" t="s">
        <v>3986</v>
      </c>
      <c r="G570" s="15" t="s">
        <v>3987</v>
      </c>
    </row>
    <row r="571">
      <c r="A571" s="15" t="s">
        <v>10914</v>
      </c>
      <c r="B571" s="14" t="s">
        <v>7078</v>
      </c>
      <c r="C571" s="15" t="s">
        <v>10915</v>
      </c>
      <c r="D571" s="15" t="s">
        <v>702</v>
      </c>
      <c r="E571" s="14" t="s">
        <v>7293</v>
      </c>
      <c r="F571" s="15" t="s">
        <v>3991</v>
      </c>
      <c r="G571" s="15" t="s">
        <v>3719</v>
      </c>
    </row>
    <row r="572">
      <c r="A572" s="15" t="s">
        <v>10917</v>
      </c>
      <c r="B572" s="14" t="s">
        <v>7080</v>
      </c>
      <c r="C572" s="15" t="s">
        <v>10918</v>
      </c>
      <c r="D572" s="15" t="s">
        <v>710</v>
      </c>
      <c r="E572" s="14" t="s">
        <v>7295</v>
      </c>
      <c r="F572" s="15" t="s">
        <v>3996</v>
      </c>
      <c r="G572" s="15" t="s">
        <v>3997</v>
      </c>
    </row>
    <row r="573">
      <c r="A573" s="15" t="s">
        <v>10920</v>
      </c>
      <c r="B573" s="14" t="s">
        <v>7083</v>
      </c>
      <c r="C573" s="15" t="s">
        <v>10921</v>
      </c>
      <c r="D573" s="15" t="s">
        <v>718</v>
      </c>
      <c r="E573" s="14" t="s">
        <v>7298</v>
      </c>
      <c r="F573" s="15" t="s">
        <v>4002</v>
      </c>
      <c r="G573" s="15" t="s">
        <v>4003</v>
      </c>
    </row>
    <row r="574">
      <c r="A574" s="15" t="s">
        <v>10924</v>
      </c>
      <c r="B574" s="14" t="s">
        <v>7086</v>
      </c>
      <c r="C574" s="15" t="s">
        <v>10925</v>
      </c>
      <c r="D574" s="15" t="s">
        <v>728</v>
      </c>
      <c r="E574" s="14" t="s">
        <v>7301</v>
      </c>
      <c r="F574" s="15" t="s">
        <v>4008</v>
      </c>
      <c r="G574" s="15" t="s">
        <v>4009</v>
      </c>
    </row>
    <row r="575">
      <c r="A575" s="15" t="s">
        <v>10926</v>
      </c>
      <c r="B575" s="14" t="s">
        <v>7089</v>
      </c>
      <c r="C575" s="15" t="s">
        <v>10927</v>
      </c>
      <c r="D575" s="15" t="s">
        <v>735</v>
      </c>
      <c r="E575" s="14" t="s">
        <v>7304</v>
      </c>
      <c r="F575" s="15" t="s">
        <v>4014</v>
      </c>
      <c r="G575" s="15" t="s">
        <v>4015</v>
      </c>
    </row>
    <row r="576">
      <c r="A576" s="15" t="s">
        <v>10929</v>
      </c>
      <c r="B576" s="14" t="s">
        <v>7092</v>
      </c>
      <c r="C576" s="15" t="s">
        <v>10930</v>
      </c>
      <c r="D576" s="15" t="s">
        <v>743</v>
      </c>
      <c r="E576" s="14" t="s">
        <v>7307</v>
      </c>
      <c r="F576" s="15" t="s">
        <v>4018</v>
      </c>
      <c r="G576" s="15" t="s">
        <v>4019</v>
      </c>
    </row>
    <row r="577">
      <c r="A577" s="15" t="s">
        <v>10934</v>
      </c>
      <c r="B577" s="14" t="s">
        <v>7098</v>
      </c>
      <c r="C577" s="15" t="s">
        <v>10935</v>
      </c>
      <c r="D577" s="15" t="s">
        <v>751</v>
      </c>
      <c r="E577" s="14" t="s">
        <v>7312</v>
      </c>
      <c r="F577" s="15" t="s">
        <v>4024</v>
      </c>
      <c r="G577" s="15" t="s">
        <v>4025</v>
      </c>
    </row>
    <row r="578">
      <c r="A578" s="15" t="s">
        <v>10938</v>
      </c>
      <c r="B578" s="14" t="s">
        <v>7102</v>
      </c>
      <c r="C578" s="15" t="s">
        <v>10939</v>
      </c>
      <c r="D578" s="15" t="s">
        <v>759</v>
      </c>
      <c r="E578" s="14" t="s">
        <v>7314</v>
      </c>
      <c r="F578" s="15" t="s">
        <v>4030</v>
      </c>
      <c r="G578" s="15" t="s">
        <v>4031</v>
      </c>
    </row>
    <row r="579">
      <c r="A579" s="15" t="s">
        <v>10940</v>
      </c>
      <c r="B579" s="14" t="s">
        <v>7105</v>
      </c>
      <c r="C579" s="15" t="s">
        <v>10941</v>
      </c>
      <c r="D579" s="15" t="s">
        <v>767</v>
      </c>
      <c r="E579" s="14" t="s">
        <v>7317</v>
      </c>
      <c r="F579" s="15" t="s">
        <v>4036</v>
      </c>
      <c r="G579" s="15" t="s">
        <v>4037</v>
      </c>
    </row>
    <row r="580">
      <c r="A580" s="15" t="s">
        <v>10943</v>
      </c>
      <c r="B580" s="14" t="s">
        <v>7108</v>
      </c>
      <c r="C580" s="15" t="s">
        <v>10944</v>
      </c>
      <c r="D580" s="15" t="s">
        <v>775</v>
      </c>
      <c r="E580" s="14" t="s">
        <v>7105</v>
      </c>
      <c r="F580" s="15" t="s">
        <v>4042</v>
      </c>
      <c r="G580" s="15" t="s">
        <v>4043</v>
      </c>
    </row>
    <row r="581">
      <c r="A581" s="15" t="s">
        <v>10946</v>
      </c>
      <c r="B581" s="14" t="s">
        <v>7110</v>
      </c>
      <c r="C581" s="15" t="s">
        <v>10947</v>
      </c>
      <c r="D581" s="15" t="s">
        <v>783</v>
      </c>
      <c r="E581" s="14" t="s">
        <v>7323</v>
      </c>
      <c r="F581" s="15" t="s">
        <v>4048</v>
      </c>
      <c r="G581" s="15" t="s">
        <v>4049</v>
      </c>
    </row>
    <row r="582">
      <c r="A582" s="15" t="s">
        <v>10949</v>
      </c>
      <c r="B582" s="14" t="s">
        <v>7113</v>
      </c>
      <c r="C582" s="15" t="s">
        <v>10950</v>
      </c>
      <c r="D582" s="15" t="s">
        <v>791</v>
      </c>
      <c r="E582" s="14" t="s">
        <v>7325</v>
      </c>
      <c r="F582" s="15" t="s">
        <v>4054</v>
      </c>
      <c r="G582" s="15" t="s">
        <v>4055</v>
      </c>
    </row>
    <row r="583">
      <c r="A583" s="15" t="s">
        <v>10951</v>
      </c>
      <c r="B583" s="14" t="s">
        <v>7116</v>
      </c>
      <c r="C583" s="15" t="s">
        <v>10952</v>
      </c>
      <c r="D583" s="15" t="s">
        <v>799</v>
      </c>
      <c r="E583" s="14" t="s">
        <v>7328</v>
      </c>
      <c r="F583" s="15" t="s">
        <v>4060</v>
      </c>
      <c r="G583" s="15" t="s">
        <v>4061</v>
      </c>
    </row>
    <row r="584">
      <c r="A584" s="15" t="s">
        <v>10954</v>
      </c>
      <c r="B584" s="14" t="s">
        <v>7119</v>
      </c>
      <c r="C584" s="15" t="s">
        <v>10955</v>
      </c>
      <c r="D584" s="15" t="s">
        <v>813</v>
      </c>
      <c r="E584" s="14" t="s">
        <v>7331</v>
      </c>
      <c r="F584" s="15" t="s">
        <v>4066</v>
      </c>
      <c r="G584" s="15" t="s">
        <v>4067</v>
      </c>
    </row>
    <row r="585">
      <c r="A585" s="15" t="s">
        <v>10957</v>
      </c>
      <c r="B585" s="14" t="s">
        <v>7121</v>
      </c>
      <c r="C585" s="15" t="s">
        <v>10958</v>
      </c>
      <c r="D585" s="15" t="s">
        <v>820</v>
      </c>
      <c r="E585" s="14" t="s">
        <v>7334</v>
      </c>
      <c r="F585" s="15" t="s">
        <v>4072</v>
      </c>
      <c r="G585" s="15" t="s">
        <v>4073</v>
      </c>
    </row>
    <row r="586">
      <c r="A586" s="15" t="s">
        <v>10960</v>
      </c>
      <c r="B586" s="14" t="s">
        <v>10961</v>
      </c>
      <c r="C586" s="15" t="s">
        <v>10962</v>
      </c>
      <c r="D586" s="15" t="s">
        <v>828</v>
      </c>
      <c r="E586" s="14" t="s">
        <v>7337</v>
      </c>
      <c r="F586" s="15" t="s">
        <v>4078</v>
      </c>
      <c r="G586" s="15" t="s">
        <v>4079</v>
      </c>
    </row>
    <row r="587">
      <c r="A587" s="15" t="s">
        <v>10964</v>
      </c>
      <c r="B587" s="14" t="s">
        <v>7126</v>
      </c>
      <c r="C587" s="15" t="s">
        <v>10965</v>
      </c>
      <c r="D587" s="15" t="s">
        <v>836</v>
      </c>
      <c r="E587" s="14" t="s">
        <v>7339</v>
      </c>
      <c r="F587" s="15" t="s">
        <v>4084</v>
      </c>
      <c r="G587" s="15" t="s">
        <v>4085</v>
      </c>
    </row>
    <row r="588">
      <c r="A588" s="15" t="s">
        <v>10967</v>
      </c>
      <c r="B588" s="14" t="s">
        <v>7129</v>
      </c>
      <c r="C588" s="15" t="s">
        <v>10968</v>
      </c>
      <c r="D588" s="15" t="s">
        <v>844</v>
      </c>
      <c r="E588" s="14" t="s">
        <v>7342</v>
      </c>
      <c r="F588" s="15" t="s">
        <v>4090</v>
      </c>
      <c r="G588" s="15" t="s">
        <v>4091</v>
      </c>
    </row>
    <row r="589">
      <c r="A589" s="15" t="s">
        <v>10970</v>
      </c>
      <c r="B589" s="14" t="s">
        <v>7132</v>
      </c>
      <c r="C589" s="15" t="s">
        <v>10971</v>
      </c>
      <c r="D589" s="15" t="s">
        <v>852</v>
      </c>
      <c r="E589" s="14" t="s">
        <v>7344</v>
      </c>
      <c r="F589" s="15" t="s">
        <v>4096</v>
      </c>
      <c r="G589" s="15" t="s">
        <v>4097</v>
      </c>
    </row>
    <row r="590">
      <c r="A590" s="15" t="s">
        <v>10973</v>
      </c>
      <c r="B590" s="14" t="s">
        <v>7135</v>
      </c>
      <c r="C590" s="15" t="s">
        <v>10974</v>
      </c>
      <c r="D590" s="15" t="s">
        <v>860</v>
      </c>
      <c r="E590" s="14" t="s">
        <v>7080</v>
      </c>
      <c r="F590" s="15" t="s">
        <v>4102</v>
      </c>
      <c r="G590" s="15" t="s">
        <v>4103</v>
      </c>
    </row>
    <row r="591">
      <c r="A591" s="15" t="s">
        <v>10976</v>
      </c>
      <c r="B591" s="14" t="s">
        <v>7137</v>
      </c>
      <c r="C591" s="15" t="s">
        <v>10977</v>
      </c>
      <c r="D591" s="15" t="s">
        <v>868</v>
      </c>
      <c r="E591" s="14" t="s">
        <v>7350</v>
      </c>
      <c r="F591" s="15" t="s">
        <v>4108</v>
      </c>
      <c r="G591" s="15" t="s">
        <v>4109</v>
      </c>
    </row>
    <row r="592">
      <c r="A592" s="15" t="s">
        <v>10979</v>
      </c>
      <c r="B592" s="14" t="s">
        <v>7140</v>
      </c>
      <c r="C592" s="15" t="s">
        <v>10980</v>
      </c>
      <c r="D592" s="15" t="s">
        <v>876</v>
      </c>
      <c r="E592" s="14" t="s">
        <v>7352</v>
      </c>
      <c r="F592" s="15" t="s">
        <v>4114</v>
      </c>
      <c r="G592" s="15" t="s">
        <v>4115</v>
      </c>
    </row>
    <row r="593">
      <c r="A593" s="15" t="s">
        <v>10982</v>
      </c>
      <c r="B593" s="14" t="s">
        <v>7142</v>
      </c>
      <c r="C593" s="15" t="s">
        <v>10983</v>
      </c>
      <c r="D593" s="15" t="s">
        <v>884</v>
      </c>
      <c r="E593" s="14" t="s">
        <v>7355</v>
      </c>
      <c r="F593" s="15" t="s">
        <v>4120</v>
      </c>
      <c r="G593" s="15" t="s">
        <v>4121</v>
      </c>
    </row>
    <row r="594">
      <c r="A594" s="15" t="s">
        <v>10985</v>
      </c>
      <c r="B594" s="14" t="s">
        <v>7145</v>
      </c>
      <c r="C594" s="15" t="s">
        <v>10986</v>
      </c>
      <c r="D594" s="15" t="s">
        <v>894</v>
      </c>
      <c r="E594" s="14" t="s">
        <v>7358</v>
      </c>
      <c r="F594" s="15" t="s">
        <v>4126</v>
      </c>
      <c r="G594" s="15" t="s">
        <v>4127</v>
      </c>
    </row>
    <row r="595">
      <c r="A595" s="15" t="s">
        <v>10988</v>
      </c>
      <c r="B595" s="14" t="s">
        <v>7147</v>
      </c>
      <c r="C595" s="15" t="s">
        <v>10989</v>
      </c>
      <c r="D595" s="15" t="s">
        <v>901</v>
      </c>
      <c r="E595" s="14" t="s">
        <v>7361</v>
      </c>
      <c r="F595" s="15" t="s">
        <v>4132</v>
      </c>
      <c r="G595" s="15" t="s">
        <v>4133</v>
      </c>
    </row>
    <row r="596">
      <c r="A596" s="15" t="s">
        <v>10991</v>
      </c>
      <c r="B596" s="14" t="s">
        <v>7149</v>
      </c>
      <c r="C596" s="15" t="s">
        <v>10992</v>
      </c>
      <c r="D596" s="15" t="s">
        <v>909</v>
      </c>
      <c r="E596" s="14" t="s">
        <v>7363</v>
      </c>
      <c r="F596" s="15" t="s">
        <v>4138</v>
      </c>
      <c r="G596" s="15" t="s">
        <v>4139</v>
      </c>
    </row>
    <row r="597">
      <c r="A597" s="15" t="s">
        <v>10993</v>
      </c>
      <c r="B597" s="14" t="s">
        <v>7151</v>
      </c>
      <c r="C597" s="15" t="s">
        <v>10994</v>
      </c>
      <c r="D597" s="15" t="s">
        <v>917</v>
      </c>
      <c r="E597" s="14" t="s">
        <v>7366</v>
      </c>
      <c r="F597" s="15" t="s">
        <v>4144</v>
      </c>
      <c r="G597" s="15" t="s">
        <v>4145</v>
      </c>
    </row>
    <row r="598">
      <c r="A598" s="15" t="s">
        <v>10996</v>
      </c>
      <c r="B598" s="14" t="s">
        <v>7154</v>
      </c>
      <c r="C598" s="15" t="s">
        <v>10997</v>
      </c>
      <c r="D598" s="15" t="s">
        <v>925</v>
      </c>
      <c r="E598" s="14" t="s">
        <v>7368</v>
      </c>
      <c r="F598" s="15" t="s">
        <v>4150</v>
      </c>
      <c r="G598" s="15" t="s">
        <v>4151</v>
      </c>
    </row>
    <row r="599">
      <c r="A599" s="15" t="s">
        <v>10999</v>
      </c>
      <c r="B599" s="14" t="s">
        <v>7157</v>
      </c>
      <c r="C599" s="15" t="s">
        <v>11000</v>
      </c>
      <c r="D599" s="15" t="s">
        <v>933</v>
      </c>
      <c r="E599" s="14" t="s">
        <v>7371</v>
      </c>
      <c r="F599" s="15" t="s">
        <v>4156</v>
      </c>
      <c r="G599" s="15" t="s">
        <v>4157</v>
      </c>
    </row>
    <row r="600">
      <c r="A600" s="15" t="s">
        <v>11001</v>
      </c>
      <c r="B600" s="14" t="s">
        <v>7159</v>
      </c>
      <c r="C600" s="15" t="s">
        <v>11002</v>
      </c>
      <c r="D600" s="15" t="s">
        <v>945</v>
      </c>
      <c r="E600" s="14" t="s">
        <v>7110</v>
      </c>
      <c r="F600" s="15" t="s">
        <v>4162</v>
      </c>
      <c r="G600" s="15" t="s">
        <v>4163</v>
      </c>
    </row>
    <row r="601">
      <c r="A601" s="15" t="s">
        <v>11004</v>
      </c>
      <c r="B601" s="14" t="s">
        <v>7162</v>
      </c>
      <c r="C601" s="15" t="s">
        <v>11005</v>
      </c>
      <c r="D601" s="15" t="s">
        <v>953</v>
      </c>
      <c r="E601" s="14" t="s">
        <v>7376</v>
      </c>
      <c r="F601" s="15" t="s">
        <v>4168</v>
      </c>
      <c r="G601" s="15" t="s">
        <v>4169</v>
      </c>
    </row>
    <row r="602">
      <c r="A602" s="15" t="s">
        <v>11007</v>
      </c>
      <c r="B602" s="14" t="s">
        <v>7164</v>
      </c>
      <c r="C602" s="15" t="s">
        <v>11008</v>
      </c>
      <c r="D602" s="15" t="s">
        <v>961</v>
      </c>
      <c r="E602" s="14" t="s">
        <v>7379</v>
      </c>
      <c r="F602" s="15" t="s">
        <v>4174</v>
      </c>
      <c r="G602" s="15" t="s">
        <v>4175</v>
      </c>
    </row>
    <row r="603">
      <c r="A603" s="15" t="s">
        <v>11010</v>
      </c>
      <c r="B603" s="14" t="s">
        <v>7166</v>
      </c>
      <c r="C603" s="15" t="s">
        <v>11011</v>
      </c>
      <c r="D603" s="15" t="s">
        <v>969</v>
      </c>
      <c r="E603" s="14" t="s">
        <v>7382</v>
      </c>
      <c r="F603" s="15" t="s">
        <v>4180</v>
      </c>
      <c r="G603" s="15" t="s">
        <v>4181</v>
      </c>
    </row>
    <row r="604">
      <c r="A604" s="15" t="s">
        <v>11014</v>
      </c>
      <c r="B604" s="14" t="s">
        <v>7168</v>
      </c>
      <c r="C604" s="15" t="s">
        <v>11015</v>
      </c>
      <c r="D604" s="15" t="s">
        <v>979</v>
      </c>
      <c r="E604" s="14" t="s">
        <v>7385</v>
      </c>
      <c r="F604" s="15" t="s">
        <v>4186</v>
      </c>
      <c r="G604" s="15" t="s">
        <v>4187</v>
      </c>
    </row>
    <row r="605">
      <c r="A605" s="15" t="s">
        <v>11017</v>
      </c>
      <c r="B605" s="14" t="s">
        <v>7171</v>
      </c>
      <c r="C605" s="15" t="s">
        <v>11018</v>
      </c>
      <c r="D605" s="15" t="s">
        <v>986</v>
      </c>
      <c r="E605" s="14" t="s">
        <v>7388</v>
      </c>
      <c r="F605" s="15" t="s">
        <v>4192</v>
      </c>
      <c r="G605" s="15" t="s">
        <v>4193</v>
      </c>
    </row>
    <row r="606">
      <c r="A606" s="15" t="s">
        <v>11019</v>
      </c>
      <c r="B606" s="14" t="s">
        <v>7173</v>
      </c>
      <c r="C606" s="15" t="s">
        <v>11020</v>
      </c>
      <c r="D606" s="15" t="s">
        <v>994</v>
      </c>
      <c r="E606" s="14" t="s">
        <v>7391</v>
      </c>
      <c r="F606" s="15" t="s">
        <v>4198</v>
      </c>
      <c r="G606" s="21" t="s">
        <v>4199</v>
      </c>
    </row>
    <row r="607">
      <c r="A607" s="15" t="s">
        <v>11021</v>
      </c>
      <c r="B607" s="14" t="s">
        <v>7175</v>
      </c>
      <c r="C607" s="15" t="s">
        <v>11022</v>
      </c>
      <c r="D607" s="15" t="s">
        <v>1002</v>
      </c>
      <c r="E607" s="14" t="s">
        <v>7393</v>
      </c>
      <c r="F607" s="15" t="s">
        <v>4204</v>
      </c>
      <c r="G607" s="15" t="s">
        <v>4205</v>
      </c>
    </row>
    <row r="608">
      <c r="A608" s="15" t="s">
        <v>11023</v>
      </c>
      <c r="B608" s="14" t="s">
        <v>7178</v>
      </c>
      <c r="C608" s="15" t="s">
        <v>11024</v>
      </c>
      <c r="D608" s="15" t="s">
        <v>1010</v>
      </c>
      <c r="E608" s="14" t="s">
        <v>7396</v>
      </c>
      <c r="F608" s="15" t="s">
        <v>4210</v>
      </c>
      <c r="G608" s="15" t="s">
        <v>4211</v>
      </c>
    </row>
    <row r="609">
      <c r="A609" s="15" t="s">
        <v>11026</v>
      </c>
      <c r="B609" s="14" t="s">
        <v>7181</v>
      </c>
      <c r="C609" s="15" t="s">
        <v>11027</v>
      </c>
      <c r="D609" s="15" t="s">
        <v>1036</v>
      </c>
      <c r="E609" s="14" t="s">
        <v>7398</v>
      </c>
      <c r="F609" s="15" t="s">
        <v>4216</v>
      </c>
      <c r="G609" s="15" t="s">
        <v>4217</v>
      </c>
    </row>
    <row r="610">
      <c r="A610" s="15" t="s">
        <v>11029</v>
      </c>
      <c r="B610" s="14" t="s">
        <v>7183</v>
      </c>
      <c r="C610" s="15" t="s">
        <v>11030</v>
      </c>
      <c r="D610" s="15" t="s">
        <v>1028</v>
      </c>
      <c r="E610" s="14" t="s">
        <v>7113</v>
      </c>
      <c r="F610" s="15" t="s">
        <v>4222</v>
      </c>
      <c r="G610" s="15" t="s">
        <v>4223</v>
      </c>
    </row>
    <row r="611">
      <c r="A611" s="15" t="s">
        <v>11032</v>
      </c>
      <c r="B611" s="14" t="s">
        <v>7186</v>
      </c>
      <c r="C611" s="15" t="s">
        <v>11033</v>
      </c>
      <c r="D611" s="15" t="s">
        <v>1044</v>
      </c>
      <c r="E611" s="14" t="s">
        <v>7403</v>
      </c>
      <c r="F611" s="15" t="s">
        <v>4228</v>
      </c>
      <c r="G611" s="15" t="s">
        <v>4229</v>
      </c>
    </row>
    <row r="612">
      <c r="A612" s="15" t="s">
        <v>11034</v>
      </c>
      <c r="B612" s="14" t="s">
        <v>7188</v>
      </c>
      <c r="C612" s="15" t="s">
        <v>11035</v>
      </c>
      <c r="D612" s="15" t="s">
        <v>1057</v>
      </c>
      <c r="E612" s="14" t="s">
        <v>7406</v>
      </c>
      <c r="F612" s="15" t="s">
        <v>4234</v>
      </c>
      <c r="G612" s="15" t="s">
        <v>4235</v>
      </c>
    </row>
    <row r="613">
      <c r="A613" s="15" t="s">
        <v>11037</v>
      </c>
      <c r="B613" s="14" t="s">
        <v>7191</v>
      </c>
      <c r="C613" s="15" t="s">
        <v>11038</v>
      </c>
      <c r="D613" s="15" t="s">
        <v>1065</v>
      </c>
      <c r="E613" s="14" t="s">
        <v>7408</v>
      </c>
      <c r="F613" s="15" t="s">
        <v>4240</v>
      </c>
      <c r="G613" s="15" t="s">
        <v>4241</v>
      </c>
    </row>
    <row r="614">
      <c r="A614" s="15" t="s">
        <v>11040</v>
      </c>
      <c r="B614" s="14" t="s">
        <v>7194</v>
      </c>
      <c r="C614" s="15" t="s">
        <v>11041</v>
      </c>
      <c r="D614" s="15" t="s">
        <v>1075</v>
      </c>
      <c r="E614" s="14" t="s">
        <v>7410</v>
      </c>
      <c r="F614" s="15" t="s">
        <v>4246</v>
      </c>
      <c r="G614" s="15" t="s">
        <v>4247</v>
      </c>
    </row>
    <row r="615">
      <c r="A615" s="15" t="s">
        <v>11043</v>
      </c>
      <c r="B615" s="14" t="s">
        <v>7197</v>
      </c>
      <c r="C615" s="15" t="s">
        <v>11044</v>
      </c>
      <c r="D615" s="15" t="s">
        <v>1082</v>
      </c>
      <c r="E615" s="14" t="s">
        <v>7412</v>
      </c>
      <c r="F615" s="15" t="s">
        <v>4252</v>
      </c>
      <c r="G615" s="15" t="s">
        <v>4253</v>
      </c>
    </row>
    <row r="616">
      <c r="A616" s="15" t="s">
        <v>11046</v>
      </c>
      <c r="B616" s="14" t="s">
        <v>7199</v>
      </c>
      <c r="C616" s="15" t="s">
        <v>11047</v>
      </c>
      <c r="D616" s="15" t="s">
        <v>136</v>
      </c>
      <c r="E616" s="14" t="s">
        <v>7415</v>
      </c>
      <c r="F616" s="15" t="s">
        <v>4258</v>
      </c>
      <c r="G616" s="15" t="s">
        <v>4259</v>
      </c>
    </row>
    <row r="617">
      <c r="A617" s="15" t="s">
        <v>11049</v>
      </c>
      <c r="B617" s="14" t="s">
        <v>7201</v>
      </c>
      <c r="C617" s="15" t="s">
        <v>11050</v>
      </c>
      <c r="D617" s="15" t="s">
        <v>1099</v>
      </c>
      <c r="E617" s="14" t="s">
        <v>7417</v>
      </c>
      <c r="F617" s="15" t="s">
        <v>4264</v>
      </c>
      <c r="G617" s="15" t="s">
        <v>4265</v>
      </c>
    </row>
    <row r="618">
      <c r="A618" s="15" t="s">
        <v>11052</v>
      </c>
      <c r="B618" s="14" t="s">
        <v>7204</v>
      </c>
      <c r="C618" s="15" t="s">
        <v>11053</v>
      </c>
      <c r="D618" s="15" t="s">
        <v>1113</v>
      </c>
      <c r="E618" s="14" t="s">
        <v>7420</v>
      </c>
      <c r="F618" s="15" t="s">
        <v>4270</v>
      </c>
      <c r="G618" s="15" t="s">
        <v>4271</v>
      </c>
    </row>
    <row r="619">
      <c r="A619" s="15" t="s">
        <v>11055</v>
      </c>
      <c r="B619" s="14" t="s">
        <v>7206</v>
      </c>
      <c r="C619" s="15" t="s">
        <v>11056</v>
      </c>
      <c r="D619" s="15" t="s">
        <v>1123</v>
      </c>
      <c r="E619" s="14" t="s">
        <v>7423</v>
      </c>
      <c r="F619" s="15" t="s">
        <v>4276</v>
      </c>
      <c r="G619" s="15" t="s">
        <v>4277</v>
      </c>
    </row>
    <row r="620">
      <c r="A620" s="15" t="s">
        <v>11058</v>
      </c>
      <c r="B620" s="14" t="s">
        <v>7209</v>
      </c>
      <c r="C620" s="15" t="s">
        <v>11059</v>
      </c>
      <c r="D620" s="15" t="s">
        <v>1131</v>
      </c>
      <c r="E620" s="14" t="s">
        <v>7116</v>
      </c>
      <c r="F620" s="15" t="s">
        <v>4282</v>
      </c>
      <c r="G620" s="15" t="s">
        <v>4283</v>
      </c>
    </row>
    <row r="621">
      <c r="A621" s="15" t="s">
        <v>11061</v>
      </c>
      <c r="B621" s="14" t="s">
        <v>7212</v>
      </c>
      <c r="C621" s="15" t="s">
        <v>11062</v>
      </c>
      <c r="D621" s="15" t="s">
        <v>1139</v>
      </c>
      <c r="E621" s="14" t="s">
        <v>7428</v>
      </c>
      <c r="F621" s="15" t="s">
        <v>4288</v>
      </c>
      <c r="G621" s="15" t="s">
        <v>4289</v>
      </c>
    </row>
    <row r="622">
      <c r="A622" s="15" t="s">
        <v>11064</v>
      </c>
      <c r="B622" s="14" t="s">
        <v>7214</v>
      </c>
      <c r="C622" s="15" t="s">
        <v>11065</v>
      </c>
      <c r="D622" s="15" t="s">
        <v>1161</v>
      </c>
      <c r="E622" s="14" t="s">
        <v>7431</v>
      </c>
      <c r="F622" s="15" t="s">
        <v>4294</v>
      </c>
      <c r="G622" s="15" t="s">
        <v>4295</v>
      </c>
    </row>
    <row r="623">
      <c r="A623" s="15" t="s">
        <v>11066</v>
      </c>
      <c r="B623" s="14" t="s">
        <v>7217</v>
      </c>
      <c r="C623" s="15" t="s">
        <v>11067</v>
      </c>
      <c r="D623" s="15" t="s">
        <v>1171</v>
      </c>
      <c r="E623" s="14" t="s">
        <v>7434</v>
      </c>
      <c r="F623" s="15" t="s">
        <v>4300</v>
      </c>
      <c r="G623" s="15" t="s">
        <v>4301</v>
      </c>
    </row>
    <row r="624">
      <c r="A624" s="15" t="s">
        <v>11069</v>
      </c>
      <c r="B624" s="14" t="s">
        <v>7219</v>
      </c>
      <c r="C624" s="15" t="s">
        <v>11070</v>
      </c>
      <c r="D624" s="15" t="s">
        <v>1183</v>
      </c>
      <c r="E624" s="14" t="s">
        <v>7436</v>
      </c>
      <c r="F624" s="15" t="s">
        <v>4306</v>
      </c>
      <c r="G624" s="15" t="s">
        <v>4307</v>
      </c>
    </row>
    <row r="625">
      <c r="A625" s="15" t="s">
        <v>11072</v>
      </c>
      <c r="B625" s="14" t="s">
        <v>7222</v>
      </c>
      <c r="C625" s="15" t="s">
        <v>11073</v>
      </c>
      <c r="D625" s="15" t="s">
        <v>1190</v>
      </c>
      <c r="E625" s="14" t="s">
        <v>7439</v>
      </c>
      <c r="F625" s="15" t="s">
        <v>1871</v>
      </c>
      <c r="G625" s="15" t="s">
        <v>4311</v>
      </c>
    </row>
    <row r="626">
      <c r="A626" s="15" t="s">
        <v>11075</v>
      </c>
      <c r="B626" s="14" t="s">
        <v>7225</v>
      </c>
      <c r="C626" s="15" t="s">
        <v>11076</v>
      </c>
      <c r="D626" s="15" t="s">
        <v>1198</v>
      </c>
      <c r="E626" s="14" t="s">
        <v>7441</v>
      </c>
      <c r="F626" s="15" t="s">
        <v>4316</v>
      </c>
      <c r="G626" s="15" t="s">
        <v>4317</v>
      </c>
    </row>
    <row r="627">
      <c r="A627" s="15" t="s">
        <v>11078</v>
      </c>
      <c r="B627" s="14" t="s">
        <v>7228</v>
      </c>
      <c r="C627" s="15" t="s">
        <v>11079</v>
      </c>
      <c r="D627" s="15" t="s">
        <v>1204</v>
      </c>
      <c r="E627" s="14" t="s">
        <v>7444</v>
      </c>
      <c r="F627" s="15" t="s">
        <v>4322</v>
      </c>
      <c r="G627" s="15" t="s">
        <v>4323</v>
      </c>
    </row>
    <row r="628">
      <c r="A628" s="15" t="s">
        <v>11081</v>
      </c>
      <c r="B628" s="14" t="s">
        <v>7230</v>
      </c>
      <c r="C628" s="15" t="s">
        <v>11082</v>
      </c>
      <c r="D628" s="15" t="s">
        <v>1212</v>
      </c>
      <c r="E628" s="14" t="s">
        <v>7447</v>
      </c>
      <c r="F628" s="15" t="s">
        <v>4329</v>
      </c>
      <c r="G628" s="15" t="s">
        <v>4330</v>
      </c>
    </row>
    <row r="629">
      <c r="A629" s="15" t="s">
        <v>11084</v>
      </c>
      <c r="B629" s="14" t="s">
        <v>7232</v>
      </c>
      <c r="C629" s="15" t="s">
        <v>11085</v>
      </c>
      <c r="D629" s="15" t="s">
        <v>1220</v>
      </c>
      <c r="E629" s="14" t="s">
        <v>7450</v>
      </c>
      <c r="F629" s="15" t="s">
        <v>4335</v>
      </c>
      <c r="G629" s="15" t="s">
        <v>4336</v>
      </c>
    </row>
    <row r="630">
      <c r="A630" s="15" t="s">
        <v>11087</v>
      </c>
      <c r="B630" s="14" t="s">
        <v>7235</v>
      </c>
      <c r="C630" s="15" t="s">
        <v>11088</v>
      </c>
      <c r="D630" s="15" t="s">
        <v>1228</v>
      </c>
      <c r="E630" s="14" t="s">
        <v>7119</v>
      </c>
      <c r="F630" s="15" t="s">
        <v>4341</v>
      </c>
      <c r="G630" s="15" t="s">
        <v>4342</v>
      </c>
    </row>
    <row r="631">
      <c r="A631" s="15" t="s">
        <v>11090</v>
      </c>
      <c r="B631" s="14" t="s">
        <v>7238</v>
      </c>
      <c r="C631" s="15" t="s">
        <v>11091</v>
      </c>
      <c r="D631" s="15" t="s">
        <v>1236</v>
      </c>
      <c r="E631" s="14" t="s">
        <v>7455</v>
      </c>
      <c r="F631" s="15" t="s">
        <v>4347</v>
      </c>
      <c r="G631" s="15" t="s">
        <v>4348</v>
      </c>
    </row>
    <row r="632">
      <c r="A632" s="15" t="s">
        <v>11093</v>
      </c>
      <c r="B632" s="14" t="s">
        <v>7241</v>
      </c>
      <c r="C632" s="15" t="s">
        <v>11094</v>
      </c>
      <c r="D632" s="15" t="s">
        <v>1244</v>
      </c>
      <c r="E632" s="14" t="s">
        <v>7457</v>
      </c>
      <c r="F632" s="15" t="s">
        <v>4353</v>
      </c>
      <c r="G632" s="15" t="s">
        <v>4354</v>
      </c>
    </row>
    <row r="633">
      <c r="A633" s="15" t="s">
        <v>11096</v>
      </c>
      <c r="B633" s="14" t="s">
        <v>7244</v>
      </c>
      <c r="C633" s="15" t="s">
        <v>11097</v>
      </c>
      <c r="D633" s="15" t="s">
        <v>1252</v>
      </c>
      <c r="E633" s="14" t="s">
        <v>7459</v>
      </c>
      <c r="F633" s="15" t="s">
        <v>4359</v>
      </c>
      <c r="G633" s="15" t="s">
        <v>4360</v>
      </c>
    </row>
    <row r="634">
      <c r="A634" s="15" t="s">
        <v>11099</v>
      </c>
      <c r="B634" s="14" t="s">
        <v>7247</v>
      </c>
      <c r="C634" s="15" t="s">
        <v>11100</v>
      </c>
      <c r="D634" s="15" t="s">
        <v>1262</v>
      </c>
      <c r="E634" s="14" t="s">
        <v>7462</v>
      </c>
      <c r="F634" s="15" t="s">
        <v>4365</v>
      </c>
      <c r="G634" s="15" t="s">
        <v>4366</v>
      </c>
    </row>
    <row r="635">
      <c r="A635" s="15" t="s">
        <v>11102</v>
      </c>
      <c r="B635" s="14" t="s">
        <v>7249</v>
      </c>
      <c r="C635" s="15" t="s">
        <v>11103</v>
      </c>
      <c r="D635" s="15" t="s">
        <v>1269</v>
      </c>
      <c r="E635" s="14" t="s">
        <v>7465</v>
      </c>
      <c r="F635" s="15" t="s">
        <v>4371</v>
      </c>
      <c r="G635" s="15" t="s">
        <v>4372</v>
      </c>
    </row>
    <row r="636">
      <c r="A636" s="15" t="s">
        <v>11105</v>
      </c>
      <c r="B636" s="14" t="s">
        <v>7252</v>
      </c>
      <c r="C636" s="15" t="s">
        <v>11106</v>
      </c>
      <c r="D636" s="15" t="s">
        <v>1285</v>
      </c>
      <c r="E636" s="14" t="s">
        <v>7468</v>
      </c>
      <c r="F636" s="15" t="s">
        <v>4377</v>
      </c>
      <c r="G636" s="15" t="s">
        <v>4378</v>
      </c>
    </row>
    <row r="637">
      <c r="A637" s="15" t="s">
        <v>11108</v>
      </c>
      <c r="B637" s="14" t="s">
        <v>7254</v>
      </c>
      <c r="C637" s="15" t="s">
        <v>11109</v>
      </c>
      <c r="D637" s="15" t="s">
        <v>1291</v>
      </c>
      <c r="E637" s="14" t="s">
        <v>7471</v>
      </c>
      <c r="F637" s="15" t="s">
        <v>4383</v>
      </c>
      <c r="G637" s="15" t="s">
        <v>4384</v>
      </c>
    </row>
    <row r="638">
      <c r="A638" s="15" t="s">
        <v>11111</v>
      </c>
      <c r="B638" s="14" t="s">
        <v>7257</v>
      </c>
      <c r="C638" s="15" t="s">
        <v>11112</v>
      </c>
      <c r="D638" s="15" t="s">
        <v>2247</v>
      </c>
      <c r="E638" s="14" t="s">
        <v>7473</v>
      </c>
      <c r="F638" s="15" t="s">
        <v>4389</v>
      </c>
      <c r="G638" s="15" t="s">
        <v>4390</v>
      </c>
    </row>
    <row r="639">
      <c r="A639" s="15" t="s">
        <v>11114</v>
      </c>
      <c r="B639" s="14" t="s">
        <v>7259</v>
      </c>
      <c r="C639" s="15" t="s">
        <v>11115</v>
      </c>
      <c r="D639" s="15" t="s">
        <v>2254</v>
      </c>
      <c r="E639" s="14" t="s">
        <v>7476</v>
      </c>
      <c r="F639" s="15" t="s">
        <v>4394</v>
      </c>
      <c r="G639" s="15" t="s">
        <v>4395</v>
      </c>
    </row>
    <row r="640">
      <c r="A640" s="15" t="s">
        <v>11117</v>
      </c>
      <c r="B640" s="14" t="s">
        <v>7262</v>
      </c>
      <c r="C640" s="15" t="s">
        <v>11118</v>
      </c>
      <c r="D640" s="15" t="s">
        <v>2261</v>
      </c>
      <c r="E640" s="14" t="s">
        <v>7121</v>
      </c>
      <c r="F640" s="15" t="s">
        <v>4399</v>
      </c>
      <c r="G640" s="15" t="s">
        <v>4400</v>
      </c>
    </row>
    <row r="641">
      <c r="A641" s="15" t="s">
        <v>11120</v>
      </c>
      <c r="B641" s="14" t="s">
        <v>7264</v>
      </c>
      <c r="C641" s="15" t="s">
        <v>11121</v>
      </c>
      <c r="D641" s="15" t="s">
        <v>2268</v>
      </c>
      <c r="E641" s="14" t="s">
        <v>7481</v>
      </c>
      <c r="F641" s="15" t="s">
        <v>4409</v>
      </c>
      <c r="G641" s="15" t="s">
        <v>4410</v>
      </c>
    </row>
    <row r="642">
      <c r="A642" s="15" t="s">
        <v>11123</v>
      </c>
      <c r="B642" s="14" t="s">
        <v>7267</v>
      </c>
      <c r="C642" s="15" t="s">
        <v>11124</v>
      </c>
      <c r="D642" s="15" t="s">
        <v>2274</v>
      </c>
      <c r="E642" s="14" t="s">
        <v>7483</v>
      </c>
      <c r="F642" s="15" t="s">
        <v>4415</v>
      </c>
      <c r="G642" s="15" t="s">
        <v>4416</v>
      </c>
    </row>
    <row r="643">
      <c r="A643" s="15" t="s">
        <v>11126</v>
      </c>
      <c r="B643" s="14" t="s">
        <v>7270</v>
      </c>
      <c r="C643" s="15" t="s">
        <v>11127</v>
      </c>
      <c r="D643" s="15" t="s">
        <v>2281</v>
      </c>
      <c r="E643" s="14" t="s">
        <v>7486</v>
      </c>
      <c r="F643" s="15" t="s">
        <v>4421</v>
      </c>
      <c r="G643" s="15" t="s">
        <v>4422</v>
      </c>
    </row>
    <row r="644">
      <c r="A644" s="15" t="s">
        <v>11129</v>
      </c>
      <c r="B644" s="14" t="s">
        <v>7273</v>
      </c>
      <c r="C644" s="15" t="s">
        <v>11130</v>
      </c>
      <c r="D644" s="15" t="s">
        <v>2290</v>
      </c>
      <c r="E644" s="14" t="s">
        <v>7489</v>
      </c>
      <c r="F644" s="15" t="s">
        <v>4427</v>
      </c>
      <c r="G644" s="15" t="s">
        <v>4428</v>
      </c>
    </row>
    <row r="645">
      <c r="A645" s="15" t="s">
        <v>11132</v>
      </c>
      <c r="B645" s="14" t="s">
        <v>7275</v>
      </c>
      <c r="C645" s="15" t="s">
        <v>11133</v>
      </c>
      <c r="D645" s="15" t="s">
        <v>2297</v>
      </c>
      <c r="E645" s="14" t="s">
        <v>7492</v>
      </c>
      <c r="F645" s="15" t="s">
        <v>4435</v>
      </c>
      <c r="G645" s="15" t="s">
        <v>4436</v>
      </c>
    </row>
    <row r="646">
      <c r="A646" s="15" t="s">
        <v>11135</v>
      </c>
      <c r="B646" s="14" t="s">
        <v>7277</v>
      </c>
      <c r="C646" s="15" t="s">
        <v>11136</v>
      </c>
      <c r="D646" s="15" t="s">
        <v>2305</v>
      </c>
      <c r="E646" s="14" t="s">
        <v>7495</v>
      </c>
      <c r="F646" s="15" t="s">
        <v>4441</v>
      </c>
      <c r="G646" s="15" t="s">
        <v>4442</v>
      </c>
    </row>
    <row r="647">
      <c r="A647" s="15" t="s">
        <v>11138</v>
      </c>
      <c r="B647" s="14" t="s">
        <v>7280</v>
      </c>
      <c r="C647" s="15" t="s">
        <v>11139</v>
      </c>
      <c r="D647" s="15" t="s">
        <v>2313</v>
      </c>
      <c r="E647" s="14" t="s">
        <v>7498</v>
      </c>
      <c r="F647" s="15" t="s">
        <v>4447</v>
      </c>
      <c r="G647" s="15" t="s">
        <v>4448</v>
      </c>
    </row>
    <row r="648">
      <c r="A648" s="15" t="s">
        <v>11141</v>
      </c>
      <c r="B648" s="14" t="s">
        <v>7282</v>
      </c>
      <c r="C648" s="15" t="s">
        <v>11142</v>
      </c>
      <c r="D648" s="15" t="s">
        <v>2321</v>
      </c>
      <c r="E648" s="14" t="s">
        <v>7501</v>
      </c>
      <c r="F648" s="15" t="s">
        <v>4453</v>
      </c>
      <c r="G648" s="15" t="s">
        <v>4454</v>
      </c>
    </row>
    <row r="649">
      <c r="A649" s="15" t="s">
        <v>11144</v>
      </c>
      <c r="B649" s="14" t="s">
        <v>7285</v>
      </c>
      <c r="C649" s="15" t="s">
        <v>11145</v>
      </c>
      <c r="D649" s="15" t="s">
        <v>2329</v>
      </c>
      <c r="E649" s="14" t="s">
        <v>7504</v>
      </c>
      <c r="F649" s="15" t="s">
        <v>4457</v>
      </c>
      <c r="G649" s="15" t="s">
        <v>4458</v>
      </c>
    </row>
    <row r="650">
      <c r="A650" s="15" t="s">
        <v>11147</v>
      </c>
      <c r="B650" s="14" t="s">
        <v>7287</v>
      </c>
      <c r="C650" s="15" t="s">
        <v>11148</v>
      </c>
      <c r="D650" s="15" t="s">
        <v>2337</v>
      </c>
      <c r="E650" s="14" t="s">
        <v>7126</v>
      </c>
      <c r="F650" s="15" t="s">
        <v>4473</v>
      </c>
      <c r="G650" s="15" t="s">
        <v>4474</v>
      </c>
    </row>
    <row r="651">
      <c r="A651" s="15" t="s">
        <v>11150</v>
      </c>
      <c r="B651" s="14" t="s">
        <v>7290</v>
      </c>
      <c r="C651" s="15" t="s">
        <v>11151</v>
      </c>
      <c r="D651" s="15" t="s">
        <v>2345</v>
      </c>
      <c r="E651" s="14" t="s">
        <v>7509</v>
      </c>
      <c r="F651" s="15" t="s">
        <v>4478</v>
      </c>
      <c r="G651" s="15" t="s">
        <v>4479</v>
      </c>
    </row>
    <row r="652">
      <c r="A652" s="15" t="s">
        <v>11153</v>
      </c>
      <c r="B652" s="14" t="s">
        <v>7293</v>
      </c>
      <c r="C652" s="15" t="s">
        <v>11154</v>
      </c>
      <c r="D652" s="15" t="s">
        <v>2353</v>
      </c>
      <c r="E652" s="14" t="s">
        <v>7512</v>
      </c>
      <c r="F652" s="15" t="s">
        <v>4483</v>
      </c>
      <c r="G652" s="15" t="s">
        <v>4484</v>
      </c>
    </row>
    <row r="653">
      <c r="A653" s="15" t="s">
        <v>11156</v>
      </c>
      <c r="B653" s="14" t="s">
        <v>7295</v>
      </c>
      <c r="C653" s="15" t="s">
        <v>11157</v>
      </c>
      <c r="D653" s="15" t="s">
        <v>2361</v>
      </c>
      <c r="E653" s="14" t="s">
        <v>7520</v>
      </c>
      <c r="F653" s="15" t="s">
        <v>4488</v>
      </c>
      <c r="G653" s="15" t="s">
        <v>4489</v>
      </c>
    </row>
    <row r="654">
      <c r="A654" s="15" t="s">
        <v>11159</v>
      </c>
      <c r="B654" s="14" t="s">
        <v>7298</v>
      </c>
      <c r="C654" s="15" t="s">
        <v>11160</v>
      </c>
      <c r="D654" s="15" t="s">
        <v>2371</v>
      </c>
      <c r="E654" s="14" t="s">
        <v>7523</v>
      </c>
      <c r="F654" s="15" t="s">
        <v>4494</v>
      </c>
      <c r="G654" s="15" t="s">
        <v>4495</v>
      </c>
    </row>
    <row r="655">
      <c r="A655" s="15" t="s">
        <v>11162</v>
      </c>
      <c r="B655" s="14" t="s">
        <v>7301</v>
      </c>
      <c r="C655" s="15" t="s">
        <v>11163</v>
      </c>
      <c r="D655" s="15" t="s">
        <v>2378</v>
      </c>
      <c r="E655" s="14" t="s">
        <v>7525</v>
      </c>
      <c r="F655" s="15" t="s">
        <v>4500</v>
      </c>
      <c r="G655" s="15" t="s">
        <v>4501</v>
      </c>
    </row>
    <row r="656">
      <c r="A656" s="15" t="s">
        <v>11165</v>
      </c>
      <c r="B656" s="14" t="s">
        <v>7304</v>
      </c>
      <c r="C656" s="15" t="s">
        <v>11166</v>
      </c>
      <c r="D656" s="15" t="s">
        <v>2386</v>
      </c>
      <c r="E656" s="14" t="s">
        <v>7528</v>
      </c>
      <c r="F656" s="15" t="s">
        <v>4506</v>
      </c>
      <c r="G656" s="15" t="s">
        <v>4507</v>
      </c>
    </row>
    <row r="657">
      <c r="A657" s="15" t="s">
        <v>11168</v>
      </c>
      <c r="B657" s="14" t="s">
        <v>7307</v>
      </c>
      <c r="C657" s="15" t="s">
        <v>11169</v>
      </c>
      <c r="D657" s="15" t="s">
        <v>2394</v>
      </c>
      <c r="E657" s="14" t="s">
        <v>7530</v>
      </c>
      <c r="F657" s="15" t="s">
        <v>4512</v>
      </c>
      <c r="G657" s="15" t="s">
        <v>4513</v>
      </c>
    </row>
    <row r="658">
      <c r="A658" s="15" t="s">
        <v>11171</v>
      </c>
      <c r="B658" s="14" t="s">
        <v>7312</v>
      </c>
      <c r="C658" s="15" t="s">
        <v>11172</v>
      </c>
      <c r="D658" s="15" t="s">
        <v>2402</v>
      </c>
      <c r="E658" s="14" t="s">
        <v>7533</v>
      </c>
      <c r="F658" s="15" t="s">
        <v>4518</v>
      </c>
      <c r="G658" s="15" t="s">
        <v>4519</v>
      </c>
    </row>
    <row r="659">
      <c r="A659" s="15" t="s">
        <v>11174</v>
      </c>
      <c r="B659" s="14" t="s">
        <v>7314</v>
      </c>
      <c r="C659" s="15" t="s">
        <v>11175</v>
      </c>
      <c r="D659" s="15" t="s">
        <v>2410</v>
      </c>
      <c r="E659" s="14" t="s">
        <v>7535</v>
      </c>
      <c r="F659" s="15" t="s">
        <v>4527</v>
      </c>
      <c r="G659" s="15" t="s">
        <v>4528</v>
      </c>
    </row>
    <row r="660">
      <c r="A660" s="15" t="s">
        <v>11177</v>
      </c>
      <c r="B660" s="14" t="s">
        <v>7317</v>
      </c>
      <c r="C660" s="15" t="s">
        <v>11178</v>
      </c>
      <c r="D660" s="15" t="s">
        <v>2418</v>
      </c>
      <c r="E660" s="14" t="s">
        <v>7129</v>
      </c>
      <c r="F660" s="15" t="s">
        <v>4532</v>
      </c>
      <c r="G660" s="15" t="s">
        <v>4533</v>
      </c>
    </row>
    <row r="661">
      <c r="A661" s="15" t="s">
        <v>11180</v>
      </c>
      <c r="B661" s="14" t="s">
        <v>7323</v>
      </c>
      <c r="C661" s="15" t="s">
        <v>11181</v>
      </c>
      <c r="D661" s="15" t="s">
        <v>2427</v>
      </c>
      <c r="E661" s="14" t="s">
        <v>7540</v>
      </c>
      <c r="F661" s="15" t="s">
        <v>4538</v>
      </c>
      <c r="G661" s="15" t="s">
        <v>4539</v>
      </c>
    </row>
    <row r="662">
      <c r="A662" s="15" t="s">
        <v>11182</v>
      </c>
      <c r="B662" s="14" t="s">
        <v>7320</v>
      </c>
      <c r="C662" s="15" t="s">
        <v>11183</v>
      </c>
      <c r="D662" s="15" t="s">
        <v>2435</v>
      </c>
      <c r="E662" s="14" t="s">
        <v>7543</v>
      </c>
      <c r="F662" s="15" t="s">
        <v>4544</v>
      </c>
      <c r="G662" s="15" t="s">
        <v>4545</v>
      </c>
    </row>
    <row r="663">
      <c r="A663" s="15" t="s">
        <v>11185</v>
      </c>
      <c r="B663" s="14" t="s">
        <v>7323</v>
      </c>
      <c r="C663" s="15" t="s">
        <v>11186</v>
      </c>
      <c r="D663" s="15" t="s">
        <v>2442</v>
      </c>
      <c r="E663" s="14" t="s">
        <v>7545</v>
      </c>
      <c r="F663" s="15" t="s">
        <v>4549</v>
      </c>
      <c r="G663" s="15" t="s">
        <v>4550</v>
      </c>
    </row>
    <row r="664">
      <c r="A664" s="15" t="s">
        <v>11188</v>
      </c>
      <c r="B664" s="14" t="s">
        <v>7325</v>
      </c>
      <c r="C664" s="15" t="s">
        <v>11189</v>
      </c>
      <c r="D664" s="15" t="s">
        <v>2452</v>
      </c>
      <c r="E664" s="14" t="s">
        <v>7548</v>
      </c>
      <c r="F664" s="15" t="s">
        <v>4555</v>
      </c>
      <c r="G664" s="15" t="s">
        <v>4556</v>
      </c>
    </row>
    <row r="665">
      <c r="A665" s="15" t="s">
        <v>11191</v>
      </c>
      <c r="B665" s="14" t="s">
        <v>7328</v>
      </c>
      <c r="C665" s="15" t="s">
        <v>11192</v>
      </c>
      <c r="D665" s="15" t="s">
        <v>2459</v>
      </c>
      <c r="E665" s="14" t="s">
        <v>7550</v>
      </c>
      <c r="F665" s="15" t="s">
        <v>4565</v>
      </c>
      <c r="G665" s="15" t="s">
        <v>4566</v>
      </c>
    </row>
    <row r="666">
      <c r="A666" s="15" t="s">
        <v>11194</v>
      </c>
      <c r="B666" s="14" t="s">
        <v>7331</v>
      </c>
      <c r="C666" s="15" t="s">
        <v>11195</v>
      </c>
      <c r="D666" s="15" t="s">
        <v>2467</v>
      </c>
      <c r="E666" s="14" t="s">
        <v>7553</v>
      </c>
      <c r="F666" s="15" t="s">
        <v>4572</v>
      </c>
      <c r="G666" s="15" t="s">
        <v>4573</v>
      </c>
    </row>
    <row r="667">
      <c r="A667" s="15" t="s">
        <v>11197</v>
      </c>
      <c r="B667" s="14" t="s">
        <v>7334</v>
      </c>
      <c r="C667" s="15" t="s">
        <v>11198</v>
      </c>
      <c r="D667" s="15" t="s">
        <v>2475</v>
      </c>
      <c r="E667" s="14" t="s">
        <v>7555</v>
      </c>
      <c r="F667" s="15" t="s">
        <v>4579</v>
      </c>
      <c r="G667" s="15" t="s">
        <v>4580</v>
      </c>
    </row>
    <row r="668">
      <c r="A668" s="15" t="s">
        <v>11200</v>
      </c>
      <c r="B668" s="14" t="s">
        <v>7337</v>
      </c>
      <c r="C668" s="15" t="s">
        <v>11201</v>
      </c>
      <c r="D668" s="15" t="s">
        <v>2483</v>
      </c>
      <c r="E668" s="14" t="s">
        <v>7558</v>
      </c>
      <c r="F668" s="15" t="s">
        <v>4586</v>
      </c>
      <c r="G668" s="15" t="s">
        <v>4587</v>
      </c>
    </row>
    <row r="669">
      <c r="A669" s="15" t="s">
        <v>11203</v>
      </c>
      <c r="B669" s="14" t="s">
        <v>7339</v>
      </c>
      <c r="C669" s="15" t="s">
        <v>11204</v>
      </c>
      <c r="D669" s="15" t="s">
        <v>2491</v>
      </c>
      <c r="E669" s="14" t="s">
        <v>7560</v>
      </c>
      <c r="F669" s="15" t="s">
        <v>4591</v>
      </c>
      <c r="G669" s="15" t="s">
        <v>4592</v>
      </c>
    </row>
    <row r="670">
      <c r="A670" s="15" t="s">
        <v>11206</v>
      </c>
      <c r="B670" s="14" t="s">
        <v>7342</v>
      </c>
      <c r="C670" s="15" t="s">
        <v>11207</v>
      </c>
      <c r="D670" s="15" t="s">
        <v>2502</v>
      </c>
      <c r="E670" s="14" t="s">
        <v>7132</v>
      </c>
      <c r="F670" s="15" t="s">
        <v>4598</v>
      </c>
      <c r="G670" s="15" t="s">
        <v>4599</v>
      </c>
    </row>
    <row r="671">
      <c r="A671" s="15" t="s">
        <v>11209</v>
      </c>
      <c r="B671" s="14" t="s">
        <v>7344</v>
      </c>
      <c r="C671" s="15" t="s">
        <v>11210</v>
      </c>
      <c r="D671" s="15" t="s">
        <v>2510</v>
      </c>
      <c r="E671" s="14" t="s">
        <v>7565</v>
      </c>
      <c r="F671" s="15" t="s">
        <v>4605</v>
      </c>
      <c r="G671" s="15" t="s">
        <v>4606</v>
      </c>
    </row>
    <row r="672">
      <c r="A672" s="15" t="s">
        <v>11212</v>
      </c>
      <c r="B672" s="14" t="s">
        <v>7347</v>
      </c>
      <c r="C672" s="15" t="s">
        <v>11213</v>
      </c>
      <c r="D672" s="15" t="s">
        <v>4611</v>
      </c>
      <c r="E672" s="14" t="s">
        <v>7567</v>
      </c>
      <c r="F672" s="15" t="s">
        <v>4613</v>
      </c>
      <c r="G672" s="15" t="s">
        <v>4614</v>
      </c>
    </row>
    <row r="673">
      <c r="A673" s="15" t="s">
        <v>11215</v>
      </c>
      <c r="B673" s="14" t="s">
        <v>7350</v>
      </c>
      <c r="C673" s="15" t="s">
        <v>11216</v>
      </c>
      <c r="D673" s="15" t="s">
        <v>4619</v>
      </c>
      <c r="E673" s="14" t="s">
        <v>7570</v>
      </c>
      <c r="F673" s="15" t="s">
        <v>4621</v>
      </c>
      <c r="G673" s="15" t="s">
        <v>4622</v>
      </c>
    </row>
    <row r="674">
      <c r="A674" s="15" t="s">
        <v>11218</v>
      </c>
      <c r="B674" s="14" t="s">
        <v>7352</v>
      </c>
      <c r="C674" s="15" t="s">
        <v>11219</v>
      </c>
      <c r="D674" s="15" t="s">
        <v>4629</v>
      </c>
      <c r="E674" s="14" t="s">
        <v>7573</v>
      </c>
      <c r="F674" s="15" t="s">
        <v>4630</v>
      </c>
      <c r="G674" s="15" t="s">
        <v>4631</v>
      </c>
    </row>
    <row r="675">
      <c r="A675" s="15" t="s">
        <v>11221</v>
      </c>
      <c r="B675" s="14" t="s">
        <v>7355</v>
      </c>
      <c r="C675" s="15" t="s">
        <v>11222</v>
      </c>
      <c r="D675" s="15" t="s">
        <v>4636</v>
      </c>
      <c r="E675" s="14" t="s">
        <v>7575</v>
      </c>
      <c r="F675" s="15" t="s">
        <v>4638</v>
      </c>
      <c r="G675" s="15" t="s">
        <v>4639</v>
      </c>
    </row>
    <row r="676">
      <c r="A676" s="15" t="s">
        <v>11224</v>
      </c>
      <c r="B676" s="14" t="s">
        <v>7358</v>
      </c>
      <c r="C676" s="15" t="s">
        <v>11225</v>
      </c>
      <c r="D676" s="15" t="s">
        <v>4644</v>
      </c>
      <c r="E676" s="14" t="s">
        <v>7578</v>
      </c>
      <c r="F676" s="15" t="s">
        <v>4646</v>
      </c>
      <c r="G676" s="15" t="s">
        <v>4647</v>
      </c>
    </row>
    <row r="677">
      <c r="A677" s="15" t="s">
        <v>11227</v>
      </c>
      <c r="B677" s="14" t="s">
        <v>7361</v>
      </c>
      <c r="C677" s="15" t="s">
        <v>11228</v>
      </c>
      <c r="D677" s="15" t="s">
        <v>4654</v>
      </c>
      <c r="E677" s="14" t="s">
        <v>7581</v>
      </c>
      <c r="F677" s="15" t="s">
        <v>4655</v>
      </c>
      <c r="G677" s="15" t="s">
        <v>4656</v>
      </c>
    </row>
    <row r="678">
      <c r="A678" s="15" t="s">
        <v>11230</v>
      </c>
      <c r="B678" s="14" t="s">
        <v>7363</v>
      </c>
      <c r="C678" s="15" t="s">
        <v>11231</v>
      </c>
      <c r="D678" s="15" t="s">
        <v>19</v>
      </c>
      <c r="E678" s="14" t="s">
        <v>7597</v>
      </c>
      <c r="F678" s="15" t="s">
        <v>4662</v>
      </c>
      <c r="G678" s="15" t="s">
        <v>4663</v>
      </c>
    </row>
    <row r="679">
      <c r="A679" s="15" t="s">
        <v>11233</v>
      </c>
      <c r="B679" s="14" t="s">
        <v>7366</v>
      </c>
      <c r="C679" s="15" t="s">
        <v>11234</v>
      </c>
      <c r="D679" s="15" t="s">
        <v>28</v>
      </c>
      <c r="E679" s="14" t="s">
        <v>7600</v>
      </c>
      <c r="F679" s="15" t="s">
        <v>4565</v>
      </c>
      <c r="G679" s="15" t="s">
        <v>4667</v>
      </c>
    </row>
    <row r="680">
      <c r="A680" s="15" t="s">
        <v>11236</v>
      </c>
      <c r="B680" s="14" t="s">
        <v>7368</v>
      </c>
      <c r="C680" s="15" t="s">
        <v>11237</v>
      </c>
      <c r="D680" s="15" t="s">
        <v>36</v>
      </c>
      <c r="E680" s="14" t="s">
        <v>7602</v>
      </c>
      <c r="F680" s="15" t="s">
        <v>4673</v>
      </c>
      <c r="G680" s="15" t="s">
        <v>4674</v>
      </c>
    </row>
    <row r="681">
      <c r="A681" s="15" t="s">
        <v>11239</v>
      </c>
      <c r="B681" s="14" t="s">
        <v>7371</v>
      </c>
      <c r="C681" s="15" t="s">
        <v>11240</v>
      </c>
      <c r="D681" s="15" t="s">
        <v>46</v>
      </c>
      <c r="E681" s="14" t="s">
        <v>7604</v>
      </c>
      <c r="F681" s="15" t="s">
        <v>4680</v>
      </c>
      <c r="G681" s="15" t="s">
        <v>4681</v>
      </c>
    </row>
    <row r="682">
      <c r="A682" s="15" t="s">
        <v>11242</v>
      </c>
      <c r="B682" s="14" t="s">
        <v>7374</v>
      </c>
      <c r="C682" s="15" t="s">
        <v>11243</v>
      </c>
      <c r="D682" s="15" t="s">
        <v>55</v>
      </c>
      <c r="E682" s="14" t="s">
        <v>7607</v>
      </c>
      <c r="F682" s="15" t="s">
        <v>3245</v>
      </c>
      <c r="G682" s="15" t="s">
        <v>3246</v>
      </c>
    </row>
    <row r="683">
      <c r="A683" s="15" t="s">
        <v>11245</v>
      </c>
      <c r="B683" s="14" t="s">
        <v>7376</v>
      </c>
      <c r="C683" s="15" t="s">
        <v>11246</v>
      </c>
      <c r="D683" s="15" t="s">
        <v>63</v>
      </c>
      <c r="E683" s="14" t="s">
        <v>7610</v>
      </c>
      <c r="F683" s="15" t="s">
        <v>4690</v>
      </c>
      <c r="G683" s="15" t="s">
        <v>4691</v>
      </c>
    </row>
    <row r="684">
      <c r="A684" s="15" t="s">
        <v>11248</v>
      </c>
      <c r="B684" s="14" t="s">
        <v>7379</v>
      </c>
      <c r="C684" s="15" t="s">
        <v>11249</v>
      </c>
      <c r="D684" s="15" t="s">
        <v>71</v>
      </c>
      <c r="E684" s="14" t="s">
        <v>7612</v>
      </c>
      <c r="F684" s="15" t="s">
        <v>4696</v>
      </c>
      <c r="G684" s="15" t="s">
        <v>4697</v>
      </c>
    </row>
    <row r="685">
      <c r="A685" s="15" t="s">
        <v>11251</v>
      </c>
      <c r="B685" s="14" t="s">
        <v>7382</v>
      </c>
      <c r="C685" s="15" t="s">
        <v>11252</v>
      </c>
      <c r="D685" s="15" t="s">
        <v>79</v>
      </c>
      <c r="E685" s="14" t="s">
        <v>7615</v>
      </c>
      <c r="F685" s="15" t="s">
        <v>4712</v>
      </c>
      <c r="G685" s="15" t="s">
        <v>4713</v>
      </c>
    </row>
    <row r="686">
      <c r="A686" s="15" t="s">
        <v>11254</v>
      </c>
      <c r="B686" s="14" t="s">
        <v>7385</v>
      </c>
      <c r="C686" s="15" t="s">
        <v>11255</v>
      </c>
      <c r="D686" s="15" t="s">
        <v>87</v>
      </c>
      <c r="E686" s="14" t="s">
        <v>7617</v>
      </c>
      <c r="F686" s="15" t="s">
        <v>4717</v>
      </c>
      <c r="G686" s="15" t="s">
        <v>4718</v>
      </c>
    </row>
    <row r="687">
      <c r="A687" s="15" t="s">
        <v>11257</v>
      </c>
      <c r="B687" s="14" t="s">
        <v>7388</v>
      </c>
      <c r="C687" s="15" t="s">
        <v>11258</v>
      </c>
      <c r="D687" s="15" t="s">
        <v>95</v>
      </c>
      <c r="E687" s="14" t="s">
        <v>7597</v>
      </c>
      <c r="F687" s="15" t="s">
        <v>4722</v>
      </c>
      <c r="G687" s="15" t="s">
        <v>4723</v>
      </c>
    </row>
    <row r="688">
      <c r="A688" s="15" t="s">
        <v>11260</v>
      </c>
      <c r="B688" s="14" t="s">
        <v>7391</v>
      </c>
      <c r="C688" s="15" t="s">
        <v>11261</v>
      </c>
      <c r="D688" s="15" t="s">
        <v>103</v>
      </c>
      <c r="E688" s="14" t="s">
        <v>7622</v>
      </c>
      <c r="F688" s="15" t="s">
        <v>4727</v>
      </c>
      <c r="G688" s="15" t="s">
        <v>4728</v>
      </c>
    </row>
    <row r="689">
      <c r="A689" s="15" t="s">
        <v>11262</v>
      </c>
      <c r="B689" s="14" t="s">
        <v>7393</v>
      </c>
      <c r="C689" s="15" t="s">
        <v>11263</v>
      </c>
      <c r="D689" s="15" t="s">
        <v>111</v>
      </c>
      <c r="E689" s="14" t="s">
        <v>7624</v>
      </c>
      <c r="F689" s="15" t="s">
        <v>4732</v>
      </c>
      <c r="G689" s="15" t="s">
        <v>4733</v>
      </c>
    </row>
    <row r="690">
      <c r="A690" s="15" t="s">
        <v>11265</v>
      </c>
      <c r="B690" s="14" t="s">
        <v>7396</v>
      </c>
      <c r="C690" s="15" t="s">
        <v>11266</v>
      </c>
      <c r="D690" s="15" t="s">
        <v>119</v>
      </c>
      <c r="E690" s="14" t="s">
        <v>7627</v>
      </c>
      <c r="F690" s="15" t="s">
        <v>4737</v>
      </c>
      <c r="G690" s="15" t="s">
        <v>4738</v>
      </c>
    </row>
    <row r="691">
      <c r="A691" s="15" t="s">
        <v>11268</v>
      </c>
      <c r="B691" s="14" t="s">
        <v>7398</v>
      </c>
      <c r="C691" s="15" t="s">
        <v>11269</v>
      </c>
      <c r="D691" s="15" t="s">
        <v>129</v>
      </c>
      <c r="E691" s="14" t="s">
        <v>7629</v>
      </c>
      <c r="F691" s="15" t="s">
        <v>4742</v>
      </c>
      <c r="G691" s="15" t="s">
        <v>4743</v>
      </c>
    </row>
    <row r="692">
      <c r="A692" s="15" t="s">
        <v>11270</v>
      </c>
      <c r="B692" s="14" t="s">
        <v>7401</v>
      </c>
      <c r="C692" s="15" t="s">
        <v>11271</v>
      </c>
      <c r="D692" s="15" t="s">
        <v>138</v>
      </c>
      <c r="E692" s="14" t="s">
        <v>7631</v>
      </c>
      <c r="F692" s="15" t="s">
        <v>4747</v>
      </c>
      <c r="G692" s="15" t="s">
        <v>4748</v>
      </c>
    </row>
    <row r="693">
      <c r="A693" s="15" t="s">
        <v>11273</v>
      </c>
      <c r="B693" s="14" t="s">
        <v>7403</v>
      </c>
      <c r="C693" s="15" t="s">
        <v>11274</v>
      </c>
      <c r="D693" s="15" t="s">
        <v>145</v>
      </c>
      <c r="E693" s="14" t="s">
        <v>7634</v>
      </c>
      <c r="F693" s="15" t="s">
        <v>4753</v>
      </c>
      <c r="G693" s="15" t="s">
        <v>4754</v>
      </c>
    </row>
    <row r="694">
      <c r="A694" s="15" t="s">
        <v>11276</v>
      </c>
      <c r="B694" s="14" t="s">
        <v>7406</v>
      </c>
      <c r="C694" s="15" t="s">
        <v>11277</v>
      </c>
      <c r="D694" s="15" t="s">
        <v>153</v>
      </c>
      <c r="E694" s="14" t="s">
        <v>7636</v>
      </c>
      <c r="F694" s="15" t="s">
        <v>4759</v>
      </c>
      <c r="G694" s="15" t="s">
        <v>4760</v>
      </c>
    </row>
    <row r="695">
      <c r="A695" s="15" t="s">
        <v>11278</v>
      </c>
      <c r="B695" s="14" t="s">
        <v>7408</v>
      </c>
      <c r="C695" s="15" t="s">
        <v>11279</v>
      </c>
      <c r="D695" s="15" t="s">
        <v>161</v>
      </c>
      <c r="E695" s="14" t="s">
        <v>7638</v>
      </c>
      <c r="F695" s="15" t="s">
        <v>4765</v>
      </c>
      <c r="G695" s="15" t="s">
        <v>4766</v>
      </c>
    </row>
    <row r="696">
      <c r="A696" s="15" t="s">
        <v>11281</v>
      </c>
      <c r="B696" s="14" t="s">
        <v>7410</v>
      </c>
      <c r="C696" s="15" t="s">
        <v>11282</v>
      </c>
      <c r="D696" s="15" t="s">
        <v>169</v>
      </c>
      <c r="E696" s="14" t="s">
        <v>7641</v>
      </c>
      <c r="F696" s="15" t="s">
        <v>4771</v>
      </c>
      <c r="G696" s="15" t="s">
        <v>4772</v>
      </c>
    </row>
    <row r="697">
      <c r="A697" s="15" t="s">
        <v>11284</v>
      </c>
      <c r="B697" s="14" t="s">
        <v>7412</v>
      </c>
      <c r="C697" s="15" t="s">
        <v>11285</v>
      </c>
      <c r="D697" s="15" t="s">
        <v>177</v>
      </c>
      <c r="E697" s="14" t="s">
        <v>7600</v>
      </c>
      <c r="F697" s="15" t="s">
        <v>4777</v>
      </c>
      <c r="G697" s="15" t="s">
        <v>4778</v>
      </c>
    </row>
    <row r="698">
      <c r="A698" s="15" t="s">
        <v>11286</v>
      </c>
      <c r="B698" s="14" t="s">
        <v>7415</v>
      </c>
      <c r="C698" s="15" t="s">
        <v>11287</v>
      </c>
      <c r="D698" s="15" t="s">
        <v>185</v>
      </c>
      <c r="E698" s="14" t="s">
        <v>7646</v>
      </c>
      <c r="F698" s="15" t="s">
        <v>4783</v>
      </c>
      <c r="G698" s="15" t="s">
        <v>4784</v>
      </c>
    </row>
    <row r="699">
      <c r="A699" s="15" t="s">
        <v>11289</v>
      </c>
      <c r="B699" s="14" t="s">
        <v>7417</v>
      </c>
      <c r="C699" s="15" t="s">
        <v>11290</v>
      </c>
      <c r="D699" s="15" t="s">
        <v>193</v>
      </c>
      <c r="E699" s="14" t="s">
        <v>7648</v>
      </c>
      <c r="F699" s="15" t="s">
        <v>4789</v>
      </c>
      <c r="G699" s="15" t="s">
        <v>4790</v>
      </c>
    </row>
    <row r="700">
      <c r="A700" s="15" t="s">
        <v>11292</v>
      </c>
      <c r="B700" s="14" t="s">
        <v>7420</v>
      </c>
      <c r="C700" s="15" t="s">
        <v>11293</v>
      </c>
      <c r="D700" s="15" t="s">
        <v>201</v>
      </c>
      <c r="E700" s="14" t="s">
        <v>7651</v>
      </c>
      <c r="F700" s="15" t="s">
        <v>4795</v>
      </c>
      <c r="G700" s="15" t="s">
        <v>4796</v>
      </c>
    </row>
    <row r="701">
      <c r="A701" s="15" t="s">
        <v>11295</v>
      </c>
      <c r="B701" s="14" t="s">
        <v>7423</v>
      </c>
      <c r="C701" s="15" t="s">
        <v>11296</v>
      </c>
      <c r="D701" s="15" t="s">
        <v>211</v>
      </c>
      <c r="E701" s="14" t="s">
        <v>7653</v>
      </c>
      <c r="F701" s="15" t="s">
        <v>4801</v>
      </c>
      <c r="G701" s="15" t="s">
        <v>4802</v>
      </c>
    </row>
    <row r="702">
      <c r="A702" s="15" t="s">
        <v>11297</v>
      </c>
      <c r="B702" s="14" t="s">
        <v>7426</v>
      </c>
      <c r="C702" s="15" t="s">
        <v>11298</v>
      </c>
      <c r="D702" s="15" t="s">
        <v>218</v>
      </c>
      <c r="E702" s="14" t="s">
        <v>7655</v>
      </c>
      <c r="F702" s="15" t="s">
        <v>4810</v>
      </c>
      <c r="G702" s="15" t="s">
        <v>4811</v>
      </c>
    </row>
    <row r="703">
      <c r="A703" s="15" t="s">
        <v>11300</v>
      </c>
      <c r="B703" s="14" t="s">
        <v>7428</v>
      </c>
      <c r="C703" s="15" t="s">
        <v>11301</v>
      </c>
      <c r="D703" s="15" t="s">
        <v>226</v>
      </c>
      <c r="E703" s="14" t="s">
        <v>7657</v>
      </c>
      <c r="F703" s="15" t="s">
        <v>4816</v>
      </c>
      <c r="G703" s="15" t="s">
        <v>4817</v>
      </c>
    </row>
    <row r="704">
      <c r="A704" s="15" t="s">
        <v>11303</v>
      </c>
      <c r="B704" s="14" t="s">
        <v>7431</v>
      </c>
      <c r="C704" s="15" t="s">
        <v>11304</v>
      </c>
      <c r="D704" s="15" t="s">
        <v>234</v>
      </c>
      <c r="E704" s="14" t="s">
        <v>7660</v>
      </c>
      <c r="F704" s="15" t="s">
        <v>4822</v>
      </c>
      <c r="G704" s="15" t="s">
        <v>4823</v>
      </c>
    </row>
    <row r="705">
      <c r="A705" s="15" t="s">
        <v>11306</v>
      </c>
      <c r="B705" s="14" t="s">
        <v>7434</v>
      </c>
      <c r="C705" s="15" t="s">
        <v>11307</v>
      </c>
      <c r="D705" s="15" t="s">
        <v>244</v>
      </c>
      <c r="E705" s="14" t="s">
        <v>7662</v>
      </c>
      <c r="F705" s="15" t="s">
        <v>4828</v>
      </c>
      <c r="G705" s="15" t="s">
        <v>4829</v>
      </c>
    </row>
    <row r="706">
      <c r="A706" s="15" t="s">
        <v>11309</v>
      </c>
      <c r="B706" s="14" t="s">
        <v>7436</v>
      </c>
      <c r="C706" s="15" t="s">
        <v>11310</v>
      </c>
      <c r="D706" s="15" t="s">
        <v>254</v>
      </c>
      <c r="E706" s="14" t="s">
        <v>7665</v>
      </c>
      <c r="F706" s="15" t="s">
        <v>4834</v>
      </c>
      <c r="G706" s="15" t="s">
        <v>4835</v>
      </c>
    </row>
    <row r="707">
      <c r="A707" s="15" t="s">
        <v>11312</v>
      </c>
      <c r="B707" s="14" t="s">
        <v>7439</v>
      </c>
      <c r="C707" s="15" t="s">
        <v>11313</v>
      </c>
      <c r="D707" s="15" t="s">
        <v>262</v>
      </c>
      <c r="E707" s="14" t="s">
        <v>7602</v>
      </c>
      <c r="F707" s="15" t="s">
        <v>4840</v>
      </c>
      <c r="G707" s="15" t="s">
        <v>4841</v>
      </c>
    </row>
    <row r="708">
      <c r="A708" s="15" t="s">
        <v>11315</v>
      </c>
      <c r="B708" s="14" t="s">
        <v>7441</v>
      </c>
      <c r="C708" s="15" t="s">
        <v>11316</v>
      </c>
      <c r="D708" s="15" t="s">
        <v>268</v>
      </c>
      <c r="E708" s="14" t="s">
        <v>7669</v>
      </c>
      <c r="F708" s="15" t="s">
        <v>4846</v>
      </c>
      <c r="G708" s="15" t="s">
        <v>4847</v>
      </c>
    </row>
    <row r="709">
      <c r="A709" s="15" t="s">
        <v>11318</v>
      </c>
      <c r="B709" s="14" t="s">
        <v>7444</v>
      </c>
      <c r="C709" s="15" t="s">
        <v>11319</v>
      </c>
      <c r="D709" s="15" t="s">
        <v>278</v>
      </c>
      <c r="E709" s="14" t="s">
        <v>7671</v>
      </c>
      <c r="F709" s="15" t="s">
        <v>4852</v>
      </c>
      <c r="G709" s="15" t="s">
        <v>4853</v>
      </c>
    </row>
    <row r="710">
      <c r="A710" s="15" t="s">
        <v>11320</v>
      </c>
      <c r="B710" s="14" t="s">
        <v>7447</v>
      </c>
      <c r="C710" s="15" t="s">
        <v>11321</v>
      </c>
      <c r="D710" s="15" t="s">
        <v>286</v>
      </c>
      <c r="E710" s="14" t="s">
        <v>7673</v>
      </c>
      <c r="F710" s="15" t="s">
        <v>4858</v>
      </c>
      <c r="G710" s="15" t="s">
        <v>4859</v>
      </c>
    </row>
    <row r="711">
      <c r="A711" s="15" t="s">
        <v>11323</v>
      </c>
      <c r="B711" s="14" t="s">
        <v>7450</v>
      </c>
      <c r="C711" s="15" t="s">
        <v>11324</v>
      </c>
      <c r="D711" s="15" t="s">
        <v>296</v>
      </c>
      <c r="E711" s="14" t="s">
        <v>7675</v>
      </c>
      <c r="F711" s="15" t="s">
        <v>4867</v>
      </c>
      <c r="G711" s="15" t="s">
        <v>4868</v>
      </c>
    </row>
    <row r="712">
      <c r="A712" s="15" t="s">
        <v>11326</v>
      </c>
      <c r="B712" s="14" t="s">
        <v>7452</v>
      </c>
      <c r="C712" s="15" t="s">
        <v>11327</v>
      </c>
      <c r="D712" s="15" t="s">
        <v>303</v>
      </c>
      <c r="E712" s="14" t="s">
        <v>7677</v>
      </c>
      <c r="F712" s="15" t="s">
        <v>4873</v>
      </c>
      <c r="G712" s="15" t="s">
        <v>4874</v>
      </c>
    </row>
    <row r="713">
      <c r="A713" s="15" t="s">
        <v>11328</v>
      </c>
      <c r="B713" s="14" t="s">
        <v>7455</v>
      </c>
      <c r="C713" s="15" t="s">
        <v>11329</v>
      </c>
      <c r="D713" s="15" t="s">
        <v>313</v>
      </c>
      <c r="E713" s="14" t="s">
        <v>7679</v>
      </c>
      <c r="F713" s="15" t="s">
        <v>4882</v>
      </c>
      <c r="G713" s="15" t="s">
        <v>4883</v>
      </c>
    </row>
    <row r="714">
      <c r="A714" s="15" t="s">
        <v>11331</v>
      </c>
      <c r="B714" s="14" t="s">
        <v>7457</v>
      </c>
      <c r="C714" s="15" t="s">
        <v>11332</v>
      </c>
      <c r="D714" s="15" t="s">
        <v>336</v>
      </c>
      <c r="E714" s="14" t="s">
        <v>7681</v>
      </c>
      <c r="F714" s="15" t="s">
        <v>4887</v>
      </c>
      <c r="G714" s="15" t="s">
        <v>4888</v>
      </c>
    </row>
    <row r="715">
      <c r="A715" s="15" t="s">
        <v>11334</v>
      </c>
      <c r="B715" s="14" t="s">
        <v>7459</v>
      </c>
      <c r="C715" s="15" t="s">
        <v>11335</v>
      </c>
      <c r="D715" s="15" t="s">
        <v>344</v>
      </c>
      <c r="E715" s="14" t="s">
        <v>7684</v>
      </c>
      <c r="F715" s="15" t="s">
        <v>15675</v>
      </c>
    </row>
    <row r="716">
      <c r="A716" s="15" t="s">
        <v>11337</v>
      </c>
      <c r="B716" s="14" t="s">
        <v>7462</v>
      </c>
      <c r="C716" s="15" t="s">
        <v>11338</v>
      </c>
      <c r="D716" s="15" t="s">
        <v>352</v>
      </c>
      <c r="E716" s="14" t="s">
        <v>7686</v>
      </c>
      <c r="F716" s="15" t="s">
        <v>4904</v>
      </c>
      <c r="G716" s="15" t="s">
        <v>4905</v>
      </c>
    </row>
    <row r="717">
      <c r="A717" s="15" t="s">
        <v>11340</v>
      </c>
      <c r="B717" s="14" t="s">
        <v>7465</v>
      </c>
      <c r="C717" s="15" t="s">
        <v>11341</v>
      </c>
      <c r="D717" s="15" t="s">
        <v>359</v>
      </c>
      <c r="E717" s="14" t="s">
        <v>7604</v>
      </c>
      <c r="F717" s="15" t="s">
        <v>4910</v>
      </c>
      <c r="G717" s="15" t="s">
        <v>4911</v>
      </c>
    </row>
    <row r="718">
      <c r="A718" s="15" t="s">
        <v>11343</v>
      </c>
      <c r="B718" s="14" t="s">
        <v>7468</v>
      </c>
      <c r="C718" s="15" t="s">
        <v>11344</v>
      </c>
      <c r="D718" s="15" t="s">
        <v>367</v>
      </c>
      <c r="E718" s="14" t="s">
        <v>7690</v>
      </c>
      <c r="F718" s="15" t="s">
        <v>4916</v>
      </c>
      <c r="G718" s="15" t="s">
        <v>4917</v>
      </c>
    </row>
    <row r="719">
      <c r="A719" s="15" t="s">
        <v>11346</v>
      </c>
      <c r="B719" s="14" t="s">
        <v>7471</v>
      </c>
      <c r="C719" s="15" t="s">
        <v>11347</v>
      </c>
      <c r="D719" s="15" t="s">
        <v>375</v>
      </c>
      <c r="E719" s="14" t="s">
        <v>7692</v>
      </c>
      <c r="F719" s="15" t="s">
        <v>4921</v>
      </c>
      <c r="G719" s="15" t="s">
        <v>4922</v>
      </c>
    </row>
    <row r="720">
      <c r="A720" s="15" t="s">
        <v>11349</v>
      </c>
      <c r="B720" s="14" t="s">
        <v>7473</v>
      </c>
      <c r="C720" s="15" t="s">
        <v>11350</v>
      </c>
      <c r="D720" s="15" t="s">
        <v>383</v>
      </c>
      <c r="E720" s="14" t="s">
        <v>7694</v>
      </c>
      <c r="F720" s="15" t="s">
        <v>4955</v>
      </c>
      <c r="G720" s="15" t="s">
        <v>4956</v>
      </c>
    </row>
    <row r="721">
      <c r="A721" s="15" t="s">
        <v>11352</v>
      </c>
      <c r="B721" s="14" t="s">
        <v>7476</v>
      </c>
      <c r="C721" s="15" t="s">
        <v>11353</v>
      </c>
      <c r="D721" s="15" t="s">
        <v>393</v>
      </c>
      <c r="E721" s="14" t="s">
        <v>7696</v>
      </c>
      <c r="F721" s="15" t="s">
        <v>4960</v>
      </c>
      <c r="G721" s="15" t="s">
        <v>4961</v>
      </c>
    </row>
    <row r="722">
      <c r="A722" s="15" t="s">
        <v>11355</v>
      </c>
      <c r="B722" s="14" t="s">
        <v>7478</v>
      </c>
      <c r="C722" s="15" t="s">
        <v>11356</v>
      </c>
      <c r="D722" s="15" t="s">
        <v>400</v>
      </c>
      <c r="E722" s="14" t="s">
        <v>7698</v>
      </c>
      <c r="F722" s="15" t="s">
        <v>4974</v>
      </c>
      <c r="G722" s="15" t="s">
        <v>4975</v>
      </c>
    </row>
    <row r="723">
      <c r="A723" s="15" t="s">
        <v>11358</v>
      </c>
      <c r="B723" s="14" t="s">
        <v>7481</v>
      </c>
      <c r="C723" s="15" t="s">
        <v>11359</v>
      </c>
      <c r="D723" s="15" t="s">
        <v>408</v>
      </c>
      <c r="E723" s="14" t="s">
        <v>7700</v>
      </c>
      <c r="F723" s="15" t="s">
        <v>5007</v>
      </c>
      <c r="G723" s="15" t="s">
        <v>5008</v>
      </c>
    </row>
    <row r="724">
      <c r="A724" s="15" t="s">
        <v>11361</v>
      </c>
      <c r="B724" s="14" t="s">
        <v>7483</v>
      </c>
      <c r="C724" s="15" t="s">
        <v>11362</v>
      </c>
      <c r="D724" s="15" t="s">
        <v>416</v>
      </c>
      <c r="E724" s="14" t="s">
        <v>7702</v>
      </c>
      <c r="F724" s="15" t="s">
        <v>5017</v>
      </c>
      <c r="G724" s="15" t="s">
        <v>5018</v>
      </c>
    </row>
    <row r="725">
      <c r="A725" s="15" t="s">
        <v>11364</v>
      </c>
      <c r="B725" s="14" t="s">
        <v>7492</v>
      </c>
      <c r="C725" s="15" t="s">
        <v>11365</v>
      </c>
      <c r="D725" s="15" t="s">
        <v>424</v>
      </c>
      <c r="E725" s="14" t="s">
        <v>7704</v>
      </c>
      <c r="F725" s="15" t="s">
        <v>5022</v>
      </c>
      <c r="G725" s="15" t="s">
        <v>5023</v>
      </c>
    </row>
    <row r="726">
      <c r="A726" s="15" t="s">
        <v>11368</v>
      </c>
      <c r="B726" s="14" t="s">
        <v>7486</v>
      </c>
      <c r="C726" s="15" t="s">
        <v>11369</v>
      </c>
      <c r="D726" s="15" t="s">
        <v>432</v>
      </c>
      <c r="E726" s="14" t="s">
        <v>7707</v>
      </c>
      <c r="F726" s="15" t="s">
        <v>5028</v>
      </c>
      <c r="G726" s="15" t="s">
        <v>5029</v>
      </c>
    </row>
    <row r="727">
      <c r="A727" s="15" t="s">
        <v>11371</v>
      </c>
      <c r="B727" s="14" t="s">
        <v>7489</v>
      </c>
      <c r="C727" s="15" t="s">
        <v>11372</v>
      </c>
      <c r="D727" s="15" t="s">
        <v>440</v>
      </c>
      <c r="E727" s="14" t="s">
        <v>7607</v>
      </c>
      <c r="F727" s="15" t="s">
        <v>5034</v>
      </c>
      <c r="G727" s="15" t="s">
        <v>5035</v>
      </c>
    </row>
    <row r="728">
      <c r="A728" s="15" t="s">
        <v>11374</v>
      </c>
      <c r="B728" s="14" t="s">
        <v>7492</v>
      </c>
      <c r="C728" s="15" t="s">
        <v>11375</v>
      </c>
      <c r="D728" s="15" t="s">
        <v>448</v>
      </c>
      <c r="E728" s="14" t="s">
        <v>7711</v>
      </c>
      <c r="F728" s="15" t="s">
        <v>5040</v>
      </c>
      <c r="G728" s="15" t="s">
        <v>5041</v>
      </c>
    </row>
    <row r="729">
      <c r="A729" s="15" t="s">
        <v>11377</v>
      </c>
      <c r="B729" s="14" t="s">
        <v>7495</v>
      </c>
      <c r="C729" s="15" t="s">
        <v>11378</v>
      </c>
      <c r="D729" s="15" t="s">
        <v>456</v>
      </c>
      <c r="E729" s="14" t="s">
        <v>7713</v>
      </c>
      <c r="F729" s="15" t="s">
        <v>5046</v>
      </c>
      <c r="G729" s="15" t="s">
        <v>5047</v>
      </c>
    </row>
    <row r="730">
      <c r="A730" s="15" t="s">
        <v>11381</v>
      </c>
      <c r="B730" s="14" t="s">
        <v>7498</v>
      </c>
      <c r="C730" s="15" t="s">
        <v>11382</v>
      </c>
      <c r="D730" s="15" t="s">
        <v>464</v>
      </c>
      <c r="E730" s="14" t="s">
        <v>7715</v>
      </c>
      <c r="F730" s="15" t="s">
        <v>5052</v>
      </c>
      <c r="G730" s="15" t="s">
        <v>5053</v>
      </c>
    </row>
    <row r="731">
      <c r="A731" s="15" t="s">
        <v>11384</v>
      </c>
      <c r="B731" s="14" t="s">
        <v>7501</v>
      </c>
      <c r="C731" s="15" t="s">
        <v>11385</v>
      </c>
      <c r="D731" s="15" t="s">
        <v>474</v>
      </c>
      <c r="E731" s="14" t="s">
        <v>7717</v>
      </c>
      <c r="F731" s="15" t="s">
        <v>5058</v>
      </c>
      <c r="G731" s="15" t="s">
        <v>5059</v>
      </c>
    </row>
    <row r="732">
      <c r="A732" s="15" t="s">
        <v>11387</v>
      </c>
      <c r="B732" s="14" t="s">
        <v>7504</v>
      </c>
      <c r="C732" s="15" t="s">
        <v>11388</v>
      </c>
      <c r="D732" s="15" t="s">
        <v>481</v>
      </c>
      <c r="E732" s="14" t="s">
        <v>7719</v>
      </c>
      <c r="F732" s="15" t="s">
        <v>5064</v>
      </c>
      <c r="G732" s="15" t="s">
        <v>5065</v>
      </c>
    </row>
    <row r="733">
      <c r="A733" s="15" t="s">
        <v>11390</v>
      </c>
      <c r="B733" s="14" t="s">
        <v>7507</v>
      </c>
      <c r="C733" s="15" t="s">
        <v>11391</v>
      </c>
      <c r="D733" s="15" t="s">
        <v>489</v>
      </c>
      <c r="E733" s="14" t="s">
        <v>7721</v>
      </c>
      <c r="F733" s="15" t="s">
        <v>5070</v>
      </c>
      <c r="G733" s="15" t="s">
        <v>5071</v>
      </c>
    </row>
    <row r="734">
      <c r="A734" s="15" t="s">
        <v>11393</v>
      </c>
      <c r="B734" s="14" t="s">
        <v>7509</v>
      </c>
      <c r="C734" s="15" t="s">
        <v>11394</v>
      </c>
      <c r="D734" s="15" t="s">
        <v>497</v>
      </c>
      <c r="E734" s="14" t="s">
        <v>7723</v>
      </c>
      <c r="F734" s="15" t="s">
        <v>5076</v>
      </c>
      <c r="G734" s="15" t="s">
        <v>5077</v>
      </c>
    </row>
    <row r="735">
      <c r="A735" s="15" t="s">
        <v>11396</v>
      </c>
      <c r="B735" s="14" t="s">
        <v>7512</v>
      </c>
      <c r="C735" s="15" t="s">
        <v>11397</v>
      </c>
      <c r="D735" s="15" t="s">
        <v>505</v>
      </c>
      <c r="E735" s="14" t="s">
        <v>7725</v>
      </c>
      <c r="F735" s="15" t="s">
        <v>5082</v>
      </c>
      <c r="G735" s="15" t="s">
        <v>5083</v>
      </c>
    </row>
    <row r="736">
      <c r="A736" s="15" t="s">
        <v>11406</v>
      </c>
      <c r="B736" s="14" t="s">
        <v>7520</v>
      </c>
      <c r="C736" s="15" t="s">
        <v>11407</v>
      </c>
      <c r="D736" s="15" t="s">
        <v>513</v>
      </c>
      <c r="E736" s="14" t="s">
        <v>7727</v>
      </c>
      <c r="F736" s="15" t="s">
        <v>5088</v>
      </c>
      <c r="G736" s="21" t="s">
        <v>5089</v>
      </c>
    </row>
    <row r="737">
      <c r="A737" s="15" t="s">
        <v>11408</v>
      </c>
      <c r="B737" s="14" t="s">
        <v>7523</v>
      </c>
      <c r="C737" s="15" t="s">
        <v>11409</v>
      </c>
      <c r="D737" s="15" t="s">
        <v>520</v>
      </c>
      <c r="E737" s="14" t="s">
        <v>7610</v>
      </c>
      <c r="F737" s="15" t="s">
        <v>5094</v>
      </c>
      <c r="G737" s="15" t="s">
        <v>5095</v>
      </c>
    </row>
    <row r="738">
      <c r="A738" s="15" t="s">
        <v>11411</v>
      </c>
      <c r="B738" s="14" t="s">
        <v>7525</v>
      </c>
      <c r="C738" s="15" t="s">
        <v>11412</v>
      </c>
      <c r="D738" s="15" t="s">
        <v>528</v>
      </c>
      <c r="E738" s="14" t="s">
        <v>7731</v>
      </c>
      <c r="F738" s="15" t="s">
        <v>5100</v>
      </c>
      <c r="G738" s="15" t="s">
        <v>5101</v>
      </c>
    </row>
    <row r="739">
      <c r="A739" s="15" t="s">
        <v>11413</v>
      </c>
      <c r="B739" s="14" t="s">
        <v>7528</v>
      </c>
      <c r="C739" s="15" t="s">
        <v>11414</v>
      </c>
      <c r="D739" s="15" t="s">
        <v>535</v>
      </c>
      <c r="E739" s="14" t="s">
        <v>7734</v>
      </c>
      <c r="F739" s="15" t="s">
        <v>5106</v>
      </c>
      <c r="G739" s="15" t="s">
        <v>5107</v>
      </c>
    </row>
    <row r="740">
      <c r="A740" s="15" t="s">
        <v>11416</v>
      </c>
      <c r="B740" s="14" t="s">
        <v>7530</v>
      </c>
      <c r="C740" s="15" t="s">
        <v>11417</v>
      </c>
      <c r="D740" s="15" t="s">
        <v>543</v>
      </c>
      <c r="E740" s="14" t="s">
        <v>7736</v>
      </c>
      <c r="F740" s="15" t="s">
        <v>5112</v>
      </c>
      <c r="G740" s="15" t="s">
        <v>5113</v>
      </c>
    </row>
    <row r="741">
      <c r="A741" s="15" t="s">
        <v>11418</v>
      </c>
      <c r="B741" s="14" t="s">
        <v>7533</v>
      </c>
      <c r="C741" s="15" t="s">
        <v>11419</v>
      </c>
      <c r="D741" s="15" t="s">
        <v>553</v>
      </c>
      <c r="E741" s="14" t="s">
        <v>7738</v>
      </c>
      <c r="F741" s="15" t="s">
        <v>5118</v>
      </c>
      <c r="G741" s="15" t="s">
        <v>5119</v>
      </c>
    </row>
    <row r="742">
      <c r="A742" s="15" t="s">
        <v>11421</v>
      </c>
      <c r="B742" s="14" t="s">
        <v>7535</v>
      </c>
      <c r="C742" s="15" t="s">
        <v>11422</v>
      </c>
      <c r="D742" s="15" t="s">
        <v>561</v>
      </c>
      <c r="E742" s="14" t="s">
        <v>7740</v>
      </c>
      <c r="F742" s="15" t="s">
        <v>5124</v>
      </c>
      <c r="G742" s="15" t="s">
        <v>5125</v>
      </c>
    </row>
    <row r="743">
      <c r="A743" s="15" t="s">
        <v>11424</v>
      </c>
      <c r="B743" s="14" t="s">
        <v>7538</v>
      </c>
      <c r="C743" s="15" t="s">
        <v>11425</v>
      </c>
      <c r="D743" s="15" t="s">
        <v>569</v>
      </c>
      <c r="E743" s="14" t="s">
        <v>7743</v>
      </c>
      <c r="F743" s="15" t="s">
        <v>5130</v>
      </c>
      <c r="G743" s="15" t="s">
        <v>5131</v>
      </c>
    </row>
    <row r="744">
      <c r="A744" s="15" t="s">
        <v>11427</v>
      </c>
      <c r="B744" s="14" t="s">
        <v>7540</v>
      </c>
      <c r="C744" s="15" t="s">
        <v>11428</v>
      </c>
      <c r="D744" s="15" t="s">
        <v>577</v>
      </c>
      <c r="E744" s="14" t="s">
        <v>7837</v>
      </c>
      <c r="F744" s="15" t="s">
        <v>5136</v>
      </c>
      <c r="G744" s="15" t="s">
        <v>5137</v>
      </c>
    </row>
    <row r="745">
      <c r="A745" s="15" t="s">
        <v>11430</v>
      </c>
      <c r="B745" s="14" t="s">
        <v>7543</v>
      </c>
      <c r="C745" s="15" t="s">
        <v>11431</v>
      </c>
      <c r="D745" s="15" t="s">
        <v>587</v>
      </c>
      <c r="E745" s="14" t="s">
        <v>7841</v>
      </c>
      <c r="F745" s="15" t="s">
        <v>5142</v>
      </c>
      <c r="G745" s="15" t="s">
        <v>5143</v>
      </c>
    </row>
    <row r="746">
      <c r="A746" s="15" t="s">
        <v>11433</v>
      </c>
      <c r="B746" s="14" t="s">
        <v>7545</v>
      </c>
      <c r="C746" s="15" t="s">
        <v>11434</v>
      </c>
      <c r="D746" s="15" t="s">
        <v>595</v>
      </c>
      <c r="E746" s="14" t="s">
        <v>7747</v>
      </c>
      <c r="F746" s="15" t="s">
        <v>5148</v>
      </c>
      <c r="G746" s="15" t="s">
        <v>5149</v>
      </c>
    </row>
    <row r="747">
      <c r="A747" s="15" t="s">
        <v>11436</v>
      </c>
      <c r="B747" s="14" t="s">
        <v>7548</v>
      </c>
      <c r="C747" s="15" t="s">
        <v>11437</v>
      </c>
      <c r="D747" s="15" t="s">
        <v>603</v>
      </c>
      <c r="E747" s="14" t="s">
        <v>7612</v>
      </c>
      <c r="F747" s="15" t="s">
        <v>5154</v>
      </c>
      <c r="G747" s="15" t="s">
        <v>5155</v>
      </c>
    </row>
    <row r="748">
      <c r="A748" s="15" t="s">
        <v>11439</v>
      </c>
      <c r="B748" s="14" t="s">
        <v>7550</v>
      </c>
      <c r="C748" s="15" t="s">
        <v>11440</v>
      </c>
      <c r="D748" s="15" t="s">
        <v>611</v>
      </c>
      <c r="E748" s="14" t="s">
        <v>7751</v>
      </c>
      <c r="F748" s="15" t="s">
        <v>5160</v>
      </c>
      <c r="G748" s="15" t="s">
        <v>5161</v>
      </c>
    </row>
    <row r="749">
      <c r="A749" s="15" t="s">
        <v>11442</v>
      </c>
      <c r="B749" s="14" t="s">
        <v>7553</v>
      </c>
      <c r="C749" s="15" t="s">
        <v>11443</v>
      </c>
      <c r="D749" s="15" t="s">
        <v>619</v>
      </c>
      <c r="E749" s="14" t="s">
        <v>7753</v>
      </c>
      <c r="F749" s="15" t="s">
        <v>5166</v>
      </c>
      <c r="G749" s="15" t="s">
        <v>5167</v>
      </c>
    </row>
    <row r="750">
      <c r="A750" s="15" t="s">
        <v>11445</v>
      </c>
      <c r="B750" s="14" t="s">
        <v>7555</v>
      </c>
      <c r="C750" s="15" t="s">
        <v>11446</v>
      </c>
      <c r="D750" s="15" t="s">
        <v>627</v>
      </c>
      <c r="E750" s="14" t="s">
        <v>7755</v>
      </c>
      <c r="F750" s="15" t="s">
        <v>5172</v>
      </c>
      <c r="G750" s="15" t="s">
        <v>5173</v>
      </c>
    </row>
    <row r="751">
      <c r="A751" s="15" t="s">
        <v>11448</v>
      </c>
      <c r="B751" s="14" t="s">
        <v>7558</v>
      </c>
      <c r="C751" s="15" t="s">
        <v>11449</v>
      </c>
      <c r="D751" s="15" t="s">
        <v>641</v>
      </c>
      <c r="E751" s="14" t="s">
        <v>7757</v>
      </c>
      <c r="F751" s="15" t="s">
        <v>5178</v>
      </c>
      <c r="G751" s="15" t="s">
        <v>5179</v>
      </c>
    </row>
    <row r="752">
      <c r="A752" s="15" t="s">
        <v>11451</v>
      </c>
      <c r="B752" s="14" t="s">
        <v>7560</v>
      </c>
      <c r="C752" s="15" t="s">
        <v>11452</v>
      </c>
      <c r="D752" s="15" t="s">
        <v>650</v>
      </c>
      <c r="E752" s="14" t="s">
        <v>7759</v>
      </c>
      <c r="F752" s="15" t="s">
        <v>5184</v>
      </c>
      <c r="G752" s="15" t="s">
        <v>5185</v>
      </c>
    </row>
    <row r="753">
      <c r="A753" s="15" t="s">
        <v>11453</v>
      </c>
      <c r="B753" s="14" t="s">
        <v>7562</v>
      </c>
      <c r="C753" s="15" t="s">
        <v>11454</v>
      </c>
      <c r="D753" s="15" t="s">
        <v>660</v>
      </c>
      <c r="E753" s="14" t="s">
        <v>7761</v>
      </c>
      <c r="F753" s="15" t="s">
        <v>5189</v>
      </c>
      <c r="G753" s="15" t="s">
        <v>5190</v>
      </c>
    </row>
    <row r="754">
      <c r="A754" s="15" t="s">
        <v>11456</v>
      </c>
      <c r="B754" s="14" t="s">
        <v>7565</v>
      </c>
      <c r="C754" s="15" t="s">
        <v>11457</v>
      </c>
      <c r="D754" s="15" t="s">
        <v>668</v>
      </c>
      <c r="E754" s="14" t="s">
        <v>7763</v>
      </c>
      <c r="F754" s="15" t="s">
        <v>5198</v>
      </c>
      <c r="G754" s="15" t="s">
        <v>5199</v>
      </c>
    </row>
    <row r="755">
      <c r="A755" s="15" t="s">
        <v>11459</v>
      </c>
      <c r="B755" s="14" t="s">
        <v>7567</v>
      </c>
      <c r="C755" s="15" t="s">
        <v>11460</v>
      </c>
      <c r="D755" s="15" t="s">
        <v>678</v>
      </c>
      <c r="E755" s="14" t="s">
        <v>7765</v>
      </c>
      <c r="F755" s="15" t="s">
        <v>5204</v>
      </c>
      <c r="G755" s="15" t="s">
        <v>5205</v>
      </c>
    </row>
    <row r="756">
      <c r="A756" s="15" t="s">
        <v>11462</v>
      </c>
      <c r="B756" s="14" t="s">
        <v>7570</v>
      </c>
      <c r="C756" s="15" t="s">
        <v>11463</v>
      </c>
      <c r="D756" s="15" t="s">
        <v>686</v>
      </c>
      <c r="E756" s="14" t="s">
        <v>7767</v>
      </c>
      <c r="F756" s="15" t="s">
        <v>5210</v>
      </c>
      <c r="G756" s="15" t="s">
        <v>5211</v>
      </c>
    </row>
    <row r="757">
      <c r="A757" s="15" t="s">
        <v>11465</v>
      </c>
      <c r="B757" s="14" t="s">
        <v>7573</v>
      </c>
      <c r="C757" s="15" t="s">
        <v>11466</v>
      </c>
      <c r="D757" s="15" t="s">
        <v>694</v>
      </c>
      <c r="E757" s="14" t="s">
        <v>7615</v>
      </c>
      <c r="F757" s="15" t="s">
        <v>5215</v>
      </c>
      <c r="G757" s="15" t="s">
        <v>5216</v>
      </c>
    </row>
    <row r="758">
      <c r="A758" s="15" t="s">
        <v>11468</v>
      </c>
      <c r="B758" s="14" t="s">
        <v>7575</v>
      </c>
      <c r="C758" s="15" t="s">
        <v>11469</v>
      </c>
      <c r="D758" s="15" t="s">
        <v>702</v>
      </c>
      <c r="E758" s="14" t="s">
        <v>7771</v>
      </c>
      <c r="F758" s="15" t="s">
        <v>5221</v>
      </c>
      <c r="G758" s="15" t="s">
        <v>5222</v>
      </c>
    </row>
    <row r="759">
      <c r="A759" s="15" t="s">
        <v>11471</v>
      </c>
      <c r="B759" s="14" t="s">
        <v>7578</v>
      </c>
      <c r="C759" s="15" t="s">
        <v>11472</v>
      </c>
      <c r="D759" s="15" t="s">
        <v>710</v>
      </c>
      <c r="E759" s="14" t="s">
        <v>7773</v>
      </c>
      <c r="F759" s="15" t="s">
        <v>5227</v>
      </c>
      <c r="G759" s="15" t="s">
        <v>5228</v>
      </c>
    </row>
    <row r="760">
      <c r="A760" s="15" t="s">
        <v>11474</v>
      </c>
      <c r="B760" s="14" t="s">
        <v>7581</v>
      </c>
      <c r="C760" s="15" t="s">
        <v>11475</v>
      </c>
      <c r="D760" s="15" t="s">
        <v>718</v>
      </c>
      <c r="E760" s="14" t="s">
        <v>7775</v>
      </c>
      <c r="F760" s="15" t="s">
        <v>5233</v>
      </c>
      <c r="G760" s="15" t="s">
        <v>5234</v>
      </c>
    </row>
    <row r="761">
      <c r="A761" s="15" t="s">
        <v>11477</v>
      </c>
      <c r="B761" s="14" t="s">
        <v>7584</v>
      </c>
      <c r="C761" s="15" t="s">
        <v>11478</v>
      </c>
      <c r="D761" s="15" t="s">
        <v>728</v>
      </c>
      <c r="E761" s="14" t="s">
        <v>7777</v>
      </c>
      <c r="F761" s="15" t="s">
        <v>5239</v>
      </c>
      <c r="G761" s="15" t="s">
        <v>5240</v>
      </c>
    </row>
    <row r="762">
      <c r="A762" s="15" t="s">
        <v>11480</v>
      </c>
      <c r="B762" s="14" t="s">
        <v>7586</v>
      </c>
      <c r="C762" s="15" t="s">
        <v>11481</v>
      </c>
      <c r="D762" s="15" t="s">
        <v>735</v>
      </c>
      <c r="E762" s="14" t="s">
        <v>7780</v>
      </c>
      <c r="F762" s="15" t="s">
        <v>5245</v>
      </c>
      <c r="G762" s="15" t="s">
        <v>5246</v>
      </c>
    </row>
    <row r="763">
      <c r="A763" s="15" t="s">
        <v>11483</v>
      </c>
      <c r="B763" s="14" t="s">
        <v>7589</v>
      </c>
      <c r="C763" s="15" t="s">
        <v>11484</v>
      </c>
      <c r="D763" s="15" t="s">
        <v>743</v>
      </c>
      <c r="E763" s="14" t="s">
        <v>7783</v>
      </c>
      <c r="F763" s="15" t="s">
        <v>5251</v>
      </c>
      <c r="G763" s="15" t="s">
        <v>5252</v>
      </c>
    </row>
    <row r="764">
      <c r="A764" s="15" t="s">
        <v>11486</v>
      </c>
      <c r="B764" s="14" t="s">
        <v>7592</v>
      </c>
      <c r="C764" s="15" t="s">
        <v>11487</v>
      </c>
      <c r="D764" s="15" t="s">
        <v>751</v>
      </c>
      <c r="E764" s="14" t="s">
        <v>7785</v>
      </c>
      <c r="F764" s="15" t="s">
        <v>5257</v>
      </c>
      <c r="G764" s="15" t="s">
        <v>5258</v>
      </c>
    </row>
    <row r="765">
      <c r="A765" s="15" t="s">
        <v>11489</v>
      </c>
      <c r="B765" s="14" t="s">
        <v>7594</v>
      </c>
      <c r="C765" s="15" t="s">
        <v>11490</v>
      </c>
      <c r="D765" s="15" t="s">
        <v>759</v>
      </c>
      <c r="E765" s="14" t="s">
        <v>7788</v>
      </c>
      <c r="F765" s="15" t="s">
        <v>5263</v>
      </c>
      <c r="G765" s="15" t="s">
        <v>5264</v>
      </c>
    </row>
    <row r="766">
      <c r="A766" s="15" t="s">
        <v>11492</v>
      </c>
      <c r="B766" s="14" t="s">
        <v>7597</v>
      </c>
      <c r="C766" s="15" t="s">
        <v>11493</v>
      </c>
      <c r="D766" s="15" t="s">
        <v>767</v>
      </c>
      <c r="E766" s="14" t="s">
        <v>7790</v>
      </c>
      <c r="F766" s="15" t="s">
        <v>5269</v>
      </c>
      <c r="G766" s="15" t="s">
        <v>5270</v>
      </c>
      <c r="H766" s="15" t="s">
        <v>15676</v>
      </c>
    </row>
    <row r="767">
      <c r="A767" s="15" t="s">
        <v>11495</v>
      </c>
      <c r="B767" s="14" t="s">
        <v>7600</v>
      </c>
      <c r="C767" s="15" t="s">
        <v>11496</v>
      </c>
      <c r="D767" s="15" t="s">
        <v>775</v>
      </c>
      <c r="E767" s="14" t="s">
        <v>7617</v>
      </c>
      <c r="F767" s="15" t="s">
        <v>5278</v>
      </c>
      <c r="G767" s="15" t="s">
        <v>5279</v>
      </c>
    </row>
    <row r="768">
      <c r="A768" s="15" t="s">
        <v>11498</v>
      </c>
      <c r="B768" s="14" t="s">
        <v>7602</v>
      </c>
      <c r="C768" s="15" t="s">
        <v>11499</v>
      </c>
      <c r="D768" s="15" t="s">
        <v>783</v>
      </c>
      <c r="E768" s="14" t="s">
        <v>7795</v>
      </c>
      <c r="F768" s="15" t="s">
        <v>5284</v>
      </c>
      <c r="G768" s="21" t="s">
        <v>5285</v>
      </c>
    </row>
    <row r="769">
      <c r="A769" s="15" t="s">
        <v>11501</v>
      </c>
      <c r="B769" s="14" t="s">
        <v>7604</v>
      </c>
      <c r="C769" s="15" t="s">
        <v>11502</v>
      </c>
      <c r="D769" s="15" t="s">
        <v>791</v>
      </c>
      <c r="E769" s="14" t="s">
        <v>7798</v>
      </c>
      <c r="F769" s="15" t="s">
        <v>5290</v>
      </c>
      <c r="G769" s="15" t="s">
        <v>5291</v>
      </c>
    </row>
    <row r="770">
      <c r="A770" s="15" t="s">
        <v>11504</v>
      </c>
      <c r="B770" s="14" t="s">
        <v>7607</v>
      </c>
      <c r="C770" s="15" t="s">
        <v>11505</v>
      </c>
      <c r="D770" s="15" t="s">
        <v>799</v>
      </c>
      <c r="E770" s="14" t="s">
        <v>7801</v>
      </c>
      <c r="F770" s="15" t="s">
        <v>5296</v>
      </c>
      <c r="G770" s="15" t="s">
        <v>5297</v>
      </c>
    </row>
    <row r="771">
      <c r="A771" s="15" t="s">
        <v>11506</v>
      </c>
      <c r="B771" s="14" t="s">
        <v>7610</v>
      </c>
      <c r="C771" s="15" t="s">
        <v>11507</v>
      </c>
      <c r="D771" s="15" t="s">
        <v>813</v>
      </c>
      <c r="E771" s="14" t="s">
        <v>7803</v>
      </c>
      <c r="F771" s="15" t="s">
        <v>5302</v>
      </c>
      <c r="G771" s="15" t="s">
        <v>5303</v>
      </c>
    </row>
    <row r="772">
      <c r="A772" s="15" t="s">
        <v>11509</v>
      </c>
      <c r="B772" s="14" t="s">
        <v>7612</v>
      </c>
      <c r="C772" s="15" t="s">
        <v>11510</v>
      </c>
      <c r="D772" s="15" t="s">
        <v>820</v>
      </c>
      <c r="E772" s="14" t="s">
        <v>7805</v>
      </c>
      <c r="F772" s="15" t="s">
        <v>5308</v>
      </c>
      <c r="G772" s="15" t="s">
        <v>5309</v>
      </c>
    </row>
    <row r="773">
      <c r="A773" s="15" t="s">
        <v>11512</v>
      </c>
      <c r="B773" s="14" t="s">
        <v>7615</v>
      </c>
      <c r="C773" s="15" t="s">
        <v>11513</v>
      </c>
      <c r="D773" s="15" t="s">
        <v>828</v>
      </c>
      <c r="E773" s="14" t="s">
        <v>7808</v>
      </c>
      <c r="F773" s="15" t="s">
        <v>5314</v>
      </c>
      <c r="G773" s="15" t="s">
        <v>5315</v>
      </c>
    </row>
    <row r="774">
      <c r="A774" s="15" t="s">
        <v>11514</v>
      </c>
      <c r="B774" s="14" t="s">
        <v>7617</v>
      </c>
      <c r="C774" s="15" t="s">
        <v>11515</v>
      </c>
      <c r="D774" s="15" t="s">
        <v>836</v>
      </c>
      <c r="E774" s="14" t="s">
        <v>7810</v>
      </c>
      <c r="F774" s="15" t="s">
        <v>5320</v>
      </c>
      <c r="G774" s="15" t="s">
        <v>5321</v>
      </c>
    </row>
    <row r="775">
      <c r="A775" s="15" t="s">
        <v>11516</v>
      </c>
      <c r="B775" s="14" t="s">
        <v>7619</v>
      </c>
      <c r="C775" s="15" t="s">
        <v>11517</v>
      </c>
      <c r="D775" s="15" t="s">
        <v>844</v>
      </c>
      <c r="E775" s="14" t="s">
        <v>7812</v>
      </c>
      <c r="F775" s="15" t="s">
        <v>5329</v>
      </c>
      <c r="G775" s="15" t="s">
        <v>5330</v>
      </c>
    </row>
    <row r="776">
      <c r="A776" s="15" t="s">
        <v>11518</v>
      </c>
      <c r="B776" s="14" t="s">
        <v>7622</v>
      </c>
      <c r="C776" s="15" t="s">
        <v>11519</v>
      </c>
      <c r="D776" s="15" t="s">
        <v>852</v>
      </c>
      <c r="E776" s="14" t="s">
        <v>7814</v>
      </c>
      <c r="F776" s="15" t="s">
        <v>5335</v>
      </c>
      <c r="G776" s="15" t="s">
        <v>5336</v>
      </c>
    </row>
    <row r="777">
      <c r="A777" s="15" t="s">
        <v>11520</v>
      </c>
      <c r="B777" s="14" t="s">
        <v>7624</v>
      </c>
      <c r="C777" s="15" t="s">
        <v>11521</v>
      </c>
      <c r="D777" s="15" t="s">
        <v>860</v>
      </c>
      <c r="E777" s="14" t="s">
        <v>7597</v>
      </c>
      <c r="F777" s="15" t="s">
        <v>5341</v>
      </c>
      <c r="G777" s="15" t="s">
        <v>5342</v>
      </c>
    </row>
    <row r="778">
      <c r="A778" s="15" t="s">
        <v>11522</v>
      </c>
      <c r="B778" s="14" t="s">
        <v>7627</v>
      </c>
      <c r="C778" s="15" t="s">
        <v>11523</v>
      </c>
      <c r="D778" s="15" t="s">
        <v>868</v>
      </c>
      <c r="E778" s="14" t="s">
        <v>7820</v>
      </c>
      <c r="F778" s="15" t="s">
        <v>5347</v>
      </c>
      <c r="G778" s="15" t="s">
        <v>5348</v>
      </c>
    </row>
    <row r="779">
      <c r="A779" s="15" t="s">
        <v>11524</v>
      </c>
      <c r="B779" s="14" t="s">
        <v>7629</v>
      </c>
      <c r="C779" s="15" t="s">
        <v>11525</v>
      </c>
      <c r="D779" s="15" t="s">
        <v>876</v>
      </c>
      <c r="E779" s="14" t="s">
        <v>7823</v>
      </c>
      <c r="F779" s="15" t="s">
        <v>5352</v>
      </c>
      <c r="G779" s="15" t="s">
        <v>5353</v>
      </c>
    </row>
    <row r="780">
      <c r="A780" s="15" t="s">
        <v>11526</v>
      </c>
      <c r="B780" s="14" t="s">
        <v>7631</v>
      </c>
      <c r="C780" s="15" t="s">
        <v>11527</v>
      </c>
      <c r="D780" s="15" t="s">
        <v>884</v>
      </c>
      <c r="E780" s="14" t="s">
        <v>7825</v>
      </c>
      <c r="F780" s="15" t="s">
        <v>5358</v>
      </c>
      <c r="G780" s="15" t="s">
        <v>5359</v>
      </c>
    </row>
    <row r="781">
      <c r="A781" s="15" t="s">
        <v>11529</v>
      </c>
      <c r="B781" s="14" t="s">
        <v>7634</v>
      </c>
      <c r="C781" s="15" t="s">
        <v>11530</v>
      </c>
      <c r="D781" s="15" t="s">
        <v>894</v>
      </c>
      <c r="E781" s="14" t="s">
        <v>7828</v>
      </c>
      <c r="F781" s="15" t="s">
        <v>5364</v>
      </c>
      <c r="G781" s="15" t="s">
        <v>5365</v>
      </c>
    </row>
    <row r="782">
      <c r="A782" s="15" t="s">
        <v>11532</v>
      </c>
      <c r="B782" s="14" t="s">
        <v>7636</v>
      </c>
      <c r="C782" s="15" t="s">
        <v>11533</v>
      </c>
      <c r="D782" s="15" t="s">
        <v>901</v>
      </c>
      <c r="E782" s="14" t="s">
        <v>7831</v>
      </c>
      <c r="F782" s="15" t="s">
        <v>5370</v>
      </c>
      <c r="G782" s="15" t="s">
        <v>5371</v>
      </c>
    </row>
    <row r="783">
      <c r="A783" s="15" t="s">
        <v>11535</v>
      </c>
      <c r="B783" s="14" t="s">
        <v>7638</v>
      </c>
      <c r="C783" s="15" t="s">
        <v>11536</v>
      </c>
      <c r="D783" s="15" t="s">
        <v>909</v>
      </c>
      <c r="E783" s="14" t="s">
        <v>7833</v>
      </c>
      <c r="F783" s="15" t="s">
        <v>5376</v>
      </c>
      <c r="G783" s="15" t="s">
        <v>5377</v>
      </c>
    </row>
    <row r="784">
      <c r="A784" s="15" t="s">
        <v>11538</v>
      </c>
      <c r="B784" s="14" t="s">
        <v>7641</v>
      </c>
      <c r="C784" s="15" t="s">
        <v>11539</v>
      </c>
      <c r="D784" s="15" t="s">
        <v>917</v>
      </c>
      <c r="E784" s="14" t="s">
        <v>7836</v>
      </c>
      <c r="F784" s="15" t="s">
        <v>5382</v>
      </c>
      <c r="G784" s="15" t="s">
        <v>5383</v>
      </c>
    </row>
    <row r="785">
      <c r="A785" s="15" t="s">
        <v>11541</v>
      </c>
      <c r="B785" s="14" t="s">
        <v>7644</v>
      </c>
      <c r="C785" s="15" t="s">
        <v>11542</v>
      </c>
      <c r="D785" s="15" t="s">
        <v>925</v>
      </c>
      <c r="E785" s="14" t="s">
        <v>7839</v>
      </c>
      <c r="F785" s="15" t="s">
        <v>5389</v>
      </c>
      <c r="G785" s="15" t="s">
        <v>5390</v>
      </c>
    </row>
    <row r="786">
      <c r="A786" s="15" t="s">
        <v>11544</v>
      </c>
      <c r="B786" s="14" t="s">
        <v>7646</v>
      </c>
      <c r="C786" s="15" t="s">
        <v>11545</v>
      </c>
      <c r="D786" s="15" t="s">
        <v>933</v>
      </c>
      <c r="E786" s="14" t="s">
        <v>7843</v>
      </c>
      <c r="F786" s="15" t="s">
        <v>5395</v>
      </c>
      <c r="G786" s="21" t="s">
        <v>5396</v>
      </c>
    </row>
    <row r="787">
      <c r="A787" s="15" t="s">
        <v>11547</v>
      </c>
      <c r="B787" s="14" t="s">
        <v>7648</v>
      </c>
      <c r="C787" s="15" t="s">
        <v>11548</v>
      </c>
      <c r="D787" s="15" t="s">
        <v>945</v>
      </c>
      <c r="E787" s="14" t="s">
        <v>7622</v>
      </c>
      <c r="F787" s="15" t="s">
        <v>5401</v>
      </c>
      <c r="G787" s="15" t="s">
        <v>5402</v>
      </c>
    </row>
    <row r="788">
      <c r="A788" s="15" t="s">
        <v>11550</v>
      </c>
      <c r="B788" s="14" t="s">
        <v>7651</v>
      </c>
      <c r="C788" s="15" t="s">
        <v>11551</v>
      </c>
      <c r="D788" s="15" t="s">
        <v>953</v>
      </c>
      <c r="E788" s="14" t="s">
        <v>7848</v>
      </c>
      <c r="F788" s="15" t="s">
        <v>5407</v>
      </c>
      <c r="G788" s="15" t="s">
        <v>5408</v>
      </c>
    </row>
    <row r="789">
      <c r="A789" s="15" t="s">
        <v>11553</v>
      </c>
      <c r="B789" s="14" t="s">
        <v>7653</v>
      </c>
      <c r="C789" s="15" t="s">
        <v>11554</v>
      </c>
      <c r="D789" s="15" t="s">
        <v>961</v>
      </c>
      <c r="E789" s="14" t="s">
        <v>7851</v>
      </c>
      <c r="F789" s="15" t="s">
        <v>5413</v>
      </c>
      <c r="G789" s="15" t="s">
        <v>5414</v>
      </c>
    </row>
    <row r="790">
      <c r="A790" s="15" t="s">
        <v>11555</v>
      </c>
      <c r="B790" s="14" t="s">
        <v>7655</v>
      </c>
      <c r="C790" s="15" t="s">
        <v>11556</v>
      </c>
      <c r="D790" s="15" t="s">
        <v>969</v>
      </c>
      <c r="E790" s="14" t="s">
        <v>7854</v>
      </c>
      <c r="F790" s="15" t="s">
        <v>5419</v>
      </c>
      <c r="G790" s="15" t="s">
        <v>5420</v>
      </c>
    </row>
    <row r="791">
      <c r="A791" s="15" t="s">
        <v>11558</v>
      </c>
      <c r="B791" s="14" t="s">
        <v>7657</v>
      </c>
      <c r="C791" s="15" t="s">
        <v>11559</v>
      </c>
      <c r="D791" s="15" t="s">
        <v>979</v>
      </c>
      <c r="E791" s="14" t="s">
        <v>7856</v>
      </c>
      <c r="F791" s="15" t="s">
        <v>5425</v>
      </c>
      <c r="G791" s="15" t="s">
        <v>5426</v>
      </c>
    </row>
    <row r="792">
      <c r="A792" s="15" t="s">
        <v>11561</v>
      </c>
      <c r="B792" s="14" t="s">
        <v>7660</v>
      </c>
      <c r="C792" s="15" t="s">
        <v>11562</v>
      </c>
      <c r="D792" s="15" t="s">
        <v>986</v>
      </c>
      <c r="E792" s="14" t="s">
        <v>7859</v>
      </c>
      <c r="F792" s="15" t="s">
        <v>5431</v>
      </c>
      <c r="G792" s="15" t="s">
        <v>5432</v>
      </c>
    </row>
    <row r="793">
      <c r="A793" s="15" t="s">
        <v>11564</v>
      </c>
      <c r="B793" s="14" t="s">
        <v>7662</v>
      </c>
      <c r="C793" s="15" t="s">
        <v>11565</v>
      </c>
      <c r="D793" s="15" t="s">
        <v>994</v>
      </c>
      <c r="E793" s="14" t="s">
        <v>7862</v>
      </c>
      <c r="F793" s="15" t="s">
        <v>5437</v>
      </c>
      <c r="G793" s="15" t="s">
        <v>5438</v>
      </c>
    </row>
    <row r="794">
      <c r="A794" s="15" t="s">
        <v>11567</v>
      </c>
      <c r="B794" s="14" t="s">
        <v>7665</v>
      </c>
      <c r="C794" s="15" t="s">
        <v>11568</v>
      </c>
      <c r="D794" s="15" t="s">
        <v>1002</v>
      </c>
      <c r="E794" s="14" t="s">
        <v>7864</v>
      </c>
      <c r="F794" s="15" t="s">
        <v>5443</v>
      </c>
      <c r="G794" s="15" t="s">
        <v>5444</v>
      </c>
    </row>
    <row r="795">
      <c r="A795" s="15" t="s">
        <v>11569</v>
      </c>
      <c r="B795" s="14" t="s">
        <v>7667</v>
      </c>
      <c r="C795" s="15" t="s">
        <v>11570</v>
      </c>
      <c r="D795" s="15" t="s">
        <v>1010</v>
      </c>
      <c r="E795" s="14" t="s">
        <v>7866</v>
      </c>
      <c r="F795" s="15" t="s">
        <v>5449</v>
      </c>
      <c r="G795" s="15" t="s">
        <v>5450</v>
      </c>
    </row>
    <row r="796">
      <c r="A796" s="15" t="s">
        <v>11571</v>
      </c>
      <c r="B796" s="14" t="s">
        <v>7669</v>
      </c>
      <c r="C796" s="15" t="s">
        <v>11572</v>
      </c>
      <c r="D796" s="15" t="s">
        <v>1036</v>
      </c>
      <c r="E796" s="14" t="s">
        <v>7868</v>
      </c>
      <c r="F796" s="15" t="s">
        <v>5455</v>
      </c>
      <c r="G796" s="15" t="s">
        <v>5456</v>
      </c>
    </row>
    <row r="797">
      <c r="A797" s="15" t="s">
        <v>11573</v>
      </c>
      <c r="B797" s="14" t="s">
        <v>7671</v>
      </c>
      <c r="C797" s="15" t="s">
        <v>11574</v>
      </c>
      <c r="D797" s="15" t="s">
        <v>1028</v>
      </c>
      <c r="E797" s="14" t="s">
        <v>7624</v>
      </c>
      <c r="F797" s="15" t="s">
        <v>5461</v>
      </c>
      <c r="G797" s="15" t="s">
        <v>5462</v>
      </c>
    </row>
    <row r="798">
      <c r="A798" s="15" t="s">
        <v>11576</v>
      </c>
      <c r="B798" s="14" t="s">
        <v>7673</v>
      </c>
      <c r="C798" s="15" t="s">
        <v>11577</v>
      </c>
      <c r="D798" s="15" t="s">
        <v>1044</v>
      </c>
      <c r="E798" s="14" t="s">
        <v>7873</v>
      </c>
      <c r="F798" s="15" t="s">
        <v>5467</v>
      </c>
      <c r="G798" s="15" t="s">
        <v>5468</v>
      </c>
    </row>
    <row r="799">
      <c r="A799" s="15" t="s">
        <v>11579</v>
      </c>
      <c r="B799" s="14" t="s">
        <v>7675</v>
      </c>
      <c r="C799" s="15" t="s">
        <v>11580</v>
      </c>
      <c r="D799" s="15" t="s">
        <v>1057</v>
      </c>
      <c r="E799" s="14" t="s">
        <v>7875</v>
      </c>
      <c r="F799" s="15" t="s">
        <v>5473</v>
      </c>
      <c r="G799" s="15" t="s">
        <v>5474</v>
      </c>
    </row>
    <row r="800">
      <c r="A800" s="15" t="s">
        <v>11582</v>
      </c>
      <c r="B800" s="14" t="s">
        <v>7677</v>
      </c>
      <c r="C800" s="15" t="s">
        <v>11583</v>
      </c>
      <c r="D800" s="15" t="s">
        <v>1065</v>
      </c>
      <c r="E800" s="14" t="s">
        <v>7878</v>
      </c>
      <c r="F800" s="15" t="s">
        <v>5479</v>
      </c>
      <c r="G800" s="21" t="s">
        <v>5480</v>
      </c>
    </row>
    <row r="801">
      <c r="A801" s="15" t="s">
        <v>11585</v>
      </c>
      <c r="B801" s="14" t="s">
        <v>7679</v>
      </c>
      <c r="C801" s="15" t="s">
        <v>11586</v>
      </c>
      <c r="D801" s="15" t="s">
        <v>1075</v>
      </c>
      <c r="E801" s="14" t="s">
        <v>7881</v>
      </c>
      <c r="F801" s="15" t="s">
        <v>5485</v>
      </c>
      <c r="G801" s="15" t="s">
        <v>5486</v>
      </c>
    </row>
    <row r="802">
      <c r="A802" s="15" t="s">
        <v>11587</v>
      </c>
      <c r="B802" s="14" t="s">
        <v>7681</v>
      </c>
      <c r="C802" s="15" t="s">
        <v>11588</v>
      </c>
      <c r="D802" s="15" t="s">
        <v>1082</v>
      </c>
      <c r="E802" s="14" t="s">
        <v>7884</v>
      </c>
      <c r="F802" s="15" t="s">
        <v>7986</v>
      </c>
      <c r="G802" s="15" t="s">
        <v>5492</v>
      </c>
    </row>
    <row r="803">
      <c r="A803" s="15" t="s">
        <v>11589</v>
      </c>
      <c r="B803" s="14" t="s">
        <v>7684</v>
      </c>
      <c r="C803" s="15" t="s">
        <v>11590</v>
      </c>
      <c r="D803" s="15" t="s">
        <v>136</v>
      </c>
      <c r="E803" s="14" t="s">
        <v>7886</v>
      </c>
      <c r="F803" s="15" t="s">
        <v>5497</v>
      </c>
      <c r="G803" s="15" t="s">
        <v>5498</v>
      </c>
    </row>
    <row r="804">
      <c r="A804" s="15" t="s">
        <v>11592</v>
      </c>
      <c r="B804" s="14" t="s">
        <v>7686</v>
      </c>
      <c r="C804" s="15" t="s">
        <v>11593</v>
      </c>
      <c r="D804" s="15" t="s">
        <v>1099</v>
      </c>
      <c r="E804" s="14" t="s">
        <v>7889</v>
      </c>
      <c r="F804" s="15" t="s">
        <v>5503</v>
      </c>
      <c r="G804" s="15" t="s">
        <v>5504</v>
      </c>
    </row>
    <row r="805">
      <c r="A805" s="15" t="s">
        <v>11595</v>
      </c>
      <c r="B805" s="14" t="s">
        <v>7688</v>
      </c>
      <c r="C805" s="15" t="s">
        <v>11596</v>
      </c>
      <c r="D805" s="15" t="s">
        <v>1113</v>
      </c>
      <c r="E805" s="14" t="s">
        <v>7891</v>
      </c>
      <c r="F805" s="15" t="s">
        <v>5509</v>
      </c>
      <c r="G805" s="15" t="s">
        <v>5510</v>
      </c>
    </row>
    <row r="806">
      <c r="A806" s="15" t="s">
        <v>11598</v>
      </c>
      <c r="B806" s="14" t="s">
        <v>7690</v>
      </c>
      <c r="C806" s="15" t="s">
        <v>11599</v>
      </c>
      <c r="D806" s="15" t="s">
        <v>1123</v>
      </c>
      <c r="E806" s="14" t="s">
        <v>7893</v>
      </c>
      <c r="F806" s="15" t="s">
        <v>5515</v>
      </c>
      <c r="G806" s="15" t="s">
        <v>5516</v>
      </c>
    </row>
    <row r="807">
      <c r="A807" s="15" t="s">
        <v>11601</v>
      </c>
      <c r="B807" s="14" t="s">
        <v>7692</v>
      </c>
      <c r="C807" s="15" t="s">
        <v>11602</v>
      </c>
      <c r="D807" s="15" t="s">
        <v>1131</v>
      </c>
      <c r="E807" s="14" t="s">
        <v>7627</v>
      </c>
      <c r="F807" s="15" t="s">
        <v>5521</v>
      </c>
      <c r="G807" s="15" t="s">
        <v>5522</v>
      </c>
    </row>
    <row r="808">
      <c r="A808" s="15" t="s">
        <v>11604</v>
      </c>
      <c r="B808" s="14" t="s">
        <v>7694</v>
      </c>
      <c r="C808" s="15" t="s">
        <v>11605</v>
      </c>
      <c r="D808" s="15" t="s">
        <v>1139</v>
      </c>
      <c r="E808" s="14" t="s">
        <v>7899</v>
      </c>
      <c r="F808" s="15" t="s">
        <v>5527</v>
      </c>
      <c r="G808" s="15" t="s">
        <v>5528</v>
      </c>
    </row>
    <row r="809">
      <c r="A809" s="15" t="s">
        <v>11607</v>
      </c>
      <c r="B809" s="14" t="s">
        <v>7696</v>
      </c>
      <c r="C809" s="15" t="s">
        <v>11608</v>
      </c>
      <c r="D809" s="15" t="s">
        <v>1161</v>
      </c>
      <c r="E809" s="14" t="s">
        <v>7901</v>
      </c>
      <c r="F809" s="15" t="s">
        <v>5533</v>
      </c>
      <c r="G809" s="15" t="s">
        <v>5534</v>
      </c>
    </row>
    <row r="810">
      <c r="A810" s="15" t="s">
        <v>11610</v>
      </c>
      <c r="B810" s="14" t="s">
        <v>7698</v>
      </c>
      <c r="C810" s="15" t="s">
        <v>11611</v>
      </c>
      <c r="D810" s="15" t="s">
        <v>1171</v>
      </c>
      <c r="E810" s="14" t="s">
        <v>7903</v>
      </c>
      <c r="F810" s="15" t="s">
        <v>5539</v>
      </c>
      <c r="G810" s="15" t="s">
        <v>5540</v>
      </c>
    </row>
    <row r="811">
      <c r="A811" s="15" t="s">
        <v>11613</v>
      </c>
      <c r="B811" s="14" t="s">
        <v>7700</v>
      </c>
      <c r="C811" s="15" t="s">
        <v>11614</v>
      </c>
      <c r="D811" s="15" t="s">
        <v>1183</v>
      </c>
      <c r="E811" s="14" t="s">
        <v>7905</v>
      </c>
      <c r="F811" s="15" t="s">
        <v>5545</v>
      </c>
      <c r="G811" s="15" t="s">
        <v>5546</v>
      </c>
    </row>
    <row r="812">
      <c r="A812" s="15" t="s">
        <v>11616</v>
      </c>
      <c r="B812" s="14" t="s">
        <v>7702</v>
      </c>
      <c r="C812" s="15" t="s">
        <v>11617</v>
      </c>
      <c r="D812" s="15" t="s">
        <v>1190</v>
      </c>
      <c r="E812" s="14" t="s">
        <v>7908</v>
      </c>
      <c r="F812" s="15" t="s">
        <v>5550</v>
      </c>
      <c r="G812" s="15" t="s">
        <v>5551</v>
      </c>
    </row>
    <row r="813">
      <c r="A813" s="15" t="s">
        <v>11619</v>
      </c>
      <c r="B813" s="14" t="s">
        <v>7704</v>
      </c>
      <c r="C813" s="15" t="s">
        <v>11620</v>
      </c>
      <c r="D813" s="15" t="s">
        <v>1198</v>
      </c>
      <c r="E813" s="14" t="s">
        <v>7910</v>
      </c>
      <c r="F813" s="15" t="s">
        <v>5556</v>
      </c>
      <c r="G813" s="15" t="s">
        <v>5557</v>
      </c>
    </row>
    <row r="814">
      <c r="A814" s="15" t="s">
        <v>11622</v>
      </c>
      <c r="B814" s="14" t="s">
        <v>7707</v>
      </c>
      <c r="C814" s="15" t="s">
        <v>11623</v>
      </c>
      <c r="D814" s="15" t="s">
        <v>1204</v>
      </c>
      <c r="E814" s="14" t="s">
        <v>7913</v>
      </c>
      <c r="F814" s="15" t="s">
        <v>5562</v>
      </c>
      <c r="G814" s="15" t="s">
        <v>5563</v>
      </c>
    </row>
    <row r="815">
      <c r="A815" s="15" t="s">
        <v>11624</v>
      </c>
      <c r="B815" s="14" t="s">
        <v>7709</v>
      </c>
      <c r="C815" s="15" t="s">
        <v>11625</v>
      </c>
      <c r="D815" s="15" t="s">
        <v>1212</v>
      </c>
      <c r="E815" s="14" t="s">
        <v>7915</v>
      </c>
      <c r="F815" s="15" t="s">
        <v>5568</v>
      </c>
      <c r="G815" s="21" t="s">
        <v>5569</v>
      </c>
    </row>
    <row r="816">
      <c r="A816" s="15" t="s">
        <v>11627</v>
      </c>
      <c r="B816" s="14" t="s">
        <v>7711</v>
      </c>
      <c r="C816" s="15" t="s">
        <v>11628</v>
      </c>
      <c r="D816" s="15" t="s">
        <v>1220</v>
      </c>
      <c r="E816" s="14" t="s">
        <v>7918</v>
      </c>
      <c r="F816" s="15" t="s">
        <v>5574</v>
      </c>
      <c r="G816" s="15" t="s">
        <v>5575</v>
      </c>
    </row>
    <row r="817">
      <c r="A817" s="15" t="s">
        <v>11631</v>
      </c>
      <c r="B817" s="14" t="s">
        <v>7713</v>
      </c>
      <c r="C817" s="15" t="s">
        <v>11632</v>
      </c>
      <c r="D817" s="15" t="s">
        <v>1228</v>
      </c>
      <c r="E817" s="14" t="s">
        <v>7629</v>
      </c>
      <c r="F817" s="15" t="s">
        <v>5580</v>
      </c>
      <c r="G817" s="15" t="s">
        <v>5581</v>
      </c>
    </row>
    <row r="818">
      <c r="A818" s="15" t="s">
        <v>11634</v>
      </c>
      <c r="B818" s="14" t="s">
        <v>7715</v>
      </c>
      <c r="C818" s="15" t="s">
        <v>11635</v>
      </c>
      <c r="D818" s="15" t="s">
        <v>19</v>
      </c>
      <c r="E818" s="14" t="s">
        <v>15677</v>
      </c>
      <c r="F818" s="15" t="s">
        <v>1639</v>
      </c>
      <c r="G818" s="15" t="s">
        <v>1640</v>
      </c>
    </row>
    <row r="819">
      <c r="A819" s="15" t="s">
        <v>11637</v>
      </c>
      <c r="B819" s="14" t="s">
        <v>7717</v>
      </c>
      <c r="C819" s="15" t="s">
        <v>11638</v>
      </c>
      <c r="D819" s="15" t="s">
        <v>28</v>
      </c>
      <c r="E819" s="14" t="s">
        <v>15678</v>
      </c>
      <c r="F819" s="15" t="s">
        <v>15679</v>
      </c>
      <c r="G819" s="15" t="s">
        <v>15680</v>
      </c>
    </row>
    <row r="820">
      <c r="A820" s="15" t="s">
        <v>11640</v>
      </c>
      <c r="B820" s="14" t="s">
        <v>7719</v>
      </c>
      <c r="C820" s="15" t="s">
        <v>11641</v>
      </c>
      <c r="D820" s="15" t="s">
        <v>36</v>
      </c>
      <c r="E820" s="14" t="s">
        <v>15681</v>
      </c>
      <c r="F820" s="15" t="s">
        <v>15682</v>
      </c>
      <c r="G820" s="15" t="s">
        <v>15683</v>
      </c>
    </row>
    <row r="821">
      <c r="A821" s="15" t="s">
        <v>11643</v>
      </c>
      <c r="B821" s="14" t="s">
        <v>7721</v>
      </c>
      <c r="C821" s="15" t="s">
        <v>11644</v>
      </c>
      <c r="D821" s="15" t="s">
        <v>46</v>
      </c>
      <c r="E821" s="14" t="s">
        <v>15684</v>
      </c>
      <c r="F821" s="15" t="s">
        <v>1650</v>
      </c>
      <c r="G821" s="15" t="s">
        <v>1651</v>
      </c>
    </row>
    <row r="822">
      <c r="A822" s="15" t="s">
        <v>11646</v>
      </c>
      <c r="B822" s="14" t="s">
        <v>7723</v>
      </c>
      <c r="C822" s="15" t="s">
        <v>11647</v>
      </c>
      <c r="D822" s="15" t="s">
        <v>55</v>
      </c>
      <c r="E822" s="14" t="s">
        <v>15685</v>
      </c>
      <c r="F822" s="15" t="s">
        <v>3986</v>
      </c>
      <c r="G822" s="15" t="s">
        <v>3987</v>
      </c>
    </row>
    <row r="823">
      <c r="A823" s="15" t="s">
        <v>11649</v>
      </c>
      <c r="B823" s="14" t="s">
        <v>7725</v>
      </c>
      <c r="C823" s="15" t="s">
        <v>11650</v>
      </c>
      <c r="D823" s="15" t="s">
        <v>63</v>
      </c>
      <c r="E823" s="14" t="s">
        <v>15686</v>
      </c>
      <c r="F823" s="15" t="s">
        <v>3927</v>
      </c>
      <c r="G823" s="15" t="s">
        <v>3928</v>
      </c>
    </row>
    <row r="824">
      <c r="A824" s="15" t="s">
        <v>11652</v>
      </c>
      <c r="B824" s="14" t="s">
        <v>7727</v>
      </c>
      <c r="C824" s="15" t="s">
        <v>11653</v>
      </c>
      <c r="D824" s="15" t="s">
        <v>71</v>
      </c>
      <c r="E824" s="14" t="s">
        <v>15687</v>
      </c>
      <c r="F824" s="15" t="s">
        <v>3939</v>
      </c>
      <c r="G824" s="15" t="s">
        <v>3940</v>
      </c>
    </row>
    <row r="825">
      <c r="A825" s="15" t="s">
        <v>11655</v>
      </c>
      <c r="B825" s="14" t="s">
        <v>7729</v>
      </c>
      <c r="C825" s="15" t="s">
        <v>11656</v>
      </c>
      <c r="D825" s="15" t="s">
        <v>79</v>
      </c>
      <c r="E825" s="14" t="s">
        <v>15688</v>
      </c>
      <c r="F825" s="15" t="s">
        <v>15689</v>
      </c>
      <c r="G825" s="15" t="s">
        <v>15690</v>
      </c>
    </row>
    <row r="826">
      <c r="A826" s="15" t="s">
        <v>11658</v>
      </c>
      <c r="B826" s="14" t="s">
        <v>7731</v>
      </c>
      <c r="C826" s="15" t="s">
        <v>11659</v>
      </c>
      <c r="D826" s="15" t="s">
        <v>87</v>
      </c>
      <c r="E826" s="14" t="s">
        <v>15691</v>
      </c>
      <c r="F826" s="15" t="s">
        <v>15692</v>
      </c>
      <c r="G826" s="15" t="s">
        <v>2897</v>
      </c>
    </row>
    <row r="827">
      <c r="A827" s="15" t="s">
        <v>11661</v>
      </c>
      <c r="B827" s="14" t="s">
        <v>7734</v>
      </c>
      <c r="C827" s="15" t="s">
        <v>11662</v>
      </c>
      <c r="D827" s="15" t="s">
        <v>95</v>
      </c>
      <c r="E827" s="14" t="s">
        <v>15677</v>
      </c>
      <c r="F827" s="15" t="s">
        <v>3897</v>
      </c>
      <c r="G827" s="15" t="s">
        <v>3898</v>
      </c>
    </row>
    <row r="828">
      <c r="A828" s="15" t="s">
        <v>11664</v>
      </c>
      <c r="B828" s="14" t="s">
        <v>7736</v>
      </c>
      <c r="C828" s="15" t="s">
        <v>11665</v>
      </c>
      <c r="D828" s="15" t="s">
        <v>103</v>
      </c>
      <c r="E828" s="14" t="s">
        <v>15693</v>
      </c>
      <c r="F828" s="15" t="s">
        <v>3951</v>
      </c>
      <c r="G828" s="15" t="s">
        <v>3952</v>
      </c>
    </row>
    <row r="829">
      <c r="A829" s="15" t="s">
        <v>11667</v>
      </c>
      <c r="B829" s="14" t="s">
        <v>7738</v>
      </c>
      <c r="C829" s="15" t="s">
        <v>11668</v>
      </c>
      <c r="D829" s="15" t="s">
        <v>111</v>
      </c>
      <c r="E829" s="14" t="s">
        <v>15694</v>
      </c>
      <c r="F829" s="15" t="s">
        <v>3956</v>
      </c>
      <c r="G829" s="15" t="s">
        <v>3957</v>
      </c>
    </row>
    <row r="830">
      <c r="A830" s="15" t="s">
        <v>11670</v>
      </c>
      <c r="B830" s="14" t="s">
        <v>7740</v>
      </c>
      <c r="C830" s="15" t="s">
        <v>11671</v>
      </c>
      <c r="D830" s="15" t="s">
        <v>119</v>
      </c>
      <c r="E830" s="14" t="s">
        <v>15695</v>
      </c>
      <c r="F830" s="15" t="s">
        <v>15696</v>
      </c>
      <c r="G830" s="15" t="s">
        <v>15697</v>
      </c>
    </row>
    <row r="831">
      <c r="A831" s="15" t="s">
        <v>11673</v>
      </c>
      <c r="B831" s="14" t="s">
        <v>7743</v>
      </c>
      <c r="C831" s="15" t="s">
        <v>11674</v>
      </c>
      <c r="D831" s="15" t="s">
        <v>129</v>
      </c>
      <c r="E831" s="14" t="s">
        <v>15698</v>
      </c>
      <c r="F831" s="15" t="s">
        <v>15699</v>
      </c>
      <c r="G831" s="15" t="s">
        <v>15700</v>
      </c>
    </row>
    <row r="832">
      <c r="A832" s="15" t="s">
        <v>11676</v>
      </c>
      <c r="B832" s="14" t="s">
        <v>7837</v>
      </c>
      <c r="C832" s="15" t="s">
        <v>11677</v>
      </c>
      <c r="D832" s="15" t="s">
        <v>138</v>
      </c>
      <c r="E832" s="14" t="s">
        <v>15701</v>
      </c>
      <c r="F832" s="15" t="s">
        <v>3891</v>
      </c>
      <c r="G832" s="15" t="s">
        <v>15702</v>
      </c>
    </row>
    <row r="833">
      <c r="A833" s="15" t="s">
        <v>11679</v>
      </c>
      <c r="B833" s="14" t="s">
        <v>7841</v>
      </c>
      <c r="C833" s="15" t="s">
        <v>11680</v>
      </c>
      <c r="D833" s="15" t="s">
        <v>145</v>
      </c>
      <c r="E833" s="14" t="s">
        <v>15703</v>
      </c>
      <c r="F833" s="15" t="s">
        <v>3933</v>
      </c>
      <c r="G833" s="15" t="s">
        <v>15704</v>
      </c>
    </row>
    <row r="834">
      <c r="A834" s="15" t="s">
        <v>11682</v>
      </c>
      <c r="B834" s="14" t="s">
        <v>7747</v>
      </c>
      <c r="C834" s="15" t="s">
        <v>11683</v>
      </c>
      <c r="D834" s="15" t="s">
        <v>153</v>
      </c>
      <c r="E834" s="14" t="s">
        <v>15705</v>
      </c>
      <c r="F834" s="15" t="s">
        <v>15706</v>
      </c>
      <c r="G834" s="15" t="s">
        <v>15707</v>
      </c>
    </row>
    <row r="835">
      <c r="A835" s="15" t="s">
        <v>11685</v>
      </c>
      <c r="B835" s="14" t="s">
        <v>7749</v>
      </c>
      <c r="C835" s="15" t="s">
        <v>11686</v>
      </c>
      <c r="D835" s="15" t="s">
        <v>161</v>
      </c>
      <c r="E835" s="14" t="s">
        <v>15708</v>
      </c>
      <c r="F835" s="15" t="s">
        <v>3873</v>
      </c>
      <c r="G835" s="15" t="s">
        <v>3874</v>
      </c>
    </row>
    <row r="836">
      <c r="A836" s="15" t="s">
        <v>11688</v>
      </c>
      <c r="B836" s="14" t="s">
        <v>7751</v>
      </c>
      <c r="C836" s="15" t="s">
        <v>11689</v>
      </c>
      <c r="D836" s="15" t="s">
        <v>169</v>
      </c>
      <c r="E836" s="14" t="s">
        <v>15709</v>
      </c>
      <c r="F836" s="15" t="s">
        <v>15710</v>
      </c>
      <c r="G836" s="15" t="s">
        <v>15711</v>
      </c>
    </row>
    <row r="837">
      <c r="A837" s="15" t="s">
        <v>11691</v>
      </c>
      <c r="B837" s="14" t="s">
        <v>7753</v>
      </c>
      <c r="C837" s="15" t="s">
        <v>11692</v>
      </c>
      <c r="D837" s="15" t="s">
        <v>177</v>
      </c>
      <c r="E837" s="14" t="s">
        <v>15678</v>
      </c>
      <c r="F837" s="15" t="s">
        <v>15712</v>
      </c>
      <c r="G837" s="15" t="s">
        <v>15713</v>
      </c>
    </row>
    <row r="838">
      <c r="A838" s="15" t="s">
        <v>11694</v>
      </c>
      <c r="B838" s="14" t="s">
        <v>7755</v>
      </c>
      <c r="C838" s="15" t="s">
        <v>11695</v>
      </c>
      <c r="D838" s="15" t="s">
        <v>185</v>
      </c>
      <c r="E838" s="14" t="s">
        <v>15714</v>
      </c>
      <c r="F838" s="15" t="s">
        <v>15715</v>
      </c>
      <c r="G838" s="15" t="s">
        <v>15716</v>
      </c>
    </row>
    <row r="839">
      <c r="A839" s="15" t="s">
        <v>11697</v>
      </c>
      <c r="B839" s="14" t="s">
        <v>7757</v>
      </c>
      <c r="C839" s="15" t="s">
        <v>11698</v>
      </c>
      <c r="D839" s="15" t="s">
        <v>193</v>
      </c>
      <c r="E839" s="14" t="s">
        <v>15717</v>
      </c>
      <c r="F839" s="15" t="s">
        <v>5112</v>
      </c>
      <c r="G839" s="15" t="s">
        <v>5113</v>
      </c>
    </row>
    <row r="840">
      <c r="A840" s="15" t="s">
        <v>11700</v>
      </c>
      <c r="B840" s="14" t="s">
        <v>7759</v>
      </c>
      <c r="C840" s="15" t="s">
        <v>11701</v>
      </c>
      <c r="D840" s="15" t="s">
        <v>201</v>
      </c>
      <c r="E840" s="14" t="s">
        <v>15718</v>
      </c>
      <c r="F840" s="15" t="s">
        <v>3974</v>
      </c>
      <c r="G840" s="15" t="s">
        <v>3975</v>
      </c>
    </row>
    <row r="841">
      <c r="A841" s="15" t="s">
        <v>11703</v>
      </c>
      <c r="B841" s="14" t="s">
        <v>7761</v>
      </c>
      <c r="C841" s="15" t="s">
        <v>11704</v>
      </c>
      <c r="D841" s="15" t="s">
        <v>211</v>
      </c>
      <c r="E841" s="14" t="s">
        <v>15719</v>
      </c>
      <c r="F841" s="15" t="s">
        <v>5290</v>
      </c>
      <c r="G841" s="15" t="s">
        <v>5291</v>
      </c>
    </row>
    <row r="842">
      <c r="A842" s="15" t="s">
        <v>11706</v>
      </c>
      <c r="B842" s="14" t="s">
        <v>7763</v>
      </c>
      <c r="C842" s="15" t="s">
        <v>11707</v>
      </c>
      <c r="D842" s="15" t="s">
        <v>218</v>
      </c>
      <c r="E842" s="14" t="s">
        <v>15720</v>
      </c>
      <c r="F842" s="15" t="s">
        <v>15721</v>
      </c>
      <c r="G842" s="15" t="s">
        <v>15722</v>
      </c>
    </row>
    <row r="843">
      <c r="A843" s="15" t="s">
        <v>11709</v>
      </c>
      <c r="B843" s="14" t="s">
        <v>7765</v>
      </c>
      <c r="C843" s="15" t="s">
        <v>11710</v>
      </c>
      <c r="D843" s="15" t="s">
        <v>226</v>
      </c>
      <c r="E843" s="14" t="s">
        <v>15723</v>
      </c>
      <c r="F843" s="15" t="s">
        <v>15724</v>
      </c>
      <c r="G843" s="15" t="s">
        <v>15725</v>
      </c>
    </row>
    <row r="844">
      <c r="A844" s="15" t="s">
        <v>11712</v>
      </c>
      <c r="B844" s="14" t="s">
        <v>7767</v>
      </c>
      <c r="C844" s="15" t="s">
        <v>11713</v>
      </c>
      <c r="D844" s="15" t="s">
        <v>234</v>
      </c>
      <c r="E844" s="14" t="s">
        <v>15726</v>
      </c>
      <c r="F844" s="15" t="s">
        <v>5106</v>
      </c>
      <c r="G844" s="15" t="s">
        <v>15727</v>
      </c>
    </row>
    <row r="845">
      <c r="A845" s="15" t="s">
        <v>11715</v>
      </c>
      <c r="B845" s="14" t="s">
        <v>7769</v>
      </c>
      <c r="C845" s="15" t="s">
        <v>11716</v>
      </c>
      <c r="D845" s="15" t="s">
        <v>244</v>
      </c>
      <c r="E845" s="14" t="s">
        <v>15728</v>
      </c>
      <c r="F845" s="15" t="s">
        <v>5154</v>
      </c>
      <c r="G845" s="15" t="s">
        <v>5155</v>
      </c>
    </row>
    <row r="846">
      <c r="A846" s="15" t="s">
        <v>11718</v>
      </c>
      <c r="B846" s="14" t="s">
        <v>7771</v>
      </c>
      <c r="C846" s="15" t="s">
        <v>11719</v>
      </c>
      <c r="D846" s="15" t="s">
        <v>254</v>
      </c>
      <c r="E846" s="14" t="s">
        <v>15729</v>
      </c>
      <c r="F846" s="15" t="s">
        <v>15730</v>
      </c>
    </row>
    <row r="847">
      <c r="A847" s="15" t="s">
        <v>11721</v>
      </c>
      <c r="B847" s="14" t="s">
        <v>7773</v>
      </c>
      <c r="C847" s="15" t="s">
        <v>11722</v>
      </c>
      <c r="D847" s="15" t="s">
        <v>262</v>
      </c>
      <c r="E847" s="14" t="s">
        <v>15681</v>
      </c>
      <c r="F847" s="15" t="s">
        <v>15731</v>
      </c>
      <c r="G847" s="21" t="s">
        <v>15732</v>
      </c>
    </row>
    <row r="848">
      <c r="A848" s="15" t="s">
        <v>11724</v>
      </c>
      <c r="B848" s="14" t="s">
        <v>7775</v>
      </c>
      <c r="C848" s="15" t="s">
        <v>11725</v>
      </c>
      <c r="D848" s="15" t="s">
        <v>268</v>
      </c>
      <c r="E848" s="14" t="s">
        <v>15733</v>
      </c>
      <c r="F848" s="15" t="s">
        <v>15734</v>
      </c>
      <c r="G848" s="15" t="s">
        <v>15735</v>
      </c>
    </row>
    <row r="849">
      <c r="A849" s="15" t="s">
        <v>11727</v>
      </c>
      <c r="B849" s="14" t="s">
        <v>7777</v>
      </c>
      <c r="C849" s="15" t="s">
        <v>11728</v>
      </c>
      <c r="D849" s="15" t="s">
        <v>278</v>
      </c>
      <c r="E849" s="14" t="s">
        <v>15736</v>
      </c>
      <c r="F849" s="15" t="s">
        <v>15737</v>
      </c>
      <c r="G849" s="15" t="s">
        <v>15738</v>
      </c>
    </row>
    <row r="850">
      <c r="A850" s="15" t="s">
        <v>11730</v>
      </c>
      <c r="B850" s="14" t="s">
        <v>7780</v>
      </c>
      <c r="C850" s="15" t="s">
        <v>11731</v>
      </c>
      <c r="D850" s="15" t="s">
        <v>286</v>
      </c>
      <c r="E850" s="14" t="s">
        <v>15739</v>
      </c>
      <c r="F850" s="15" t="s">
        <v>15740</v>
      </c>
    </row>
    <row r="851">
      <c r="A851" s="15" t="s">
        <v>11733</v>
      </c>
      <c r="B851" s="14" t="s">
        <v>7783</v>
      </c>
      <c r="C851" s="15" t="s">
        <v>11734</v>
      </c>
      <c r="D851" s="15" t="s">
        <v>296</v>
      </c>
      <c r="E851" s="14" t="s">
        <v>15741</v>
      </c>
      <c r="F851" s="15" t="s">
        <v>15742</v>
      </c>
      <c r="G851" s="15" t="s">
        <v>15743</v>
      </c>
    </row>
    <row r="852">
      <c r="A852" s="15" t="s">
        <v>11736</v>
      </c>
      <c r="B852" s="14" t="s">
        <v>7785</v>
      </c>
      <c r="C852" s="15" t="s">
        <v>11737</v>
      </c>
      <c r="D852" s="15" t="s">
        <v>303</v>
      </c>
      <c r="E852" s="14" t="s">
        <v>15744</v>
      </c>
      <c r="F852" s="15" t="s">
        <v>15745</v>
      </c>
      <c r="G852" s="15" t="s">
        <v>15746</v>
      </c>
    </row>
    <row r="853">
      <c r="A853" s="15" t="s">
        <v>11739</v>
      </c>
      <c r="B853" s="14" t="s">
        <v>7788</v>
      </c>
      <c r="C853" s="15" t="s">
        <v>11740</v>
      </c>
      <c r="D853" s="15" t="s">
        <v>313</v>
      </c>
      <c r="E853" s="14" t="s">
        <v>15747</v>
      </c>
      <c r="F853" s="15" t="s">
        <v>15748</v>
      </c>
    </row>
    <row r="854">
      <c r="A854" s="15" t="s">
        <v>11742</v>
      </c>
      <c r="B854" s="14" t="s">
        <v>7790</v>
      </c>
      <c r="C854" s="15" t="s">
        <v>11743</v>
      </c>
      <c r="D854" s="15" t="s">
        <v>336</v>
      </c>
      <c r="E854" s="14" t="s">
        <v>15749</v>
      </c>
      <c r="F854" s="15" t="s">
        <v>15750</v>
      </c>
    </row>
    <row r="855">
      <c r="A855" s="15" t="s">
        <v>11745</v>
      </c>
      <c r="B855" s="14" t="s">
        <v>7793</v>
      </c>
      <c r="C855" s="15" t="s">
        <v>11746</v>
      </c>
      <c r="D855" s="15" t="s">
        <v>344</v>
      </c>
      <c r="E855" s="14" t="s">
        <v>15751</v>
      </c>
      <c r="F855" s="15" t="s">
        <v>15752</v>
      </c>
    </row>
    <row r="856">
      <c r="A856" s="15" t="s">
        <v>11748</v>
      </c>
      <c r="B856" s="14" t="s">
        <v>7795</v>
      </c>
      <c r="C856" s="15" t="s">
        <v>11749</v>
      </c>
      <c r="D856" s="15" t="s">
        <v>352</v>
      </c>
      <c r="E856" s="14" t="s">
        <v>15753</v>
      </c>
      <c r="F856" s="15" t="s">
        <v>15754</v>
      </c>
    </row>
    <row r="857">
      <c r="A857" s="15" t="s">
        <v>11751</v>
      </c>
      <c r="B857" s="14" t="s">
        <v>7798</v>
      </c>
      <c r="C857" s="15" t="s">
        <v>11752</v>
      </c>
      <c r="D857" s="15" t="s">
        <v>359</v>
      </c>
      <c r="E857" s="14" t="s">
        <v>15684</v>
      </c>
      <c r="F857" s="15" t="s">
        <v>15755</v>
      </c>
    </row>
    <row r="858">
      <c r="A858" s="15" t="s">
        <v>11754</v>
      </c>
      <c r="B858" s="14" t="s">
        <v>7801</v>
      </c>
      <c r="C858" s="15" t="s">
        <v>11755</v>
      </c>
      <c r="D858" s="15" t="s">
        <v>367</v>
      </c>
      <c r="E858" s="14" t="s">
        <v>15756</v>
      </c>
      <c r="F858" s="15" t="s">
        <v>15757</v>
      </c>
      <c r="G858" s="15" t="s">
        <v>15758</v>
      </c>
    </row>
    <row r="859">
      <c r="A859" s="15" t="s">
        <v>11757</v>
      </c>
      <c r="B859" s="14" t="s">
        <v>7803</v>
      </c>
      <c r="C859" s="15" t="s">
        <v>11758</v>
      </c>
      <c r="D859" s="15" t="s">
        <v>375</v>
      </c>
      <c r="E859" s="14" t="s">
        <v>15759</v>
      </c>
      <c r="F859" s="15" t="s">
        <v>15760</v>
      </c>
      <c r="G859" s="15" t="s">
        <v>15761</v>
      </c>
    </row>
    <row r="860">
      <c r="A860" s="15" t="s">
        <v>11760</v>
      </c>
      <c r="B860" s="14" t="s">
        <v>7805</v>
      </c>
      <c r="C860" s="15" t="s">
        <v>11761</v>
      </c>
      <c r="D860" s="15" t="s">
        <v>383</v>
      </c>
      <c r="E860" s="14" t="s">
        <v>15762</v>
      </c>
      <c r="F860" s="15" t="s">
        <v>1382</v>
      </c>
      <c r="G860" s="15" t="s">
        <v>1383</v>
      </c>
    </row>
    <row r="861">
      <c r="A861" s="15" t="s">
        <v>11763</v>
      </c>
      <c r="B861" s="14" t="s">
        <v>7808</v>
      </c>
      <c r="C861" s="15" t="s">
        <v>11764</v>
      </c>
      <c r="D861" s="15" t="s">
        <v>393</v>
      </c>
      <c r="E861" s="14" t="s">
        <v>15763</v>
      </c>
      <c r="F861" s="15" t="s">
        <v>15764</v>
      </c>
      <c r="G861" s="15" t="s">
        <v>15765</v>
      </c>
    </row>
    <row r="862">
      <c r="A862" s="15" t="s">
        <v>11766</v>
      </c>
      <c r="B862" s="14" t="s">
        <v>7810</v>
      </c>
      <c r="C862" s="15" t="s">
        <v>11767</v>
      </c>
      <c r="D862" s="15" t="s">
        <v>400</v>
      </c>
      <c r="E862" s="14" t="s">
        <v>15766</v>
      </c>
      <c r="F862" s="15" t="s">
        <v>15767</v>
      </c>
    </row>
    <row r="863">
      <c r="A863" s="15" t="s">
        <v>11769</v>
      </c>
      <c r="B863" s="14" t="s">
        <v>7812</v>
      </c>
      <c r="C863" s="15" t="s">
        <v>11770</v>
      </c>
      <c r="D863" s="15" t="s">
        <v>408</v>
      </c>
      <c r="E863" s="14" t="s">
        <v>15768</v>
      </c>
      <c r="F863" s="15" t="s">
        <v>15769</v>
      </c>
      <c r="G863" s="15" t="s">
        <v>1687</v>
      </c>
    </row>
    <row r="864">
      <c r="A864" s="15" t="s">
        <v>11772</v>
      </c>
      <c r="B864" s="14" t="s">
        <v>7814</v>
      </c>
      <c r="C864" s="15" t="s">
        <v>11773</v>
      </c>
      <c r="D864" s="15" t="s">
        <v>416</v>
      </c>
      <c r="E864" s="14" t="s">
        <v>15770</v>
      </c>
      <c r="F864" s="15" t="s">
        <v>1394</v>
      </c>
      <c r="G864" s="15" t="s">
        <v>1395</v>
      </c>
    </row>
    <row r="865">
      <c r="A865" s="15" t="s">
        <v>11775</v>
      </c>
      <c r="B865" s="14" t="s">
        <v>7817</v>
      </c>
      <c r="C865" s="15" t="s">
        <v>11776</v>
      </c>
      <c r="D865" s="15" t="s">
        <v>424</v>
      </c>
      <c r="E865" s="14" t="s">
        <v>15771</v>
      </c>
      <c r="F865" s="15" t="s">
        <v>15772</v>
      </c>
      <c r="G865" s="15" t="s">
        <v>15773</v>
      </c>
    </row>
    <row r="866">
      <c r="A866" s="15" t="s">
        <v>11779</v>
      </c>
      <c r="B866" s="14" t="s">
        <v>7820</v>
      </c>
      <c r="C866" s="15" t="s">
        <v>11780</v>
      </c>
      <c r="D866" s="15" t="s">
        <v>432</v>
      </c>
      <c r="E866" s="14" t="s">
        <v>15774</v>
      </c>
      <c r="F866" s="15" t="s">
        <v>15775</v>
      </c>
      <c r="G866" s="15" t="s">
        <v>15776</v>
      </c>
    </row>
    <row r="867">
      <c r="A867" s="15" t="s">
        <v>11782</v>
      </c>
      <c r="B867" s="14" t="s">
        <v>7823</v>
      </c>
      <c r="C867" s="15" t="s">
        <v>11783</v>
      </c>
      <c r="D867" s="15" t="s">
        <v>440</v>
      </c>
      <c r="E867" s="14" t="s">
        <v>15685</v>
      </c>
      <c r="F867" s="15" t="s">
        <v>15777</v>
      </c>
      <c r="G867" s="15" t="s">
        <v>15778</v>
      </c>
    </row>
    <row r="868">
      <c r="A868" s="15" t="s">
        <v>11785</v>
      </c>
      <c r="B868" s="14" t="s">
        <v>7825</v>
      </c>
      <c r="C868" s="15" t="s">
        <v>11786</v>
      </c>
      <c r="D868" s="15" t="s">
        <v>448</v>
      </c>
      <c r="E868" s="14" t="s">
        <v>15779</v>
      </c>
      <c r="F868" s="15" t="s">
        <v>15780</v>
      </c>
      <c r="G868" s="15" t="s">
        <v>15781</v>
      </c>
    </row>
    <row r="869">
      <c r="A869" s="15" t="s">
        <v>11788</v>
      </c>
      <c r="B869" s="14" t="s">
        <v>7828</v>
      </c>
      <c r="C869" s="15" t="s">
        <v>11789</v>
      </c>
      <c r="D869" s="15" t="s">
        <v>456</v>
      </c>
      <c r="E869" s="14" t="s">
        <v>15782</v>
      </c>
      <c r="F869" s="15" t="s">
        <v>1889</v>
      </c>
      <c r="G869" s="15" t="s">
        <v>15783</v>
      </c>
    </row>
    <row r="870">
      <c r="A870" s="15" t="s">
        <v>11791</v>
      </c>
      <c r="B870" s="14" t="s">
        <v>7831</v>
      </c>
      <c r="C870" s="15" t="s">
        <v>11792</v>
      </c>
      <c r="D870" s="15" t="s">
        <v>464</v>
      </c>
      <c r="E870" s="14" t="s">
        <v>15784</v>
      </c>
      <c r="F870" s="15" t="s">
        <v>15785</v>
      </c>
      <c r="G870" s="15" t="s">
        <v>15786</v>
      </c>
    </row>
    <row r="871">
      <c r="A871" s="15" t="s">
        <v>11794</v>
      </c>
      <c r="B871" s="14" t="s">
        <v>7833</v>
      </c>
      <c r="C871" s="15" t="s">
        <v>11795</v>
      </c>
      <c r="D871" s="15" t="s">
        <v>474</v>
      </c>
      <c r="E871" s="14" t="s">
        <v>15787</v>
      </c>
      <c r="F871" s="15" t="s">
        <v>15788</v>
      </c>
      <c r="G871" s="15" t="s">
        <v>15789</v>
      </c>
    </row>
    <row r="872">
      <c r="A872" s="15" t="s">
        <v>11797</v>
      </c>
      <c r="B872" s="14" t="s">
        <v>7836</v>
      </c>
      <c r="C872" s="15" t="s">
        <v>11798</v>
      </c>
      <c r="D872" s="15" t="s">
        <v>481</v>
      </c>
      <c r="E872" s="14" t="s">
        <v>15790</v>
      </c>
      <c r="F872" s="15" t="s">
        <v>15791</v>
      </c>
      <c r="G872" s="15" t="s">
        <v>15792</v>
      </c>
    </row>
    <row r="873">
      <c r="A873" s="15" t="s">
        <v>11800</v>
      </c>
      <c r="B873" s="14" t="s">
        <v>7839</v>
      </c>
      <c r="C873" s="15" t="s">
        <v>11801</v>
      </c>
      <c r="E873" s="16"/>
    </row>
    <row r="874">
      <c r="A874" s="15" t="s">
        <v>11803</v>
      </c>
      <c r="B874" s="14" t="s">
        <v>7843</v>
      </c>
      <c r="C874" s="15" t="s">
        <v>11804</v>
      </c>
      <c r="E874" s="16"/>
    </row>
    <row r="875">
      <c r="A875" s="15" t="s">
        <v>11806</v>
      </c>
      <c r="B875" s="14" t="s">
        <v>7845</v>
      </c>
      <c r="C875" s="15" t="s">
        <v>11807</v>
      </c>
      <c r="E875" s="16"/>
    </row>
    <row r="876">
      <c r="A876" s="15" t="s">
        <v>11809</v>
      </c>
      <c r="B876" s="14" t="s">
        <v>7848</v>
      </c>
      <c r="C876" s="15" t="s">
        <v>11810</v>
      </c>
      <c r="E876" s="16"/>
    </row>
    <row r="877">
      <c r="A877" s="15" t="s">
        <v>11812</v>
      </c>
      <c r="B877" s="14" t="s">
        <v>7851</v>
      </c>
      <c r="C877" s="15" t="s">
        <v>11813</v>
      </c>
      <c r="E877" s="16"/>
    </row>
    <row r="878">
      <c r="A878" s="15" t="s">
        <v>11815</v>
      </c>
      <c r="B878" s="14" t="s">
        <v>7854</v>
      </c>
      <c r="C878" s="15" t="s">
        <v>11816</v>
      </c>
      <c r="E878" s="16"/>
    </row>
    <row r="879">
      <c r="A879" s="15" t="s">
        <v>11818</v>
      </c>
      <c r="B879" s="14" t="s">
        <v>7856</v>
      </c>
      <c r="C879" s="15" t="s">
        <v>11819</v>
      </c>
      <c r="E879" s="16"/>
    </row>
    <row r="880">
      <c r="A880" s="15" t="s">
        <v>11821</v>
      </c>
      <c r="B880" s="14" t="s">
        <v>7859</v>
      </c>
      <c r="C880" s="15" t="s">
        <v>11822</v>
      </c>
      <c r="E880" s="16"/>
    </row>
    <row r="881">
      <c r="A881" s="15" t="s">
        <v>11824</v>
      </c>
      <c r="B881" s="14" t="s">
        <v>7862</v>
      </c>
      <c r="C881" s="15" t="s">
        <v>11825</v>
      </c>
      <c r="E881" s="16"/>
    </row>
    <row r="882">
      <c r="A882" s="15" t="s">
        <v>11827</v>
      </c>
      <c r="B882" s="14" t="s">
        <v>7862</v>
      </c>
      <c r="C882" s="15" t="s">
        <v>11828</v>
      </c>
      <c r="E882" s="16"/>
    </row>
    <row r="883">
      <c r="A883" s="15" t="s">
        <v>11829</v>
      </c>
      <c r="B883" s="14" t="s">
        <v>7864</v>
      </c>
      <c r="C883" s="15" t="s">
        <v>11830</v>
      </c>
      <c r="E883" s="16"/>
    </row>
    <row r="884">
      <c r="A884" s="15" t="s">
        <v>11831</v>
      </c>
      <c r="B884" s="14" t="s">
        <v>7866</v>
      </c>
      <c r="C884" s="15" t="s">
        <v>11832</v>
      </c>
      <c r="E884" s="16"/>
    </row>
    <row r="885">
      <c r="A885" s="15" t="s">
        <v>11835</v>
      </c>
      <c r="B885" s="14" t="s">
        <v>7868</v>
      </c>
      <c r="C885" s="15" t="s">
        <v>11836</v>
      </c>
      <c r="E885" s="16"/>
    </row>
    <row r="886">
      <c r="A886" s="15" t="s">
        <v>11838</v>
      </c>
      <c r="B886" s="14" t="s">
        <v>7871</v>
      </c>
      <c r="C886" s="15" t="s">
        <v>11839</v>
      </c>
      <c r="E886" s="16"/>
    </row>
    <row r="887">
      <c r="A887" s="15" t="s">
        <v>11841</v>
      </c>
      <c r="B887" s="14" t="s">
        <v>7873</v>
      </c>
      <c r="C887" s="15" t="s">
        <v>11842</v>
      </c>
      <c r="E887" s="16"/>
    </row>
    <row r="888">
      <c r="A888" s="15" t="s">
        <v>11844</v>
      </c>
      <c r="B888" s="14" t="s">
        <v>7875</v>
      </c>
      <c r="C888" s="15" t="s">
        <v>11845</v>
      </c>
      <c r="E888" s="16"/>
    </row>
    <row r="889">
      <c r="A889" s="15" t="s">
        <v>11847</v>
      </c>
      <c r="B889" s="14" t="s">
        <v>7878</v>
      </c>
      <c r="C889" s="15" t="s">
        <v>11848</v>
      </c>
      <c r="E889" s="16"/>
    </row>
    <row r="890">
      <c r="A890" s="15" t="s">
        <v>11850</v>
      </c>
      <c r="B890" s="14" t="s">
        <v>7881</v>
      </c>
      <c r="C890" s="15" t="s">
        <v>11851</v>
      </c>
      <c r="E890" s="16"/>
    </row>
    <row r="891">
      <c r="A891" s="15" t="s">
        <v>11853</v>
      </c>
      <c r="B891" s="14" t="s">
        <v>7884</v>
      </c>
      <c r="C891" s="15" t="s">
        <v>11854</v>
      </c>
      <c r="E891" s="16"/>
    </row>
    <row r="892">
      <c r="A892" s="15" t="s">
        <v>11856</v>
      </c>
      <c r="B892" s="14" t="s">
        <v>7886</v>
      </c>
      <c r="C892" s="15" t="s">
        <v>11857</v>
      </c>
      <c r="E892" s="16"/>
    </row>
    <row r="893">
      <c r="A893" s="15" t="s">
        <v>11859</v>
      </c>
      <c r="B893" s="14" t="s">
        <v>7889</v>
      </c>
      <c r="C893" s="15" t="s">
        <v>11860</v>
      </c>
      <c r="E893" s="16"/>
    </row>
    <row r="894">
      <c r="A894" s="15" t="s">
        <v>11862</v>
      </c>
      <c r="B894" s="14" t="s">
        <v>7891</v>
      </c>
      <c r="C894" s="15" t="s">
        <v>11863</v>
      </c>
      <c r="E894" s="16"/>
    </row>
    <row r="895">
      <c r="A895" s="15" t="s">
        <v>11865</v>
      </c>
      <c r="B895" s="14" t="s">
        <v>7893</v>
      </c>
      <c r="C895" s="15" t="s">
        <v>11866</v>
      </c>
      <c r="E895" s="16"/>
    </row>
    <row r="896">
      <c r="A896" s="15" t="s">
        <v>11868</v>
      </c>
      <c r="B896" s="14" t="s">
        <v>7896</v>
      </c>
      <c r="C896" s="15" t="s">
        <v>11869</v>
      </c>
      <c r="E896" s="16"/>
    </row>
    <row r="897">
      <c r="A897" s="15" t="s">
        <v>11871</v>
      </c>
      <c r="B897" s="14" t="s">
        <v>7899</v>
      </c>
      <c r="C897" s="15" t="s">
        <v>11872</v>
      </c>
      <c r="E897" s="16"/>
    </row>
    <row r="898">
      <c r="A898" s="15" t="s">
        <v>11874</v>
      </c>
      <c r="B898" s="14" t="s">
        <v>7901</v>
      </c>
      <c r="C898" s="15" t="s">
        <v>11875</v>
      </c>
      <c r="E898" s="16"/>
    </row>
    <row r="899">
      <c r="A899" s="15" t="s">
        <v>11877</v>
      </c>
      <c r="B899" s="14" t="s">
        <v>7903</v>
      </c>
      <c r="C899" s="15" t="s">
        <v>11878</v>
      </c>
      <c r="E899" s="16"/>
    </row>
    <row r="900">
      <c r="A900" s="15" t="s">
        <v>11880</v>
      </c>
      <c r="B900" s="14" t="s">
        <v>7905</v>
      </c>
      <c r="C900" s="15" t="s">
        <v>11881</v>
      </c>
      <c r="E900" s="16"/>
    </row>
    <row r="901">
      <c r="A901" s="15" t="s">
        <v>11883</v>
      </c>
      <c r="B901" s="14" t="s">
        <v>7908</v>
      </c>
      <c r="C901" s="15" t="s">
        <v>11884</v>
      </c>
      <c r="E901" s="16"/>
    </row>
    <row r="902">
      <c r="A902" s="15" t="s">
        <v>11886</v>
      </c>
      <c r="B902" s="14" t="s">
        <v>7910</v>
      </c>
      <c r="C902" s="15" t="s">
        <v>11887</v>
      </c>
      <c r="E902" s="16"/>
    </row>
    <row r="903">
      <c r="A903" s="15" t="s">
        <v>11889</v>
      </c>
      <c r="B903" s="14" t="s">
        <v>7913</v>
      </c>
      <c r="C903" s="15" t="s">
        <v>11890</v>
      </c>
      <c r="E903" s="16"/>
    </row>
    <row r="904">
      <c r="A904" s="15" t="s">
        <v>11892</v>
      </c>
      <c r="B904" s="14" t="s">
        <v>7915</v>
      </c>
      <c r="C904" s="15" t="s">
        <v>11893</v>
      </c>
      <c r="E904" s="16"/>
    </row>
    <row r="905">
      <c r="A905" s="15" t="s">
        <v>11895</v>
      </c>
      <c r="B905" s="14" t="s">
        <v>7918</v>
      </c>
      <c r="C905" s="15" t="s">
        <v>11896</v>
      </c>
      <c r="E905" s="16"/>
    </row>
    <row r="906">
      <c r="A906" s="15" t="s">
        <v>11898</v>
      </c>
      <c r="B906" s="14" t="s">
        <v>7920</v>
      </c>
      <c r="C906" s="15" t="s">
        <v>11899</v>
      </c>
      <c r="E906" s="16"/>
    </row>
    <row r="907">
      <c r="A907" s="15" t="s">
        <v>11901</v>
      </c>
      <c r="B907" s="14" t="s">
        <v>7923</v>
      </c>
      <c r="C907" s="15" t="s">
        <v>11902</v>
      </c>
      <c r="E907" s="16"/>
    </row>
    <row r="908">
      <c r="A908" s="15" t="s">
        <v>11904</v>
      </c>
      <c r="B908" s="14" t="s">
        <v>7925</v>
      </c>
      <c r="C908" s="15" t="s">
        <v>11905</v>
      </c>
      <c r="E908" s="16"/>
    </row>
    <row r="909">
      <c r="A909" s="15" t="s">
        <v>11907</v>
      </c>
      <c r="B909" s="14" t="s">
        <v>7928</v>
      </c>
      <c r="C909" s="15" t="s">
        <v>11908</v>
      </c>
      <c r="E909" s="16"/>
    </row>
    <row r="910">
      <c r="A910" s="15" t="s">
        <v>11910</v>
      </c>
      <c r="B910" s="14" t="s">
        <v>7931</v>
      </c>
      <c r="C910" s="15" t="s">
        <v>11911</v>
      </c>
      <c r="E910" s="16"/>
    </row>
    <row r="911">
      <c r="A911" s="15" t="s">
        <v>11913</v>
      </c>
      <c r="B911" s="14" t="s">
        <v>7933</v>
      </c>
      <c r="C911" s="15" t="s">
        <v>11914</v>
      </c>
      <c r="E911" s="16"/>
    </row>
    <row r="912">
      <c r="A912" s="15" t="s">
        <v>11916</v>
      </c>
      <c r="B912" s="14" t="s">
        <v>7936</v>
      </c>
      <c r="C912" s="15" t="s">
        <v>11917</v>
      </c>
      <c r="E912" s="16"/>
    </row>
    <row r="913">
      <c r="A913" s="15" t="s">
        <v>11919</v>
      </c>
      <c r="B913" s="14" t="s">
        <v>7939</v>
      </c>
      <c r="C913" s="15" t="s">
        <v>11920</v>
      </c>
      <c r="E913" s="16"/>
    </row>
    <row r="914">
      <c r="A914" s="15" t="s">
        <v>11922</v>
      </c>
      <c r="B914" s="14" t="s">
        <v>7941</v>
      </c>
      <c r="C914" s="15" t="s">
        <v>11923</v>
      </c>
      <c r="E914" s="16"/>
    </row>
    <row r="915">
      <c r="A915" s="15" t="s">
        <v>11925</v>
      </c>
      <c r="B915" s="14" t="s">
        <v>7944</v>
      </c>
      <c r="C915" s="15" t="s">
        <v>11926</v>
      </c>
      <c r="E915" s="16"/>
    </row>
    <row r="916">
      <c r="A916" s="15" t="s">
        <v>11928</v>
      </c>
      <c r="B916" s="14" t="s">
        <v>7946</v>
      </c>
      <c r="C916" s="15" t="s">
        <v>11929</v>
      </c>
      <c r="E916" s="16"/>
    </row>
    <row r="917">
      <c r="A917" s="15" t="s">
        <v>11931</v>
      </c>
      <c r="B917" s="14" t="s">
        <v>7948</v>
      </c>
      <c r="C917" s="15" t="s">
        <v>11932</v>
      </c>
      <c r="E917" s="16"/>
    </row>
    <row r="918">
      <c r="A918" s="15" t="s">
        <v>11934</v>
      </c>
      <c r="B918" s="14" t="s">
        <v>7950</v>
      </c>
      <c r="C918" s="15" t="s">
        <v>11935</v>
      </c>
      <c r="E918" s="16"/>
    </row>
    <row r="919">
      <c r="A919" s="15" t="s">
        <v>11937</v>
      </c>
      <c r="B919" s="14" t="s">
        <v>7953</v>
      </c>
      <c r="C919" s="15" t="s">
        <v>11938</v>
      </c>
      <c r="E919" s="16"/>
    </row>
    <row r="920">
      <c r="A920" s="15" t="s">
        <v>11940</v>
      </c>
      <c r="B920" s="14" t="s">
        <v>7955</v>
      </c>
      <c r="C920" s="15" t="s">
        <v>11941</v>
      </c>
      <c r="E920" s="16"/>
    </row>
    <row r="921">
      <c r="A921" s="15" t="s">
        <v>11943</v>
      </c>
      <c r="B921" s="14" t="s">
        <v>7957</v>
      </c>
      <c r="C921" s="15" t="s">
        <v>11944</v>
      </c>
      <c r="E921" s="16"/>
    </row>
    <row r="922">
      <c r="A922" s="15" t="s">
        <v>11946</v>
      </c>
      <c r="B922" s="14" t="s">
        <v>7960</v>
      </c>
      <c r="C922" s="15" t="s">
        <v>11947</v>
      </c>
      <c r="E922" s="16"/>
    </row>
    <row r="923">
      <c r="A923" s="15" t="s">
        <v>11949</v>
      </c>
      <c r="B923" s="14" t="s">
        <v>7962</v>
      </c>
      <c r="C923" s="15" t="s">
        <v>11950</v>
      </c>
      <c r="E923" s="16"/>
    </row>
    <row r="924">
      <c r="A924" s="15" t="s">
        <v>11952</v>
      </c>
      <c r="B924" s="14" t="s">
        <v>7964</v>
      </c>
      <c r="C924" s="15" t="s">
        <v>11953</v>
      </c>
      <c r="E924" s="16"/>
    </row>
    <row r="925">
      <c r="A925" s="15" t="s">
        <v>11955</v>
      </c>
      <c r="B925" s="14" t="s">
        <v>7967</v>
      </c>
      <c r="C925" s="15" t="s">
        <v>11956</v>
      </c>
      <c r="E925" s="16"/>
    </row>
    <row r="926">
      <c r="A926" s="15" t="s">
        <v>11958</v>
      </c>
      <c r="B926" s="14" t="s">
        <v>7969</v>
      </c>
      <c r="C926" s="15" t="s">
        <v>11959</v>
      </c>
      <c r="E926" s="16"/>
    </row>
    <row r="927">
      <c r="A927" s="15" t="s">
        <v>11961</v>
      </c>
      <c r="B927" s="14" t="s">
        <v>7972</v>
      </c>
      <c r="C927" s="15" t="s">
        <v>11962</v>
      </c>
      <c r="E927" s="16"/>
    </row>
    <row r="928">
      <c r="A928" s="15" t="s">
        <v>11964</v>
      </c>
      <c r="B928" s="14" t="s">
        <v>7974</v>
      </c>
      <c r="C928" s="15" t="s">
        <v>11965</v>
      </c>
      <c r="E928" s="16"/>
    </row>
    <row r="929">
      <c r="A929" s="15" t="s">
        <v>11967</v>
      </c>
      <c r="B929" s="14" t="s">
        <v>7976</v>
      </c>
      <c r="C929" s="15" t="s">
        <v>11968</v>
      </c>
      <c r="E929" s="16"/>
    </row>
    <row r="930">
      <c r="A930" s="15" t="s">
        <v>11970</v>
      </c>
      <c r="B930" s="14" t="s">
        <v>7978</v>
      </c>
      <c r="C930" s="15" t="s">
        <v>11971</v>
      </c>
      <c r="E930" s="16"/>
    </row>
    <row r="931">
      <c r="A931" s="15" t="s">
        <v>11973</v>
      </c>
      <c r="B931" s="14" t="s">
        <v>7981</v>
      </c>
      <c r="C931" s="15" t="s">
        <v>11974</v>
      </c>
      <c r="E931" s="16"/>
    </row>
    <row r="932">
      <c r="A932" s="15" t="s">
        <v>11977</v>
      </c>
      <c r="B932" s="14" t="s">
        <v>7983</v>
      </c>
      <c r="C932" s="15" t="s">
        <v>11978</v>
      </c>
      <c r="E932" s="16"/>
    </row>
    <row r="933">
      <c r="A933" s="15" t="s">
        <v>11980</v>
      </c>
      <c r="B933" s="14" t="s">
        <v>7985</v>
      </c>
      <c r="C933" s="15" t="s">
        <v>11981</v>
      </c>
      <c r="E933" s="16"/>
    </row>
    <row r="934">
      <c r="A934" s="15" t="s">
        <v>11983</v>
      </c>
      <c r="B934" s="14" t="s">
        <v>7988</v>
      </c>
      <c r="C934" s="15" t="s">
        <v>11984</v>
      </c>
      <c r="E934" s="16"/>
    </row>
    <row r="935">
      <c r="A935" s="15" t="s">
        <v>11986</v>
      </c>
      <c r="B935" s="14" t="s">
        <v>7990</v>
      </c>
      <c r="C935" s="15" t="s">
        <v>11987</v>
      </c>
      <c r="E935" s="16"/>
    </row>
    <row r="936">
      <c r="A936" s="15" t="s">
        <v>11989</v>
      </c>
      <c r="B936" s="14" t="s">
        <v>7992</v>
      </c>
      <c r="C936" s="15" t="s">
        <v>11990</v>
      </c>
      <c r="E936" s="16"/>
    </row>
    <row r="937">
      <c r="A937" s="15" t="s">
        <v>11992</v>
      </c>
      <c r="B937" s="14" t="s">
        <v>7994</v>
      </c>
      <c r="C937" s="15" t="s">
        <v>11993</v>
      </c>
      <c r="E937" s="16"/>
    </row>
    <row r="938">
      <c r="A938" s="15" t="s">
        <v>11995</v>
      </c>
      <c r="B938" s="14" t="s">
        <v>7997</v>
      </c>
      <c r="C938" s="15" t="s">
        <v>11996</v>
      </c>
      <c r="E938" s="16"/>
    </row>
    <row r="939">
      <c r="A939" s="15" t="s">
        <v>11998</v>
      </c>
      <c r="B939" s="14" t="s">
        <v>7999</v>
      </c>
      <c r="C939" s="15" t="s">
        <v>11999</v>
      </c>
      <c r="E939" s="16"/>
    </row>
    <row r="940">
      <c r="A940" s="15" t="s">
        <v>12001</v>
      </c>
      <c r="B940" s="14" t="s">
        <v>8001</v>
      </c>
      <c r="C940" s="15" t="s">
        <v>12002</v>
      </c>
      <c r="E940" s="16"/>
    </row>
    <row r="941">
      <c r="A941" s="15" t="s">
        <v>12004</v>
      </c>
      <c r="B941" s="14" t="s">
        <v>8003</v>
      </c>
      <c r="C941" s="15" t="s">
        <v>12005</v>
      </c>
      <c r="E941" s="16"/>
    </row>
    <row r="942">
      <c r="A942" s="15" t="s">
        <v>12007</v>
      </c>
      <c r="B942" s="14" t="s">
        <v>8005</v>
      </c>
      <c r="C942" s="15" t="s">
        <v>12008</v>
      </c>
      <c r="E942" s="16"/>
    </row>
    <row r="943">
      <c r="A943" s="15" t="s">
        <v>12010</v>
      </c>
      <c r="B943" s="14" t="s">
        <v>8007</v>
      </c>
      <c r="C943" s="15" t="s">
        <v>12011</v>
      </c>
      <c r="E943" s="16"/>
    </row>
    <row r="944">
      <c r="A944" s="15" t="s">
        <v>12013</v>
      </c>
      <c r="B944" s="14" t="s">
        <v>8009</v>
      </c>
      <c r="C944" s="15" t="s">
        <v>12014</v>
      </c>
      <c r="E944" s="16"/>
    </row>
    <row r="945">
      <c r="A945" s="15" t="s">
        <v>12016</v>
      </c>
      <c r="B945" s="14" t="s">
        <v>8011</v>
      </c>
      <c r="C945" s="15" t="s">
        <v>12017</v>
      </c>
      <c r="E945" s="16"/>
    </row>
    <row r="946">
      <c r="A946" s="15" t="s">
        <v>12019</v>
      </c>
      <c r="B946" s="14" t="s">
        <v>8014</v>
      </c>
      <c r="C946" s="15" t="s">
        <v>12020</v>
      </c>
      <c r="E946" s="16"/>
    </row>
    <row r="947">
      <c r="A947" s="15" t="s">
        <v>12022</v>
      </c>
      <c r="B947" s="14" t="s">
        <v>8016</v>
      </c>
      <c r="C947" s="15" t="s">
        <v>12023</v>
      </c>
      <c r="E947" s="16"/>
    </row>
    <row r="948">
      <c r="A948" s="15" t="s">
        <v>12025</v>
      </c>
      <c r="B948" s="14" t="s">
        <v>8018</v>
      </c>
      <c r="C948" s="15" t="s">
        <v>12026</v>
      </c>
      <c r="E948" s="16"/>
    </row>
    <row r="949">
      <c r="B949" s="16"/>
      <c r="E949" s="16"/>
    </row>
    <row r="950">
      <c r="B950" s="16"/>
      <c r="E950" s="16"/>
    </row>
    <row r="951">
      <c r="B951" s="16"/>
      <c r="E951" s="16"/>
    </row>
    <row r="952">
      <c r="B952" s="16"/>
      <c r="E952" s="16"/>
    </row>
    <row r="953">
      <c r="B953" s="16"/>
      <c r="E953" s="16"/>
    </row>
    <row r="954">
      <c r="B954" s="16"/>
      <c r="E954" s="16"/>
    </row>
    <row r="955">
      <c r="B955" s="16"/>
      <c r="E955" s="16"/>
    </row>
    <row r="956">
      <c r="B956" s="16"/>
      <c r="E956" s="16"/>
    </row>
    <row r="957">
      <c r="B957" s="16"/>
      <c r="E957" s="16"/>
    </row>
    <row r="958">
      <c r="B958" s="16"/>
      <c r="E958" s="16"/>
    </row>
    <row r="959">
      <c r="B959" s="16"/>
      <c r="E959" s="16"/>
    </row>
    <row r="960">
      <c r="B960" s="16"/>
      <c r="E960" s="16"/>
    </row>
    <row r="961">
      <c r="B961" s="16"/>
      <c r="E961" s="16"/>
    </row>
    <row r="962">
      <c r="B962" s="16"/>
      <c r="E962" s="16"/>
    </row>
    <row r="963">
      <c r="B963" s="16"/>
      <c r="E963" s="16"/>
    </row>
    <row r="964">
      <c r="B964" s="16"/>
      <c r="E964" s="16"/>
    </row>
    <row r="965">
      <c r="B965" s="16"/>
      <c r="E965" s="16"/>
    </row>
    <row r="966">
      <c r="B966" s="16"/>
      <c r="E966" s="16"/>
    </row>
    <row r="967">
      <c r="B967" s="16"/>
      <c r="E967" s="16"/>
    </row>
    <row r="968">
      <c r="B968" s="16"/>
      <c r="E968" s="16"/>
    </row>
    <row r="969">
      <c r="B969" s="16"/>
      <c r="E969" s="16"/>
    </row>
    <row r="970">
      <c r="B970" s="16"/>
      <c r="E970" s="16"/>
    </row>
    <row r="971">
      <c r="B971" s="16"/>
      <c r="E971" s="16"/>
    </row>
    <row r="972">
      <c r="B972" s="16"/>
      <c r="E972" s="16"/>
    </row>
    <row r="973">
      <c r="B973" s="16"/>
      <c r="E973" s="16"/>
    </row>
    <row r="974">
      <c r="B974" s="16"/>
      <c r="E974" s="16"/>
    </row>
    <row r="975">
      <c r="B975" s="16"/>
      <c r="E975" s="16"/>
    </row>
    <row r="976">
      <c r="B976" s="16"/>
      <c r="E976" s="16"/>
    </row>
    <row r="977">
      <c r="B977" s="16"/>
      <c r="E977" s="16"/>
    </row>
    <row r="978">
      <c r="B978" s="16"/>
      <c r="E978" s="16"/>
    </row>
    <row r="979">
      <c r="B979" s="16"/>
      <c r="E979" s="16"/>
    </row>
    <row r="980">
      <c r="B980" s="16"/>
      <c r="E980" s="16"/>
    </row>
    <row r="981">
      <c r="B981" s="16"/>
      <c r="E981" s="16"/>
    </row>
    <row r="982">
      <c r="B982" s="16"/>
      <c r="E982" s="16"/>
    </row>
    <row r="983">
      <c r="B983" s="16"/>
      <c r="E983" s="16"/>
    </row>
    <row r="984">
      <c r="B984" s="16"/>
      <c r="E984" s="16"/>
    </row>
    <row r="985">
      <c r="B985" s="16"/>
      <c r="E985" s="16"/>
    </row>
    <row r="986">
      <c r="B986" s="16"/>
      <c r="E986" s="16"/>
    </row>
    <row r="987">
      <c r="B987" s="16"/>
      <c r="E987" s="16"/>
    </row>
    <row r="988">
      <c r="B988" s="16"/>
      <c r="E988" s="16"/>
    </row>
    <row r="989">
      <c r="B989" s="16"/>
      <c r="E989" s="16"/>
    </row>
    <row r="990">
      <c r="B990" s="16"/>
      <c r="E990" s="16"/>
    </row>
    <row r="991">
      <c r="B991" s="16"/>
      <c r="E991" s="16"/>
    </row>
    <row r="992">
      <c r="B992" s="16"/>
      <c r="E992" s="16"/>
    </row>
    <row r="993">
      <c r="B993" s="16"/>
      <c r="E993" s="16"/>
    </row>
    <row r="994">
      <c r="B994" s="16"/>
      <c r="E994" s="16"/>
    </row>
    <row r="995">
      <c r="B995" s="16"/>
      <c r="E995" s="16"/>
    </row>
    <row r="996">
      <c r="B996" s="16"/>
      <c r="E996" s="16"/>
    </row>
    <row r="997">
      <c r="B997" s="16"/>
      <c r="E997" s="16"/>
    </row>
    <row r="998">
      <c r="B998" s="16"/>
      <c r="E998" s="16"/>
    </row>
    <row r="999">
      <c r="B999" s="16"/>
      <c r="E999" s="16"/>
    </row>
    <row r="1000">
      <c r="B1000" s="16"/>
      <c r="E1000" s="16"/>
    </row>
    <row r="1001">
      <c r="B1001" s="16"/>
      <c r="E1001" s="1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8" max="8" width="44.13"/>
  </cols>
  <sheetData>
    <row r="1">
      <c r="A1" s="15" t="s">
        <v>9248</v>
      </c>
      <c r="B1" s="15" t="s">
        <v>9249</v>
      </c>
      <c r="C1" s="15" t="s">
        <v>9250</v>
      </c>
      <c r="D1" s="15" t="s">
        <v>15793</v>
      </c>
      <c r="E1" s="15" t="s">
        <v>15794</v>
      </c>
      <c r="F1" s="15" t="s">
        <v>15795</v>
      </c>
      <c r="G1" s="15" t="s">
        <v>15796</v>
      </c>
      <c r="H1" s="15" t="s">
        <v>15797</v>
      </c>
      <c r="I1" s="15" t="s">
        <v>15798</v>
      </c>
      <c r="J1" s="48"/>
    </row>
    <row r="2">
      <c r="A2" s="15" t="s">
        <v>9259</v>
      </c>
      <c r="B2" s="14" t="s">
        <v>5588</v>
      </c>
      <c r="C2" s="15" t="s">
        <v>9260</v>
      </c>
      <c r="D2" s="15"/>
      <c r="E2" s="15"/>
      <c r="F2" s="15">
        <v>3.0</v>
      </c>
      <c r="G2" s="15">
        <v>1.0</v>
      </c>
      <c r="H2" s="15" t="s">
        <v>15799</v>
      </c>
      <c r="I2" s="21" t="s">
        <v>19</v>
      </c>
      <c r="J2" s="48"/>
    </row>
    <row r="3">
      <c r="A3" s="15" t="s">
        <v>9263</v>
      </c>
      <c r="B3" s="14" t="s">
        <v>5591</v>
      </c>
      <c r="C3" s="15" t="s">
        <v>9264</v>
      </c>
      <c r="D3" s="15"/>
      <c r="E3" s="15"/>
      <c r="F3" s="15">
        <v>3.0</v>
      </c>
      <c r="G3" s="15">
        <v>1.0</v>
      </c>
      <c r="H3" s="15" t="s">
        <v>15800</v>
      </c>
      <c r="I3" s="21" t="s">
        <v>28</v>
      </c>
      <c r="J3" s="48"/>
    </row>
    <row r="4">
      <c r="A4" s="15" t="s">
        <v>9265</v>
      </c>
      <c r="B4" s="14" t="s">
        <v>5594</v>
      </c>
      <c r="C4" s="15" t="s">
        <v>9266</v>
      </c>
      <c r="D4" s="15"/>
      <c r="E4" s="15"/>
      <c r="F4" s="15">
        <v>4.0</v>
      </c>
      <c r="G4" s="15">
        <v>0.0</v>
      </c>
      <c r="H4" s="15" t="s">
        <v>15801</v>
      </c>
      <c r="I4" s="15" t="s">
        <v>36</v>
      </c>
      <c r="J4" s="48"/>
    </row>
    <row r="5">
      <c r="A5" s="15" t="s">
        <v>9267</v>
      </c>
      <c r="B5" s="14" t="s">
        <v>5597</v>
      </c>
      <c r="C5" s="15" t="s">
        <v>9268</v>
      </c>
      <c r="D5" s="15"/>
      <c r="E5" s="15"/>
      <c r="F5" s="15">
        <v>4.0</v>
      </c>
      <c r="G5" s="15">
        <v>0.0</v>
      </c>
      <c r="H5" s="15" t="s">
        <v>15802</v>
      </c>
      <c r="I5" s="15" t="s">
        <v>44</v>
      </c>
      <c r="J5" s="48"/>
    </row>
    <row r="6">
      <c r="A6" s="15" t="s">
        <v>9270</v>
      </c>
      <c r="B6" s="14" t="s">
        <v>5600</v>
      </c>
      <c r="C6" s="15" t="s">
        <v>9271</v>
      </c>
      <c r="D6" s="15"/>
      <c r="E6" s="15"/>
      <c r="F6" s="15">
        <v>4.0</v>
      </c>
      <c r="G6" s="15">
        <v>0.0</v>
      </c>
      <c r="H6" s="15" t="s">
        <v>15803</v>
      </c>
      <c r="I6" s="15" t="s">
        <v>55</v>
      </c>
      <c r="J6" s="48"/>
    </row>
    <row r="7">
      <c r="A7" s="15" t="s">
        <v>9272</v>
      </c>
      <c r="B7" s="14" t="s">
        <v>5603</v>
      </c>
      <c r="C7" s="15" t="s">
        <v>9273</v>
      </c>
      <c r="D7" s="15"/>
      <c r="E7" s="15"/>
      <c r="F7" s="15">
        <v>4.0</v>
      </c>
      <c r="G7" s="15">
        <v>0.0</v>
      </c>
      <c r="H7" s="15" t="s">
        <v>15804</v>
      </c>
      <c r="I7" s="15" t="s">
        <v>63</v>
      </c>
      <c r="J7" s="48"/>
    </row>
    <row r="8">
      <c r="A8" s="15" t="s">
        <v>9274</v>
      </c>
      <c r="B8" s="14" t="s">
        <v>5606</v>
      </c>
      <c r="C8" s="15" t="s">
        <v>9275</v>
      </c>
      <c r="D8" s="15"/>
      <c r="E8" s="15"/>
      <c r="F8" s="15">
        <v>5.0</v>
      </c>
      <c r="G8" s="15">
        <v>2.0</v>
      </c>
      <c r="H8" s="15" t="s">
        <v>15805</v>
      </c>
      <c r="I8" s="15" t="s">
        <v>71</v>
      </c>
      <c r="J8" s="48"/>
    </row>
    <row r="9">
      <c r="A9" s="15" t="s">
        <v>9277</v>
      </c>
      <c r="B9" s="14" t="s">
        <v>5609</v>
      </c>
      <c r="C9" s="15" t="s">
        <v>9278</v>
      </c>
      <c r="D9" s="15"/>
      <c r="E9" s="15"/>
      <c r="F9" s="15">
        <v>5.0</v>
      </c>
      <c r="G9" s="15">
        <v>2.0</v>
      </c>
      <c r="H9" s="15" t="s">
        <v>15806</v>
      </c>
      <c r="I9" s="15" t="s">
        <v>79</v>
      </c>
      <c r="J9" s="48"/>
    </row>
    <row r="10">
      <c r="A10" s="15" t="s">
        <v>9280</v>
      </c>
      <c r="B10" s="14" t="s">
        <v>5612</v>
      </c>
      <c r="C10" s="15" t="s">
        <v>9281</v>
      </c>
      <c r="D10" s="15"/>
      <c r="E10" s="15"/>
      <c r="F10" s="15">
        <v>5.0</v>
      </c>
      <c r="G10" s="15">
        <v>2.0</v>
      </c>
      <c r="H10" s="15" t="s">
        <v>15807</v>
      </c>
      <c r="I10" s="15" t="s">
        <v>87</v>
      </c>
      <c r="J10" s="48"/>
    </row>
    <row r="11">
      <c r="A11" s="15" t="s">
        <v>9283</v>
      </c>
      <c r="B11" s="14" t="s">
        <v>5615</v>
      </c>
      <c r="C11" s="15" t="s">
        <v>9284</v>
      </c>
      <c r="D11" s="15"/>
      <c r="E11" s="15"/>
      <c r="F11" s="15">
        <v>5.0</v>
      </c>
      <c r="G11" s="15">
        <v>2.0</v>
      </c>
      <c r="H11" s="15" t="s">
        <v>9284</v>
      </c>
      <c r="I11" s="15" t="s">
        <v>95</v>
      </c>
      <c r="J11" s="48"/>
    </row>
    <row r="12">
      <c r="A12" s="15" t="s">
        <v>9285</v>
      </c>
      <c r="B12" s="14" t="s">
        <v>5618</v>
      </c>
      <c r="C12" s="15" t="s">
        <v>9286</v>
      </c>
      <c r="D12" s="15"/>
      <c r="E12" s="15"/>
      <c r="F12" s="15">
        <v>5.0</v>
      </c>
      <c r="G12" s="15">
        <v>2.0</v>
      </c>
      <c r="H12" s="15" t="s">
        <v>15808</v>
      </c>
      <c r="I12" s="15" t="s">
        <v>103</v>
      </c>
      <c r="J12" s="48"/>
    </row>
    <row r="13">
      <c r="A13" s="15" t="s">
        <v>9288</v>
      </c>
      <c r="B13" s="14" t="s">
        <v>5621</v>
      </c>
      <c r="C13" s="15" t="s">
        <v>9289</v>
      </c>
      <c r="D13" s="15"/>
      <c r="E13" s="15"/>
      <c r="F13" s="15">
        <v>6.0</v>
      </c>
      <c r="G13" s="15">
        <v>0.0</v>
      </c>
      <c r="H13" s="15" t="s">
        <v>12086</v>
      </c>
      <c r="I13" s="15" t="s">
        <v>111</v>
      </c>
      <c r="J13" s="48"/>
    </row>
    <row r="14">
      <c r="A14" s="15" t="s">
        <v>9292</v>
      </c>
      <c r="B14" s="14" t="s">
        <v>5624</v>
      </c>
      <c r="C14" s="15" t="s">
        <v>9293</v>
      </c>
      <c r="D14" s="15"/>
      <c r="E14" s="15"/>
      <c r="F14" s="15">
        <v>6.0</v>
      </c>
      <c r="G14" s="15">
        <v>0.0</v>
      </c>
      <c r="H14" s="15" t="s">
        <v>15809</v>
      </c>
      <c r="I14" s="15" t="s">
        <v>119</v>
      </c>
      <c r="J14" s="48"/>
    </row>
    <row r="15">
      <c r="A15" s="15" t="s">
        <v>9295</v>
      </c>
      <c r="B15" s="14" t="s">
        <v>5626</v>
      </c>
      <c r="C15" s="15" t="s">
        <v>9296</v>
      </c>
      <c r="D15" s="15"/>
      <c r="E15" s="15"/>
      <c r="F15" s="15">
        <v>7.0</v>
      </c>
      <c r="G15" s="15">
        <v>3.0</v>
      </c>
      <c r="H15" s="15" t="s">
        <v>9296</v>
      </c>
      <c r="I15" s="15" t="s">
        <v>127</v>
      </c>
      <c r="J15" s="48"/>
    </row>
    <row r="16">
      <c r="A16" s="15" t="s">
        <v>9297</v>
      </c>
      <c r="B16" s="14" t="s">
        <v>5629</v>
      </c>
      <c r="C16" s="15" t="s">
        <v>9298</v>
      </c>
      <c r="D16" s="15"/>
      <c r="E16" s="15"/>
      <c r="F16" s="15">
        <v>7.0</v>
      </c>
      <c r="G16" s="15">
        <v>3.0</v>
      </c>
      <c r="H16" s="15" t="s">
        <v>15810</v>
      </c>
      <c r="I16" s="15" t="s">
        <v>138</v>
      </c>
      <c r="J16" s="48"/>
    </row>
    <row r="17">
      <c r="A17" s="15" t="s">
        <v>9299</v>
      </c>
      <c r="B17" s="14" t="s">
        <v>5632</v>
      </c>
      <c r="C17" s="15" t="s">
        <v>9300</v>
      </c>
      <c r="D17" s="15"/>
      <c r="E17" s="15"/>
      <c r="F17" s="15">
        <v>7.0</v>
      </c>
      <c r="G17" s="15">
        <v>3.0</v>
      </c>
      <c r="H17" s="15" t="s">
        <v>15811</v>
      </c>
      <c r="I17" s="21" t="s">
        <v>145</v>
      </c>
      <c r="J17" s="48"/>
    </row>
    <row r="18">
      <c r="A18" s="15" t="s">
        <v>9302</v>
      </c>
      <c r="B18" s="14" t="s">
        <v>5635</v>
      </c>
      <c r="C18" s="15" t="s">
        <v>9303</v>
      </c>
      <c r="D18" s="15"/>
      <c r="E18" s="15"/>
      <c r="F18" s="15">
        <v>7.0</v>
      </c>
      <c r="G18" s="15">
        <v>3.0</v>
      </c>
      <c r="H18" s="15" t="s">
        <v>15812</v>
      </c>
      <c r="I18" s="15" t="s">
        <v>153</v>
      </c>
      <c r="J18" s="48"/>
    </row>
    <row r="19">
      <c r="A19" s="15" t="s">
        <v>9304</v>
      </c>
      <c r="B19" s="14" t="s">
        <v>5638</v>
      </c>
      <c r="C19" s="15" t="s">
        <v>9305</v>
      </c>
      <c r="D19" s="15"/>
      <c r="E19" s="15"/>
      <c r="F19" s="15">
        <v>7.0</v>
      </c>
      <c r="G19" s="15">
        <v>3.0</v>
      </c>
      <c r="H19" s="15" t="s">
        <v>15813</v>
      </c>
      <c r="I19" s="15" t="s">
        <v>161</v>
      </c>
      <c r="J19" s="48"/>
    </row>
    <row r="20">
      <c r="A20" s="15" t="s">
        <v>9308</v>
      </c>
      <c r="B20" s="14" t="s">
        <v>5641</v>
      </c>
      <c r="C20" s="15" t="s">
        <v>9309</v>
      </c>
      <c r="D20" s="15"/>
      <c r="E20" s="15"/>
      <c r="F20" s="15">
        <v>8.0</v>
      </c>
      <c r="G20" s="15">
        <v>0.0</v>
      </c>
      <c r="H20" s="15" t="s">
        <v>15814</v>
      </c>
      <c r="I20" s="15" t="s">
        <v>15815</v>
      </c>
      <c r="J20" s="48"/>
    </row>
    <row r="21">
      <c r="A21" s="15" t="s">
        <v>9311</v>
      </c>
      <c r="B21" s="14" t="s">
        <v>5644</v>
      </c>
      <c r="C21" s="15" t="s">
        <v>9312</v>
      </c>
      <c r="D21" s="15"/>
      <c r="E21" s="15"/>
      <c r="F21" s="15">
        <v>8.0</v>
      </c>
      <c r="G21" s="15">
        <v>0.0</v>
      </c>
      <c r="H21" s="15" t="s">
        <v>9312</v>
      </c>
      <c r="I21" s="15" t="s">
        <v>177</v>
      </c>
      <c r="J21" s="48"/>
    </row>
    <row r="22">
      <c r="A22" s="15" t="s">
        <v>9314</v>
      </c>
      <c r="B22" s="14" t="s">
        <v>5646</v>
      </c>
      <c r="C22" s="15" t="s">
        <v>9315</v>
      </c>
      <c r="D22" s="15"/>
      <c r="E22" s="15"/>
      <c r="F22" s="15">
        <v>8.0</v>
      </c>
      <c r="G22" s="15">
        <v>0.0</v>
      </c>
      <c r="H22" s="15" t="s">
        <v>15816</v>
      </c>
      <c r="I22" s="15" t="s">
        <v>185</v>
      </c>
      <c r="J22" s="48"/>
    </row>
    <row r="23">
      <c r="A23" s="15" t="s">
        <v>9317</v>
      </c>
      <c r="B23" s="14" t="s">
        <v>5649</v>
      </c>
      <c r="C23" s="15" t="s">
        <v>9318</v>
      </c>
      <c r="D23" s="15"/>
      <c r="E23" s="15"/>
      <c r="F23" s="15">
        <v>9.0</v>
      </c>
      <c r="G23" s="15">
        <v>4.0</v>
      </c>
      <c r="H23" s="15" t="s">
        <v>15817</v>
      </c>
      <c r="I23" s="15" t="s">
        <v>193</v>
      </c>
      <c r="J23" s="48"/>
    </row>
    <row r="24">
      <c r="A24" s="15" t="s">
        <v>9320</v>
      </c>
      <c r="B24" s="14" t="s">
        <v>5652</v>
      </c>
      <c r="C24" s="15" t="s">
        <v>9321</v>
      </c>
      <c r="D24" s="15"/>
      <c r="E24" s="15"/>
      <c r="F24" s="15">
        <v>9.0</v>
      </c>
      <c r="G24" s="15">
        <v>4.0</v>
      </c>
      <c r="H24" s="15" t="s">
        <v>15818</v>
      </c>
      <c r="I24" s="15" t="s">
        <v>201</v>
      </c>
      <c r="J24" s="48"/>
    </row>
    <row r="25">
      <c r="A25" s="15" t="s">
        <v>9322</v>
      </c>
      <c r="B25" s="14" t="s">
        <v>5654</v>
      </c>
      <c r="C25" s="15" t="s">
        <v>9323</v>
      </c>
      <c r="D25" s="15"/>
      <c r="E25" s="15"/>
      <c r="F25" s="15">
        <v>9.0</v>
      </c>
      <c r="G25" s="15">
        <v>4.0</v>
      </c>
      <c r="H25" s="15" t="s">
        <v>12136</v>
      </c>
      <c r="I25" s="15" t="s">
        <v>209</v>
      </c>
      <c r="J25" s="48"/>
    </row>
    <row r="26">
      <c r="A26" s="15" t="s">
        <v>9324</v>
      </c>
      <c r="B26" s="14" t="s">
        <v>5657</v>
      </c>
      <c r="C26" s="15" t="s">
        <v>9325</v>
      </c>
      <c r="D26" s="15"/>
      <c r="E26" s="15"/>
      <c r="F26" s="15">
        <v>9.0</v>
      </c>
      <c r="G26" s="15">
        <v>4.0</v>
      </c>
      <c r="H26" s="15" t="s">
        <v>15819</v>
      </c>
      <c r="I26" s="15" t="s">
        <v>218</v>
      </c>
      <c r="J26" s="48"/>
    </row>
    <row r="27">
      <c r="A27" s="15" t="s">
        <v>9327</v>
      </c>
      <c r="B27" s="14" t="s">
        <v>5659</v>
      </c>
      <c r="C27" s="15" t="s">
        <v>9328</v>
      </c>
      <c r="D27" s="15"/>
      <c r="E27" s="15"/>
      <c r="F27" s="15">
        <v>9.0</v>
      </c>
      <c r="G27" s="15">
        <v>4.0</v>
      </c>
      <c r="H27" s="15" t="s">
        <v>15820</v>
      </c>
      <c r="I27" s="15" t="s">
        <v>226</v>
      </c>
      <c r="J27" s="48"/>
    </row>
    <row r="28">
      <c r="A28" s="15" t="s">
        <v>9330</v>
      </c>
      <c r="B28" s="14" t="s">
        <v>5661</v>
      </c>
      <c r="C28" s="15" t="s">
        <v>9331</v>
      </c>
      <c r="D28" s="15"/>
      <c r="E28" s="15"/>
      <c r="F28" s="15">
        <v>9.0</v>
      </c>
      <c r="G28" s="15">
        <v>4.0</v>
      </c>
      <c r="H28" s="15" t="s">
        <v>15821</v>
      </c>
      <c r="I28" s="15" t="s">
        <v>234</v>
      </c>
      <c r="J28" s="48"/>
    </row>
    <row r="29">
      <c r="A29" s="15" t="s">
        <v>9332</v>
      </c>
      <c r="B29" s="14" t="s">
        <v>5664</v>
      </c>
      <c r="C29" s="15" t="s">
        <v>9333</v>
      </c>
      <c r="D29" s="15"/>
      <c r="E29" s="15"/>
      <c r="F29" s="15">
        <v>9.0</v>
      </c>
      <c r="G29" s="15">
        <v>4.0</v>
      </c>
      <c r="H29" s="15" t="s">
        <v>15822</v>
      </c>
      <c r="I29" s="15" t="s">
        <v>244</v>
      </c>
      <c r="J29" s="48"/>
    </row>
    <row r="30">
      <c r="A30" s="15" t="s">
        <v>9335</v>
      </c>
      <c r="B30" s="14" t="s">
        <v>5666</v>
      </c>
      <c r="C30" s="15" t="s">
        <v>9336</v>
      </c>
      <c r="D30" s="15"/>
      <c r="E30" s="15"/>
      <c r="F30" s="15">
        <v>10.0</v>
      </c>
      <c r="G30" s="15">
        <v>0.0</v>
      </c>
      <c r="H30" s="15" t="s">
        <v>15823</v>
      </c>
      <c r="I30" s="15" t="s">
        <v>254</v>
      </c>
      <c r="J30" s="48"/>
    </row>
    <row r="31">
      <c r="A31" s="15" t="s">
        <v>9338</v>
      </c>
      <c r="B31" s="14" t="s">
        <v>5669</v>
      </c>
      <c r="C31" s="15" t="s">
        <v>9339</v>
      </c>
      <c r="D31" s="15"/>
      <c r="E31" s="15"/>
      <c r="F31" s="15">
        <v>10.0</v>
      </c>
      <c r="G31" s="15">
        <v>0.0</v>
      </c>
      <c r="H31" s="15" t="s">
        <v>15824</v>
      </c>
      <c r="I31" s="15" t="s">
        <v>262</v>
      </c>
      <c r="J31" s="48"/>
    </row>
    <row r="32">
      <c r="A32" s="15" t="s">
        <v>9340</v>
      </c>
      <c r="B32" s="14" t="s">
        <v>5671</v>
      </c>
      <c r="C32" s="15" t="s">
        <v>9341</v>
      </c>
      <c r="D32" s="15"/>
      <c r="E32" s="15"/>
      <c r="F32" s="15">
        <v>10.0</v>
      </c>
      <c r="G32" s="15">
        <v>0.0</v>
      </c>
      <c r="H32" s="15" t="s">
        <v>15825</v>
      </c>
      <c r="I32" s="15" t="s">
        <v>268</v>
      </c>
      <c r="J32" s="48"/>
    </row>
    <row r="33">
      <c r="A33" s="15" t="s">
        <v>9343</v>
      </c>
      <c r="B33" s="14" t="s">
        <v>5674</v>
      </c>
      <c r="C33" s="15" t="s">
        <v>9344</v>
      </c>
      <c r="D33" s="15"/>
      <c r="E33" s="15"/>
      <c r="F33" s="15">
        <v>10.0</v>
      </c>
      <c r="G33" s="15">
        <v>0.0</v>
      </c>
      <c r="H33" s="15" t="s">
        <v>8091</v>
      </c>
      <c r="I33" s="15" t="s">
        <v>278</v>
      </c>
      <c r="J33" s="48"/>
    </row>
    <row r="34">
      <c r="A34" s="15" t="s">
        <v>9345</v>
      </c>
      <c r="B34" s="14" t="s">
        <v>5676</v>
      </c>
      <c r="C34" s="15" t="s">
        <v>9346</v>
      </c>
      <c r="D34" s="15"/>
      <c r="E34" s="15"/>
      <c r="F34" s="15">
        <v>10.0</v>
      </c>
      <c r="G34" s="15">
        <v>0.0</v>
      </c>
      <c r="H34" s="15" t="s">
        <v>15826</v>
      </c>
      <c r="I34" s="15" t="s">
        <v>286</v>
      </c>
      <c r="J34" s="48"/>
    </row>
    <row r="35">
      <c r="A35" s="15" t="s">
        <v>9348</v>
      </c>
      <c r="B35" s="14" t="s">
        <v>5678</v>
      </c>
      <c r="C35" s="15" t="s">
        <v>9349</v>
      </c>
      <c r="D35" s="15"/>
      <c r="E35" s="15"/>
      <c r="F35" s="15">
        <v>10.0</v>
      </c>
      <c r="G35" s="15">
        <v>0.0</v>
      </c>
      <c r="H35" s="15" t="s">
        <v>8095</v>
      </c>
      <c r="I35" s="15" t="s">
        <v>294</v>
      </c>
      <c r="J35" s="48"/>
    </row>
    <row r="36">
      <c r="A36" s="15" t="s">
        <v>9351</v>
      </c>
      <c r="B36" s="14" t="s">
        <v>5680</v>
      </c>
      <c r="C36" s="15" t="s">
        <v>9352</v>
      </c>
      <c r="D36" s="15"/>
      <c r="E36" s="15"/>
      <c r="F36" s="15">
        <v>10.0</v>
      </c>
      <c r="G36" s="15">
        <v>0.0</v>
      </c>
      <c r="H36" s="15" t="s">
        <v>15827</v>
      </c>
      <c r="I36" s="15" t="s">
        <v>303</v>
      </c>
      <c r="J36" s="48"/>
    </row>
    <row r="37">
      <c r="A37" s="15" t="s">
        <v>9353</v>
      </c>
      <c r="B37" s="14" t="s">
        <v>5682</v>
      </c>
      <c r="C37" s="15" t="s">
        <v>9354</v>
      </c>
      <c r="D37" s="15"/>
      <c r="E37" s="15"/>
      <c r="F37" s="15">
        <v>10.0</v>
      </c>
      <c r="G37" s="15">
        <v>0.0</v>
      </c>
      <c r="H37" s="15" t="s">
        <v>15828</v>
      </c>
      <c r="I37" s="15" t="s">
        <v>313</v>
      </c>
      <c r="J37" s="48"/>
    </row>
    <row r="38">
      <c r="A38" s="15" t="s">
        <v>9355</v>
      </c>
      <c r="B38" s="14" t="s">
        <v>5684</v>
      </c>
      <c r="C38" s="15" t="s">
        <v>9356</v>
      </c>
      <c r="D38" s="15"/>
      <c r="E38" s="15"/>
      <c r="F38" s="15">
        <v>10.0</v>
      </c>
      <c r="G38" s="15">
        <v>0.0</v>
      </c>
      <c r="H38" s="15" t="s">
        <v>15829</v>
      </c>
      <c r="I38" s="15" t="s">
        <v>336</v>
      </c>
      <c r="J38" s="48"/>
    </row>
    <row r="39">
      <c r="A39" s="15" t="s">
        <v>9357</v>
      </c>
      <c r="B39" s="14" t="s">
        <v>5687</v>
      </c>
      <c r="C39" s="15" t="s">
        <v>9358</v>
      </c>
      <c r="D39" s="15"/>
      <c r="E39" s="15"/>
      <c r="F39" s="15">
        <v>11.0</v>
      </c>
      <c r="G39" s="15">
        <v>5.0</v>
      </c>
      <c r="H39" s="15" t="s">
        <v>15830</v>
      </c>
      <c r="I39" s="15" t="s">
        <v>344</v>
      </c>
      <c r="J39" s="48"/>
    </row>
    <row r="40">
      <c r="A40" s="15" t="s">
        <v>9359</v>
      </c>
      <c r="B40" s="14" t="s">
        <v>5689</v>
      </c>
      <c r="C40" s="15" t="s">
        <v>9360</v>
      </c>
      <c r="D40" s="15"/>
      <c r="E40" s="15"/>
      <c r="F40" s="15">
        <v>11.0</v>
      </c>
      <c r="G40" s="15">
        <v>5.0</v>
      </c>
      <c r="H40" s="15" t="s">
        <v>15831</v>
      </c>
      <c r="I40" s="15" t="s">
        <v>352</v>
      </c>
      <c r="J40" s="48"/>
    </row>
    <row r="41">
      <c r="A41" s="15" t="s">
        <v>9362</v>
      </c>
      <c r="B41" s="14" t="s">
        <v>5692</v>
      </c>
      <c r="C41" s="15" t="s">
        <v>9363</v>
      </c>
      <c r="D41" s="15"/>
      <c r="E41" s="15"/>
      <c r="F41" s="15">
        <v>11.0</v>
      </c>
      <c r="G41" s="15">
        <v>5.0</v>
      </c>
      <c r="H41" s="15" t="s">
        <v>15832</v>
      </c>
      <c r="I41" s="15" t="s">
        <v>359</v>
      </c>
      <c r="J41" s="48"/>
    </row>
    <row r="42">
      <c r="A42" s="15" t="s">
        <v>9364</v>
      </c>
      <c r="B42" s="14" t="s">
        <v>5694</v>
      </c>
      <c r="C42" s="15" t="s">
        <v>9365</v>
      </c>
      <c r="D42" s="15"/>
      <c r="E42" s="15"/>
      <c r="F42" s="15">
        <v>11.0</v>
      </c>
      <c r="G42" s="15">
        <v>5.0</v>
      </c>
      <c r="H42" s="15" t="s">
        <v>15833</v>
      </c>
      <c r="I42" s="15" t="s">
        <v>367</v>
      </c>
      <c r="J42" s="48"/>
    </row>
    <row r="43">
      <c r="A43" s="15" t="s">
        <v>9364</v>
      </c>
      <c r="B43" s="14" t="s">
        <v>5694</v>
      </c>
      <c r="C43" s="15" t="s">
        <v>9365</v>
      </c>
      <c r="D43" s="15"/>
      <c r="E43" s="15"/>
      <c r="F43" s="15">
        <v>11.0</v>
      </c>
      <c r="G43" s="15">
        <v>5.0</v>
      </c>
      <c r="H43" s="15" t="s">
        <v>15834</v>
      </c>
      <c r="I43" s="15" t="s">
        <v>375</v>
      </c>
      <c r="J43" s="48"/>
    </row>
    <row r="44">
      <c r="A44" s="15" t="s">
        <v>9367</v>
      </c>
      <c r="B44" s="14" t="s">
        <v>5696</v>
      </c>
      <c r="C44" s="15" t="s">
        <v>9368</v>
      </c>
      <c r="D44" s="15"/>
      <c r="E44" s="15"/>
      <c r="F44" s="15">
        <v>11.0</v>
      </c>
      <c r="G44" s="15">
        <v>5.0</v>
      </c>
      <c r="H44" s="15" t="s">
        <v>15835</v>
      </c>
      <c r="I44" s="15" t="s">
        <v>383</v>
      </c>
      <c r="J44" s="48"/>
    </row>
    <row r="45">
      <c r="A45" s="15" t="s">
        <v>9370</v>
      </c>
      <c r="B45" s="14" t="s">
        <v>5699</v>
      </c>
      <c r="C45" s="15" t="s">
        <v>9371</v>
      </c>
      <c r="D45" s="15"/>
      <c r="E45" s="15"/>
      <c r="F45" s="15">
        <v>11.0</v>
      </c>
      <c r="G45" s="15">
        <v>5.0</v>
      </c>
      <c r="H45" s="15" t="s">
        <v>15836</v>
      </c>
      <c r="I45" s="15" t="s">
        <v>391</v>
      </c>
      <c r="J45" s="48"/>
    </row>
    <row r="46">
      <c r="A46" s="15" t="s">
        <v>9373</v>
      </c>
      <c r="B46" s="14" t="s">
        <v>5701</v>
      </c>
      <c r="C46" s="15" t="s">
        <v>9374</v>
      </c>
      <c r="D46" s="15"/>
      <c r="E46" s="15"/>
      <c r="F46" s="15">
        <v>11.0</v>
      </c>
      <c r="G46" s="15">
        <v>5.0</v>
      </c>
      <c r="H46" s="15" t="s">
        <v>15837</v>
      </c>
      <c r="I46" s="15" t="s">
        <v>400</v>
      </c>
      <c r="J46" s="48"/>
    </row>
    <row r="47">
      <c r="A47" s="15" t="s">
        <v>9375</v>
      </c>
      <c r="B47" s="14" t="s">
        <v>5703</v>
      </c>
      <c r="C47" s="15" t="s">
        <v>9376</v>
      </c>
      <c r="D47" s="15"/>
      <c r="E47" s="15"/>
      <c r="F47" s="15">
        <v>11.0</v>
      </c>
      <c r="G47" s="15">
        <v>5.0</v>
      </c>
      <c r="H47" s="15" t="s">
        <v>15838</v>
      </c>
      <c r="I47" s="15" t="s">
        <v>408</v>
      </c>
      <c r="J47" s="48"/>
    </row>
    <row r="48">
      <c r="A48" s="15" t="s">
        <v>9378</v>
      </c>
      <c r="B48" s="14" t="s">
        <v>5705</v>
      </c>
      <c r="C48" s="15" t="s">
        <v>9379</v>
      </c>
      <c r="D48" s="15"/>
      <c r="E48" s="15"/>
      <c r="F48" s="15">
        <v>11.0</v>
      </c>
      <c r="G48" s="15">
        <v>5.0</v>
      </c>
      <c r="H48" s="15" t="s">
        <v>15839</v>
      </c>
      <c r="I48" s="15" t="s">
        <v>416</v>
      </c>
      <c r="J48" s="48"/>
    </row>
    <row r="49">
      <c r="A49" s="15" t="s">
        <v>9381</v>
      </c>
      <c r="B49" s="14" t="s">
        <v>5707</v>
      </c>
      <c r="C49" s="15" t="s">
        <v>9382</v>
      </c>
      <c r="D49" s="15"/>
      <c r="E49" s="15"/>
      <c r="F49" s="15">
        <v>11.0</v>
      </c>
      <c r="G49" s="15">
        <v>5.0</v>
      </c>
      <c r="H49" s="15" t="s">
        <v>15840</v>
      </c>
      <c r="I49" s="15" t="s">
        <v>424</v>
      </c>
      <c r="J49" s="48"/>
    </row>
    <row r="50">
      <c r="A50" s="15" t="s">
        <v>9384</v>
      </c>
      <c r="B50" s="14" t="s">
        <v>5709</v>
      </c>
      <c r="C50" s="15" t="s">
        <v>9385</v>
      </c>
      <c r="D50" s="15"/>
      <c r="E50" s="15"/>
      <c r="F50" s="15">
        <v>11.0</v>
      </c>
      <c r="G50" s="15">
        <v>5.0</v>
      </c>
      <c r="H50" s="15" t="s">
        <v>15841</v>
      </c>
      <c r="I50" s="15" t="s">
        <v>432</v>
      </c>
      <c r="J50" s="48"/>
    </row>
    <row r="51">
      <c r="A51" s="15" t="s">
        <v>9387</v>
      </c>
      <c r="B51" s="14" t="s">
        <v>5711</v>
      </c>
      <c r="C51" s="15" t="s">
        <v>9388</v>
      </c>
      <c r="D51" s="15"/>
      <c r="E51" s="15"/>
      <c r="F51" s="15">
        <v>11.0</v>
      </c>
      <c r="G51" s="15">
        <v>5.0</v>
      </c>
      <c r="H51" s="15" t="s">
        <v>15842</v>
      </c>
      <c r="I51" s="15" t="s">
        <v>440</v>
      </c>
      <c r="J51" s="48"/>
    </row>
    <row r="52">
      <c r="A52" s="15" t="s">
        <v>9390</v>
      </c>
      <c r="B52" s="14" t="s">
        <v>5714</v>
      </c>
      <c r="C52" s="15" t="s">
        <v>9391</v>
      </c>
      <c r="D52" s="15"/>
      <c r="E52" s="15"/>
      <c r="F52" s="15">
        <v>11.0</v>
      </c>
      <c r="G52" s="15">
        <v>5.0</v>
      </c>
      <c r="H52" s="15" t="s">
        <v>15843</v>
      </c>
      <c r="I52" s="15" t="s">
        <v>448</v>
      </c>
      <c r="J52" s="48"/>
    </row>
    <row r="53">
      <c r="A53" s="15" t="s">
        <v>9390</v>
      </c>
      <c r="B53" s="14" t="s">
        <v>5714</v>
      </c>
      <c r="C53" s="15" t="s">
        <v>9391</v>
      </c>
      <c r="D53" s="15"/>
      <c r="E53" s="15"/>
      <c r="F53" s="15">
        <v>11.0</v>
      </c>
      <c r="G53" s="15">
        <v>5.0</v>
      </c>
      <c r="H53" s="15" t="s">
        <v>15844</v>
      </c>
      <c r="I53" s="15" t="s">
        <v>456</v>
      </c>
      <c r="J53" s="48"/>
    </row>
    <row r="54">
      <c r="A54" s="15"/>
      <c r="B54" s="14" t="s">
        <v>5716</v>
      </c>
      <c r="C54" s="15" t="s">
        <v>9393</v>
      </c>
      <c r="D54" s="15"/>
      <c r="E54" s="15"/>
      <c r="F54" s="15">
        <v>11.0</v>
      </c>
      <c r="G54" s="15">
        <v>5.0</v>
      </c>
      <c r="H54" s="15" t="s">
        <v>15845</v>
      </c>
      <c r="I54" s="15" t="s">
        <v>464</v>
      </c>
      <c r="J54" s="48"/>
    </row>
    <row r="55">
      <c r="A55" s="15" t="s">
        <v>9395</v>
      </c>
      <c r="B55" s="14" t="s">
        <v>5719</v>
      </c>
      <c r="C55" s="15" t="s">
        <v>9396</v>
      </c>
      <c r="D55" s="15"/>
      <c r="E55" s="15"/>
      <c r="F55" s="15">
        <v>11.0</v>
      </c>
      <c r="G55" s="15">
        <v>5.0</v>
      </c>
      <c r="H55" s="15" t="s">
        <v>15846</v>
      </c>
      <c r="I55" s="15" t="s">
        <v>472</v>
      </c>
      <c r="J55" s="48"/>
    </row>
    <row r="56">
      <c r="A56" s="15" t="s">
        <v>9398</v>
      </c>
      <c r="B56" s="14" t="s">
        <v>5722</v>
      </c>
      <c r="C56" s="15" t="s">
        <v>9399</v>
      </c>
      <c r="D56" s="15"/>
      <c r="E56" s="15"/>
      <c r="F56" s="15">
        <v>12.0</v>
      </c>
      <c r="G56" s="15">
        <v>0.0</v>
      </c>
      <c r="H56" s="15" t="s">
        <v>15847</v>
      </c>
      <c r="I56" s="15" t="s">
        <v>481</v>
      </c>
      <c r="J56" s="48"/>
    </row>
    <row r="57">
      <c r="A57" s="15" t="s">
        <v>9401</v>
      </c>
      <c r="B57" s="14" t="s">
        <v>5724</v>
      </c>
      <c r="C57" s="15" t="s">
        <v>9402</v>
      </c>
      <c r="D57" s="15"/>
      <c r="E57" s="15"/>
      <c r="F57" s="15">
        <v>12.0</v>
      </c>
      <c r="G57" s="15">
        <v>0.0</v>
      </c>
      <c r="H57" s="15" t="s">
        <v>15848</v>
      </c>
      <c r="I57" s="15" t="s">
        <v>489</v>
      </c>
      <c r="J57" s="48"/>
    </row>
    <row r="58">
      <c r="A58" s="15" t="s">
        <v>9404</v>
      </c>
      <c r="B58" s="14" t="s">
        <v>5726</v>
      </c>
      <c r="C58" s="15" t="s">
        <v>9405</v>
      </c>
      <c r="D58" s="15"/>
      <c r="E58" s="15"/>
      <c r="F58" s="15">
        <v>12.0</v>
      </c>
      <c r="G58" s="15">
        <v>0.0</v>
      </c>
      <c r="H58" s="15" t="s">
        <v>15849</v>
      </c>
      <c r="I58" s="15" t="s">
        <v>497</v>
      </c>
      <c r="J58" s="48"/>
    </row>
    <row r="59">
      <c r="A59" s="15" t="s">
        <v>9407</v>
      </c>
      <c r="B59" s="14" t="s">
        <v>5729</v>
      </c>
      <c r="C59" s="15" t="s">
        <v>9408</v>
      </c>
      <c r="D59" s="15"/>
      <c r="E59" s="15"/>
      <c r="F59" s="15">
        <v>12.0</v>
      </c>
      <c r="G59" s="15">
        <v>0.0</v>
      </c>
      <c r="H59" s="15" t="s">
        <v>15850</v>
      </c>
      <c r="I59" s="15" t="s">
        <v>505</v>
      </c>
      <c r="J59" s="48"/>
    </row>
    <row r="60">
      <c r="A60" s="15" t="s">
        <v>9410</v>
      </c>
      <c r="B60" s="14" t="s">
        <v>5731</v>
      </c>
      <c r="C60" s="15" t="s">
        <v>9411</v>
      </c>
      <c r="D60" s="15"/>
      <c r="E60" s="15"/>
      <c r="F60" s="15">
        <v>13.0</v>
      </c>
      <c r="G60" s="15">
        <v>6.0</v>
      </c>
      <c r="H60" s="15" t="s">
        <v>15851</v>
      </c>
      <c r="I60" s="15" t="s">
        <v>513</v>
      </c>
      <c r="J60" s="48"/>
    </row>
    <row r="61">
      <c r="A61" s="15" t="s">
        <v>9412</v>
      </c>
      <c r="B61" s="14" t="s">
        <v>5733</v>
      </c>
      <c r="C61" s="15" t="s">
        <v>9413</v>
      </c>
      <c r="D61" s="15"/>
      <c r="E61" s="15"/>
      <c r="F61" s="15">
        <v>13.0</v>
      </c>
      <c r="G61" s="15">
        <v>6.0</v>
      </c>
      <c r="H61" s="15" t="s">
        <v>15852</v>
      </c>
      <c r="I61" s="15" t="s">
        <v>520</v>
      </c>
      <c r="J61" s="48"/>
    </row>
    <row r="62">
      <c r="A62" s="15" t="s">
        <v>9415</v>
      </c>
      <c r="B62" s="14" t="s">
        <v>5735</v>
      </c>
      <c r="C62" s="15" t="s">
        <v>9416</v>
      </c>
      <c r="D62" s="15"/>
      <c r="E62" s="15"/>
      <c r="F62" s="15">
        <v>13.0</v>
      </c>
      <c r="G62" s="15">
        <v>6.0</v>
      </c>
      <c r="H62" s="15" t="s">
        <v>15853</v>
      </c>
      <c r="I62" s="15" t="s">
        <v>528</v>
      </c>
      <c r="J62" s="48"/>
    </row>
    <row r="63">
      <c r="A63" s="15" t="s">
        <v>9418</v>
      </c>
      <c r="B63" s="14" t="s">
        <v>5738</v>
      </c>
      <c r="C63" s="15" t="s">
        <v>9419</v>
      </c>
      <c r="D63" s="15"/>
      <c r="E63" s="15"/>
      <c r="F63" s="15">
        <v>13.0</v>
      </c>
      <c r="G63" s="15">
        <v>6.0</v>
      </c>
      <c r="H63" s="15" t="s">
        <v>15854</v>
      </c>
      <c r="I63" s="15" t="s">
        <v>535</v>
      </c>
      <c r="J63" s="48"/>
    </row>
    <row r="64">
      <c r="A64" s="15" t="s">
        <v>9421</v>
      </c>
      <c r="B64" s="14" t="s">
        <v>5740</v>
      </c>
      <c r="C64" s="15" t="s">
        <v>9422</v>
      </c>
      <c r="D64" s="15"/>
      <c r="E64" s="15"/>
      <c r="F64" s="15">
        <v>13.0</v>
      </c>
      <c r="G64" s="15">
        <v>6.0</v>
      </c>
      <c r="H64" s="15" t="s">
        <v>15855</v>
      </c>
      <c r="I64" s="15" t="s">
        <v>543</v>
      </c>
      <c r="J64" s="48"/>
    </row>
    <row r="65">
      <c r="A65" s="15" t="s">
        <v>9424</v>
      </c>
      <c r="B65" s="14" t="s">
        <v>5742</v>
      </c>
      <c r="C65" s="15" t="s">
        <v>9425</v>
      </c>
      <c r="D65" s="15"/>
      <c r="E65" s="15"/>
      <c r="F65" s="15">
        <v>13.0</v>
      </c>
      <c r="G65" s="15">
        <v>6.0</v>
      </c>
      <c r="H65" s="15" t="s">
        <v>15856</v>
      </c>
      <c r="I65" s="15" t="s">
        <v>551</v>
      </c>
      <c r="J65" s="48"/>
    </row>
    <row r="66">
      <c r="A66" s="15" t="s">
        <v>9426</v>
      </c>
      <c r="B66" s="14" t="s">
        <v>5744</v>
      </c>
      <c r="C66" s="15" t="s">
        <v>9427</v>
      </c>
      <c r="D66" s="15"/>
      <c r="E66" s="15"/>
      <c r="F66" s="15">
        <v>13.0</v>
      </c>
      <c r="G66" s="15">
        <v>6.0</v>
      </c>
      <c r="H66" s="15" t="s">
        <v>15857</v>
      </c>
      <c r="I66" s="15" t="s">
        <v>561</v>
      </c>
      <c r="J66" s="48"/>
    </row>
    <row r="67">
      <c r="A67" s="15" t="s">
        <v>9429</v>
      </c>
      <c r="B67" s="14" t="s">
        <v>5746</v>
      </c>
      <c r="C67" s="15" t="s">
        <v>9430</v>
      </c>
      <c r="D67" s="15"/>
      <c r="E67" s="15"/>
      <c r="F67" s="15">
        <v>13.0</v>
      </c>
      <c r="G67" s="15">
        <v>6.0</v>
      </c>
      <c r="H67" s="15" t="s">
        <v>15858</v>
      </c>
      <c r="I67" s="15" t="s">
        <v>569</v>
      </c>
      <c r="J67" s="48"/>
    </row>
    <row r="68">
      <c r="A68" s="15" t="s">
        <v>9432</v>
      </c>
      <c r="B68" s="14" t="s">
        <v>5749</v>
      </c>
      <c r="C68" s="15" t="s">
        <v>9433</v>
      </c>
      <c r="D68" s="15"/>
      <c r="E68" s="15"/>
      <c r="F68" s="15">
        <v>13.0</v>
      </c>
      <c r="G68" s="15">
        <v>6.0</v>
      </c>
      <c r="H68" s="15" t="s">
        <v>15859</v>
      </c>
      <c r="I68" s="15" t="s">
        <v>577</v>
      </c>
      <c r="J68" s="48"/>
    </row>
    <row r="69">
      <c r="A69" s="15" t="s">
        <v>9435</v>
      </c>
      <c r="B69" s="14" t="s">
        <v>5751</v>
      </c>
      <c r="C69" s="15" t="s">
        <v>9436</v>
      </c>
      <c r="D69" s="15"/>
      <c r="E69" s="15"/>
      <c r="F69" s="15">
        <v>13.0</v>
      </c>
      <c r="G69" s="15">
        <v>6.0</v>
      </c>
      <c r="H69" s="15" t="s">
        <v>15860</v>
      </c>
      <c r="I69" s="15" t="s">
        <v>587</v>
      </c>
      <c r="J69" s="48"/>
    </row>
    <row r="70">
      <c r="A70" s="15" t="s">
        <v>9437</v>
      </c>
      <c r="B70" s="14" t="s">
        <v>5753</v>
      </c>
      <c r="C70" s="15" t="s">
        <v>9438</v>
      </c>
      <c r="D70" s="15"/>
      <c r="E70" s="15"/>
      <c r="F70" s="15">
        <v>13.0</v>
      </c>
      <c r="G70" s="15">
        <v>6.0</v>
      </c>
      <c r="H70" s="15" t="s">
        <v>15861</v>
      </c>
      <c r="I70" s="15" t="s">
        <v>513</v>
      </c>
      <c r="J70" s="48"/>
    </row>
    <row r="71">
      <c r="A71" s="15" t="s">
        <v>9439</v>
      </c>
      <c r="B71" s="14" t="s">
        <v>5755</v>
      </c>
      <c r="C71" s="15" t="s">
        <v>9440</v>
      </c>
      <c r="D71" s="15"/>
      <c r="E71" s="15"/>
      <c r="F71" s="15">
        <v>13.0</v>
      </c>
      <c r="G71" s="15">
        <v>6.0</v>
      </c>
      <c r="H71" s="15" t="s">
        <v>15862</v>
      </c>
      <c r="I71" s="15" t="s">
        <v>603</v>
      </c>
      <c r="J71" s="48"/>
    </row>
    <row r="72">
      <c r="A72" s="15" t="s">
        <v>9441</v>
      </c>
      <c r="B72" s="14" t="s">
        <v>5758</v>
      </c>
      <c r="C72" s="15" t="s">
        <v>9442</v>
      </c>
      <c r="D72" s="15"/>
      <c r="E72" s="15"/>
      <c r="F72" s="15">
        <v>13.0</v>
      </c>
      <c r="G72" s="15">
        <v>6.0</v>
      </c>
      <c r="H72" s="15" t="s">
        <v>15863</v>
      </c>
      <c r="I72" s="15" t="s">
        <v>611</v>
      </c>
      <c r="J72" s="48"/>
    </row>
    <row r="73">
      <c r="A73" s="15" t="s">
        <v>9444</v>
      </c>
      <c r="B73" s="14" t="s">
        <v>5760</v>
      </c>
      <c r="C73" s="15" t="s">
        <v>9445</v>
      </c>
      <c r="D73" s="15"/>
      <c r="E73" s="15"/>
      <c r="F73" s="15">
        <v>14.0</v>
      </c>
      <c r="G73" s="15">
        <v>0.0</v>
      </c>
      <c r="H73" s="15" t="s">
        <v>15864</v>
      </c>
      <c r="I73" s="15" t="s">
        <v>619</v>
      </c>
      <c r="J73" s="48"/>
    </row>
    <row r="74">
      <c r="A74" s="15" t="s">
        <v>9447</v>
      </c>
      <c r="B74" s="14" t="s">
        <v>5762</v>
      </c>
      <c r="C74" s="15" t="s">
        <v>9448</v>
      </c>
      <c r="D74" s="15"/>
      <c r="E74" s="15"/>
      <c r="F74" s="15">
        <v>14.0</v>
      </c>
      <c r="G74" s="15">
        <v>0.0</v>
      </c>
      <c r="H74" s="15" t="s">
        <v>15865</v>
      </c>
      <c r="I74" s="15" t="s">
        <v>627</v>
      </c>
      <c r="J74" s="48"/>
    </row>
    <row r="75">
      <c r="A75" s="15" t="s">
        <v>9449</v>
      </c>
      <c r="B75" s="14" t="s">
        <v>5765</v>
      </c>
      <c r="C75" s="15" t="s">
        <v>9450</v>
      </c>
      <c r="D75" s="15"/>
      <c r="E75" s="15"/>
      <c r="F75" s="15">
        <v>14.0</v>
      </c>
      <c r="G75" s="15">
        <v>0.0</v>
      </c>
      <c r="H75" s="15" t="s">
        <v>15866</v>
      </c>
      <c r="I75" s="15" t="s">
        <v>639</v>
      </c>
      <c r="J75" s="48"/>
    </row>
    <row r="76">
      <c r="A76" s="15" t="s">
        <v>9451</v>
      </c>
      <c r="B76" s="14" t="s">
        <v>5767</v>
      </c>
      <c r="C76" s="15" t="s">
        <v>9452</v>
      </c>
      <c r="D76" s="15"/>
      <c r="E76" s="15"/>
      <c r="F76" s="15">
        <v>14.0</v>
      </c>
      <c r="G76" s="15">
        <v>0.0</v>
      </c>
      <c r="H76" s="15" t="s">
        <v>15867</v>
      </c>
      <c r="I76" s="15" t="s">
        <v>650</v>
      </c>
      <c r="J76" s="48"/>
    </row>
    <row r="77">
      <c r="A77" s="15" t="s">
        <v>9453</v>
      </c>
      <c r="B77" s="14" t="s">
        <v>5769</v>
      </c>
      <c r="C77" s="15" t="s">
        <v>9454</v>
      </c>
      <c r="D77" s="15"/>
      <c r="E77" s="15"/>
      <c r="F77" s="15">
        <v>14.0</v>
      </c>
      <c r="G77" s="15">
        <v>0.0</v>
      </c>
      <c r="H77" s="15" t="s">
        <v>15868</v>
      </c>
      <c r="I77" s="15" t="s">
        <v>660</v>
      </c>
      <c r="J77" s="48"/>
    </row>
    <row r="78">
      <c r="A78" s="15" t="s">
        <v>9455</v>
      </c>
      <c r="B78" s="14" t="s">
        <v>5772</v>
      </c>
      <c r="C78" s="15" t="s">
        <v>9456</v>
      </c>
      <c r="D78" s="15"/>
      <c r="E78" s="15"/>
      <c r="F78" s="15">
        <v>14.0</v>
      </c>
      <c r="G78" s="15">
        <v>0.0</v>
      </c>
      <c r="H78" s="15" t="s">
        <v>15869</v>
      </c>
      <c r="I78" s="15" t="s">
        <v>668</v>
      </c>
      <c r="J78" s="48"/>
    </row>
    <row r="79">
      <c r="B79" s="14" t="s">
        <v>5774</v>
      </c>
      <c r="C79" s="15" t="s">
        <v>9458</v>
      </c>
      <c r="D79" s="15"/>
      <c r="E79" s="15"/>
      <c r="F79" s="15">
        <v>14.0</v>
      </c>
      <c r="G79" s="15">
        <v>0.0</v>
      </c>
      <c r="H79" s="15" t="s">
        <v>15870</v>
      </c>
      <c r="I79" s="15" t="s">
        <v>678</v>
      </c>
      <c r="J79" s="48"/>
    </row>
    <row r="80">
      <c r="A80" s="15" t="s">
        <v>9460</v>
      </c>
      <c r="B80" s="14" t="s">
        <v>567</v>
      </c>
      <c r="C80" s="15" t="s">
        <v>9461</v>
      </c>
      <c r="D80" s="15"/>
      <c r="E80" s="15"/>
      <c r="F80" s="15">
        <v>14.0</v>
      </c>
      <c r="G80" s="15">
        <v>0.0</v>
      </c>
      <c r="H80" s="15" t="s">
        <v>15871</v>
      </c>
      <c r="I80" s="15" t="s">
        <v>686</v>
      </c>
      <c r="J80" s="48"/>
    </row>
    <row r="81">
      <c r="A81" s="15" t="s">
        <v>9463</v>
      </c>
      <c r="B81" s="14" t="s">
        <v>5777</v>
      </c>
      <c r="C81" s="15" t="s">
        <v>9464</v>
      </c>
      <c r="D81" s="15"/>
      <c r="E81" s="15"/>
      <c r="F81" s="15">
        <v>14.0</v>
      </c>
      <c r="G81" s="15">
        <v>0.0</v>
      </c>
      <c r="H81" s="15" t="s">
        <v>15872</v>
      </c>
      <c r="I81" s="15" t="s">
        <v>694</v>
      </c>
      <c r="J81" s="48"/>
    </row>
    <row r="82">
      <c r="A82" s="15" t="s">
        <v>9465</v>
      </c>
      <c r="B82" s="14" t="s">
        <v>5780</v>
      </c>
      <c r="C82" s="15" t="s">
        <v>9466</v>
      </c>
      <c r="D82" s="15"/>
      <c r="E82" s="15"/>
      <c r="F82" s="15">
        <v>15.0</v>
      </c>
      <c r="G82" s="15">
        <v>0.0</v>
      </c>
      <c r="H82" s="15" t="s">
        <v>15873</v>
      </c>
      <c r="I82" s="15" t="s">
        <v>702</v>
      </c>
      <c r="J82" s="48"/>
    </row>
    <row r="83">
      <c r="A83" s="15" t="s">
        <v>9468</v>
      </c>
      <c r="B83" s="14" t="s">
        <v>5782</v>
      </c>
      <c r="C83" s="15" t="s">
        <v>9469</v>
      </c>
      <c r="D83" s="15"/>
      <c r="E83" s="15"/>
      <c r="F83" s="15">
        <v>15.0</v>
      </c>
      <c r="G83" s="15">
        <v>0.0</v>
      </c>
      <c r="H83" s="15" t="s">
        <v>9469</v>
      </c>
      <c r="I83" s="15" t="s">
        <v>710</v>
      </c>
      <c r="J83" s="48"/>
    </row>
    <row r="84">
      <c r="A84" s="15" t="s">
        <v>9470</v>
      </c>
      <c r="B84" s="14" t="s">
        <v>5785</v>
      </c>
      <c r="C84" s="15" t="s">
        <v>9471</v>
      </c>
      <c r="D84" s="15"/>
      <c r="E84" s="15"/>
      <c r="F84" s="15">
        <v>15.0</v>
      </c>
      <c r="G84" s="15">
        <v>0.0</v>
      </c>
      <c r="H84" s="15" t="s">
        <v>12305</v>
      </c>
      <c r="I84" s="15" t="s">
        <v>718</v>
      </c>
      <c r="J84" s="48"/>
    </row>
    <row r="85">
      <c r="A85" s="15" t="s">
        <v>9473</v>
      </c>
      <c r="B85" s="14" t="s">
        <v>5788</v>
      </c>
      <c r="C85" s="15" t="s">
        <v>9474</v>
      </c>
      <c r="D85" s="15"/>
      <c r="E85" s="15"/>
      <c r="F85" s="15">
        <v>15.0</v>
      </c>
      <c r="G85" s="15">
        <v>0.0</v>
      </c>
      <c r="H85" s="15" t="s">
        <v>15874</v>
      </c>
      <c r="I85" s="15" t="s">
        <v>726</v>
      </c>
      <c r="J85" s="48"/>
    </row>
    <row r="86">
      <c r="A86" s="15" t="s">
        <v>9475</v>
      </c>
      <c r="B86" s="14" t="s">
        <v>5791</v>
      </c>
      <c r="C86" s="15" t="s">
        <v>9476</v>
      </c>
      <c r="D86" s="15"/>
      <c r="E86" s="15"/>
      <c r="F86" s="15">
        <v>16.0</v>
      </c>
      <c r="G86" s="15">
        <v>0.0</v>
      </c>
      <c r="H86" s="15" t="s">
        <v>15875</v>
      </c>
      <c r="I86" s="15" t="s">
        <v>735</v>
      </c>
      <c r="J86" s="48"/>
    </row>
    <row r="87">
      <c r="A87" s="15" t="s">
        <v>9478</v>
      </c>
      <c r="B87" s="14" t="s">
        <v>5793</v>
      </c>
      <c r="C87" s="15" t="s">
        <v>9479</v>
      </c>
      <c r="D87" s="15"/>
      <c r="E87" s="15"/>
      <c r="F87" s="15">
        <v>16.0</v>
      </c>
      <c r="G87" s="15">
        <v>0.0</v>
      </c>
      <c r="H87" s="15" t="s">
        <v>15876</v>
      </c>
      <c r="I87" s="15" t="s">
        <v>743</v>
      </c>
      <c r="J87" s="48"/>
    </row>
    <row r="88">
      <c r="A88" s="15" t="s">
        <v>9481</v>
      </c>
      <c r="B88" s="14" t="s">
        <v>5795</v>
      </c>
      <c r="C88" s="15" t="s">
        <v>9482</v>
      </c>
      <c r="D88" s="15"/>
      <c r="E88" s="15"/>
      <c r="F88" s="15">
        <v>16.0</v>
      </c>
      <c r="G88" s="15">
        <v>0.0</v>
      </c>
      <c r="H88" s="15" t="s">
        <v>15877</v>
      </c>
      <c r="I88" s="15" t="s">
        <v>751</v>
      </c>
      <c r="J88" s="48"/>
    </row>
    <row r="89">
      <c r="A89" s="15" t="s">
        <v>9484</v>
      </c>
      <c r="B89" s="14" t="s">
        <v>5797</v>
      </c>
      <c r="C89" s="15" t="s">
        <v>9485</v>
      </c>
      <c r="D89" s="15"/>
      <c r="E89" s="15"/>
      <c r="F89" s="15">
        <v>16.0</v>
      </c>
      <c r="G89" s="15">
        <v>0.0</v>
      </c>
      <c r="H89" s="15" t="s">
        <v>15878</v>
      </c>
      <c r="I89" s="15" t="s">
        <v>759</v>
      </c>
      <c r="J89" s="48"/>
    </row>
    <row r="90">
      <c r="A90" s="15" t="s">
        <v>9487</v>
      </c>
      <c r="B90" s="14" t="s">
        <v>5800</v>
      </c>
      <c r="C90" s="15" t="s">
        <v>9488</v>
      </c>
      <c r="D90" s="15"/>
      <c r="E90" s="15"/>
      <c r="F90" s="15">
        <v>16.0</v>
      </c>
      <c r="G90" s="15">
        <v>0.0</v>
      </c>
      <c r="H90" s="15" t="s">
        <v>15879</v>
      </c>
      <c r="I90" s="15" t="s">
        <v>767</v>
      </c>
      <c r="J90" s="48"/>
    </row>
    <row r="91">
      <c r="A91" s="15" t="s">
        <v>9490</v>
      </c>
      <c r="B91" s="14" t="s">
        <v>5803</v>
      </c>
      <c r="C91" s="15" t="s">
        <v>9491</v>
      </c>
      <c r="D91" s="15"/>
      <c r="E91" s="15"/>
      <c r="F91" s="15">
        <v>18.0</v>
      </c>
      <c r="G91" s="15">
        <v>0.0</v>
      </c>
      <c r="H91" s="15" t="s">
        <v>15880</v>
      </c>
      <c r="I91" s="15" t="s">
        <v>775</v>
      </c>
      <c r="J91" s="48"/>
    </row>
    <row r="92">
      <c r="A92" s="15" t="s">
        <v>9492</v>
      </c>
      <c r="B92" s="14" t="s">
        <v>5805</v>
      </c>
      <c r="C92" s="15" t="s">
        <v>9493</v>
      </c>
      <c r="D92" s="15"/>
      <c r="E92" s="15"/>
      <c r="F92" s="15">
        <v>18.0</v>
      </c>
      <c r="G92" s="15">
        <v>0.0</v>
      </c>
      <c r="H92" s="15" t="s">
        <v>15881</v>
      </c>
      <c r="I92" s="15" t="s">
        <v>783</v>
      </c>
      <c r="J92" s="48"/>
    </row>
    <row r="93">
      <c r="A93" s="15" t="s">
        <v>9495</v>
      </c>
      <c r="B93" s="14" t="s">
        <v>5807</v>
      </c>
      <c r="C93" s="15" t="s">
        <v>9496</v>
      </c>
      <c r="D93" s="15"/>
      <c r="E93" s="15"/>
      <c r="F93" s="15">
        <v>18.0</v>
      </c>
      <c r="G93" s="15">
        <v>0.0</v>
      </c>
      <c r="H93" s="15" t="s">
        <v>15882</v>
      </c>
      <c r="I93" s="15" t="s">
        <v>791</v>
      </c>
      <c r="J93" s="48"/>
    </row>
    <row r="94">
      <c r="A94" s="15" t="s">
        <v>9498</v>
      </c>
      <c r="B94" s="14" t="s">
        <v>5810</v>
      </c>
      <c r="C94" s="15" t="s">
        <v>9499</v>
      </c>
      <c r="D94" s="15"/>
      <c r="E94" s="15"/>
      <c r="F94" s="15">
        <v>18.0</v>
      </c>
      <c r="G94" s="15">
        <v>0.0</v>
      </c>
      <c r="H94" s="15" t="s">
        <v>15883</v>
      </c>
      <c r="I94" s="15" t="s">
        <v>799</v>
      </c>
      <c r="J94" s="48"/>
    </row>
    <row r="95">
      <c r="A95" s="15" t="s">
        <v>9501</v>
      </c>
      <c r="B95" s="14" t="s">
        <v>5812</v>
      </c>
      <c r="C95" s="15" t="s">
        <v>9502</v>
      </c>
      <c r="D95" s="15"/>
      <c r="E95" s="15"/>
      <c r="F95" s="15">
        <v>18.0</v>
      </c>
      <c r="G95" s="15">
        <v>0.0</v>
      </c>
      <c r="H95" s="15" t="s">
        <v>15884</v>
      </c>
      <c r="I95" s="15" t="s">
        <v>811</v>
      </c>
      <c r="J95" s="48"/>
    </row>
    <row r="96">
      <c r="A96" s="15" t="s">
        <v>9503</v>
      </c>
      <c r="B96" s="14" t="s">
        <v>5815</v>
      </c>
      <c r="C96" s="15" t="s">
        <v>9504</v>
      </c>
      <c r="D96" s="15"/>
      <c r="E96" s="15"/>
      <c r="F96" s="15">
        <v>19.0</v>
      </c>
      <c r="G96" s="15">
        <v>8.0</v>
      </c>
      <c r="H96" s="15" t="s">
        <v>15885</v>
      </c>
      <c r="I96" s="15" t="s">
        <v>820</v>
      </c>
      <c r="J96" s="48"/>
    </row>
    <row r="97">
      <c r="A97" s="15" t="s">
        <v>9506</v>
      </c>
      <c r="B97" s="14" t="s">
        <v>5817</v>
      </c>
      <c r="C97" s="15" t="s">
        <v>9507</v>
      </c>
      <c r="D97" s="15"/>
      <c r="E97" s="15"/>
      <c r="F97" s="15">
        <v>19.0</v>
      </c>
      <c r="G97" s="15">
        <v>8.0</v>
      </c>
      <c r="H97" s="15" t="s">
        <v>15886</v>
      </c>
      <c r="I97" s="15" t="s">
        <v>828</v>
      </c>
      <c r="J97" s="48"/>
    </row>
    <row r="98">
      <c r="A98" s="15" t="s">
        <v>9508</v>
      </c>
      <c r="B98" s="14" t="s">
        <v>5819</v>
      </c>
      <c r="C98" s="15" t="s">
        <v>9509</v>
      </c>
      <c r="D98" s="15"/>
      <c r="E98" s="15"/>
      <c r="F98" s="15">
        <v>19.0</v>
      </c>
      <c r="G98" s="15">
        <v>8.0</v>
      </c>
      <c r="H98" s="15" t="s">
        <v>15887</v>
      </c>
      <c r="I98" s="15" t="s">
        <v>836</v>
      </c>
      <c r="J98" s="48"/>
    </row>
    <row r="99">
      <c r="A99" s="15" t="s">
        <v>9510</v>
      </c>
      <c r="B99" s="14" t="s">
        <v>5822</v>
      </c>
      <c r="C99" s="15" t="s">
        <v>9511</v>
      </c>
      <c r="D99" s="15"/>
      <c r="E99" s="15"/>
      <c r="F99" s="15">
        <v>19.0</v>
      </c>
      <c r="G99" s="15">
        <v>8.0</v>
      </c>
      <c r="H99" s="15" t="s">
        <v>15888</v>
      </c>
      <c r="I99" s="15" t="s">
        <v>844</v>
      </c>
      <c r="J99" s="48"/>
    </row>
    <row r="100">
      <c r="A100" s="15" t="s">
        <v>9513</v>
      </c>
      <c r="B100" s="14" t="s">
        <v>5824</v>
      </c>
      <c r="C100" s="15" t="s">
        <v>9514</v>
      </c>
      <c r="D100" s="15"/>
      <c r="E100" s="15"/>
      <c r="F100" s="15">
        <v>20.0</v>
      </c>
      <c r="G100" s="15">
        <v>0.0</v>
      </c>
      <c r="H100" s="15" t="s">
        <v>15889</v>
      </c>
      <c r="I100" s="15" t="s">
        <v>852</v>
      </c>
      <c r="J100" s="48"/>
    </row>
    <row r="101">
      <c r="A101" s="15" t="s">
        <v>9516</v>
      </c>
      <c r="B101" s="14" t="s">
        <v>5826</v>
      </c>
      <c r="C101" s="15" t="s">
        <v>9517</v>
      </c>
      <c r="D101" s="15"/>
      <c r="E101" s="15"/>
      <c r="F101" s="15">
        <v>20.0</v>
      </c>
      <c r="G101" s="15">
        <v>0.0</v>
      </c>
      <c r="H101" s="15" t="s">
        <v>15890</v>
      </c>
      <c r="I101" s="15" t="s">
        <v>860</v>
      </c>
      <c r="J101" s="48"/>
    </row>
    <row r="102">
      <c r="A102" s="15"/>
      <c r="B102" s="14"/>
      <c r="C102" s="15"/>
      <c r="D102" s="15"/>
      <c r="E102" s="15"/>
      <c r="F102" s="15">
        <v>20.0</v>
      </c>
      <c r="G102" s="15">
        <v>0.0</v>
      </c>
      <c r="H102" s="15" t="s">
        <v>15891</v>
      </c>
      <c r="I102" s="15" t="s">
        <v>868</v>
      </c>
      <c r="J102" s="48"/>
    </row>
    <row r="103">
      <c r="A103" s="15" t="s">
        <v>9519</v>
      </c>
      <c r="B103" s="14" t="s">
        <v>5828</v>
      </c>
      <c r="C103" s="15" t="s">
        <v>9520</v>
      </c>
      <c r="D103" s="15"/>
      <c r="E103" s="15"/>
      <c r="F103" s="15">
        <v>20.0</v>
      </c>
      <c r="G103" s="15">
        <v>0.0</v>
      </c>
      <c r="H103" s="15" t="s">
        <v>9520</v>
      </c>
      <c r="I103" s="15" t="s">
        <v>876</v>
      </c>
      <c r="J103" s="48"/>
    </row>
    <row r="104">
      <c r="A104" s="15" t="s">
        <v>9521</v>
      </c>
      <c r="B104" s="14" t="s">
        <v>5830</v>
      </c>
      <c r="C104" s="15" t="s">
        <v>9522</v>
      </c>
      <c r="D104" s="15"/>
      <c r="E104" s="15"/>
      <c r="F104" s="15">
        <v>20.0</v>
      </c>
      <c r="G104" s="15">
        <v>0.0</v>
      </c>
      <c r="H104" s="15" t="s">
        <v>15892</v>
      </c>
      <c r="I104" s="15" t="s">
        <v>884</v>
      </c>
      <c r="J104" s="48"/>
    </row>
    <row r="105">
      <c r="A105" s="15" t="s">
        <v>9523</v>
      </c>
      <c r="B105" s="14" t="s">
        <v>5833</v>
      </c>
      <c r="C105" s="15" t="s">
        <v>9524</v>
      </c>
      <c r="D105" s="15"/>
      <c r="E105" s="15"/>
      <c r="F105" s="15">
        <v>20.0</v>
      </c>
      <c r="G105" s="15">
        <v>0.0</v>
      </c>
      <c r="H105" s="15" t="s">
        <v>15893</v>
      </c>
      <c r="I105" s="15" t="s">
        <v>892</v>
      </c>
      <c r="J105" s="48"/>
    </row>
    <row r="106">
      <c r="A106" s="15" t="s">
        <v>9525</v>
      </c>
      <c r="B106" s="14" t="s">
        <v>5835</v>
      </c>
      <c r="C106" s="15" t="s">
        <v>9526</v>
      </c>
      <c r="D106" s="15"/>
      <c r="E106" s="15"/>
      <c r="F106" s="15">
        <v>20.0</v>
      </c>
      <c r="G106" s="15">
        <v>0.0</v>
      </c>
      <c r="H106" s="15" t="s">
        <v>15894</v>
      </c>
      <c r="I106" s="15" t="s">
        <v>901</v>
      </c>
      <c r="J106" s="48"/>
    </row>
    <row r="107">
      <c r="A107" s="15" t="s">
        <v>9527</v>
      </c>
      <c r="B107" s="14" t="s">
        <v>5837</v>
      </c>
      <c r="C107" s="15" t="s">
        <v>9528</v>
      </c>
      <c r="D107" s="15"/>
      <c r="E107" s="15"/>
      <c r="F107" s="15">
        <v>21.0</v>
      </c>
      <c r="G107" s="15">
        <v>9.0</v>
      </c>
      <c r="H107" s="15" t="s">
        <v>15895</v>
      </c>
      <c r="I107" s="15" t="s">
        <v>909</v>
      </c>
      <c r="J107" s="48"/>
    </row>
    <row r="108">
      <c r="A108" s="15" t="s">
        <v>9529</v>
      </c>
      <c r="B108" s="14" t="s">
        <v>5840</v>
      </c>
      <c r="C108" s="15" t="s">
        <v>9530</v>
      </c>
      <c r="D108" s="15"/>
      <c r="E108" s="15"/>
      <c r="F108" s="15">
        <v>21.0</v>
      </c>
      <c r="G108" s="15">
        <v>9.0</v>
      </c>
      <c r="H108" s="15" t="s">
        <v>15896</v>
      </c>
      <c r="I108" s="15" t="s">
        <v>917</v>
      </c>
      <c r="J108" s="48"/>
    </row>
    <row r="109">
      <c r="D109" s="15"/>
      <c r="E109" s="15"/>
      <c r="F109" s="15">
        <v>21.0</v>
      </c>
      <c r="G109" s="15">
        <v>9.0</v>
      </c>
      <c r="H109" s="15" t="s">
        <v>15897</v>
      </c>
      <c r="I109" s="15" t="s">
        <v>925</v>
      </c>
      <c r="J109" s="48"/>
    </row>
    <row r="110">
      <c r="A110" s="15" t="s">
        <v>9533</v>
      </c>
      <c r="B110" s="14" t="s">
        <v>5843</v>
      </c>
      <c r="C110" s="15" t="s">
        <v>9534</v>
      </c>
      <c r="D110" s="15"/>
      <c r="E110" s="15"/>
      <c r="F110" s="15">
        <v>21.0</v>
      </c>
      <c r="G110" s="15">
        <v>9.0</v>
      </c>
      <c r="H110" s="15" t="s">
        <v>15898</v>
      </c>
      <c r="I110" s="15" t="s">
        <v>933</v>
      </c>
      <c r="J110" s="48"/>
    </row>
    <row r="111">
      <c r="A111" s="15" t="s">
        <v>9536</v>
      </c>
      <c r="B111" s="14" t="s">
        <v>5846</v>
      </c>
      <c r="C111" s="15" t="s">
        <v>9537</v>
      </c>
      <c r="D111" s="15"/>
      <c r="E111" s="15"/>
      <c r="F111" s="15">
        <v>21.0</v>
      </c>
      <c r="G111" s="15">
        <v>9.0</v>
      </c>
      <c r="H111" s="15" t="s">
        <v>15899</v>
      </c>
      <c r="I111" s="15" t="s">
        <v>945</v>
      </c>
      <c r="J111" s="48"/>
    </row>
    <row r="112">
      <c r="A112" s="15"/>
      <c r="B112" s="14"/>
      <c r="C112" s="15"/>
      <c r="D112" s="15"/>
      <c r="E112" s="15"/>
      <c r="F112" s="15">
        <v>21.0</v>
      </c>
      <c r="G112" s="15">
        <v>9.0</v>
      </c>
      <c r="H112" s="15" t="s">
        <v>15900</v>
      </c>
      <c r="I112" s="15" t="s">
        <v>953</v>
      </c>
      <c r="J112" s="48"/>
    </row>
    <row r="113">
      <c r="A113" s="15"/>
      <c r="B113" s="14"/>
      <c r="C113" s="15"/>
      <c r="D113" s="15"/>
      <c r="E113" s="15"/>
      <c r="F113" s="15">
        <v>22.0</v>
      </c>
      <c r="G113" s="15">
        <v>0.0</v>
      </c>
      <c r="H113" s="15" t="s">
        <v>15901</v>
      </c>
      <c r="I113" s="15" t="s">
        <v>961</v>
      </c>
      <c r="J113" s="48"/>
    </row>
    <row r="114">
      <c r="A114" s="15" t="s">
        <v>9541</v>
      </c>
      <c r="B114" s="14" t="s">
        <v>5849</v>
      </c>
      <c r="C114" s="15" t="s">
        <v>9542</v>
      </c>
      <c r="D114" s="15"/>
      <c r="E114" s="15"/>
      <c r="F114" s="15">
        <v>22.0</v>
      </c>
      <c r="G114" s="15">
        <v>0.0</v>
      </c>
      <c r="H114" s="15" t="s">
        <v>15902</v>
      </c>
      <c r="I114" s="15" t="s">
        <v>969</v>
      </c>
      <c r="J114" s="48"/>
    </row>
    <row r="115">
      <c r="A115" s="15"/>
      <c r="B115" s="14"/>
      <c r="C115" s="15"/>
      <c r="D115" s="15"/>
      <c r="E115" s="15"/>
      <c r="F115" s="15">
        <v>22.0</v>
      </c>
      <c r="G115" s="15">
        <v>0.0</v>
      </c>
      <c r="H115" s="15" t="s">
        <v>15903</v>
      </c>
      <c r="I115" s="15" t="s">
        <v>977</v>
      </c>
      <c r="J115" s="48"/>
    </row>
    <row r="116">
      <c r="A116" s="15" t="s">
        <v>9544</v>
      </c>
      <c r="B116" s="14" t="s">
        <v>5852</v>
      </c>
      <c r="C116" s="15" t="s">
        <v>9545</v>
      </c>
      <c r="D116" s="15"/>
      <c r="E116" s="15"/>
      <c r="F116" s="15">
        <v>23.0</v>
      </c>
      <c r="G116" s="15">
        <v>10.0</v>
      </c>
      <c r="H116" s="15" t="s">
        <v>15904</v>
      </c>
      <c r="I116" s="15" t="s">
        <v>986</v>
      </c>
      <c r="J116" s="48"/>
    </row>
    <row r="117">
      <c r="A117" s="15" t="s">
        <v>9547</v>
      </c>
      <c r="B117" s="14" t="s">
        <v>5855</v>
      </c>
      <c r="C117" s="15" t="s">
        <v>9548</v>
      </c>
      <c r="D117" s="15"/>
      <c r="E117" s="15"/>
      <c r="F117" s="15">
        <v>23.0</v>
      </c>
      <c r="G117" s="15">
        <v>10.0</v>
      </c>
      <c r="H117" s="15" t="s">
        <v>15905</v>
      </c>
      <c r="I117" s="15" t="s">
        <v>994</v>
      </c>
      <c r="J117" s="48"/>
    </row>
    <row r="118">
      <c r="A118" s="15" t="s">
        <v>9550</v>
      </c>
      <c r="B118" s="14" t="s">
        <v>5858</v>
      </c>
      <c r="C118" s="15" t="s">
        <v>9551</v>
      </c>
      <c r="D118" s="15"/>
      <c r="E118" s="15"/>
      <c r="F118" s="15">
        <v>23.0</v>
      </c>
      <c r="G118" s="15">
        <v>10.0</v>
      </c>
      <c r="H118" s="15" t="s">
        <v>15906</v>
      </c>
      <c r="I118" s="15" t="s">
        <v>1002</v>
      </c>
      <c r="J118" s="48"/>
    </row>
    <row r="119">
      <c r="A119" s="15" t="s">
        <v>9562</v>
      </c>
      <c r="B119" s="14" t="s">
        <v>5861</v>
      </c>
      <c r="C119" s="15" t="s">
        <v>9563</v>
      </c>
      <c r="D119" s="15"/>
      <c r="E119" s="15"/>
      <c r="F119" s="15">
        <v>24.0</v>
      </c>
      <c r="G119" s="15">
        <v>0.0</v>
      </c>
      <c r="H119" s="15" t="s">
        <v>15907</v>
      </c>
      <c r="I119" s="15" t="s">
        <v>1036</v>
      </c>
      <c r="J119" s="48"/>
    </row>
    <row r="120">
      <c r="A120" s="15" t="s">
        <v>9553</v>
      </c>
      <c r="B120" s="14" t="s">
        <v>5863</v>
      </c>
      <c r="C120" s="15" t="s">
        <v>9554</v>
      </c>
      <c r="D120" s="15"/>
      <c r="E120" s="15"/>
      <c r="F120" s="15">
        <v>24.0</v>
      </c>
      <c r="G120" s="15">
        <v>0.0</v>
      </c>
      <c r="H120" s="15" t="s">
        <v>15908</v>
      </c>
      <c r="I120" s="15" t="s">
        <v>1010</v>
      </c>
      <c r="J120" s="48"/>
    </row>
    <row r="121">
      <c r="A121" s="15" t="s">
        <v>9556</v>
      </c>
      <c r="B121" s="14" t="s">
        <v>5866</v>
      </c>
      <c r="C121" s="15" t="s">
        <v>9557</v>
      </c>
      <c r="D121" s="15"/>
      <c r="E121" s="15"/>
      <c r="F121" s="15">
        <v>24.0</v>
      </c>
      <c r="G121" s="15">
        <v>0.0</v>
      </c>
      <c r="H121" s="15" t="s">
        <v>15909</v>
      </c>
      <c r="I121" s="15" t="s">
        <v>1028</v>
      </c>
      <c r="J121" s="48"/>
    </row>
    <row r="122">
      <c r="A122" s="15" t="s">
        <v>9559</v>
      </c>
      <c r="B122" s="14" t="s">
        <v>5869</v>
      </c>
      <c r="C122" s="15" t="s">
        <v>9560</v>
      </c>
      <c r="D122" s="15"/>
      <c r="E122" s="15"/>
      <c r="F122" s="15">
        <v>24.0</v>
      </c>
      <c r="G122" s="15">
        <v>0.0</v>
      </c>
      <c r="H122" s="15" t="s">
        <v>15910</v>
      </c>
      <c r="I122" s="15" t="s">
        <v>1044</v>
      </c>
      <c r="J122" s="48"/>
    </row>
    <row r="123">
      <c r="A123" s="15" t="s">
        <v>9565</v>
      </c>
      <c r="B123" s="14" t="s">
        <v>5872</v>
      </c>
      <c r="C123" s="15" t="s">
        <v>9566</v>
      </c>
      <c r="D123" s="15"/>
      <c r="E123" s="15"/>
      <c r="F123" s="15">
        <v>24.0</v>
      </c>
      <c r="G123" s="15">
        <v>0.0</v>
      </c>
      <c r="H123" s="15" t="s">
        <v>15911</v>
      </c>
      <c r="I123" s="15" t="s">
        <v>1057</v>
      </c>
      <c r="J123" s="48"/>
    </row>
    <row r="124">
      <c r="A124" s="15" t="s">
        <v>9567</v>
      </c>
      <c r="B124" s="14" t="s">
        <v>5875</v>
      </c>
      <c r="C124" s="15" t="s">
        <v>9568</v>
      </c>
      <c r="D124" s="15"/>
      <c r="E124" s="15"/>
      <c r="F124" s="15">
        <v>26.0</v>
      </c>
      <c r="G124" s="15">
        <v>0.0</v>
      </c>
      <c r="H124" s="15" t="s">
        <v>9568</v>
      </c>
      <c r="I124" s="15" t="s">
        <v>1065</v>
      </c>
      <c r="J124" s="48"/>
    </row>
    <row r="125">
      <c r="A125" s="15" t="s">
        <v>9570</v>
      </c>
      <c r="B125" s="14" t="s">
        <v>5878</v>
      </c>
      <c r="C125" s="15" t="s">
        <v>9571</v>
      </c>
      <c r="D125" s="15"/>
      <c r="E125" s="15"/>
      <c r="F125" s="15">
        <v>26.0</v>
      </c>
      <c r="G125" s="15">
        <v>0.0</v>
      </c>
      <c r="H125" s="15" t="s">
        <v>15912</v>
      </c>
      <c r="I125" s="15" t="s">
        <v>1073</v>
      </c>
      <c r="J125" s="48"/>
    </row>
    <row r="126">
      <c r="A126" s="15" t="s">
        <v>9573</v>
      </c>
      <c r="B126" s="14" t="s">
        <v>5880</v>
      </c>
      <c r="C126" s="15" t="s">
        <v>9574</v>
      </c>
      <c r="D126" s="15"/>
      <c r="E126" s="15"/>
      <c r="F126" s="15">
        <v>26.0</v>
      </c>
      <c r="G126" s="15">
        <v>0.0</v>
      </c>
      <c r="H126" s="15" t="s">
        <v>15913</v>
      </c>
      <c r="I126" s="15" t="s">
        <v>1082</v>
      </c>
      <c r="J126" s="48"/>
    </row>
    <row r="127">
      <c r="A127" s="15" t="s">
        <v>9576</v>
      </c>
      <c r="B127" s="14" t="s">
        <v>5883</v>
      </c>
      <c r="C127" s="15" t="s">
        <v>9577</v>
      </c>
      <c r="D127" s="15"/>
      <c r="E127" s="15"/>
      <c r="F127" s="15">
        <v>26.0</v>
      </c>
      <c r="G127" s="15">
        <v>0.0</v>
      </c>
      <c r="H127" s="15" t="s">
        <v>15914</v>
      </c>
      <c r="I127" s="15" t="s">
        <v>136</v>
      </c>
      <c r="J127" s="48"/>
    </row>
    <row r="128">
      <c r="A128" s="15" t="s">
        <v>9579</v>
      </c>
      <c r="B128" s="14" t="s">
        <v>5886</v>
      </c>
      <c r="C128" s="15" t="s">
        <v>9580</v>
      </c>
      <c r="D128" s="15"/>
      <c r="E128" s="15"/>
      <c r="F128" s="15">
        <v>27.0</v>
      </c>
      <c r="G128" s="15">
        <v>14.0</v>
      </c>
      <c r="H128" s="15" t="s">
        <v>15915</v>
      </c>
      <c r="I128" s="15" t="s">
        <v>1099</v>
      </c>
      <c r="J128" s="48"/>
    </row>
    <row r="129">
      <c r="A129" s="15" t="s">
        <v>9581</v>
      </c>
      <c r="B129" s="14" t="s">
        <v>5889</v>
      </c>
      <c r="C129" s="15" t="s">
        <v>9582</v>
      </c>
      <c r="D129" s="15"/>
      <c r="E129" s="15"/>
      <c r="F129" s="15">
        <v>27.0</v>
      </c>
      <c r="G129" s="15">
        <v>14.0</v>
      </c>
      <c r="H129" s="15" t="s">
        <v>15916</v>
      </c>
      <c r="I129" s="15" t="s">
        <v>1113</v>
      </c>
      <c r="J129" s="48"/>
    </row>
    <row r="130">
      <c r="A130" s="15" t="s">
        <v>9583</v>
      </c>
      <c r="B130" s="14" t="s">
        <v>5892</v>
      </c>
      <c r="C130" s="15" t="s">
        <v>9584</v>
      </c>
      <c r="D130" s="15"/>
      <c r="E130" s="15"/>
      <c r="F130" s="15">
        <v>27.0</v>
      </c>
      <c r="G130" s="15">
        <v>14.0</v>
      </c>
      <c r="H130" s="15" t="s">
        <v>15917</v>
      </c>
      <c r="I130" s="15" t="s">
        <v>1123</v>
      </c>
      <c r="J130" s="48"/>
    </row>
    <row r="131">
      <c r="A131" s="15" t="s">
        <v>9585</v>
      </c>
      <c r="B131" s="14" t="s">
        <v>5895</v>
      </c>
      <c r="C131" s="15" t="s">
        <v>9586</v>
      </c>
      <c r="D131" s="15"/>
      <c r="E131" s="15"/>
      <c r="F131" s="15">
        <v>27.0</v>
      </c>
      <c r="G131" s="15">
        <v>14.0</v>
      </c>
      <c r="H131" s="15" t="s">
        <v>15918</v>
      </c>
      <c r="I131" s="15" t="s">
        <v>1131</v>
      </c>
      <c r="J131" s="48"/>
    </row>
    <row r="132">
      <c r="A132" s="15" t="s">
        <v>9587</v>
      </c>
      <c r="B132" s="14" t="s">
        <v>5898</v>
      </c>
      <c r="C132" s="15" t="s">
        <v>9588</v>
      </c>
      <c r="D132" s="15"/>
      <c r="E132" s="15"/>
      <c r="F132" s="15">
        <v>27.0</v>
      </c>
      <c r="G132" s="15">
        <v>14.0</v>
      </c>
      <c r="H132" s="15" t="s">
        <v>15919</v>
      </c>
      <c r="I132" s="15" t="s">
        <v>1139</v>
      </c>
      <c r="J132" s="48"/>
    </row>
    <row r="133">
      <c r="A133" s="15" t="s">
        <v>9590</v>
      </c>
      <c r="B133" s="14" t="s">
        <v>5901</v>
      </c>
      <c r="C133" s="15" t="s">
        <v>9591</v>
      </c>
      <c r="D133" s="15"/>
      <c r="E133" s="15"/>
      <c r="F133" s="15">
        <v>27.0</v>
      </c>
      <c r="G133" s="15">
        <v>14.0</v>
      </c>
      <c r="H133" s="15" t="s">
        <v>15920</v>
      </c>
      <c r="I133" s="15" t="s">
        <v>1161</v>
      </c>
      <c r="J133" s="48"/>
    </row>
    <row r="134">
      <c r="A134" s="15" t="s">
        <v>9593</v>
      </c>
      <c r="B134" s="14" t="s">
        <v>5903</v>
      </c>
      <c r="C134" s="15" t="s">
        <v>9594</v>
      </c>
      <c r="D134" s="15"/>
      <c r="E134" s="15"/>
      <c r="F134" s="15">
        <v>28.0</v>
      </c>
      <c r="G134" s="15">
        <v>0.0</v>
      </c>
      <c r="H134" s="15" t="s">
        <v>15921</v>
      </c>
      <c r="I134" s="15" t="s">
        <v>1171</v>
      </c>
      <c r="J134" s="48"/>
    </row>
    <row r="135">
      <c r="A135" s="15" t="s">
        <v>9596</v>
      </c>
      <c r="B135" s="14" t="s">
        <v>5906</v>
      </c>
      <c r="C135" s="15" t="s">
        <v>9597</v>
      </c>
      <c r="D135" s="15"/>
      <c r="E135" s="15"/>
      <c r="F135" s="15">
        <v>28.0</v>
      </c>
      <c r="G135" s="15">
        <v>0.0</v>
      </c>
      <c r="H135" s="15" t="s">
        <v>15922</v>
      </c>
      <c r="I135" s="15" t="s">
        <v>1181</v>
      </c>
      <c r="J135" s="48"/>
    </row>
    <row r="136">
      <c r="A136" s="15" t="s">
        <v>9598</v>
      </c>
      <c r="B136" s="14" t="s">
        <v>5909</v>
      </c>
      <c r="C136" s="15" t="s">
        <v>9599</v>
      </c>
      <c r="D136" s="15"/>
      <c r="E136" s="15"/>
      <c r="F136" s="15">
        <v>28.0</v>
      </c>
      <c r="G136" s="15">
        <v>0.0</v>
      </c>
      <c r="H136" s="15" t="s">
        <v>15923</v>
      </c>
      <c r="I136" s="15" t="s">
        <v>1190</v>
      </c>
      <c r="J136" s="48"/>
    </row>
    <row r="137">
      <c r="A137" s="15" t="s">
        <v>9600</v>
      </c>
      <c r="B137" s="14" t="s">
        <v>5912</v>
      </c>
      <c r="C137" s="15" t="s">
        <v>9601</v>
      </c>
      <c r="D137" s="15"/>
      <c r="E137" s="15"/>
      <c r="F137" s="15">
        <v>28.0</v>
      </c>
      <c r="G137" s="15">
        <v>0.0</v>
      </c>
      <c r="H137" s="15" t="s">
        <v>15924</v>
      </c>
      <c r="I137" s="15" t="s">
        <v>1198</v>
      </c>
      <c r="J137" s="48"/>
    </row>
    <row r="138">
      <c r="A138" s="15" t="s">
        <v>9602</v>
      </c>
      <c r="B138" s="14" t="s">
        <v>5915</v>
      </c>
      <c r="C138" s="15" t="s">
        <v>9603</v>
      </c>
      <c r="D138" s="15"/>
      <c r="E138" s="15"/>
      <c r="F138" s="15">
        <v>28.0</v>
      </c>
      <c r="G138" s="15">
        <v>0.0</v>
      </c>
      <c r="H138" s="15" t="s">
        <v>15925</v>
      </c>
      <c r="I138" s="15" t="s">
        <v>1204</v>
      </c>
      <c r="J138" s="48"/>
    </row>
    <row r="139">
      <c r="A139" s="15" t="s">
        <v>9605</v>
      </c>
      <c r="B139" s="14" t="s">
        <v>5918</v>
      </c>
      <c r="C139" s="15" t="s">
        <v>9606</v>
      </c>
      <c r="D139" s="15"/>
      <c r="E139" s="15"/>
      <c r="F139" s="15">
        <v>28.0</v>
      </c>
      <c r="G139" s="15">
        <v>0.0</v>
      </c>
      <c r="H139" s="15" t="s">
        <v>15926</v>
      </c>
      <c r="I139" s="15" t="s">
        <v>1212</v>
      </c>
      <c r="J139" s="48"/>
    </row>
    <row r="140">
      <c r="A140" s="15" t="s">
        <v>9608</v>
      </c>
      <c r="B140" s="14" t="s">
        <v>5921</v>
      </c>
      <c r="C140" s="15" t="s">
        <v>9609</v>
      </c>
      <c r="D140" s="15"/>
      <c r="E140" s="15"/>
      <c r="F140" s="15">
        <v>29.0</v>
      </c>
      <c r="G140" s="15">
        <v>13.0</v>
      </c>
      <c r="H140" s="15" t="s">
        <v>15927</v>
      </c>
      <c r="I140" s="15" t="s">
        <v>1220</v>
      </c>
      <c r="J140" s="48"/>
    </row>
    <row r="141">
      <c r="A141" s="15" t="s">
        <v>9611</v>
      </c>
      <c r="B141" s="14" t="s">
        <v>5923</v>
      </c>
      <c r="C141" s="15" t="s">
        <v>9612</v>
      </c>
      <c r="D141" s="15"/>
      <c r="E141" s="15"/>
      <c r="F141" s="15">
        <v>29.0</v>
      </c>
      <c r="G141" s="15">
        <v>13.0</v>
      </c>
      <c r="H141" s="15" t="s">
        <v>15928</v>
      </c>
      <c r="I141" s="15" t="s">
        <v>1228</v>
      </c>
      <c r="J141" s="48"/>
    </row>
    <row r="142">
      <c r="A142" s="15" t="s">
        <v>9613</v>
      </c>
      <c r="B142" s="14" t="s">
        <v>5926</v>
      </c>
      <c r="C142" s="15" t="s">
        <v>9614</v>
      </c>
      <c r="D142" s="15"/>
      <c r="E142" s="15"/>
      <c r="F142" s="15">
        <v>29.0</v>
      </c>
      <c r="G142" s="15">
        <v>13.0</v>
      </c>
      <c r="H142" s="15" t="s">
        <v>15929</v>
      </c>
      <c r="I142" s="15" t="s">
        <v>1236</v>
      </c>
      <c r="J142" s="48"/>
    </row>
    <row r="143">
      <c r="A143" s="15"/>
      <c r="B143" s="14"/>
      <c r="C143" s="15"/>
      <c r="D143" s="15"/>
      <c r="E143" s="15"/>
      <c r="F143" s="15">
        <v>30.0</v>
      </c>
      <c r="G143" s="15">
        <v>0.0</v>
      </c>
      <c r="H143" s="15" t="s">
        <v>15930</v>
      </c>
      <c r="I143" s="15" t="s">
        <v>1244</v>
      </c>
      <c r="J143" s="48"/>
    </row>
    <row r="144">
      <c r="A144" s="15"/>
      <c r="B144" s="14"/>
      <c r="C144" s="15"/>
      <c r="D144" s="15"/>
      <c r="E144" s="15"/>
      <c r="F144" s="15">
        <v>30.0</v>
      </c>
      <c r="G144" s="15">
        <v>0.0</v>
      </c>
      <c r="H144" s="15" t="s">
        <v>15931</v>
      </c>
      <c r="I144" s="15" t="s">
        <v>1252</v>
      </c>
      <c r="J144" s="48"/>
    </row>
    <row r="145">
      <c r="A145" s="15" t="s">
        <v>9617</v>
      </c>
      <c r="B145" s="14" t="s">
        <v>5929</v>
      </c>
      <c r="C145" s="15" t="s">
        <v>9618</v>
      </c>
      <c r="D145" s="15"/>
      <c r="E145" s="15"/>
      <c r="F145" s="15">
        <v>30.0</v>
      </c>
      <c r="G145" s="15">
        <v>0.0</v>
      </c>
      <c r="H145" s="15" t="s">
        <v>15932</v>
      </c>
      <c r="I145" s="15" t="s">
        <v>1260</v>
      </c>
      <c r="J145" s="48"/>
    </row>
    <row r="146">
      <c r="A146" s="15" t="s">
        <v>9619</v>
      </c>
      <c r="B146" s="14" t="s">
        <v>5932</v>
      </c>
      <c r="C146" s="15" t="s">
        <v>9620</v>
      </c>
      <c r="D146" s="15"/>
      <c r="E146" s="15"/>
      <c r="F146" s="15">
        <v>30.0</v>
      </c>
      <c r="G146" s="15">
        <v>0.0</v>
      </c>
      <c r="H146" s="15" t="s">
        <v>15933</v>
      </c>
      <c r="I146" s="15" t="s">
        <v>1269</v>
      </c>
      <c r="J146" s="48"/>
    </row>
    <row r="147">
      <c r="A147" s="15" t="s">
        <v>9622</v>
      </c>
      <c r="B147" s="14" t="s">
        <v>5935</v>
      </c>
      <c r="C147" s="15" t="s">
        <v>9623</v>
      </c>
      <c r="D147" s="15"/>
      <c r="E147" s="15"/>
      <c r="F147" s="15">
        <v>30.0</v>
      </c>
      <c r="G147" s="15">
        <v>0.0</v>
      </c>
      <c r="H147" s="15" t="s">
        <v>15934</v>
      </c>
      <c r="I147" s="15" t="s">
        <v>1285</v>
      </c>
      <c r="J147" s="48"/>
    </row>
    <row r="148">
      <c r="A148" s="15" t="s">
        <v>9625</v>
      </c>
      <c r="B148" s="14" t="s">
        <v>5937</v>
      </c>
      <c r="C148" s="15" t="s">
        <v>9626</v>
      </c>
      <c r="D148" s="15"/>
      <c r="E148" s="15"/>
      <c r="F148" s="15">
        <v>31.0</v>
      </c>
      <c r="G148" s="15">
        <v>14.0</v>
      </c>
      <c r="H148" s="15" t="s">
        <v>15935</v>
      </c>
      <c r="I148" s="15" t="s">
        <v>1291</v>
      </c>
      <c r="J148" s="48"/>
    </row>
    <row r="149">
      <c r="A149" s="15" t="s">
        <v>9628</v>
      </c>
      <c r="B149" s="14" t="s">
        <v>5939</v>
      </c>
      <c r="C149" s="15" t="s">
        <v>9629</v>
      </c>
      <c r="D149" s="15"/>
      <c r="E149" s="15"/>
      <c r="F149" s="15">
        <v>31.0</v>
      </c>
      <c r="G149" s="15">
        <v>14.0</v>
      </c>
      <c r="H149" s="15" t="s">
        <v>15936</v>
      </c>
      <c r="I149" s="15" t="s">
        <v>2247</v>
      </c>
      <c r="J149" s="48"/>
    </row>
    <row r="150">
      <c r="A150" s="15" t="s">
        <v>9630</v>
      </c>
      <c r="B150" s="14" t="s">
        <v>5941</v>
      </c>
      <c r="C150" s="15" t="s">
        <v>9631</v>
      </c>
      <c r="D150" s="15"/>
      <c r="E150" s="15"/>
      <c r="F150" s="15">
        <v>32.0</v>
      </c>
      <c r="G150" s="15">
        <v>0.0</v>
      </c>
      <c r="H150" s="15" t="s">
        <v>15937</v>
      </c>
      <c r="I150" s="15" t="s">
        <v>2254</v>
      </c>
      <c r="J150" s="48"/>
    </row>
    <row r="151">
      <c r="A151" s="15" t="s">
        <v>9632</v>
      </c>
      <c r="B151" s="14" t="s">
        <v>5943</v>
      </c>
      <c r="C151" s="15" t="s">
        <v>9633</v>
      </c>
      <c r="D151" s="15"/>
      <c r="E151" s="15"/>
      <c r="F151" s="15">
        <v>32.0</v>
      </c>
      <c r="G151" s="15">
        <v>0.0</v>
      </c>
      <c r="H151" s="15" t="s">
        <v>15937</v>
      </c>
      <c r="I151" s="15" t="s">
        <v>2254</v>
      </c>
      <c r="J151" s="48"/>
    </row>
    <row r="152">
      <c r="A152" s="15" t="s">
        <v>9634</v>
      </c>
      <c r="B152" s="14" t="s">
        <v>5946</v>
      </c>
      <c r="C152" s="15" t="s">
        <v>9635</v>
      </c>
      <c r="D152" s="15"/>
      <c r="E152" s="15"/>
      <c r="F152" s="15">
        <v>32.0</v>
      </c>
      <c r="G152" s="15">
        <v>0.0</v>
      </c>
      <c r="H152" s="15" t="s">
        <v>15938</v>
      </c>
      <c r="I152" s="15" t="s">
        <v>2261</v>
      </c>
      <c r="J152" s="48"/>
    </row>
    <row r="153">
      <c r="A153" s="15" t="s">
        <v>9637</v>
      </c>
      <c r="B153" s="14" t="s">
        <v>5948</v>
      </c>
      <c r="C153" s="15" t="s">
        <v>9638</v>
      </c>
      <c r="D153" s="15"/>
      <c r="E153" s="15"/>
      <c r="F153" s="15">
        <v>32.0</v>
      </c>
      <c r="G153" s="15">
        <v>0.0</v>
      </c>
      <c r="H153" s="15" t="s">
        <v>15939</v>
      </c>
      <c r="I153" s="15" t="s">
        <v>2268</v>
      </c>
      <c r="J153" s="48"/>
    </row>
    <row r="154">
      <c r="A154" s="15" t="s">
        <v>9640</v>
      </c>
      <c r="B154" s="14" t="s">
        <v>5951</v>
      </c>
      <c r="C154" s="15" t="s">
        <v>9641</v>
      </c>
      <c r="D154" s="15"/>
      <c r="E154" s="15"/>
      <c r="F154" s="15">
        <v>32.0</v>
      </c>
      <c r="G154" s="15">
        <v>0.0</v>
      </c>
      <c r="H154" s="15" t="s">
        <v>15940</v>
      </c>
      <c r="I154" s="15" t="s">
        <v>2274</v>
      </c>
      <c r="J154" s="48"/>
    </row>
    <row r="155">
      <c r="A155" s="15" t="s">
        <v>9643</v>
      </c>
      <c r="B155" s="14" t="s">
        <v>5953</v>
      </c>
      <c r="C155" s="15" t="s">
        <v>9644</v>
      </c>
      <c r="D155" s="15"/>
      <c r="E155" s="15"/>
      <c r="F155" s="15">
        <v>33.0</v>
      </c>
      <c r="G155" s="15">
        <v>15.0</v>
      </c>
      <c r="H155" s="15" t="s">
        <v>15941</v>
      </c>
      <c r="I155" s="15" t="s">
        <v>2281</v>
      </c>
      <c r="J155" s="48"/>
    </row>
    <row r="156">
      <c r="A156" s="15" t="s">
        <v>9646</v>
      </c>
      <c r="B156" s="14" t="s">
        <v>5955</v>
      </c>
      <c r="C156" s="15" t="s">
        <v>9647</v>
      </c>
      <c r="D156" s="15"/>
      <c r="E156" s="15"/>
      <c r="F156" s="15">
        <v>33.0</v>
      </c>
      <c r="G156" s="15">
        <v>15.0</v>
      </c>
      <c r="H156" s="15" t="s">
        <v>15942</v>
      </c>
      <c r="I156" s="15" t="s">
        <v>2288</v>
      </c>
      <c r="J156" s="48"/>
    </row>
    <row r="157">
      <c r="A157" s="15" t="s">
        <v>9649</v>
      </c>
      <c r="B157" s="14" t="s">
        <v>5958</v>
      </c>
      <c r="C157" s="15" t="s">
        <v>9650</v>
      </c>
      <c r="D157" s="15"/>
      <c r="E157" s="15"/>
      <c r="F157" s="15">
        <v>34.0</v>
      </c>
      <c r="G157" s="15">
        <v>0.0</v>
      </c>
      <c r="H157" s="15" t="s">
        <v>15943</v>
      </c>
      <c r="I157" s="15" t="s">
        <v>2297</v>
      </c>
      <c r="J157" s="48"/>
    </row>
    <row r="158">
      <c r="A158" s="15" t="s">
        <v>9652</v>
      </c>
      <c r="B158" s="14" t="s">
        <v>5961</v>
      </c>
      <c r="C158" s="15" t="s">
        <v>9653</v>
      </c>
      <c r="D158" s="15"/>
      <c r="E158" s="15"/>
      <c r="F158" s="15">
        <v>34.0</v>
      </c>
      <c r="G158" s="15">
        <v>0.0</v>
      </c>
      <c r="H158" s="15" t="s">
        <v>15944</v>
      </c>
      <c r="I158" s="15" t="s">
        <v>2305</v>
      </c>
      <c r="J158" s="48"/>
    </row>
    <row r="159">
      <c r="A159" s="15" t="s">
        <v>9655</v>
      </c>
      <c r="B159" s="14" t="s">
        <v>5964</v>
      </c>
      <c r="C159" s="15" t="s">
        <v>9656</v>
      </c>
      <c r="D159" s="15"/>
      <c r="E159" s="15"/>
      <c r="F159" s="15">
        <v>34.0</v>
      </c>
      <c r="G159" s="15">
        <v>0.0</v>
      </c>
      <c r="H159" s="15" t="s">
        <v>15945</v>
      </c>
      <c r="I159" s="15" t="s">
        <v>2313</v>
      </c>
      <c r="J159" s="48"/>
    </row>
    <row r="160">
      <c r="A160" s="15"/>
      <c r="B160" s="14"/>
      <c r="C160" s="15"/>
      <c r="D160" s="15"/>
      <c r="E160" s="15"/>
      <c r="F160" s="15">
        <v>35.0</v>
      </c>
      <c r="G160" s="15">
        <v>16.0</v>
      </c>
      <c r="H160" s="15" t="s">
        <v>15946</v>
      </c>
      <c r="I160" s="15" t="s">
        <v>2321</v>
      </c>
      <c r="J160" s="48"/>
    </row>
    <row r="161">
      <c r="A161" s="15" t="s">
        <v>9657</v>
      </c>
      <c r="B161" s="14" t="s">
        <v>5966</v>
      </c>
      <c r="C161" s="15" t="s">
        <v>9658</v>
      </c>
      <c r="D161" s="15"/>
      <c r="E161" s="15"/>
      <c r="F161" s="15">
        <v>35.0</v>
      </c>
      <c r="G161" s="15">
        <v>16.0</v>
      </c>
      <c r="H161" s="15" t="s">
        <v>15947</v>
      </c>
      <c r="I161" s="15" t="s">
        <v>2329</v>
      </c>
      <c r="J161" s="48"/>
    </row>
    <row r="162">
      <c r="A162" s="15" t="s">
        <v>9660</v>
      </c>
      <c r="B162" s="14" t="s">
        <v>5968</v>
      </c>
      <c r="C162" s="15" t="s">
        <v>9661</v>
      </c>
      <c r="D162" s="15"/>
      <c r="E162" s="15"/>
      <c r="F162" s="15">
        <v>35.0</v>
      </c>
      <c r="G162" s="15">
        <v>16.0</v>
      </c>
      <c r="H162" s="15" t="s">
        <v>15948</v>
      </c>
      <c r="I162" s="15" t="s">
        <v>2337</v>
      </c>
      <c r="J162" s="48"/>
    </row>
    <row r="163">
      <c r="A163" s="15" t="s">
        <v>9662</v>
      </c>
      <c r="B163" s="14" t="s">
        <v>5970</v>
      </c>
      <c r="C163" s="15" t="s">
        <v>9663</v>
      </c>
      <c r="D163" s="15"/>
      <c r="E163" s="15"/>
      <c r="F163" s="15">
        <v>35.0</v>
      </c>
      <c r="G163" s="15">
        <v>16.0</v>
      </c>
      <c r="H163" s="15" t="s">
        <v>15949</v>
      </c>
      <c r="I163" s="15" t="s">
        <v>2345</v>
      </c>
      <c r="J163" s="48"/>
    </row>
    <row r="164">
      <c r="A164" s="15" t="s">
        <v>9665</v>
      </c>
      <c r="B164" s="14" t="s">
        <v>5973</v>
      </c>
      <c r="C164" s="15" t="s">
        <v>9666</v>
      </c>
      <c r="D164" s="15"/>
      <c r="E164" s="15"/>
      <c r="F164" s="15">
        <v>36.0</v>
      </c>
      <c r="G164" s="15">
        <v>0.0</v>
      </c>
      <c r="H164" s="15" t="s">
        <v>15950</v>
      </c>
      <c r="I164" s="15" t="s">
        <v>2361</v>
      </c>
      <c r="J164" s="48"/>
    </row>
    <row r="165">
      <c r="A165" s="15" t="s">
        <v>9668</v>
      </c>
      <c r="B165" s="14" t="s">
        <v>5975</v>
      </c>
      <c r="C165" s="15" t="s">
        <v>9669</v>
      </c>
      <c r="D165" s="15"/>
      <c r="E165" s="15"/>
      <c r="F165" s="15">
        <v>36.0</v>
      </c>
      <c r="G165" s="15">
        <v>0.0</v>
      </c>
      <c r="H165" s="15" t="s">
        <v>15951</v>
      </c>
      <c r="I165" s="15" t="s">
        <v>2361</v>
      </c>
      <c r="J165" s="48"/>
    </row>
    <row r="166">
      <c r="A166" s="15" t="s">
        <v>9671</v>
      </c>
      <c r="B166" s="14" t="s">
        <v>5977</v>
      </c>
      <c r="C166" s="15" t="s">
        <v>9672</v>
      </c>
      <c r="D166" s="15"/>
      <c r="E166" s="15"/>
      <c r="F166" s="15">
        <v>36.0</v>
      </c>
      <c r="G166" s="15">
        <v>0.0</v>
      </c>
      <c r="H166" s="15" t="s">
        <v>15952</v>
      </c>
      <c r="I166" s="15" t="s">
        <v>2369</v>
      </c>
      <c r="J166" s="48"/>
    </row>
    <row r="167">
      <c r="A167" s="15" t="s">
        <v>9674</v>
      </c>
      <c r="B167" s="14" t="s">
        <v>5979</v>
      </c>
      <c r="C167" s="15" t="s">
        <v>9675</v>
      </c>
      <c r="D167" s="15"/>
      <c r="E167" s="15"/>
      <c r="F167" s="15">
        <v>36.0</v>
      </c>
      <c r="G167" s="15">
        <v>0.0</v>
      </c>
      <c r="H167" s="15" t="s">
        <v>15953</v>
      </c>
      <c r="I167" s="15" t="s">
        <v>2378</v>
      </c>
      <c r="J167" s="48"/>
    </row>
    <row r="168">
      <c r="A168" s="15" t="s">
        <v>9677</v>
      </c>
      <c r="B168" s="14" t="s">
        <v>5982</v>
      </c>
      <c r="C168" s="15" t="s">
        <v>9678</v>
      </c>
      <c r="D168" s="15"/>
      <c r="E168" s="15"/>
      <c r="F168" s="15">
        <v>37.0</v>
      </c>
      <c r="G168" s="15">
        <v>17.0</v>
      </c>
      <c r="H168" s="15" t="s">
        <v>15954</v>
      </c>
      <c r="I168" s="15" t="s">
        <v>2386</v>
      </c>
      <c r="J168" s="48"/>
    </row>
    <row r="169">
      <c r="A169" s="15" t="s">
        <v>9680</v>
      </c>
      <c r="B169" s="14" t="s">
        <v>5984</v>
      </c>
      <c r="C169" s="15" t="s">
        <v>9681</v>
      </c>
      <c r="D169" s="15"/>
      <c r="E169" s="15"/>
      <c r="F169" s="15">
        <v>37.0</v>
      </c>
      <c r="G169" s="15">
        <v>17.0</v>
      </c>
      <c r="H169" s="15" t="s">
        <v>15955</v>
      </c>
      <c r="I169" s="15" t="s">
        <v>2394</v>
      </c>
      <c r="J169" s="48"/>
    </row>
    <row r="170">
      <c r="A170" s="15" t="s">
        <v>9683</v>
      </c>
      <c r="B170" s="14" t="s">
        <v>5987</v>
      </c>
      <c r="C170" s="15" t="s">
        <v>9684</v>
      </c>
      <c r="D170" s="15"/>
      <c r="E170" s="15"/>
      <c r="F170" s="15">
        <v>38.0</v>
      </c>
      <c r="G170" s="15">
        <v>0.0</v>
      </c>
      <c r="H170" s="15" t="s">
        <v>15956</v>
      </c>
      <c r="I170" s="15" t="s">
        <v>2402</v>
      </c>
      <c r="J170" s="48"/>
    </row>
    <row r="171">
      <c r="A171" s="15" t="s">
        <v>9685</v>
      </c>
      <c r="B171" s="14" t="s">
        <v>5990</v>
      </c>
      <c r="C171" s="15" t="s">
        <v>9686</v>
      </c>
      <c r="D171" s="15"/>
      <c r="E171" s="15"/>
      <c r="F171" s="15">
        <v>38.0</v>
      </c>
      <c r="G171" s="15">
        <v>0.0</v>
      </c>
      <c r="H171" s="15" t="s">
        <v>15957</v>
      </c>
      <c r="I171" s="15" t="s">
        <v>2410</v>
      </c>
      <c r="J171" s="48"/>
    </row>
    <row r="172">
      <c r="A172" s="15" t="s">
        <v>9688</v>
      </c>
      <c r="B172" s="14" t="s">
        <v>5993</v>
      </c>
      <c r="C172" s="15" t="s">
        <v>9689</v>
      </c>
      <c r="D172" s="15"/>
      <c r="E172" s="15"/>
      <c r="F172" s="15">
        <v>39.0</v>
      </c>
      <c r="G172" s="15">
        <v>18.0</v>
      </c>
      <c r="H172" s="15" t="s">
        <v>15958</v>
      </c>
      <c r="I172" s="15" t="s">
        <v>2418</v>
      </c>
      <c r="J172" s="48"/>
    </row>
    <row r="173">
      <c r="A173" s="15" t="s">
        <v>9691</v>
      </c>
      <c r="B173" s="14" t="s">
        <v>5995</v>
      </c>
      <c r="C173" s="15" t="s">
        <v>9692</v>
      </c>
      <c r="D173" s="15"/>
      <c r="E173" s="15"/>
      <c r="F173" s="15">
        <v>39.0</v>
      </c>
      <c r="G173" s="15">
        <v>18.0</v>
      </c>
      <c r="H173" s="15" t="s">
        <v>15959</v>
      </c>
      <c r="I173" s="15" t="s">
        <v>2427</v>
      </c>
      <c r="J173" s="48"/>
    </row>
    <row r="174">
      <c r="A174" s="15" t="s">
        <v>9694</v>
      </c>
      <c r="B174" s="14" t="s">
        <v>5997</v>
      </c>
      <c r="C174" s="15" t="s">
        <v>9695</v>
      </c>
      <c r="D174" s="15"/>
      <c r="E174" s="15"/>
      <c r="F174" s="15">
        <v>39.0</v>
      </c>
      <c r="G174" s="15">
        <v>18.0</v>
      </c>
      <c r="H174" s="15" t="s">
        <v>15960</v>
      </c>
      <c r="I174" s="15" t="s">
        <v>2435</v>
      </c>
      <c r="J174" s="48"/>
    </row>
    <row r="175">
      <c r="A175" s="15" t="s">
        <v>9697</v>
      </c>
      <c r="B175" s="14" t="s">
        <v>5999</v>
      </c>
      <c r="C175" s="15" t="s">
        <v>9698</v>
      </c>
      <c r="D175" s="15"/>
      <c r="E175" s="15"/>
      <c r="F175" s="15">
        <v>39.0</v>
      </c>
      <c r="G175" s="15">
        <v>18.0</v>
      </c>
      <c r="H175" s="15" t="s">
        <v>15961</v>
      </c>
      <c r="I175" s="15" t="s">
        <v>2442</v>
      </c>
      <c r="J175" s="48"/>
    </row>
    <row r="176">
      <c r="A176" s="15" t="s">
        <v>9700</v>
      </c>
      <c r="B176" s="14" t="s">
        <v>6001</v>
      </c>
      <c r="C176" s="15" t="s">
        <v>9701</v>
      </c>
      <c r="D176" s="15"/>
      <c r="E176" s="15"/>
      <c r="F176" s="15">
        <v>39.0</v>
      </c>
      <c r="G176" s="15">
        <v>18.0</v>
      </c>
      <c r="H176" s="15" t="s">
        <v>15962</v>
      </c>
      <c r="I176" s="15" t="s">
        <v>2450</v>
      </c>
      <c r="J176" s="48"/>
    </row>
    <row r="177">
      <c r="A177" s="15" t="s">
        <v>9703</v>
      </c>
      <c r="B177" s="14" t="s">
        <v>6003</v>
      </c>
      <c r="C177" s="15" t="s">
        <v>9704</v>
      </c>
      <c r="D177" s="15"/>
      <c r="E177" s="15"/>
      <c r="F177" s="15">
        <v>39.0</v>
      </c>
      <c r="G177" s="15">
        <v>18.0</v>
      </c>
      <c r="H177" s="15" t="s">
        <v>15963</v>
      </c>
      <c r="I177" s="15" t="s">
        <v>2459</v>
      </c>
      <c r="J177" s="48"/>
    </row>
    <row r="178">
      <c r="A178" s="15" t="s">
        <v>9706</v>
      </c>
      <c r="B178" s="14" t="s">
        <v>6005</v>
      </c>
      <c r="C178" s="15" t="s">
        <v>9707</v>
      </c>
      <c r="D178" s="15"/>
      <c r="E178" s="15"/>
      <c r="F178" s="15">
        <v>39.0</v>
      </c>
      <c r="G178" s="15">
        <v>18.0</v>
      </c>
      <c r="H178" s="15" t="s">
        <v>15964</v>
      </c>
      <c r="I178" s="15" t="s">
        <v>2467</v>
      </c>
      <c r="J178" s="48"/>
    </row>
    <row r="179">
      <c r="A179" s="15" t="s">
        <v>9709</v>
      </c>
      <c r="B179" s="14" t="s">
        <v>6007</v>
      </c>
      <c r="C179" s="15" t="s">
        <v>9710</v>
      </c>
      <c r="D179" s="15"/>
      <c r="E179" s="15"/>
      <c r="F179" s="15">
        <v>40.0</v>
      </c>
      <c r="G179" s="15">
        <v>0.0</v>
      </c>
      <c r="H179" s="15" t="s">
        <v>15965</v>
      </c>
      <c r="I179" s="15" t="s">
        <v>2475</v>
      </c>
      <c r="J179" s="48"/>
    </row>
    <row r="180">
      <c r="A180" s="15" t="s">
        <v>9712</v>
      </c>
      <c r="B180" s="14" t="s">
        <v>6010</v>
      </c>
      <c r="C180" s="15" t="s">
        <v>9713</v>
      </c>
      <c r="D180" s="15"/>
      <c r="E180" s="15"/>
      <c r="F180" s="15">
        <v>41.0</v>
      </c>
      <c r="G180" s="15">
        <v>19.0</v>
      </c>
      <c r="H180" s="15" t="s">
        <v>15966</v>
      </c>
      <c r="I180" s="15" t="s">
        <v>2483</v>
      </c>
      <c r="J180" s="48"/>
    </row>
    <row r="181">
      <c r="A181" s="15" t="s">
        <v>9715</v>
      </c>
      <c r="B181" s="14" t="s">
        <v>6012</v>
      </c>
      <c r="C181" s="15" t="s">
        <v>9716</v>
      </c>
      <c r="D181" s="15"/>
      <c r="E181" s="15"/>
      <c r="F181" s="15">
        <v>41.0</v>
      </c>
      <c r="G181" s="15">
        <v>19.0</v>
      </c>
      <c r="H181" s="15" t="s">
        <v>15967</v>
      </c>
      <c r="I181" s="15" t="s">
        <v>2491</v>
      </c>
      <c r="J181" s="48"/>
    </row>
    <row r="182">
      <c r="A182" s="15" t="s">
        <v>9718</v>
      </c>
      <c r="B182" s="14" t="s">
        <v>6014</v>
      </c>
      <c r="C182" s="15" t="s">
        <v>9719</v>
      </c>
      <c r="D182" s="15"/>
      <c r="E182" s="15"/>
      <c r="F182" s="15">
        <v>41.0</v>
      </c>
      <c r="G182" s="15">
        <v>19.0</v>
      </c>
      <c r="H182" s="15" t="s">
        <v>15968</v>
      </c>
      <c r="I182" s="15" t="s">
        <v>2502</v>
      </c>
      <c r="J182" s="48"/>
    </row>
    <row r="183">
      <c r="A183" s="15" t="s">
        <v>9721</v>
      </c>
      <c r="B183" s="14" t="s">
        <v>6016</v>
      </c>
      <c r="C183" s="15" t="s">
        <v>9722</v>
      </c>
      <c r="D183" s="15"/>
      <c r="E183" s="15"/>
      <c r="F183" s="15">
        <v>41.0</v>
      </c>
      <c r="G183" s="15">
        <v>19.0</v>
      </c>
      <c r="H183" s="15" t="s">
        <v>15969</v>
      </c>
      <c r="I183" s="15" t="s">
        <v>2510</v>
      </c>
      <c r="J183" s="48"/>
    </row>
    <row r="184">
      <c r="A184" s="15" t="s">
        <v>9724</v>
      </c>
      <c r="B184" s="14" t="s">
        <v>6019</v>
      </c>
      <c r="C184" s="15" t="s">
        <v>9725</v>
      </c>
      <c r="D184" s="15"/>
      <c r="E184" s="15"/>
      <c r="F184" s="15">
        <v>42.0</v>
      </c>
      <c r="G184" s="15">
        <v>0.0</v>
      </c>
      <c r="H184" s="15" t="s">
        <v>15970</v>
      </c>
      <c r="I184" s="15" t="s">
        <v>4611</v>
      </c>
      <c r="J184" s="48"/>
    </row>
    <row r="185">
      <c r="A185" s="15" t="s">
        <v>9727</v>
      </c>
      <c r="B185" s="14" t="s">
        <v>6022</v>
      </c>
      <c r="C185" s="15" t="s">
        <v>9728</v>
      </c>
      <c r="D185" s="15"/>
      <c r="E185" s="15"/>
      <c r="F185" s="15">
        <v>42.0</v>
      </c>
      <c r="G185" s="15">
        <v>0.0</v>
      </c>
      <c r="H185" s="15" t="s">
        <v>15971</v>
      </c>
      <c r="I185" s="15" t="s">
        <v>4619</v>
      </c>
      <c r="J185" s="48"/>
    </row>
    <row r="186">
      <c r="A186" s="15" t="s">
        <v>9730</v>
      </c>
      <c r="B186" s="14" t="s">
        <v>6025</v>
      </c>
      <c r="C186" s="15" t="s">
        <v>9731</v>
      </c>
      <c r="D186" s="15"/>
      <c r="E186" s="15"/>
      <c r="F186" s="15">
        <v>43.0</v>
      </c>
      <c r="G186" s="15">
        <v>20.0</v>
      </c>
      <c r="H186" s="15" t="s">
        <v>15972</v>
      </c>
      <c r="I186" s="15" t="s">
        <v>4636</v>
      </c>
      <c r="J186" s="48"/>
    </row>
    <row r="187">
      <c r="A187" s="15" t="s">
        <v>9733</v>
      </c>
      <c r="B187" s="14" t="s">
        <v>6028</v>
      </c>
      <c r="C187" s="15" t="s">
        <v>9734</v>
      </c>
      <c r="D187" s="15"/>
      <c r="E187" s="15"/>
      <c r="F187" s="15">
        <v>43.0</v>
      </c>
      <c r="G187" s="15">
        <v>20.0</v>
      </c>
      <c r="H187" s="15" t="s">
        <v>15973</v>
      </c>
      <c r="I187" s="15" t="s">
        <v>4644</v>
      </c>
      <c r="J187" s="48"/>
    </row>
    <row r="188">
      <c r="A188" s="15" t="s">
        <v>9736</v>
      </c>
      <c r="B188" s="14" t="s">
        <v>6031</v>
      </c>
      <c r="C188" s="15" t="s">
        <v>9737</v>
      </c>
      <c r="D188" s="15"/>
      <c r="E188" s="15"/>
      <c r="F188" s="15">
        <v>43.0</v>
      </c>
      <c r="G188" s="15">
        <v>20.0</v>
      </c>
      <c r="H188" s="15" t="s">
        <v>15974</v>
      </c>
      <c r="I188" s="15" t="s">
        <v>4654</v>
      </c>
      <c r="J188" s="48"/>
    </row>
    <row r="189">
      <c r="A189" s="15" t="s">
        <v>9740</v>
      </c>
      <c r="B189" s="14" t="s">
        <v>6034</v>
      </c>
      <c r="C189" s="15" t="s">
        <v>9741</v>
      </c>
      <c r="D189" s="15"/>
      <c r="E189" s="15"/>
      <c r="F189" s="15">
        <v>43.0</v>
      </c>
      <c r="G189" s="15">
        <v>20.0</v>
      </c>
      <c r="H189" s="15" t="s">
        <v>15975</v>
      </c>
      <c r="I189" s="15" t="s">
        <v>4652</v>
      </c>
      <c r="J189" s="48"/>
    </row>
    <row r="190">
      <c r="A190" s="15" t="s">
        <v>9743</v>
      </c>
      <c r="B190" s="14" t="s">
        <v>6037</v>
      </c>
      <c r="C190" s="15" t="s">
        <v>9744</v>
      </c>
      <c r="D190" s="15"/>
      <c r="E190" s="15"/>
      <c r="F190" s="15">
        <v>44.0</v>
      </c>
      <c r="G190" s="15">
        <v>0.0</v>
      </c>
      <c r="H190" s="15" t="s">
        <v>15976</v>
      </c>
      <c r="I190" s="15" t="s">
        <v>15977</v>
      </c>
      <c r="J190" s="48"/>
    </row>
    <row r="191">
      <c r="A191" s="15" t="s">
        <v>9746</v>
      </c>
      <c r="B191" s="14" t="s">
        <v>6040</v>
      </c>
      <c r="C191" s="15" t="s">
        <v>9747</v>
      </c>
      <c r="D191" s="15"/>
      <c r="E191" s="15"/>
      <c r="F191" s="15">
        <v>44.0</v>
      </c>
      <c r="G191" s="15">
        <v>0.0</v>
      </c>
      <c r="H191" s="15" t="s">
        <v>15978</v>
      </c>
      <c r="I191" s="15" t="s">
        <v>15979</v>
      </c>
      <c r="J191" s="48"/>
    </row>
    <row r="192">
      <c r="A192" s="15" t="s">
        <v>9749</v>
      </c>
      <c r="B192" s="14" t="s">
        <v>6043</v>
      </c>
      <c r="C192" s="15" t="s">
        <v>9750</v>
      </c>
      <c r="D192" s="15"/>
      <c r="E192" s="15"/>
      <c r="F192" s="15">
        <v>44.0</v>
      </c>
      <c r="G192" s="15">
        <v>0.0</v>
      </c>
      <c r="H192" s="15" t="s">
        <v>15980</v>
      </c>
      <c r="I192" s="15" t="s">
        <v>15981</v>
      </c>
      <c r="J192" s="48"/>
    </row>
    <row r="193">
      <c r="A193" s="15" t="s">
        <v>9752</v>
      </c>
      <c r="B193" s="14" t="s">
        <v>6046</v>
      </c>
      <c r="C193" s="15" t="s">
        <v>9753</v>
      </c>
      <c r="D193" s="15"/>
      <c r="E193" s="15"/>
      <c r="F193" s="15">
        <v>45.0</v>
      </c>
      <c r="G193" s="15">
        <v>21.0</v>
      </c>
      <c r="H193" s="15" t="s">
        <v>15982</v>
      </c>
      <c r="I193" s="15" t="s">
        <v>15983</v>
      </c>
      <c r="J193" s="48"/>
    </row>
    <row r="194">
      <c r="A194" s="15" t="s">
        <v>9755</v>
      </c>
      <c r="B194" s="14" t="s">
        <v>6049</v>
      </c>
      <c r="C194" s="15" t="s">
        <v>9756</v>
      </c>
      <c r="D194" s="15"/>
      <c r="E194" s="15"/>
      <c r="F194" s="15">
        <v>45.0</v>
      </c>
      <c r="G194" s="15">
        <v>21.0</v>
      </c>
      <c r="H194" s="15" t="s">
        <v>15984</v>
      </c>
      <c r="I194" s="15" t="s">
        <v>15985</v>
      </c>
      <c r="J194" s="48"/>
    </row>
    <row r="195">
      <c r="A195" s="15" t="s">
        <v>9758</v>
      </c>
      <c r="B195" s="14" t="s">
        <v>6052</v>
      </c>
      <c r="C195" s="15" t="s">
        <v>9759</v>
      </c>
      <c r="D195" s="15"/>
      <c r="E195" s="15"/>
      <c r="F195" s="15">
        <v>45.0</v>
      </c>
      <c r="G195" s="15">
        <v>21.0</v>
      </c>
      <c r="H195" s="15" t="s">
        <v>15986</v>
      </c>
      <c r="I195" s="15" t="s">
        <v>15987</v>
      </c>
      <c r="J195" s="48"/>
    </row>
    <row r="196">
      <c r="A196" s="15" t="s">
        <v>9760</v>
      </c>
      <c r="B196" s="14" t="s">
        <v>6054</v>
      </c>
      <c r="C196" s="15" t="s">
        <v>9761</v>
      </c>
      <c r="D196" s="15"/>
      <c r="E196" s="15"/>
      <c r="F196" s="15">
        <v>46.0</v>
      </c>
      <c r="G196" s="15">
        <v>0.0</v>
      </c>
      <c r="H196" s="15" t="s">
        <v>15988</v>
      </c>
      <c r="I196" s="15" t="s">
        <v>15989</v>
      </c>
      <c r="J196" s="48"/>
    </row>
    <row r="197">
      <c r="A197" s="15" t="s">
        <v>9762</v>
      </c>
      <c r="B197" s="14" t="s">
        <v>6056</v>
      </c>
      <c r="C197" s="15" t="s">
        <v>9763</v>
      </c>
      <c r="D197" s="15"/>
      <c r="E197" s="15"/>
      <c r="F197" s="15">
        <v>47.0</v>
      </c>
      <c r="G197" s="15">
        <v>22.0</v>
      </c>
      <c r="H197" s="15" t="s">
        <v>15990</v>
      </c>
      <c r="I197" s="15" t="s">
        <v>15991</v>
      </c>
      <c r="J197" s="48"/>
    </row>
    <row r="198">
      <c r="A198" s="15" t="s">
        <v>9764</v>
      </c>
      <c r="B198" s="14" t="s">
        <v>6058</v>
      </c>
      <c r="C198" s="15" t="s">
        <v>9765</v>
      </c>
      <c r="D198" s="15"/>
      <c r="E198" s="15"/>
      <c r="F198" s="15">
        <v>47.0</v>
      </c>
      <c r="G198" s="15">
        <v>22.0</v>
      </c>
      <c r="H198" s="15" t="s">
        <v>15992</v>
      </c>
      <c r="I198" s="15" t="s">
        <v>15993</v>
      </c>
      <c r="J198" s="48"/>
    </row>
    <row r="199">
      <c r="A199" s="15" t="s">
        <v>9767</v>
      </c>
      <c r="B199" s="14" t="s">
        <v>6060</v>
      </c>
      <c r="C199" s="15" t="s">
        <v>9768</v>
      </c>
      <c r="D199" s="15"/>
      <c r="E199" s="15"/>
      <c r="F199" s="15">
        <v>47.0</v>
      </c>
      <c r="G199" s="15">
        <v>22.0</v>
      </c>
      <c r="H199" s="15" t="s">
        <v>9768</v>
      </c>
      <c r="I199" s="15" t="s">
        <v>15994</v>
      </c>
      <c r="J199" s="48"/>
    </row>
    <row r="200">
      <c r="A200" s="15"/>
      <c r="B200" s="14"/>
      <c r="C200" s="15"/>
      <c r="D200" s="15"/>
      <c r="E200" s="15"/>
      <c r="F200" s="15">
        <v>47.0</v>
      </c>
      <c r="G200" s="15">
        <v>22.0</v>
      </c>
      <c r="H200" s="15" t="s">
        <v>15995</v>
      </c>
      <c r="I200" s="15" t="s">
        <v>15996</v>
      </c>
      <c r="J200" s="48"/>
    </row>
    <row r="201">
      <c r="A201" s="15"/>
      <c r="B201" s="14"/>
      <c r="C201" s="15"/>
      <c r="D201" s="15"/>
      <c r="E201" s="15"/>
      <c r="F201" s="15">
        <v>47.0</v>
      </c>
      <c r="G201" s="15">
        <v>22.0</v>
      </c>
      <c r="H201" s="15" t="s">
        <v>15997</v>
      </c>
      <c r="I201" s="15" t="s">
        <v>15998</v>
      </c>
      <c r="J201" s="48"/>
    </row>
    <row r="202">
      <c r="A202" s="15" t="s">
        <v>9771</v>
      </c>
      <c r="B202" s="14" t="s">
        <v>6064</v>
      </c>
      <c r="C202" s="15" t="s">
        <v>9772</v>
      </c>
      <c r="D202" s="15"/>
      <c r="E202" s="15"/>
      <c r="F202" s="15">
        <v>48.0</v>
      </c>
      <c r="G202" s="15">
        <v>0.0</v>
      </c>
      <c r="H202" s="15" t="s">
        <v>15999</v>
      </c>
      <c r="I202" s="15" t="s">
        <v>16000</v>
      </c>
      <c r="J202" s="48"/>
    </row>
    <row r="203">
      <c r="A203" s="15" t="s">
        <v>9774</v>
      </c>
      <c r="B203" s="14" t="s">
        <v>6067</v>
      </c>
      <c r="C203" s="15" t="s">
        <v>9775</v>
      </c>
      <c r="D203" s="15"/>
      <c r="E203" s="15"/>
      <c r="F203" s="15">
        <v>48.0</v>
      </c>
      <c r="G203" s="15">
        <v>0.0</v>
      </c>
      <c r="H203" s="15" t="s">
        <v>16001</v>
      </c>
      <c r="I203" s="15" t="s">
        <v>16002</v>
      </c>
      <c r="J203" s="48"/>
    </row>
    <row r="204">
      <c r="A204" s="15" t="s">
        <v>9777</v>
      </c>
      <c r="B204" s="14" t="s">
        <v>6070</v>
      </c>
      <c r="C204" s="15" t="s">
        <v>9778</v>
      </c>
      <c r="D204" s="15"/>
      <c r="E204" s="15"/>
      <c r="F204" s="15">
        <v>48.0</v>
      </c>
      <c r="G204" s="15">
        <v>0.0</v>
      </c>
      <c r="H204" s="15" t="s">
        <v>16003</v>
      </c>
      <c r="I204" s="15" t="s">
        <v>16004</v>
      </c>
      <c r="J204" s="48"/>
    </row>
    <row r="205">
      <c r="A205" s="15" t="s">
        <v>9780</v>
      </c>
      <c r="B205" s="14" t="s">
        <v>6073</v>
      </c>
      <c r="C205" s="15" t="s">
        <v>9781</v>
      </c>
      <c r="D205" s="15"/>
      <c r="E205" s="15"/>
      <c r="F205" s="15">
        <v>48.0</v>
      </c>
      <c r="G205" s="15">
        <v>0.0</v>
      </c>
      <c r="H205" s="15" t="s">
        <v>16005</v>
      </c>
      <c r="I205" s="15" t="s">
        <v>16006</v>
      </c>
      <c r="J205" s="48"/>
    </row>
    <row r="206">
      <c r="A206" s="15" t="s">
        <v>9783</v>
      </c>
      <c r="B206" s="14" t="s">
        <v>6076</v>
      </c>
      <c r="C206" s="15" t="s">
        <v>9784</v>
      </c>
      <c r="D206" s="15"/>
      <c r="E206" s="15"/>
      <c r="F206" s="15">
        <v>49.0</v>
      </c>
      <c r="G206" s="15">
        <v>23.0</v>
      </c>
      <c r="H206" s="15" t="s">
        <v>16007</v>
      </c>
      <c r="I206" s="15" t="s">
        <v>16008</v>
      </c>
      <c r="J206" s="48"/>
    </row>
    <row r="207">
      <c r="A207" s="15" t="s">
        <v>9786</v>
      </c>
      <c r="B207" s="14" t="s">
        <v>6078</v>
      </c>
      <c r="C207" s="15" t="s">
        <v>9787</v>
      </c>
      <c r="D207" s="15"/>
      <c r="E207" s="15"/>
      <c r="F207" s="15">
        <v>49.0</v>
      </c>
      <c r="G207" s="15">
        <v>23.0</v>
      </c>
      <c r="H207" s="15" t="s">
        <v>16009</v>
      </c>
      <c r="I207" s="15" t="s">
        <v>16010</v>
      </c>
      <c r="J207" s="48"/>
    </row>
    <row r="208">
      <c r="A208" s="15" t="s">
        <v>9789</v>
      </c>
      <c r="B208" s="14" t="s">
        <v>6080</v>
      </c>
      <c r="C208" s="15" t="s">
        <v>9790</v>
      </c>
      <c r="D208" s="15"/>
      <c r="E208" s="15"/>
      <c r="F208" s="15">
        <v>49.0</v>
      </c>
      <c r="G208" s="15">
        <v>23.0</v>
      </c>
      <c r="H208" s="15" t="s">
        <v>16011</v>
      </c>
      <c r="I208" s="15" t="s">
        <v>16012</v>
      </c>
      <c r="J208" s="48"/>
    </row>
    <row r="209">
      <c r="A209" s="15" t="s">
        <v>9792</v>
      </c>
      <c r="B209" s="14" t="s">
        <v>6083</v>
      </c>
      <c r="C209" s="15" t="s">
        <v>9793</v>
      </c>
      <c r="D209" s="15"/>
      <c r="E209" s="15"/>
      <c r="F209" s="15">
        <v>49.0</v>
      </c>
      <c r="G209" s="15">
        <v>23.0</v>
      </c>
      <c r="H209" s="15" t="s">
        <v>16013</v>
      </c>
      <c r="I209" s="15" t="s">
        <v>16014</v>
      </c>
      <c r="J209" s="48"/>
    </row>
    <row r="210">
      <c r="A210" s="15" t="s">
        <v>9795</v>
      </c>
      <c r="B210" s="14" t="s">
        <v>6086</v>
      </c>
      <c r="C210" s="15" t="s">
        <v>9796</v>
      </c>
      <c r="D210" s="15"/>
      <c r="E210" s="15"/>
      <c r="F210" s="15">
        <v>50.0</v>
      </c>
      <c r="G210" s="15">
        <v>0.0</v>
      </c>
      <c r="H210" s="15" t="s">
        <v>16015</v>
      </c>
      <c r="I210" s="15" t="s">
        <v>16016</v>
      </c>
      <c r="J210" s="48"/>
    </row>
    <row r="211">
      <c r="A211" s="15" t="s">
        <v>9798</v>
      </c>
      <c r="B211" s="14" t="s">
        <v>6088</v>
      </c>
      <c r="C211" s="15" t="s">
        <v>9799</v>
      </c>
      <c r="D211" s="15"/>
      <c r="E211" s="15"/>
      <c r="F211" s="15">
        <v>50.0</v>
      </c>
      <c r="G211" s="15">
        <v>0.0</v>
      </c>
      <c r="H211" s="15" t="s">
        <v>16017</v>
      </c>
      <c r="I211" s="15" t="s">
        <v>16018</v>
      </c>
      <c r="J211" s="48"/>
    </row>
    <row r="212">
      <c r="A212" s="15" t="s">
        <v>9801</v>
      </c>
      <c r="B212" s="14" t="s">
        <v>6090</v>
      </c>
      <c r="C212" s="15" t="s">
        <v>9802</v>
      </c>
      <c r="D212" s="15"/>
      <c r="E212" s="15"/>
      <c r="F212" s="15">
        <v>50.0</v>
      </c>
      <c r="G212" s="15">
        <v>0.0</v>
      </c>
      <c r="H212" s="15" t="s">
        <v>16019</v>
      </c>
      <c r="I212" s="15" t="s">
        <v>16020</v>
      </c>
      <c r="J212" s="48"/>
    </row>
    <row r="213">
      <c r="A213" s="15" t="s">
        <v>9804</v>
      </c>
      <c r="B213" s="14" t="s">
        <v>6093</v>
      </c>
      <c r="C213" s="15" t="s">
        <v>9805</v>
      </c>
      <c r="D213" s="15"/>
      <c r="E213" s="15"/>
      <c r="F213" s="15">
        <v>50.0</v>
      </c>
      <c r="G213" s="15">
        <v>0.0</v>
      </c>
      <c r="H213" s="15" t="s">
        <v>16021</v>
      </c>
      <c r="I213" s="15" t="s">
        <v>16022</v>
      </c>
      <c r="J213" s="48"/>
    </row>
    <row r="214">
      <c r="A214" s="15" t="s">
        <v>9807</v>
      </c>
      <c r="B214" s="14" t="s">
        <v>6096</v>
      </c>
      <c r="C214" s="15" t="s">
        <v>9808</v>
      </c>
      <c r="D214" s="15"/>
      <c r="E214" s="15"/>
      <c r="F214" s="15">
        <v>50.0</v>
      </c>
      <c r="G214" s="15">
        <v>0.0</v>
      </c>
      <c r="H214" s="15" t="s">
        <v>16023</v>
      </c>
      <c r="I214" s="15" t="s">
        <v>16024</v>
      </c>
      <c r="J214" s="48"/>
    </row>
    <row r="215">
      <c r="A215" s="15" t="s">
        <v>9810</v>
      </c>
      <c r="B215" s="14" t="s">
        <v>6099</v>
      </c>
      <c r="C215" s="15" t="s">
        <v>9811</v>
      </c>
      <c r="D215" s="15"/>
      <c r="E215" s="15"/>
      <c r="F215" s="15">
        <v>50.0</v>
      </c>
      <c r="G215" s="15">
        <v>0.0</v>
      </c>
      <c r="H215" s="15" t="s">
        <v>16025</v>
      </c>
      <c r="I215" s="15" t="s">
        <v>16026</v>
      </c>
      <c r="J215" s="48"/>
    </row>
    <row r="216">
      <c r="A216" s="15" t="s">
        <v>9813</v>
      </c>
      <c r="B216" s="14" t="s">
        <v>6102</v>
      </c>
      <c r="C216" s="15" t="s">
        <v>9814</v>
      </c>
      <c r="D216" s="15"/>
      <c r="E216" s="15"/>
      <c r="F216" s="15">
        <v>50.0</v>
      </c>
      <c r="G216" s="15">
        <v>0.0</v>
      </c>
      <c r="H216" s="15" t="s">
        <v>16027</v>
      </c>
      <c r="I216" s="15" t="s">
        <v>16028</v>
      </c>
      <c r="J216" s="48"/>
    </row>
    <row r="217">
      <c r="A217" s="15" t="s">
        <v>9815</v>
      </c>
      <c r="B217" s="14" t="s">
        <v>6105</v>
      </c>
      <c r="C217" s="15" t="s">
        <v>9816</v>
      </c>
      <c r="D217" s="15"/>
      <c r="E217" s="15"/>
      <c r="F217" s="15">
        <v>50.0</v>
      </c>
      <c r="G217" s="15">
        <v>0.0</v>
      </c>
      <c r="H217" s="15" t="s">
        <v>16029</v>
      </c>
      <c r="I217" s="15" t="s">
        <v>16030</v>
      </c>
      <c r="J217" s="48"/>
    </row>
    <row r="218">
      <c r="A218" s="15" t="s">
        <v>9818</v>
      </c>
      <c r="B218" s="14" t="s">
        <v>6108</v>
      </c>
      <c r="C218" s="15" t="s">
        <v>9819</v>
      </c>
      <c r="D218" s="15"/>
      <c r="E218" s="15"/>
      <c r="F218" s="15">
        <v>50.0</v>
      </c>
      <c r="G218" s="15">
        <v>0.0</v>
      </c>
      <c r="H218" s="15" t="s">
        <v>16031</v>
      </c>
      <c r="I218" s="15" t="s">
        <v>16032</v>
      </c>
      <c r="J218" s="48"/>
    </row>
    <row r="219">
      <c r="A219" s="15" t="s">
        <v>9821</v>
      </c>
      <c r="B219" s="14" t="s">
        <v>6111</v>
      </c>
      <c r="C219" s="15" t="s">
        <v>9822</v>
      </c>
      <c r="D219" s="15"/>
      <c r="E219" s="15"/>
      <c r="F219" s="15">
        <v>50.0</v>
      </c>
      <c r="G219" s="15">
        <v>0.0</v>
      </c>
      <c r="H219" s="15" t="s">
        <v>16033</v>
      </c>
      <c r="I219" s="15" t="s">
        <v>16034</v>
      </c>
      <c r="J219" s="48"/>
    </row>
    <row r="220">
      <c r="A220" s="15" t="s">
        <v>9824</v>
      </c>
      <c r="B220" s="14" t="s">
        <v>6114</v>
      </c>
      <c r="C220" s="15" t="s">
        <v>9825</v>
      </c>
      <c r="D220" s="15"/>
      <c r="E220" s="15"/>
      <c r="F220" s="15">
        <v>51.0</v>
      </c>
      <c r="G220" s="15">
        <v>24.0</v>
      </c>
      <c r="H220" s="15" t="s">
        <v>16035</v>
      </c>
      <c r="I220" s="15" t="s">
        <v>16036</v>
      </c>
      <c r="J220" s="48"/>
    </row>
    <row r="221">
      <c r="A221" s="15" t="s">
        <v>9827</v>
      </c>
      <c r="B221" s="14" t="s">
        <v>6117</v>
      </c>
      <c r="C221" s="15" t="s">
        <v>9828</v>
      </c>
      <c r="D221" s="15"/>
      <c r="E221" s="15"/>
      <c r="F221" s="15">
        <v>52.0</v>
      </c>
      <c r="G221" s="15">
        <v>0.0</v>
      </c>
      <c r="H221" s="15" t="s">
        <v>16037</v>
      </c>
      <c r="I221" s="15" t="s">
        <v>16038</v>
      </c>
      <c r="J221" s="48"/>
    </row>
    <row r="222">
      <c r="A222" s="15" t="s">
        <v>9830</v>
      </c>
      <c r="B222" s="14" t="s">
        <v>6120</v>
      </c>
      <c r="C222" s="15" t="s">
        <v>9831</v>
      </c>
      <c r="D222" s="15"/>
      <c r="E222" s="15"/>
      <c r="F222" s="15">
        <v>52.0</v>
      </c>
      <c r="G222" s="15">
        <v>0.0</v>
      </c>
      <c r="H222" s="15" t="s">
        <v>16039</v>
      </c>
      <c r="I222" s="15" t="s">
        <v>16040</v>
      </c>
      <c r="J222" s="48"/>
    </row>
    <row r="223">
      <c r="A223" s="15" t="s">
        <v>9833</v>
      </c>
      <c r="B223" s="14" t="s">
        <v>6122</v>
      </c>
      <c r="C223" s="15" t="s">
        <v>9834</v>
      </c>
      <c r="D223" s="15"/>
      <c r="E223" s="15"/>
      <c r="F223" s="15">
        <v>52.0</v>
      </c>
      <c r="G223" s="15">
        <v>0.0</v>
      </c>
      <c r="H223" s="15" t="s">
        <v>16041</v>
      </c>
      <c r="I223" s="15" t="s">
        <v>16042</v>
      </c>
      <c r="J223" s="48"/>
    </row>
    <row r="224">
      <c r="A224" s="15" t="s">
        <v>9836</v>
      </c>
      <c r="B224" s="14" t="s">
        <v>6125</v>
      </c>
      <c r="C224" s="15" t="s">
        <v>9837</v>
      </c>
      <c r="D224" s="15"/>
      <c r="E224" s="15"/>
      <c r="F224" s="15">
        <v>52.0</v>
      </c>
      <c r="G224" s="15">
        <v>0.0</v>
      </c>
      <c r="H224" s="15" t="s">
        <v>16043</v>
      </c>
      <c r="I224" s="15" t="s">
        <v>16044</v>
      </c>
      <c r="J224" s="48"/>
    </row>
    <row r="225">
      <c r="A225" s="15" t="s">
        <v>9839</v>
      </c>
      <c r="B225" s="14" t="s">
        <v>6127</v>
      </c>
      <c r="C225" s="15" t="s">
        <v>9840</v>
      </c>
      <c r="D225" s="15"/>
      <c r="E225" s="15"/>
      <c r="F225" s="15">
        <v>52.0</v>
      </c>
      <c r="G225" s="15">
        <v>0.0</v>
      </c>
      <c r="H225" s="15" t="s">
        <v>16045</v>
      </c>
      <c r="I225" s="15" t="s">
        <v>16046</v>
      </c>
      <c r="J225" s="48"/>
    </row>
    <row r="226">
      <c r="A226" s="15" t="s">
        <v>9842</v>
      </c>
      <c r="B226" s="14" t="s">
        <v>6130</v>
      </c>
      <c r="C226" s="15" t="s">
        <v>9843</v>
      </c>
      <c r="D226" s="15"/>
      <c r="E226" s="15"/>
      <c r="F226" s="15">
        <v>52.0</v>
      </c>
      <c r="G226" s="15">
        <v>0.0</v>
      </c>
      <c r="H226" s="15" t="s">
        <v>16047</v>
      </c>
      <c r="I226" s="15" t="s">
        <v>16028</v>
      </c>
      <c r="J226" s="48"/>
    </row>
    <row r="227">
      <c r="A227" s="15" t="s">
        <v>9845</v>
      </c>
      <c r="B227" s="14" t="s">
        <v>6133</v>
      </c>
      <c r="C227" s="15" t="s">
        <v>9846</v>
      </c>
      <c r="D227" s="15"/>
      <c r="E227" s="15"/>
      <c r="F227" s="15">
        <v>52.0</v>
      </c>
      <c r="G227" s="15">
        <v>0.0</v>
      </c>
      <c r="H227" s="15" t="s">
        <v>16048</v>
      </c>
      <c r="I227" s="15" t="s">
        <v>16049</v>
      </c>
      <c r="J227" s="48"/>
    </row>
    <row r="228">
      <c r="A228" s="15" t="s">
        <v>9848</v>
      </c>
      <c r="B228" s="14" t="s">
        <v>6136</v>
      </c>
      <c r="C228" s="15" t="s">
        <v>9849</v>
      </c>
      <c r="D228" s="15"/>
      <c r="E228" s="15"/>
      <c r="F228" s="15">
        <v>53.0</v>
      </c>
      <c r="G228" s="15">
        <v>25.0</v>
      </c>
      <c r="H228" s="15" t="s">
        <v>16050</v>
      </c>
      <c r="I228" s="15" t="s">
        <v>16051</v>
      </c>
      <c r="J228" s="48"/>
    </row>
    <row r="229">
      <c r="A229" s="15" t="s">
        <v>9851</v>
      </c>
      <c r="B229" s="14" t="s">
        <v>6139</v>
      </c>
      <c r="C229" s="15" t="s">
        <v>9852</v>
      </c>
      <c r="D229" s="15"/>
      <c r="E229" s="15"/>
      <c r="F229" s="15">
        <v>53.0</v>
      </c>
      <c r="G229" s="15">
        <v>25.0</v>
      </c>
      <c r="H229" s="15" t="s">
        <v>16052</v>
      </c>
      <c r="I229" s="15" t="s">
        <v>16053</v>
      </c>
      <c r="J229" s="48"/>
    </row>
    <row r="230">
      <c r="A230" s="15" t="s">
        <v>9854</v>
      </c>
      <c r="B230" s="14" t="s">
        <v>6142</v>
      </c>
      <c r="C230" s="15" t="s">
        <v>9855</v>
      </c>
      <c r="D230" s="15"/>
      <c r="E230" s="15"/>
      <c r="F230" s="15">
        <v>53.0</v>
      </c>
      <c r="G230" s="15">
        <v>25.0</v>
      </c>
      <c r="H230" s="15" t="s">
        <v>16054</v>
      </c>
      <c r="I230" s="15" t="s">
        <v>16055</v>
      </c>
      <c r="J230" s="48"/>
    </row>
    <row r="231">
      <c r="A231" s="15" t="s">
        <v>9857</v>
      </c>
      <c r="B231" s="14" t="s">
        <v>6145</v>
      </c>
      <c r="C231" s="15" t="s">
        <v>9858</v>
      </c>
      <c r="D231" s="15"/>
      <c r="E231" s="15"/>
      <c r="F231" s="15">
        <v>53.0</v>
      </c>
      <c r="G231" s="15">
        <v>25.0</v>
      </c>
      <c r="H231" s="15" t="s">
        <v>16056</v>
      </c>
      <c r="I231" s="15" t="s">
        <v>16057</v>
      </c>
      <c r="J231" s="48"/>
    </row>
    <row r="232">
      <c r="A232" s="15" t="s">
        <v>9860</v>
      </c>
      <c r="B232" s="14" t="s">
        <v>6147</v>
      </c>
      <c r="C232" s="15" t="s">
        <v>9861</v>
      </c>
      <c r="D232" s="15"/>
      <c r="E232" s="15"/>
      <c r="F232" s="15">
        <v>53.0</v>
      </c>
      <c r="G232" s="15">
        <v>25.0</v>
      </c>
      <c r="H232" s="15" t="s">
        <v>16058</v>
      </c>
      <c r="I232" s="15" t="s">
        <v>16059</v>
      </c>
      <c r="J232" s="48"/>
    </row>
    <row r="233">
      <c r="A233" s="15" t="s">
        <v>9863</v>
      </c>
      <c r="B233" s="14" t="s">
        <v>6150</v>
      </c>
      <c r="C233" s="15" t="s">
        <v>9864</v>
      </c>
      <c r="D233" s="15"/>
      <c r="E233" s="15"/>
      <c r="F233" s="15">
        <v>54.0</v>
      </c>
      <c r="G233" s="15">
        <v>0.0</v>
      </c>
      <c r="H233" s="15" t="s">
        <v>16060</v>
      </c>
      <c r="I233" s="15" t="s">
        <v>16061</v>
      </c>
      <c r="J233" s="48"/>
    </row>
    <row r="234">
      <c r="A234" s="15" t="s">
        <v>9866</v>
      </c>
      <c r="B234" s="14" t="s">
        <v>6152</v>
      </c>
      <c r="C234" s="15" t="s">
        <v>9867</v>
      </c>
      <c r="D234" s="15"/>
      <c r="E234" s="15"/>
      <c r="F234" s="15">
        <v>54.0</v>
      </c>
      <c r="G234" s="15">
        <v>0.0</v>
      </c>
      <c r="H234" s="15" t="s">
        <v>12673</v>
      </c>
      <c r="I234" s="15" t="s">
        <v>16062</v>
      </c>
      <c r="J234" s="48"/>
    </row>
    <row r="235">
      <c r="A235" s="15" t="s">
        <v>9869</v>
      </c>
      <c r="B235" s="14" t="s">
        <v>6155</v>
      </c>
      <c r="C235" s="15" t="s">
        <v>9870</v>
      </c>
      <c r="D235" s="15"/>
      <c r="E235" s="15"/>
      <c r="F235" s="15">
        <v>54.0</v>
      </c>
      <c r="G235" s="15">
        <v>0.0</v>
      </c>
      <c r="H235" s="15" t="s">
        <v>9870</v>
      </c>
      <c r="I235" s="15" t="s">
        <v>16063</v>
      </c>
      <c r="J235" s="48"/>
    </row>
    <row r="236">
      <c r="A236" s="15" t="s">
        <v>9872</v>
      </c>
      <c r="B236" s="14" t="s">
        <v>6158</v>
      </c>
      <c r="C236" s="15" t="s">
        <v>9873</v>
      </c>
      <c r="D236" s="15"/>
      <c r="E236" s="15"/>
      <c r="F236" s="15">
        <v>55.0</v>
      </c>
      <c r="G236" s="15">
        <v>26.0</v>
      </c>
      <c r="H236" s="15" t="s">
        <v>16064</v>
      </c>
      <c r="I236" s="15" t="s">
        <v>16065</v>
      </c>
      <c r="J236" s="48"/>
    </row>
    <row r="237">
      <c r="A237" s="15" t="s">
        <v>9875</v>
      </c>
      <c r="B237" s="14" t="s">
        <v>6160</v>
      </c>
      <c r="C237" s="15" t="s">
        <v>9876</v>
      </c>
      <c r="D237" s="15"/>
      <c r="E237" s="15"/>
      <c r="F237" s="15">
        <v>55.0</v>
      </c>
      <c r="G237" s="15">
        <v>26.0</v>
      </c>
      <c r="H237" s="15" t="s">
        <v>16066</v>
      </c>
      <c r="I237" s="15" t="s">
        <v>16067</v>
      </c>
      <c r="J237" s="48"/>
    </row>
    <row r="238">
      <c r="A238" s="15" t="s">
        <v>9878</v>
      </c>
      <c r="B238" s="14" t="s">
        <v>6162</v>
      </c>
      <c r="C238" s="15" t="s">
        <v>9879</v>
      </c>
      <c r="D238" s="15"/>
      <c r="E238" s="15"/>
      <c r="F238" s="15">
        <v>55.0</v>
      </c>
      <c r="G238" s="15">
        <v>26.0</v>
      </c>
      <c r="H238" s="15" t="s">
        <v>16068</v>
      </c>
      <c r="I238" s="15" t="s">
        <v>16069</v>
      </c>
      <c r="J238" s="48"/>
    </row>
    <row r="239">
      <c r="A239" s="15" t="s">
        <v>9881</v>
      </c>
      <c r="B239" s="14" t="s">
        <v>6164</v>
      </c>
      <c r="C239" s="15" t="s">
        <v>9882</v>
      </c>
      <c r="D239" s="15"/>
      <c r="E239" s="15"/>
      <c r="F239" s="15">
        <v>55.0</v>
      </c>
      <c r="G239" s="15">
        <v>26.0</v>
      </c>
      <c r="H239" s="15" t="s">
        <v>16070</v>
      </c>
      <c r="I239" s="15" t="s">
        <v>16071</v>
      </c>
      <c r="J239" s="48"/>
    </row>
    <row r="240">
      <c r="A240" s="15" t="s">
        <v>9884</v>
      </c>
      <c r="B240" s="14" t="s">
        <v>6167</v>
      </c>
      <c r="C240" s="15" t="s">
        <v>9885</v>
      </c>
      <c r="D240" s="15"/>
      <c r="E240" s="15"/>
      <c r="F240" s="15">
        <v>55.0</v>
      </c>
      <c r="G240" s="15">
        <v>26.0</v>
      </c>
      <c r="H240" s="15" t="s">
        <v>16072</v>
      </c>
      <c r="I240" s="15" t="s">
        <v>16073</v>
      </c>
      <c r="J240" s="48"/>
    </row>
    <row r="241">
      <c r="A241" s="15" t="s">
        <v>9887</v>
      </c>
      <c r="B241" s="14" t="s">
        <v>6169</v>
      </c>
      <c r="C241" s="15" t="s">
        <v>9888</v>
      </c>
      <c r="D241" s="15"/>
      <c r="E241" s="15"/>
      <c r="F241" s="15">
        <v>55.0</v>
      </c>
      <c r="G241" s="15">
        <v>26.0</v>
      </c>
      <c r="H241" s="15" t="s">
        <v>16074</v>
      </c>
      <c r="I241" s="15" t="s">
        <v>16075</v>
      </c>
      <c r="J241" s="48"/>
    </row>
    <row r="242">
      <c r="A242" s="15" t="s">
        <v>9890</v>
      </c>
      <c r="B242" s="14" t="s">
        <v>6171</v>
      </c>
      <c r="C242" s="15" t="s">
        <v>9891</v>
      </c>
      <c r="D242" s="15"/>
      <c r="E242" s="15"/>
      <c r="F242" s="15">
        <v>56.0</v>
      </c>
      <c r="G242" s="15">
        <v>0.0</v>
      </c>
      <c r="H242" s="15" t="s">
        <v>16076</v>
      </c>
      <c r="I242" s="15" t="s">
        <v>16077</v>
      </c>
      <c r="J242" s="48"/>
    </row>
    <row r="243">
      <c r="A243" s="15" t="s">
        <v>9893</v>
      </c>
      <c r="B243" s="14" t="s">
        <v>6173</v>
      </c>
      <c r="C243" s="15" t="s">
        <v>9894</v>
      </c>
      <c r="D243" s="15"/>
      <c r="E243" s="15"/>
      <c r="F243" s="15">
        <v>56.0</v>
      </c>
      <c r="G243" s="15">
        <v>0.0</v>
      </c>
      <c r="H243" s="15" t="s">
        <v>16078</v>
      </c>
      <c r="I243" s="15" t="s">
        <v>16079</v>
      </c>
      <c r="J243" s="48"/>
    </row>
    <row r="244">
      <c r="A244" s="15" t="s">
        <v>9896</v>
      </c>
      <c r="B244" s="14" t="s">
        <v>6176</v>
      </c>
      <c r="C244" s="15" t="s">
        <v>9897</v>
      </c>
      <c r="D244" s="15"/>
      <c r="E244" s="15"/>
      <c r="F244" s="15">
        <v>56.0</v>
      </c>
      <c r="G244" s="15">
        <v>0.0</v>
      </c>
      <c r="H244" s="15" t="s">
        <v>16080</v>
      </c>
      <c r="I244" s="15" t="s">
        <v>16081</v>
      </c>
      <c r="J244" s="48"/>
    </row>
    <row r="245">
      <c r="A245" s="15" t="s">
        <v>9898</v>
      </c>
      <c r="B245" s="14" t="s">
        <v>6179</v>
      </c>
      <c r="C245" s="15" t="s">
        <v>9899</v>
      </c>
      <c r="D245" s="15"/>
      <c r="E245" s="15"/>
      <c r="F245" s="15">
        <v>56.0</v>
      </c>
      <c r="G245" s="15">
        <v>0.0</v>
      </c>
      <c r="H245" s="15" t="s">
        <v>16082</v>
      </c>
      <c r="I245" s="15" t="s">
        <v>16083</v>
      </c>
      <c r="J245" s="48"/>
    </row>
    <row r="246">
      <c r="A246" s="15" t="s">
        <v>9901</v>
      </c>
      <c r="B246" s="14" t="s">
        <v>6181</v>
      </c>
      <c r="C246" s="15" t="s">
        <v>9902</v>
      </c>
      <c r="D246" s="15"/>
      <c r="E246" s="15"/>
      <c r="F246" s="15">
        <v>56.0</v>
      </c>
      <c r="G246" s="15">
        <v>0.0</v>
      </c>
      <c r="H246" s="15" t="s">
        <v>16084</v>
      </c>
      <c r="I246" s="15" t="s">
        <v>16085</v>
      </c>
      <c r="J246" s="48"/>
    </row>
    <row r="247">
      <c r="A247" s="15" t="s">
        <v>9904</v>
      </c>
      <c r="B247" s="14" t="s">
        <v>6183</v>
      </c>
      <c r="C247" s="15" t="s">
        <v>9905</v>
      </c>
      <c r="D247" s="15"/>
      <c r="E247" s="15"/>
      <c r="F247" s="15">
        <v>56.0</v>
      </c>
      <c r="G247" s="15">
        <v>0.0</v>
      </c>
      <c r="H247" s="15" t="s">
        <v>16086</v>
      </c>
      <c r="I247" s="15" t="s">
        <v>16087</v>
      </c>
      <c r="J247" s="48"/>
    </row>
    <row r="248">
      <c r="A248" s="15" t="s">
        <v>9907</v>
      </c>
      <c r="B248" s="14" t="s">
        <v>6185</v>
      </c>
      <c r="C248" s="15" t="s">
        <v>9908</v>
      </c>
      <c r="D248" s="15"/>
      <c r="E248" s="15"/>
      <c r="F248" s="15">
        <v>56.0</v>
      </c>
      <c r="G248" s="15">
        <v>0.0</v>
      </c>
      <c r="H248" s="15" t="s">
        <v>16088</v>
      </c>
      <c r="I248" s="15" t="s">
        <v>16089</v>
      </c>
      <c r="J248" s="48"/>
    </row>
    <row r="249">
      <c r="A249" s="15" t="s">
        <v>9910</v>
      </c>
      <c r="B249" s="14" t="s">
        <v>6187</v>
      </c>
      <c r="C249" s="15" t="s">
        <v>9911</v>
      </c>
      <c r="D249" s="15"/>
      <c r="E249" s="15"/>
      <c r="F249" s="15">
        <v>56.0</v>
      </c>
      <c r="G249" s="15">
        <v>0.0</v>
      </c>
      <c r="H249" s="15" t="s">
        <v>16090</v>
      </c>
      <c r="I249" s="15" t="s">
        <v>16091</v>
      </c>
      <c r="J249" s="48"/>
    </row>
    <row r="250">
      <c r="A250" s="15" t="s">
        <v>9913</v>
      </c>
      <c r="B250" s="14" t="s">
        <v>6189</v>
      </c>
      <c r="C250" s="15" t="s">
        <v>9914</v>
      </c>
      <c r="D250" s="15"/>
      <c r="E250" s="15"/>
      <c r="F250" s="15">
        <v>56.0</v>
      </c>
      <c r="G250" s="15">
        <v>0.0</v>
      </c>
      <c r="H250" s="15" t="s">
        <v>16092</v>
      </c>
      <c r="I250" s="15" t="s">
        <v>16093</v>
      </c>
      <c r="J250" s="48"/>
    </row>
    <row r="251">
      <c r="A251" s="15" t="s">
        <v>9916</v>
      </c>
      <c r="B251" s="14" t="s">
        <v>6191</v>
      </c>
      <c r="C251" s="15" t="s">
        <v>9917</v>
      </c>
      <c r="D251" s="15"/>
      <c r="E251" s="15"/>
      <c r="F251" s="15">
        <v>56.0</v>
      </c>
      <c r="G251" s="15">
        <v>0.0</v>
      </c>
      <c r="H251" s="15" t="s">
        <v>16094</v>
      </c>
      <c r="I251" s="15" t="s">
        <v>16095</v>
      </c>
      <c r="J251" s="48"/>
    </row>
    <row r="252">
      <c r="A252" s="15" t="s">
        <v>9919</v>
      </c>
      <c r="B252" s="14" t="s">
        <v>6193</v>
      </c>
      <c r="C252" s="15" t="s">
        <v>9920</v>
      </c>
      <c r="D252" s="15"/>
      <c r="E252" s="15"/>
      <c r="F252" s="15">
        <v>56.0</v>
      </c>
      <c r="G252" s="15">
        <v>0.0</v>
      </c>
      <c r="H252" s="15" t="s">
        <v>16096</v>
      </c>
      <c r="I252" s="15" t="s">
        <v>16097</v>
      </c>
      <c r="J252" s="48"/>
    </row>
    <row r="253">
      <c r="A253" s="15" t="s">
        <v>9922</v>
      </c>
      <c r="B253" s="14" t="s">
        <v>6195</v>
      </c>
      <c r="C253" s="15" t="s">
        <v>9923</v>
      </c>
      <c r="D253" s="15"/>
      <c r="E253" s="15"/>
      <c r="F253" s="15">
        <v>56.0</v>
      </c>
      <c r="G253" s="15">
        <v>0.0</v>
      </c>
      <c r="H253" s="15" t="s">
        <v>16098</v>
      </c>
      <c r="I253" s="15" t="s">
        <v>16099</v>
      </c>
      <c r="J253" s="48"/>
    </row>
    <row r="254">
      <c r="A254" s="15" t="s">
        <v>9925</v>
      </c>
      <c r="B254" s="14" t="s">
        <v>6198</v>
      </c>
      <c r="C254" s="15" t="s">
        <v>9926</v>
      </c>
      <c r="D254" s="15"/>
      <c r="E254" s="15"/>
      <c r="F254" s="15">
        <v>56.0</v>
      </c>
      <c r="G254" s="15">
        <v>0.0</v>
      </c>
      <c r="H254" s="15" t="s">
        <v>16100</v>
      </c>
      <c r="I254" s="15" t="s">
        <v>16101</v>
      </c>
      <c r="J254" s="48"/>
    </row>
    <row r="255">
      <c r="A255" s="15" t="s">
        <v>9928</v>
      </c>
      <c r="B255" s="14" t="s">
        <v>6200</v>
      </c>
      <c r="C255" s="15" t="s">
        <v>9929</v>
      </c>
      <c r="D255" s="15"/>
      <c r="E255" s="15"/>
      <c r="F255" s="15">
        <v>57.0</v>
      </c>
      <c r="G255" s="15">
        <v>27.0</v>
      </c>
      <c r="H255" s="15" t="s">
        <v>16102</v>
      </c>
      <c r="I255" s="15" t="s">
        <v>16103</v>
      </c>
      <c r="J255" s="48"/>
    </row>
    <row r="256">
      <c r="A256" s="15" t="s">
        <v>9931</v>
      </c>
      <c r="B256" s="14" t="s">
        <v>6202</v>
      </c>
      <c r="C256" s="15" t="s">
        <v>9932</v>
      </c>
      <c r="D256" s="15"/>
      <c r="E256" s="15"/>
      <c r="F256" s="15">
        <v>57.0</v>
      </c>
      <c r="G256" s="15">
        <v>27.0</v>
      </c>
      <c r="H256" s="15" t="s">
        <v>16102</v>
      </c>
      <c r="I256" s="15" t="s">
        <v>16103</v>
      </c>
      <c r="J256" s="48"/>
    </row>
    <row r="257">
      <c r="A257" s="15" t="s">
        <v>9934</v>
      </c>
      <c r="B257" s="14" t="s">
        <v>6204</v>
      </c>
      <c r="C257" s="15" t="s">
        <v>9935</v>
      </c>
      <c r="D257" s="15"/>
      <c r="E257" s="15"/>
      <c r="F257" s="15">
        <v>57.0</v>
      </c>
      <c r="G257" s="15">
        <v>27.0</v>
      </c>
      <c r="H257" s="15" t="s">
        <v>16104</v>
      </c>
      <c r="I257" s="15" t="s">
        <v>16105</v>
      </c>
      <c r="J257" s="48"/>
    </row>
    <row r="258">
      <c r="A258" s="15" t="s">
        <v>9937</v>
      </c>
      <c r="B258" s="14" t="s">
        <v>6207</v>
      </c>
      <c r="C258" s="15" t="s">
        <v>9938</v>
      </c>
      <c r="D258" s="15"/>
      <c r="E258" s="15"/>
      <c r="F258" s="15">
        <v>58.0</v>
      </c>
      <c r="G258" s="15">
        <v>0.0</v>
      </c>
      <c r="H258" s="15" t="s">
        <v>16106</v>
      </c>
      <c r="I258" s="15" t="s">
        <v>16107</v>
      </c>
      <c r="J258" s="48"/>
    </row>
    <row r="259">
      <c r="A259" s="15" t="s">
        <v>9940</v>
      </c>
      <c r="B259" s="14" t="s">
        <v>6209</v>
      </c>
      <c r="C259" s="15" t="s">
        <v>9941</v>
      </c>
      <c r="D259" s="15"/>
      <c r="E259" s="15"/>
      <c r="F259" s="15">
        <v>58.0</v>
      </c>
      <c r="G259" s="15">
        <v>0.0</v>
      </c>
      <c r="H259" s="15" t="s">
        <v>16108</v>
      </c>
      <c r="I259" s="15" t="s">
        <v>16109</v>
      </c>
      <c r="J259" s="48"/>
    </row>
    <row r="260">
      <c r="A260" s="15" t="s">
        <v>9943</v>
      </c>
      <c r="B260" s="14" t="s">
        <v>6212</v>
      </c>
      <c r="C260" s="15" t="s">
        <v>9944</v>
      </c>
      <c r="D260" s="15"/>
      <c r="E260" s="15"/>
      <c r="F260" s="15">
        <v>58.0</v>
      </c>
      <c r="G260" s="15">
        <v>0.0</v>
      </c>
      <c r="H260" s="15" t="s">
        <v>16110</v>
      </c>
      <c r="I260" s="15" t="s">
        <v>16111</v>
      </c>
      <c r="J260" s="48"/>
    </row>
    <row r="261">
      <c r="A261" s="15" t="s">
        <v>9946</v>
      </c>
      <c r="B261" s="14" t="s">
        <v>6214</v>
      </c>
      <c r="C261" s="15" t="s">
        <v>9947</v>
      </c>
      <c r="D261" s="15"/>
      <c r="E261" s="15"/>
      <c r="F261" s="15">
        <v>58.0</v>
      </c>
      <c r="G261" s="15">
        <v>0.0</v>
      </c>
      <c r="H261" s="15" t="s">
        <v>16112</v>
      </c>
      <c r="I261" s="15" t="s">
        <v>16113</v>
      </c>
      <c r="J261" s="48"/>
    </row>
    <row r="262">
      <c r="A262" s="15" t="s">
        <v>9949</v>
      </c>
      <c r="B262" s="14" t="s">
        <v>6217</v>
      </c>
      <c r="C262" s="15" t="s">
        <v>9950</v>
      </c>
      <c r="D262" s="15"/>
      <c r="E262" s="15"/>
      <c r="F262" s="15">
        <v>58.0</v>
      </c>
      <c r="G262" s="15">
        <v>0.0</v>
      </c>
      <c r="H262" s="15" t="s">
        <v>16114</v>
      </c>
      <c r="I262" s="15" t="s">
        <v>16115</v>
      </c>
      <c r="J262" s="48"/>
    </row>
    <row r="263">
      <c r="A263" s="15" t="s">
        <v>9952</v>
      </c>
      <c r="B263" s="14" t="s">
        <v>6219</v>
      </c>
      <c r="C263" s="15" t="s">
        <v>9953</v>
      </c>
      <c r="D263" s="15"/>
      <c r="E263" s="15"/>
      <c r="F263" s="15">
        <v>58.0</v>
      </c>
      <c r="G263" s="15">
        <v>0.0</v>
      </c>
      <c r="H263" s="15" t="s">
        <v>16116</v>
      </c>
      <c r="I263" s="15" t="s">
        <v>16117</v>
      </c>
      <c r="J263" s="48"/>
    </row>
    <row r="264">
      <c r="A264" s="15" t="s">
        <v>9955</v>
      </c>
      <c r="B264" s="14" t="s">
        <v>6222</v>
      </c>
      <c r="C264" s="15" t="s">
        <v>9956</v>
      </c>
      <c r="D264" s="15"/>
      <c r="E264" s="15"/>
      <c r="F264" s="15">
        <v>58.0</v>
      </c>
      <c r="G264" s="15">
        <v>0.0</v>
      </c>
      <c r="H264" s="15" t="s">
        <v>16118</v>
      </c>
      <c r="I264" s="15" t="s">
        <v>16119</v>
      </c>
      <c r="J264" s="48"/>
    </row>
    <row r="265">
      <c r="A265" s="15" t="s">
        <v>9958</v>
      </c>
      <c r="B265" s="14" t="s">
        <v>6224</v>
      </c>
      <c r="C265" s="15" t="s">
        <v>9959</v>
      </c>
      <c r="D265" s="15"/>
      <c r="E265" s="15"/>
      <c r="F265" s="15">
        <v>59.0</v>
      </c>
      <c r="G265" s="15">
        <v>28.0</v>
      </c>
      <c r="H265" s="15" t="s">
        <v>16120</v>
      </c>
      <c r="I265" s="15" t="s">
        <v>16121</v>
      </c>
      <c r="J265" s="48"/>
    </row>
    <row r="266">
      <c r="A266" s="15" t="s">
        <v>9961</v>
      </c>
      <c r="B266" s="14" t="s">
        <v>6227</v>
      </c>
      <c r="C266" s="15" t="s">
        <v>9962</v>
      </c>
      <c r="D266" s="15"/>
      <c r="E266" s="15"/>
      <c r="F266" s="15">
        <v>59.0</v>
      </c>
      <c r="G266" s="15">
        <v>28.0</v>
      </c>
      <c r="H266" s="15" t="s">
        <v>16122</v>
      </c>
      <c r="I266" s="15" t="s">
        <v>16123</v>
      </c>
      <c r="J266" s="48"/>
    </row>
    <row r="267">
      <c r="A267" s="15" t="s">
        <v>9964</v>
      </c>
      <c r="B267" s="14" t="s">
        <v>6230</v>
      </c>
      <c r="C267" s="15" t="s">
        <v>9965</v>
      </c>
      <c r="D267" s="15"/>
      <c r="E267" s="15"/>
      <c r="F267" s="15">
        <v>59.0</v>
      </c>
      <c r="G267" s="15">
        <v>28.0</v>
      </c>
      <c r="H267" s="15" t="s">
        <v>16124</v>
      </c>
      <c r="I267" s="15" t="s">
        <v>16125</v>
      </c>
      <c r="J267" s="48"/>
    </row>
    <row r="268">
      <c r="A268" s="15" t="s">
        <v>9967</v>
      </c>
      <c r="B268" s="14" t="s">
        <v>6232</v>
      </c>
      <c r="C268" s="15" t="s">
        <v>9968</v>
      </c>
      <c r="D268" s="15"/>
      <c r="E268" s="15"/>
      <c r="F268" s="15">
        <v>59.0</v>
      </c>
      <c r="G268" s="15">
        <v>28.0</v>
      </c>
      <c r="H268" s="15" t="s">
        <v>16126</v>
      </c>
      <c r="I268" s="15" t="s">
        <v>16127</v>
      </c>
      <c r="J268" s="48"/>
    </row>
    <row r="269">
      <c r="A269" s="15" t="s">
        <v>9970</v>
      </c>
      <c r="B269" s="14" t="s">
        <v>6235</v>
      </c>
      <c r="C269" s="15" t="s">
        <v>9971</v>
      </c>
      <c r="D269" s="15"/>
      <c r="E269" s="15"/>
      <c r="F269" s="15">
        <v>59.0</v>
      </c>
      <c r="G269" s="15">
        <v>28.0</v>
      </c>
      <c r="H269" s="15" t="s">
        <v>16128</v>
      </c>
      <c r="I269" s="15" t="s">
        <v>16129</v>
      </c>
      <c r="J269" s="48"/>
    </row>
    <row r="270">
      <c r="A270" s="15" t="s">
        <v>9973</v>
      </c>
      <c r="B270" s="14" t="s">
        <v>6238</v>
      </c>
      <c r="C270" s="15" t="s">
        <v>9974</v>
      </c>
      <c r="D270" s="15"/>
      <c r="E270" s="15"/>
      <c r="F270" s="15">
        <v>60.0</v>
      </c>
      <c r="G270" s="15">
        <v>0.0</v>
      </c>
      <c r="H270" s="15" t="s">
        <v>16130</v>
      </c>
      <c r="I270" s="15" t="s">
        <v>2402</v>
      </c>
      <c r="J270" s="48"/>
    </row>
    <row r="271">
      <c r="A271" s="15" t="s">
        <v>9976</v>
      </c>
      <c r="B271" s="14" t="s">
        <v>6241</v>
      </c>
      <c r="C271" s="15" t="s">
        <v>9977</v>
      </c>
      <c r="D271" s="15"/>
      <c r="E271" s="15"/>
      <c r="F271" s="15">
        <v>60.0</v>
      </c>
      <c r="G271" s="15">
        <v>0.0</v>
      </c>
      <c r="H271" s="15" t="s">
        <v>9977</v>
      </c>
      <c r="I271" s="15" t="s">
        <v>16131</v>
      </c>
      <c r="J271" s="48"/>
    </row>
    <row r="272">
      <c r="A272" s="15" t="s">
        <v>9979</v>
      </c>
      <c r="B272" s="14" t="s">
        <v>6243</v>
      </c>
      <c r="C272" s="15" t="s">
        <v>9980</v>
      </c>
      <c r="D272" s="15"/>
      <c r="E272" s="15"/>
      <c r="F272" s="15">
        <v>61.0</v>
      </c>
      <c r="G272" s="15">
        <v>29.0</v>
      </c>
      <c r="H272" s="15" t="s">
        <v>16132</v>
      </c>
      <c r="I272" s="15" t="s">
        <v>16133</v>
      </c>
      <c r="J272" s="48"/>
    </row>
    <row r="273">
      <c r="A273" s="15" t="s">
        <v>9982</v>
      </c>
      <c r="B273" s="14" t="s">
        <v>6246</v>
      </c>
      <c r="C273" s="15" t="s">
        <v>9983</v>
      </c>
      <c r="D273" s="15"/>
      <c r="E273" s="15"/>
      <c r="F273" s="15">
        <v>61.0</v>
      </c>
      <c r="G273" s="15">
        <v>29.0</v>
      </c>
      <c r="H273" s="15" t="s">
        <v>16134</v>
      </c>
      <c r="I273" s="15" t="s">
        <v>16135</v>
      </c>
      <c r="J273" s="48"/>
    </row>
    <row r="274">
      <c r="A274" s="15" t="s">
        <v>9985</v>
      </c>
      <c r="B274" s="14" t="s">
        <v>6249</v>
      </c>
      <c r="C274" s="15" t="s">
        <v>9986</v>
      </c>
      <c r="D274" s="15"/>
      <c r="E274" s="15"/>
      <c r="F274" s="15">
        <v>61.0</v>
      </c>
      <c r="G274" s="15">
        <v>29.0</v>
      </c>
      <c r="H274" s="15" t="s">
        <v>16136</v>
      </c>
      <c r="I274" s="15" t="s">
        <v>16137</v>
      </c>
      <c r="J274" s="48"/>
    </row>
    <row r="275">
      <c r="A275" s="15" t="s">
        <v>9988</v>
      </c>
      <c r="B275" s="14" t="s">
        <v>6251</v>
      </c>
      <c r="C275" s="15" t="s">
        <v>9989</v>
      </c>
      <c r="D275" s="15"/>
      <c r="E275" s="15"/>
      <c r="F275" s="15">
        <v>61.0</v>
      </c>
      <c r="G275" s="15">
        <v>29.0</v>
      </c>
      <c r="H275" s="15" t="s">
        <v>16138</v>
      </c>
      <c r="I275" s="15" t="s">
        <v>16139</v>
      </c>
      <c r="J275" s="48"/>
    </row>
    <row r="276">
      <c r="A276" s="15" t="s">
        <v>9991</v>
      </c>
      <c r="B276" s="14" t="s">
        <v>6254</v>
      </c>
      <c r="C276" s="15" t="s">
        <v>9992</v>
      </c>
      <c r="D276" s="15"/>
      <c r="E276" s="15"/>
      <c r="F276" s="15">
        <v>61.0</v>
      </c>
      <c r="G276" s="15">
        <v>29.0</v>
      </c>
      <c r="H276" s="15" t="s">
        <v>16140</v>
      </c>
      <c r="I276" s="15" t="s">
        <v>16141</v>
      </c>
      <c r="J276" s="48"/>
    </row>
    <row r="277">
      <c r="A277" s="15" t="s">
        <v>9994</v>
      </c>
      <c r="B277" s="14" t="s">
        <v>6257</v>
      </c>
      <c r="C277" s="15" t="s">
        <v>9995</v>
      </c>
      <c r="D277" s="15"/>
      <c r="E277" s="15"/>
      <c r="F277" s="15">
        <v>62.0</v>
      </c>
      <c r="G277" s="15">
        <v>0.0</v>
      </c>
      <c r="H277" s="15" t="s">
        <v>16142</v>
      </c>
      <c r="I277" s="15" t="s">
        <v>16143</v>
      </c>
      <c r="J277" s="48"/>
    </row>
    <row r="278">
      <c r="A278" s="15" t="s">
        <v>9997</v>
      </c>
      <c r="B278" s="14" t="s">
        <v>6259</v>
      </c>
      <c r="C278" s="15" t="s">
        <v>9998</v>
      </c>
      <c r="D278" s="15"/>
      <c r="E278" s="15"/>
      <c r="F278" s="15">
        <v>62.0</v>
      </c>
      <c r="G278" s="15">
        <v>0.0</v>
      </c>
      <c r="H278" s="15" t="s">
        <v>16144</v>
      </c>
      <c r="I278" s="15" t="s">
        <v>16145</v>
      </c>
      <c r="J278" s="48"/>
    </row>
    <row r="279">
      <c r="A279" s="15" t="s">
        <v>10000</v>
      </c>
      <c r="B279" s="14" t="s">
        <v>6261</v>
      </c>
      <c r="C279" s="15" t="s">
        <v>10001</v>
      </c>
      <c r="D279" s="15"/>
      <c r="E279" s="15"/>
      <c r="F279" s="15">
        <v>62.0</v>
      </c>
      <c r="G279" s="15">
        <v>0.0</v>
      </c>
      <c r="H279" s="15" t="s">
        <v>16146</v>
      </c>
      <c r="I279" s="15" t="s">
        <v>16147</v>
      </c>
      <c r="J279" s="48"/>
    </row>
    <row r="280">
      <c r="A280" s="15" t="s">
        <v>10003</v>
      </c>
      <c r="B280" s="14" t="s">
        <v>6263</v>
      </c>
      <c r="C280" s="15" t="s">
        <v>10004</v>
      </c>
      <c r="D280" s="15"/>
      <c r="E280" s="15"/>
      <c r="F280" s="15">
        <v>62.0</v>
      </c>
      <c r="G280" s="15">
        <v>0.0</v>
      </c>
      <c r="H280" s="15" t="s">
        <v>16148</v>
      </c>
      <c r="I280" s="15" t="s">
        <v>16149</v>
      </c>
      <c r="J280" s="48"/>
    </row>
    <row r="281">
      <c r="A281" s="15" t="s">
        <v>10006</v>
      </c>
      <c r="B281" s="14" t="s">
        <v>6265</v>
      </c>
      <c r="C281" s="15" t="s">
        <v>10007</v>
      </c>
      <c r="D281" s="15"/>
      <c r="E281" s="15"/>
      <c r="F281" s="15">
        <v>62.0</v>
      </c>
      <c r="G281" s="15">
        <v>0.0</v>
      </c>
      <c r="H281" s="15" t="s">
        <v>16150</v>
      </c>
      <c r="I281" s="15" t="s">
        <v>16151</v>
      </c>
      <c r="J281" s="48"/>
    </row>
    <row r="282">
      <c r="A282" s="15" t="s">
        <v>10009</v>
      </c>
      <c r="B282" s="14" t="s">
        <v>6267</v>
      </c>
      <c r="C282" s="15" t="s">
        <v>10010</v>
      </c>
      <c r="D282" s="15"/>
      <c r="E282" s="15"/>
      <c r="F282" s="15">
        <v>62.0</v>
      </c>
      <c r="G282" s="15">
        <v>0.0</v>
      </c>
      <c r="H282" s="15" t="s">
        <v>16152</v>
      </c>
      <c r="I282" s="15" t="s">
        <v>16153</v>
      </c>
      <c r="J282" s="48"/>
    </row>
    <row r="283">
      <c r="A283" s="15"/>
      <c r="B283" s="14"/>
      <c r="C283" s="15"/>
      <c r="D283" s="15"/>
      <c r="E283" s="15"/>
      <c r="F283" s="15">
        <v>62.0</v>
      </c>
      <c r="G283" s="15">
        <v>0.0</v>
      </c>
      <c r="H283" s="15" t="s">
        <v>16154</v>
      </c>
      <c r="I283" s="15" t="s">
        <v>16155</v>
      </c>
      <c r="J283" s="48"/>
    </row>
    <row r="284">
      <c r="A284" s="15" t="s">
        <v>10012</v>
      </c>
      <c r="B284" s="14" t="s">
        <v>6269</v>
      </c>
      <c r="C284" s="15" t="s">
        <v>10013</v>
      </c>
      <c r="D284" s="15"/>
      <c r="E284" s="15"/>
      <c r="F284" s="15">
        <v>62.0</v>
      </c>
      <c r="G284" s="15">
        <v>0.0</v>
      </c>
      <c r="H284" s="15" t="s">
        <v>16156</v>
      </c>
      <c r="I284" s="15" t="s">
        <v>16157</v>
      </c>
      <c r="J284" s="48"/>
    </row>
    <row r="285">
      <c r="A285" s="15" t="s">
        <v>10015</v>
      </c>
      <c r="B285" s="14" t="s">
        <v>6272</v>
      </c>
      <c r="C285" s="15" t="s">
        <v>10016</v>
      </c>
      <c r="D285" s="15"/>
      <c r="E285" s="15"/>
      <c r="F285" s="15">
        <v>63.0</v>
      </c>
      <c r="G285" s="15">
        <v>30.0</v>
      </c>
      <c r="H285" s="15" t="s">
        <v>16158</v>
      </c>
      <c r="I285" s="15" t="s">
        <v>16159</v>
      </c>
      <c r="J285" s="48"/>
    </row>
    <row r="286">
      <c r="A286" s="15" t="s">
        <v>10018</v>
      </c>
      <c r="B286" s="14" t="s">
        <v>6274</v>
      </c>
      <c r="C286" s="15" t="s">
        <v>10019</v>
      </c>
      <c r="D286" s="15"/>
      <c r="E286" s="15"/>
      <c r="F286" s="15">
        <v>63.0</v>
      </c>
      <c r="G286" s="15">
        <v>30.0</v>
      </c>
      <c r="H286" s="15" t="s">
        <v>16160</v>
      </c>
      <c r="I286" s="15" t="s">
        <v>16161</v>
      </c>
      <c r="J286" s="48"/>
    </row>
    <row r="287">
      <c r="A287" s="15" t="s">
        <v>10021</v>
      </c>
      <c r="B287" s="14" t="s">
        <v>6276</v>
      </c>
      <c r="C287" s="15" t="s">
        <v>10022</v>
      </c>
      <c r="D287" s="15"/>
      <c r="E287" s="15"/>
      <c r="F287" s="15">
        <v>63.0</v>
      </c>
      <c r="G287" s="15">
        <v>30.0</v>
      </c>
      <c r="H287" s="15" t="s">
        <v>16162</v>
      </c>
      <c r="I287" s="15" t="s">
        <v>16163</v>
      </c>
      <c r="J287" s="48"/>
    </row>
    <row r="288">
      <c r="A288" s="15" t="s">
        <v>10024</v>
      </c>
      <c r="B288" s="14" t="s">
        <v>6279</v>
      </c>
      <c r="C288" s="15" t="s">
        <v>10025</v>
      </c>
      <c r="D288" s="15"/>
      <c r="E288" s="15"/>
      <c r="F288" s="15">
        <v>63.0</v>
      </c>
      <c r="G288" s="15">
        <v>30.0</v>
      </c>
      <c r="H288" s="15" t="s">
        <v>16164</v>
      </c>
      <c r="I288" s="15" t="s">
        <v>16165</v>
      </c>
      <c r="J288" s="48"/>
    </row>
    <row r="289">
      <c r="A289" s="15" t="s">
        <v>10027</v>
      </c>
      <c r="B289" s="14" t="s">
        <v>6281</v>
      </c>
      <c r="C289" s="15" t="s">
        <v>10028</v>
      </c>
      <c r="D289" s="15"/>
      <c r="E289" s="15"/>
      <c r="F289" s="15">
        <v>63.0</v>
      </c>
      <c r="G289" s="15">
        <v>30.0</v>
      </c>
      <c r="H289" s="15" t="s">
        <v>16166</v>
      </c>
      <c r="I289" s="15" t="s">
        <v>16167</v>
      </c>
      <c r="J289" s="48"/>
    </row>
    <row r="290">
      <c r="A290" s="15" t="s">
        <v>10029</v>
      </c>
      <c r="B290" s="14" t="s">
        <v>6283</v>
      </c>
      <c r="C290" s="15" t="s">
        <v>10030</v>
      </c>
      <c r="D290" s="15"/>
      <c r="E290" s="15"/>
      <c r="F290" s="15">
        <v>63.0</v>
      </c>
      <c r="G290" s="15">
        <v>30.0</v>
      </c>
      <c r="H290" s="15" t="s">
        <v>16168</v>
      </c>
      <c r="I290" s="15" t="s">
        <v>16169</v>
      </c>
      <c r="J290" s="48"/>
    </row>
    <row r="291">
      <c r="A291" s="15" t="s">
        <v>10031</v>
      </c>
      <c r="B291" s="14" t="s">
        <v>6285</v>
      </c>
      <c r="C291" s="15" t="s">
        <v>10032</v>
      </c>
      <c r="D291" s="15"/>
      <c r="E291" s="15"/>
      <c r="F291" s="15">
        <v>63.0</v>
      </c>
      <c r="G291" s="15">
        <v>30.0</v>
      </c>
      <c r="H291" s="15" t="s">
        <v>16170</v>
      </c>
      <c r="I291" s="15" t="s">
        <v>16171</v>
      </c>
      <c r="J291" s="48"/>
    </row>
    <row r="292">
      <c r="A292" s="15" t="s">
        <v>10033</v>
      </c>
      <c r="B292" s="14" t="s">
        <v>6287</v>
      </c>
      <c r="C292" s="15" t="s">
        <v>10034</v>
      </c>
      <c r="D292" s="15"/>
      <c r="E292" s="15"/>
      <c r="F292" s="15">
        <v>63.0</v>
      </c>
      <c r="G292" s="15">
        <v>30.0</v>
      </c>
      <c r="H292" s="15" t="s">
        <v>16172</v>
      </c>
      <c r="I292" s="15" t="s">
        <v>16173</v>
      </c>
      <c r="J292" s="48"/>
    </row>
    <row r="293">
      <c r="A293" s="15" t="s">
        <v>10035</v>
      </c>
      <c r="B293" s="14" t="s">
        <v>6289</v>
      </c>
      <c r="C293" s="15" t="s">
        <v>10036</v>
      </c>
      <c r="D293" s="15"/>
      <c r="E293" s="15"/>
      <c r="F293" s="15">
        <v>64.0</v>
      </c>
      <c r="G293" s="15">
        <v>0.0</v>
      </c>
      <c r="H293" s="15" t="s">
        <v>16174</v>
      </c>
      <c r="I293" s="15" t="s">
        <v>16175</v>
      </c>
      <c r="J293" s="48"/>
    </row>
    <row r="294">
      <c r="A294" s="15"/>
      <c r="B294" s="14"/>
      <c r="C294" s="15"/>
      <c r="D294" s="15"/>
      <c r="E294" s="15"/>
      <c r="F294" s="15">
        <v>64.0</v>
      </c>
      <c r="G294" s="15">
        <v>0.0</v>
      </c>
      <c r="H294" s="15" t="s">
        <v>16176</v>
      </c>
      <c r="I294" s="15" t="s">
        <v>16177</v>
      </c>
      <c r="J294" s="48"/>
    </row>
    <row r="295">
      <c r="A295" s="15" t="s">
        <v>10037</v>
      </c>
      <c r="B295" s="14" t="s">
        <v>6291</v>
      </c>
      <c r="C295" s="15" t="s">
        <v>10038</v>
      </c>
      <c r="D295" s="15"/>
      <c r="E295" s="15"/>
      <c r="F295" s="15">
        <v>64.0</v>
      </c>
      <c r="G295" s="15">
        <v>0.0</v>
      </c>
      <c r="H295" s="15" t="s">
        <v>16178</v>
      </c>
      <c r="I295" s="15" t="s">
        <v>16179</v>
      </c>
      <c r="J295" s="48"/>
    </row>
    <row r="296">
      <c r="A296" s="15" t="s">
        <v>10039</v>
      </c>
      <c r="B296" s="14" t="s">
        <v>6293</v>
      </c>
      <c r="C296" s="15" t="s">
        <v>10040</v>
      </c>
      <c r="D296" s="15"/>
      <c r="E296" s="15"/>
      <c r="F296" s="15">
        <v>64.0</v>
      </c>
      <c r="G296" s="15">
        <v>0.0</v>
      </c>
      <c r="H296" s="15" t="s">
        <v>16180</v>
      </c>
      <c r="I296" s="15" t="s">
        <v>16181</v>
      </c>
      <c r="J296" s="48"/>
    </row>
    <row r="297">
      <c r="A297" s="15" t="s">
        <v>10041</v>
      </c>
      <c r="B297" s="14" t="s">
        <v>6295</v>
      </c>
      <c r="C297" s="15" t="s">
        <v>10042</v>
      </c>
      <c r="D297" s="15"/>
      <c r="E297" s="15"/>
      <c r="F297" s="15">
        <v>64.0</v>
      </c>
      <c r="G297" s="15">
        <v>0.0</v>
      </c>
      <c r="H297" s="15" t="s">
        <v>16182</v>
      </c>
      <c r="I297" s="15" t="s">
        <v>16183</v>
      </c>
      <c r="J297" s="48"/>
    </row>
    <row r="298">
      <c r="A298" s="15" t="s">
        <v>10043</v>
      </c>
      <c r="B298" s="14" t="s">
        <v>6297</v>
      </c>
      <c r="C298" s="15" t="s">
        <v>10044</v>
      </c>
      <c r="D298" s="15"/>
      <c r="E298" s="15"/>
      <c r="F298" s="15">
        <v>64.0</v>
      </c>
      <c r="G298" s="15">
        <v>0.0</v>
      </c>
      <c r="H298" s="15" t="s">
        <v>16184</v>
      </c>
      <c r="I298" s="15" t="s">
        <v>16185</v>
      </c>
      <c r="J298" s="48"/>
    </row>
    <row r="299">
      <c r="A299" s="15" t="s">
        <v>10046</v>
      </c>
      <c r="B299" s="14" t="s">
        <v>6300</v>
      </c>
      <c r="C299" s="15" t="s">
        <v>10047</v>
      </c>
      <c r="D299" s="15"/>
      <c r="E299" s="15"/>
      <c r="F299" s="15">
        <v>64.0</v>
      </c>
      <c r="G299" s="15">
        <v>0.0</v>
      </c>
      <c r="H299" s="15" t="s">
        <v>16186</v>
      </c>
      <c r="I299" s="15" t="s">
        <v>16187</v>
      </c>
      <c r="J299" s="48"/>
    </row>
    <row r="300">
      <c r="A300" s="15" t="s">
        <v>10049</v>
      </c>
      <c r="B300" s="14" t="s">
        <v>6302</v>
      </c>
      <c r="C300" s="15" t="s">
        <v>10050</v>
      </c>
      <c r="D300" s="15"/>
      <c r="E300" s="15"/>
      <c r="F300" s="15">
        <v>64.0</v>
      </c>
      <c r="G300" s="15">
        <v>0.0</v>
      </c>
      <c r="H300" s="15" t="s">
        <v>16188</v>
      </c>
      <c r="I300" s="15" t="s">
        <v>16189</v>
      </c>
      <c r="J300" s="48"/>
    </row>
    <row r="301">
      <c r="A301" s="15" t="s">
        <v>10052</v>
      </c>
      <c r="B301" s="14" t="s">
        <v>6305</v>
      </c>
      <c r="C301" s="15" t="s">
        <v>10053</v>
      </c>
      <c r="D301" s="15"/>
      <c r="E301" s="15"/>
      <c r="F301" s="15">
        <v>65.0</v>
      </c>
      <c r="G301" s="15">
        <v>31.0</v>
      </c>
      <c r="H301" s="15" t="s">
        <v>16190</v>
      </c>
      <c r="I301" s="15" t="s">
        <v>16191</v>
      </c>
      <c r="J301" s="48"/>
    </row>
    <row r="302">
      <c r="A302" s="15"/>
      <c r="B302" s="14"/>
      <c r="C302" s="15"/>
      <c r="D302" s="15"/>
      <c r="E302" s="15"/>
      <c r="F302" s="15">
        <v>65.0</v>
      </c>
      <c r="G302" s="15">
        <v>31.0</v>
      </c>
      <c r="H302" s="15" t="s">
        <v>16192</v>
      </c>
      <c r="I302" s="15" t="s">
        <v>16193</v>
      </c>
      <c r="J302" s="48"/>
    </row>
    <row r="303">
      <c r="A303" s="15" t="s">
        <v>10054</v>
      </c>
      <c r="B303" s="14" t="s">
        <v>6308</v>
      </c>
      <c r="C303" s="15" t="s">
        <v>10055</v>
      </c>
      <c r="D303" s="15"/>
      <c r="E303" s="15"/>
      <c r="F303" s="15">
        <v>65.0</v>
      </c>
      <c r="G303" s="15">
        <v>31.0</v>
      </c>
      <c r="H303" s="15" t="s">
        <v>16194</v>
      </c>
      <c r="I303" s="15" t="s">
        <v>16195</v>
      </c>
      <c r="J303" s="48"/>
    </row>
    <row r="304">
      <c r="A304" s="15" t="s">
        <v>10057</v>
      </c>
      <c r="B304" s="14" t="s">
        <v>6311</v>
      </c>
      <c r="C304" s="15" t="s">
        <v>10058</v>
      </c>
      <c r="D304" s="15"/>
      <c r="E304" s="15"/>
      <c r="F304" s="15">
        <v>65.0</v>
      </c>
      <c r="G304" s="15">
        <v>31.0</v>
      </c>
      <c r="H304" s="15" t="s">
        <v>16196</v>
      </c>
      <c r="I304" s="15" t="s">
        <v>16197</v>
      </c>
      <c r="J304" s="48"/>
    </row>
    <row r="305">
      <c r="A305" s="15" t="s">
        <v>10059</v>
      </c>
      <c r="B305" s="14" t="s">
        <v>6313</v>
      </c>
      <c r="C305" s="15" t="s">
        <v>10060</v>
      </c>
      <c r="D305" s="15"/>
      <c r="E305" s="15"/>
      <c r="F305" s="15">
        <v>65.0</v>
      </c>
      <c r="G305" s="15">
        <v>31.0</v>
      </c>
      <c r="H305" s="15" t="s">
        <v>16198</v>
      </c>
      <c r="I305" s="15" t="s">
        <v>16199</v>
      </c>
      <c r="J305" s="48"/>
    </row>
    <row r="306">
      <c r="A306" s="15" t="s">
        <v>10062</v>
      </c>
      <c r="B306" s="14" t="s">
        <v>6316</v>
      </c>
      <c r="C306" s="15" t="s">
        <v>10063</v>
      </c>
      <c r="D306" s="15"/>
      <c r="E306" s="15"/>
      <c r="F306" s="15">
        <v>65.0</v>
      </c>
      <c r="G306" s="15">
        <v>31.0</v>
      </c>
      <c r="H306" s="15" t="s">
        <v>16200</v>
      </c>
      <c r="I306" s="15" t="s">
        <v>16201</v>
      </c>
      <c r="J306" s="48"/>
    </row>
    <row r="307">
      <c r="A307" s="15" t="s">
        <v>10064</v>
      </c>
      <c r="B307" s="14" t="s">
        <v>6318</v>
      </c>
      <c r="C307" s="15" t="s">
        <v>10065</v>
      </c>
      <c r="D307" s="15"/>
      <c r="E307" s="15"/>
      <c r="F307" s="15">
        <v>65.0</v>
      </c>
      <c r="G307" s="15">
        <v>31.0</v>
      </c>
      <c r="H307" s="15" t="s">
        <v>16202</v>
      </c>
      <c r="I307" s="15" t="s">
        <v>16203</v>
      </c>
      <c r="J307" s="48"/>
    </row>
    <row r="308">
      <c r="A308" s="15" t="s">
        <v>10066</v>
      </c>
      <c r="B308" s="14" t="s">
        <v>6320</v>
      </c>
      <c r="C308" s="15" t="s">
        <v>10067</v>
      </c>
      <c r="D308" s="15"/>
      <c r="E308" s="15"/>
      <c r="F308" s="15">
        <v>66.0</v>
      </c>
      <c r="G308" s="15">
        <v>0.0</v>
      </c>
      <c r="H308" s="15" t="s">
        <v>16204</v>
      </c>
      <c r="I308" s="15" t="s">
        <v>16205</v>
      </c>
      <c r="J308" s="48"/>
    </row>
    <row r="309">
      <c r="A309" s="15" t="s">
        <v>10068</v>
      </c>
      <c r="B309" s="14" t="s">
        <v>6322</v>
      </c>
      <c r="C309" s="15" t="s">
        <v>10069</v>
      </c>
      <c r="D309" s="15"/>
      <c r="E309" s="15"/>
      <c r="F309" s="15">
        <v>66.0</v>
      </c>
      <c r="G309" s="15">
        <v>0.0</v>
      </c>
      <c r="H309" s="15" t="s">
        <v>16206</v>
      </c>
      <c r="I309" s="15" t="s">
        <v>16207</v>
      </c>
      <c r="J309" s="48"/>
    </row>
    <row r="310">
      <c r="A310" s="15" t="s">
        <v>10071</v>
      </c>
      <c r="B310" s="14" t="s">
        <v>6325</v>
      </c>
      <c r="C310" s="15" t="s">
        <v>10072</v>
      </c>
      <c r="D310" s="15"/>
      <c r="E310" s="15"/>
      <c r="F310" s="15">
        <v>66.0</v>
      </c>
      <c r="G310" s="15">
        <v>0.0</v>
      </c>
      <c r="H310" s="15" t="s">
        <v>16208</v>
      </c>
      <c r="I310" s="15" t="s">
        <v>16209</v>
      </c>
      <c r="J310" s="48"/>
    </row>
    <row r="311">
      <c r="A311" s="15" t="s">
        <v>10074</v>
      </c>
      <c r="B311" s="14" t="s">
        <v>6327</v>
      </c>
      <c r="C311" s="15" t="s">
        <v>10075</v>
      </c>
      <c r="D311" s="15"/>
      <c r="E311" s="15"/>
      <c r="F311" s="15">
        <v>66.0</v>
      </c>
      <c r="G311" s="15">
        <v>0.0</v>
      </c>
      <c r="H311" s="15" t="s">
        <v>16210</v>
      </c>
      <c r="I311" s="15" t="s">
        <v>16211</v>
      </c>
      <c r="J311" s="48"/>
    </row>
    <row r="312">
      <c r="A312" s="15" t="s">
        <v>10077</v>
      </c>
      <c r="B312" s="14" t="s">
        <v>6330</v>
      </c>
      <c r="C312" s="15" t="s">
        <v>10078</v>
      </c>
      <c r="D312" s="15"/>
      <c r="E312" s="15"/>
      <c r="F312" s="15">
        <v>69.0</v>
      </c>
      <c r="G312" s="15">
        <v>33.0</v>
      </c>
      <c r="H312" s="15" t="s">
        <v>16212</v>
      </c>
      <c r="I312" s="15" t="s">
        <v>16213</v>
      </c>
      <c r="J312" s="48"/>
    </row>
    <row r="313">
      <c r="A313" s="15" t="s">
        <v>10080</v>
      </c>
      <c r="B313" s="14" t="s">
        <v>6333</v>
      </c>
      <c r="C313" s="15" t="s">
        <v>10081</v>
      </c>
      <c r="D313" s="15"/>
      <c r="E313" s="15"/>
      <c r="F313" s="15">
        <v>69.0</v>
      </c>
      <c r="G313" s="15">
        <v>33.0</v>
      </c>
      <c r="H313" s="21" t="s">
        <v>10081</v>
      </c>
      <c r="I313" s="15" t="s">
        <v>16214</v>
      </c>
      <c r="J313" s="48"/>
    </row>
    <row r="314">
      <c r="A314" s="15" t="s">
        <v>10083</v>
      </c>
      <c r="B314" s="14" t="s">
        <v>6336</v>
      </c>
      <c r="C314" s="15" t="s">
        <v>10084</v>
      </c>
      <c r="D314" s="15"/>
      <c r="E314" s="15"/>
      <c r="F314" s="15">
        <v>69.0</v>
      </c>
      <c r="G314" s="15">
        <v>33.0</v>
      </c>
      <c r="H314" s="15" t="s">
        <v>16215</v>
      </c>
      <c r="I314" s="15" t="s">
        <v>16214</v>
      </c>
      <c r="J314" s="48"/>
    </row>
    <row r="315">
      <c r="A315" s="15" t="s">
        <v>10086</v>
      </c>
      <c r="B315" s="14" t="s">
        <v>6338</v>
      </c>
      <c r="C315" s="15" t="s">
        <v>10087</v>
      </c>
      <c r="D315" s="15"/>
      <c r="E315" s="15"/>
      <c r="F315" s="15">
        <v>70.0</v>
      </c>
      <c r="G315" s="15">
        <v>0.0</v>
      </c>
      <c r="H315" s="15" t="s">
        <v>12839</v>
      </c>
      <c r="I315" s="15" t="s">
        <v>16216</v>
      </c>
      <c r="J315" s="48"/>
    </row>
    <row r="316">
      <c r="A316" s="15" t="s">
        <v>10089</v>
      </c>
      <c r="B316" s="14" t="s">
        <v>6340</v>
      </c>
      <c r="C316" s="15" t="s">
        <v>10090</v>
      </c>
      <c r="D316" s="15"/>
      <c r="E316" s="15"/>
      <c r="F316" s="15">
        <v>70.0</v>
      </c>
      <c r="G316" s="15">
        <v>0.0</v>
      </c>
      <c r="H316" s="15" t="s">
        <v>12842</v>
      </c>
      <c r="I316" s="15" t="s">
        <v>16217</v>
      </c>
      <c r="J316" s="48"/>
    </row>
    <row r="317">
      <c r="A317" s="15" t="s">
        <v>10092</v>
      </c>
      <c r="B317" s="14" t="s">
        <v>6343</v>
      </c>
      <c r="C317" s="15" t="s">
        <v>10093</v>
      </c>
      <c r="D317" s="15"/>
      <c r="E317" s="15"/>
      <c r="F317" s="15">
        <v>70.0</v>
      </c>
      <c r="G317" s="15">
        <v>0.0</v>
      </c>
      <c r="H317" s="15" t="s">
        <v>10093</v>
      </c>
      <c r="I317" s="15" t="s">
        <v>16218</v>
      </c>
      <c r="J317" s="48"/>
    </row>
    <row r="318">
      <c r="A318" s="15" t="s">
        <v>10095</v>
      </c>
      <c r="B318" s="14" t="s">
        <v>6345</v>
      </c>
      <c r="C318" s="15" t="s">
        <v>10096</v>
      </c>
      <c r="D318" s="15"/>
      <c r="E318" s="15"/>
      <c r="F318" s="15">
        <v>70.0</v>
      </c>
      <c r="G318" s="15">
        <v>0.0</v>
      </c>
      <c r="H318" s="15" t="s">
        <v>10096</v>
      </c>
      <c r="I318" s="15" t="s">
        <v>16219</v>
      </c>
      <c r="J318" s="48"/>
    </row>
    <row r="319">
      <c r="A319" s="15" t="s">
        <v>10098</v>
      </c>
      <c r="B319" s="14" t="s">
        <v>6348</v>
      </c>
      <c r="C319" s="15" t="s">
        <v>10099</v>
      </c>
      <c r="D319" s="15"/>
      <c r="E319" s="15"/>
      <c r="F319" s="15">
        <v>70.0</v>
      </c>
      <c r="G319" s="15">
        <v>0.0</v>
      </c>
      <c r="H319" s="15" t="s">
        <v>10099</v>
      </c>
      <c r="I319" s="15" t="s">
        <v>16220</v>
      </c>
      <c r="J319" s="48"/>
    </row>
    <row r="320">
      <c r="A320" s="15" t="s">
        <v>10101</v>
      </c>
      <c r="B320" s="14" t="s">
        <v>6350</v>
      </c>
      <c r="C320" s="15" t="s">
        <v>10102</v>
      </c>
      <c r="D320" s="15"/>
      <c r="E320" s="15"/>
      <c r="F320" s="15">
        <v>71.0</v>
      </c>
      <c r="G320" s="15">
        <v>34.0</v>
      </c>
      <c r="H320" s="15" t="s">
        <v>11321</v>
      </c>
      <c r="I320" s="15" t="s">
        <v>16221</v>
      </c>
      <c r="J320" s="48"/>
    </row>
    <row r="321">
      <c r="A321" s="15" t="s">
        <v>10104</v>
      </c>
      <c r="B321" s="14" t="s">
        <v>6352</v>
      </c>
      <c r="C321" s="15" t="s">
        <v>10105</v>
      </c>
      <c r="D321" s="15"/>
      <c r="E321" s="15"/>
      <c r="F321" s="15">
        <v>71.0</v>
      </c>
      <c r="G321" s="15">
        <v>34.0</v>
      </c>
      <c r="H321" s="15" t="s">
        <v>16222</v>
      </c>
      <c r="I321" s="15" t="s">
        <v>16223</v>
      </c>
      <c r="J321" s="48"/>
    </row>
    <row r="322">
      <c r="A322" s="15" t="s">
        <v>10107</v>
      </c>
      <c r="B322" s="14" t="s">
        <v>6355</v>
      </c>
      <c r="C322" s="15" t="s">
        <v>10108</v>
      </c>
      <c r="D322" s="15"/>
      <c r="E322" s="15"/>
      <c r="F322" s="15">
        <v>71.0</v>
      </c>
      <c r="G322" s="15">
        <v>34.0</v>
      </c>
      <c r="H322" s="15" t="s">
        <v>16224</v>
      </c>
      <c r="I322" s="15" t="s">
        <v>16225</v>
      </c>
      <c r="J322" s="48"/>
    </row>
    <row r="323">
      <c r="A323" s="15" t="s">
        <v>10110</v>
      </c>
      <c r="B323" s="14" t="s">
        <v>6358</v>
      </c>
      <c r="C323" s="15" t="s">
        <v>10111</v>
      </c>
      <c r="D323" s="15"/>
      <c r="E323" s="15"/>
      <c r="F323" s="15">
        <v>71.0</v>
      </c>
      <c r="G323" s="15">
        <v>34.0</v>
      </c>
      <c r="H323" s="15" t="s">
        <v>16226</v>
      </c>
      <c r="I323" s="15" t="s">
        <v>16227</v>
      </c>
      <c r="J323" s="48"/>
    </row>
    <row r="324">
      <c r="A324" s="15" t="s">
        <v>10113</v>
      </c>
      <c r="B324" s="14" t="s">
        <v>6360</v>
      </c>
      <c r="C324" s="15" t="s">
        <v>10114</v>
      </c>
      <c r="D324" s="15"/>
      <c r="E324" s="15"/>
      <c r="F324" s="15">
        <v>71.0</v>
      </c>
      <c r="G324" s="15">
        <v>34.0</v>
      </c>
      <c r="H324" s="15" t="s">
        <v>16228</v>
      </c>
      <c r="I324" s="15" t="s">
        <v>16227</v>
      </c>
      <c r="J324" s="48"/>
    </row>
    <row r="325">
      <c r="A325" s="15" t="s">
        <v>10116</v>
      </c>
      <c r="B325" s="14" t="s">
        <v>6363</v>
      </c>
      <c r="C325" s="15" t="s">
        <v>10117</v>
      </c>
      <c r="D325" s="15"/>
      <c r="E325" s="15"/>
      <c r="F325" s="15">
        <v>71.0</v>
      </c>
      <c r="G325" s="15">
        <v>34.0</v>
      </c>
      <c r="H325" s="15" t="s">
        <v>16229</v>
      </c>
      <c r="I325" s="15" t="s">
        <v>16230</v>
      </c>
      <c r="J325" s="48"/>
    </row>
    <row r="326">
      <c r="A326" s="15" t="s">
        <v>10119</v>
      </c>
      <c r="B326" s="14" t="s">
        <v>6366</v>
      </c>
      <c r="C326" s="15" t="s">
        <v>10120</v>
      </c>
      <c r="D326" s="15"/>
      <c r="E326" s="15"/>
      <c r="F326" s="15">
        <v>72.0</v>
      </c>
      <c r="G326" s="15">
        <v>0.0</v>
      </c>
      <c r="H326" s="15" t="s">
        <v>16231</v>
      </c>
      <c r="I326" s="15" t="s">
        <v>16232</v>
      </c>
      <c r="J326" s="48"/>
    </row>
    <row r="327">
      <c r="A327" s="15" t="s">
        <v>10122</v>
      </c>
      <c r="B327" s="14" t="s">
        <v>6369</v>
      </c>
      <c r="C327" s="15" t="s">
        <v>10123</v>
      </c>
      <c r="D327" s="15"/>
      <c r="E327" s="15"/>
      <c r="F327" s="15">
        <v>72.0</v>
      </c>
      <c r="G327" s="15">
        <v>0.0</v>
      </c>
      <c r="H327" s="15" t="s">
        <v>16233</v>
      </c>
      <c r="I327" s="15" t="s">
        <v>16234</v>
      </c>
      <c r="J327" s="48"/>
    </row>
    <row r="328">
      <c r="A328" s="15" t="s">
        <v>10125</v>
      </c>
      <c r="B328" s="14" t="s">
        <v>6372</v>
      </c>
      <c r="C328" s="15" t="s">
        <v>10126</v>
      </c>
      <c r="D328" s="15"/>
      <c r="E328" s="15"/>
      <c r="F328" s="15">
        <v>73.0</v>
      </c>
      <c r="G328" s="15">
        <v>35.0</v>
      </c>
      <c r="H328" s="15" t="s">
        <v>16235</v>
      </c>
      <c r="I328" s="15" t="s">
        <v>16236</v>
      </c>
      <c r="J328" s="48"/>
    </row>
    <row r="329">
      <c r="A329" s="15" t="s">
        <v>10128</v>
      </c>
      <c r="B329" s="14" t="s">
        <v>6374</v>
      </c>
      <c r="C329" s="15" t="s">
        <v>10129</v>
      </c>
      <c r="D329" s="15"/>
      <c r="E329" s="15"/>
      <c r="F329" s="15">
        <v>73.0</v>
      </c>
      <c r="G329" s="15">
        <v>35.0</v>
      </c>
      <c r="H329" s="15" t="s">
        <v>16237</v>
      </c>
      <c r="I329" s="15" t="s">
        <v>16238</v>
      </c>
      <c r="J329" s="48"/>
    </row>
    <row r="330">
      <c r="A330" s="15" t="s">
        <v>10131</v>
      </c>
      <c r="B330" s="14" t="s">
        <v>6377</v>
      </c>
      <c r="C330" s="15" t="s">
        <v>10132</v>
      </c>
      <c r="D330" s="15"/>
      <c r="E330" s="15"/>
      <c r="F330" s="15">
        <v>73.0</v>
      </c>
      <c r="G330" s="15">
        <v>35.0</v>
      </c>
      <c r="H330" s="15" t="s">
        <v>16239</v>
      </c>
      <c r="I330" s="15" t="s">
        <v>16240</v>
      </c>
      <c r="J330" s="48"/>
    </row>
    <row r="331">
      <c r="A331" s="15" t="s">
        <v>10134</v>
      </c>
      <c r="B331" s="14" t="s">
        <v>6380</v>
      </c>
      <c r="C331" s="15" t="s">
        <v>10135</v>
      </c>
      <c r="D331" s="15"/>
      <c r="E331" s="15"/>
      <c r="F331" s="15">
        <v>74.0</v>
      </c>
      <c r="G331" s="15">
        <v>0.0</v>
      </c>
      <c r="H331" s="15" t="s">
        <v>16241</v>
      </c>
      <c r="I331" s="15" t="s">
        <v>16242</v>
      </c>
      <c r="J331" s="48"/>
    </row>
    <row r="332">
      <c r="A332" s="15" t="s">
        <v>10137</v>
      </c>
      <c r="B332" s="14" t="s">
        <v>6383</v>
      </c>
      <c r="C332" s="15" t="s">
        <v>10138</v>
      </c>
      <c r="D332" s="15"/>
      <c r="E332" s="15"/>
      <c r="F332" s="15">
        <v>74.0</v>
      </c>
      <c r="G332" s="15">
        <v>0.0</v>
      </c>
      <c r="H332" s="15" t="s">
        <v>16243</v>
      </c>
      <c r="I332" s="15" t="s">
        <v>16244</v>
      </c>
      <c r="J332" s="48"/>
    </row>
    <row r="333">
      <c r="A333" s="15" t="s">
        <v>10140</v>
      </c>
      <c r="B333" s="14" t="s">
        <v>6386</v>
      </c>
      <c r="C333" s="15" t="s">
        <v>10141</v>
      </c>
      <c r="D333" s="15"/>
      <c r="E333" s="15"/>
      <c r="F333" s="15">
        <v>75.0</v>
      </c>
      <c r="G333" s="15">
        <v>36.0</v>
      </c>
      <c r="H333" s="15" t="s">
        <v>16245</v>
      </c>
      <c r="I333" s="15" t="s">
        <v>16246</v>
      </c>
      <c r="J333" s="48"/>
    </row>
    <row r="334">
      <c r="A334" s="15" t="s">
        <v>10143</v>
      </c>
      <c r="B334" s="14" t="s">
        <v>6389</v>
      </c>
      <c r="C334" s="15" t="s">
        <v>10144</v>
      </c>
      <c r="D334" s="15"/>
      <c r="E334" s="15"/>
      <c r="F334" s="15">
        <v>75.0</v>
      </c>
      <c r="G334" s="15">
        <v>36.0</v>
      </c>
      <c r="H334" s="15" t="s">
        <v>16247</v>
      </c>
      <c r="I334" s="15" t="s">
        <v>16248</v>
      </c>
      <c r="J334" s="48"/>
    </row>
    <row r="335">
      <c r="A335" s="15" t="s">
        <v>10146</v>
      </c>
      <c r="B335" s="14" t="s">
        <v>6392</v>
      </c>
      <c r="C335" s="15" t="s">
        <v>10147</v>
      </c>
      <c r="D335" s="15"/>
      <c r="E335" s="15"/>
      <c r="F335" s="15">
        <v>75.0</v>
      </c>
      <c r="G335" s="15">
        <v>36.0</v>
      </c>
      <c r="H335" s="15" t="s">
        <v>16249</v>
      </c>
      <c r="I335" s="15" t="s">
        <v>16250</v>
      </c>
      <c r="J335" s="48"/>
    </row>
    <row r="336">
      <c r="A336" s="15" t="s">
        <v>10149</v>
      </c>
      <c r="B336" s="14" t="s">
        <v>6395</v>
      </c>
      <c r="C336" s="15" t="s">
        <v>10150</v>
      </c>
      <c r="D336" s="15"/>
      <c r="E336" s="15"/>
      <c r="F336" s="15">
        <v>75.0</v>
      </c>
      <c r="G336" s="15">
        <v>36.0</v>
      </c>
      <c r="H336" s="15" t="s">
        <v>16251</v>
      </c>
      <c r="I336" s="15" t="s">
        <v>16252</v>
      </c>
      <c r="J336" s="48"/>
    </row>
    <row r="337">
      <c r="A337" s="15" t="s">
        <v>10152</v>
      </c>
      <c r="B337" s="14" t="s">
        <v>6398</v>
      </c>
      <c r="C337" s="15" t="s">
        <v>10153</v>
      </c>
      <c r="D337" s="15"/>
      <c r="E337" s="15"/>
      <c r="F337" s="15">
        <v>75.0</v>
      </c>
      <c r="G337" s="15">
        <v>36.0</v>
      </c>
      <c r="H337" s="15" t="s">
        <v>16253</v>
      </c>
      <c r="I337" s="15" t="s">
        <v>16254</v>
      </c>
      <c r="J337" s="48"/>
    </row>
    <row r="338">
      <c r="A338" s="15" t="s">
        <v>10155</v>
      </c>
      <c r="B338" s="14" t="s">
        <v>6400</v>
      </c>
      <c r="C338" s="15" t="s">
        <v>10156</v>
      </c>
      <c r="D338" s="15"/>
      <c r="E338" s="15"/>
      <c r="F338" s="15">
        <v>75.0</v>
      </c>
      <c r="G338" s="15">
        <v>36.0</v>
      </c>
      <c r="H338" s="15" t="s">
        <v>16255</v>
      </c>
      <c r="I338" s="15" t="s">
        <v>16256</v>
      </c>
      <c r="J338" s="48"/>
    </row>
    <row r="339">
      <c r="A339" s="15" t="s">
        <v>10158</v>
      </c>
      <c r="B339" s="14" t="s">
        <v>6403</v>
      </c>
      <c r="C339" s="15" t="s">
        <v>10159</v>
      </c>
      <c r="D339" s="15"/>
      <c r="E339" s="15"/>
      <c r="F339" s="15">
        <v>76.0</v>
      </c>
      <c r="G339" s="15">
        <v>0.0</v>
      </c>
      <c r="H339" s="15" t="s">
        <v>16257</v>
      </c>
      <c r="I339" s="15" t="s">
        <v>16258</v>
      </c>
      <c r="J339" s="48"/>
    </row>
    <row r="340">
      <c r="A340" s="15" t="s">
        <v>10161</v>
      </c>
      <c r="B340" s="14" t="s">
        <v>6405</v>
      </c>
      <c r="C340" s="15" t="s">
        <v>10162</v>
      </c>
      <c r="D340" s="15"/>
      <c r="E340" s="15"/>
      <c r="F340" s="15">
        <v>76.0</v>
      </c>
      <c r="G340" s="15">
        <v>0.0</v>
      </c>
      <c r="H340" s="15" t="s">
        <v>16259</v>
      </c>
      <c r="I340" s="15" t="s">
        <v>16260</v>
      </c>
      <c r="J340" s="48"/>
    </row>
    <row r="341">
      <c r="A341" s="15" t="s">
        <v>10164</v>
      </c>
      <c r="B341" s="14" t="s">
        <v>6408</v>
      </c>
      <c r="C341" s="15" t="s">
        <v>10165</v>
      </c>
      <c r="D341" s="15"/>
      <c r="E341" s="15"/>
      <c r="F341" s="15">
        <v>76.0</v>
      </c>
      <c r="G341" s="15">
        <v>0.0</v>
      </c>
      <c r="H341" s="15" t="s">
        <v>16261</v>
      </c>
      <c r="I341" s="15" t="s">
        <v>16262</v>
      </c>
      <c r="J341" s="48"/>
    </row>
    <row r="342">
      <c r="A342" s="15"/>
      <c r="B342" s="14"/>
      <c r="C342" s="15"/>
      <c r="D342" s="15"/>
      <c r="E342" s="15"/>
      <c r="F342" s="15">
        <v>76.0</v>
      </c>
      <c r="G342" s="15">
        <v>0.0</v>
      </c>
      <c r="H342" s="15" t="s">
        <v>16263</v>
      </c>
      <c r="I342" s="15" t="s">
        <v>16264</v>
      </c>
      <c r="J342" s="48"/>
    </row>
    <row r="343">
      <c r="A343" s="15" t="s">
        <v>10167</v>
      </c>
      <c r="B343" s="14" t="s">
        <v>6411</v>
      </c>
      <c r="C343" s="15" t="s">
        <v>10168</v>
      </c>
      <c r="D343" s="15"/>
      <c r="E343" s="15"/>
      <c r="F343" s="15">
        <v>76.0</v>
      </c>
      <c r="G343" s="15">
        <v>0.0</v>
      </c>
      <c r="H343" s="15" t="s">
        <v>16265</v>
      </c>
      <c r="I343" s="15" t="s">
        <v>16266</v>
      </c>
      <c r="J343" s="48"/>
    </row>
    <row r="344">
      <c r="A344" s="15" t="s">
        <v>10170</v>
      </c>
      <c r="B344" s="14" t="s">
        <v>6413</v>
      </c>
      <c r="C344" s="15" t="s">
        <v>10171</v>
      </c>
      <c r="D344" s="15"/>
      <c r="E344" s="15"/>
      <c r="F344" s="15">
        <v>76.0</v>
      </c>
      <c r="G344" s="15">
        <v>0.0</v>
      </c>
      <c r="H344" s="15" t="s">
        <v>16267</v>
      </c>
      <c r="I344" s="15" t="s">
        <v>16268</v>
      </c>
      <c r="J344" s="48"/>
    </row>
    <row r="345">
      <c r="A345" s="15" t="s">
        <v>10173</v>
      </c>
      <c r="B345" s="14" t="s">
        <v>6416</v>
      </c>
      <c r="C345" s="15" t="s">
        <v>10174</v>
      </c>
      <c r="D345" s="15"/>
      <c r="E345" s="15"/>
      <c r="F345" s="15">
        <v>76.0</v>
      </c>
      <c r="G345" s="15">
        <v>0.0</v>
      </c>
      <c r="H345" s="15" t="s">
        <v>16269</v>
      </c>
      <c r="I345" s="15" t="s">
        <v>16270</v>
      </c>
      <c r="J345" s="48"/>
    </row>
    <row r="346">
      <c r="A346" s="15" t="s">
        <v>10176</v>
      </c>
      <c r="B346" s="14" t="s">
        <v>6419</v>
      </c>
      <c r="C346" s="15" t="s">
        <v>10177</v>
      </c>
      <c r="D346" s="15"/>
      <c r="E346" s="15"/>
      <c r="F346" s="15">
        <v>76.0</v>
      </c>
      <c r="G346" s="15">
        <v>0.0</v>
      </c>
      <c r="H346" s="15" t="s">
        <v>16271</v>
      </c>
      <c r="I346" s="15" t="s">
        <v>16272</v>
      </c>
      <c r="J346" s="48"/>
    </row>
    <row r="347">
      <c r="A347" s="15" t="s">
        <v>10179</v>
      </c>
      <c r="B347" s="14" t="s">
        <v>6421</v>
      </c>
      <c r="C347" s="15" t="s">
        <v>10180</v>
      </c>
      <c r="D347" s="15"/>
      <c r="E347" s="15"/>
      <c r="F347" s="15">
        <v>77.0</v>
      </c>
      <c r="G347" s="15">
        <v>37.0</v>
      </c>
      <c r="H347" s="15" t="s">
        <v>16273</v>
      </c>
      <c r="I347" s="15" t="s">
        <v>16274</v>
      </c>
      <c r="J347" s="48"/>
    </row>
    <row r="348">
      <c r="A348" s="15"/>
      <c r="B348" s="14"/>
      <c r="C348" s="15"/>
      <c r="D348" s="15"/>
      <c r="E348" s="15"/>
      <c r="F348" s="15">
        <v>77.0</v>
      </c>
      <c r="G348" s="15">
        <v>37.0</v>
      </c>
      <c r="H348" s="15" t="s">
        <v>16275</v>
      </c>
      <c r="I348" s="15" t="s">
        <v>16276</v>
      </c>
      <c r="J348" s="48"/>
    </row>
    <row r="349">
      <c r="A349" s="15" t="s">
        <v>10182</v>
      </c>
      <c r="B349" s="14" t="s">
        <v>6424</v>
      </c>
      <c r="C349" s="15" t="s">
        <v>10183</v>
      </c>
      <c r="D349" s="15"/>
      <c r="E349" s="15"/>
      <c r="F349" s="15">
        <v>77.0</v>
      </c>
      <c r="G349" s="15">
        <v>37.0</v>
      </c>
      <c r="H349" s="15" t="s">
        <v>16277</v>
      </c>
      <c r="I349" s="15" t="s">
        <v>16278</v>
      </c>
      <c r="J349" s="48"/>
    </row>
    <row r="350">
      <c r="A350" s="15" t="s">
        <v>10185</v>
      </c>
      <c r="B350" s="14" t="s">
        <v>6426</v>
      </c>
      <c r="C350" s="15" t="s">
        <v>10186</v>
      </c>
      <c r="D350" s="15"/>
      <c r="E350" s="15"/>
      <c r="F350" s="15">
        <v>77.0</v>
      </c>
      <c r="G350" s="15">
        <v>37.0</v>
      </c>
      <c r="H350" s="15" t="s">
        <v>16279</v>
      </c>
      <c r="I350" s="15" t="s">
        <v>16280</v>
      </c>
      <c r="J350" s="48"/>
    </row>
    <row r="351">
      <c r="A351" s="15" t="s">
        <v>10188</v>
      </c>
      <c r="B351" s="14" t="s">
        <v>6429</v>
      </c>
      <c r="C351" s="15" t="s">
        <v>10189</v>
      </c>
      <c r="D351" s="15"/>
      <c r="E351" s="15"/>
      <c r="F351" s="15">
        <v>77.0</v>
      </c>
      <c r="G351" s="15">
        <v>37.0</v>
      </c>
      <c r="H351" s="15" t="s">
        <v>16281</v>
      </c>
      <c r="I351" s="15" t="s">
        <v>16282</v>
      </c>
      <c r="J351" s="48"/>
    </row>
    <row r="352">
      <c r="A352" s="15" t="s">
        <v>10191</v>
      </c>
      <c r="B352" s="14" t="s">
        <v>6432</v>
      </c>
      <c r="C352" s="15" t="s">
        <v>10192</v>
      </c>
      <c r="D352" s="15"/>
      <c r="E352" s="15"/>
      <c r="F352" s="15">
        <v>77.0</v>
      </c>
      <c r="G352" s="15">
        <v>37.0</v>
      </c>
      <c r="H352" s="15" t="s">
        <v>16283</v>
      </c>
      <c r="I352" s="15" t="s">
        <v>16284</v>
      </c>
      <c r="J352" s="48"/>
    </row>
    <row r="353">
      <c r="A353" s="15" t="s">
        <v>10194</v>
      </c>
      <c r="B353" s="14" t="s">
        <v>6435</v>
      </c>
      <c r="C353" s="15" t="s">
        <v>10195</v>
      </c>
      <c r="D353" s="15"/>
      <c r="E353" s="15"/>
      <c r="F353" s="15">
        <v>78.0</v>
      </c>
      <c r="G353" s="15">
        <v>0.0</v>
      </c>
      <c r="H353" s="15" t="s">
        <v>16285</v>
      </c>
      <c r="I353" s="15" t="s">
        <v>16286</v>
      </c>
      <c r="J353" s="48"/>
    </row>
    <row r="354">
      <c r="A354" s="15" t="s">
        <v>10197</v>
      </c>
      <c r="B354" s="14" t="s">
        <v>6438</v>
      </c>
      <c r="C354" s="15" t="s">
        <v>10198</v>
      </c>
      <c r="D354" s="15"/>
      <c r="E354" s="15"/>
      <c r="F354" s="15">
        <v>78.0</v>
      </c>
      <c r="G354" s="15">
        <v>0.0</v>
      </c>
      <c r="H354" s="15" t="s">
        <v>16287</v>
      </c>
      <c r="I354" s="15" t="s">
        <v>16288</v>
      </c>
      <c r="J354" s="48"/>
    </row>
    <row r="355">
      <c r="A355" s="15" t="s">
        <v>10199</v>
      </c>
      <c r="B355" s="14" t="s">
        <v>6440</v>
      </c>
      <c r="C355" s="15" t="s">
        <v>10200</v>
      </c>
      <c r="D355" s="15"/>
      <c r="E355" s="15"/>
      <c r="F355" s="15">
        <v>78.0</v>
      </c>
      <c r="G355" s="15">
        <v>0.0</v>
      </c>
      <c r="H355" s="15" t="s">
        <v>16289</v>
      </c>
      <c r="I355" s="15" t="s">
        <v>16290</v>
      </c>
      <c r="J355" s="48"/>
    </row>
    <row r="356">
      <c r="A356" s="15"/>
      <c r="B356" s="14"/>
      <c r="C356" s="15"/>
      <c r="D356" s="15"/>
      <c r="E356" s="15"/>
      <c r="F356" s="15">
        <v>79.0</v>
      </c>
      <c r="G356" s="15">
        <v>38.0</v>
      </c>
      <c r="H356" s="15" t="s">
        <v>16291</v>
      </c>
      <c r="I356" s="15" t="s">
        <v>16292</v>
      </c>
      <c r="J356" s="48"/>
    </row>
    <row r="357">
      <c r="A357" s="15" t="s">
        <v>10202</v>
      </c>
      <c r="B357" s="14" t="s">
        <v>6443</v>
      </c>
      <c r="C357" s="15" t="s">
        <v>10203</v>
      </c>
      <c r="D357" s="15"/>
      <c r="E357" s="15"/>
      <c r="F357" s="15">
        <v>79.0</v>
      </c>
      <c r="G357" s="15">
        <v>38.0</v>
      </c>
      <c r="H357" s="15" t="s">
        <v>16293</v>
      </c>
      <c r="I357" s="15" t="s">
        <v>16294</v>
      </c>
      <c r="J357" s="48"/>
    </row>
    <row r="358">
      <c r="A358" s="15" t="s">
        <v>10205</v>
      </c>
      <c r="B358" s="14" t="s">
        <v>6446</v>
      </c>
      <c r="C358" s="15" t="s">
        <v>10206</v>
      </c>
      <c r="D358" s="15"/>
      <c r="E358" s="15"/>
      <c r="F358" s="15">
        <v>79.0</v>
      </c>
      <c r="G358" s="15">
        <v>38.0</v>
      </c>
      <c r="H358" s="15" t="s">
        <v>12946</v>
      </c>
      <c r="I358" s="15" t="s">
        <v>16295</v>
      </c>
      <c r="J358" s="48"/>
    </row>
    <row r="359">
      <c r="A359" s="15" t="s">
        <v>10208</v>
      </c>
      <c r="B359" s="14" t="s">
        <v>6448</v>
      </c>
      <c r="C359" s="15" t="s">
        <v>10209</v>
      </c>
      <c r="D359" s="15"/>
      <c r="E359" s="15"/>
      <c r="F359" s="15">
        <v>79.0</v>
      </c>
      <c r="G359" s="15">
        <v>38.0</v>
      </c>
      <c r="H359" s="15" t="s">
        <v>16296</v>
      </c>
      <c r="I359" s="15" t="s">
        <v>16297</v>
      </c>
      <c r="J359" s="48"/>
    </row>
    <row r="360">
      <c r="A360" s="15" t="s">
        <v>10211</v>
      </c>
      <c r="B360" s="14" t="s">
        <v>6451</v>
      </c>
      <c r="C360" s="15" t="s">
        <v>10212</v>
      </c>
      <c r="D360" s="15"/>
      <c r="E360" s="15"/>
      <c r="F360" s="15">
        <v>79.0</v>
      </c>
      <c r="G360" s="15">
        <v>38.0</v>
      </c>
      <c r="H360" s="15" t="s">
        <v>16298</v>
      </c>
      <c r="I360" s="15" t="s">
        <v>16299</v>
      </c>
      <c r="J360" s="48"/>
    </row>
    <row r="361">
      <c r="A361" s="15" t="s">
        <v>10214</v>
      </c>
      <c r="B361" s="14" t="s">
        <v>6454</v>
      </c>
      <c r="C361" s="15" t="s">
        <v>10215</v>
      </c>
      <c r="D361" s="15"/>
      <c r="E361" s="15"/>
      <c r="F361" s="15">
        <v>80.0</v>
      </c>
      <c r="G361" s="15">
        <v>0.0</v>
      </c>
      <c r="H361" s="15" t="s">
        <v>16300</v>
      </c>
      <c r="I361" s="15" t="s">
        <v>16301</v>
      </c>
      <c r="J361" s="48"/>
    </row>
    <row r="362">
      <c r="A362" s="15" t="s">
        <v>10217</v>
      </c>
      <c r="B362" s="14" t="s">
        <v>6457</v>
      </c>
      <c r="C362" s="15" t="s">
        <v>10218</v>
      </c>
      <c r="D362" s="15"/>
      <c r="E362" s="15"/>
      <c r="F362" s="15">
        <v>80.0</v>
      </c>
      <c r="G362" s="15">
        <v>0.0</v>
      </c>
      <c r="H362" s="15" t="s">
        <v>16302</v>
      </c>
      <c r="I362" s="15" t="s">
        <v>16303</v>
      </c>
      <c r="J362" s="48"/>
    </row>
    <row r="363">
      <c r="A363" s="15" t="s">
        <v>10220</v>
      </c>
      <c r="B363" s="14" t="s">
        <v>6459</v>
      </c>
      <c r="C363" s="15" t="s">
        <v>10221</v>
      </c>
      <c r="D363" s="15"/>
      <c r="E363" s="15"/>
      <c r="F363" s="15">
        <v>80.0</v>
      </c>
      <c r="G363" s="15">
        <v>0.0</v>
      </c>
      <c r="H363" s="15" t="s">
        <v>16304</v>
      </c>
      <c r="I363" s="15" t="s">
        <v>16305</v>
      </c>
      <c r="J363" s="48"/>
    </row>
    <row r="364">
      <c r="A364" s="15" t="s">
        <v>10223</v>
      </c>
      <c r="B364" s="14" t="s">
        <v>6462</v>
      </c>
      <c r="C364" s="15" t="s">
        <v>10224</v>
      </c>
      <c r="D364" s="15"/>
      <c r="E364" s="15"/>
      <c r="F364" s="15">
        <v>80.0</v>
      </c>
      <c r="G364" s="15">
        <v>0.0</v>
      </c>
      <c r="H364" s="15" t="s">
        <v>16306</v>
      </c>
      <c r="I364" s="15" t="s">
        <v>16307</v>
      </c>
      <c r="J364" s="48"/>
    </row>
    <row r="365">
      <c r="A365" s="15" t="s">
        <v>10226</v>
      </c>
      <c r="B365" s="14" t="s">
        <v>6465</v>
      </c>
      <c r="C365" s="15" t="s">
        <v>10227</v>
      </c>
      <c r="D365" s="15"/>
      <c r="E365" s="15"/>
      <c r="F365" s="15">
        <v>80.0</v>
      </c>
      <c r="G365" s="15">
        <v>0.0</v>
      </c>
      <c r="H365" s="15" t="s">
        <v>16308</v>
      </c>
      <c r="I365" s="15" t="s">
        <v>16309</v>
      </c>
      <c r="J365" s="48"/>
    </row>
    <row r="366">
      <c r="A366" s="15" t="s">
        <v>10229</v>
      </c>
      <c r="B366" s="14" t="s">
        <v>6468</v>
      </c>
      <c r="C366" s="15" t="s">
        <v>10230</v>
      </c>
      <c r="D366" s="15"/>
      <c r="E366" s="15"/>
      <c r="F366" s="15">
        <v>80.0</v>
      </c>
      <c r="G366" s="15">
        <v>0.0</v>
      </c>
      <c r="H366" s="15" t="s">
        <v>10230</v>
      </c>
      <c r="I366" s="15" t="s">
        <v>16310</v>
      </c>
      <c r="J366" s="48"/>
    </row>
    <row r="367">
      <c r="A367" s="15" t="s">
        <v>10232</v>
      </c>
      <c r="B367" s="14" t="s">
        <v>6471</v>
      </c>
      <c r="C367" s="15" t="s">
        <v>10233</v>
      </c>
      <c r="D367" s="15"/>
      <c r="E367" s="15"/>
      <c r="F367" s="15">
        <v>80.0</v>
      </c>
      <c r="G367" s="15">
        <v>0.0</v>
      </c>
      <c r="H367" s="15" t="s">
        <v>16311</v>
      </c>
      <c r="I367" s="15" t="s">
        <v>16312</v>
      </c>
      <c r="J367" s="48"/>
    </row>
    <row r="368">
      <c r="A368" s="15" t="s">
        <v>10235</v>
      </c>
      <c r="B368" s="14" t="s">
        <v>6474</v>
      </c>
      <c r="C368" s="15" t="s">
        <v>10236</v>
      </c>
      <c r="D368" s="15"/>
      <c r="E368" s="15"/>
      <c r="F368" s="15">
        <v>81.0</v>
      </c>
      <c r="G368" s="15">
        <v>37.0</v>
      </c>
      <c r="H368" s="15" t="s">
        <v>16313</v>
      </c>
      <c r="I368" s="15" t="s">
        <v>16314</v>
      </c>
      <c r="J368" s="48"/>
    </row>
    <row r="369">
      <c r="A369" s="15" t="s">
        <v>10238</v>
      </c>
      <c r="B369" s="14" t="s">
        <v>6477</v>
      </c>
      <c r="C369" s="15" t="s">
        <v>10239</v>
      </c>
      <c r="D369" s="15"/>
      <c r="E369" s="15"/>
      <c r="F369" s="15">
        <v>81.0</v>
      </c>
      <c r="G369" s="15">
        <v>37.0</v>
      </c>
      <c r="H369" s="15" t="s">
        <v>16315</v>
      </c>
      <c r="I369" s="15" t="s">
        <v>16316</v>
      </c>
      <c r="J369" s="48"/>
    </row>
    <row r="370">
      <c r="A370" s="15" t="s">
        <v>10241</v>
      </c>
      <c r="B370" s="14" t="s">
        <v>6480</v>
      </c>
      <c r="C370" s="15" t="s">
        <v>10242</v>
      </c>
      <c r="D370" s="15"/>
      <c r="E370" s="15"/>
      <c r="F370" s="15">
        <v>81.0</v>
      </c>
      <c r="G370" s="15">
        <v>37.0</v>
      </c>
      <c r="H370" s="15" t="s">
        <v>16317</v>
      </c>
      <c r="I370" s="15" t="s">
        <v>16318</v>
      </c>
      <c r="J370" s="48"/>
    </row>
    <row r="371">
      <c r="A371" s="15" t="s">
        <v>10244</v>
      </c>
      <c r="B371" s="14" t="s">
        <v>6482</v>
      </c>
      <c r="C371" s="15" t="s">
        <v>10245</v>
      </c>
      <c r="D371" s="15"/>
      <c r="E371" s="15"/>
      <c r="F371" s="15">
        <v>82.0</v>
      </c>
      <c r="G371" s="15">
        <v>0.0</v>
      </c>
      <c r="H371" s="15" t="s">
        <v>16319</v>
      </c>
      <c r="I371" s="15" t="s">
        <v>16320</v>
      </c>
      <c r="J371" s="48"/>
    </row>
    <row r="372">
      <c r="A372" s="15" t="s">
        <v>10247</v>
      </c>
      <c r="B372" s="14" t="s">
        <v>6485</v>
      </c>
      <c r="C372" s="15" t="s">
        <v>10248</v>
      </c>
      <c r="D372" s="15"/>
      <c r="E372" s="15"/>
      <c r="F372" s="15">
        <v>82.0</v>
      </c>
      <c r="G372" s="15">
        <v>0.0</v>
      </c>
      <c r="H372" s="15" t="s">
        <v>16321</v>
      </c>
      <c r="I372" s="15" t="s">
        <v>16322</v>
      </c>
      <c r="J372" s="48"/>
    </row>
    <row r="373">
      <c r="A373" s="15" t="s">
        <v>10250</v>
      </c>
      <c r="B373" s="14" t="s">
        <v>6487</v>
      </c>
      <c r="C373" s="15" t="s">
        <v>10251</v>
      </c>
      <c r="D373" s="15"/>
      <c r="E373" s="15"/>
      <c r="F373" s="15">
        <v>82.0</v>
      </c>
      <c r="G373" s="15">
        <v>0.0</v>
      </c>
      <c r="H373" s="15" t="s">
        <v>12984</v>
      </c>
      <c r="I373" s="15" t="s">
        <v>16323</v>
      </c>
      <c r="J373" s="48"/>
    </row>
    <row r="374">
      <c r="A374" s="15" t="s">
        <v>10252</v>
      </c>
      <c r="B374" s="14" t="s">
        <v>6490</v>
      </c>
      <c r="C374" s="15" t="s">
        <v>10253</v>
      </c>
      <c r="D374" s="15"/>
      <c r="E374" s="15"/>
      <c r="F374" s="15">
        <v>82.0</v>
      </c>
      <c r="G374" s="15">
        <v>0.0</v>
      </c>
      <c r="H374" s="15" t="s">
        <v>16324</v>
      </c>
      <c r="I374" s="15" t="s">
        <v>16325</v>
      </c>
      <c r="J374" s="48"/>
    </row>
    <row r="375">
      <c r="A375" s="15" t="s">
        <v>10255</v>
      </c>
      <c r="B375" s="14" t="s">
        <v>6493</v>
      </c>
      <c r="C375" s="15" t="s">
        <v>10256</v>
      </c>
      <c r="D375" s="15"/>
      <c r="E375" s="15"/>
      <c r="F375" s="15">
        <v>82.0</v>
      </c>
      <c r="G375" s="15">
        <v>0.0</v>
      </c>
      <c r="H375" s="15" t="s">
        <v>12990</v>
      </c>
      <c r="I375" s="15" t="s">
        <v>16326</v>
      </c>
      <c r="J375" s="48"/>
    </row>
    <row r="376">
      <c r="A376" s="15" t="s">
        <v>10258</v>
      </c>
      <c r="B376" s="14" t="s">
        <v>6496</v>
      </c>
      <c r="C376" s="15" t="s">
        <v>10259</v>
      </c>
      <c r="D376" s="15"/>
      <c r="E376" s="15"/>
      <c r="F376" s="15">
        <v>82.0</v>
      </c>
      <c r="G376" s="15">
        <v>0.0</v>
      </c>
      <c r="H376" s="15" t="s">
        <v>16327</v>
      </c>
      <c r="I376" s="15" t="s">
        <v>16328</v>
      </c>
      <c r="J376" s="48"/>
    </row>
    <row r="377">
      <c r="A377" s="15" t="s">
        <v>10260</v>
      </c>
      <c r="B377" s="14" t="s">
        <v>6498</v>
      </c>
      <c r="C377" s="15" t="s">
        <v>10261</v>
      </c>
      <c r="D377" s="15"/>
      <c r="E377" s="15"/>
      <c r="F377" s="15">
        <v>82.0</v>
      </c>
      <c r="G377" s="15">
        <v>0.0</v>
      </c>
      <c r="H377" s="15" t="s">
        <v>16329</v>
      </c>
      <c r="I377" s="15" t="s">
        <v>16330</v>
      </c>
      <c r="J377" s="48"/>
    </row>
    <row r="378">
      <c r="A378" s="15" t="s">
        <v>10263</v>
      </c>
      <c r="B378" s="14" t="s">
        <v>6501</v>
      </c>
      <c r="C378" s="15" t="s">
        <v>10264</v>
      </c>
      <c r="D378" s="15"/>
      <c r="E378" s="15"/>
      <c r="F378" s="15">
        <v>83.0</v>
      </c>
      <c r="G378" s="15">
        <v>38.0</v>
      </c>
      <c r="H378" s="15" t="s">
        <v>10264</v>
      </c>
      <c r="I378" s="15" t="s">
        <v>16331</v>
      </c>
      <c r="J378" s="48"/>
    </row>
    <row r="379">
      <c r="A379" s="15" t="s">
        <v>10265</v>
      </c>
      <c r="B379" s="14" t="s">
        <v>6504</v>
      </c>
      <c r="C379" s="15" t="s">
        <v>10266</v>
      </c>
      <c r="D379" s="15"/>
      <c r="E379" s="15"/>
      <c r="F379" s="15">
        <v>83.0</v>
      </c>
      <c r="G379" s="15">
        <v>38.0</v>
      </c>
      <c r="H379" s="15" t="s">
        <v>16332</v>
      </c>
      <c r="I379" s="15" t="s">
        <v>16333</v>
      </c>
      <c r="J379" s="48"/>
    </row>
    <row r="380">
      <c r="A380" s="15" t="s">
        <v>10268</v>
      </c>
      <c r="B380" s="14" t="s">
        <v>6506</v>
      </c>
      <c r="C380" s="15" t="s">
        <v>10269</v>
      </c>
      <c r="D380" s="15"/>
      <c r="E380" s="15"/>
      <c r="F380" s="15">
        <v>83.0</v>
      </c>
      <c r="G380" s="15">
        <v>38.0</v>
      </c>
      <c r="H380" s="15" t="s">
        <v>16334</v>
      </c>
      <c r="I380" s="15" t="s">
        <v>16335</v>
      </c>
      <c r="J380" s="48"/>
    </row>
    <row r="381">
      <c r="A381" s="15" t="s">
        <v>10271</v>
      </c>
      <c r="B381" s="14" t="s">
        <v>6509</v>
      </c>
      <c r="C381" s="15" t="s">
        <v>10272</v>
      </c>
      <c r="D381" s="15"/>
      <c r="E381" s="15"/>
      <c r="F381" s="15">
        <v>83.0</v>
      </c>
      <c r="G381" s="15">
        <v>38.0</v>
      </c>
      <c r="H381" s="15" t="s">
        <v>16336</v>
      </c>
      <c r="I381" s="15" t="s">
        <v>16337</v>
      </c>
      <c r="J381" s="48"/>
    </row>
    <row r="382">
      <c r="A382" s="15" t="s">
        <v>10274</v>
      </c>
      <c r="B382" s="14" t="s">
        <v>6512</v>
      </c>
      <c r="C382" s="15" t="s">
        <v>10275</v>
      </c>
      <c r="D382" s="15"/>
      <c r="E382" s="15"/>
      <c r="F382" s="15">
        <v>83.0</v>
      </c>
      <c r="G382" s="15">
        <v>38.0</v>
      </c>
      <c r="H382" s="15" t="s">
        <v>16338</v>
      </c>
      <c r="I382" s="15" t="s">
        <v>16339</v>
      </c>
      <c r="J382" s="48"/>
    </row>
    <row r="383">
      <c r="A383" s="15" t="s">
        <v>10277</v>
      </c>
      <c r="B383" s="14" t="s">
        <v>6514</v>
      </c>
      <c r="C383" s="15" t="s">
        <v>10278</v>
      </c>
      <c r="D383" s="15"/>
      <c r="E383" s="15"/>
      <c r="F383" s="15">
        <v>83.0</v>
      </c>
      <c r="G383" s="15">
        <v>38.0</v>
      </c>
      <c r="H383" s="15" t="s">
        <v>16340</v>
      </c>
      <c r="I383" s="15" t="s">
        <v>16341</v>
      </c>
      <c r="J383" s="48"/>
    </row>
    <row r="384">
      <c r="A384" s="15" t="s">
        <v>10279</v>
      </c>
      <c r="B384" s="14" t="s">
        <v>6517</v>
      </c>
      <c r="C384" s="15" t="s">
        <v>10280</v>
      </c>
      <c r="D384" s="15"/>
      <c r="E384" s="15"/>
      <c r="F384" s="15">
        <v>84.0</v>
      </c>
      <c r="G384" s="15">
        <v>0.0</v>
      </c>
      <c r="H384" s="15" t="s">
        <v>16342</v>
      </c>
      <c r="I384" s="15" t="s">
        <v>16343</v>
      </c>
      <c r="J384" s="48"/>
    </row>
    <row r="385">
      <c r="A385" s="15" t="s">
        <v>10281</v>
      </c>
      <c r="B385" s="14" t="s">
        <v>6520</v>
      </c>
      <c r="C385" s="15" t="s">
        <v>10282</v>
      </c>
      <c r="D385" s="15"/>
      <c r="E385" s="15"/>
      <c r="F385" s="15">
        <v>84.0</v>
      </c>
      <c r="G385" s="15">
        <v>0.0</v>
      </c>
      <c r="H385" s="15" t="s">
        <v>16344</v>
      </c>
      <c r="I385" s="15" t="s">
        <v>16345</v>
      </c>
      <c r="J385" s="48"/>
    </row>
    <row r="386">
      <c r="A386" s="15" t="s">
        <v>10284</v>
      </c>
      <c r="B386" s="14" t="s">
        <v>6522</v>
      </c>
      <c r="C386" s="15" t="s">
        <v>10285</v>
      </c>
      <c r="D386" s="15"/>
      <c r="E386" s="15"/>
      <c r="F386" s="15">
        <v>84.0</v>
      </c>
      <c r="G386" s="15">
        <v>0.0</v>
      </c>
      <c r="H386" s="15" t="s">
        <v>16346</v>
      </c>
      <c r="I386" s="15" t="s">
        <v>16347</v>
      </c>
      <c r="J386" s="48"/>
    </row>
    <row r="387">
      <c r="A387" s="15" t="s">
        <v>10287</v>
      </c>
      <c r="B387" s="14" t="s">
        <v>6525</v>
      </c>
      <c r="C387" s="15" t="s">
        <v>10288</v>
      </c>
      <c r="D387" s="15"/>
      <c r="E387" s="15"/>
      <c r="F387" s="15">
        <v>84.0</v>
      </c>
      <c r="G387" s="15">
        <v>0.0</v>
      </c>
      <c r="H387" s="15" t="s">
        <v>16348</v>
      </c>
      <c r="I387" s="15" t="s">
        <v>16349</v>
      </c>
      <c r="J387" s="48"/>
    </row>
    <row r="388">
      <c r="A388" s="15" t="s">
        <v>10290</v>
      </c>
      <c r="B388" s="14" t="s">
        <v>6527</v>
      </c>
      <c r="C388" s="15" t="s">
        <v>10291</v>
      </c>
      <c r="D388" s="15"/>
      <c r="E388" s="15"/>
      <c r="F388" s="15">
        <v>84.0</v>
      </c>
      <c r="G388" s="15">
        <v>0.0</v>
      </c>
      <c r="H388" s="15" t="s">
        <v>16350</v>
      </c>
      <c r="I388" s="15" t="s">
        <v>16351</v>
      </c>
      <c r="J388" s="48"/>
    </row>
    <row r="389">
      <c r="A389" s="15" t="s">
        <v>10293</v>
      </c>
      <c r="B389" s="14" t="s">
        <v>6530</v>
      </c>
      <c r="C389" s="15" t="s">
        <v>10294</v>
      </c>
      <c r="D389" s="15"/>
      <c r="E389" s="15"/>
      <c r="F389" s="15">
        <v>84.0</v>
      </c>
      <c r="G389" s="15">
        <v>0.0</v>
      </c>
      <c r="H389" s="15" t="s">
        <v>16352</v>
      </c>
      <c r="I389" s="15" t="s">
        <v>16353</v>
      </c>
      <c r="J389" s="48"/>
    </row>
    <row r="390">
      <c r="A390" s="15" t="s">
        <v>10296</v>
      </c>
      <c r="B390" s="14" t="s">
        <v>6533</v>
      </c>
      <c r="C390" s="15" t="s">
        <v>10297</v>
      </c>
      <c r="D390" s="15"/>
      <c r="E390" s="15"/>
      <c r="F390" s="15">
        <v>84.0</v>
      </c>
      <c r="G390" s="15">
        <v>0.0</v>
      </c>
      <c r="H390" s="15" t="s">
        <v>16354</v>
      </c>
      <c r="I390" s="15" t="s">
        <v>16355</v>
      </c>
      <c r="J390" s="48"/>
    </row>
    <row r="391">
      <c r="A391" s="15" t="s">
        <v>10299</v>
      </c>
      <c r="B391" s="14" t="s">
        <v>6536</v>
      </c>
      <c r="C391" s="15" t="s">
        <v>10300</v>
      </c>
      <c r="D391" s="15"/>
      <c r="E391" s="15"/>
      <c r="F391" s="15">
        <v>85.0</v>
      </c>
      <c r="G391" s="15">
        <v>39.0</v>
      </c>
      <c r="H391" s="15" t="s">
        <v>16356</v>
      </c>
      <c r="I391" s="15" t="s">
        <v>16357</v>
      </c>
      <c r="J391" s="48"/>
    </row>
    <row r="392">
      <c r="A392" s="15" t="s">
        <v>10302</v>
      </c>
      <c r="B392" s="14" t="s">
        <v>6539</v>
      </c>
      <c r="C392" s="15" t="s">
        <v>10303</v>
      </c>
      <c r="D392" s="15"/>
      <c r="E392" s="15"/>
      <c r="F392" s="15">
        <v>85.0</v>
      </c>
      <c r="G392" s="15">
        <v>39.0</v>
      </c>
      <c r="H392" s="15" t="s">
        <v>16358</v>
      </c>
      <c r="I392" s="15" t="s">
        <v>16359</v>
      </c>
      <c r="J392" s="48"/>
    </row>
    <row r="393">
      <c r="A393" s="15" t="s">
        <v>10305</v>
      </c>
      <c r="B393" s="14" t="s">
        <v>6541</v>
      </c>
      <c r="C393" s="15" t="s">
        <v>10306</v>
      </c>
      <c r="D393" s="15"/>
      <c r="E393" s="15"/>
      <c r="F393" s="15">
        <v>85.0</v>
      </c>
      <c r="G393" s="15">
        <v>39.0</v>
      </c>
      <c r="H393" s="15" t="s">
        <v>16360</v>
      </c>
      <c r="I393" s="15" t="s">
        <v>16361</v>
      </c>
      <c r="J393" s="48"/>
    </row>
    <row r="394">
      <c r="A394" s="15" t="s">
        <v>10308</v>
      </c>
      <c r="B394" s="14" t="s">
        <v>6544</v>
      </c>
      <c r="C394" s="15" t="s">
        <v>10309</v>
      </c>
      <c r="D394" s="15"/>
      <c r="E394" s="15"/>
      <c r="F394" s="15">
        <v>85.0</v>
      </c>
      <c r="G394" s="15">
        <v>39.0</v>
      </c>
      <c r="H394" s="15" t="s">
        <v>16362</v>
      </c>
      <c r="I394" s="15" t="s">
        <v>16363</v>
      </c>
      <c r="J394" s="48"/>
    </row>
    <row r="395">
      <c r="A395" s="15" t="s">
        <v>10311</v>
      </c>
      <c r="B395" s="14" t="s">
        <v>6547</v>
      </c>
      <c r="C395" s="15" t="s">
        <v>10312</v>
      </c>
      <c r="D395" s="15"/>
      <c r="E395" s="15"/>
      <c r="F395" s="15">
        <v>85.0</v>
      </c>
      <c r="G395" s="15">
        <v>39.0</v>
      </c>
      <c r="H395" s="15" t="s">
        <v>16364</v>
      </c>
      <c r="I395" s="15" t="s">
        <v>16365</v>
      </c>
      <c r="J395" s="48"/>
    </row>
    <row r="396">
      <c r="A396" s="15" t="s">
        <v>10314</v>
      </c>
      <c r="B396" s="14" t="s">
        <v>6550</v>
      </c>
      <c r="C396" s="15" t="s">
        <v>10315</v>
      </c>
      <c r="D396" s="15"/>
      <c r="E396" s="15"/>
      <c r="F396" s="15">
        <v>85.0</v>
      </c>
      <c r="G396" s="15">
        <v>39.0</v>
      </c>
      <c r="H396" s="15" t="s">
        <v>16366</v>
      </c>
      <c r="I396" s="15" t="s">
        <v>16367</v>
      </c>
      <c r="J396" s="48"/>
    </row>
    <row r="397">
      <c r="A397" s="15" t="s">
        <v>10317</v>
      </c>
      <c r="B397" s="14" t="s">
        <v>6553</v>
      </c>
      <c r="C397" s="15" t="s">
        <v>10318</v>
      </c>
      <c r="D397" s="15"/>
      <c r="E397" s="15"/>
      <c r="F397" s="15">
        <v>85.0</v>
      </c>
      <c r="G397" s="15">
        <v>39.0</v>
      </c>
      <c r="H397" s="15" t="s">
        <v>16368</v>
      </c>
      <c r="I397" s="15" t="s">
        <v>16369</v>
      </c>
      <c r="J397" s="48"/>
    </row>
    <row r="398">
      <c r="A398" s="15" t="s">
        <v>10320</v>
      </c>
      <c r="B398" s="14" t="s">
        <v>6556</v>
      </c>
      <c r="C398" s="15" t="s">
        <v>10321</v>
      </c>
      <c r="D398" s="15"/>
      <c r="E398" s="15"/>
      <c r="F398" s="15">
        <v>85.0</v>
      </c>
      <c r="G398" s="15">
        <v>39.0</v>
      </c>
      <c r="H398" s="15" t="s">
        <v>16370</v>
      </c>
      <c r="I398" s="15" t="s">
        <v>16371</v>
      </c>
      <c r="J398" s="48"/>
    </row>
    <row r="399">
      <c r="A399" s="15" t="s">
        <v>10323</v>
      </c>
      <c r="B399" s="14" t="s">
        <v>6559</v>
      </c>
      <c r="C399" s="15" t="s">
        <v>10324</v>
      </c>
      <c r="D399" s="15"/>
      <c r="E399" s="15"/>
      <c r="F399" s="15">
        <v>86.0</v>
      </c>
      <c r="G399" s="15">
        <v>0.0</v>
      </c>
      <c r="H399" s="15" t="s">
        <v>16372</v>
      </c>
      <c r="I399" s="15" t="s">
        <v>16373</v>
      </c>
      <c r="J399" s="48"/>
    </row>
    <row r="400">
      <c r="A400" s="15" t="s">
        <v>10326</v>
      </c>
      <c r="B400" s="14" t="s">
        <v>6562</v>
      </c>
      <c r="C400" s="15" t="s">
        <v>10327</v>
      </c>
      <c r="D400" s="15"/>
      <c r="E400" s="15"/>
      <c r="F400" s="15">
        <v>86.0</v>
      </c>
      <c r="G400" s="15">
        <v>0.0</v>
      </c>
      <c r="H400" s="15" t="s">
        <v>16374</v>
      </c>
      <c r="I400" s="15" t="s">
        <v>16375</v>
      </c>
      <c r="J400" s="48"/>
    </row>
    <row r="401">
      <c r="A401" s="15" t="s">
        <v>10329</v>
      </c>
      <c r="B401" s="14" t="s">
        <v>6564</v>
      </c>
      <c r="C401" s="15" t="s">
        <v>10330</v>
      </c>
      <c r="D401" s="15"/>
      <c r="E401" s="15"/>
      <c r="F401" s="15">
        <v>86.0</v>
      </c>
      <c r="G401" s="15">
        <v>0.0</v>
      </c>
      <c r="H401" s="15" t="s">
        <v>16376</v>
      </c>
      <c r="I401" s="15" t="s">
        <v>16377</v>
      </c>
      <c r="J401" s="48"/>
    </row>
    <row r="402">
      <c r="A402" s="15" t="s">
        <v>10332</v>
      </c>
      <c r="B402" s="14" t="s">
        <v>6567</v>
      </c>
      <c r="C402" s="15" t="s">
        <v>10333</v>
      </c>
      <c r="D402" s="15"/>
      <c r="E402" s="15"/>
      <c r="F402" s="15">
        <v>86.0</v>
      </c>
      <c r="G402" s="15">
        <v>0.0</v>
      </c>
      <c r="H402" s="15" t="s">
        <v>16378</v>
      </c>
      <c r="I402" s="15" t="s">
        <v>16379</v>
      </c>
      <c r="J402" s="48"/>
    </row>
    <row r="403">
      <c r="A403" s="15" t="s">
        <v>10335</v>
      </c>
      <c r="B403" s="14" t="s">
        <v>6570</v>
      </c>
      <c r="C403" s="15" t="s">
        <v>10336</v>
      </c>
      <c r="D403" s="15"/>
      <c r="E403" s="15"/>
      <c r="F403" s="15">
        <v>86.0</v>
      </c>
      <c r="G403" s="15">
        <v>0.0</v>
      </c>
      <c r="H403" s="15" t="s">
        <v>16380</v>
      </c>
      <c r="I403" s="15" t="s">
        <v>16381</v>
      </c>
      <c r="J403" s="48"/>
    </row>
    <row r="404">
      <c r="A404" s="15" t="s">
        <v>10338</v>
      </c>
      <c r="B404" s="14" t="s">
        <v>6572</v>
      </c>
      <c r="C404" s="15" t="s">
        <v>10339</v>
      </c>
      <c r="D404" s="15"/>
      <c r="E404" s="15"/>
      <c r="F404" s="15">
        <v>86.0</v>
      </c>
      <c r="G404" s="15">
        <v>0.0</v>
      </c>
      <c r="H404" s="15" t="s">
        <v>16382</v>
      </c>
      <c r="I404" s="15" t="s">
        <v>16383</v>
      </c>
      <c r="J404" s="48"/>
    </row>
    <row r="405">
      <c r="A405" s="15" t="s">
        <v>10341</v>
      </c>
      <c r="B405" s="14" t="s">
        <v>6575</v>
      </c>
      <c r="C405" s="15" t="s">
        <v>10342</v>
      </c>
      <c r="D405" s="15"/>
      <c r="E405" s="15"/>
      <c r="F405" s="15">
        <v>86.0</v>
      </c>
      <c r="G405" s="15">
        <v>0.0</v>
      </c>
      <c r="H405" s="15" t="s">
        <v>10342</v>
      </c>
      <c r="I405" s="15" t="s">
        <v>16384</v>
      </c>
      <c r="J405" s="48"/>
    </row>
    <row r="406">
      <c r="A406" s="15" t="s">
        <v>10344</v>
      </c>
      <c r="B406" s="14" t="s">
        <v>6578</v>
      </c>
      <c r="C406" s="15" t="s">
        <v>10345</v>
      </c>
      <c r="D406" s="15"/>
      <c r="E406" s="15"/>
      <c r="J406" s="48"/>
    </row>
    <row r="407">
      <c r="A407" s="15" t="s">
        <v>10347</v>
      </c>
      <c r="B407" s="14" t="s">
        <v>6581</v>
      </c>
      <c r="C407" s="15" t="s">
        <v>10348</v>
      </c>
      <c r="D407" s="15"/>
      <c r="E407" s="15"/>
      <c r="F407" s="15">
        <v>87.0</v>
      </c>
      <c r="G407" s="15">
        <v>42.0</v>
      </c>
      <c r="H407" s="15" t="s">
        <v>16385</v>
      </c>
      <c r="I407" s="15" t="s">
        <v>16386</v>
      </c>
      <c r="J407" s="48"/>
    </row>
    <row r="408">
      <c r="A408" s="15" t="s">
        <v>10350</v>
      </c>
      <c r="B408" s="14" t="s">
        <v>6583</v>
      </c>
      <c r="C408" s="15" t="s">
        <v>10351</v>
      </c>
      <c r="D408" s="15"/>
      <c r="E408" s="15"/>
      <c r="F408" s="15">
        <v>87.0</v>
      </c>
      <c r="G408" s="15">
        <v>42.0</v>
      </c>
      <c r="H408" s="15" t="s">
        <v>16387</v>
      </c>
      <c r="I408" s="15" t="s">
        <v>16388</v>
      </c>
      <c r="J408" s="48"/>
    </row>
    <row r="409">
      <c r="A409" s="15" t="s">
        <v>10353</v>
      </c>
      <c r="B409" s="14" t="s">
        <v>6586</v>
      </c>
      <c r="C409" s="15" t="s">
        <v>10354</v>
      </c>
      <c r="D409" s="15"/>
      <c r="E409" s="15"/>
      <c r="F409" s="15">
        <v>87.0</v>
      </c>
      <c r="G409" s="15">
        <v>42.0</v>
      </c>
      <c r="H409" s="15" t="s">
        <v>16389</v>
      </c>
      <c r="I409" s="15" t="s">
        <v>16390</v>
      </c>
      <c r="J409" s="48"/>
    </row>
    <row r="410">
      <c r="A410" s="15" t="s">
        <v>10356</v>
      </c>
      <c r="B410" s="14" t="s">
        <v>6588</v>
      </c>
      <c r="C410" s="15" t="s">
        <v>10357</v>
      </c>
      <c r="D410" s="15"/>
      <c r="E410" s="15"/>
      <c r="F410" s="15">
        <v>87.0</v>
      </c>
      <c r="G410" s="15">
        <v>42.0</v>
      </c>
      <c r="H410" s="15" t="s">
        <v>16391</v>
      </c>
      <c r="I410" s="15" t="s">
        <v>16392</v>
      </c>
      <c r="J410" s="48"/>
    </row>
    <row r="411">
      <c r="A411" s="15" t="s">
        <v>10359</v>
      </c>
      <c r="B411" s="14" t="s">
        <v>6591</v>
      </c>
      <c r="C411" s="15" t="s">
        <v>10360</v>
      </c>
      <c r="D411" s="15"/>
      <c r="E411" s="15"/>
      <c r="F411" s="15">
        <v>87.0</v>
      </c>
      <c r="G411" s="15">
        <v>42.0</v>
      </c>
      <c r="H411" s="15" t="s">
        <v>16393</v>
      </c>
      <c r="I411" s="15" t="s">
        <v>16394</v>
      </c>
      <c r="J411" s="48"/>
    </row>
    <row r="412">
      <c r="A412" s="15" t="s">
        <v>10362</v>
      </c>
      <c r="B412" s="14" t="s">
        <v>6593</v>
      </c>
      <c r="C412" s="15" t="s">
        <v>10363</v>
      </c>
      <c r="D412" s="15"/>
      <c r="E412" s="15"/>
      <c r="F412" s="15">
        <v>87.0</v>
      </c>
      <c r="G412" s="15">
        <v>42.0</v>
      </c>
      <c r="H412" s="15" t="s">
        <v>16395</v>
      </c>
      <c r="I412" s="15" t="s">
        <v>16396</v>
      </c>
      <c r="J412" s="48"/>
    </row>
    <row r="413">
      <c r="A413" s="15" t="s">
        <v>10365</v>
      </c>
      <c r="B413" s="14" t="s">
        <v>10366</v>
      </c>
      <c r="C413" s="15" t="s">
        <v>10367</v>
      </c>
      <c r="D413" s="15"/>
      <c r="E413" s="15"/>
      <c r="F413" s="15"/>
      <c r="G413" s="15"/>
      <c r="H413" s="15"/>
      <c r="I413" s="15"/>
      <c r="J413" s="48"/>
    </row>
    <row r="414">
      <c r="A414" s="15" t="s">
        <v>10369</v>
      </c>
      <c r="B414" s="14" t="s">
        <v>6596</v>
      </c>
      <c r="C414" s="15" t="s">
        <v>10370</v>
      </c>
      <c r="D414" s="15"/>
      <c r="E414" s="15"/>
      <c r="F414" s="15">
        <v>88.0</v>
      </c>
      <c r="G414" s="15">
        <v>0.0</v>
      </c>
      <c r="H414" s="15" t="s">
        <v>10370</v>
      </c>
      <c r="I414" s="15" t="s">
        <v>16397</v>
      </c>
      <c r="J414" s="48"/>
    </row>
    <row r="415">
      <c r="A415" s="15" t="s">
        <v>10373</v>
      </c>
      <c r="B415" s="14" t="s">
        <v>6598</v>
      </c>
      <c r="C415" s="15" t="s">
        <v>10374</v>
      </c>
      <c r="D415" s="15"/>
      <c r="E415" s="15"/>
      <c r="F415" s="15">
        <v>88.0</v>
      </c>
      <c r="G415" s="15">
        <v>0.0</v>
      </c>
      <c r="H415" s="15" t="s">
        <v>10374</v>
      </c>
      <c r="I415" s="15" t="s">
        <v>16398</v>
      </c>
      <c r="J415" s="48"/>
    </row>
    <row r="416">
      <c r="A416" s="15" t="s">
        <v>10376</v>
      </c>
      <c r="B416" s="14" t="s">
        <v>6601</v>
      </c>
      <c r="C416" s="15" t="s">
        <v>10377</v>
      </c>
      <c r="D416" s="15"/>
      <c r="E416" s="15"/>
      <c r="F416" s="15">
        <v>88.0</v>
      </c>
      <c r="G416" s="15">
        <v>0.0</v>
      </c>
      <c r="H416" s="15" t="s">
        <v>10377</v>
      </c>
      <c r="I416" s="15" t="s">
        <v>16399</v>
      </c>
      <c r="J416" s="48"/>
    </row>
    <row r="417">
      <c r="A417" s="15" t="s">
        <v>10380</v>
      </c>
      <c r="B417" s="14" t="s">
        <v>6604</v>
      </c>
      <c r="C417" s="15" t="s">
        <v>10381</v>
      </c>
      <c r="D417" s="15"/>
      <c r="E417" s="15"/>
      <c r="F417" s="15">
        <v>88.0</v>
      </c>
      <c r="G417" s="15">
        <v>0.0</v>
      </c>
      <c r="H417" s="15" t="s">
        <v>16400</v>
      </c>
      <c r="I417" s="15" t="s">
        <v>16401</v>
      </c>
      <c r="J417" s="48"/>
    </row>
    <row r="418">
      <c r="A418" s="15" t="s">
        <v>10384</v>
      </c>
      <c r="B418" s="14" t="s">
        <v>6606</v>
      </c>
      <c r="C418" s="15" t="s">
        <v>10385</v>
      </c>
      <c r="D418" s="15"/>
      <c r="E418" s="15"/>
      <c r="F418" s="15">
        <v>88.0</v>
      </c>
      <c r="G418" s="15">
        <v>0.0</v>
      </c>
      <c r="H418" s="15" t="s">
        <v>16402</v>
      </c>
      <c r="I418" s="15" t="s">
        <v>16403</v>
      </c>
      <c r="J418" s="48"/>
    </row>
    <row r="419">
      <c r="A419" s="15"/>
      <c r="B419" s="14"/>
      <c r="C419" s="15"/>
      <c r="D419" s="15"/>
      <c r="E419" s="15"/>
      <c r="F419" s="15">
        <v>88.0</v>
      </c>
      <c r="G419" s="15">
        <v>0.0</v>
      </c>
      <c r="H419" s="15" t="s">
        <v>16404</v>
      </c>
      <c r="I419" s="15" t="s">
        <v>16405</v>
      </c>
      <c r="J419" s="48"/>
    </row>
    <row r="420">
      <c r="A420" s="15" t="s">
        <v>10388</v>
      </c>
      <c r="B420" s="14" t="s">
        <v>6609</v>
      </c>
      <c r="C420" s="15" t="s">
        <v>10389</v>
      </c>
      <c r="D420" s="15"/>
      <c r="E420" s="15"/>
      <c r="F420" s="15">
        <v>89.0</v>
      </c>
      <c r="G420" s="15">
        <v>43.0</v>
      </c>
      <c r="H420" s="15" t="s">
        <v>16406</v>
      </c>
      <c r="I420" s="15" t="s">
        <v>16407</v>
      </c>
      <c r="J420" s="48"/>
    </row>
    <row r="421">
      <c r="A421" s="15" t="s">
        <v>10392</v>
      </c>
      <c r="B421" s="14" t="s">
        <v>6612</v>
      </c>
      <c r="C421" s="15" t="s">
        <v>10393</v>
      </c>
      <c r="D421" s="15"/>
      <c r="E421" s="15"/>
      <c r="F421" s="15">
        <v>89.0</v>
      </c>
      <c r="G421" s="15">
        <v>43.0</v>
      </c>
      <c r="H421" s="15" t="s">
        <v>16408</v>
      </c>
      <c r="I421" s="15" t="s">
        <v>16409</v>
      </c>
      <c r="J421" s="48"/>
    </row>
    <row r="422">
      <c r="A422" s="15" t="s">
        <v>10396</v>
      </c>
      <c r="B422" s="14" t="s">
        <v>6615</v>
      </c>
      <c r="C422" s="15" t="s">
        <v>10397</v>
      </c>
      <c r="D422" s="15"/>
      <c r="E422" s="15"/>
      <c r="F422" s="15">
        <v>89.0</v>
      </c>
      <c r="G422" s="15">
        <v>43.0</v>
      </c>
      <c r="H422" s="15" t="s">
        <v>10397</v>
      </c>
      <c r="I422" s="15" t="s">
        <v>16410</v>
      </c>
      <c r="J422" s="48"/>
    </row>
    <row r="423">
      <c r="A423" s="15" t="s">
        <v>10399</v>
      </c>
      <c r="B423" s="14" t="s">
        <v>6617</v>
      </c>
      <c r="C423" s="15" t="s">
        <v>10400</v>
      </c>
      <c r="D423" s="15"/>
      <c r="E423" s="15"/>
      <c r="F423" s="15">
        <v>89.0</v>
      </c>
      <c r="G423" s="15">
        <v>43.0</v>
      </c>
      <c r="H423" s="15" t="s">
        <v>16411</v>
      </c>
      <c r="I423" s="15" t="s">
        <v>16412</v>
      </c>
      <c r="J423" s="48"/>
    </row>
    <row r="424">
      <c r="A424" s="15" t="s">
        <v>10405</v>
      </c>
      <c r="B424" s="14" t="s">
        <v>6623</v>
      </c>
      <c r="C424" s="15" t="s">
        <v>10406</v>
      </c>
      <c r="D424" s="15"/>
      <c r="E424" s="15"/>
      <c r="F424" s="15">
        <v>89.0</v>
      </c>
      <c r="G424" s="15">
        <v>43.0</v>
      </c>
      <c r="H424" s="15" t="s">
        <v>16413</v>
      </c>
      <c r="I424" s="15" t="s">
        <v>16414</v>
      </c>
      <c r="J424" s="48"/>
    </row>
    <row r="425">
      <c r="A425" s="15" t="s">
        <v>10411</v>
      </c>
      <c r="B425" s="14" t="s">
        <v>6625</v>
      </c>
      <c r="C425" s="15" t="s">
        <v>10412</v>
      </c>
      <c r="D425" s="15"/>
      <c r="E425" s="15"/>
      <c r="F425" s="15">
        <v>89.0</v>
      </c>
      <c r="G425" s="15">
        <v>43.0</v>
      </c>
      <c r="H425" s="15" t="s">
        <v>16415</v>
      </c>
      <c r="I425" s="15" t="s">
        <v>16416</v>
      </c>
      <c r="J425" s="48"/>
    </row>
    <row r="426">
      <c r="A426" s="15" t="s">
        <v>10415</v>
      </c>
      <c r="B426" s="14" t="s">
        <v>6628</v>
      </c>
      <c r="C426" s="15" t="s">
        <v>10416</v>
      </c>
      <c r="D426" s="15"/>
      <c r="E426" s="15"/>
      <c r="F426" s="15">
        <v>89.0</v>
      </c>
      <c r="G426" s="15">
        <v>43.0</v>
      </c>
      <c r="H426" s="15" t="s">
        <v>16417</v>
      </c>
      <c r="I426" s="15" t="s">
        <v>16418</v>
      </c>
      <c r="J426" s="48"/>
    </row>
    <row r="427">
      <c r="A427" s="15" t="s">
        <v>10418</v>
      </c>
      <c r="B427" s="14" t="s">
        <v>6631</v>
      </c>
      <c r="C427" s="15" t="s">
        <v>10419</v>
      </c>
      <c r="D427" s="15"/>
      <c r="E427" s="15"/>
      <c r="F427" s="15">
        <v>89.0</v>
      </c>
      <c r="G427" s="15">
        <v>43.0</v>
      </c>
      <c r="H427" s="15" t="s">
        <v>16419</v>
      </c>
      <c r="I427" s="15" t="s">
        <v>16420</v>
      </c>
      <c r="J427" s="48"/>
    </row>
    <row r="428">
      <c r="A428" s="15" t="s">
        <v>10421</v>
      </c>
      <c r="B428" s="14" t="s">
        <v>6634</v>
      </c>
      <c r="C428" s="15" t="s">
        <v>10422</v>
      </c>
      <c r="D428" s="15"/>
      <c r="E428" s="15"/>
      <c r="F428" s="15">
        <v>90.0</v>
      </c>
      <c r="G428" s="15">
        <v>0.0</v>
      </c>
      <c r="H428" s="15" t="s">
        <v>16421</v>
      </c>
      <c r="I428" s="15" t="s">
        <v>16422</v>
      </c>
      <c r="J428" s="48"/>
    </row>
    <row r="429">
      <c r="D429" s="15"/>
      <c r="E429" s="15"/>
      <c r="F429" s="15">
        <v>90.0</v>
      </c>
      <c r="G429" s="15">
        <v>0.0</v>
      </c>
      <c r="H429" s="15" t="s">
        <v>16423</v>
      </c>
      <c r="I429" s="15" t="s">
        <v>16424</v>
      </c>
      <c r="J429" s="48"/>
    </row>
    <row r="430">
      <c r="D430" s="15"/>
      <c r="E430" s="15"/>
      <c r="F430" s="15">
        <v>90.0</v>
      </c>
      <c r="G430" s="15">
        <v>0.0</v>
      </c>
      <c r="H430" s="15" t="s">
        <v>16425</v>
      </c>
      <c r="I430" s="15" t="s">
        <v>16426</v>
      </c>
      <c r="J430" s="48"/>
    </row>
    <row r="431">
      <c r="A431" s="15" t="s">
        <v>10424</v>
      </c>
      <c r="B431" s="14" t="s">
        <v>6637</v>
      </c>
      <c r="C431" s="15" t="s">
        <v>10425</v>
      </c>
      <c r="D431" s="15"/>
      <c r="E431" s="15"/>
      <c r="F431" s="15">
        <v>90.0</v>
      </c>
      <c r="G431" s="15">
        <v>0.0</v>
      </c>
      <c r="H431" s="15" t="s">
        <v>16427</v>
      </c>
      <c r="I431" s="15" t="s">
        <v>16428</v>
      </c>
      <c r="J431" s="48"/>
    </row>
    <row r="432">
      <c r="A432" s="15" t="s">
        <v>10424</v>
      </c>
      <c r="B432" s="14" t="s">
        <v>6637</v>
      </c>
      <c r="C432" s="15" t="s">
        <v>10425</v>
      </c>
      <c r="D432" s="15"/>
      <c r="E432" s="15"/>
      <c r="F432" s="15">
        <v>91.0</v>
      </c>
      <c r="G432" s="15">
        <v>44.0</v>
      </c>
      <c r="H432" s="15" t="s">
        <v>16429</v>
      </c>
      <c r="I432" s="15" t="s">
        <v>16430</v>
      </c>
      <c r="J432" s="48"/>
    </row>
    <row r="433">
      <c r="A433" s="15" t="s">
        <v>10424</v>
      </c>
      <c r="B433" s="14" t="s">
        <v>6637</v>
      </c>
      <c r="C433" s="15" t="s">
        <v>10425</v>
      </c>
      <c r="D433" s="15"/>
      <c r="E433" s="15"/>
      <c r="F433" s="15">
        <v>91.0</v>
      </c>
      <c r="G433" s="15">
        <v>44.0</v>
      </c>
      <c r="H433" s="15" t="s">
        <v>16429</v>
      </c>
      <c r="I433" s="15" t="s">
        <v>16431</v>
      </c>
      <c r="J433" s="48"/>
    </row>
    <row r="434">
      <c r="A434" s="15" t="s">
        <v>10428</v>
      </c>
      <c r="B434" s="14" t="s">
        <v>6640</v>
      </c>
      <c r="C434" s="15" t="s">
        <v>10429</v>
      </c>
      <c r="D434" s="15"/>
      <c r="E434" s="15"/>
      <c r="F434" s="15">
        <v>91.0</v>
      </c>
      <c r="G434" s="15">
        <v>44.0</v>
      </c>
      <c r="H434" s="15" t="s">
        <v>16432</v>
      </c>
      <c r="I434" s="15" t="s">
        <v>16433</v>
      </c>
      <c r="J434" s="48"/>
    </row>
    <row r="435">
      <c r="A435" s="15" t="s">
        <v>10431</v>
      </c>
      <c r="B435" s="14" t="s">
        <v>6643</v>
      </c>
      <c r="C435" s="15" t="s">
        <v>10432</v>
      </c>
      <c r="D435" s="15"/>
      <c r="E435" s="15"/>
      <c r="F435" s="15">
        <v>91.0</v>
      </c>
      <c r="G435" s="15">
        <v>44.0</v>
      </c>
      <c r="H435" s="15" t="s">
        <v>16434</v>
      </c>
      <c r="I435" s="15" t="s">
        <v>16435</v>
      </c>
      <c r="J435" s="48"/>
    </row>
    <row r="436">
      <c r="A436" s="15" t="s">
        <v>10434</v>
      </c>
      <c r="B436" s="14" t="s">
        <v>6646</v>
      </c>
      <c r="C436" s="15" t="s">
        <v>10435</v>
      </c>
      <c r="D436" s="15"/>
      <c r="E436" s="15"/>
      <c r="F436" s="15">
        <v>91.0</v>
      </c>
      <c r="G436" s="15">
        <v>44.0</v>
      </c>
      <c r="H436" s="15" t="s">
        <v>16436</v>
      </c>
      <c r="I436" s="15" t="s">
        <v>16437</v>
      </c>
      <c r="J436" s="48"/>
    </row>
    <row r="437">
      <c r="A437" s="15" t="s">
        <v>10437</v>
      </c>
      <c r="B437" s="14" t="s">
        <v>6649</v>
      </c>
      <c r="C437" s="15" t="s">
        <v>10438</v>
      </c>
      <c r="D437" s="15"/>
      <c r="E437" s="15"/>
      <c r="F437" s="15">
        <v>91.0</v>
      </c>
      <c r="G437" s="15">
        <v>44.0</v>
      </c>
      <c r="H437" s="15" t="s">
        <v>16438</v>
      </c>
      <c r="I437" s="15" t="s">
        <v>16439</v>
      </c>
      <c r="J437" s="48"/>
    </row>
    <row r="438">
      <c r="A438" s="15" t="s">
        <v>10440</v>
      </c>
      <c r="B438" s="14" t="s">
        <v>6652</v>
      </c>
      <c r="C438" s="15" t="s">
        <v>10441</v>
      </c>
      <c r="D438" s="15"/>
      <c r="E438" s="15"/>
      <c r="F438" s="15">
        <v>91.0</v>
      </c>
      <c r="G438" s="15">
        <v>44.0</v>
      </c>
      <c r="H438" s="15" t="s">
        <v>16440</v>
      </c>
      <c r="I438" s="15" t="s">
        <v>16441</v>
      </c>
      <c r="J438" s="48"/>
    </row>
    <row r="439">
      <c r="A439" s="15" t="s">
        <v>10442</v>
      </c>
      <c r="B439" s="14" t="s">
        <v>6655</v>
      </c>
      <c r="C439" s="15" t="s">
        <v>10443</v>
      </c>
      <c r="D439" s="15"/>
      <c r="E439" s="15"/>
      <c r="F439" s="15">
        <v>91.0</v>
      </c>
      <c r="G439" s="15">
        <v>44.0</v>
      </c>
      <c r="H439" s="15" t="s">
        <v>16442</v>
      </c>
      <c r="I439" s="15" t="s">
        <v>16443</v>
      </c>
      <c r="J439" s="48"/>
    </row>
    <row r="440">
      <c r="A440" s="15" t="s">
        <v>10445</v>
      </c>
      <c r="B440" s="14" t="s">
        <v>6658</v>
      </c>
      <c r="C440" s="15" t="s">
        <v>10446</v>
      </c>
      <c r="D440" s="15"/>
      <c r="E440" s="15"/>
      <c r="F440" s="15">
        <v>91.0</v>
      </c>
      <c r="G440" s="15">
        <v>44.0</v>
      </c>
      <c r="H440" s="15" t="s">
        <v>16444</v>
      </c>
      <c r="I440" s="15" t="s">
        <v>16445</v>
      </c>
      <c r="J440" s="48"/>
    </row>
    <row r="441">
      <c r="A441" s="15" t="s">
        <v>10448</v>
      </c>
      <c r="B441" s="14" t="s">
        <v>6661</v>
      </c>
      <c r="C441" s="15" t="s">
        <v>10449</v>
      </c>
      <c r="D441" s="15"/>
      <c r="E441" s="15"/>
      <c r="F441" s="15">
        <v>91.0</v>
      </c>
      <c r="G441" s="15">
        <v>44.0</v>
      </c>
      <c r="H441" s="15" t="s">
        <v>16446</v>
      </c>
      <c r="I441" s="15" t="s">
        <v>16447</v>
      </c>
      <c r="J441" s="48"/>
    </row>
    <row r="442">
      <c r="A442" s="15" t="s">
        <v>10451</v>
      </c>
      <c r="B442" s="14" t="s">
        <v>6664</v>
      </c>
      <c r="C442" s="15" t="s">
        <v>10452</v>
      </c>
      <c r="D442" s="15"/>
      <c r="E442" s="15"/>
      <c r="F442" s="15">
        <v>91.0</v>
      </c>
      <c r="G442" s="15">
        <v>44.0</v>
      </c>
      <c r="H442" s="15" t="s">
        <v>16448</v>
      </c>
      <c r="I442" s="15" t="s">
        <v>16449</v>
      </c>
      <c r="J442" s="48"/>
    </row>
    <row r="443">
      <c r="A443" s="15" t="s">
        <v>10454</v>
      </c>
      <c r="B443" s="14" t="s">
        <v>6667</v>
      </c>
      <c r="C443" s="15" t="s">
        <v>10455</v>
      </c>
      <c r="D443" s="15"/>
      <c r="E443" s="15"/>
      <c r="F443" s="15">
        <v>92.0</v>
      </c>
      <c r="G443" s="15">
        <v>0.0</v>
      </c>
      <c r="H443" s="15" t="s">
        <v>16450</v>
      </c>
      <c r="I443" s="15" t="s">
        <v>16451</v>
      </c>
      <c r="J443" s="48"/>
    </row>
    <row r="444">
      <c r="A444" s="15" t="s">
        <v>10457</v>
      </c>
      <c r="B444" s="14" t="s">
        <v>6669</v>
      </c>
      <c r="C444" s="15" t="s">
        <v>10458</v>
      </c>
      <c r="D444" s="15"/>
      <c r="E444" s="15"/>
      <c r="F444" s="15">
        <v>92.0</v>
      </c>
      <c r="G444" s="15">
        <v>0.0</v>
      </c>
      <c r="H444" s="15" t="s">
        <v>10458</v>
      </c>
      <c r="I444" s="15" t="s">
        <v>16452</v>
      </c>
      <c r="J444" s="48"/>
    </row>
    <row r="445">
      <c r="A445" s="15" t="s">
        <v>10460</v>
      </c>
      <c r="B445" s="14" t="s">
        <v>6672</v>
      </c>
      <c r="C445" s="15" t="s">
        <v>10461</v>
      </c>
      <c r="D445" s="15"/>
      <c r="E445" s="15"/>
      <c r="F445" s="15">
        <v>92.0</v>
      </c>
      <c r="G445" s="15">
        <v>0.0</v>
      </c>
      <c r="H445" s="15" t="s">
        <v>16453</v>
      </c>
      <c r="I445" s="15" t="s">
        <v>16454</v>
      </c>
      <c r="J445" s="48"/>
    </row>
    <row r="446">
      <c r="A446" s="15" t="s">
        <v>10463</v>
      </c>
      <c r="B446" s="14" t="s">
        <v>6675</v>
      </c>
      <c r="C446" s="15" t="s">
        <v>10464</v>
      </c>
      <c r="D446" s="15"/>
      <c r="E446" s="15"/>
      <c r="F446" s="15">
        <v>92.0</v>
      </c>
      <c r="G446" s="15">
        <v>0.0</v>
      </c>
      <c r="H446" s="15" t="s">
        <v>16455</v>
      </c>
      <c r="I446" s="15" t="s">
        <v>16456</v>
      </c>
      <c r="J446" s="48"/>
    </row>
    <row r="447">
      <c r="A447" s="15"/>
      <c r="B447" s="14"/>
      <c r="C447" s="15"/>
      <c r="D447" s="15"/>
      <c r="E447" s="15"/>
      <c r="F447" s="15">
        <v>93.0</v>
      </c>
      <c r="G447" s="15">
        <v>45.0</v>
      </c>
      <c r="H447" s="15" t="s">
        <v>16457</v>
      </c>
      <c r="I447" s="15" t="s">
        <v>16458</v>
      </c>
      <c r="J447" s="48"/>
    </row>
    <row r="448">
      <c r="A448" s="15" t="s">
        <v>10467</v>
      </c>
      <c r="B448" s="14" t="s">
        <v>6677</v>
      </c>
      <c r="C448" s="15" t="s">
        <v>10468</v>
      </c>
      <c r="D448" s="15"/>
      <c r="E448" s="15"/>
      <c r="F448" s="15">
        <v>93.0</v>
      </c>
      <c r="G448" s="15">
        <v>45.0</v>
      </c>
      <c r="H448" s="15" t="s">
        <v>16459</v>
      </c>
      <c r="I448" s="15" t="s">
        <v>16460</v>
      </c>
      <c r="J448" s="48"/>
    </row>
    <row r="449">
      <c r="A449" s="15" t="s">
        <v>10470</v>
      </c>
      <c r="B449" s="14" t="s">
        <v>6680</v>
      </c>
      <c r="C449" s="15" t="s">
        <v>10471</v>
      </c>
      <c r="D449" s="15"/>
      <c r="E449" s="15"/>
      <c r="F449" s="15">
        <v>93.0</v>
      </c>
      <c r="G449" s="15">
        <v>45.0</v>
      </c>
      <c r="H449" s="15" t="s">
        <v>16461</v>
      </c>
      <c r="I449" s="15" t="s">
        <v>16462</v>
      </c>
      <c r="J449" s="48"/>
    </row>
    <row r="450">
      <c r="A450" s="15" t="s">
        <v>10473</v>
      </c>
      <c r="B450" s="14" t="s">
        <v>6683</v>
      </c>
      <c r="C450" s="15" t="s">
        <v>10474</v>
      </c>
      <c r="D450" s="15"/>
      <c r="E450" s="15"/>
      <c r="F450" s="15">
        <v>93.0</v>
      </c>
      <c r="G450" s="15">
        <v>45.0</v>
      </c>
      <c r="H450" s="15" t="s">
        <v>16463</v>
      </c>
      <c r="I450" s="15" t="s">
        <v>16464</v>
      </c>
      <c r="J450" s="48"/>
    </row>
    <row r="451">
      <c r="A451" s="15" t="s">
        <v>10476</v>
      </c>
      <c r="B451" s="14" t="s">
        <v>6686</v>
      </c>
      <c r="C451" s="15" t="s">
        <v>10477</v>
      </c>
      <c r="D451" s="15"/>
      <c r="E451" s="15"/>
      <c r="F451" s="15">
        <v>93.0</v>
      </c>
      <c r="G451" s="15">
        <v>45.0</v>
      </c>
      <c r="H451" s="15" t="s">
        <v>16465</v>
      </c>
      <c r="I451" s="15" t="s">
        <v>16466</v>
      </c>
      <c r="J451" s="48"/>
    </row>
    <row r="452">
      <c r="A452" s="15" t="s">
        <v>10479</v>
      </c>
      <c r="B452" s="14" t="s">
        <v>6689</v>
      </c>
      <c r="C452" s="15" t="s">
        <v>10480</v>
      </c>
      <c r="D452" s="15"/>
      <c r="E452" s="15"/>
      <c r="F452" s="15">
        <v>93.0</v>
      </c>
      <c r="G452" s="15">
        <v>45.0</v>
      </c>
      <c r="H452" s="15" t="s">
        <v>16467</v>
      </c>
      <c r="I452" s="15" t="s">
        <v>16468</v>
      </c>
      <c r="J452" s="48"/>
    </row>
    <row r="453">
      <c r="A453" s="15" t="s">
        <v>10482</v>
      </c>
      <c r="B453" s="14" t="s">
        <v>6692</v>
      </c>
      <c r="C453" s="15" t="s">
        <v>10483</v>
      </c>
      <c r="D453" s="15"/>
      <c r="E453" s="15"/>
      <c r="F453" s="15">
        <v>93.0</v>
      </c>
      <c r="G453" s="15">
        <v>45.0</v>
      </c>
      <c r="H453" s="15" t="s">
        <v>16469</v>
      </c>
      <c r="I453" s="15" t="s">
        <v>16470</v>
      </c>
      <c r="J453" s="48"/>
    </row>
    <row r="454">
      <c r="A454" s="15" t="s">
        <v>10485</v>
      </c>
      <c r="B454" s="14" t="s">
        <v>6695</v>
      </c>
      <c r="C454" s="15" t="s">
        <v>10486</v>
      </c>
      <c r="D454" s="15"/>
      <c r="E454" s="15"/>
      <c r="F454" s="15"/>
      <c r="G454" s="15"/>
      <c r="H454" s="15"/>
      <c r="I454" s="15"/>
      <c r="J454" s="48"/>
    </row>
    <row r="455">
      <c r="A455" s="15" t="s">
        <v>10488</v>
      </c>
      <c r="B455" s="14" t="s">
        <v>6697</v>
      </c>
      <c r="C455" s="15" t="s">
        <v>10489</v>
      </c>
      <c r="D455" s="15"/>
      <c r="E455" s="15"/>
      <c r="F455" s="15">
        <v>93.0</v>
      </c>
      <c r="G455" s="15">
        <v>45.0</v>
      </c>
      <c r="H455" s="15" t="s">
        <v>16471</v>
      </c>
      <c r="I455" s="15" t="s">
        <v>16472</v>
      </c>
      <c r="J455" s="48"/>
    </row>
    <row r="456">
      <c r="A456" s="15" t="s">
        <v>10490</v>
      </c>
      <c r="B456" s="14" t="s">
        <v>6699</v>
      </c>
      <c r="C456" s="15" t="s">
        <v>10491</v>
      </c>
      <c r="D456" s="15"/>
      <c r="E456" s="15"/>
      <c r="F456" s="15">
        <v>93.0</v>
      </c>
      <c r="G456" s="15">
        <v>45.0</v>
      </c>
      <c r="H456" s="15" t="s">
        <v>16473</v>
      </c>
      <c r="I456" s="15" t="s">
        <v>16474</v>
      </c>
      <c r="J456" s="48"/>
    </row>
    <row r="457">
      <c r="A457" s="15" t="s">
        <v>10493</v>
      </c>
      <c r="B457" s="14" t="s">
        <v>6702</v>
      </c>
      <c r="C457" s="15" t="s">
        <v>10494</v>
      </c>
      <c r="D457" s="15"/>
      <c r="E457" s="15"/>
      <c r="F457" s="15">
        <v>94.0</v>
      </c>
      <c r="G457" s="15">
        <v>0.0</v>
      </c>
      <c r="H457" s="15" t="s">
        <v>16475</v>
      </c>
      <c r="I457" s="15" t="s">
        <v>16476</v>
      </c>
      <c r="J457" s="48"/>
    </row>
    <row r="458">
      <c r="A458" s="15" t="s">
        <v>10496</v>
      </c>
      <c r="B458" s="14" t="s">
        <v>6705</v>
      </c>
      <c r="C458" s="15" t="s">
        <v>10497</v>
      </c>
      <c r="D458" s="15"/>
      <c r="E458" s="15"/>
      <c r="F458" s="15">
        <v>94.0</v>
      </c>
      <c r="G458" s="15">
        <v>0.0</v>
      </c>
      <c r="H458" s="15" t="s">
        <v>16477</v>
      </c>
      <c r="I458" s="15" t="s">
        <v>16478</v>
      </c>
      <c r="J458" s="48"/>
    </row>
    <row r="459">
      <c r="A459" s="15" t="s">
        <v>10499</v>
      </c>
      <c r="B459" s="14" t="s">
        <v>6708</v>
      </c>
      <c r="C459" s="15" t="s">
        <v>10500</v>
      </c>
      <c r="D459" s="15"/>
      <c r="E459" s="15"/>
      <c r="F459" s="15">
        <v>94.0</v>
      </c>
      <c r="G459" s="15">
        <v>0.0</v>
      </c>
      <c r="H459" s="15" t="s">
        <v>16479</v>
      </c>
      <c r="I459" s="15" t="s">
        <v>16480</v>
      </c>
      <c r="J459" s="48"/>
    </row>
    <row r="460">
      <c r="A460" s="15" t="s">
        <v>10502</v>
      </c>
      <c r="B460" s="14" t="s">
        <v>6711</v>
      </c>
      <c r="C460" s="15" t="s">
        <v>10503</v>
      </c>
      <c r="D460" s="15"/>
      <c r="E460" s="15"/>
      <c r="F460" s="15">
        <v>94.0</v>
      </c>
      <c r="G460" s="15">
        <v>0.0</v>
      </c>
      <c r="H460" s="15" t="s">
        <v>16481</v>
      </c>
      <c r="I460" s="15" t="s">
        <v>16482</v>
      </c>
      <c r="J460" s="48"/>
    </row>
    <row r="461">
      <c r="A461" s="15" t="s">
        <v>10505</v>
      </c>
      <c r="B461" s="14" t="s">
        <v>6714</v>
      </c>
      <c r="C461" s="15" t="s">
        <v>10506</v>
      </c>
      <c r="D461" s="15"/>
      <c r="E461" s="15"/>
      <c r="F461" s="15">
        <v>94.0</v>
      </c>
      <c r="G461" s="15">
        <v>0.0</v>
      </c>
      <c r="H461" s="15" t="s">
        <v>16483</v>
      </c>
      <c r="I461" s="15" t="s">
        <v>16484</v>
      </c>
      <c r="J461" s="48"/>
    </row>
    <row r="462">
      <c r="A462" s="15" t="s">
        <v>10508</v>
      </c>
      <c r="B462" s="14" t="s">
        <v>6717</v>
      </c>
      <c r="C462" s="15" t="s">
        <v>10509</v>
      </c>
      <c r="D462" s="15"/>
      <c r="E462" s="15"/>
      <c r="F462" s="15">
        <v>94.0</v>
      </c>
      <c r="G462" s="15">
        <v>0.0</v>
      </c>
      <c r="H462" s="15" t="s">
        <v>16485</v>
      </c>
      <c r="I462" s="15" t="s">
        <v>16486</v>
      </c>
      <c r="J462" s="48"/>
    </row>
    <row r="463">
      <c r="A463" s="15" t="s">
        <v>10511</v>
      </c>
      <c r="B463" s="14" t="s">
        <v>6719</v>
      </c>
      <c r="C463" s="15" t="s">
        <v>10512</v>
      </c>
      <c r="D463" s="15"/>
      <c r="E463" s="15"/>
      <c r="F463" s="15">
        <v>94.0</v>
      </c>
      <c r="G463" s="15">
        <v>0.0</v>
      </c>
      <c r="H463" s="15" t="s">
        <v>16487</v>
      </c>
      <c r="I463" s="15" t="s">
        <v>16488</v>
      </c>
      <c r="J463" s="48"/>
    </row>
    <row r="464">
      <c r="A464" s="15" t="s">
        <v>10514</v>
      </c>
      <c r="B464" s="14" t="s">
        <v>6722</v>
      </c>
      <c r="C464" s="15" t="s">
        <v>10515</v>
      </c>
      <c r="D464" s="15"/>
      <c r="E464" s="15"/>
      <c r="F464" s="15">
        <v>94.0</v>
      </c>
      <c r="G464" s="15">
        <v>0.0</v>
      </c>
      <c r="H464" s="15" t="s">
        <v>16489</v>
      </c>
      <c r="I464" s="15" t="s">
        <v>16490</v>
      </c>
      <c r="J464" s="48"/>
    </row>
    <row r="465">
      <c r="A465" s="15"/>
      <c r="B465" s="14"/>
      <c r="C465" s="15"/>
      <c r="D465" s="15"/>
      <c r="E465" s="15"/>
      <c r="F465" s="15">
        <v>94.0</v>
      </c>
      <c r="G465" s="15">
        <v>0.0</v>
      </c>
      <c r="H465" s="15" t="s">
        <v>16491</v>
      </c>
      <c r="I465" s="15" t="s">
        <v>16492</v>
      </c>
      <c r="J465" s="48"/>
    </row>
    <row r="466">
      <c r="A466" s="15"/>
      <c r="B466" s="14"/>
      <c r="C466" s="15"/>
      <c r="D466" s="15"/>
      <c r="E466" s="15"/>
      <c r="F466" s="15">
        <v>94.0</v>
      </c>
      <c r="G466" s="15">
        <v>0.0</v>
      </c>
      <c r="H466" s="15" t="s">
        <v>16493</v>
      </c>
      <c r="I466" s="15" t="s">
        <v>16494</v>
      </c>
      <c r="J466" s="48"/>
    </row>
    <row r="467">
      <c r="A467" s="15" t="s">
        <v>10519</v>
      </c>
      <c r="B467" s="14" t="s">
        <v>6727</v>
      </c>
      <c r="C467" s="15" t="s">
        <v>10520</v>
      </c>
      <c r="D467" s="15"/>
      <c r="E467" s="15"/>
      <c r="F467" s="15">
        <v>94.0</v>
      </c>
      <c r="G467" s="15">
        <v>0.0</v>
      </c>
      <c r="H467" s="15" t="s">
        <v>16495</v>
      </c>
      <c r="I467" s="15" t="s">
        <v>16496</v>
      </c>
      <c r="J467" s="48"/>
    </row>
    <row r="468">
      <c r="A468" s="15" t="s">
        <v>10522</v>
      </c>
      <c r="B468" s="14" t="s">
        <v>6730</v>
      </c>
      <c r="C468" s="15" t="s">
        <v>10523</v>
      </c>
      <c r="D468" s="15"/>
      <c r="E468" s="15"/>
      <c r="F468" s="15">
        <v>95.0</v>
      </c>
      <c r="G468" s="15">
        <v>46.0</v>
      </c>
      <c r="H468" s="15" t="s">
        <v>16497</v>
      </c>
      <c r="I468" s="15" t="s">
        <v>16498</v>
      </c>
      <c r="J468" s="48"/>
    </row>
    <row r="469">
      <c r="A469" s="15"/>
      <c r="B469" s="14"/>
      <c r="C469" s="15"/>
      <c r="D469" s="15"/>
      <c r="E469" s="15"/>
      <c r="F469" s="15">
        <v>95.0</v>
      </c>
      <c r="G469" s="15">
        <v>46.0</v>
      </c>
      <c r="H469" s="15" t="s">
        <v>16499</v>
      </c>
      <c r="I469" s="15" t="s">
        <v>16500</v>
      </c>
      <c r="J469" s="48"/>
    </row>
    <row r="470">
      <c r="A470" s="15" t="s">
        <v>10526</v>
      </c>
      <c r="B470" s="14" t="s">
        <v>6733</v>
      </c>
      <c r="C470" s="15" t="s">
        <v>10527</v>
      </c>
      <c r="D470" s="15"/>
      <c r="E470" s="15"/>
      <c r="F470" s="15">
        <v>95.0</v>
      </c>
      <c r="G470" s="15">
        <v>46.0</v>
      </c>
      <c r="H470" s="15" t="s">
        <v>16501</v>
      </c>
      <c r="I470" s="15" t="s">
        <v>16502</v>
      </c>
      <c r="J470" s="48"/>
    </row>
    <row r="471">
      <c r="A471" s="15" t="s">
        <v>10529</v>
      </c>
      <c r="B471" s="14" t="s">
        <v>6736</v>
      </c>
      <c r="C471" s="15" t="s">
        <v>10530</v>
      </c>
      <c r="D471" s="15"/>
      <c r="E471" s="15"/>
      <c r="F471" s="15">
        <v>95.0</v>
      </c>
      <c r="G471" s="15">
        <v>46.0</v>
      </c>
      <c r="H471" s="15" t="s">
        <v>16503</v>
      </c>
      <c r="I471" s="15" t="s">
        <v>16504</v>
      </c>
      <c r="J471" s="48"/>
    </row>
    <row r="472">
      <c r="A472" s="15" t="s">
        <v>10532</v>
      </c>
      <c r="B472" s="14" t="s">
        <v>6739</v>
      </c>
      <c r="C472" s="15" t="s">
        <v>10533</v>
      </c>
      <c r="D472" s="15"/>
      <c r="E472" s="15"/>
      <c r="F472" s="15">
        <v>95.0</v>
      </c>
      <c r="G472" s="15">
        <v>46.0</v>
      </c>
      <c r="H472" s="15" t="s">
        <v>10533</v>
      </c>
      <c r="I472" s="15" t="s">
        <v>16505</v>
      </c>
      <c r="J472" s="48"/>
    </row>
    <row r="473">
      <c r="A473" s="15" t="s">
        <v>10535</v>
      </c>
      <c r="B473" s="14" t="s">
        <v>6741</v>
      </c>
      <c r="C473" s="15" t="s">
        <v>10536</v>
      </c>
      <c r="D473" s="15"/>
      <c r="E473" s="15"/>
      <c r="F473" s="15">
        <v>95.0</v>
      </c>
      <c r="G473" s="15">
        <v>46.0</v>
      </c>
      <c r="H473" s="15" t="s">
        <v>16506</v>
      </c>
      <c r="I473" s="15" t="s">
        <v>16507</v>
      </c>
      <c r="J473" s="48"/>
    </row>
    <row r="474">
      <c r="A474" s="15" t="s">
        <v>10538</v>
      </c>
      <c r="B474" s="14" t="s">
        <v>2753</v>
      </c>
      <c r="C474" s="15" t="s">
        <v>10539</v>
      </c>
      <c r="D474" s="15"/>
      <c r="E474" s="15"/>
      <c r="F474" s="15">
        <v>95.0</v>
      </c>
      <c r="G474" s="15">
        <v>46.0</v>
      </c>
      <c r="H474" s="15" t="s">
        <v>16508</v>
      </c>
      <c r="I474" s="15" t="s">
        <v>16509</v>
      </c>
      <c r="J474" s="48"/>
    </row>
    <row r="475">
      <c r="A475" s="15" t="s">
        <v>10541</v>
      </c>
      <c r="B475" s="14" t="s">
        <v>2760</v>
      </c>
      <c r="C475" s="15" t="s">
        <v>10542</v>
      </c>
      <c r="D475" s="15"/>
      <c r="E475" s="15"/>
      <c r="F475" s="15">
        <v>96.0</v>
      </c>
      <c r="G475" s="15">
        <v>0.0</v>
      </c>
      <c r="H475" s="15" t="s">
        <v>16510</v>
      </c>
      <c r="I475" s="15" t="s">
        <v>16511</v>
      </c>
      <c r="J475" s="48"/>
    </row>
    <row r="476">
      <c r="A476" s="15" t="s">
        <v>10544</v>
      </c>
      <c r="B476" s="14" t="s">
        <v>6749</v>
      </c>
      <c r="C476" s="15" t="s">
        <v>10545</v>
      </c>
      <c r="D476" s="15"/>
      <c r="E476" s="15"/>
      <c r="F476" s="15">
        <v>96.0</v>
      </c>
      <c r="G476" s="15">
        <v>0.0</v>
      </c>
      <c r="H476" s="15" t="s">
        <v>16512</v>
      </c>
      <c r="I476" s="15" t="s">
        <v>16513</v>
      </c>
      <c r="J476" s="48"/>
    </row>
    <row r="477">
      <c r="A477" s="15" t="s">
        <v>10547</v>
      </c>
      <c r="B477" s="14" t="s">
        <v>6751</v>
      </c>
      <c r="C477" s="15" t="s">
        <v>10548</v>
      </c>
      <c r="D477" s="15"/>
      <c r="E477" s="15"/>
      <c r="F477" s="15">
        <v>96.0</v>
      </c>
      <c r="G477" s="15">
        <v>0.0</v>
      </c>
      <c r="H477" s="15" t="s">
        <v>16514</v>
      </c>
      <c r="I477" s="15" t="s">
        <v>16515</v>
      </c>
      <c r="J477" s="48"/>
    </row>
    <row r="478">
      <c r="A478" s="15" t="s">
        <v>10550</v>
      </c>
      <c r="B478" s="14" t="s">
        <v>6754</v>
      </c>
      <c r="C478" s="15" t="s">
        <v>10551</v>
      </c>
      <c r="D478" s="15"/>
      <c r="E478" s="15"/>
      <c r="F478" s="15">
        <v>96.0</v>
      </c>
      <c r="G478" s="15">
        <v>0.0</v>
      </c>
      <c r="H478" s="15" t="s">
        <v>16516</v>
      </c>
      <c r="I478" s="15" t="s">
        <v>16517</v>
      </c>
      <c r="J478" s="48"/>
    </row>
    <row r="479">
      <c r="A479" s="15" t="s">
        <v>10553</v>
      </c>
      <c r="B479" s="14" t="s">
        <v>6756</v>
      </c>
      <c r="C479" s="15" t="s">
        <v>10554</v>
      </c>
      <c r="D479" s="15"/>
      <c r="E479" s="15"/>
      <c r="F479" s="15">
        <v>96.0</v>
      </c>
      <c r="G479" s="15">
        <v>0.0</v>
      </c>
      <c r="H479" s="15" t="s">
        <v>16518</v>
      </c>
      <c r="I479" s="15" t="s">
        <v>16519</v>
      </c>
      <c r="J479" s="48"/>
    </row>
    <row r="480">
      <c r="A480" s="15" t="s">
        <v>10556</v>
      </c>
      <c r="B480" s="14" t="s">
        <v>6759</v>
      </c>
      <c r="C480" s="15" t="s">
        <v>10557</v>
      </c>
      <c r="D480" s="15"/>
      <c r="E480" s="15"/>
      <c r="F480" s="15">
        <v>97.0</v>
      </c>
      <c r="G480" s="15">
        <v>47.0</v>
      </c>
      <c r="H480" s="15" t="s">
        <v>16520</v>
      </c>
      <c r="I480" s="15" t="s">
        <v>16521</v>
      </c>
      <c r="J480" s="48"/>
    </row>
    <row r="481">
      <c r="A481" s="15"/>
      <c r="B481" s="14"/>
      <c r="C481" s="15"/>
      <c r="D481" s="15"/>
      <c r="E481" s="15"/>
      <c r="F481" s="15">
        <v>97.0</v>
      </c>
      <c r="G481" s="15">
        <v>47.0</v>
      </c>
      <c r="H481" s="15" t="s">
        <v>16522</v>
      </c>
      <c r="I481" s="15" t="s">
        <v>16523</v>
      </c>
      <c r="J481" s="48"/>
    </row>
    <row r="482">
      <c r="A482" s="15" t="s">
        <v>10559</v>
      </c>
      <c r="B482" s="14" t="s">
        <v>6762</v>
      </c>
      <c r="C482" s="15" t="s">
        <v>10560</v>
      </c>
      <c r="D482" s="15"/>
      <c r="E482" s="15"/>
      <c r="F482" s="15">
        <v>97.0</v>
      </c>
      <c r="G482" s="15">
        <v>47.0</v>
      </c>
      <c r="H482" s="15" t="s">
        <v>10560</v>
      </c>
      <c r="I482" s="15" t="s">
        <v>16524</v>
      </c>
      <c r="J482" s="48"/>
    </row>
    <row r="483">
      <c r="A483" s="15" t="s">
        <v>10561</v>
      </c>
      <c r="B483" s="14" t="s">
        <v>6765</v>
      </c>
      <c r="C483" s="15" t="s">
        <v>10562</v>
      </c>
      <c r="D483" s="15"/>
      <c r="E483" s="15"/>
      <c r="F483" s="15">
        <v>97.0</v>
      </c>
      <c r="G483" s="15">
        <v>47.0</v>
      </c>
      <c r="H483" s="15" t="s">
        <v>16525</v>
      </c>
      <c r="I483" s="15" t="s">
        <v>16526</v>
      </c>
      <c r="J483" s="48"/>
    </row>
    <row r="484">
      <c r="A484" s="15" t="s">
        <v>10564</v>
      </c>
      <c r="B484" s="14" t="s">
        <v>6768</v>
      </c>
      <c r="C484" s="15" t="s">
        <v>10565</v>
      </c>
      <c r="D484" s="15"/>
      <c r="E484" s="15"/>
      <c r="F484" s="15">
        <v>97.0</v>
      </c>
      <c r="G484" s="15">
        <v>47.0</v>
      </c>
      <c r="H484" s="15" t="s">
        <v>16527</v>
      </c>
      <c r="I484" s="15" t="s">
        <v>16528</v>
      </c>
      <c r="J484" s="48"/>
    </row>
    <row r="485">
      <c r="A485" s="15" t="s">
        <v>10567</v>
      </c>
      <c r="B485" s="14" t="s">
        <v>6770</v>
      </c>
      <c r="C485" s="15" t="s">
        <v>10568</v>
      </c>
      <c r="D485" s="15"/>
      <c r="E485" s="15"/>
      <c r="F485" s="15">
        <v>97.0</v>
      </c>
      <c r="G485" s="15">
        <v>47.0</v>
      </c>
      <c r="H485" s="15" t="s">
        <v>16529</v>
      </c>
      <c r="I485" s="15" t="s">
        <v>16530</v>
      </c>
      <c r="J485" s="48"/>
    </row>
    <row r="486">
      <c r="A486" s="15" t="s">
        <v>10570</v>
      </c>
      <c r="B486" s="14" t="s">
        <v>6772</v>
      </c>
      <c r="C486" s="15" t="s">
        <v>10571</v>
      </c>
      <c r="D486" s="15"/>
      <c r="E486" s="15"/>
      <c r="F486" s="15">
        <v>97.0</v>
      </c>
      <c r="G486" s="15">
        <v>47.0</v>
      </c>
      <c r="H486" s="15" t="s">
        <v>16531</v>
      </c>
      <c r="I486" s="15" t="s">
        <v>16532</v>
      </c>
      <c r="J486" s="48"/>
    </row>
    <row r="487">
      <c r="A487" s="15" t="s">
        <v>10573</v>
      </c>
      <c r="B487" s="14" t="s">
        <v>6775</v>
      </c>
      <c r="C487" s="15" t="s">
        <v>10574</v>
      </c>
      <c r="D487" s="15"/>
      <c r="E487" s="15"/>
      <c r="F487" s="15">
        <v>97.0</v>
      </c>
      <c r="G487" s="15">
        <v>47.0</v>
      </c>
      <c r="H487" s="15" t="s">
        <v>16533</v>
      </c>
      <c r="I487" s="15" t="s">
        <v>16534</v>
      </c>
      <c r="J487" s="48"/>
    </row>
    <row r="488">
      <c r="A488" s="15" t="s">
        <v>10575</v>
      </c>
      <c r="B488" s="14" t="s">
        <v>6778</v>
      </c>
      <c r="C488" s="15" t="s">
        <v>10576</v>
      </c>
      <c r="D488" s="15"/>
      <c r="E488" s="15"/>
      <c r="F488" s="15">
        <v>97.0</v>
      </c>
      <c r="G488" s="15">
        <v>47.0</v>
      </c>
      <c r="H488" s="15" t="s">
        <v>16535</v>
      </c>
      <c r="I488" s="15" t="s">
        <v>16536</v>
      </c>
      <c r="J488" s="48"/>
    </row>
    <row r="489">
      <c r="A489" s="15" t="s">
        <v>10578</v>
      </c>
      <c r="B489" s="14" t="s">
        <v>6781</v>
      </c>
      <c r="C489" s="15" t="s">
        <v>10579</v>
      </c>
      <c r="D489" s="15"/>
      <c r="E489" s="15"/>
      <c r="F489" s="15">
        <v>97.0</v>
      </c>
      <c r="G489" s="15">
        <v>47.0</v>
      </c>
      <c r="H489" s="15" t="s">
        <v>16537</v>
      </c>
      <c r="I489" s="15" t="s">
        <v>16538</v>
      </c>
      <c r="J489" s="48"/>
    </row>
    <row r="490">
      <c r="A490" s="15" t="s">
        <v>10581</v>
      </c>
      <c r="B490" s="14" t="s">
        <v>6783</v>
      </c>
      <c r="C490" s="15" t="s">
        <v>10582</v>
      </c>
      <c r="D490" s="15"/>
      <c r="E490" s="15"/>
      <c r="F490" s="15">
        <v>97.0</v>
      </c>
      <c r="G490" s="15">
        <v>47.0</v>
      </c>
      <c r="H490" s="15" t="s">
        <v>16539</v>
      </c>
      <c r="I490" s="15" t="s">
        <v>16540</v>
      </c>
      <c r="J490" s="48"/>
    </row>
    <row r="491">
      <c r="A491" s="15" t="s">
        <v>10584</v>
      </c>
      <c r="B491" s="14" t="s">
        <v>6785</v>
      </c>
      <c r="C491" s="15" t="s">
        <v>10585</v>
      </c>
      <c r="D491" s="15"/>
      <c r="E491" s="15"/>
      <c r="F491" s="15">
        <v>97.0</v>
      </c>
      <c r="G491" s="15">
        <v>47.0</v>
      </c>
      <c r="H491" s="15" t="s">
        <v>16541</v>
      </c>
      <c r="I491" s="15" t="s">
        <v>16542</v>
      </c>
      <c r="J491" s="48"/>
    </row>
    <row r="492">
      <c r="A492" s="15" t="s">
        <v>10587</v>
      </c>
      <c r="B492" s="14" t="s">
        <v>6787</v>
      </c>
      <c r="C492" s="15" t="s">
        <v>10588</v>
      </c>
      <c r="D492" s="15"/>
      <c r="E492" s="15"/>
      <c r="F492" s="15">
        <v>98.0</v>
      </c>
      <c r="G492" s="15">
        <v>0.0</v>
      </c>
      <c r="H492" s="15" t="s">
        <v>10588</v>
      </c>
      <c r="I492" s="15" t="s">
        <v>16543</v>
      </c>
      <c r="J492" s="48"/>
    </row>
    <row r="493">
      <c r="A493" s="15" t="s">
        <v>10590</v>
      </c>
      <c r="B493" s="14" t="s">
        <v>6790</v>
      </c>
      <c r="C493" s="15" t="s">
        <v>10591</v>
      </c>
      <c r="D493" s="15"/>
      <c r="E493" s="15"/>
      <c r="F493" s="15">
        <v>98.0</v>
      </c>
      <c r="G493" s="15">
        <v>0.0</v>
      </c>
      <c r="H493" s="15" t="s">
        <v>16544</v>
      </c>
      <c r="I493" s="15" t="s">
        <v>16545</v>
      </c>
      <c r="J493" s="48"/>
    </row>
    <row r="494">
      <c r="A494" s="15" t="s">
        <v>10593</v>
      </c>
      <c r="B494" s="14" t="s">
        <v>6792</v>
      </c>
      <c r="C494" s="15" t="s">
        <v>10594</v>
      </c>
      <c r="D494" s="15"/>
      <c r="E494" s="15"/>
      <c r="F494" s="15">
        <v>98.0</v>
      </c>
      <c r="G494" s="15">
        <v>0.0</v>
      </c>
      <c r="H494" s="15" t="s">
        <v>16546</v>
      </c>
      <c r="I494" s="15" t="s">
        <v>16547</v>
      </c>
      <c r="J494" s="48"/>
    </row>
    <row r="495">
      <c r="A495" s="15" t="s">
        <v>10596</v>
      </c>
      <c r="B495" s="14" t="s">
        <v>6795</v>
      </c>
      <c r="C495" s="15" t="s">
        <v>10597</v>
      </c>
      <c r="D495" s="15"/>
      <c r="E495" s="15"/>
      <c r="F495" s="15">
        <v>98.0</v>
      </c>
      <c r="G495" s="15">
        <v>0.0</v>
      </c>
      <c r="H495" s="15" t="s">
        <v>16548</v>
      </c>
      <c r="I495" s="15" t="s">
        <v>16549</v>
      </c>
      <c r="J495" s="48"/>
    </row>
    <row r="496">
      <c r="A496" s="15" t="s">
        <v>10599</v>
      </c>
      <c r="B496" s="14" t="s">
        <v>6797</v>
      </c>
      <c r="C496" s="15" t="s">
        <v>10600</v>
      </c>
      <c r="D496" s="15"/>
      <c r="E496" s="15"/>
      <c r="F496" s="15">
        <v>98.0</v>
      </c>
      <c r="G496" s="15">
        <v>0.0</v>
      </c>
      <c r="H496" s="15" t="s">
        <v>16550</v>
      </c>
      <c r="I496" s="15" t="s">
        <v>16551</v>
      </c>
      <c r="J496" s="48"/>
    </row>
    <row r="497">
      <c r="A497" s="15"/>
      <c r="B497" s="14"/>
      <c r="C497" s="15"/>
      <c r="D497" s="15"/>
      <c r="E497" s="15"/>
      <c r="F497" s="15">
        <v>98.0</v>
      </c>
      <c r="G497" s="15">
        <v>0.0</v>
      </c>
      <c r="H497" s="15" t="s">
        <v>16552</v>
      </c>
      <c r="I497" s="15" t="s">
        <v>16553</v>
      </c>
      <c r="J497" s="48"/>
    </row>
    <row r="498">
      <c r="A498" s="15" t="s">
        <v>10602</v>
      </c>
      <c r="B498" s="14" t="s">
        <v>6800</v>
      </c>
      <c r="C498" s="15" t="s">
        <v>10603</v>
      </c>
      <c r="D498" s="15"/>
      <c r="E498" s="15"/>
      <c r="F498" s="15">
        <v>98.0</v>
      </c>
      <c r="G498" s="15">
        <v>0.0</v>
      </c>
      <c r="H498" s="15" t="s">
        <v>16554</v>
      </c>
      <c r="I498" s="15" t="s">
        <v>16555</v>
      </c>
      <c r="J498" s="48"/>
    </row>
    <row r="499">
      <c r="A499" s="15" t="s">
        <v>10605</v>
      </c>
      <c r="B499" s="14" t="s">
        <v>6802</v>
      </c>
      <c r="C499" s="15" t="s">
        <v>10606</v>
      </c>
      <c r="D499" s="15"/>
      <c r="E499" s="15"/>
      <c r="F499" s="15">
        <v>98.0</v>
      </c>
      <c r="G499" s="15">
        <v>0.0</v>
      </c>
      <c r="H499" s="15" t="s">
        <v>10606</v>
      </c>
      <c r="I499" s="15" t="s">
        <v>16556</v>
      </c>
      <c r="J499" s="48"/>
    </row>
    <row r="500">
      <c r="A500" s="15" t="s">
        <v>10608</v>
      </c>
      <c r="B500" s="14" t="s">
        <v>6805</v>
      </c>
      <c r="C500" s="15" t="s">
        <v>10609</v>
      </c>
      <c r="D500" s="15"/>
      <c r="E500" s="15"/>
      <c r="F500" s="15">
        <v>98.0</v>
      </c>
      <c r="G500" s="15">
        <v>0.0</v>
      </c>
      <c r="H500" s="15" t="s">
        <v>16557</v>
      </c>
      <c r="I500" s="15" t="s">
        <v>16558</v>
      </c>
      <c r="J500" s="48"/>
    </row>
    <row r="501">
      <c r="A501" s="15" t="s">
        <v>10611</v>
      </c>
      <c r="B501" s="14" t="s">
        <v>6808</v>
      </c>
      <c r="C501" s="15" t="s">
        <v>10612</v>
      </c>
      <c r="D501" s="15"/>
      <c r="E501" s="15"/>
      <c r="F501" s="15">
        <v>98.0</v>
      </c>
      <c r="G501" s="15">
        <v>0.0</v>
      </c>
      <c r="H501" s="15" t="s">
        <v>16559</v>
      </c>
      <c r="I501" s="15" t="s">
        <v>16560</v>
      </c>
      <c r="J501" s="48"/>
    </row>
    <row r="502">
      <c r="A502" s="15" t="s">
        <v>10614</v>
      </c>
      <c r="B502" s="14" t="s">
        <v>6811</v>
      </c>
      <c r="C502" s="15" t="s">
        <v>10615</v>
      </c>
      <c r="D502" s="15"/>
      <c r="E502" s="15"/>
      <c r="F502" s="15">
        <v>98.0</v>
      </c>
      <c r="G502" s="15">
        <v>0.0</v>
      </c>
      <c r="H502" s="15" t="s">
        <v>16561</v>
      </c>
      <c r="I502" s="15" t="s">
        <v>16562</v>
      </c>
      <c r="J502" s="48"/>
    </row>
    <row r="503">
      <c r="A503" s="15" t="s">
        <v>10617</v>
      </c>
      <c r="B503" s="14" t="s">
        <v>6813</v>
      </c>
      <c r="C503" s="15" t="s">
        <v>10618</v>
      </c>
      <c r="D503" s="15"/>
      <c r="E503" s="15"/>
      <c r="F503" s="15">
        <v>98.0</v>
      </c>
      <c r="G503" s="15">
        <v>0.0</v>
      </c>
      <c r="H503" s="15" t="s">
        <v>16563</v>
      </c>
      <c r="I503" s="15" t="s">
        <v>16564</v>
      </c>
      <c r="J503" s="48"/>
    </row>
    <row r="504">
      <c r="A504" s="15" t="s">
        <v>10620</v>
      </c>
      <c r="B504" s="14" t="s">
        <v>6816</v>
      </c>
      <c r="C504" s="15" t="s">
        <v>10621</v>
      </c>
      <c r="D504" s="15"/>
      <c r="E504" s="15"/>
      <c r="F504" s="15">
        <v>98.0</v>
      </c>
      <c r="G504" s="15">
        <v>0.0</v>
      </c>
      <c r="H504" s="15" t="s">
        <v>16565</v>
      </c>
      <c r="I504" s="15" t="s">
        <v>16566</v>
      </c>
      <c r="J504" s="48"/>
    </row>
    <row r="505">
      <c r="A505" s="15" t="s">
        <v>10623</v>
      </c>
      <c r="B505" s="14" t="s">
        <v>6818</v>
      </c>
      <c r="C505" s="15" t="s">
        <v>10624</v>
      </c>
      <c r="D505" s="15"/>
      <c r="E505" s="15"/>
      <c r="F505" s="15">
        <v>98.0</v>
      </c>
      <c r="G505" s="15">
        <v>0.0</v>
      </c>
      <c r="H505" s="15" t="s">
        <v>10624</v>
      </c>
      <c r="I505" s="15" t="s">
        <v>16567</v>
      </c>
      <c r="J505" s="48"/>
    </row>
    <row r="506">
      <c r="A506" s="15" t="s">
        <v>10626</v>
      </c>
      <c r="B506" s="14" t="s">
        <v>6822</v>
      </c>
      <c r="C506" s="15" t="s">
        <v>10627</v>
      </c>
      <c r="D506" s="15"/>
      <c r="E506" s="15"/>
      <c r="F506" s="15">
        <v>98.0</v>
      </c>
      <c r="G506" s="15">
        <v>0.0</v>
      </c>
      <c r="H506" s="15" t="s">
        <v>16568</v>
      </c>
      <c r="I506" s="15" t="s">
        <v>16569</v>
      </c>
      <c r="J506" s="48"/>
    </row>
    <row r="507">
      <c r="A507" s="15" t="s">
        <v>10629</v>
      </c>
      <c r="B507" s="14" t="s">
        <v>6822</v>
      </c>
      <c r="C507" s="15" t="s">
        <v>10630</v>
      </c>
      <c r="D507" s="15"/>
      <c r="E507" s="15"/>
      <c r="F507" s="15">
        <v>99.0</v>
      </c>
      <c r="G507" s="15">
        <v>48.0</v>
      </c>
      <c r="H507" s="15" t="s">
        <v>10630</v>
      </c>
      <c r="I507" s="15" t="s">
        <v>16570</v>
      </c>
      <c r="J507" s="48"/>
    </row>
    <row r="508">
      <c r="A508" s="15" t="s">
        <v>10632</v>
      </c>
      <c r="B508" s="14" t="s">
        <v>6825</v>
      </c>
      <c r="C508" s="15" t="s">
        <v>10633</v>
      </c>
      <c r="D508" s="15"/>
      <c r="E508" s="15"/>
      <c r="F508" s="15">
        <v>99.0</v>
      </c>
      <c r="G508" s="15">
        <v>48.0</v>
      </c>
      <c r="H508" s="15" t="s">
        <v>16571</v>
      </c>
      <c r="I508" s="15" t="s">
        <v>16572</v>
      </c>
      <c r="J508" s="48"/>
    </row>
    <row r="509">
      <c r="A509" s="15" t="s">
        <v>10634</v>
      </c>
      <c r="B509" s="14" t="s">
        <v>6828</v>
      </c>
      <c r="C509" s="15" t="s">
        <v>10635</v>
      </c>
      <c r="D509" s="15"/>
      <c r="E509" s="15"/>
      <c r="F509" s="15">
        <v>99.0</v>
      </c>
      <c r="G509" s="15">
        <v>48.0</v>
      </c>
      <c r="H509" s="15" t="s">
        <v>16573</v>
      </c>
      <c r="I509" s="15" t="s">
        <v>16574</v>
      </c>
      <c r="J509" s="48"/>
    </row>
    <row r="510">
      <c r="A510" s="15" t="s">
        <v>10637</v>
      </c>
      <c r="B510" s="14" t="s">
        <v>6831</v>
      </c>
      <c r="C510" s="15" t="s">
        <v>10638</v>
      </c>
      <c r="D510" s="15"/>
      <c r="E510" s="15"/>
      <c r="F510" s="15">
        <v>99.0</v>
      </c>
      <c r="G510" s="15">
        <v>48.0</v>
      </c>
      <c r="H510" s="15" t="s">
        <v>16575</v>
      </c>
      <c r="I510" s="15" t="s">
        <v>16576</v>
      </c>
      <c r="J510" s="48"/>
    </row>
    <row r="511">
      <c r="A511" s="15" t="s">
        <v>10640</v>
      </c>
      <c r="B511" s="14" t="s">
        <v>6834</v>
      </c>
      <c r="C511" s="15" t="s">
        <v>10641</v>
      </c>
      <c r="D511" s="15"/>
      <c r="E511" s="15"/>
      <c r="F511" s="15">
        <v>99.0</v>
      </c>
      <c r="G511" s="15">
        <v>48.0</v>
      </c>
      <c r="H511" s="15" t="s">
        <v>16577</v>
      </c>
      <c r="I511" s="15" t="s">
        <v>16578</v>
      </c>
      <c r="J511" s="48"/>
    </row>
    <row r="512">
      <c r="A512" s="15"/>
      <c r="B512" s="14"/>
      <c r="C512" s="15"/>
      <c r="D512" s="15"/>
      <c r="E512" s="15"/>
      <c r="F512" s="15">
        <v>99.0</v>
      </c>
      <c r="G512" s="15">
        <v>48.0</v>
      </c>
      <c r="H512" s="15" t="s">
        <v>16579</v>
      </c>
      <c r="I512" s="15" t="s">
        <v>16580</v>
      </c>
      <c r="J512" s="48"/>
    </row>
    <row r="513">
      <c r="A513" s="15" t="s">
        <v>10643</v>
      </c>
      <c r="B513" s="14" t="s">
        <v>6836</v>
      </c>
      <c r="C513" s="15" t="s">
        <v>10644</v>
      </c>
      <c r="D513" s="15"/>
      <c r="E513" s="15"/>
      <c r="F513" s="15">
        <v>99.0</v>
      </c>
      <c r="G513" s="15">
        <v>48.0</v>
      </c>
      <c r="H513" s="15" t="s">
        <v>16581</v>
      </c>
      <c r="I513" s="15" t="s">
        <v>16582</v>
      </c>
      <c r="J513" s="48"/>
    </row>
    <row r="514">
      <c r="A514" s="15" t="s">
        <v>10646</v>
      </c>
      <c r="B514" s="14" t="s">
        <v>6838</v>
      </c>
      <c r="C514" s="15" t="s">
        <v>10647</v>
      </c>
      <c r="D514" s="15"/>
      <c r="E514" s="15"/>
      <c r="F514" s="15">
        <v>99.0</v>
      </c>
      <c r="G514" s="15">
        <v>48.0</v>
      </c>
      <c r="H514" s="15" t="s">
        <v>16583</v>
      </c>
      <c r="I514" s="15" t="s">
        <v>16584</v>
      </c>
      <c r="J514" s="48"/>
    </row>
    <row r="515">
      <c r="A515" s="15"/>
      <c r="B515" s="14"/>
      <c r="C515" s="15"/>
      <c r="D515" s="15"/>
      <c r="E515" s="15"/>
      <c r="F515" s="15">
        <v>99.0</v>
      </c>
      <c r="G515" s="15">
        <v>48.0</v>
      </c>
      <c r="H515" s="15" t="s">
        <v>16585</v>
      </c>
      <c r="I515" s="15" t="s">
        <v>16586</v>
      </c>
      <c r="J515" s="48"/>
    </row>
    <row r="516">
      <c r="A516" s="15" t="s">
        <v>10649</v>
      </c>
      <c r="B516" s="14" t="s">
        <v>6841</v>
      </c>
      <c r="C516" s="15" t="s">
        <v>10650</v>
      </c>
      <c r="D516" s="15"/>
      <c r="E516" s="15"/>
      <c r="F516" s="15">
        <v>99.0</v>
      </c>
      <c r="G516" s="15">
        <v>48.0</v>
      </c>
      <c r="H516" s="15" t="s">
        <v>16587</v>
      </c>
      <c r="I516" s="15" t="s">
        <v>16588</v>
      </c>
      <c r="J516" s="48"/>
    </row>
    <row r="517">
      <c r="A517" s="15" t="s">
        <v>10652</v>
      </c>
      <c r="B517" s="14" t="s">
        <v>6844</v>
      </c>
      <c r="C517" s="15" t="s">
        <v>10653</v>
      </c>
      <c r="D517" s="15"/>
      <c r="E517" s="15"/>
      <c r="F517" s="15">
        <v>99.0</v>
      </c>
      <c r="G517" s="15">
        <v>48.0</v>
      </c>
      <c r="H517" s="15" t="s">
        <v>10653</v>
      </c>
      <c r="I517" s="15" t="s">
        <v>16589</v>
      </c>
      <c r="J517" s="48"/>
    </row>
    <row r="518">
      <c r="A518" s="15"/>
      <c r="B518" s="14"/>
      <c r="C518" s="15"/>
      <c r="D518" s="15"/>
      <c r="E518" s="15"/>
      <c r="F518" s="15">
        <v>99.0</v>
      </c>
      <c r="G518" s="15">
        <v>48.0</v>
      </c>
      <c r="H518" s="15" t="s">
        <v>16590</v>
      </c>
      <c r="I518" s="15" t="s">
        <v>16591</v>
      </c>
      <c r="J518" s="48"/>
    </row>
    <row r="519">
      <c r="A519" s="15" t="s">
        <v>10658</v>
      </c>
      <c r="B519" s="14" t="s">
        <v>6848</v>
      </c>
      <c r="C519" s="15" t="s">
        <v>10659</v>
      </c>
      <c r="D519" s="15"/>
      <c r="E519" s="15"/>
      <c r="F519" s="15">
        <v>99.0</v>
      </c>
      <c r="G519" s="15">
        <v>48.0</v>
      </c>
      <c r="H519" s="15" t="s">
        <v>16592</v>
      </c>
      <c r="I519" s="15" t="s">
        <v>16593</v>
      </c>
      <c r="J519" s="48"/>
    </row>
    <row r="520">
      <c r="A520" s="15" t="s">
        <v>10661</v>
      </c>
      <c r="B520" s="14" t="s">
        <v>6851</v>
      </c>
      <c r="C520" s="15" t="s">
        <v>10662</v>
      </c>
      <c r="D520" s="15"/>
      <c r="E520" s="15"/>
      <c r="F520" s="15">
        <v>99.0</v>
      </c>
      <c r="G520" s="15">
        <v>48.0</v>
      </c>
      <c r="H520" s="15" t="s">
        <v>16594</v>
      </c>
      <c r="I520" s="15" t="s">
        <v>16595</v>
      </c>
      <c r="J520" s="48"/>
    </row>
    <row r="521">
      <c r="A521" s="15" t="s">
        <v>10664</v>
      </c>
      <c r="B521" s="14" t="s">
        <v>6854</v>
      </c>
      <c r="C521" s="15" t="s">
        <v>10665</v>
      </c>
      <c r="D521" s="15"/>
      <c r="E521" s="15"/>
      <c r="F521" s="15">
        <v>100.0</v>
      </c>
      <c r="G521" s="15">
        <v>0.0</v>
      </c>
      <c r="H521" s="15" t="s">
        <v>16596</v>
      </c>
      <c r="I521" s="15" t="s">
        <v>16597</v>
      </c>
      <c r="J521" s="48"/>
    </row>
    <row r="522">
      <c r="A522" s="15" t="s">
        <v>10667</v>
      </c>
      <c r="B522" s="14" t="s">
        <v>6857</v>
      </c>
      <c r="C522" s="15" t="s">
        <v>10668</v>
      </c>
      <c r="D522" s="15"/>
      <c r="E522" s="15"/>
      <c r="F522" s="15">
        <v>100.0</v>
      </c>
      <c r="G522" s="15">
        <v>0.0</v>
      </c>
      <c r="H522" s="15" t="s">
        <v>16598</v>
      </c>
      <c r="I522" s="15" t="s">
        <v>16599</v>
      </c>
      <c r="J522" s="48"/>
    </row>
    <row r="523">
      <c r="A523" s="15" t="s">
        <v>10670</v>
      </c>
      <c r="B523" s="14" t="s">
        <v>6860</v>
      </c>
      <c r="C523" s="15" t="s">
        <v>10671</v>
      </c>
      <c r="D523" s="15"/>
      <c r="E523" s="15"/>
      <c r="F523" s="15">
        <v>100.0</v>
      </c>
      <c r="G523" s="15">
        <v>0.0</v>
      </c>
      <c r="H523" s="15" t="s">
        <v>10671</v>
      </c>
      <c r="I523" s="15" t="s">
        <v>16600</v>
      </c>
      <c r="J523" s="48"/>
    </row>
    <row r="524">
      <c r="A524" s="15"/>
      <c r="B524" s="14"/>
      <c r="C524" s="15"/>
      <c r="D524" s="15"/>
      <c r="E524" s="15"/>
      <c r="F524" s="15">
        <v>101.0</v>
      </c>
      <c r="G524" s="15">
        <v>49.0</v>
      </c>
      <c r="H524" s="15" t="s">
        <v>16601</v>
      </c>
      <c r="I524" s="15" t="s">
        <v>16602</v>
      </c>
      <c r="J524" s="48"/>
    </row>
    <row r="525">
      <c r="A525" s="15" t="s">
        <v>10673</v>
      </c>
      <c r="B525" s="14" t="s">
        <v>6863</v>
      </c>
      <c r="C525" s="15" t="s">
        <v>10674</v>
      </c>
      <c r="D525" s="15"/>
      <c r="E525" s="15"/>
      <c r="F525" s="15">
        <v>101.0</v>
      </c>
      <c r="G525" s="15">
        <v>49.0</v>
      </c>
      <c r="H525" s="15" t="s">
        <v>16603</v>
      </c>
      <c r="I525" s="15" t="s">
        <v>16604</v>
      </c>
      <c r="J525" s="48"/>
    </row>
    <row r="526">
      <c r="A526" s="15" t="s">
        <v>10676</v>
      </c>
      <c r="B526" s="14" t="s">
        <v>6866</v>
      </c>
      <c r="C526" s="15" t="s">
        <v>10677</v>
      </c>
      <c r="D526" s="15"/>
      <c r="E526" s="15"/>
      <c r="F526" s="15">
        <v>101.0</v>
      </c>
      <c r="G526" s="15">
        <v>49.0</v>
      </c>
      <c r="H526" s="15" t="s">
        <v>16605</v>
      </c>
      <c r="I526" s="15" t="s">
        <v>16606</v>
      </c>
      <c r="J526" s="48"/>
    </row>
    <row r="527">
      <c r="A527" s="15" t="s">
        <v>10679</v>
      </c>
      <c r="B527" s="14" t="s">
        <v>6869</v>
      </c>
      <c r="C527" s="15" t="s">
        <v>10680</v>
      </c>
      <c r="D527" s="15"/>
      <c r="E527" s="15"/>
      <c r="F527" s="15">
        <v>101.0</v>
      </c>
      <c r="G527" s="15">
        <v>49.0</v>
      </c>
      <c r="H527" s="15" t="s">
        <v>10680</v>
      </c>
      <c r="I527" s="15" t="s">
        <v>16607</v>
      </c>
      <c r="J527" s="48"/>
    </row>
    <row r="528">
      <c r="A528" s="15" t="s">
        <v>10682</v>
      </c>
      <c r="B528" s="14" t="s">
        <v>6872</v>
      </c>
      <c r="C528" s="15" t="s">
        <v>10683</v>
      </c>
      <c r="D528" s="15"/>
      <c r="E528" s="15"/>
      <c r="F528" s="15">
        <v>101.0</v>
      </c>
      <c r="G528" s="15">
        <v>49.0</v>
      </c>
      <c r="H528" s="15" t="s">
        <v>16608</v>
      </c>
      <c r="I528" s="15" t="s">
        <v>16609</v>
      </c>
      <c r="J528" s="48"/>
    </row>
    <row r="529">
      <c r="A529" s="15" t="s">
        <v>10685</v>
      </c>
      <c r="B529" s="14" t="s">
        <v>6874</v>
      </c>
      <c r="C529" s="15" t="s">
        <v>10686</v>
      </c>
      <c r="D529" s="15"/>
      <c r="E529" s="15"/>
      <c r="F529" s="15">
        <v>101.0</v>
      </c>
      <c r="G529" s="15">
        <v>49.0</v>
      </c>
      <c r="H529" s="15" t="s">
        <v>13405</v>
      </c>
      <c r="I529" s="15" t="s">
        <v>16610</v>
      </c>
      <c r="J529" s="48"/>
    </row>
    <row r="530">
      <c r="A530" s="15" t="s">
        <v>10687</v>
      </c>
      <c r="B530" s="14" t="s">
        <v>6876</v>
      </c>
      <c r="C530" s="15" t="s">
        <v>10688</v>
      </c>
      <c r="D530" s="15"/>
      <c r="E530" s="15"/>
      <c r="F530" s="15">
        <v>101.0</v>
      </c>
      <c r="G530" s="15">
        <v>49.0</v>
      </c>
      <c r="H530" s="15" t="s">
        <v>13408</v>
      </c>
      <c r="I530" s="15" t="s">
        <v>16611</v>
      </c>
      <c r="J530" s="48"/>
    </row>
    <row r="531">
      <c r="A531" s="15" t="s">
        <v>10690</v>
      </c>
      <c r="B531" s="14" t="s">
        <v>6878</v>
      </c>
      <c r="C531" s="15" t="s">
        <v>10691</v>
      </c>
      <c r="D531" s="15"/>
      <c r="E531" s="15"/>
      <c r="F531" s="15">
        <v>101.0</v>
      </c>
      <c r="G531" s="15">
        <v>49.0</v>
      </c>
      <c r="H531" s="15" t="s">
        <v>16612</v>
      </c>
      <c r="I531" s="15" t="s">
        <v>16613</v>
      </c>
      <c r="J531" s="48"/>
    </row>
    <row r="532">
      <c r="A532" s="15" t="s">
        <v>10693</v>
      </c>
      <c r="B532" s="14" t="s">
        <v>6880</v>
      </c>
      <c r="C532" s="15" t="s">
        <v>10694</v>
      </c>
      <c r="D532" s="15"/>
      <c r="E532" s="15"/>
      <c r="F532" s="15">
        <v>101.0</v>
      </c>
      <c r="G532" s="15">
        <v>49.0</v>
      </c>
      <c r="H532" s="15" t="s">
        <v>16614</v>
      </c>
      <c r="I532" s="15" t="s">
        <v>16615</v>
      </c>
      <c r="J532" s="48"/>
    </row>
    <row r="533">
      <c r="A533" s="15" t="s">
        <v>10696</v>
      </c>
      <c r="B533" s="14" t="s">
        <v>6883</v>
      </c>
      <c r="C533" s="15" t="s">
        <v>10697</v>
      </c>
      <c r="D533" s="15"/>
      <c r="E533" s="15"/>
      <c r="F533" s="15">
        <v>101.0</v>
      </c>
      <c r="G533" s="15">
        <v>49.0</v>
      </c>
      <c r="H533" s="15" t="s">
        <v>16616</v>
      </c>
      <c r="I533" s="15" t="s">
        <v>16617</v>
      </c>
      <c r="J533" s="48"/>
    </row>
    <row r="534">
      <c r="A534" s="15" t="s">
        <v>10699</v>
      </c>
      <c r="B534" s="14" t="s">
        <v>6885</v>
      </c>
      <c r="C534" s="15" t="s">
        <v>10700</v>
      </c>
      <c r="D534" s="15"/>
      <c r="E534" s="15"/>
      <c r="F534" s="15">
        <v>102.0</v>
      </c>
      <c r="G534" s="15">
        <v>0.0</v>
      </c>
      <c r="H534" s="15" t="s">
        <v>16618</v>
      </c>
      <c r="I534" s="15" t="s">
        <v>16619</v>
      </c>
      <c r="J534" s="48"/>
    </row>
    <row r="535">
      <c r="A535" s="15" t="s">
        <v>10702</v>
      </c>
      <c r="B535" s="14" t="s">
        <v>6888</v>
      </c>
      <c r="C535" s="15" t="s">
        <v>10703</v>
      </c>
      <c r="D535" s="15"/>
      <c r="E535" s="15"/>
      <c r="F535" s="15">
        <v>102.0</v>
      </c>
      <c r="G535" s="15">
        <v>0.0</v>
      </c>
      <c r="H535" s="15" t="s">
        <v>10703</v>
      </c>
      <c r="I535" s="15" t="s">
        <v>16620</v>
      </c>
      <c r="J535" s="48"/>
    </row>
    <row r="536">
      <c r="A536" s="15" t="s">
        <v>10705</v>
      </c>
      <c r="B536" s="14" t="s">
        <v>6890</v>
      </c>
      <c r="C536" s="15" t="s">
        <v>10706</v>
      </c>
      <c r="D536" s="15"/>
      <c r="E536" s="15"/>
      <c r="F536" s="15">
        <v>102.0</v>
      </c>
      <c r="G536" s="15">
        <v>0.0</v>
      </c>
      <c r="H536" s="15" t="s">
        <v>16621</v>
      </c>
      <c r="I536" s="15" t="s">
        <v>16622</v>
      </c>
      <c r="J536" s="48"/>
    </row>
    <row r="537">
      <c r="A537" s="15" t="s">
        <v>10708</v>
      </c>
      <c r="B537" s="14" t="s">
        <v>6893</v>
      </c>
      <c r="C537" s="15" t="s">
        <v>10709</v>
      </c>
      <c r="D537" s="15"/>
      <c r="E537" s="15"/>
      <c r="F537" s="15">
        <v>102.0</v>
      </c>
      <c r="G537" s="15">
        <v>0.0</v>
      </c>
      <c r="H537" s="15" t="s">
        <v>16623</v>
      </c>
      <c r="I537" s="15" t="s">
        <v>16624</v>
      </c>
      <c r="J537" s="48"/>
    </row>
    <row r="538">
      <c r="A538" s="15" t="s">
        <v>10711</v>
      </c>
      <c r="B538" s="14" t="s">
        <v>6896</v>
      </c>
      <c r="C538" s="15" t="s">
        <v>10712</v>
      </c>
      <c r="D538" s="15"/>
      <c r="E538" s="15"/>
      <c r="F538" s="15">
        <v>102.0</v>
      </c>
      <c r="G538" s="15">
        <v>0.0</v>
      </c>
      <c r="H538" s="15" t="s">
        <v>16625</v>
      </c>
      <c r="I538" s="15" t="s">
        <v>16626</v>
      </c>
      <c r="J538" s="48"/>
    </row>
    <row r="539">
      <c r="A539" s="15" t="s">
        <v>10714</v>
      </c>
      <c r="B539" s="14" t="s">
        <v>6898</v>
      </c>
      <c r="C539" s="15" t="s">
        <v>10715</v>
      </c>
      <c r="D539" s="15"/>
      <c r="E539" s="15"/>
      <c r="F539" s="15">
        <v>102.0</v>
      </c>
      <c r="G539" s="15">
        <v>0.0</v>
      </c>
      <c r="H539" s="15" t="s">
        <v>16627</v>
      </c>
      <c r="I539" s="15" t="s">
        <v>16628</v>
      </c>
      <c r="J539" s="48"/>
    </row>
    <row r="540">
      <c r="A540" s="15" t="s">
        <v>10717</v>
      </c>
      <c r="B540" s="14" t="s">
        <v>6900</v>
      </c>
      <c r="C540" s="15" t="s">
        <v>10718</v>
      </c>
      <c r="D540" s="15"/>
      <c r="E540" s="15"/>
      <c r="F540" s="15">
        <v>103.0</v>
      </c>
      <c r="G540" s="15">
        <v>50.0</v>
      </c>
      <c r="H540" s="15" t="s">
        <v>10718</v>
      </c>
      <c r="I540" s="15" t="s">
        <v>16629</v>
      </c>
      <c r="J540" s="48"/>
    </row>
    <row r="541">
      <c r="A541" s="15" t="s">
        <v>10720</v>
      </c>
      <c r="B541" s="14" t="s">
        <v>6903</v>
      </c>
      <c r="C541" s="15" t="s">
        <v>10721</v>
      </c>
      <c r="D541" s="15"/>
      <c r="E541" s="15"/>
      <c r="F541" s="15">
        <v>103.0</v>
      </c>
      <c r="G541" s="15">
        <v>50.0</v>
      </c>
      <c r="H541" s="15" t="s">
        <v>16630</v>
      </c>
      <c r="I541" s="15" t="s">
        <v>16631</v>
      </c>
      <c r="J541" s="48"/>
    </row>
    <row r="542">
      <c r="A542" s="15" t="s">
        <v>10723</v>
      </c>
      <c r="B542" s="14" t="s">
        <v>6905</v>
      </c>
      <c r="C542" s="15" t="s">
        <v>10724</v>
      </c>
      <c r="D542" s="15"/>
      <c r="E542" s="15"/>
      <c r="F542" s="15">
        <v>103.0</v>
      </c>
      <c r="G542" s="15">
        <v>50.0</v>
      </c>
      <c r="H542" s="15" t="s">
        <v>16632</v>
      </c>
      <c r="I542" s="15" t="s">
        <v>16633</v>
      </c>
      <c r="J542" s="48"/>
    </row>
    <row r="543">
      <c r="A543" s="15" t="s">
        <v>10726</v>
      </c>
      <c r="B543" s="14" t="s">
        <v>6908</v>
      </c>
      <c r="C543" s="15" t="s">
        <v>10727</v>
      </c>
      <c r="D543" s="15"/>
      <c r="E543" s="15"/>
      <c r="F543" s="15">
        <v>103.0</v>
      </c>
      <c r="G543" s="15">
        <v>50.0</v>
      </c>
      <c r="H543" s="15" t="s">
        <v>16634</v>
      </c>
      <c r="I543" s="15" t="s">
        <v>16635</v>
      </c>
      <c r="J543" s="48"/>
    </row>
    <row r="544">
      <c r="A544" s="15" t="s">
        <v>10729</v>
      </c>
      <c r="B544" s="14" t="s">
        <v>6911</v>
      </c>
      <c r="C544" s="15" t="s">
        <v>10730</v>
      </c>
      <c r="D544" s="15"/>
      <c r="E544" s="15"/>
      <c r="F544" s="15">
        <v>103.0</v>
      </c>
      <c r="G544" s="15">
        <v>50.0</v>
      </c>
      <c r="H544" s="15" t="s">
        <v>16636</v>
      </c>
      <c r="I544" s="15" t="s">
        <v>16637</v>
      </c>
      <c r="J544" s="48"/>
    </row>
    <row r="545">
      <c r="A545" s="15" t="s">
        <v>10732</v>
      </c>
      <c r="B545" s="14" t="s">
        <v>6913</v>
      </c>
      <c r="C545" s="15" t="s">
        <v>10733</v>
      </c>
      <c r="D545" s="15"/>
      <c r="E545" s="15"/>
      <c r="F545" s="15">
        <v>103.0</v>
      </c>
      <c r="G545" s="15">
        <v>50.0</v>
      </c>
      <c r="H545" s="15" t="s">
        <v>16638</v>
      </c>
      <c r="I545" s="15" t="s">
        <v>16639</v>
      </c>
      <c r="J545" s="48"/>
    </row>
    <row r="546">
      <c r="A546" s="15" t="s">
        <v>10735</v>
      </c>
      <c r="B546" s="14" t="s">
        <v>6915</v>
      </c>
      <c r="C546" s="15" t="s">
        <v>10736</v>
      </c>
      <c r="D546" s="15"/>
      <c r="E546" s="15"/>
      <c r="F546" s="15">
        <v>103.0</v>
      </c>
      <c r="G546" s="15">
        <v>50.0</v>
      </c>
      <c r="H546" s="15" t="s">
        <v>16640</v>
      </c>
      <c r="I546" s="15" t="s">
        <v>16641</v>
      </c>
      <c r="J546" s="48"/>
    </row>
    <row r="547">
      <c r="A547" s="15" t="s">
        <v>10738</v>
      </c>
      <c r="B547" s="14" t="s">
        <v>6918</v>
      </c>
      <c r="C547" s="15" t="s">
        <v>10739</v>
      </c>
      <c r="D547" s="15"/>
      <c r="E547" s="15"/>
      <c r="F547" s="15">
        <v>104.0</v>
      </c>
      <c r="G547" s="15">
        <v>0.0</v>
      </c>
      <c r="H547" s="15" t="s">
        <v>10739</v>
      </c>
      <c r="I547" s="15" t="s">
        <v>16642</v>
      </c>
      <c r="J547" s="48"/>
    </row>
    <row r="548">
      <c r="A548" s="15" t="s">
        <v>10741</v>
      </c>
      <c r="B548" s="14" t="s">
        <v>6921</v>
      </c>
      <c r="C548" s="15" t="s">
        <v>10742</v>
      </c>
      <c r="D548" s="15"/>
      <c r="E548" s="15"/>
      <c r="F548" s="15">
        <v>104.0</v>
      </c>
      <c r="G548" s="15">
        <v>0.0</v>
      </c>
      <c r="H548" s="15" t="s">
        <v>16643</v>
      </c>
      <c r="I548" s="15" t="s">
        <v>16644</v>
      </c>
      <c r="J548" s="48"/>
    </row>
    <row r="549">
      <c r="A549" s="15" t="s">
        <v>10744</v>
      </c>
      <c r="B549" s="14" t="s">
        <v>6924</v>
      </c>
      <c r="C549" s="15" t="s">
        <v>10745</v>
      </c>
      <c r="D549" s="15"/>
      <c r="E549" s="15"/>
      <c r="F549" s="15">
        <v>104.0</v>
      </c>
      <c r="G549" s="15">
        <v>0.0</v>
      </c>
      <c r="H549" s="15" t="s">
        <v>16645</v>
      </c>
      <c r="I549" s="15" t="s">
        <v>16646</v>
      </c>
      <c r="J549" s="48"/>
    </row>
    <row r="550">
      <c r="A550" s="15" t="s">
        <v>10747</v>
      </c>
      <c r="B550" s="14" t="s">
        <v>6927</v>
      </c>
      <c r="C550" s="15" t="s">
        <v>10748</v>
      </c>
      <c r="D550" s="15"/>
      <c r="E550" s="15"/>
      <c r="F550" s="15">
        <v>104.0</v>
      </c>
      <c r="G550" s="15">
        <v>0.0</v>
      </c>
      <c r="H550" s="15" t="s">
        <v>16647</v>
      </c>
      <c r="I550" s="15" t="s">
        <v>16648</v>
      </c>
      <c r="J550" s="48"/>
    </row>
    <row r="551">
      <c r="A551" s="15" t="s">
        <v>10750</v>
      </c>
      <c r="B551" s="14" t="s">
        <v>6930</v>
      </c>
      <c r="C551" s="15" t="s">
        <v>10751</v>
      </c>
      <c r="D551" s="15"/>
      <c r="E551" s="15"/>
      <c r="F551" s="15">
        <v>104.0</v>
      </c>
      <c r="G551" s="15">
        <v>0.0</v>
      </c>
      <c r="H551" s="15" t="s">
        <v>16649</v>
      </c>
      <c r="I551" s="15" t="s">
        <v>16650</v>
      </c>
      <c r="J551" s="48"/>
    </row>
    <row r="552">
      <c r="A552" s="15" t="s">
        <v>10753</v>
      </c>
      <c r="B552" s="14" t="s">
        <v>6933</v>
      </c>
      <c r="C552" s="15" t="s">
        <v>10754</v>
      </c>
      <c r="D552" s="15"/>
      <c r="E552" s="15"/>
      <c r="F552" s="15">
        <v>104.0</v>
      </c>
      <c r="G552" s="15">
        <v>0.0</v>
      </c>
      <c r="H552" s="15" t="s">
        <v>10754</v>
      </c>
      <c r="I552" s="15" t="s">
        <v>16651</v>
      </c>
      <c r="J552" s="48"/>
    </row>
    <row r="553">
      <c r="A553" s="15" t="s">
        <v>10756</v>
      </c>
      <c r="B553" s="14" t="s">
        <v>6935</v>
      </c>
      <c r="C553" s="15" t="s">
        <v>10757</v>
      </c>
      <c r="D553" s="15"/>
      <c r="E553" s="15"/>
      <c r="F553" s="15">
        <v>104.0</v>
      </c>
      <c r="G553" s="15">
        <v>0.0</v>
      </c>
      <c r="H553" s="15" t="s">
        <v>16652</v>
      </c>
      <c r="I553" s="15" t="s">
        <v>16653</v>
      </c>
      <c r="J553" s="48"/>
    </row>
    <row r="554">
      <c r="A554" s="15" t="s">
        <v>10759</v>
      </c>
      <c r="B554" s="14" t="s">
        <v>6938</v>
      </c>
      <c r="C554" s="15" t="s">
        <v>10760</v>
      </c>
      <c r="D554" s="15"/>
      <c r="E554" s="15"/>
      <c r="F554" s="15">
        <v>104.0</v>
      </c>
      <c r="G554" s="15">
        <v>0.0</v>
      </c>
      <c r="H554" s="15" t="s">
        <v>16654</v>
      </c>
      <c r="I554" s="15" t="s">
        <v>16655</v>
      </c>
      <c r="J554" s="48"/>
    </row>
    <row r="555">
      <c r="A555" s="15" t="s">
        <v>10762</v>
      </c>
      <c r="B555" s="14" t="s">
        <v>6941</v>
      </c>
      <c r="C555" s="15" t="s">
        <v>10763</v>
      </c>
      <c r="D555" s="15"/>
      <c r="E555" s="15"/>
      <c r="F555" s="15">
        <v>104.0</v>
      </c>
      <c r="G555" s="15">
        <v>0.0</v>
      </c>
      <c r="H555" s="15" t="s">
        <v>16656</v>
      </c>
      <c r="I555" s="15" t="s">
        <v>16657</v>
      </c>
      <c r="J555" s="48"/>
    </row>
    <row r="556">
      <c r="A556" s="15" t="s">
        <v>10765</v>
      </c>
      <c r="B556" s="14" t="s">
        <v>6944</v>
      </c>
      <c r="C556" s="15" t="s">
        <v>10766</v>
      </c>
      <c r="D556" s="15"/>
      <c r="E556" s="15"/>
      <c r="F556" s="15">
        <v>104.0</v>
      </c>
      <c r="G556" s="15">
        <v>0.0</v>
      </c>
      <c r="H556" s="15" t="s">
        <v>16658</v>
      </c>
      <c r="I556" s="15" t="s">
        <v>16659</v>
      </c>
      <c r="J556" s="48"/>
    </row>
    <row r="557">
      <c r="A557" s="15" t="s">
        <v>10768</v>
      </c>
      <c r="B557" s="14" t="s">
        <v>6947</v>
      </c>
      <c r="C557" s="15" t="s">
        <v>10769</v>
      </c>
      <c r="D557" s="15"/>
      <c r="E557" s="15"/>
      <c r="F557" s="15">
        <v>104.0</v>
      </c>
      <c r="G557" s="15">
        <v>0.0</v>
      </c>
      <c r="H557" s="15" t="s">
        <v>16660</v>
      </c>
      <c r="I557" s="15" t="s">
        <v>16661</v>
      </c>
      <c r="J557" s="48"/>
    </row>
    <row r="558">
      <c r="A558" s="15" t="s">
        <v>10771</v>
      </c>
      <c r="B558" s="14" t="s">
        <v>6950</v>
      </c>
      <c r="C558" s="15" t="s">
        <v>10772</v>
      </c>
      <c r="D558" s="15"/>
      <c r="E558" s="15"/>
      <c r="F558" s="15">
        <v>105.0</v>
      </c>
      <c r="G558" s="15">
        <v>51.0</v>
      </c>
      <c r="H558" s="15" t="s">
        <v>16662</v>
      </c>
      <c r="I558" s="15" t="s">
        <v>16663</v>
      </c>
      <c r="J558" s="48"/>
    </row>
    <row r="559">
      <c r="A559" s="15" t="s">
        <v>10774</v>
      </c>
      <c r="B559" s="14" t="s">
        <v>6952</v>
      </c>
      <c r="C559" s="15" t="s">
        <v>10775</v>
      </c>
      <c r="D559" s="15"/>
      <c r="E559" s="15"/>
      <c r="F559" s="15">
        <v>105.0</v>
      </c>
      <c r="G559" s="15">
        <v>51.0</v>
      </c>
      <c r="H559" s="15" t="s">
        <v>10775</v>
      </c>
      <c r="I559" s="15" t="s">
        <v>16664</v>
      </c>
      <c r="J559" s="48"/>
    </row>
    <row r="560">
      <c r="A560" s="15" t="s">
        <v>10776</v>
      </c>
      <c r="B560" s="14" t="s">
        <v>6955</v>
      </c>
      <c r="C560" s="15" t="s">
        <v>10777</v>
      </c>
      <c r="D560" s="15"/>
      <c r="E560" s="15"/>
      <c r="F560" s="15">
        <v>105.0</v>
      </c>
      <c r="G560" s="15">
        <v>51.0</v>
      </c>
      <c r="H560" s="15" t="s">
        <v>16665</v>
      </c>
      <c r="I560" s="15" t="s">
        <v>16666</v>
      </c>
      <c r="J560" s="48"/>
    </row>
    <row r="561">
      <c r="A561" s="15" t="s">
        <v>10779</v>
      </c>
      <c r="B561" s="14" t="s">
        <v>6957</v>
      </c>
      <c r="C561" s="15" t="s">
        <v>10780</v>
      </c>
      <c r="D561" s="15"/>
      <c r="E561" s="15"/>
      <c r="F561" s="15">
        <v>105.0</v>
      </c>
      <c r="G561" s="15">
        <v>51.0</v>
      </c>
      <c r="H561" s="15" t="s">
        <v>16667</v>
      </c>
      <c r="I561" s="15" t="s">
        <v>16668</v>
      </c>
      <c r="J561" s="48"/>
    </row>
    <row r="562">
      <c r="A562" s="15"/>
      <c r="B562" s="14"/>
      <c r="C562" s="15"/>
      <c r="D562" s="15"/>
      <c r="E562" s="15"/>
      <c r="F562" s="15">
        <v>105.0</v>
      </c>
      <c r="G562" s="15">
        <v>51.0</v>
      </c>
      <c r="H562" s="15" t="s">
        <v>16669</v>
      </c>
      <c r="I562" s="15" t="s">
        <v>16670</v>
      </c>
      <c r="J562" s="48"/>
    </row>
    <row r="563">
      <c r="A563" s="15" t="s">
        <v>10783</v>
      </c>
      <c r="B563" s="14" t="s">
        <v>6959</v>
      </c>
      <c r="C563" s="15" t="s">
        <v>10784</v>
      </c>
      <c r="D563" s="15"/>
      <c r="E563" s="15"/>
      <c r="F563" s="15">
        <v>105.0</v>
      </c>
      <c r="G563" s="15">
        <v>51.0</v>
      </c>
      <c r="H563" s="15" t="s">
        <v>10784</v>
      </c>
      <c r="I563" s="15" t="s">
        <v>16671</v>
      </c>
      <c r="J563" s="48"/>
    </row>
    <row r="564">
      <c r="A564" s="15" t="s">
        <v>10786</v>
      </c>
      <c r="B564" s="14" t="s">
        <v>6962</v>
      </c>
      <c r="C564" s="15" t="s">
        <v>10787</v>
      </c>
      <c r="D564" s="15"/>
      <c r="E564" s="15"/>
      <c r="F564" s="15">
        <v>105.0</v>
      </c>
      <c r="G564" s="15">
        <v>51.0</v>
      </c>
      <c r="H564" s="15" t="s">
        <v>16672</v>
      </c>
      <c r="I564" s="15" t="s">
        <v>16673</v>
      </c>
      <c r="J564" s="48"/>
    </row>
    <row r="565">
      <c r="A565" s="15" t="s">
        <v>10789</v>
      </c>
      <c r="B565" s="14" t="s">
        <v>6965</v>
      </c>
      <c r="C565" s="15" t="s">
        <v>10790</v>
      </c>
      <c r="D565" s="15"/>
      <c r="E565" s="15"/>
      <c r="F565" s="15">
        <v>105.0</v>
      </c>
      <c r="G565" s="15">
        <v>51.0</v>
      </c>
      <c r="H565" s="15" t="s">
        <v>16674</v>
      </c>
      <c r="I565" s="15" t="s">
        <v>16675</v>
      </c>
      <c r="J565" s="48"/>
    </row>
    <row r="566">
      <c r="A566" s="15" t="s">
        <v>10792</v>
      </c>
      <c r="B566" s="14" t="s">
        <v>6967</v>
      </c>
      <c r="C566" s="15" t="s">
        <v>10793</v>
      </c>
      <c r="D566" s="15"/>
      <c r="E566" s="15"/>
      <c r="F566" s="15">
        <v>105.0</v>
      </c>
      <c r="G566" s="15">
        <v>51.0</v>
      </c>
      <c r="H566" s="15" t="s">
        <v>16676</v>
      </c>
      <c r="I566" s="15" t="s">
        <v>16677</v>
      </c>
      <c r="J566" s="48"/>
    </row>
    <row r="567">
      <c r="A567" s="15" t="s">
        <v>10794</v>
      </c>
      <c r="B567" s="14" t="s">
        <v>6970</v>
      </c>
      <c r="C567" s="15" t="s">
        <v>10795</v>
      </c>
      <c r="D567" s="15"/>
      <c r="E567" s="15"/>
      <c r="F567" s="15">
        <v>105.0</v>
      </c>
      <c r="G567" s="15">
        <v>51.0</v>
      </c>
      <c r="H567" s="15" t="s">
        <v>16678</v>
      </c>
      <c r="I567" s="15" t="s">
        <v>16679</v>
      </c>
      <c r="J567" s="48"/>
    </row>
    <row r="568">
      <c r="A568" s="15"/>
      <c r="B568" s="14"/>
      <c r="C568" s="15"/>
      <c r="D568" s="15"/>
      <c r="E568" s="15"/>
      <c r="F568" s="15">
        <v>105.0</v>
      </c>
      <c r="G568" s="15">
        <v>51.0</v>
      </c>
      <c r="H568" s="15" t="s">
        <v>16680</v>
      </c>
      <c r="I568" s="15" t="s">
        <v>16681</v>
      </c>
      <c r="J568" s="48"/>
    </row>
    <row r="569">
      <c r="A569" s="15"/>
      <c r="B569" s="14"/>
      <c r="C569" s="15"/>
      <c r="D569" s="15"/>
      <c r="E569" s="15"/>
      <c r="F569" s="15">
        <v>105.0</v>
      </c>
      <c r="G569" s="15">
        <v>51.0</v>
      </c>
      <c r="H569" s="15" t="s">
        <v>16682</v>
      </c>
      <c r="I569" s="15" t="s">
        <v>16683</v>
      </c>
      <c r="J569" s="48"/>
    </row>
    <row r="570">
      <c r="A570" s="15" t="s">
        <v>10799</v>
      </c>
      <c r="B570" s="14" t="s">
        <v>6973</v>
      </c>
      <c r="C570" s="15" t="s">
        <v>10800</v>
      </c>
      <c r="D570" s="15"/>
      <c r="E570" s="15"/>
      <c r="F570" s="15">
        <v>106.0</v>
      </c>
      <c r="G570" s="15">
        <v>0.0</v>
      </c>
      <c r="H570" s="15" t="s">
        <v>16684</v>
      </c>
      <c r="I570" s="15" t="s">
        <v>16685</v>
      </c>
      <c r="J570" s="48"/>
    </row>
    <row r="571">
      <c r="A571" s="15" t="s">
        <v>10802</v>
      </c>
      <c r="B571" s="14" t="s">
        <v>6976</v>
      </c>
      <c r="C571" s="15" t="s">
        <v>10803</v>
      </c>
      <c r="D571" s="15"/>
      <c r="E571" s="15"/>
      <c r="F571" s="15">
        <v>106.0</v>
      </c>
      <c r="G571" s="15">
        <v>0.0</v>
      </c>
      <c r="H571" s="15" t="s">
        <v>16686</v>
      </c>
      <c r="I571" s="15" t="s">
        <v>16687</v>
      </c>
      <c r="J571" s="48"/>
    </row>
    <row r="572">
      <c r="A572" s="15" t="s">
        <v>10805</v>
      </c>
      <c r="B572" s="14" t="s">
        <v>6979</v>
      </c>
      <c r="C572" s="15" t="s">
        <v>10806</v>
      </c>
      <c r="D572" s="15"/>
      <c r="E572" s="15"/>
      <c r="F572" s="15">
        <v>106.0</v>
      </c>
      <c r="G572" s="15">
        <v>0.0</v>
      </c>
      <c r="H572" s="15" t="s">
        <v>16688</v>
      </c>
      <c r="I572" s="15" t="s">
        <v>16689</v>
      </c>
      <c r="J572" s="48"/>
    </row>
    <row r="573">
      <c r="A573" s="15" t="s">
        <v>10808</v>
      </c>
      <c r="B573" s="14" t="s">
        <v>6982</v>
      </c>
      <c r="C573" s="15" t="s">
        <v>10809</v>
      </c>
      <c r="D573" s="15"/>
      <c r="E573" s="15"/>
      <c r="F573" s="15">
        <v>106.0</v>
      </c>
      <c r="G573" s="15">
        <v>0.0</v>
      </c>
      <c r="H573" s="15" t="s">
        <v>10809</v>
      </c>
      <c r="I573" s="15" t="s">
        <v>16690</v>
      </c>
      <c r="J573" s="48"/>
    </row>
    <row r="574">
      <c r="A574" s="15" t="s">
        <v>10811</v>
      </c>
      <c r="B574" s="14" t="s">
        <v>6985</v>
      </c>
      <c r="C574" s="15" t="s">
        <v>10812</v>
      </c>
      <c r="D574" s="15"/>
      <c r="E574" s="15"/>
      <c r="F574" s="15">
        <v>107.0</v>
      </c>
      <c r="G574" s="15">
        <v>52.0</v>
      </c>
      <c r="H574" s="15" t="s">
        <v>16691</v>
      </c>
      <c r="I574" s="15" t="s">
        <v>16692</v>
      </c>
      <c r="J574" s="48"/>
    </row>
    <row r="575">
      <c r="A575" s="15" t="s">
        <v>10814</v>
      </c>
      <c r="B575" s="14" t="s">
        <v>6987</v>
      </c>
      <c r="C575" s="15" t="s">
        <v>10815</v>
      </c>
      <c r="D575" s="15"/>
      <c r="E575" s="15"/>
      <c r="F575" s="15">
        <v>107.0</v>
      </c>
      <c r="G575" s="15">
        <v>52.0</v>
      </c>
      <c r="H575" s="15" t="s">
        <v>16693</v>
      </c>
      <c r="I575" s="15" t="s">
        <v>16694</v>
      </c>
      <c r="J575" s="48"/>
    </row>
    <row r="576">
      <c r="A576" s="15" t="s">
        <v>10817</v>
      </c>
      <c r="B576" s="14" t="s">
        <v>6989</v>
      </c>
      <c r="C576" s="15" t="s">
        <v>10818</v>
      </c>
      <c r="D576" s="15"/>
      <c r="E576" s="15"/>
      <c r="F576" s="15">
        <v>107.0</v>
      </c>
      <c r="G576" s="15">
        <v>52.0</v>
      </c>
      <c r="H576" s="15" t="s">
        <v>10818</v>
      </c>
      <c r="I576" s="15" t="s">
        <v>16695</v>
      </c>
      <c r="J576" s="48"/>
    </row>
    <row r="577">
      <c r="A577" s="15" t="s">
        <v>10820</v>
      </c>
      <c r="B577" s="14" t="s">
        <v>6991</v>
      </c>
      <c r="C577" s="15" t="s">
        <v>10821</v>
      </c>
      <c r="D577" s="15"/>
      <c r="E577" s="15"/>
      <c r="F577" s="15">
        <v>107.0</v>
      </c>
      <c r="G577" s="15">
        <v>52.0</v>
      </c>
      <c r="H577" s="15" t="s">
        <v>16696</v>
      </c>
      <c r="I577" s="15" t="s">
        <v>16697</v>
      </c>
      <c r="J577" s="48"/>
    </row>
    <row r="578">
      <c r="A578" s="15" t="s">
        <v>10824</v>
      </c>
      <c r="B578" s="14" t="s">
        <v>6994</v>
      </c>
      <c r="C578" s="15" t="s">
        <v>10825</v>
      </c>
      <c r="D578" s="15"/>
      <c r="E578" s="15"/>
      <c r="F578" s="15">
        <v>107.0</v>
      </c>
      <c r="G578" s="15">
        <v>52.0</v>
      </c>
      <c r="H578" s="15" t="s">
        <v>16698</v>
      </c>
      <c r="I578" s="15" t="s">
        <v>16699</v>
      </c>
      <c r="J578" s="48"/>
    </row>
    <row r="579">
      <c r="A579" s="15" t="s">
        <v>10827</v>
      </c>
      <c r="B579" s="14" t="s">
        <v>6997</v>
      </c>
      <c r="C579" s="15" t="s">
        <v>10828</v>
      </c>
      <c r="D579" s="15"/>
      <c r="E579" s="15"/>
      <c r="F579" s="15">
        <v>107.0</v>
      </c>
      <c r="G579" s="15">
        <v>52.0</v>
      </c>
      <c r="H579" s="15" t="s">
        <v>10828</v>
      </c>
      <c r="I579" s="15" t="s">
        <v>16700</v>
      </c>
      <c r="J579" s="48"/>
    </row>
    <row r="580">
      <c r="A580" s="15" t="s">
        <v>10830</v>
      </c>
      <c r="B580" s="14" t="s">
        <v>7000</v>
      </c>
      <c r="C580" s="15" t="s">
        <v>10831</v>
      </c>
      <c r="D580" s="15"/>
      <c r="E580" s="15"/>
      <c r="F580" s="15">
        <v>107.0</v>
      </c>
      <c r="G580" s="15">
        <v>52.0</v>
      </c>
      <c r="H580" s="15" t="s">
        <v>10831</v>
      </c>
      <c r="I580" s="15" t="s">
        <v>2475</v>
      </c>
      <c r="J580" s="48"/>
    </row>
    <row r="581">
      <c r="A581" s="15" t="s">
        <v>10833</v>
      </c>
      <c r="B581" s="14" t="s">
        <v>7003</v>
      </c>
      <c r="C581" s="15" t="s">
        <v>10834</v>
      </c>
      <c r="D581" s="15"/>
      <c r="E581" s="15"/>
      <c r="F581" s="15">
        <v>107.0</v>
      </c>
      <c r="G581" s="15">
        <v>52.0</v>
      </c>
      <c r="H581" s="15" t="s">
        <v>16701</v>
      </c>
      <c r="I581" s="15" t="s">
        <v>16702</v>
      </c>
      <c r="J581" s="48"/>
    </row>
    <row r="582">
      <c r="A582" s="15" t="s">
        <v>10836</v>
      </c>
      <c r="B582" s="14" t="s">
        <v>7006</v>
      </c>
      <c r="C582" s="15" t="s">
        <v>10837</v>
      </c>
      <c r="D582" s="15"/>
      <c r="E582" s="15"/>
      <c r="F582" s="15">
        <v>107.0</v>
      </c>
      <c r="G582" s="15">
        <v>52.0</v>
      </c>
      <c r="H582" s="15" t="s">
        <v>16703</v>
      </c>
      <c r="I582" s="15" t="s">
        <v>16704</v>
      </c>
      <c r="J582" s="48"/>
    </row>
    <row r="583">
      <c r="A583" s="15" t="s">
        <v>10839</v>
      </c>
      <c r="B583" s="14" t="s">
        <v>7008</v>
      </c>
      <c r="C583" s="15" t="s">
        <v>10840</v>
      </c>
      <c r="D583" s="15"/>
      <c r="E583" s="15"/>
      <c r="F583" s="15">
        <v>107.0</v>
      </c>
      <c r="G583" s="15">
        <v>52.0</v>
      </c>
      <c r="H583" s="15" t="s">
        <v>16705</v>
      </c>
      <c r="I583" s="15" t="s">
        <v>16706</v>
      </c>
      <c r="J583" s="48"/>
    </row>
    <row r="584">
      <c r="A584" s="15" t="s">
        <v>10842</v>
      </c>
      <c r="B584" s="14" t="s">
        <v>7011</v>
      </c>
      <c r="C584" s="15" t="s">
        <v>10843</v>
      </c>
      <c r="D584" s="15"/>
      <c r="E584" s="15"/>
      <c r="F584" s="15">
        <v>107.0</v>
      </c>
      <c r="G584" s="15">
        <v>52.0</v>
      </c>
      <c r="H584" s="15" t="s">
        <v>16707</v>
      </c>
      <c r="I584" s="15" t="s">
        <v>16708</v>
      </c>
      <c r="J584" s="48"/>
    </row>
    <row r="585">
      <c r="A585" s="15" t="s">
        <v>10845</v>
      </c>
      <c r="B585" s="14" t="s">
        <v>7014</v>
      </c>
      <c r="C585" s="15" t="s">
        <v>10846</v>
      </c>
      <c r="D585" s="15"/>
      <c r="E585" s="15"/>
      <c r="F585" s="15">
        <v>107.0</v>
      </c>
      <c r="G585" s="15">
        <v>52.0</v>
      </c>
      <c r="H585" s="15" t="s">
        <v>16709</v>
      </c>
      <c r="I585" s="15" t="s">
        <v>16710</v>
      </c>
      <c r="J585" s="48"/>
    </row>
    <row r="586">
      <c r="A586" s="15" t="s">
        <v>10848</v>
      </c>
      <c r="B586" s="14" t="s">
        <v>7017</v>
      </c>
      <c r="C586" s="15" t="s">
        <v>10849</v>
      </c>
      <c r="D586" s="15"/>
      <c r="E586" s="15"/>
      <c r="F586" s="15">
        <v>108.0</v>
      </c>
      <c r="G586" s="15">
        <v>0.0</v>
      </c>
      <c r="H586" s="15" t="s">
        <v>10849</v>
      </c>
      <c r="I586" s="15" t="s">
        <v>16711</v>
      </c>
      <c r="J586" s="48"/>
    </row>
    <row r="587">
      <c r="A587" s="15" t="s">
        <v>10851</v>
      </c>
      <c r="B587" s="14" t="s">
        <v>7020</v>
      </c>
      <c r="C587" s="15" t="s">
        <v>10852</v>
      </c>
      <c r="D587" s="15"/>
      <c r="E587" s="15"/>
      <c r="F587" s="15">
        <v>108.0</v>
      </c>
      <c r="G587" s="15">
        <v>0.0</v>
      </c>
      <c r="H587" s="15" t="s">
        <v>16712</v>
      </c>
      <c r="I587" s="15" t="s">
        <v>16713</v>
      </c>
      <c r="J587" s="48"/>
    </row>
    <row r="588">
      <c r="A588" s="15" t="s">
        <v>10854</v>
      </c>
      <c r="B588" s="14" t="s">
        <v>7023</v>
      </c>
      <c r="C588" s="15" t="s">
        <v>10855</v>
      </c>
      <c r="D588" s="15"/>
      <c r="E588" s="15"/>
      <c r="F588" s="15">
        <v>108.0</v>
      </c>
      <c r="G588" s="15">
        <v>0.0</v>
      </c>
      <c r="H588" s="15" t="s">
        <v>16714</v>
      </c>
      <c r="I588" s="15" t="s">
        <v>16715</v>
      </c>
      <c r="J588" s="48"/>
    </row>
    <row r="589">
      <c r="A589" s="15" t="s">
        <v>10857</v>
      </c>
      <c r="B589" s="14" t="s">
        <v>7026</v>
      </c>
      <c r="C589" s="15" t="s">
        <v>10858</v>
      </c>
      <c r="D589" s="15"/>
      <c r="E589" s="15"/>
      <c r="F589" s="15">
        <v>108.0</v>
      </c>
      <c r="G589" s="15">
        <v>0.0</v>
      </c>
      <c r="H589" s="15" t="s">
        <v>16716</v>
      </c>
      <c r="I589" s="15" t="s">
        <v>16717</v>
      </c>
      <c r="J589" s="48"/>
    </row>
    <row r="590">
      <c r="A590" s="15" t="s">
        <v>10860</v>
      </c>
      <c r="B590" s="14" t="s">
        <v>7029</v>
      </c>
      <c r="C590" s="15" t="s">
        <v>10861</v>
      </c>
      <c r="D590" s="15"/>
      <c r="E590" s="15"/>
      <c r="F590" s="15">
        <v>108.0</v>
      </c>
      <c r="G590" s="15">
        <v>0.0</v>
      </c>
      <c r="H590" s="15" t="s">
        <v>16718</v>
      </c>
      <c r="I590" s="15" t="s">
        <v>16719</v>
      </c>
      <c r="J590" s="48"/>
    </row>
    <row r="591">
      <c r="A591" s="15" t="s">
        <v>10862</v>
      </c>
      <c r="B591" s="14" t="s">
        <v>7032</v>
      </c>
      <c r="C591" s="15" t="s">
        <v>10863</v>
      </c>
      <c r="D591" s="15"/>
      <c r="E591" s="15"/>
      <c r="F591" s="15">
        <v>108.0</v>
      </c>
      <c r="G591" s="15">
        <v>0.0</v>
      </c>
      <c r="H591" s="15" t="s">
        <v>16720</v>
      </c>
      <c r="I591" s="15" t="s">
        <v>16721</v>
      </c>
      <c r="J591" s="48"/>
    </row>
    <row r="592">
      <c r="A592" s="15" t="s">
        <v>10865</v>
      </c>
      <c r="B592" s="14" t="s">
        <v>7035</v>
      </c>
      <c r="C592" s="15" t="s">
        <v>10866</v>
      </c>
      <c r="D592" s="15"/>
      <c r="E592" s="15"/>
      <c r="F592" s="15">
        <v>109.0</v>
      </c>
      <c r="G592" s="15">
        <v>53.0</v>
      </c>
      <c r="H592" s="15" t="s">
        <v>16722</v>
      </c>
      <c r="I592" s="15" t="s">
        <v>16723</v>
      </c>
      <c r="J592" s="48"/>
    </row>
    <row r="593">
      <c r="A593" s="15" t="s">
        <v>10868</v>
      </c>
      <c r="B593" s="14" t="s">
        <v>7038</v>
      </c>
      <c r="C593" s="15" t="s">
        <v>10869</v>
      </c>
      <c r="D593" s="15"/>
      <c r="E593" s="15"/>
      <c r="F593" s="15">
        <v>109.0</v>
      </c>
      <c r="G593" s="15">
        <v>53.0</v>
      </c>
      <c r="H593" s="15" t="s">
        <v>16724</v>
      </c>
      <c r="I593" s="15" t="s">
        <v>16725</v>
      </c>
      <c r="J593" s="48"/>
    </row>
    <row r="594">
      <c r="A594" s="15" t="s">
        <v>10871</v>
      </c>
      <c r="B594" s="14" t="s">
        <v>7040</v>
      </c>
      <c r="C594" s="15" t="s">
        <v>10872</v>
      </c>
      <c r="D594" s="15"/>
      <c r="E594" s="15"/>
      <c r="F594" s="15">
        <v>109.0</v>
      </c>
      <c r="G594" s="15">
        <v>53.0</v>
      </c>
      <c r="H594" s="15" t="s">
        <v>13579</v>
      </c>
      <c r="I594" s="15" t="s">
        <v>16726</v>
      </c>
      <c r="J594" s="48"/>
    </row>
    <row r="595">
      <c r="A595" s="15" t="s">
        <v>10874</v>
      </c>
      <c r="B595" s="14" t="s">
        <v>7043</v>
      </c>
      <c r="C595" s="15" t="s">
        <v>10875</v>
      </c>
      <c r="D595" s="15"/>
      <c r="E595" s="15"/>
      <c r="F595" s="15">
        <v>109.0</v>
      </c>
      <c r="G595" s="15">
        <v>53.0</v>
      </c>
      <c r="H595" s="15" t="s">
        <v>16727</v>
      </c>
      <c r="I595" s="15" t="s">
        <v>16728</v>
      </c>
      <c r="J595" s="48"/>
    </row>
    <row r="596">
      <c r="A596" s="15" t="s">
        <v>10877</v>
      </c>
      <c r="B596" s="14" t="s">
        <v>7045</v>
      </c>
      <c r="C596" s="15" t="s">
        <v>10878</v>
      </c>
      <c r="D596" s="15"/>
      <c r="E596" s="15"/>
      <c r="F596" s="15">
        <v>109.0</v>
      </c>
      <c r="G596" s="15">
        <v>53.0</v>
      </c>
      <c r="H596" s="15" t="s">
        <v>16729</v>
      </c>
      <c r="I596" s="15" t="s">
        <v>16730</v>
      </c>
      <c r="J596" s="48"/>
    </row>
    <row r="597">
      <c r="A597" s="15" t="s">
        <v>10880</v>
      </c>
      <c r="B597" s="14" t="s">
        <v>7048</v>
      </c>
      <c r="C597" s="15" t="s">
        <v>10881</v>
      </c>
      <c r="D597" s="15"/>
      <c r="E597" s="15"/>
      <c r="F597" s="15">
        <v>109.0</v>
      </c>
      <c r="G597" s="15">
        <v>53.0</v>
      </c>
      <c r="H597" s="15" t="s">
        <v>16731</v>
      </c>
      <c r="I597" s="15" t="s">
        <v>16732</v>
      </c>
      <c r="J597" s="48"/>
    </row>
    <row r="598">
      <c r="A598" s="15" t="s">
        <v>10883</v>
      </c>
      <c r="B598" s="14" t="s">
        <v>7051</v>
      </c>
      <c r="C598" s="15" t="s">
        <v>10884</v>
      </c>
      <c r="D598" s="15"/>
      <c r="E598" s="15"/>
      <c r="F598" s="15">
        <v>109.0</v>
      </c>
      <c r="G598" s="15">
        <v>53.0</v>
      </c>
      <c r="H598" s="15" t="s">
        <v>16733</v>
      </c>
      <c r="I598" s="15" t="s">
        <v>16734</v>
      </c>
      <c r="J598" s="48"/>
    </row>
    <row r="599">
      <c r="A599" s="15" t="s">
        <v>10886</v>
      </c>
      <c r="B599" s="14" t="s">
        <v>7054</v>
      </c>
      <c r="C599" s="15" t="s">
        <v>10887</v>
      </c>
      <c r="D599" s="15"/>
      <c r="E599" s="15"/>
      <c r="F599" s="15">
        <v>109.0</v>
      </c>
      <c r="G599" s="15">
        <v>53.0</v>
      </c>
      <c r="H599" s="15" t="s">
        <v>16735</v>
      </c>
      <c r="I599" s="15" t="s">
        <v>16736</v>
      </c>
      <c r="J599" s="48"/>
    </row>
    <row r="600">
      <c r="A600" s="15" t="s">
        <v>10889</v>
      </c>
      <c r="B600" s="14" t="s">
        <v>7056</v>
      </c>
      <c r="C600" s="15" t="s">
        <v>10890</v>
      </c>
      <c r="D600" s="15"/>
      <c r="E600" s="15"/>
      <c r="F600" s="15">
        <v>109.0</v>
      </c>
      <c r="G600" s="15">
        <v>53.0</v>
      </c>
      <c r="H600" s="15" t="s">
        <v>16737</v>
      </c>
      <c r="I600" s="15" t="s">
        <v>16738</v>
      </c>
      <c r="J600" s="48"/>
    </row>
    <row r="601">
      <c r="A601" s="15" t="s">
        <v>10892</v>
      </c>
      <c r="B601" s="14" t="s">
        <v>7059</v>
      </c>
      <c r="C601" s="15" t="s">
        <v>10893</v>
      </c>
      <c r="D601" s="15"/>
      <c r="E601" s="15"/>
      <c r="F601" s="15">
        <v>109.0</v>
      </c>
      <c r="G601" s="15">
        <v>53.0</v>
      </c>
      <c r="H601" s="15" t="s">
        <v>16739</v>
      </c>
      <c r="I601" s="15" t="s">
        <v>16740</v>
      </c>
      <c r="J601" s="48"/>
    </row>
    <row r="602">
      <c r="A602" s="15" t="s">
        <v>10894</v>
      </c>
      <c r="B602" s="14" t="s">
        <v>7062</v>
      </c>
      <c r="C602" s="15" t="s">
        <v>10895</v>
      </c>
      <c r="D602" s="15"/>
      <c r="E602" s="15"/>
      <c r="F602" s="15">
        <v>109.0</v>
      </c>
      <c r="G602" s="15">
        <v>53.0</v>
      </c>
      <c r="H602" s="15" t="s">
        <v>16741</v>
      </c>
      <c r="I602" s="15" t="s">
        <v>16742</v>
      </c>
      <c r="J602" s="48"/>
    </row>
    <row r="603">
      <c r="A603" s="15" t="s">
        <v>10897</v>
      </c>
      <c r="B603" s="14" t="s">
        <v>7064</v>
      </c>
      <c r="C603" s="15" t="s">
        <v>10898</v>
      </c>
      <c r="D603" s="15"/>
      <c r="E603" s="15"/>
      <c r="F603" s="15">
        <v>109.0</v>
      </c>
      <c r="G603" s="15">
        <v>53.0</v>
      </c>
      <c r="H603" s="15" t="s">
        <v>16743</v>
      </c>
      <c r="I603" s="15" t="s">
        <v>16744</v>
      </c>
      <c r="J603" s="48"/>
    </row>
    <row r="604">
      <c r="A604" s="15" t="s">
        <v>10900</v>
      </c>
      <c r="B604" s="14" t="s">
        <v>7067</v>
      </c>
      <c r="C604" s="15" t="s">
        <v>10901</v>
      </c>
      <c r="D604" s="15"/>
      <c r="E604" s="15"/>
      <c r="F604" s="15">
        <v>109.0</v>
      </c>
      <c r="G604" s="15">
        <v>53.0</v>
      </c>
      <c r="H604" s="15" t="s">
        <v>16745</v>
      </c>
      <c r="I604" s="15" t="s">
        <v>16746</v>
      </c>
      <c r="J604" s="48"/>
    </row>
    <row r="605">
      <c r="A605" s="15" t="s">
        <v>10903</v>
      </c>
      <c r="B605" s="14" t="s">
        <v>7069</v>
      </c>
      <c r="C605" s="15" t="s">
        <v>10904</v>
      </c>
      <c r="D605" s="15"/>
      <c r="E605" s="15"/>
      <c r="F605" s="15">
        <v>109.0</v>
      </c>
      <c r="G605" s="15">
        <v>53.0</v>
      </c>
      <c r="H605" s="15" t="s">
        <v>16747</v>
      </c>
      <c r="I605" s="15" t="s">
        <v>16748</v>
      </c>
      <c r="J605" s="48"/>
    </row>
    <row r="606">
      <c r="A606" s="15" t="s">
        <v>10906</v>
      </c>
      <c r="B606" s="14" t="s">
        <v>7071</v>
      </c>
      <c r="C606" s="15" t="s">
        <v>10907</v>
      </c>
      <c r="D606" s="15"/>
      <c r="E606" s="15"/>
      <c r="F606" s="15">
        <v>109.0</v>
      </c>
      <c r="G606" s="15">
        <v>53.0</v>
      </c>
      <c r="H606" s="15" t="s">
        <v>16749</v>
      </c>
      <c r="I606" s="15" t="s">
        <v>16750</v>
      </c>
      <c r="J606" s="48"/>
    </row>
    <row r="607">
      <c r="A607" s="15" t="s">
        <v>10908</v>
      </c>
      <c r="B607" s="14" t="s">
        <v>7073</v>
      </c>
      <c r="C607" s="15" t="s">
        <v>10909</v>
      </c>
      <c r="D607" s="15"/>
      <c r="E607" s="15"/>
      <c r="F607" s="15">
        <v>109.0</v>
      </c>
      <c r="G607" s="15">
        <v>53.0</v>
      </c>
      <c r="H607" s="15" t="s">
        <v>16751</v>
      </c>
      <c r="I607" s="15" t="s">
        <v>16752</v>
      </c>
      <c r="J607" s="48"/>
    </row>
    <row r="608">
      <c r="A608" s="15" t="s">
        <v>10911</v>
      </c>
      <c r="B608" s="14" t="s">
        <v>7075</v>
      </c>
      <c r="C608" s="15" t="s">
        <v>10912</v>
      </c>
      <c r="D608" s="15"/>
      <c r="E608" s="15"/>
      <c r="F608" s="15">
        <v>109.0</v>
      </c>
      <c r="G608" s="15">
        <v>53.0</v>
      </c>
      <c r="H608" s="15" t="s">
        <v>16753</v>
      </c>
      <c r="I608" s="15" t="s">
        <v>16754</v>
      </c>
      <c r="J608" s="48"/>
    </row>
    <row r="609">
      <c r="A609" s="15" t="s">
        <v>10914</v>
      </c>
      <c r="B609" s="14" t="s">
        <v>7078</v>
      </c>
      <c r="C609" s="15" t="s">
        <v>10915</v>
      </c>
      <c r="D609" s="15"/>
      <c r="E609" s="15"/>
      <c r="F609" s="15">
        <v>110.0</v>
      </c>
      <c r="G609" s="15">
        <v>0.0</v>
      </c>
      <c r="H609" s="15" t="s">
        <v>16755</v>
      </c>
      <c r="I609" s="15" t="s">
        <v>16756</v>
      </c>
      <c r="J609" s="48"/>
    </row>
    <row r="610">
      <c r="A610" s="15"/>
      <c r="B610" s="14"/>
      <c r="C610" s="15"/>
      <c r="D610" s="15"/>
      <c r="E610" s="15"/>
      <c r="F610" s="15">
        <v>110.0</v>
      </c>
      <c r="G610" s="15">
        <v>0.0</v>
      </c>
      <c r="H610" s="15" t="s">
        <v>16757</v>
      </c>
      <c r="I610" s="15" t="s">
        <v>16758</v>
      </c>
      <c r="J610" s="48"/>
    </row>
    <row r="611">
      <c r="A611" s="15" t="s">
        <v>10917</v>
      </c>
      <c r="B611" s="14" t="s">
        <v>7080</v>
      </c>
      <c r="C611" s="15" t="s">
        <v>10918</v>
      </c>
      <c r="D611" s="15"/>
      <c r="E611" s="15"/>
      <c r="F611" s="15">
        <v>110.0</v>
      </c>
      <c r="G611" s="15">
        <v>0.0</v>
      </c>
      <c r="H611" s="15" t="s">
        <v>16759</v>
      </c>
      <c r="I611" s="15" t="s">
        <v>16760</v>
      </c>
      <c r="J611" s="48"/>
    </row>
    <row r="612">
      <c r="A612" s="15" t="s">
        <v>10920</v>
      </c>
      <c r="B612" s="14" t="s">
        <v>7083</v>
      </c>
      <c r="C612" s="15" t="s">
        <v>10921</v>
      </c>
      <c r="D612" s="15"/>
      <c r="E612" s="15"/>
      <c r="F612" s="15">
        <v>110.0</v>
      </c>
      <c r="G612" s="15">
        <v>0.0</v>
      </c>
      <c r="H612" s="15" t="s">
        <v>16761</v>
      </c>
      <c r="I612" s="21" t="s">
        <v>16762</v>
      </c>
      <c r="J612" s="48"/>
    </row>
    <row r="613">
      <c r="A613" s="15"/>
      <c r="B613" s="14"/>
      <c r="C613" s="15"/>
      <c r="D613" s="15"/>
      <c r="E613" s="15"/>
      <c r="F613" s="15">
        <v>111.0</v>
      </c>
      <c r="G613" s="15">
        <v>54.0</v>
      </c>
      <c r="H613" s="15" t="s">
        <v>16763</v>
      </c>
      <c r="I613" s="15" t="s">
        <v>16764</v>
      </c>
      <c r="J613" s="48"/>
    </row>
    <row r="614">
      <c r="A614" s="15" t="s">
        <v>10924</v>
      </c>
      <c r="B614" s="14" t="s">
        <v>7086</v>
      </c>
      <c r="C614" s="15" t="s">
        <v>10925</v>
      </c>
      <c r="D614" s="15"/>
      <c r="E614" s="15"/>
      <c r="F614" s="15">
        <v>111.0</v>
      </c>
      <c r="G614" s="15">
        <v>54.0</v>
      </c>
      <c r="H614" s="15" t="s">
        <v>10925</v>
      </c>
      <c r="I614" s="15" t="s">
        <v>16765</v>
      </c>
      <c r="J614" s="48"/>
    </row>
    <row r="615">
      <c r="A615" s="15" t="s">
        <v>10926</v>
      </c>
      <c r="B615" s="14" t="s">
        <v>7089</v>
      </c>
      <c r="C615" s="15" t="s">
        <v>10927</v>
      </c>
      <c r="D615" s="15"/>
      <c r="E615" s="15"/>
      <c r="F615" s="15">
        <v>111.0</v>
      </c>
      <c r="G615" s="15">
        <v>54.0</v>
      </c>
      <c r="H615" s="15" t="s">
        <v>16766</v>
      </c>
      <c r="I615" s="15" t="s">
        <v>16767</v>
      </c>
      <c r="J615" s="48"/>
    </row>
    <row r="616">
      <c r="A616" s="15" t="s">
        <v>10929</v>
      </c>
      <c r="B616" s="14" t="s">
        <v>7092</v>
      </c>
      <c r="C616" s="15" t="s">
        <v>10930</v>
      </c>
      <c r="D616" s="15"/>
      <c r="E616" s="15"/>
      <c r="F616" s="15">
        <v>111.0</v>
      </c>
      <c r="G616" s="15">
        <v>54.0</v>
      </c>
      <c r="H616" s="15" t="s">
        <v>16768</v>
      </c>
      <c r="I616" s="15" t="s">
        <v>16769</v>
      </c>
      <c r="J616" s="48"/>
    </row>
    <row r="617">
      <c r="B617" s="14" t="s">
        <v>7095</v>
      </c>
      <c r="C617" s="29" t="s">
        <v>10932</v>
      </c>
      <c r="D617" s="15"/>
      <c r="E617" s="15"/>
      <c r="F617" s="15">
        <v>111.0</v>
      </c>
      <c r="G617" s="15">
        <v>54.0</v>
      </c>
      <c r="H617" s="15" t="s">
        <v>16770</v>
      </c>
      <c r="I617" s="15" t="s">
        <v>16771</v>
      </c>
      <c r="J617" s="48"/>
    </row>
    <row r="618">
      <c r="A618" s="15" t="s">
        <v>10934</v>
      </c>
      <c r="B618" s="14" t="s">
        <v>7098</v>
      </c>
      <c r="C618" s="29" t="s">
        <v>11452</v>
      </c>
      <c r="D618" s="15"/>
      <c r="E618" s="15"/>
      <c r="F618" s="15">
        <v>111.0</v>
      </c>
      <c r="G618" s="15">
        <v>54.0</v>
      </c>
      <c r="H618" s="15" t="s">
        <v>16772</v>
      </c>
      <c r="I618" s="15" t="s">
        <v>16773</v>
      </c>
      <c r="J618" s="48"/>
    </row>
    <row r="619">
      <c r="C619" s="29" t="s">
        <v>16774</v>
      </c>
      <c r="D619" s="15"/>
      <c r="E619" s="15"/>
      <c r="F619" s="15">
        <v>111.0</v>
      </c>
      <c r="G619" s="15">
        <v>54.0</v>
      </c>
      <c r="H619" s="15" t="s">
        <v>16775</v>
      </c>
      <c r="I619" s="15" t="s">
        <v>16765</v>
      </c>
      <c r="J619" s="48"/>
    </row>
    <row r="620">
      <c r="A620" s="15" t="s">
        <v>10938</v>
      </c>
      <c r="B620" s="14" t="s">
        <v>7102</v>
      </c>
      <c r="C620" s="15" t="s">
        <v>10939</v>
      </c>
      <c r="D620" s="15"/>
      <c r="E620" s="15"/>
      <c r="F620" s="15">
        <v>111.0</v>
      </c>
      <c r="G620" s="15">
        <v>54.0</v>
      </c>
      <c r="H620" s="15" t="s">
        <v>10939</v>
      </c>
      <c r="I620" s="15" t="s">
        <v>16776</v>
      </c>
      <c r="J620" s="48"/>
    </row>
    <row r="621">
      <c r="A621" s="15" t="s">
        <v>10940</v>
      </c>
      <c r="B621" s="14" t="s">
        <v>7105</v>
      </c>
      <c r="C621" s="15" t="s">
        <v>10941</v>
      </c>
      <c r="D621" s="15"/>
      <c r="E621" s="15"/>
      <c r="F621" s="15">
        <v>111.0</v>
      </c>
      <c r="G621" s="15">
        <v>54.0</v>
      </c>
      <c r="H621" s="15" t="s">
        <v>16777</v>
      </c>
      <c r="I621" s="15" t="s">
        <v>16778</v>
      </c>
      <c r="J621" s="48"/>
    </row>
    <row r="622">
      <c r="A622" s="15" t="s">
        <v>10943</v>
      </c>
      <c r="B622" s="14" t="s">
        <v>7108</v>
      </c>
      <c r="C622" s="15" t="s">
        <v>10944</v>
      </c>
      <c r="D622" s="15"/>
      <c r="E622" s="15"/>
      <c r="F622" s="15">
        <v>112.0</v>
      </c>
      <c r="G622" s="15">
        <v>0.0</v>
      </c>
      <c r="H622" s="15" t="s">
        <v>16779</v>
      </c>
      <c r="I622" s="15" t="s">
        <v>16780</v>
      </c>
      <c r="J622" s="48"/>
    </row>
    <row r="623">
      <c r="A623" s="15" t="s">
        <v>10946</v>
      </c>
      <c r="B623" s="14" t="s">
        <v>7110</v>
      </c>
      <c r="C623" s="15" t="s">
        <v>10947</v>
      </c>
      <c r="D623" s="15"/>
      <c r="E623" s="15"/>
      <c r="F623" s="15">
        <v>112.0</v>
      </c>
      <c r="G623" s="15">
        <v>0.0</v>
      </c>
      <c r="H623" s="15" t="s">
        <v>16781</v>
      </c>
      <c r="I623" s="15" t="s">
        <v>16782</v>
      </c>
      <c r="J623" s="48"/>
    </row>
    <row r="624">
      <c r="A624" s="15" t="s">
        <v>10949</v>
      </c>
      <c r="B624" s="14" t="s">
        <v>7113</v>
      </c>
      <c r="C624" s="15" t="s">
        <v>10950</v>
      </c>
      <c r="D624" s="15"/>
      <c r="E624" s="15"/>
      <c r="F624" s="15">
        <v>112.0</v>
      </c>
      <c r="G624" s="15">
        <v>0.0</v>
      </c>
      <c r="H624" s="15" t="s">
        <v>16783</v>
      </c>
      <c r="I624" s="15" t="s">
        <v>16784</v>
      </c>
      <c r="J624" s="48"/>
    </row>
    <row r="625">
      <c r="A625" s="15" t="s">
        <v>10951</v>
      </c>
      <c r="B625" s="14" t="s">
        <v>7116</v>
      </c>
      <c r="C625" s="15" t="s">
        <v>10952</v>
      </c>
      <c r="D625" s="15"/>
      <c r="E625" s="15"/>
      <c r="F625" s="15">
        <v>112.0</v>
      </c>
      <c r="G625" s="15">
        <v>0.0</v>
      </c>
      <c r="H625" s="15" t="s">
        <v>16785</v>
      </c>
      <c r="I625" s="15" t="s">
        <v>16786</v>
      </c>
      <c r="J625" s="48"/>
    </row>
    <row r="626">
      <c r="A626" s="15" t="s">
        <v>10954</v>
      </c>
      <c r="B626" s="14" t="s">
        <v>7119</v>
      </c>
      <c r="C626" s="15" t="s">
        <v>10955</v>
      </c>
      <c r="D626" s="15"/>
      <c r="E626" s="15"/>
      <c r="F626" s="15">
        <v>112.0</v>
      </c>
      <c r="G626" s="15">
        <v>0.0</v>
      </c>
      <c r="H626" s="15" t="s">
        <v>16787</v>
      </c>
      <c r="I626" s="15" t="s">
        <v>16788</v>
      </c>
      <c r="J626" s="48"/>
    </row>
    <row r="627">
      <c r="A627" s="15" t="s">
        <v>10957</v>
      </c>
      <c r="B627" s="14" t="s">
        <v>7121</v>
      </c>
      <c r="C627" s="15" t="s">
        <v>10958</v>
      </c>
      <c r="D627" s="15"/>
      <c r="E627" s="15"/>
      <c r="F627" s="15">
        <v>112.0</v>
      </c>
      <c r="G627" s="15">
        <v>0.0</v>
      </c>
      <c r="H627" s="15" t="s">
        <v>16789</v>
      </c>
      <c r="I627" s="15" t="s">
        <v>16790</v>
      </c>
      <c r="J627" s="48"/>
    </row>
    <row r="628">
      <c r="A628" s="15" t="s">
        <v>10960</v>
      </c>
      <c r="B628" s="14" t="s">
        <v>10961</v>
      </c>
      <c r="C628" s="15" t="s">
        <v>10962</v>
      </c>
      <c r="D628" s="15"/>
      <c r="E628" s="15"/>
      <c r="F628" s="15">
        <v>112.0</v>
      </c>
      <c r="G628" s="15">
        <v>0.0</v>
      </c>
      <c r="H628" s="15" t="s">
        <v>16791</v>
      </c>
      <c r="I628" s="15" t="s">
        <v>16792</v>
      </c>
      <c r="J628" s="48"/>
    </row>
    <row r="629">
      <c r="A629" s="15" t="s">
        <v>10964</v>
      </c>
      <c r="B629" s="14" t="s">
        <v>7126</v>
      </c>
      <c r="C629" s="15" t="s">
        <v>10965</v>
      </c>
      <c r="D629" s="15"/>
      <c r="E629" s="15"/>
      <c r="F629" s="15">
        <v>113.0</v>
      </c>
      <c r="G629" s="15">
        <v>55.0</v>
      </c>
      <c r="H629" s="15" t="s">
        <v>16793</v>
      </c>
      <c r="I629" s="15" t="s">
        <v>16794</v>
      </c>
      <c r="J629" s="48"/>
    </row>
    <row r="630">
      <c r="A630" s="15" t="s">
        <v>10967</v>
      </c>
      <c r="B630" s="14" t="s">
        <v>7129</v>
      </c>
      <c r="C630" s="15" t="s">
        <v>10968</v>
      </c>
      <c r="D630" s="15"/>
      <c r="E630" s="15"/>
      <c r="F630" s="15">
        <v>113.0</v>
      </c>
      <c r="G630" s="15">
        <v>55.0</v>
      </c>
      <c r="H630" s="15" t="s">
        <v>16795</v>
      </c>
      <c r="I630" s="15" t="s">
        <v>16796</v>
      </c>
      <c r="J630" s="48"/>
    </row>
    <row r="631">
      <c r="A631" s="15" t="s">
        <v>10970</v>
      </c>
      <c r="B631" s="14" t="s">
        <v>7132</v>
      </c>
      <c r="C631" s="15" t="s">
        <v>10971</v>
      </c>
      <c r="D631" s="15"/>
      <c r="E631" s="15"/>
      <c r="F631" s="15">
        <v>113.0</v>
      </c>
      <c r="G631" s="15">
        <v>55.0</v>
      </c>
      <c r="H631" s="15" t="s">
        <v>10971</v>
      </c>
      <c r="I631" s="15" t="s">
        <v>16797</v>
      </c>
      <c r="J631" s="48"/>
    </row>
    <row r="632">
      <c r="A632" s="15" t="s">
        <v>10973</v>
      </c>
      <c r="B632" s="14" t="s">
        <v>7135</v>
      </c>
      <c r="C632" s="15" t="s">
        <v>10974</v>
      </c>
      <c r="D632" s="15"/>
      <c r="E632" s="15"/>
      <c r="F632" s="15">
        <v>113.0</v>
      </c>
      <c r="G632" s="15">
        <v>55.0</v>
      </c>
      <c r="H632" s="15" t="s">
        <v>10974</v>
      </c>
      <c r="I632" s="15" t="s">
        <v>16798</v>
      </c>
      <c r="J632" s="48"/>
    </row>
    <row r="633">
      <c r="A633" s="15" t="s">
        <v>10976</v>
      </c>
      <c r="B633" s="14" t="s">
        <v>7137</v>
      </c>
      <c r="C633" s="15" t="s">
        <v>10977</v>
      </c>
      <c r="D633" s="15"/>
      <c r="E633" s="15"/>
      <c r="F633" s="15">
        <v>113.0</v>
      </c>
      <c r="G633" s="15">
        <v>55.0</v>
      </c>
      <c r="H633" s="15" t="s">
        <v>16799</v>
      </c>
      <c r="I633" s="15" t="s">
        <v>16800</v>
      </c>
      <c r="J633" s="48"/>
    </row>
    <row r="634">
      <c r="A634" s="15" t="s">
        <v>10979</v>
      </c>
      <c r="B634" s="14" t="s">
        <v>7140</v>
      </c>
      <c r="C634" s="15" t="s">
        <v>10980</v>
      </c>
      <c r="D634" s="15"/>
      <c r="E634" s="15"/>
      <c r="F634" s="15">
        <v>113.0</v>
      </c>
      <c r="G634" s="15">
        <v>55.0</v>
      </c>
      <c r="H634" s="15" t="s">
        <v>10980</v>
      </c>
      <c r="I634" s="15" t="s">
        <v>16801</v>
      </c>
      <c r="J634" s="48"/>
    </row>
    <row r="635">
      <c r="A635" s="15" t="s">
        <v>10982</v>
      </c>
      <c r="B635" s="14" t="s">
        <v>7142</v>
      </c>
      <c r="C635" s="15" t="s">
        <v>10983</v>
      </c>
      <c r="D635" s="15"/>
      <c r="E635" s="15"/>
      <c r="F635" s="15">
        <v>113.0</v>
      </c>
      <c r="G635" s="15">
        <v>55.0</v>
      </c>
      <c r="H635" s="15" t="s">
        <v>10983</v>
      </c>
      <c r="I635" s="15" t="s">
        <v>16802</v>
      </c>
      <c r="J635" s="48"/>
    </row>
    <row r="636">
      <c r="A636" s="15" t="s">
        <v>10985</v>
      </c>
      <c r="B636" s="14" t="s">
        <v>7145</v>
      </c>
      <c r="C636" s="15" t="s">
        <v>10986</v>
      </c>
      <c r="D636" s="15"/>
      <c r="E636" s="15"/>
      <c r="F636" s="15">
        <v>113.0</v>
      </c>
      <c r="G636" s="15">
        <v>55.0</v>
      </c>
      <c r="H636" s="15" t="s">
        <v>16803</v>
      </c>
      <c r="I636" s="15" t="s">
        <v>16804</v>
      </c>
      <c r="J636" s="48"/>
    </row>
    <row r="637">
      <c r="A637" s="15" t="s">
        <v>10988</v>
      </c>
      <c r="B637" s="14" t="s">
        <v>7147</v>
      </c>
      <c r="C637" s="15" t="s">
        <v>10989</v>
      </c>
      <c r="D637" s="15"/>
      <c r="E637" s="15"/>
      <c r="F637" s="15">
        <v>113.0</v>
      </c>
      <c r="G637" s="15">
        <v>55.0</v>
      </c>
      <c r="H637" s="15" t="s">
        <v>16805</v>
      </c>
      <c r="I637" s="15" t="s">
        <v>16806</v>
      </c>
      <c r="J637" s="48"/>
    </row>
    <row r="638">
      <c r="A638" s="15" t="s">
        <v>10991</v>
      </c>
      <c r="B638" s="14" t="s">
        <v>7149</v>
      </c>
      <c r="C638" s="15" t="s">
        <v>10992</v>
      </c>
      <c r="D638" s="15"/>
      <c r="E638" s="15"/>
      <c r="F638" s="15">
        <v>113.0</v>
      </c>
      <c r="G638" s="15">
        <v>55.0</v>
      </c>
      <c r="H638" s="15" t="s">
        <v>16807</v>
      </c>
      <c r="I638" s="15" t="s">
        <v>16808</v>
      </c>
      <c r="J638" s="48"/>
    </row>
    <row r="639">
      <c r="A639" s="15" t="s">
        <v>10993</v>
      </c>
      <c r="B639" s="14" t="s">
        <v>7151</v>
      </c>
      <c r="C639" s="15" t="s">
        <v>10994</v>
      </c>
      <c r="D639" s="15"/>
      <c r="E639" s="15"/>
      <c r="F639" s="15">
        <v>113.0</v>
      </c>
      <c r="G639" s="15">
        <v>55.0</v>
      </c>
      <c r="H639" s="15" t="s">
        <v>16809</v>
      </c>
      <c r="I639" s="15" t="s">
        <v>16810</v>
      </c>
      <c r="J639" s="48"/>
    </row>
    <row r="640">
      <c r="A640" s="15" t="s">
        <v>10996</v>
      </c>
      <c r="B640" s="14" t="s">
        <v>7154</v>
      </c>
      <c r="C640" s="15" t="s">
        <v>10997</v>
      </c>
      <c r="D640" s="15"/>
      <c r="E640" s="15"/>
      <c r="F640" s="15">
        <v>113.0</v>
      </c>
      <c r="G640" s="15">
        <v>55.0</v>
      </c>
      <c r="H640" s="15" t="s">
        <v>10997</v>
      </c>
      <c r="I640" s="15" t="s">
        <v>16811</v>
      </c>
      <c r="J640" s="48"/>
    </row>
    <row r="641">
      <c r="A641" s="15" t="s">
        <v>10999</v>
      </c>
      <c r="B641" s="14" t="s">
        <v>7157</v>
      </c>
      <c r="C641" s="15" t="s">
        <v>11000</v>
      </c>
      <c r="D641" s="15"/>
      <c r="E641" s="15"/>
      <c r="F641" s="15">
        <v>114.0</v>
      </c>
      <c r="G641" s="15">
        <v>0.0</v>
      </c>
      <c r="H641" s="15" t="s">
        <v>16812</v>
      </c>
      <c r="I641" s="15" t="s">
        <v>16813</v>
      </c>
      <c r="J641" s="48"/>
    </row>
    <row r="642">
      <c r="A642" s="15" t="s">
        <v>11001</v>
      </c>
      <c r="B642" s="14" t="s">
        <v>7159</v>
      </c>
      <c r="C642" s="15" t="s">
        <v>11002</v>
      </c>
      <c r="D642" s="15"/>
      <c r="E642" s="15"/>
      <c r="F642" s="15">
        <v>114.0</v>
      </c>
      <c r="G642" s="15">
        <v>0.0</v>
      </c>
      <c r="H642" s="15" t="s">
        <v>11002</v>
      </c>
      <c r="I642" s="15" t="s">
        <v>16814</v>
      </c>
      <c r="J642" s="48"/>
    </row>
    <row r="643">
      <c r="A643" s="15" t="s">
        <v>11004</v>
      </c>
      <c r="B643" s="14" t="s">
        <v>7162</v>
      </c>
      <c r="C643" s="15" t="s">
        <v>11005</v>
      </c>
      <c r="D643" s="15"/>
      <c r="E643" s="15"/>
      <c r="F643" s="15">
        <v>114.0</v>
      </c>
      <c r="G643" s="15">
        <v>0.0</v>
      </c>
      <c r="H643" s="15" t="s">
        <v>16815</v>
      </c>
      <c r="I643" s="15" t="s">
        <v>16816</v>
      </c>
      <c r="J643" s="48"/>
    </row>
    <row r="644">
      <c r="A644" s="15" t="s">
        <v>11007</v>
      </c>
      <c r="B644" s="14" t="s">
        <v>7164</v>
      </c>
      <c r="C644" s="15" t="s">
        <v>11008</v>
      </c>
      <c r="D644" s="15"/>
      <c r="E644" s="15"/>
      <c r="F644" s="15">
        <v>114.0</v>
      </c>
      <c r="G644" s="15">
        <v>0.0</v>
      </c>
      <c r="H644" s="15" t="s">
        <v>13700</v>
      </c>
      <c r="I644" s="15" t="s">
        <v>16817</v>
      </c>
      <c r="J644" s="48"/>
    </row>
    <row r="645">
      <c r="A645" s="15" t="s">
        <v>11010</v>
      </c>
      <c r="B645" s="14" t="s">
        <v>7166</v>
      </c>
      <c r="C645" s="15" t="s">
        <v>11011</v>
      </c>
      <c r="D645" s="15"/>
      <c r="E645" s="15"/>
      <c r="F645" s="15">
        <v>114.0</v>
      </c>
      <c r="G645" s="15">
        <v>0.0</v>
      </c>
      <c r="H645" s="15" t="s">
        <v>16818</v>
      </c>
      <c r="I645" s="15" t="s">
        <v>16819</v>
      </c>
      <c r="J645" s="48"/>
    </row>
    <row r="646">
      <c r="A646" s="15"/>
      <c r="B646" s="14"/>
      <c r="C646" s="15"/>
      <c r="D646" s="15"/>
      <c r="E646" s="15"/>
      <c r="F646" s="15">
        <v>114.0</v>
      </c>
      <c r="G646" s="15">
        <v>0.0</v>
      </c>
      <c r="H646" s="15" t="s">
        <v>16820</v>
      </c>
      <c r="I646" s="15" t="s">
        <v>16821</v>
      </c>
      <c r="J646" s="48"/>
    </row>
    <row r="647">
      <c r="A647" s="15" t="s">
        <v>11014</v>
      </c>
      <c r="B647" s="14" t="s">
        <v>7168</v>
      </c>
      <c r="C647" s="15" t="s">
        <v>11015</v>
      </c>
      <c r="D647" s="15"/>
      <c r="E647" s="15"/>
      <c r="F647" s="15">
        <v>114.0</v>
      </c>
      <c r="G647" s="15">
        <v>0.0</v>
      </c>
      <c r="H647" s="15" t="s">
        <v>16822</v>
      </c>
      <c r="I647" s="15" t="s">
        <v>16823</v>
      </c>
      <c r="J647" s="48"/>
    </row>
    <row r="648">
      <c r="A648" s="15" t="s">
        <v>11017</v>
      </c>
      <c r="B648" s="14" t="s">
        <v>7171</v>
      </c>
      <c r="C648" s="15" t="s">
        <v>11018</v>
      </c>
      <c r="D648" s="15"/>
      <c r="E648" s="15"/>
      <c r="F648" s="15">
        <v>114.0</v>
      </c>
      <c r="G648" s="15">
        <v>0.0</v>
      </c>
      <c r="H648" s="15" t="s">
        <v>16824</v>
      </c>
      <c r="I648" s="15" t="s">
        <v>16825</v>
      </c>
      <c r="J648" s="48"/>
    </row>
    <row r="649">
      <c r="A649" s="15" t="s">
        <v>11019</v>
      </c>
      <c r="B649" s="14" t="s">
        <v>7173</v>
      </c>
      <c r="C649" s="15" t="s">
        <v>11020</v>
      </c>
      <c r="D649" s="15"/>
      <c r="E649" s="15"/>
      <c r="F649" s="15">
        <v>114.0</v>
      </c>
      <c r="G649" s="15">
        <v>0.0</v>
      </c>
      <c r="H649" s="15" t="s">
        <v>16826</v>
      </c>
      <c r="I649" s="15" t="s">
        <v>16827</v>
      </c>
      <c r="J649" s="48"/>
    </row>
    <row r="650">
      <c r="A650" s="15" t="s">
        <v>11021</v>
      </c>
      <c r="B650" s="14" t="s">
        <v>7175</v>
      </c>
      <c r="C650" s="15" t="s">
        <v>11022</v>
      </c>
      <c r="D650" s="15"/>
      <c r="E650" s="15"/>
      <c r="F650" s="15">
        <v>114.0</v>
      </c>
      <c r="G650" s="15">
        <v>0.0</v>
      </c>
      <c r="H650" s="15" t="s">
        <v>16828</v>
      </c>
      <c r="I650" s="15" t="s">
        <v>16829</v>
      </c>
      <c r="J650" s="48"/>
    </row>
    <row r="651">
      <c r="A651" s="15" t="s">
        <v>11023</v>
      </c>
      <c r="B651" s="14" t="s">
        <v>7178</v>
      </c>
      <c r="C651" s="15" t="s">
        <v>11024</v>
      </c>
      <c r="D651" s="15"/>
      <c r="E651" s="15"/>
      <c r="F651" s="15">
        <v>114.0</v>
      </c>
      <c r="G651" s="15">
        <v>0.0</v>
      </c>
      <c r="H651" s="15" t="s">
        <v>16830</v>
      </c>
      <c r="I651" s="15" t="s">
        <v>16831</v>
      </c>
      <c r="J651" s="48"/>
    </row>
    <row r="652">
      <c r="A652" s="15" t="s">
        <v>11026</v>
      </c>
      <c r="B652" s="14" t="s">
        <v>7181</v>
      </c>
      <c r="C652" s="15" t="s">
        <v>11027</v>
      </c>
      <c r="D652" s="15"/>
      <c r="E652" s="15"/>
      <c r="F652" s="15">
        <v>114.0</v>
      </c>
      <c r="G652" s="15">
        <v>0.0</v>
      </c>
      <c r="H652" s="15" t="s">
        <v>16832</v>
      </c>
      <c r="I652" s="15" t="s">
        <v>16833</v>
      </c>
      <c r="J652" s="48"/>
    </row>
    <row r="653">
      <c r="A653" s="15" t="s">
        <v>11029</v>
      </c>
      <c r="B653" s="14" t="s">
        <v>7183</v>
      </c>
      <c r="C653" s="15" t="s">
        <v>11030</v>
      </c>
      <c r="D653" s="15"/>
      <c r="E653" s="15"/>
      <c r="F653" s="15">
        <v>115.0</v>
      </c>
      <c r="G653" s="15">
        <v>56.0</v>
      </c>
      <c r="H653" s="15" t="s">
        <v>16834</v>
      </c>
      <c r="I653" s="15" t="s">
        <v>16835</v>
      </c>
      <c r="J653" s="48"/>
    </row>
    <row r="654">
      <c r="A654" s="15" t="s">
        <v>11032</v>
      </c>
      <c r="B654" s="14" t="s">
        <v>7186</v>
      </c>
      <c r="C654" s="15" t="s">
        <v>11033</v>
      </c>
      <c r="D654" s="15"/>
      <c r="E654" s="15"/>
      <c r="F654" s="15">
        <v>115.0</v>
      </c>
      <c r="G654" s="15">
        <v>56.0</v>
      </c>
      <c r="H654" s="15" t="s">
        <v>11033</v>
      </c>
      <c r="I654" s="15" t="s">
        <v>16836</v>
      </c>
      <c r="J654" s="48"/>
    </row>
    <row r="655">
      <c r="A655" s="15" t="s">
        <v>11034</v>
      </c>
      <c r="B655" s="14" t="s">
        <v>7188</v>
      </c>
      <c r="C655" s="15" t="s">
        <v>11035</v>
      </c>
      <c r="D655" s="15"/>
      <c r="E655" s="15"/>
      <c r="F655" s="15">
        <v>115.0</v>
      </c>
      <c r="G655" s="15">
        <v>56.0</v>
      </c>
      <c r="H655" s="15" t="s">
        <v>16837</v>
      </c>
      <c r="I655" s="15" t="s">
        <v>16838</v>
      </c>
      <c r="J655" s="48"/>
    </row>
    <row r="656">
      <c r="A656" s="15" t="s">
        <v>11037</v>
      </c>
      <c r="B656" s="14" t="s">
        <v>7191</v>
      </c>
      <c r="C656" s="15" t="s">
        <v>11038</v>
      </c>
      <c r="D656" s="15"/>
      <c r="E656" s="15"/>
      <c r="F656" s="15">
        <v>115.0</v>
      </c>
      <c r="G656" s="15">
        <v>56.0</v>
      </c>
      <c r="H656" s="15" t="s">
        <v>16839</v>
      </c>
      <c r="I656" s="15" t="s">
        <v>16840</v>
      </c>
      <c r="J656" s="48"/>
    </row>
    <row r="657">
      <c r="A657" s="15" t="s">
        <v>11040</v>
      </c>
      <c r="B657" s="14" t="s">
        <v>7194</v>
      </c>
      <c r="C657" s="15" t="s">
        <v>11041</v>
      </c>
      <c r="D657" s="15"/>
      <c r="E657" s="15"/>
      <c r="F657" s="15">
        <v>115.0</v>
      </c>
      <c r="G657" s="15">
        <v>56.0</v>
      </c>
      <c r="H657" s="15" t="s">
        <v>16841</v>
      </c>
      <c r="I657" s="15" t="s">
        <v>16842</v>
      </c>
      <c r="J657" s="48"/>
    </row>
    <row r="658">
      <c r="A658" s="15" t="s">
        <v>11043</v>
      </c>
      <c r="B658" s="14" t="s">
        <v>7197</v>
      </c>
      <c r="C658" s="15" t="s">
        <v>11044</v>
      </c>
      <c r="D658" s="15"/>
      <c r="E658" s="15"/>
      <c r="F658" s="15">
        <v>115.0</v>
      </c>
      <c r="G658" s="15">
        <v>56.0</v>
      </c>
      <c r="H658" s="15" t="s">
        <v>16843</v>
      </c>
      <c r="I658" s="15" t="s">
        <v>16844</v>
      </c>
      <c r="J658" s="48"/>
    </row>
    <row r="659">
      <c r="A659" s="15" t="s">
        <v>11046</v>
      </c>
      <c r="B659" s="14" t="s">
        <v>7199</v>
      </c>
      <c r="C659" s="15" t="s">
        <v>11047</v>
      </c>
      <c r="D659" s="15"/>
      <c r="E659" s="15"/>
      <c r="F659" s="15">
        <v>115.0</v>
      </c>
      <c r="G659" s="15">
        <v>56.0</v>
      </c>
      <c r="H659" s="15" t="s">
        <v>16845</v>
      </c>
      <c r="I659" s="15" t="s">
        <v>16844</v>
      </c>
      <c r="J659" s="48"/>
    </row>
    <row r="660">
      <c r="A660" s="15" t="s">
        <v>11049</v>
      </c>
      <c r="B660" s="14" t="s">
        <v>7201</v>
      </c>
      <c r="C660" s="15" t="s">
        <v>11050</v>
      </c>
      <c r="D660" s="15"/>
      <c r="E660" s="15"/>
      <c r="F660" s="15">
        <v>115.0</v>
      </c>
      <c r="G660" s="15">
        <v>56.0</v>
      </c>
      <c r="H660" s="15" t="s">
        <v>11050</v>
      </c>
      <c r="I660" s="15" t="s">
        <v>16846</v>
      </c>
      <c r="J660" s="48"/>
    </row>
    <row r="661">
      <c r="A661" s="15" t="s">
        <v>11052</v>
      </c>
      <c r="B661" s="14" t="s">
        <v>7204</v>
      </c>
      <c r="C661" s="15" t="s">
        <v>11053</v>
      </c>
      <c r="D661" s="15"/>
      <c r="E661" s="15"/>
      <c r="F661" s="15">
        <v>116.0</v>
      </c>
      <c r="G661" s="15">
        <v>0.0</v>
      </c>
      <c r="H661" s="15" t="s">
        <v>16847</v>
      </c>
      <c r="I661" s="15" t="s">
        <v>16848</v>
      </c>
      <c r="J661" s="48"/>
    </row>
    <row r="662">
      <c r="A662" s="15" t="s">
        <v>11055</v>
      </c>
      <c r="B662" s="14" t="s">
        <v>7206</v>
      </c>
      <c r="C662" s="15" t="s">
        <v>11056</v>
      </c>
      <c r="D662" s="15"/>
      <c r="E662" s="15"/>
      <c r="F662" s="15">
        <v>116.0</v>
      </c>
      <c r="G662" s="15">
        <v>0.0</v>
      </c>
      <c r="H662" s="15" t="s">
        <v>16849</v>
      </c>
      <c r="I662" s="15" t="s">
        <v>16850</v>
      </c>
      <c r="J662" s="48"/>
    </row>
    <row r="663">
      <c r="A663" s="15" t="s">
        <v>11058</v>
      </c>
      <c r="B663" s="14" t="s">
        <v>7209</v>
      </c>
      <c r="C663" s="15" t="s">
        <v>11059</v>
      </c>
      <c r="D663" s="15"/>
      <c r="E663" s="15"/>
      <c r="F663" s="15">
        <v>116.0</v>
      </c>
      <c r="G663" s="15">
        <v>0.0</v>
      </c>
      <c r="H663" s="15" t="s">
        <v>11059</v>
      </c>
      <c r="I663" s="15" t="s">
        <v>16851</v>
      </c>
      <c r="J663" s="48"/>
    </row>
    <row r="664">
      <c r="A664" s="15" t="s">
        <v>11061</v>
      </c>
      <c r="B664" s="14" t="s">
        <v>7212</v>
      </c>
      <c r="C664" s="15" t="s">
        <v>11062</v>
      </c>
      <c r="D664" s="15"/>
      <c r="E664" s="15"/>
      <c r="F664" s="15">
        <v>116.0</v>
      </c>
      <c r="G664" s="15">
        <v>0.0</v>
      </c>
      <c r="H664" s="15" t="s">
        <v>16852</v>
      </c>
      <c r="I664" s="15" t="s">
        <v>16853</v>
      </c>
      <c r="J664" s="48"/>
    </row>
    <row r="665">
      <c r="A665" s="15" t="s">
        <v>11064</v>
      </c>
      <c r="B665" s="14" t="s">
        <v>7214</v>
      </c>
      <c r="C665" s="15" t="s">
        <v>11065</v>
      </c>
      <c r="D665" s="15"/>
      <c r="E665" s="15"/>
      <c r="F665" s="15">
        <v>116.0</v>
      </c>
      <c r="G665" s="15">
        <v>0.0</v>
      </c>
      <c r="H665" s="15" t="s">
        <v>10099</v>
      </c>
      <c r="I665" s="15" t="s">
        <v>16854</v>
      </c>
      <c r="J665" s="48"/>
    </row>
    <row r="666">
      <c r="A666" s="15" t="s">
        <v>11066</v>
      </c>
      <c r="B666" s="14" t="s">
        <v>7217</v>
      </c>
      <c r="C666" s="15" t="s">
        <v>11067</v>
      </c>
      <c r="D666" s="15"/>
      <c r="E666" s="15"/>
      <c r="F666" s="15">
        <v>116.0</v>
      </c>
      <c r="G666" s="15">
        <v>0.0</v>
      </c>
      <c r="H666" s="15" t="s">
        <v>16855</v>
      </c>
      <c r="I666" s="15" t="s">
        <v>16856</v>
      </c>
      <c r="J666" s="48"/>
    </row>
    <row r="667">
      <c r="A667" s="15"/>
      <c r="B667" s="14"/>
      <c r="C667" s="15"/>
      <c r="D667" s="15"/>
      <c r="E667" s="15"/>
      <c r="F667" s="15">
        <v>117.0</v>
      </c>
      <c r="G667" s="15">
        <v>57.0</v>
      </c>
      <c r="H667" s="15" t="s">
        <v>16857</v>
      </c>
      <c r="I667" s="15" t="s">
        <v>16858</v>
      </c>
      <c r="J667" s="48"/>
    </row>
    <row r="668">
      <c r="A668" s="15" t="s">
        <v>11069</v>
      </c>
      <c r="B668" s="14" t="s">
        <v>7219</v>
      </c>
      <c r="C668" s="15" t="s">
        <v>11070</v>
      </c>
      <c r="D668" s="15"/>
      <c r="E668" s="15"/>
      <c r="F668" s="15">
        <v>117.0</v>
      </c>
      <c r="G668" s="15">
        <v>57.0</v>
      </c>
      <c r="H668" s="15" t="s">
        <v>16859</v>
      </c>
      <c r="I668" s="15" t="s">
        <v>16860</v>
      </c>
      <c r="J668" s="48"/>
    </row>
    <row r="669">
      <c r="A669" s="15" t="s">
        <v>11072</v>
      </c>
      <c r="B669" s="14" t="s">
        <v>7222</v>
      </c>
      <c r="C669" s="15" t="s">
        <v>11073</v>
      </c>
      <c r="D669" s="15"/>
      <c r="E669" s="15"/>
      <c r="F669" s="15">
        <v>117.0</v>
      </c>
      <c r="G669" s="15">
        <v>57.0</v>
      </c>
      <c r="H669" s="15" t="s">
        <v>11073</v>
      </c>
      <c r="I669" s="15" t="s">
        <v>16861</v>
      </c>
      <c r="J669" s="48"/>
    </row>
    <row r="670">
      <c r="A670" s="15" t="s">
        <v>11075</v>
      </c>
      <c r="B670" s="14" t="s">
        <v>7225</v>
      </c>
      <c r="C670" s="15" t="s">
        <v>11076</v>
      </c>
      <c r="D670" s="15"/>
      <c r="E670" s="15"/>
      <c r="F670" s="15">
        <v>117.0</v>
      </c>
      <c r="G670" s="15">
        <v>57.0</v>
      </c>
      <c r="H670" s="15" t="s">
        <v>16862</v>
      </c>
      <c r="I670" s="15" t="s">
        <v>16863</v>
      </c>
      <c r="J670" s="48"/>
    </row>
    <row r="671">
      <c r="A671" s="15" t="s">
        <v>11078</v>
      </c>
      <c r="B671" s="14" t="s">
        <v>7228</v>
      </c>
      <c r="C671" s="15" t="s">
        <v>11079</v>
      </c>
      <c r="D671" s="15"/>
      <c r="E671" s="15"/>
      <c r="F671" s="15">
        <v>117.0</v>
      </c>
      <c r="G671" s="15">
        <v>57.0</v>
      </c>
      <c r="H671" s="15" t="s">
        <v>11079</v>
      </c>
      <c r="I671" s="15" t="s">
        <v>16864</v>
      </c>
      <c r="J671" s="48"/>
    </row>
    <row r="672">
      <c r="A672" s="15" t="s">
        <v>11081</v>
      </c>
      <c r="B672" s="14" t="s">
        <v>7230</v>
      </c>
      <c r="C672" s="15" t="s">
        <v>11082</v>
      </c>
      <c r="D672" s="15"/>
      <c r="E672" s="15"/>
      <c r="F672" s="15">
        <v>117.0</v>
      </c>
      <c r="G672" s="15">
        <v>57.0</v>
      </c>
      <c r="H672" s="15" t="s">
        <v>16865</v>
      </c>
      <c r="I672" s="15" t="s">
        <v>16866</v>
      </c>
      <c r="J672" s="48"/>
    </row>
    <row r="673">
      <c r="A673" s="15" t="s">
        <v>11084</v>
      </c>
      <c r="B673" s="14" t="s">
        <v>7232</v>
      </c>
      <c r="C673" s="15" t="s">
        <v>11085</v>
      </c>
      <c r="D673" s="15"/>
      <c r="E673" s="15"/>
      <c r="F673" s="15">
        <v>117.0</v>
      </c>
      <c r="G673" s="15">
        <v>57.0</v>
      </c>
      <c r="H673" s="15" t="s">
        <v>16867</v>
      </c>
      <c r="I673" s="15" t="s">
        <v>16868</v>
      </c>
      <c r="J673" s="48"/>
    </row>
    <row r="674">
      <c r="A674" s="15" t="s">
        <v>11087</v>
      </c>
      <c r="B674" s="14" t="s">
        <v>7235</v>
      </c>
      <c r="C674" s="15" t="s">
        <v>11088</v>
      </c>
      <c r="D674" s="15"/>
      <c r="E674" s="15"/>
      <c r="F674" s="15"/>
      <c r="G674" s="15"/>
      <c r="H674" s="15"/>
      <c r="I674" s="15"/>
      <c r="J674" s="48"/>
    </row>
    <row r="675">
      <c r="A675" s="15" t="s">
        <v>11090</v>
      </c>
      <c r="B675" s="14" t="s">
        <v>7238</v>
      </c>
      <c r="C675" s="15" t="s">
        <v>11091</v>
      </c>
      <c r="D675" s="15"/>
      <c r="E675" s="15"/>
      <c r="F675" s="15">
        <v>117.0</v>
      </c>
      <c r="G675" s="15">
        <v>57.0</v>
      </c>
      <c r="H675" s="15" t="s">
        <v>16869</v>
      </c>
      <c r="I675" s="15" t="s">
        <v>16870</v>
      </c>
      <c r="J675" s="48"/>
    </row>
    <row r="676">
      <c r="A676" s="15" t="s">
        <v>11093</v>
      </c>
      <c r="B676" s="14" t="s">
        <v>7241</v>
      </c>
      <c r="C676" s="15" t="s">
        <v>11094</v>
      </c>
      <c r="D676" s="15"/>
      <c r="E676" s="15"/>
      <c r="F676" s="15">
        <v>118.0</v>
      </c>
      <c r="G676" s="15">
        <v>0.0</v>
      </c>
      <c r="H676" s="15" t="s">
        <v>16871</v>
      </c>
      <c r="I676" s="15" t="s">
        <v>16872</v>
      </c>
      <c r="J676" s="48"/>
    </row>
    <row r="677">
      <c r="A677" s="15" t="s">
        <v>11096</v>
      </c>
      <c r="B677" s="14" t="s">
        <v>7244</v>
      </c>
      <c r="C677" s="15" t="s">
        <v>11097</v>
      </c>
      <c r="D677" s="15"/>
      <c r="E677" s="15"/>
      <c r="F677" s="15">
        <v>118.0</v>
      </c>
      <c r="G677" s="15">
        <v>0.0</v>
      </c>
      <c r="H677" s="15" t="s">
        <v>16873</v>
      </c>
      <c r="I677" s="15" t="s">
        <v>16874</v>
      </c>
      <c r="J677" s="48"/>
    </row>
    <row r="678">
      <c r="A678" s="15" t="s">
        <v>11099</v>
      </c>
      <c r="B678" s="14" t="s">
        <v>7247</v>
      </c>
      <c r="C678" s="15" t="s">
        <v>11100</v>
      </c>
      <c r="D678" s="15"/>
      <c r="E678" s="15"/>
      <c r="F678" s="15">
        <v>118.0</v>
      </c>
      <c r="G678" s="15">
        <v>0.0</v>
      </c>
      <c r="H678" s="15" t="s">
        <v>16875</v>
      </c>
      <c r="I678" s="15" t="s">
        <v>16876</v>
      </c>
      <c r="J678" s="48"/>
    </row>
    <row r="679">
      <c r="A679" s="15" t="s">
        <v>11102</v>
      </c>
      <c r="B679" s="14" t="s">
        <v>7249</v>
      </c>
      <c r="C679" s="15" t="s">
        <v>11103</v>
      </c>
      <c r="D679" s="15"/>
      <c r="E679" s="15"/>
      <c r="F679" s="15">
        <v>118.0</v>
      </c>
      <c r="G679" s="15">
        <v>0.0</v>
      </c>
      <c r="H679" s="15" t="s">
        <v>16877</v>
      </c>
      <c r="I679" s="15" t="s">
        <v>16878</v>
      </c>
      <c r="J679" s="48"/>
    </row>
    <row r="680">
      <c r="A680" s="15" t="s">
        <v>11105</v>
      </c>
      <c r="B680" s="14" t="s">
        <v>7252</v>
      </c>
      <c r="C680" s="15" t="s">
        <v>11106</v>
      </c>
      <c r="D680" s="15"/>
      <c r="E680" s="15"/>
      <c r="F680" s="15">
        <v>118.0</v>
      </c>
      <c r="G680" s="15">
        <v>0.0</v>
      </c>
      <c r="H680" s="15" t="s">
        <v>16879</v>
      </c>
      <c r="I680" s="15" t="s">
        <v>16880</v>
      </c>
      <c r="J680" s="48"/>
    </row>
    <row r="681">
      <c r="A681" s="15" t="s">
        <v>11105</v>
      </c>
      <c r="B681" s="14" t="s">
        <v>7252</v>
      </c>
      <c r="C681" s="15" t="s">
        <v>11106</v>
      </c>
      <c r="D681" s="15"/>
      <c r="E681" s="15"/>
      <c r="F681" s="15">
        <v>118.0</v>
      </c>
      <c r="G681" s="15">
        <v>0.0</v>
      </c>
      <c r="H681" s="15" t="s">
        <v>16881</v>
      </c>
      <c r="I681" s="15" t="s">
        <v>16882</v>
      </c>
      <c r="J681" s="48"/>
    </row>
    <row r="682">
      <c r="A682" s="15" t="s">
        <v>11108</v>
      </c>
      <c r="B682" s="14" t="s">
        <v>7254</v>
      </c>
      <c r="C682" s="15" t="s">
        <v>11109</v>
      </c>
      <c r="D682" s="15"/>
      <c r="E682" s="15"/>
      <c r="F682" s="15">
        <v>119.0</v>
      </c>
      <c r="G682" s="15">
        <v>58.0</v>
      </c>
      <c r="H682" s="15" t="s">
        <v>16883</v>
      </c>
      <c r="I682" s="15" t="s">
        <v>16884</v>
      </c>
      <c r="J682" s="48"/>
    </row>
    <row r="683">
      <c r="A683" s="15" t="s">
        <v>11111</v>
      </c>
      <c r="B683" s="14" t="s">
        <v>7257</v>
      </c>
      <c r="C683" s="15" t="s">
        <v>11112</v>
      </c>
      <c r="D683" s="15"/>
      <c r="E683" s="15"/>
      <c r="F683" s="15">
        <v>119.0</v>
      </c>
      <c r="G683" s="15">
        <v>58.0</v>
      </c>
      <c r="H683" s="15" t="s">
        <v>16885</v>
      </c>
      <c r="I683" s="15" t="s">
        <v>16886</v>
      </c>
      <c r="J683" s="48"/>
    </row>
    <row r="684">
      <c r="A684" s="15" t="s">
        <v>11114</v>
      </c>
      <c r="B684" s="14" t="s">
        <v>7259</v>
      </c>
      <c r="C684" s="15" t="s">
        <v>11115</v>
      </c>
      <c r="D684" s="15"/>
      <c r="E684" s="15"/>
      <c r="F684" s="15">
        <v>119.0</v>
      </c>
      <c r="G684" s="15">
        <v>58.0</v>
      </c>
      <c r="H684" s="15" t="s">
        <v>16887</v>
      </c>
      <c r="I684" s="15" t="s">
        <v>16888</v>
      </c>
      <c r="J684" s="48"/>
    </row>
    <row r="685">
      <c r="A685" s="15" t="s">
        <v>11117</v>
      </c>
      <c r="B685" s="14" t="s">
        <v>7262</v>
      </c>
      <c r="C685" s="15" t="s">
        <v>11118</v>
      </c>
      <c r="D685" s="15"/>
      <c r="E685" s="15"/>
      <c r="F685" s="15">
        <v>119.0</v>
      </c>
      <c r="G685" s="15">
        <v>58.0</v>
      </c>
      <c r="H685" s="15" t="s">
        <v>16889</v>
      </c>
      <c r="I685" s="15" t="s">
        <v>16890</v>
      </c>
      <c r="J685" s="48"/>
    </row>
    <row r="686">
      <c r="A686" s="15" t="s">
        <v>11120</v>
      </c>
      <c r="B686" s="14" t="s">
        <v>7264</v>
      </c>
      <c r="C686" s="15" t="s">
        <v>11121</v>
      </c>
      <c r="D686" s="15"/>
      <c r="E686" s="15"/>
      <c r="F686" s="15">
        <v>119.0</v>
      </c>
      <c r="G686" s="15">
        <v>58.0</v>
      </c>
      <c r="H686" s="15" t="s">
        <v>16891</v>
      </c>
      <c r="I686" s="15" t="s">
        <v>16892</v>
      </c>
      <c r="J686" s="48"/>
    </row>
    <row r="687">
      <c r="A687" s="15" t="s">
        <v>11123</v>
      </c>
      <c r="B687" s="14" t="s">
        <v>7267</v>
      </c>
      <c r="C687" s="15" t="s">
        <v>11124</v>
      </c>
      <c r="D687" s="15"/>
      <c r="E687" s="15"/>
      <c r="F687" s="15">
        <v>119.0</v>
      </c>
      <c r="G687" s="15">
        <v>58.0</v>
      </c>
      <c r="H687" s="15" t="s">
        <v>16893</v>
      </c>
      <c r="I687" s="15" t="s">
        <v>16892</v>
      </c>
      <c r="J687" s="48"/>
    </row>
    <row r="688">
      <c r="A688" s="15" t="s">
        <v>11126</v>
      </c>
      <c r="B688" s="14" t="s">
        <v>7270</v>
      </c>
      <c r="C688" s="15" t="s">
        <v>11127</v>
      </c>
      <c r="D688" s="15"/>
      <c r="E688" s="15"/>
      <c r="F688" s="15">
        <v>119.0</v>
      </c>
      <c r="G688" s="15">
        <v>58.0</v>
      </c>
      <c r="H688" s="15" t="s">
        <v>16894</v>
      </c>
      <c r="I688" s="15" t="s">
        <v>16895</v>
      </c>
      <c r="J688" s="48"/>
    </row>
    <row r="689">
      <c r="A689" s="15" t="s">
        <v>11129</v>
      </c>
      <c r="B689" s="14" t="s">
        <v>7273</v>
      </c>
      <c r="C689" s="15" t="s">
        <v>11130</v>
      </c>
      <c r="D689" s="15"/>
      <c r="E689" s="15"/>
      <c r="F689" s="15">
        <v>119.0</v>
      </c>
      <c r="G689" s="15">
        <v>58.0</v>
      </c>
      <c r="H689" s="15" t="s">
        <v>16896</v>
      </c>
      <c r="I689" s="15" t="s">
        <v>16897</v>
      </c>
      <c r="J689" s="48"/>
    </row>
    <row r="690">
      <c r="A690" s="15" t="s">
        <v>11132</v>
      </c>
      <c r="B690" s="14" t="s">
        <v>7275</v>
      </c>
      <c r="C690" s="15" t="s">
        <v>11133</v>
      </c>
      <c r="D690" s="15"/>
      <c r="E690" s="15"/>
      <c r="F690" s="15">
        <v>119.0</v>
      </c>
      <c r="G690" s="15">
        <v>58.0</v>
      </c>
      <c r="H690" s="15" t="s">
        <v>16898</v>
      </c>
      <c r="I690" s="15" t="s">
        <v>16899</v>
      </c>
      <c r="J690" s="48"/>
    </row>
    <row r="691">
      <c r="A691" s="15" t="s">
        <v>11135</v>
      </c>
      <c r="B691" s="14" t="s">
        <v>7277</v>
      </c>
      <c r="C691" s="15" t="s">
        <v>11136</v>
      </c>
      <c r="D691" s="15"/>
      <c r="E691" s="15"/>
      <c r="F691" s="15">
        <v>120.0</v>
      </c>
      <c r="G691" s="15">
        <v>0.0</v>
      </c>
      <c r="H691" s="15" t="s">
        <v>16900</v>
      </c>
      <c r="I691" s="15" t="s">
        <v>16901</v>
      </c>
      <c r="J691" s="48"/>
    </row>
    <row r="692">
      <c r="A692" s="15" t="s">
        <v>11138</v>
      </c>
      <c r="B692" s="14" t="s">
        <v>7280</v>
      </c>
      <c r="C692" s="15" t="s">
        <v>11139</v>
      </c>
      <c r="D692" s="15"/>
      <c r="E692" s="15"/>
      <c r="F692" s="15">
        <v>120.0</v>
      </c>
      <c r="G692" s="15">
        <v>0.0</v>
      </c>
      <c r="H692" s="15" t="s">
        <v>16902</v>
      </c>
      <c r="I692" s="15" t="s">
        <v>16903</v>
      </c>
      <c r="J692" s="48"/>
    </row>
    <row r="693">
      <c r="A693" s="15" t="s">
        <v>11138</v>
      </c>
      <c r="B693" s="14" t="s">
        <v>7280</v>
      </c>
      <c r="C693" s="15" t="s">
        <v>11139</v>
      </c>
      <c r="D693" s="15"/>
      <c r="E693" s="15"/>
      <c r="F693" s="15">
        <v>120.0</v>
      </c>
      <c r="G693" s="15">
        <v>0.0</v>
      </c>
      <c r="H693" s="15" t="s">
        <v>16904</v>
      </c>
      <c r="I693" s="15" t="s">
        <v>16905</v>
      </c>
      <c r="J693" s="48"/>
    </row>
    <row r="694">
      <c r="A694" s="15" t="s">
        <v>11141</v>
      </c>
      <c r="B694" s="14" t="s">
        <v>7282</v>
      </c>
      <c r="C694" s="15" t="s">
        <v>11142</v>
      </c>
      <c r="D694" s="15"/>
      <c r="E694" s="15"/>
      <c r="F694" s="15">
        <v>120.0</v>
      </c>
      <c r="G694" s="15">
        <v>0.0</v>
      </c>
      <c r="H694" s="15" t="s">
        <v>16906</v>
      </c>
      <c r="I694" s="15" t="s">
        <v>16907</v>
      </c>
      <c r="J694" s="48"/>
    </row>
    <row r="695">
      <c r="A695" s="15" t="s">
        <v>11144</v>
      </c>
      <c r="B695" s="14" t="s">
        <v>7285</v>
      </c>
      <c r="C695" s="15" t="s">
        <v>11145</v>
      </c>
      <c r="D695" s="15"/>
      <c r="E695" s="15"/>
      <c r="F695" s="15">
        <v>120.0</v>
      </c>
      <c r="G695" s="15">
        <v>0.0</v>
      </c>
      <c r="H695" s="15" t="s">
        <v>16908</v>
      </c>
      <c r="I695" s="15" t="s">
        <v>16909</v>
      </c>
      <c r="J695" s="48"/>
    </row>
    <row r="696">
      <c r="A696" s="15"/>
      <c r="B696" s="14"/>
      <c r="C696" s="15"/>
      <c r="D696" s="15"/>
      <c r="E696" s="15"/>
      <c r="F696" s="15">
        <v>121.0</v>
      </c>
      <c r="G696" s="15">
        <v>59.0</v>
      </c>
      <c r="H696" s="15" t="s">
        <v>16910</v>
      </c>
      <c r="I696" s="15" t="s">
        <v>16911</v>
      </c>
      <c r="J696" s="48"/>
    </row>
    <row r="697">
      <c r="A697" s="15" t="s">
        <v>11147</v>
      </c>
      <c r="B697" s="14" t="s">
        <v>7287</v>
      </c>
      <c r="C697" s="15" t="s">
        <v>11148</v>
      </c>
      <c r="D697" s="15"/>
      <c r="E697" s="15"/>
      <c r="F697" s="15">
        <v>121.0</v>
      </c>
      <c r="G697" s="15">
        <v>59.0</v>
      </c>
      <c r="H697" s="15" t="s">
        <v>16912</v>
      </c>
      <c r="I697" s="15" t="s">
        <v>16913</v>
      </c>
      <c r="J697" s="48"/>
    </row>
    <row r="698">
      <c r="A698" s="15" t="s">
        <v>11150</v>
      </c>
      <c r="B698" s="14" t="s">
        <v>7290</v>
      </c>
      <c r="C698" s="15" t="s">
        <v>11151</v>
      </c>
      <c r="D698" s="15"/>
      <c r="E698" s="15"/>
      <c r="F698" s="15">
        <v>121.0</v>
      </c>
      <c r="G698" s="15">
        <v>59.0</v>
      </c>
      <c r="H698" s="15" t="s">
        <v>16914</v>
      </c>
      <c r="I698" s="15" t="s">
        <v>16915</v>
      </c>
      <c r="J698" s="48"/>
    </row>
    <row r="699">
      <c r="A699" s="15" t="s">
        <v>11153</v>
      </c>
      <c r="B699" s="14" t="s">
        <v>7293</v>
      </c>
      <c r="C699" s="15" t="s">
        <v>11154</v>
      </c>
      <c r="D699" s="15"/>
      <c r="E699" s="15"/>
      <c r="F699" s="15">
        <v>122.0</v>
      </c>
      <c r="G699" s="15">
        <v>0.0</v>
      </c>
      <c r="H699" s="15" t="s">
        <v>16916</v>
      </c>
      <c r="I699" s="15" t="s">
        <v>16917</v>
      </c>
      <c r="J699" s="48"/>
    </row>
    <row r="700">
      <c r="A700" s="15" t="s">
        <v>11156</v>
      </c>
      <c r="B700" s="14" t="s">
        <v>7295</v>
      </c>
      <c r="C700" s="15" t="s">
        <v>11157</v>
      </c>
      <c r="D700" s="15"/>
      <c r="E700" s="15"/>
      <c r="F700" s="15">
        <v>122.0</v>
      </c>
      <c r="G700" s="15">
        <v>0.0</v>
      </c>
      <c r="H700" s="15" t="s">
        <v>16918</v>
      </c>
      <c r="I700" s="15" t="s">
        <v>16919</v>
      </c>
      <c r="J700" s="48"/>
    </row>
    <row r="701">
      <c r="A701" s="15" t="s">
        <v>11159</v>
      </c>
      <c r="B701" s="14" t="s">
        <v>7298</v>
      </c>
      <c r="C701" s="15" t="s">
        <v>11160</v>
      </c>
      <c r="D701" s="15"/>
      <c r="E701" s="15"/>
      <c r="F701" s="15">
        <v>122.0</v>
      </c>
      <c r="G701" s="15">
        <v>0.0</v>
      </c>
      <c r="H701" s="15" t="s">
        <v>16920</v>
      </c>
      <c r="I701" s="15" t="s">
        <v>16921</v>
      </c>
      <c r="J701" s="48"/>
    </row>
    <row r="702">
      <c r="A702" s="15" t="s">
        <v>11162</v>
      </c>
      <c r="B702" s="14" t="s">
        <v>7301</v>
      </c>
      <c r="C702" s="15" t="s">
        <v>11163</v>
      </c>
      <c r="D702" s="15"/>
      <c r="E702" s="15"/>
      <c r="F702" s="15">
        <v>122.0</v>
      </c>
      <c r="G702" s="15">
        <v>0.0</v>
      </c>
      <c r="H702" s="15" t="s">
        <v>16922</v>
      </c>
      <c r="I702" s="15" t="s">
        <v>16923</v>
      </c>
      <c r="J702" s="48"/>
    </row>
    <row r="703">
      <c r="A703" s="15" t="s">
        <v>11165</v>
      </c>
      <c r="B703" s="14" t="s">
        <v>7304</v>
      </c>
      <c r="C703" s="15" t="s">
        <v>11166</v>
      </c>
      <c r="D703" s="15"/>
      <c r="E703" s="15"/>
      <c r="F703" s="15">
        <v>123.0</v>
      </c>
      <c r="G703" s="15">
        <v>60.0</v>
      </c>
      <c r="H703" s="15" t="s">
        <v>11166</v>
      </c>
      <c r="I703" s="15" t="s">
        <v>16924</v>
      </c>
      <c r="J703" s="48"/>
    </row>
    <row r="704">
      <c r="A704" s="15" t="s">
        <v>11168</v>
      </c>
      <c r="B704" s="14" t="s">
        <v>7307</v>
      </c>
      <c r="C704" s="15" t="s">
        <v>11169</v>
      </c>
      <c r="D704" s="15"/>
      <c r="E704" s="15"/>
      <c r="F704" s="15">
        <v>123.0</v>
      </c>
      <c r="G704" s="15">
        <v>60.0</v>
      </c>
      <c r="H704" s="15" t="s">
        <v>11166</v>
      </c>
      <c r="I704" s="15" t="s">
        <v>16924</v>
      </c>
      <c r="J704" s="48"/>
    </row>
    <row r="705">
      <c r="A705" s="15" t="s">
        <v>11171</v>
      </c>
      <c r="B705" s="14" t="s">
        <v>7312</v>
      </c>
      <c r="C705" s="15" t="s">
        <v>11172</v>
      </c>
      <c r="D705" s="15"/>
      <c r="E705" s="15"/>
      <c r="F705" s="15">
        <v>123.0</v>
      </c>
      <c r="G705" s="15">
        <v>60.0</v>
      </c>
      <c r="H705" s="15" t="s">
        <v>16925</v>
      </c>
      <c r="I705" s="15" t="s">
        <v>16926</v>
      </c>
      <c r="J705" s="48"/>
    </row>
    <row r="706">
      <c r="A706" s="15" t="s">
        <v>11174</v>
      </c>
      <c r="B706" s="14" t="s">
        <v>7314</v>
      </c>
      <c r="C706" s="15" t="s">
        <v>11175</v>
      </c>
      <c r="D706" s="15"/>
      <c r="E706" s="15"/>
      <c r="F706" s="15">
        <v>123.0</v>
      </c>
      <c r="G706" s="15">
        <v>60.0</v>
      </c>
      <c r="H706" s="15" t="s">
        <v>16927</v>
      </c>
      <c r="I706" s="15" t="s">
        <v>16928</v>
      </c>
      <c r="J706" s="48"/>
    </row>
    <row r="707">
      <c r="A707" s="15" t="s">
        <v>11177</v>
      </c>
      <c r="B707" s="14" t="s">
        <v>7317</v>
      </c>
      <c r="C707" s="15" t="s">
        <v>11178</v>
      </c>
      <c r="D707" s="15"/>
      <c r="E707" s="15"/>
      <c r="F707" s="15">
        <v>123.0</v>
      </c>
      <c r="G707" s="15">
        <v>60.0</v>
      </c>
      <c r="H707" s="15" t="s">
        <v>16929</v>
      </c>
      <c r="I707" s="15" t="s">
        <v>16930</v>
      </c>
      <c r="J707" s="48"/>
    </row>
    <row r="708">
      <c r="A708" s="15" t="s">
        <v>11180</v>
      </c>
      <c r="B708" s="14" t="s">
        <v>7323</v>
      </c>
      <c r="C708" s="15" t="s">
        <v>11181</v>
      </c>
      <c r="D708" s="15"/>
      <c r="E708" s="15"/>
      <c r="F708" s="15">
        <v>123.0</v>
      </c>
      <c r="G708" s="15">
        <v>60.0</v>
      </c>
      <c r="H708" s="15" t="s">
        <v>16931</v>
      </c>
      <c r="I708" s="15" t="s">
        <v>16932</v>
      </c>
      <c r="J708" s="48"/>
    </row>
    <row r="709">
      <c r="A709" s="15" t="s">
        <v>11182</v>
      </c>
      <c r="B709" s="14" t="s">
        <v>7320</v>
      </c>
      <c r="C709" s="15" t="s">
        <v>11183</v>
      </c>
      <c r="D709" s="15"/>
      <c r="E709" s="15"/>
      <c r="F709" s="15">
        <v>123.0</v>
      </c>
      <c r="G709" s="15">
        <v>60.0</v>
      </c>
      <c r="H709" s="15" t="s">
        <v>16933</v>
      </c>
      <c r="I709" s="15" t="s">
        <v>16934</v>
      </c>
      <c r="J709" s="48"/>
    </row>
    <row r="710">
      <c r="A710" s="15" t="s">
        <v>11185</v>
      </c>
      <c r="B710" s="14" t="s">
        <v>7323</v>
      </c>
      <c r="C710" s="15" t="s">
        <v>11186</v>
      </c>
      <c r="D710" s="15"/>
      <c r="E710" s="15"/>
      <c r="F710" s="15">
        <v>123.0</v>
      </c>
      <c r="G710" s="15">
        <v>60.0</v>
      </c>
      <c r="H710" s="15" t="s">
        <v>16935</v>
      </c>
      <c r="I710" s="15" t="s">
        <v>16936</v>
      </c>
      <c r="J710" s="48"/>
    </row>
    <row r="711">
      <c r="A711" s="15" t="s">
        <v>11188</v>
      </c>
      <c r="B711" s="14" t="s">
        <v>7325</v>
      </c>
      <c r="C711" s="15" t="s">
        <v>11189</v>
      </c>
      <c r="D711" s="15"/>
      <c r="E711" s="15"/>
      <c r="F711" s="15">
        <v>123.0</v>
      </c>
      <c r="G711" s="15">
        <v>60.0</v>
      </c>
      <c r="H711" s="15" t="s">
        <v>16937</v>
      </c>
      <c r="I711" s="15" t="s">
        <v>16938</v>
      </c>
      <c r="J711" s="48"/>
    </row>
    <row r="712">
      <c r="A712" s="15" t="s">
        <v>11191</v>
      </c>
      <c r="B712" s="14" t="s">
        <v>7328</v>
      </c>
      <c r="C712" s="15" t="s">
        <v>11192</v>
      </c>
      <c r="D712" s="15"/>
      <c r="E712" s="15"/>
      <c r="F712" s="15">
        <v>123.0</v>
      </c>
      <c r="G712" s="15">
        <v>60.0</v>
      </c>
      <c r="H712" s="15" t="s">
        <v>11192</v>
      </c>
      <c r="I712" s="15" t="s">
        <v>16939</v>
      </c>
      <c r="J712" s="48"/>
    </row>
    <row r="713">
      <c r="A713" s="15" t="s">
        <v>11194</v>
      </c>
      <c r="B713" s="14" t="s">
        <v>7331</v>
      </c>
      <c r="C713" s="15" t="s">
        <v>11195</v>
      </c>
      <c r="D713" s="15"/>
      <c r="E713" s="15"/>
      <c r="F713" s="15">
        <v>123.0</v>
      </c>
      <c r="G713" s="15">
        <v>60.0</v>
      </c>
      <c r="H713" s="15" t="s">
        <v>16940</v>
      </c>
      <c r="I713" s="15" t="s">
        <v>16941</v>
      </c>
      <c r="J713" s="48"/>
    </row>
    <row r="714">
      <c r="A714" s="15" t="s">
        <v>11197</v>
      </c>
      <c r="B714" s="14" t="s">
        <v>7334</v>
      </c>
      <c r="C714" s="15" t="s">
        <v>11198</v>
      </c>
      <c r="D714" s="15"/>
      <c r="E714" s="15"/>
      <c r="F714" s="15">
        <v>123.0</v>
      </c>
      <c r="G714" s="15">
        <v>60.0</v>
      </c>
      <c r="H714" s="15" t="s">
        <v>16942</v>
      </c>
      <c r="I714" s="15" t="s">
        <v>16943</v>
      </c>
      <c r="J714" s="48"/>
    </row>
    <row r="715">
      <c r="A715" s="15" t="s">
        <v>11200</v>
      </c>
      <c r="B715" s="14" t="s">
        <v>7337</v>
      </c>
      <c r="C715" s="15" t="s">
        <v>11201</v>
      </c>
      <c r="D715" s="15"/>
      <c r="E715" s="15"/>
      <c r="F715" s="15">
        <v>123.0</v>
      </c>
      <c r="G715" s="15">
        <v>60.0</v>
      </c>
      <c r="H715" s="15" t="s">
        <v>16944</v>
      </c>
      <c r="I715" s="15" t="s">
        <v>16945</v>
      </c>
      <c r="J715" s="48"/>
    </row>
    <row r="716">
      <c r="A716" s="15" t="s">
        <v>11203</v>
      </c>
      <c r="B716" s="14" t="s">
        <v>7339</v>
      </c>
      <c r="C716" s="15" t="s">
        <v>11204</v>
      </c>
      <c r="D716" s="15"/>
      <c r="E716" s="15"/>
      <c r="F716" s="15">
        <v>124.0</v>
      </c>
      <c r="G716" s="15">
        <v>0.0</v>
      </c>
      <c r="H716" s="15" t="s">
        <v>16946</v>
      </c>
      <c r="I716" s="15" t="s">
        <v>16947</v>
      </c>
      <c r="J716" s="48"/>
    </row>
    <row r="717">
      <c r="A717" s="15" t="s">
        <v>11206</v>
      </c>
      <c r="B717" s="14" t="s">
        <v>7342</v>
      </c>
      <c r="C717" s="15" t="s">
        <v>11207</v>
      </c>
      <c r="D717" s="15"/>
      <c r="E717" s="15"/>
      <c r="F717" s="15">
        <v>124.0</v>
      </c>
      <c r="G717" s="15">
        <v>0.0</v>
      </c>
      <c r="H717" s="15" t="s">
        <v>16948</v>
      </c>
      <c r="I717" s="15" t="s">
        <v>16949</v>
      </c>
      <c r="J717" s="48"/>
    </row>
    <row r="718">
      <c r="A718" s="15" t="s">
        <v>11209</v>
      </c>
      <c r="B718" s="14" t="s">
        <v>7344</v>
      </c>
      <c r="C718" s="15" t="s">
        <v>11210</v>
      </c>
      <c r="D718" s="15"/>
      <c r="E718" s="15"/>
      <c r="F718" s="15">
        <v>124.0</v>
      </c>
      <c r="G718" s="15">
        <v>0.0</v>
      </c>
      <c r="H718" s="15" t="s">
        <v>16950</v>
      </c>
      <c r="I718" s="15" t="s">
        <v>16951</v>
      </c>
      <c r="J718" s="48"/>
    </row>
    <row r="719">
      <c r="A719" s="15" t="s">
        <v>11212</v>
      </c>
      <c r="B719" s="14" t="s">
        <v>7347</v>
      </c>
      <c r="C719" s="15" t="s">
        <v>11213</v>
      </c>
      <c r="D719" s="15"/>
      <c r="E719" s="15"/>
      <c r="F719" s="15">
        <v>124.0</v>
      </c>
      <c r="G719" s="15">
        <v>0.0</v>
      </c>
      <c r="H719" s="15" t="s">
        <v>11213</v>
      </c>
      <c r="I719" s="15" t="s">
        <v>16952</v>
      </c>
      <c r="J719" s="48"/>
    </row>
    <row r="720">
      <c r="A720" s="15" t="s">
        <v>11215</v>
      </c>
      <c r="B720" s="14" t="s">
        <v>7350</v>
      </c>
      <c r="C720" s="15" t="s">
        <v>11216</v>
      </c>
      <c r="D720" s="15"/>
      <c r="E720" s="15"/>
      <c r="F720" s="15">
        <v>124.0</v>
      </c>
      <c r="G720" s="15">
        <v>0.0</v>
      </c>
      <c r="H720" s="15" t="s">
        <v>16953</v>
      </c>
      <c r="I720" s="15" t="s">
        <v>16954</v>
      </c>
      <c r="J720" s="48"/>
    </row>
    <row r="721">
      <c r="A721" s="15" t="s">
        <v>11218</v>
      </c>
      <c r="B721" s="14" t="s">
        <v>7352</v>
      </c>
      <c r="C721" s="15" t="s">
        <v>11219</v>
      </c>
      <c r="D721" s="15"/>
      <c r="E721" s="15"/>
      <c r="F721" s="15">
        <v>124.0</v>
      </c>
      <c r="G721" s="15">
        <v>0.0</v>
      </c>
      <c r="H721" s="15" t="s">
        <v>16955</v>
      </c>
      <c r="I721" s="15" t="s">
        <v>16956</v>
      </c>
      <c r="J721" s="48"/>
    </row>
    <row r="722">
      <c r="A722" s="15"/>
      <c r="B722" s="14"/>
      <c r="C722" s="15"/>
      <c r="D722" s="15"/>
      <c r="E722" s="15"/>
      <c r="F722" s="15">
        <v>124.0</v>
      </c>
      <c r="G722" s="15">
        <v>0.0</v>
      </c>
      <c r="H722" s="15" t="s">
        <v>16957</v>
      </c>
      <c r="I722" s="15" t="s">
        <v>16958</v>
      </c>
      <c r="J722" s="48"/>
    </row>
    <row r="723">
      <c r="A723" s="15" t="s">
        <v>11221</v>
      </c>
      <c r="B723" s="14" t="s">
        <v>7355</v>
      </c>
      <c r="C723" s="15" t="s">
        <v>11222</v>
      </c>
      <c r="D723" s="15"/>
      <c r="E723" s="15"/>
      <c r="F723" s="15">
        <v>124.0</v>
      </c>
      <c r="G723" s="15">
        <v>0.0</v>
      </c>
      <c r="H723" s="15" t="s">
        <v>16959</v>
      </c>
      <c r="I723" s="15" t="s">
        <v>16960</v>
      </c>
      <c r="J723" s="48"/>
    </row>
    <row r="724">
      <c r="A724" s="15" t="s">
        <v>11224</v>
      </c>
      <c r="B724" s="14" t="s">
        <v>7358</v>
      </c>
      <c r="C724" s="15" t="s">
        <v>11225</v>
      </c>
      <c r="D724" s="15"/>
      <c r="E724" s="15"/>
      <c r="F724" s="15">
        <v>124.0</v>
      </c>
      <c r="G724" s="15">
        <v>0.0</v>
      </c>
      <c r="H724" s="15" t="s">
        <v>16961</v>
      </c>
      <c r="I724" s="15" t="s">
        <v>16962</v>
      </c>
      <c r="J724" s="48"/>
    </row>
    <row r="725">
      <c r="A725" s="15" t="s">
        <v>11227</v>
      </c>
      <c r="B725" s="14" t="s">
        <v>7361</v>
      </c>
      <c r="C725" s="15" t="s">
        <v>11228</v>
      </c>
      <c r="D725" s="15"/>
      <c r="E725" s="15"/>
      <c r="F725" s="15">
        <v>124.0</v>
      </c>
      <c r="G725" s="15">
        <v>0.0</v>
      </c>
      <c r="H725" s="15" t="s">
        <v>16963</v>
      </c>
      <c r="I725" s="15" t="s">
        <v>16964</v>
      </c>
      <c r="J725" s="48"/>
    </row>
    <row r="726">
      <c r="A726" s="15" t="s">
        <v>11230</v>
      </c>
      <c r="B726" s="14" t="s">
        <v>7363</v>
      </c>
      <c r="C726" s="15" t="s">
        <v>11231</v>
      </c>
      <c r="D726" s="15"/>
      <c r="E726" s="15"/>
      <c r="F726" s="15">
        <v>125.0</v>
      </c>
      <c r="G726" s="15">
        <v>61.0</v>
      </c>
      <c r="H726" s="15" t="s">
        <v>11231</v>
      </c>
      <c r="I726" s="15" t="s">
        <v>16965</v>
      </c>
      <c r="J726" s="48"/>
    </row>
    <row r="727">
      <c r="A727" s="15" t="s">
        <v>11233</v>
      </c>
      <c r="B727" s="14" t="s">
        <v>7366</v>
      </c>
      <c r="C727" s="15" t="s">
        <v>11234</v>
      </c>
      <c r="D727" s="15"/>
      <c r="E727" s="15"/>
      <c r="F727" s="15">
        <v>125.0</v>
      </c>
      <c r="G727" s="15">
        <v>61.0</v>
      </c>
      <c r="H727" s="15" t="s">
        <v>16966</v>
      </c>
      <c r="I727" s="15" t="s">
        <v>16967</v>
      </c>
      <c r="J727" s="48"/>
    </row>
    <row r="728">
      <c r="A728" s="15" t="s">
        <v>11236</v>
      </c>
      <c r="B728" s="14" t="s">
        <v>7368</v>
      </c>
      <c r="C728" s="15" t="s">
        <v>11237</v>
      </c>
      <c r="D728" s="15"/>
      <c r="E728" s="15"/>
      <c r="F728" s="15">
        <v>125.0</v>
      </c>
      <c r="G728" s="15">
        <v>61.0</v>
      </c>
      <c r="H728" s="15" t="s">
        <v>16968</v>
      </c>
      <c r="I728" s="15" t="s">
        <v>16969</v>
      </c>
      <c r="J728" s="48"/>
    </row>
    <row r="729">
      <c r="A729" s="15" t="s">
        <v>11239</v>
      </c>
      <c r="B729" s="14" t="s">
        <v>7371</v>
      </c>
      <c r="C729" s="15" t="s">
        <v>11240</v>
      </c>
      <c r="D729" s="15"/>
      <c r="E729" s="15"/>
      <c r="F729" s="15">
        <v>125.0</v>
      </c>
      <c r="G729" s="15">
        <v>61.0</v>
      </c>
      <c r="H729" s="15" t="s">
        <v>16970</v>
      </c>
      <c r="I729" s="15" t="s">
        <v>16971</v>
      </c>
      <c r="J729" s="48"/>
    </row>
    <row r="730">
      <c r="A730" s="15" t="s">
        <v>11242</v>
      </c>
      <c r="B730" s="14" t="s">
        <v>7374</v>
      </c>
      <c r="C730" s="15" t="s">
        <v>11243</v>
      </c>
      <c r="D730" s="15"/>
      <c r="E730" s="15"/>
      <c r="F730" s="15">
        <v>125.0</v>
      </c>
      <c r="G730" s="15">
        <v>61.0</v>
      </c>
      <c r="H730" s="15" t="s">
        <v>16972</v>
      </c>
      <c r="I730" s="15" t="s">
        <v>16973</v>
      </c>
      <c r="J730" s="48"/>
    </row>
    <row r="731">
      <c r="A731" s="15" t="s">
        <v>11245</v>
      </c>
      <c r="B731" s="14" t="s">
        <v>7376</v>
      </c>
      <c r="C731" s="15" t="s">
        <v>11246</v>
      </c>
      <c r="D731" s="15"/>
      <c r="E731" s="15"/>
      <c r="F731" s="15">
        <v>125.0</v>
      </c>
      <c r="G731" s="15">
        <v>61.0</v>
      </c>
      <c r="H731" s="15" t="s">
        <v>16974</v>
      </c>
      <c r="I731" s="15" t="s">
        <v>16975</v>
      </c>
      <c r="J731" s="48"/>
    </row>
    <row r="732">
      <c r="A732" s="15" t="s">
        <v>11248</v>
      </c>
      <c r="B732" s="14" t="s">
        <v>7379</v>
      </c>
      <c r="C732" s="15" t="s">
        <v>11249</v>
      </c>
      <c r="D732" s="15"/>
      <c r="E732" s="15"/>
      <c r="F732" s="15">
        <v>125.0</v>
      </c>
      <c r="G732" s="15">
        <v>61.0</v>
      </c>
      <c r="H732" s="15" t="s">
        <v>16976</v>
      </c>
      <c r="I732" s="15" t="s">
        <v>16977</v>
      </c>
      <c r="J732" s="48"/>
    </row>
    <row r="733">
      <c r="A733" s="15" t="s">
        <v>11251</v>
      </c>
      <c r="B733" s="14" t="s">
        <v>7382</v>
      </c>
      <c r="C733" s="15" t="s">
        <v>11252</v>
      </c>
      <c r="D733" s="15"/>
      <c r="E733" s="15"/>
      <c r="F733" s="15">
        <v>126.0</v>
      </c>
      <c r="G733" s="15">
        <v>0.0</v>
      </c>
      <c r="H733" s="15" t="s">
        <v>16978</v>
      </c>
      <c r="I733" s="15" t="s">
        <v>16979</v>
      </c>
      <c r="J733" s="48"/>
    </row>
    <row r="734">
      <c r="A734" s="15" t="s">
        <v>11254</v>
      </c>
      <c r="B734" s="14" t="s">
        <v>7385</v>
      </c>
      <c r="C734" s="15" t="s">
        <v>11255</v>
      </c>
      <c r="D734" s="15"/>
      <c r="E734" s="15"/>
      <c r="F734" s="15">
        <v>126.0</v>
      </c>
      <c r="G734" s="15">
        <v>0.0</v>
      </c>
      <c r="H734" s="15" t="s">
        <v>16980</v>
      </c>
      <c r="I734" s="15" t="s">
        <v>16981</v>
      </c>
      <c r="J734" s="48"/>
    </row>
    <row r="735">
      <c r="A735" s="15" t="s">
        <v>11257</v>
      </c>
      <c r="B735" s="14" t="s">
        <v>7388</v>
      </c>
      <c r="C735" s="15" t="s">
        <v>11258</v>
      </c>
      <c r="D735" s="15"/>
      <c r="E735" s="15"/>
      <c r="F735" s="15">
        <v>126.0</v>
      </c>
      <c r="G735" s="15">
        <v>0.0</v>
      </c>
      <c r="H735" s="15" t="s">
        <v>11258</v>
      </c>
      <c r="I735" s="15" t="s">
        <v>16982</v>
      </c>
      <c r="J735" s="48"/>
    </row>
    <row r="736">
      <c r="A736" s="15" t="s">
        <v>11260</v>
      </c>
      <c r="B736" s="14" t="s">
        <v>7391</v>
      </c>
      <c r="C736" s="15" t="s">
        <v>11261</v>
      </c>
      <c r="D736" s="15"/>
      <c r="E736" s="15"/>
      <c r="F736" s="15">
        <v>126.0</v>
      </c>
      <c r="G736" s="15">
        <v>0.0</v>
      </c>
      <c r="H736" s="15" t="s">
        <v>16983</v>
      </c>
      <c r="I736" s="15" t="s">
        <v>16984</v>
      </c>
      <c r="J736" s="48"/>
    </row>
    <row r="737">
      <c r="A737" s="15" t="s">
        <v>11262</v>
      </c>
      <c r="B737" s="14" t="s">
        <v>7393</v>
      </c>
      <c r="C737" s="15" t="s">
        <v>11263</v>
      </c>
      <c r="D737" s="15"/>
      <c r="E737" s="15"/>
      <c r="F737" s="15">
        <v>126.0</v>
      </c>
      <c r="G737" s="15">
        <v>0.0</v>
      </c>
      <c r="H737" s="15" t="s">
        <v>16985</v>
      </c>
      <c r="I737" s="15" t="s">
        <v>16986</v>
      </c>
      <c r="J737" s="48"/>
    </row>
    <row r="738">
      <c r="A738" s="15" t="s">
        <v>11265</v>
      </c>
      <c r="B738" s="14" t="s">
        <v>7396</v>
      </c>
      <c r="C738" s="15" t="s">
        <v>11266</v>
      </c>
      <c r="D738" s="15"/>
      <c r="E738" s="15"/>
      <c r="F738" s="15">
        <v>126.0</v>
      </c>
      <c r="G738" s="15">
        <v>0.0</v>
      </c>
      <c r="H738" s="15" t="s">
        <v>16987</v>
      </c>
      <c r="I738" s="15" t="s">
        <v>16988</v>
      </c>
      <c r="J738" s="48"/>
    </row>
    <row r="739">
      <c r="A739" s="15" t="s">
        <v>11268</v>
      </c>
      <c r="B739" s="14" t="s">
        <v>7398</v>
      </c>
      <c r="C739" s="15" t="s">
        <v>11269</v>
      </c>
      <c r="D739" s="15"/>
      <c r="E739" s="15"/>
      <c r="F739" s="15">
        <v>126.0</v>
      </c>
      <c r="G739" s="15">
        <v>0.0</v>
      </c>
      <c r="H739" s="15" t="s">
        <v>11269</v>
      </c>
      <c r="I739" s="15" t="s">
        <v>16989</v>
      </c>
      <c r="J739" s="48"/>
    </row>
    <row r="740">
      <c r="A740" s="15" t="s">
        <v>11270</v>
      </c>
      <c r="B740" s="14" t="s">
        <v>7401</v>
      </c>
      <c r="C740" s="15" t="s">
        <v>11271</v>
      </c>
      <c r="D740" s="15"/>
      <c r="E740" s="15"/>
      <c r="F740" s="15">
        <v>126.0</v>
      </c>
      <c r="G740" s="15">
        <v>0.0</v>
      </c>
      <c r="H740" s="15" t="s">
        <v>16990</v>
      </c>
      <c r="I740" s="15" t="s">
        <v>16991</v>
      </c>
      <c r="J740" s="48"/>
    </row>
    <row r="741">
      <c r="A741" s="15" t="s">
        <v>11273</v>
      </c>
      <c r="B741" s="14" t="s">
        <v>7403</v>
      </c>
      <c r="C741" s="15" t="s">
        <v>11274</v>
      </c>
      <c r="D741" s="15"/>
      <c r="E741" s="15"/>
      <c r="F741" s="15">
        <v>127.0</v>
      </c>
      <c r="G741" s="15">
        <v>62.0</v>
      </c>
      <c r="H741" s="15" t="s">
        <v>16992</v>
      </c>
      <c r="I741" s="15" t="s">
        <v>16993</v>
      </c>
      <c r="J741" s="48"/>
    </row>
    <row r="742">
      <c r="A742" s="15" t="s">
        <v>11276</v>
      </c>
      <c r="B742" s="14" t="s">
        <v>7406</v>
      </c>
      <c r="C742" s="15" t="s">
        <v>11277</v>
      </c>
      <c r="D742" s="15"/>
      <c r="E742" s="15"/>
      <c r="F742" s="15"/>
      <c r="G742" s="15"/>
      <c r="H742" s="15"/>
      <c r="I742" s="15"/>
      <c r="J742" s="48"/>
    </row>
    <row r="743">
      <c r="A743" s="15" t="s">
        <v>11278</v>
      </c>
      <c r="B743" s="14" t="s">
        <v>7408</v>
      </c>
      <c r="C743" s="15" t="s">
        <v>11279</v>
      </c>
      <c r="D743" s="15"/>
      <c r="E743" s="15"/>
      <c r="F743" s="15">
        <v>127.0</v>
      </c>
      <c r="G743" s="15">
        <v>62.0</v>
      </c>
      <c r="H743" s="15" t="s">
        <v>11279</v>
      </c>
      <c r="I743" s="15" t="s">
        <v>16994</v>
      </c>
      <c r="J743" s="48"/>
    </row>
    <row r="744">
      <c r="A744" s="15" t="s">
        <v>11281</v>
      </c>
      <c r="B744" s="14" t="s">
        <v>7410</v>
      </c>
      <c r="C744" s="15" t="s">
        <v>11282</v>
      </c>
      <c r="D744" s="15"/>
      <c r="E744" s="15"/>
      <c r="F744" s="15">
        <v>127.0</v>
      </c>
      <c r="G744" s="15">
        <v>62.0</v>
      </c>
      <c r="H744" s="15" t="s">
        <v>16995</v>
      </c>
      <c r="I744" s="15" t="s">
        <v>16996</v>
      </c>
      <c r="J744" s="48"/>
    </row>
    <row r="745">
      <c r="A745" s="15" t="s">
        <v>11284</v>
      </c>
      <c r="B745" s="14" t="s">
        <v>7412</v>
      </c>
      <c r="C745" s="15" t="s">
        <v>11285</v>
      </c>
      <c r="D745" s="15"/>
      <c r="E745" s="15"/>
      <c r="F745" s="15">
        <v>127.0</v>
      </c>
      <c r="G745" s="15">
        <v>62.0</v>
      </c>
      <c r="H745" s="15" t="s">
        <v>16997</v>
      </c>
      <c r="I745" s="15" t="s">
        <v>16998</v>
      </c>
      <c r="J745" s="48"/>
    </row>
    <row r="746">
      <c r="A746" s="15" t="s">
        <v>11286</v>
      </c>
      <c r="B746" s="14" t="s">
        <v>7415</v>
      </c>
      <c r="C746" s="15" t="s">
        <v>11287</v>
      </c>
      <c r="D746" s="15"/>
      <c r="E746" s="15"/>
      <c r="F746" s="15">
        <v>127.0</v>
      </c>
      <c r="G746" s="15">
        <v>62.0</v>
      </c>
      <c r="H746" s="15" t="s">
        <v>16999</v>
      </c>
      <c r="I746" s="15" t="s">
        <v>17000</v>
      </c>
      <c r="J746" s="48"/>
    </row>
    <row r="747">
      <c r="A747" s="15" t="s">
        <v>11289</v>
      </c>
      <c r="B747" s="14" t="s">
        <v>7417</v>
      </c>
      <c r="C747" s="15" t="s">
        <v>11290</v>
      </c>
      <c r="D747" s="15"/>
      <c r="E747" s="15"/>
      <c r="F747" s="15">
        <v>127.0</v>
      </c>
      <c r="G747" s="15">
        <v>62.0</v>
      </c>
      <c r="H747" s="15" t="s">
        <v>17001</v>
      </c>
      <c r="I747" s="15" t="s">
        <v>17000</v>
      </c>
      <c r="J747" s="48"/>
    </row>
    <row r="748">
      <c r="A748" s="15" t="s">
        <v>11292</v>
      </c>
      <c r="B748" s="14" t="s">
        <v>7420</v>
      </c>
      <c r="C748" s="15" t="s">
        <v>11293</v>
      </c>
      <c r="D748" s="15"/>
      <c r="E748" s="15"/>
      <c r="F748" s="15">
        <v>127.0</v>
      </c>
      <c r="G748" s="15">
        <v>62.0</v>
      </c>
      <c r="H748" s="15" t="s">
        <v>11293</v>
      </c>
      <c r="I748" s="15" t="s">
        <v>17002</v>
      </c>
      <c r="J748" s="48"/>
    </row>
    <row r="749">
      <c r="A749" s="15" t="s">
        <v>11295</v>
      </c>
      <c r="B749" s="14" t="s">
        <v>7423</v>
      </c>
      <c r="C749" s="15" t="s">
        <v>11296</v>
      </c>
      <c r="D749" s="15"/>
      <c r="E749" s="15"/>
      <c r="F749" s="15">
        <v>127.0</v>
      </c>
      <c r="G749" s="15">
        <v>62.0</v>
      </c>
      <c r="H749" s="15" t="s">
        <v>11296</v>
      </c>
      <c r="I749" s="15" t="s">
        <v>17003</v>
      </c>
      <c r="J749" s="48"/>
    </row>
    <row r="750">
      <c r="A750" s="15" t="s">
        <v>11297</v>
      </c>
      <c r="B750" s="14" t="s">
        <v>7426</v>
      </c>
      <c r="C750" s="15" t="s">
        <v>11298</v>
      </c>
      <c r="D750" s="15"/>
      <c r="E750" s="15"/>
      <c r="F750" s="15">
        <v>127.0</v>
      </c>
      <c r="G750" s="15">
        <v>62.0</v>
      </c>
      <c r="H750" s="15" t="s">
        <v>11298</v>
      </c>
      <c r="I750" s="15" t="s">
        <v>17004</v>
      </c>
      <c r="J750" s="48"/>
    </row>
    <row r="751">
      <c r="A751" s="15" t="s">
        <v>11300</v>
      </c>
      <c r="B751" s="14" t="s">
        <v>7428</v>
      </c>
      <c r="C751" s="15" t="s">
        <v>11301</v>
      </c>
      <c r="D751" s="15"/>
      <c r="E751" s="15"/>
      <c r="F751" s="15">
        <v>127.0</v>
      </c>
      <c r="G751" s="15">
        <v>62.0</v>
      </c>
      <c r="H751" s="15" t="s">
        <v>17005</v>
      </c>
      <c r="I751" s="15" t="s">
        <v>17006</v>
      </c>
      <c r="J751" s="48"/>
    </row>
    <row r="752">
      <c r="A752" s="15" t="s">
        <v>11303</v>
      </c>
      <c r="B752" s="14" t="s">
        <v>7431</v>
      </c>
      <c r="C752" s="15" t="s">
        <v>11304</v>
      </c>
      <c r="D752" s="15"/>
      <c r="E752" s="15"/>
      <c r="F752" s="15">
        <v>127.0</v>
      </c>
      <c r="G752" s="15">
        <v>62.0</v>
      </c>
      <c r="H752" s="15" t="s">
        <v>17007</v>
      </c>
      <c r="I752" s="15" t="s">
        <v>17008</v>
      </c>
      <c r="J752" s="48"/>
    </row>
    <row r="753">
      <c r="A753" s="15" t="s">
        <v>11306</v>
      </c>
      <c r="B753" s="14" t="s">
        <v>7434</v>
      </c>
      <c r="C753" s="15" t="s">
        <v>11307</v>
      </c>
      <c r="D753" s="15"/>
      <c r="E753" s="15"/>
      <c r="F753" s="15">
        <v>127.0</v>
      </c>
      <c r="G753" s="15">
        <v>62.0</v>
      </c>
      <c r="H753" s="15" t="s">
        <v>17009</v>
      </c>
      <c r="I753" s="15" t="s">
        <v>17010</v>
      </c>
      <c r="J753" s="48"/>
    </row>
    <row r="754">
      <c r="A754" s="15" t="s">
        <v>11309</v>
      </c>
      <c r="B754" s="14" t="s">
        <v>7436</v>
      </c>
      <c r="C754" s="15" t="s">
        <v>11310</v>
      </c>
      <c r="D754" s="15"/>
      <c r="E754" s="15"/>
      <c r="F754" s="15">
        <v>127.0</v>
      </c>
      <c r="G754" s="15">
        <v>62.0</v>
      </c>
      <c r="H754" s="15" t="s">
        <v>17011</v>
      </c>
      <c r="I754" s="15" t="s">
        <v>17012</v>
      </c>
      <c r="J754" s="48"/>
    </row>
    <row r="755">
      <c r="A755" s="15" t="s">
        <v>11312</v>
      </c>
      <c r="B755" s="14" t="s">
        <v>7439</v>
      </c>
      <c r="C755" s="15" t="s">
        <v>11313</v>
      </c>
      <c r="D755" s="15"/>
      <c r="E755" s="15"/>
      <c r="F755" s="15">
        <v>127.0</v>
      </c>
      <c r="G755" s="15">
        <v>62.0</v>
      </c>
      <c r="H755" s="15" t="s">
        <v>17013</v>
      </c>
      <c r="I755" s="15" t="s">
        <v>17014</v>
      </c>
      <c r="J755" s="48"/>
    </row>
    <row r="756">
      <c r="A756" s="15" t="s">
        <v>11315</v>
      </c>
      <c r="B756" s="14" t="s">
        <v>7441</v>
      </c>
      <c r="C756" s="15" t="s">
        <v>11316</v>
      </c>
      <c r="D756" s="15"/>
      <c r="E756" s="15"/>
      <c r="F756" s="15">
        <v>127.0</v>
      </c>
      <c r="G756" s="15">
        <v>62.0</v>
      </c>
      <c r="H756" s="15" t="s">
        <v>17015</v>
      </c>
      <c r="I756" s="15" t="s">
        <v>17016</v>
      </c>
      <c r="J756" s="48"/>
    </row>
    <row r="757">
      <c r="A757" s="15" t="s">
        <v>11318</v>
      </c>
      <c r="B757" s="14" t="s">
        <v>7444</v>
      </c>
      <c r="C757" s="15" t="s">
        <v>11319</v>
      </c>
      <c r="D757" s="15"/>
      <c r="E757" s="15"/>
      <c r="F757" s="15">
        <v>128.0</v>
      </c>
      <c r="G757" s="15">
        <v>0.0</v>
      </c>
      <c r="H757" s="15" t="s">
        <v>17017</v>
      </c>
      <c r="I757" s="15" t="s">
        <v>17018</v>
      </c>
      <c r="J757" s="48"/>
    </row>
    <row r="758">
      <c r="A758" s="15" t="s">
        <v>11320</v>
      </c>
      <c r="B758" s="14" t="s">
        <v>7447</v>
      </c>
      <c r="C758" s="15" t="s">
        <v>11321</v>
      </c>
      <c r="D758" s="15"/>
      <c r="E758" s="15"/>
      <c r="F758" s="15">
        <v>128.0</v>
      </c>
      <c r="G758" s="15">
        <v>0.0</v>
      </c>
      <c r="H758" s="15" t="s">
        <v>11321</v>
      </c>
      <c r="I758" s="15" t="s">
        <v>17019</v>
      </c>
      <c r="J758" s="48"/>
    </row>
    <row r="759">
      <c r="A759" s="15" t="s">
        <v>11323</v>
      </c>
      <c r="B759" s="14" t="s">
        <v>7450</v>
      </c>
      <c r="C759" s="15" t="s">
        <v>11324</v>
      </c>
      <c r="D759" s="15"/>
      <c r="E759" s="15"/>
      <c r="F759" s="15">
        <v>128.0</v>
      </c>
      <c r="G759" s="15">
        <v>0.0</v>
      </c>
      <c r="H759" s="15" t="s">
        <v>11324</v>
      </c>
      <c r="I759" s="15" t="s">
        <v>17020</v>
      </c>
      <c r="J759" s="48"/>
    </row>
    <row r="760">
      <c r="A760" s="15" t="s">
        <v>11326</v>
      </c>
      <c r="B760" s="14" t="s">
        <v>7452</v>
      </c>
      <c r="C760" s="15" t="s">
        <v>11327</v>
      </c>
      <c r="D760" s="15"/>
      <c r="E760" s="15"/>
      <c r="F760" s="15">
        <v>128.0</v>
      </c>
      <c r="G760" s="15">
        <v>0.0</v>
      </c>
      <c r="H760" s="15" t="s">
        <v>17021</v>
      </c>
      <c r="I760" s="15" t="s">
        <v>17022</v>
      </c>
      <c r="J760" s="48"/>
    </row>
    <row r="761">
      <c r="A761" s="15" t="s">
        <v>11328</v>
      </c>
      <c r="B761" s="14" t="s">
        <v>7455</v>
      </c>
      <c r="C761" s="15" t="s">
        <v>11329</v>
      </c>
      <c r="D761" s="15"/>
      <c r="E761" s="15"/>
      <c r="F761" s="15">
        <v>128.0</v>
      </c>
      <c r="G761" s="15">
        <v>0.0</v>
      </c>
      <c r="H761" s="15" t="s">
        <v>17023</v>
      </c>
      <c r="I761" s="15" t="s">
        <v>17024</v>
      </c>
      <c r="J761" s="48"/>
    </row>
    <row r="762">
      <c r="A762" s="15" t="s">
        <v>11331</v>
      </c>
      <c r="B762" s="14" t="s">
        <v>7457</v>
      </c>
      <c r="C762" s="15" t="s">
        <v>11332</v>
      </c>
      <c r="D762" s="15"/>
      <c r="E762" s="15"/>
      <c r="F762" s="15">
        <v>128.0</v>
      </c>
      <c r="G762" s="15">
        <v>0.0</v>
      </c>
      <c r="H762" s="15" t="s">
        <v>17025</v>
      </c>
      <c r="I762" s="15" t="s">
        <v>17026</v>
      </c>
      <c r="J762" s="48"/>
    </row>
    <row r="763">
      <c r="A763" s="15" t="s">
        <v>11334</v>
      </c>
      <c r="B763" s="14" t="s">
        <v>7459</v>
      </c>
      <c r="C763" s="15" t="s">
        <v>11335</v>
      </c>
      <c r="D763" s="15"/>
      <c r="E763" s="15"/>
      <c r="F763" s="15">
        <v>128.0</v>
      </c>
      <c r="G763" s="15">
        <v>0.0</v>
      </c>
      <c r="H763" s="15" t="s">
        <v>17027</v>
      </c>
      <c r="I763" s="15" t="s">
        <v>17028</v>
      </c>
      <c r="J763" s="48"/>
    </row>
    <row r="764">
      <c r="A764" s="15" t="s">
        <v>11337</v>
      </c>
      <c r="B764" s="14" t="s">
        <v>7462</v>
      </c>
      <c r="C764" s="15" t="s">
        <v>11338</v>
      </c>
      <c r="D764" s="15"/>
      <c r="E764" s="15"/>
      <c r="F764" s="15">
        <v>128.0</v>
      </c>
      <c r="G764" s="15">
        <v>0.0</v>
      </c>
      <c r="H764" s="15" t="s">
        <v>17029</v>
      </c>
      <c r="I764" s="15" t="s">
        <v>17030</v>
      </c>
      <c r="J764" s="48"/>
    </row>
    <row r="765">
      <c r="A765" s="15" t="s">
        <v>11340</v>
      </c>
      <c r="B765" s="14" t="s">
        <v>7465</v>
      </c>
      <c r="C765" s="15" t="s">
        <v>11341</v>
      </c>
      <c r="D765" s="15"/>
      <c r="E765" s="15"/>
      <c r="F765" s="15">
        <v>129.0</v>
      </c>
      <c r="G765" s="15">
        <v>63.0</v>
      </c>
      <c r="H765" s="15" t="s">
        <v>17031</v>
      </c>
      <c r="I765" s="15" t="s">
        <v>17032</v>
      </c>
      <c r="J765" s="48"/>
    </row>
    <row r="766">
      <c r="A766" s="15" t="s">
        <v>11343</v>
      </c>
      <c r="B766" s="14" t="s">
        <v>7468</v>
      </c>
      <c r="C766" s="15" t="s">
        <v>11344</v>
      </c>
      <c r="D766" s="15"/>
      <c r="E766" s="15"/>
      <c r="F766" s="15">
        <v>129.0</v>
      </c>
      <c r="G766" s="15">
        <v>63.0</v>
      </c>
      <c r="H766" s="15" t="s">
        <v>11344</v>
      </c>
      <c r="I766" s="15" t="s">
        <v>17033</v>
      </c>
      <c r="J766" s="48"/>
    </row>
    <row r="767">
      <c r="A767" s="15" t="s">
        <v>11346</v>
      </c>
      <c r="B767" s="14" t="s">
        <v>7471</v>
      </c>
      <c r="C767" s="15" t="s">
        <v>11347</v>
      </c>
      <c r="D767" s="15"/>
      <c r="E767" s="15"/>
      <c r="F767" s="15">
        <v>129.0</v>
      </c>
      <c r="G767" s="15">
        <v>63.0</v>
      </c>
      <c r="H767" s="15" t="s">
        <v>17034</v>
      </c>
      <c r="I767" s="15" t="s">
        <v>17035</v>
      </c>
      <c r="J767" s="48"/>
    </row>
    <row r="768">
      <c r="A768" s="15" t="s">
        <v>11349</v>
      </c>
      <c r="B768" s="14" t="s">
        <v>7473</v>
      </c>
      <c r="C768" s="15" t="s">
        <v>11350</v>
      </c>
      <c r="D768" s="15"/>
      <c r="E768" s="15"/>
      <c r="F768" s="15">
        <v>129.0</v>
      </c>
      <c r="G768" s="15">
        <v>63.0</v>
      </c>
      <c r="H768" s="15" t="s">
        <v>17036</v>
      </c>
      <c r="I768" s="15" t="s">
        <v>17037</v>
      </c>
      <c r="J768" s="48"/>
    </row>
    <row r="769">
      <c r="A769" s="15" t="s">
        <v>11352</v>
      </c>
      <c r="B769" s="14" t="s">
        <v>7476</v>
      </c>
      <c r="C769" s="15" t="s">
        <v>11353</v>
      </c>
      <c r="D769" s="15"/>
      <c r="E769" s="15"/>
      <c r="F769" s="15">
        <v>129.0</v>
      </c>
      <c r="G769" s="15">
        <v>63.0</v>
      </c>
      <c r="H769" s="15" t="s">
        <v>17038</v>
      </c>
      <c r="I769" s="15" t="s">
        <v>17039</v>
      </c>
      <c r="J769" s="48"/>
    </row>
    <row r="770">
      <c r="A770" s="15" t="s">
        <v>11355</v>
      </c>
      <c r="B770" s="14" t="s">
        <v>7478</v>
      </c>
      <c r="C770" s="15" t="s">
        <v>11356</v>
      </c>
      <c r="D770" s="15"/>
      <c r="E770" s="15"/>
      <c r="F770" s="15">
        <v>129.0</v>
      </c>
      <c r="G770" s="15">
        <v>63.0</v>
      </c>
      <c r="H770" s="15" t="s">
        <v>17040</v>
      </c>
      <c r="I770" s="15" t="s">
        <v>17041</v>
      </c>
      <c r="J770" s="48"/>
    </row>
    <row r="771">
      <c r="A771" s="15" t="s">
        <v>11358</v>
      </c>
      <c r="B771" s="14" t="s">
        <v>7481</v>
      </c>
      <c r="C771" s="15" t="s">
        <v>11359</v>
      </c>
      <c r="D771" s="15"/>
      <c r="E771" s="15"/>
      <c r="F771" s="15">
        <v>129.0</v>
      </c>
      <c r="G771" s="15">
        <v>63.0</v>
      </c>
      <c r="H771" s="15" t="s">
        <v>17042</v>
      </c>
      <c r="I771" s="15" t="s">
        <v>17043</v>
      </c>
      <c r="J771" s="48"/>
    </row>
    <row r="772">
      <c r="A772" s="15" t="s">
        <v>11361</v>
      </c>
      <c r="B772" s="14" t="s">
        <v>7483</v>
      </c>
      <c r="C772" s="15" t="s">
        <v>11362</v>
      </c>
      <c r="D772" s="15"/>
      <c r="E772" s="15"/>
      <c r="F772" s="15">
        <v>130.0</v>
      </c>
      <c r="G772" s="15">
        <v>0.0</v>
      </c>
      <c r="H772" s="15" t="s">
        <v>17044</v>
      </c>
      <c r="I772" s="15" t="s">
        <v>17045</v>
      </c>
      <c r="J772" s="48"/>
    </row>
    <row r="773">
      <c r="A773" s="15" t="s">
        <v>11364</v>
      </c>
      <c r="B773" s="14" t="s">
        <v>7492</v>
      </c>
      <c r="C773" s="15" t="s">
        <v>11365</v>
      </c>
      <c r="D773" s="15"/>
      <c r="E773" s="15"/>
      <c r="F773" s="15">
        <v>130.0</v>
      </c>
      <c r="G773" s="15">
        <v>0.0</v>
      </c>
      <c r="H773" s="15" t="s">
        <v>17046</v>
      </c>
      <c r="I773" s="15" t="s">
        <v>17047</v>
      </c>
      <c r="J773" s="48"/>
    </row>
    <row r="774">
      <c r="A774" s="15" t="s">
        <v>11368</v>
      </c>
      <c r="B774" s="14" t="s">
        <v>7486</v>
      </c>
      <c r="C774" s="15" t="s">
        <v>11369</v>
      </c>
      <c r="D774" s="15"/>
      <c r="E774" s="15"/>
      <c r="F774" s="15">
        <v>130.0</v>
      </c>
      <c r="G774" s="15">
        <v>0.0</v>
      </c>
      <c r="H774" s="15" t="s">
        <v>17048</v>
      </c>
      <c r="I774" s="15" t="s">
        <v>17049</v>
      </c>
      <c r="J774" s="48"/>
    </row>
    <row r="775">
      <c r="A775" s="15" t="s">
        <v>11371</v>
      </c>
      <c r="B775" s="14" t="s">
        <v>7489</v>
      </c>
      <c r="C775" s="15" t="s">
        <v>11372</v>
      </c>
      <c r="D775" s="15"/>
      <c r="E775" s="15"/>
      <c r="F775" s="15">
        <v>130.0</v>
      </c>
      <c r="G775" s="15">
        <v>0.0</v>
      </c>
      <c r="H775" s="15" t="s">
        <v>11372</v>
      </c>
      <c r="I775" s="15" t="s">
        <v>17050</v>
      </c>
      <c r="J775" s="48"/>
    </row>
    <row r="776">
      <c r="A776" s="15" t="s">
        <v>11374</v>
      </c>
      <c r="B776" s="14" t="s">
        <v>7492</v>
      </c>
      <c r="C776" s="15" t="s">
        <v>11375</v>
      </c>
      <c r="D776" s="15"/>
      <c r="E776" s="15"/>
      <c r="F776" s="15">
        <v>130.0</v>
      </c>
      <c r="G776" s="15">
        <v>0.0</v>
      </c>
      <c r="H776" s="15" t="s">
        <v>17051</v>
      </c>
      <c r="I776" s="15" t="s">
        <v>17052</v>
      </c>
      <c r="J776" s="48"/>
    </row>
    <row r="777">
      <c r="A777" s="15" t="s">
        <v>11377</v>
      </c>
      <c r="B777" s="14" t="s">
        <v>7495</v>
      </c>
      <c r="C777" s="15" t="s">
        <v>11378</v>
      </c>
      <c r="D777" s="15"/>
      <c r="E777" s="15"/>
      <c r="F777" s="15">
        <v>131.0</v>
      </c>
      <c r="G777" s="15">
        <v>64.0</v>
      </c>
      <c r="H777" s="15" t="s">
        <v>17053</v>
      </c>
      <c r="I777" s="15" t="s">
        <v>17054</v>
      </c>
      <c r="J777" s="48"/>
    </row>
    <row r="778">
      <c r="A778" s="15" t="s">
        <v>11381</v>
      </c>
      <c r="B778" s="14" t="s">
        <v>7498</v>
      </c>
      <c r="C778" s="15" t="s">
        <v>11382</v>
      </c>
      <c r="D778" s="15"/>
      <c r="E778" s="15"/>
      <c r="F778" s="15">
        <v>131.0</v>
      </c>
      <c r="G778" s="15">
        <v>64.0</v>
      </c>
      <c r="H778" s="15" t="s">
        <v>17055</v>
      </c>
      <c r="I778" s="15" t="s">
        <v>17056</v>
      </c>
      <c r="J778" s="48"/>
    </row>
    <row r="779">
      <c r="A779" s="15" t="s">
        <v>11384</v>
      </c>
      <c r="B779" s="14" t="s">
        <v>7501</v>
      </c>
      <c r="C779" s="15" t="s">
        <v>11385</v>
      </c>
      <c r="D779" s="15"/>
      <c r="E779" s="15"/>
      <c r="F779" s="15">
        <v>131.0</v>
      </c>
      <c r="G779" s="15">
        <v>64.0</v>
      </c>
      <c r="H779" s="15" t="s">
        <v>14073</v>
      </c>
      <c r="I779" s="15" t="s">
        <v>17057</v>
      </c>
      <c r="J779" s="48"/>
    </row>
    <row r="780">
      <c r="A780" s="15" t="s">
        <v>11387</v>
      </c>
      <c r="B780" s="14" t="s">
        <v>7504</v>
      </c>
      <c r="C780" s="15" t="s">
        <v>11388</v>
      </c>
      <c r="D780" s="15"/>
      <c r="E780" s="15"/>
      <c r="F780" s="15">
        <v>131.0</v>
      </c>
      <c r="G780" s="15">
        <v>64.0</v>
      </c>
      <c r="H780" s="15" t="s">
        <v>17058</v>
      </c>
      <c r="I780" s="15" t="s">
        <v>17059</v>
      </c>
      <c r="J780" s="48"/>
    </row>
    <row r="781">
      <c r="A781" s="15" t="s">
        <v>11390</v>
      </c>
      <c r="B781" s="14" t="s">
        <v>7507</v>
      </c>
      <c r="C781" s="15" t="s">
        <v>11391</v>
      </c>
      <c r="D781" s="15"/>
      <c r="E781" s="15"/>
      <c r="F781" s="15">
        <v>131.0</v>
      </c>
      <c r="G781" s="15">
        <v>64.0</v>
      </c>
      <c r="H781" s="15" t="s">
        <v>17060</v>
      </c>
      <c r="I781" s="15" t="s">
        <v>17061</v>
      </c>
      <c r="J781" s="48"/>
    </row>
    <row r="782">
      <c r="A782" s="15" t="s">
        <v>11393</v>
      </c>
      <c r="B782" s="14" t="s">
        <v>7509</v>
      </c>
      <c r="C782" s="15" t="s">
        <v>11394</v>
      </c>
      <c r="D782" s="15"/>
      <c r="E782" s="15"/>
      <c r="F782" s="15">
        <v>132.0</v>
      </c>
      <c r="G782" s="15">
        <v>0.0</v>
      </c>
      <c r="H782" s="15" t="s">
        <v>17062</v>
      </c>
      <c r="I782" s="15" t="s">
        <v>17063</v>
      </c>
      <c r="J782" s="48"/>
    </row>
    <row r="783">
      <c r="A783" s="15" t="s">
        <v>11396</v>
      </c>
      <c r="B783" s="14" t="s">
        <v>7512</v>
      </c>
      <c r="C783" s="15" t="s">
        <v>11397</v>
      </c>
      <c r="D783" s="15"/>
      <c r="E783" s="15"/>
      <c r="F783" s="15">
        <v>132.0</v>
      </c>
      <c r="G783" s="15">
        <v>0.0</v>
      </c>
      <c r="H783" s="15" t="s">
        <v>17064</v>
      </c>
      <c r="I783" s="15" t="s">
        <v>17065</v>
      </c>
      <c r="J783" s="48"/>
    </row>
    <row r="784">
      <c r="A784" s="15" t="s">
        <v>11396</v>
      </c>
      <c r="B784" s="14" t="s">
        <v>7512</v>
      </c>
      <c r="C784" s="15" t="s">
        <v>11397</v>
      </c>
      <c r="D784" s="15"/>
      <c r="E784" s="15"/>
      <c r="F784" s="15">
        <v>132.0</v>
      </c>
      <c r="G784" s="15">
        <v>0.0</v>
      </c>
      <c r="H784" s="15" t="s">
        <v>17066</v>
      </c>
      <c r="I784" s="15" t="s">
        <v>17067</v>
      </c>
      <c r="J784" s="48"/>
    </row>
    <row r="785">
      <c r="A785" s="15" t="s">
        <v>11396</v>
      </c>
      <c r="B785" s="14" t="s">
        <v>7512</v>
      </c>
      <c r="C785" s="15" t="s">
        <v>11397</v>
      </c>
      <c r="D785" s="15"/>
      <c r="E785" s="15"/>
      <c r="F785" s="15">
        <v>132.0</v>
      </c>
      <c r="G785" s="15">
        <v>0.0</v>
      </c>
      <c r="H785" s="15" t="s">
        <v>17068</v>
      </c>
      <c r="I785" s="15" t="s">
        <v>17069</v>
      </c>
      <c r="J785" s="48"/>
    </row>
    <row r="786">
      <c r="A786" s="15" t="s">
        <v>11396</v>
      </c>
      <c r="B786" s="14" t="s">
        <v>7512</v>
      </c>
      <c r="C786" s="15" t="s">
        <v>11397</v>
      </c>
      <c r="D786" s="15"/>
      <c r="E786" s="15"/>
      <c r="F786" s="15">
        <v>132.0</v>
      </c>
      <c r="G786" s="15">
        <v>0.0</v>
      </c>
      <c r="H786" s="15" t="s">
        <v>17070</v>
      </c>
      <c r="I786" s="15" t="s">
        <v>17071</v>
      </c>
      <c r="J786" s="48"/>
    </row>
    <row r="787">
      <c r="A787" s="15" t="s">
        <v>11396</v>
      </c>
      <c r="B787" s="14" t="s">
        <v>7512</v>
      </c>
      <c r="C787" s="15" t="s">
        <v>11397</v>
      </c>
      <c r="D787" s="15"/>
      <c r="E787" s="15"/>
      <c r="F787" s="15">
        <v>132.0</v>
      </c>
      <c r="G787" s="15">
        <v>0.0</v>
      </c>
      <c r="H787" s="15" t="s">
        <v>17072</v>
      </c>
      <c r="I787" s="15" t="s">
        <v>17073</v>
      </c>
      <c r="J787" s="48"/>
    </row>
    <row r="788">
      <c r="A788" s="15" t="s">
        <v>11396</v>
      </c>
      <c r="B788" s="14" t="s">
        <v>7512</v>
      </c>
      <c r="C788" s="15" t="s">
        <v>11397</v>
      </c>
      <c r="D788" s="15"/>
      <c r="E788" s="15"/>
      <c r="F788" s="15">
        <v>132.0</v>
      </c>
      <c r="G788" s="15">
        <v>0.0</v>
      </c>
      <c r="H788" s="15" t="s">
        <v>17074</v>
      </c>
      <c r="I788" s="15" t="s">
        <v>17075</v>
      </c>
      <c r="J788" s="48"/>
    </row>
    <row r="789">
      <c r="A789" s="15" t="s">
        <v>11396</v>
      </c>
      <c r="B789" s="14" t="s">
        <v>7512</v>
      </c>
      <c r="C789" s="15" t="s">
        <v>11397</v>
      </c>
      <c r="D789" s="15"/>
      <c r="E789" s="15"/>
      <c r="F789" s="15">
        <v>132.0</v>
      </c>
      <c r="G789" s="15">
        <v>0.0</v>
      </c>
      <c r="H789" s="15" t="s">
        <v>17076</v>
      </c>
      <c r="I789" s="15" t="s">
        <v>17077</v>
      </c>
      <c r="J789" s="48"/>
    </row>
    <row r="790">
      <c r="A790" s="15" t="s">
        <v>11396</v>
      </c>
      <c r="B790" s="14" t="s">
        <v>7512</v>
      </c>
      <c r="C790" s="15" t="s">
        <v>11397</v>
      </c>
      <c r="D790" s="15"/>
      <c r="E790" s="15"/>
      <c r="F790" s="15">
        <v>132.0</v>
      </c>
      <c r="G790" s="15">
        <v>0.0</v>
      </c>
      <c r="H790" s="15" t="s">
        <v>17078</v>
      </c>
      <c r="I790" s="15" t="s">
        <v>17079</v>
      </c>
      <c r="J790" s="48"/>
    </row>
    <row r="791">
      <c r="A791" s="15" t="s">
        <v>11406</v>
      </c>
      <c r="B791" s="14" t="s">
        <v>7520</v>
      </c>
      <c r="C791" s="15" t="s">
        <v>11407</v>
      </c>
      <c r="D791" s="15"/>
      <c r="E791" s="15"/>
      <c r="F791" s="15">
        <v>132.0</v>
      </c>
      <c r="G791" s="15">
        <v>0.0</v>
      </c>
      <c r="H791" s="15" t="s">
        <v>11407</v>
      </c>
      <c r="I791" s="15" t="s">
        <v>17080</v>
      </c>
      <c r="J791" s="48"/>
    </row>
    <row r="792">
      <c r="A792" s="15" t="s">
        <v>11408</v>
      </c>
      <c r="B792" s="14" t="s">
        <v>7523</v>
      </c>
      <c r="C792" s="15" t="s">
        <v>11409</v>
      </c>
      <c r="D792" s="15"/>
      <c r="E792" s="15"/>
      <c r="F792" s="15">
        <v>132.0</v>
      </c>
      <c r="G792" s="15">
        <v>0.0</v>
      </c>
      <c r="H792" s="15" t="s">
        <v>11409</v>
      </c>
      <c r="I792" s="15" t="s">
        <v>17081</v>
      </c>
      <c r="J792" s="48"/>
    </row>
    <row r="793">
      <c r="A793" s="15" t="s">
        <v>11411</v>
      </c>
      <c r="B793" s="14" t="s">
        <v>7525</v>
      </c>
      <c r="C793" s="15" t="s">
        <v>11412</v>
      </c>
      <c r="D793" s="15"/>
      <c r="E793" s="15"/>
      <c r="F793" s="15">
        <v>132.0</v>
      </c>
      <c r="G793" s="15">
        <v>0.0</v>
      </c>
      <c r="H793" s="15" t="s">
        <v>11412</v>
      </c>
      <c r="I793" s="15" t="s">
        <v>17082</v>
      </c>
      <c r="J793" s="48"/>
    </row>
    <row r="794">
      <c r="A794" s="15" t="s">
        <v>11413</v>
      </c>
      <c r="B794" s="14" t="s">
        <v>7528</v>
      </c>
      <c r="C794" s="15" t="s">
        <v>11414</v>
      </c>
      <c r="D794" s="15"/>
      <c r="E794" s="15"/>
      <c r="F794" s="15">
        <v>132.0</v>
      </c>
      <c r="G794" s="15">
        <v>0.0</v>
      </c>
      <c r="H794" s="15" t="s">
        <v>11414</v>
      </c>
      <c r="I794" s="15" t="s">
        <v>17083</v>
      </c>
      <c r="J794" s="48"/>
    </row>
    <row r="795">
      <c r="A795" s="15" t="s">
        <v>11416</v>
      </c>
      <c r="B795" s="14" t="s">
        <v>7530</v>
      </c>
      <c r="C795" s="15" t="s">
        <v>11417</v>
      </c>
      <c r="D795" s="15"/>
      <c r="E795" s="15"/>
      <c r="F795" s="15">
        <v>133.0</v>
      </c>
      <c r="G795" s="15">
        <v>65.0</v>
      </c>
      <c r="H795" s="15" t="s">
        <v>17084</v>
      </c>
      <c r="I795" s="15" t="s">
        <v>17085</v>
      </c>
      <c r="J795" s="48"/>
    </row>
    <row r="796">
      <c r="A796" s="15" t="s">
        <v>11418</v>
      </c>
      <c r="B796" s="14" t="s">
        <v>7533</v>
      </c>
      <c r="C796" s="15" t="s">
        <v>11419</v>
      </c>
      <c r="D796" s="15"/>
      <c r="E796" s="15"/>
      <c r="F796" s="15">
        <v>133.0</v>
      </c>
      <c r="G796" s="15">
        <v>65.0</v>
      </c>
      <c r="H796" s="15" t="s">
        <v>17086</v>
      </c>
      <c r="I796" s="15" t="s">
        <v>17087</v>
      </c>
      <c r="J796" s="48"/>
    </row>
    <row r="797">
      <c r="A797" s="15" t="s">
        <v>11421</v>
      </c>
      <c r="B797" s="14" t="s">
        <v>7535</v>
      </c>
      <c r="C797" s="15" t="s">
        <v>11422</v>
      </c>
      <c r="D797" s="15"/>
      <c r="E797" s="15"/>
      <c r="F797" s="15">
        <v>133.0</v>
      </c>
      <c r="G797" s="15">
        <v>65.0</v>
      </c>
      <c r="H797" s="15" t="s">
        <v>17088</v>
      </c>
      <c r="I797" s="15" t="s">
        <v>17089</v>
      </c>
      <c r="J797" s="48"/>
    </row>
    <row r="798">
      <c r="A798" s="15" t="s">
        <v>11424</v>
      </c>
      <c r="B798" s="14" t="s">
        <v>7538</v>
      </c>
      <c r="C798" s="15" t="s">
        <v>11425</v>
      </c>
      <c r="D798" s="15"/>
      <c r="E798" s="15"/>
      <c r="F798" s="15">
        <v>133.0</v>
      </c>
      <c r="G798" s="15">
        <v>65.0</v>
      </c>
      <c r="H798" s="15" t="s">
        <v>17090</v>
      </c>
      <c r="I798" s="15" t="s">
        <v>17091</v>
      </c>
      <c r="J798" s="48"/>
    </row>
    <row r="799">
      <c r="A799" s="15" t="s">
        <v>11427</v>
      </c>
      <c r="B799" s="14" t="s">
        <v>7540</v>
      </c>
      <c r="C799" s="15" t="s">
        <v>11428</v>
      </c>
      <c r="D799" s="15"/>
      <c r="E799" s="15"/>
      <c r="F799" s="15">
        <v>133.0</v>
      </c>
      <c r="G799" s="15">
        <v>65.0</v>
      </c>
      <c r="H799" s="15" t="s">
        <v>17092</v>
      </c>
      <c r="I799" s="15" t="s">
        <v>17093</v>
      </c>
      <c r="J799" s="48"/>
    </row>
    <row r="800">
      <c r="A800" s="15" t="s">
        <v>11430</v>
      </c>
      <c r="B800" s="14" t="s">
        <v>7543</v>
      </c>
      <c r="C800" s="15" t="s">
        <v>11431</v>
      </c>
      <c r="D800" s="15"/>
      <c r="E800" s="15"/>
      <c r="F800" s="15">
        <v>133.0</v>
      </c>
      <c r="G800" s="15">
        <v>65.0</v>
      </c>
      <c r="H800" s="15" t="s">
        <v>17094</v>
      </c>
      <c r="I800" s="15" t="s">
        <v>17095</v>
      </c>
      <c r="J800" s="48"/>
    </row>
    <row r="801">
      <c r="A801" s="15" t="s">
        <v>11433</v>
      </c>
      <c r="B801" s="14" t="s">
        <v>7545</v>
      </c>
      <c r="C801" s="15" t="s">
        <v>11434</v>
      </c>
      <c r="D801" s="15"/>
      <c r="E801" s="15"/>
      <c r="F801" s="15">
        <v>134.0</v>
      </c>
      <c r="G801" s="15">
        <v>0.0</v>
      </c>
      <c r="H801" s="15" t="s">
        <v>17096</v>
      </c>
      <c r="I801" s="15" t="s">
        <v>17097</v>
      </c>
      <c r="J801" s="48"/>
    </row>
    <row r="802">
      <c r="A802" s="15" t="s">
        <v>11436</v>
      </c>
      <c r="B802" s="14" t="s">
        <v>7548</v>
      </c>
      <c r="C802" s="15" t="s">
        <v>11437</v>
      </c>
      <c r="D802" s="15"/>
      <c r="E802" s="15"/>
      <c r="F802" s="15">
        <v>134.0</v>
      </c>
      <c r="G802" s="15">
        <v>0.0</v>
      </c>
      <c r="H802" s="15" t="s">
        <v>17098</v>
      </c>
      <c r="I802" s="15" t="s">
        <v>17099</v>
      </c>
      <c r="J802" s="48"/>
    </row>
    <row r="803">
      <c r="A803" s="15" t="s">
        <v>11439</v>
      </c>
      <c r="B803" s="14" t="s">
        <v>7550</v>
      </c>
      <c r="C803" s="15" t="s">
        <v>11440</v>
      </c>
      <c r="D803" s="15"/>
      <c r="E803" s="15"/>
      <c r="F803" s="15">
        <v>134.0</v>
      </c>
      <c r="G803" s="15">
        <v>0.0</v>
      </c>
      <c r="H803" s="15" t="s">
        <v>17100</v>
      </c>
      <c r="I803" s="15" t="s">
        <v>17101</v>
      </c>
      <c r="J803" s="48"/>
    </row>
    <row r="804">
      <c r="A804" s="15" t="s">
        <v>11442</v>
      </c>
      <c r="B804" s="14" t="s">
        <v>7553</v>
      </c>
      <c r="C804" s="15" t="s">
        <v>11443</v>
      </c>
      <c r="D804" s="15"/>
      <c r="E804" s="15"/>
      <c r="F804" s="15">
        <v>134.0</v>
      </c>
      <c r="G804" s="15">
        <v>0.0</v>
      </c>
      <c r="H804" s="15" t="s">
        <v>17102</v>
      </c>
      <c r="I804" s="15" t="s">
        <v>17103</v>
      </c>
      <c r="J804" s="48"/>
    </row>
    <row r="805">
      <c r="A805" s="15" t="s">
        <v>11445</v>
      </c>
      <c r="B805" s="14" t="s">
        <v>7555</v>
      </c>
      <c r="C805" s="15" t="s">
        <v>11446</v>
      </c>
      <c r="D805" s="15"/>
      <c r="E805" s="15"/>
      <c r="F805" s="15">
        <v>134.0</v>
      </c>
      <c r="G805" s="15">
        <v>0.0</v>
      </c>
      <c r="H805" s="15" t="s">
        <v>11446</v>
      </c>
      <c r="I805" s="15" t="s">
        <v>17104</v>
      </c>
      <c r="J805" s="48"/>
    </row>
    <row r="806">
      <c r="A806" s="15" t="s">
        <v>11448</v>
      </c>
      <c r="B806" s="14" t="s">
        <v>7558</v>
      </c>
      <c r="C806" s="15" t="s">
        <v>11449</v>
      </c>
      <c r="D806" s="15"/>
      <c r="E806" s="15"/>
      <c r="F806" s="15">
        <v>134.0</v>
      </c>
      <c r="G806" s="15">
        <v>0.0</v>
      </c>
      <c r="H806" s="15" t="s">
        <v>11449</v>
      </c>
      <c r="I806" s="15" t="s">
        <v>17105</v>
      </c>
      <c r="J806" s="48"/>
    </row>
    <row r="807">
      <c r="A807" s="15" t="s">
        <v>11451</v>
      </c>
      <c r="B807" s="14" t="s">
        <v>7560</v>
      </c>
      <c r="C807" s="15" t="s">
        <v>11452</v>
      </c>
      <c r="D807" s="15"/>
      <c r="E807" s="15"/>
      <c r="F807" s="15"/>
      <c r="G807" s="15"/>
      <c r="H807" s="15"/>
      <c r="I807" s="15"/>
      <c r="J807" s="48"/>
    </row>
    <row r="808">
      <c r="A808" s="15" t="s">
        <v>11453</v>
      </c>
      <c r="B808" s="14" t="s">
        <v>7562</v>
      </c>
      <c r="C808" s="15" t="s">
        <v>11454</v>
      </c>
      <c r="D808" s="15"/>
      <c r="E808" s="15"/>
      <c r="F808" s="15">
        <v>134.0</v>
      </c>
      <c r="G808" s="15">
        <v>0.0</v>
      </c>
      <c r="H808" s="15" t="s">
        <v>17106</v>
      </c>
      <c r="I808" s="15" t="s">
        <v>17107</v>
      </c>
      <c r="J808" s="48"/>
    </row>
    <row r="809">
      <c r="A809" s="15" t="s">
        <v>11456</v>
      </c>
      <c r="B809" s="14" t="s">
        <v>7565</v>
      </c>
      <c r="C809" s="15" t="s">
        <v>11457</v>
      </c>
      <c r="D809" s="15"/>
      <c r="E809" s="15"/>
      <c r="F809" s="15">
        <v>134.0</v>
      </c>
      <c r="G809" s="15">
        <v>0.0</v>
      </c>
      <c r="H809" s="15" t="s">
        <v>17108</v>
      </c>
      <c r="I809" s="15" t="s">
        <v>17109</v>
      </c>
      <c r="J809" s="48"/>
    </row>
    <row r="810">
      <c r="A810" s="15" t="s">
        <v>11459</v>
      </c>
      <c r="B810" s="14" t="s">
        <v>7567</v>
      </c>
      <c r="C810" s="15" t="s">
        <v>11460</v>
      </c>
      <c r="D810" s="15"/>
      <c r="E810" s="15"/>
      <c r="F810" s="15">
        <v>134.0</v>
      </c>
      <c r="G810" s="15">
        <v>0.0</v>
      </c>
      <c r="H810" s="15" t="s">
        <v>17110</v>
      </c>
      <c r="I810" s="15" t="s">
        <v>17111</v>
      </c>
      <c r="J810" s="48"/>
    </row>
    <row r="811">
      <c r="A811" s="15" t="s">
        <v>11462</v>
      </c>
      <c r="B811" s="14" t="s">
        <v>7570</v>
      </c>
      <c r="C811" s="15" t="s">
        <v>11463</v>
      </c>
      <c r="D811" s="15"/>
      <c r="E811" s="15"/>
      <c r="F811" s="15">
        <v>134.0</v>
      </c>
      <c r="G811" s="15">
        <v>0.0</v>
      </c>
      <c r="H811" s="15" t="s">
        <v>17112</v>
      </c>
      <c r="I811" s="15" t="s">
        <v>17113</v>
      </c>
      <c r="J811" s="48"/>
    </row>
    <row r="812">
      <c r="A812" s="15" t="s">
        <v>11465</v>
      </c>
      <c r="B812" s="14" t="s">
        <v>7573</v>
      </c>
      <c r="C812" s="15" t="s">
        <v>11466</v>
      </c>
      <c r="D812" s="15"/>
      <c r="E812" s="15"/>
      <c r="F812" s="15">
        <v>134.0</v>
      </c>
      <c r="G812" s="15">
        <v>0.0</v>
      </c>
      <c r="H812" s="15" t="s">
        <v>17114</v>
      </c>
      <c r="I812" s="15" t="s">
        <v>17115</v>
      </c>
      <c r="J812" s="48"/>
    </row>
    <row r="813">
      <c r="A813" s="15" t="s">
        <v>11468</v>
      </c>
      <c r="B813" s="14" t="s">
        <v>7575</v>
      </c>
      <c r="C813" s="15" t="s">
        <v>11469</v>
      </c>
      <c r="D813" s="15"/>
      <c r="E813" s="15"/>
      <c r="F813" s="15">
        <v>135.0</v>
      </c>
      <c r="G813" s="15">
        <v>66.0</v>
      </c>
      <c r="H813" s="15" t="s">
        <v>17116</v>
      </c>
      <c r="I813" s="15" t="s">
        <v>17117</v>
      </c>
      <c r="J813" s="48"/>
    </row>
    <row r="814">
      <c r="A814" s="15" t="s">
        <v>11471</v>
      </c>
      <c r="B814" s="14" t="s">
        <v>7578</v>
      </c>
      <c r="C814" s="15" t="s">
        <v>11472</v>
      </c>
      <c r="D814" s="15"/>
      <c r="E814" s="15"/>
      <c r="F814" s="15">
        <v>135.0</v>
      </c>
      <c r="G814" s="15">
        <v>66.0</v>
      </c>
      <c r="H814" s="15" t="s">
        <v>17118</v>
      </c>
      <c r="I814" s="15" t="s">
        <v>17119</v>
      </c>
      <c r="J814" s="48"/>
    </row>
    <row r="815">
      <c r="A815" s="15" t="s">
        <v>11474</v>
      </c>
      <c r="B815" s="14" t="s">
        <v>7581</v>
      </c>
      <c r="C815" s="15" t="s">
        <v>11475</v>
      </c>
      <c r="D815" s="15"/>
      <c r="E815" s="15"/>
      <c r="F815" s="15">
        <v>135.0</v>
      </c>
      <c r="G815" s="15">
        <v>66.0</v>
      </c>
      <c r="H815" s="15" t="s">
        <v>17120</v>
      </c>
      <c r="I815" s="15" t="s">
        <v>17121</v>
      </c>
      <c r="J815" s="48"/>
    </row>
    <row r="816">
      <c r="A816" s="15" t="s">
        <v>11477</v>
      </c>
      <c r="B816" s="14" t="s">
        <v>7584</v>
      </c>
      <c r="C816" s="15" t="s">
        <v>11478</v>
      </c>
      <c r="D816" s="15"/>
      <c r="E816" s="15"/>
      <c r="F816" s="15">
        <v>135.0</v>
      </c>
      <c r="G816" s="15">
        <v>66.0</v>
      </c>
      <c r="H816" s="15" t="s">
        <v>17122</v>
      </c>
      <c r="I816" s="15" t="s">
        <v>17123</v>
      </c>
      <c r="J816" s="48"/>
    </row>
    <row r="817">
      <c r="A817" s="15" t="s">
        <v>11480</v>
      </c>
      <c r="B817" s="14" t="s">
        <v>7586</v>
      </c>
      <c r="C817" s="15" t="s">
        <v>11481</v>
      </c>
      <c r="D817" s="15"/>
      <c r="E817" s="15"/>
      <c r="F817" s="15">
        <v>135.0</v>
      </c>
      <c r="G817" s="15">
        <v>66.0</v>
      </c>
      <c r="H817" s="15" t="s">
        <v>17124</v>
      </c>
      <c r="I817" s="15" t="s">
        <v>17125</v>
      </c>
      <c r="J817" s="48"/>
    </row>
    <row r="818">
      <c r="A818" s="15" t="s">
        <v>11483</v>
      </c>
      <c r="B818" s="14" t="s">
        <v>7589</v>
      </c>
      <c r="C818" s="15" t="s">
        <v>11484</v>
      </c>
      <c r="D818" s="15"/>
      <c r="E818" s="15"/>
      <c r="F818" s="15">
        <v>135.0</v>
      </c>
      <c r="G818" s="15">
        <v>66.0</v>
      </c>
      <c r="H818" s="15" t="s">
        <v>17126</v>
      </c>
      <c r="I818" s="15" t="s">
        <v>17127</v>
      </c>
      <c r="J818" s="48"/>
    </row>
    <row r="819">
      <c r="A819" s="15" t="s">
        <v>11486</v>
      </c>
      <c r="B819" s="14" t="s">
        <v>7592</v>
      </c>
      <c r="C819" s="15" t="s">
        <v>11487</v>
      </c>
      <c r="D819" s="15"/>
      <c r="E819" s="15"/>
      <c r="F819" s="15">
        <v>135.0</v>
      </c>
      <c r="G819" s="15">
        <v>66.0</v>
      </c>
      <c r="H819" s="15" t="s">
        <v>17128</v>
      </c>
      <c r="I819" s="15" t="s">
        <v>17129</v>
      </c>
      <c r="J819" s="48"/>
    </row>
    <row r="820">
      <c r="A820" s="15" t="s">
        <v>11489</v>
      </c>
      <c r="B820" s="14" t="s">
        <v>7594</v>
      </c>
      <c r="C820" s="15" t="s">
        <v>11490</v>
      </c>
      <c r="D820" s="15"/>
      <c r="E820" s="15"/>
      <c r="F820" s="15">
        <v>135.0</v>
      </c>
      <c r="G820" s="15">
        <v>66.0</v>
      </c>
      <c r="H820" s="15" t="s">
        <v>17130</v>
      </c>
      <c r="I820" s="15" t="s">
        <v>17131</v>
      </c>
      <c r="J820" s="48"/>
    </row>
    <row r="821">
      <c r="A821" s="15" t="s">
        <v>11492</v>
      </c>
      <c r="B821" s="14" t="s">
        <v>7597</v>
      </c>
      <c r="C821" s="15" t="s">
        <v>11493</v>
      </c>
      <c r="D821" s="15"/>
      <c r="E821" s="15"/>
      <c r="F821" s="15">
        <v>137.0</v>
      </c>
      <c r="G821" s="15">
        <v>67.0</v>
      </c>
      <c r="H821" s="15" t="s">
        <v>17132</v>
      </c>
      <c r="I821" s="15" t="s">
        <v>17133</v>
      </c>
      <c r="J821" s="48"/>
    </row>
    <row r="822">
      <c r="A822" s="15" t="s">
        <v>11495</v>
      </c>
      <c r="B822" s="14" t="s">
        <v>7600</v>
      </c>
      <c r="C822" s="15" t="s">
        <v>11496</v>
      </c>
      <c r="D822" s="15"/>
      <c r="E822" s="15"/>
      <c r="F822" s="15">
        <v>137.0</v>
      </c>
      <c r="G822" s="15">
        <v>67.0</v>
      </c>
      <c r="H822" s="15" t="s">
        <v>17134</v>
      </c>
      <c r="I822" s="15" t="s">
        <v>17135</v>
      </c>
      <c r="J822" s="48"/>
    </row>
    <row r="823">
      <c r="A823" s="15" t="s">
        <v>11498</v>
      </c>
      <c r="B823" s="14" t="s">
        <v>7602</v>
      </c>
      <c r="C823" s="15" t="s">
        <v>11499</v>
      </c>
      <c r="D823" s="15"/>
      <c r="E823" s="15"/>
      <c r="F823" s="15">
        <v>137.0</v>
      </c>
      <c r="G823" s="15">
        <v>67.0</v>
      </c>
      <c r="H823" s="15" t="s">
        <v>17136</v>
      </c>
      <c r="I823" s="15" t="s">
        <v>17137</v>
      </c>
      <c r="J823" s="48"/>
    </row>
    <row r="824">
      <c r="A824" s="15" t="s">
        <v>11501</v>
      </c>
      <c r="B824" s="14" t="s">
        <v>7604</v>
      </c>
      <c r="C824" s="15" t="s">
        <v>11502</v>
      </c>
      <c r="D824" s="15"/>
      <c r="E824" s="15"/>
      <c r="F824" s="15">
        <v>137.0</v>
      </c>
      <c r="G824" s="15">
        <v>67.0</v>
      </c>
      <c r="H824" s="15" t="s">
        <v>17138</v>
      </c>
      <c r="I824" s="15" t="s">
        <v>17139</v>
      </c>
      <c r="J824" s="48"/>
    </row>
    <row r="825">
      <c r="A825" s="15"/>
      <c r="B825" s="14"/>
      <c r="C825" s="15"/>
      <c r="D825" s="15"/>
      <c r="E825" s="15"/>
      <c r="F825" s="15">
        <v>137.0</v>
      </c>
      <c r="G825" s="15">
        <v>67.0</v>
      </c>
      <c r="H825" s="15" t="s">
        <v>17140</v>
      </c>
      <c r="I825" s="15" t="s">
        <v>17141</v>
      </c>
      <c r="J825" s="48"/>
    </row>
    <row r="826">
      <c r="A826" s="15"/>
      <c r="B826" s="14"/>
      <c r="C826" s="15"/>
      <c r="D826" s="15"/>
      <c r="E826" s="15"/>
      <c r="F826" s="15">
        <v>138.0</v>
      </c>
      <c r="G826" s="15">
        <v>0.0</v>
      </c>
      <c r="H826" s="15" t="s">
        <v>17142</v>
      </c>
      <c r="I826" s="15" t="s">
        <v>17143</v>
      </c>
      <c r="J826" s="48"/>
    </row>
    <row r="827">
      <c r="A827" s="15" t="s">
        <v>11504</v>
      </c>
      <c r="B827" s="14" t="s">
        <v>7607</v>
      </c>
      <c r="C827" s="15" t="s">
        <v>11505</v>
      </c>
      <c r="D827" s="15"/>
      <c r="E827" s="15"/>
      <c r="F827" s="15">
        <v>138.0</v>
      </c>
      <c r="G827" s="15">
        <v>0.0</v>
      </c>
      <c r="H827" s="15" t="s">
        <v>17144</v>
      </c>
      <c r="I827" s="15" t="s">
        <v>17145</v>
      </c>
      <c r="J827" s="48"/>
    </row>
    <row r="828">
      <c r="A828" s="15" t="s">
        <v>11506</v>
      </c>
      <c r="B828" s="14" t="s">
        <v>7610</v>
      </c>
      <c r="C828" s="15" t="s">
        <v>11507</v>
      </c>
      <c r="D828" s="15"/>
      <c r="E828" s="15"/>
      <c r="F828" s="15">
        <v>138.0</v>
      </c>
      <c r="G828" s="15">
        <v>0.0</v>
      </c>
      <c r="H828" s="15" t="s">
        <v>17146</v>
      </c>
      <c r="I828" s="15" t="s">
        <v>17147</v>
      </c>
      <c r="J828" s="48"/>
    </row>
    <row r="829">
      <c r="A829" s="15" t="s">
        <v>11509</v>
      </c>
      <c r="B829" s="14" t="s">
        <v>7612</v>
      </c>
      <c r="C829" s="15" t="s">
        <v>11510</v>
      </c>
      <c r="D829" s="15"/>
      <c r="E829" s="15"/>
      <c r="F829" s="15">
        <v>138.0</v>
      </c>
      <c r="G829" s="15">
        <v>0.0</v>
      </c>
      <c r="H829" s="15" t="s">
        <v>17148</v>
      </c>
      <c r="I829" s="15" t="s">
        <v>17149</v>
      </c>
      <c r="J829" s="48"/>
    </row>
    <row r="830">
      <c r="A830" s="15" t="s">
        <v>11512</v>
      </c>
      <c r="B830" s="14" t="s">
        <v>7615</v>
      </c>
      <c r="C830" s="15" t="s">
        <v>11513</v>
      </c>
      <c r="D830" s="15"/>
      <c r="E830" s="15"/>
      <c r="F830" s="15">
        <v>138.0</v>
      </c>
      <c r="G830" s="15">
        <v>0.0</v>
      </c>
      <c r="H830" s="15" t="s">
        <v>17150</v>
      </c>
      <c r="I830" s="15" t="s">
        <v>17151</v>
      </c>
      <c r="J830" s="48"/>
    </row>
    <row r="831">
      <c r="A831" s="15" t="s">
        <v>11514</v>
      </c>
      <c r="B831" s="14" t="s">
        <v>7617</v>
      </c>
      <c r="C831" s="15" t="s">
        <v>11515</v>
      </c>
      <c r="D831" s="15"/>
      <c r="E831" s="15"/>
      <c r="F831" s="15">
        <v>138.0</v>
      </c>
      <c r="G831" s="15">
        <v>0.0</v>
      </c>
      <c r="H831" s="15" t="s">
        <v>17150</v>
      </c>
      <c r="I831" s="15" t="s">
        <v>17151</v>
      </c>
      <c r="J831" s="48"/>
    </row>
    <row r="832">
      <c r="A832" s="15" t="s">
        <v>11516</v>
      </c>
      <c r="B832" s="14" t="s">
        <v>7619</v>
      </c>
      <c r="C832" s="15" t="s">
        <v>11517</v>
      </c>
      <c r="D832" s="15"/>
      <c r="E832" s="15"/>
      <c r="F832" s="15">
        <v>139.0</v>
      </c>
      <c r="G832" s="15">
        <v>68.0</v>
      </c>
      <c r="H832" s="15" t="s">
        <v>17152</v>
      </c>
      <c r="I832" s="15" t="s">
        <v>17153</v>
      </c>
      <c r="J832" s="48"/>
    </row>
    <row r="833">
      <c r="D833" s="15"/>
      <c r="E833" s="15"/>
      <c r="F833" s="15">
        <v>139.0</v>
      </c>
      <c r="G833" s="15">
        <v>68.0</v>
      </c>
      <c r="H833" s="15" t="s">
        <v>17154</v>
      </c>
      <c r="I833" s="15" t="s">
        <v>17155</v>
      </c>
      <c r="J833" s="48"/>
    </row>
    <row r="834">
      <c r="D834" s="15"/>
      <c r="E834" s="15"/>
      <c r="F834" s="15">
        <v>139.0</v>
      </c>
      <c r="G834" s="15">
        <v>68.0</v>
      </c>
      <c r="H834" s="15" t="s">
        <v>17156</v>
      </c>
      <c r="I834" s="15" t="s">
        <v>17157</v>
      </c>
      <c r="J834" s="48"/>
    </row>
    <row r="835">
      <c r="D835" s="15"/>
      <c r="E835" s="15"/>
      <c r="F835" s="15">
        <v>139.0</v>
      </c>
      <c r="G835" s="15">
        <v>68.0</v>
      </c>
      <c r="H835" s="15" t="s">
        <v>17158</v>
      </c>
      <c r="I835" s="15" t="s">
        <v>17159</v>
      </c>
      <c r="J835" s="48"/>
    </row>
    <row r="836">
      <c r="D836" s="15"/>
      <c r="E836" s="15"/>
      <c r="F836" s="15">
        <v>139.0</v>
      </c>
      <c r="G836" s="15">
        <v>68.0</v>
      </c>
      <c r="H836" s="15" t="s">
        <v>17160</v>
      </c>
      <c r="I836" s="15" t="s">
        <v>17161</v>
      </c>
      <c r="J836" s="48"/>
    </row>
    <row r="837">
      <c r="D837" s="15"/>
      <c r="E837" s="15"/>
      <c r="F837" s="15">
        <v>139.0</v>
      </c>
      <c r="G837" s="15">
        <v>68.0</v>
      </c>
      <c r="H837" s="15" t="s">
        <v>17162</v>
      </c>
      <c r="I837" s="15" t="s">
        <v>17163</v>
      </c>
      <c r="J837" s="48"/>
    </row>
    <row r="838">
      <c r="D838" s="15"/>
      <c r="E838" s="15"/>
      <c r="F838" s="15">
        <v>140.0</v>
      </c>
      <c r="G838" s="15">
        <v>0.0</v>
      </c>
      <c r="H838" s="15" t="s">
        <v>17164</v>
      </c>
      <c r="I838" s="15" t="s">
        <v>17165</v>
      </c>
      <c r="J838" s="48"/>
    </row>
    <row r="839">
      <c r="A839" s="15"/>
      <c r="B839" s="14"/>
      <c r="C839" s="15"/>
      <c r="D839" s="15"/>
      <c r="E839" s="15"/>
      <c r="F839" s="15">
        <v>140.0</v>
      </c>
      <c r="G839" s="15">
        <v>0.0</v>
      </c>
      <c r="H839" s="15" t="s">
        <v>17166</v>
      </c>
      <c r="I839" s="15" t="s">
        <v>17167</v>
      </c>
      <c r="J839" s="48"/>
    </row>
    <row r="840">
      <c r="A840" s="15"/>
      <c r="B840" s="14"/>
      <c r="C840" s="15"/>
      <c r="D840" s="15"/>
      <c r="E840" s="15"/>
      <c r="F840" s="15">
        <v>140.0</v>
      </c>
      <c r="G840" s="15">
        <v>0.0</v>
      </c>
      <c r="H840" s="15" t="s">
        <v>17168</v>
      </c>
      <c r="I840" s="15" t="s">
        <v>17169</v>
      </c>
      <c r="J840" s="48"/>
    </row>
    <row r="841">
      <c r="A841" s="15"/>
      <c r="B841" s="14"/>
      <c r="C841" s="15"/>
      <c r="D841" s="15"/>
      <c r="E841" s="15"/>
      <c r="F841" s="15">
        <v>140.0</v>
      </c>
      <c r="G841" s="15">
        <v>0.0</v>
      </c>
      <c r="H841" s="15" t="s">
        <v>17170</v>
      </c>
      <c r="I841" s="15" t="s">
        <v>17171</v>
      </c>
      <c r="J841" s="48"/>
    </row>
    <row r="842">
      <c r="A842" s="15"/>
      <c r="B842" s="14"/>
      <c r="C842" s="15"/>
      <c r="D842" s="15"/>
      <c r="E842" s="15"/>
      <c r="F842" s="15">
        <v>140.0</v>
      </c>
      <c r="G842" s="15">
        <v>0.0</v>
      </c>
      <c r="H842" s="15" t="s">
        <v>17172</v>
      </c>
      <c r="I842" s="15" t="s">
        <v>17173</v>
      </c>
      <c r="J842" s="48"/>
    </row>
    <row r="843">
      <c r="A843" s="15"/>
      <c r="B843" s="14"/>
      <c r="C843" s="15"/>
      <c r="D843" s="15"/>
      <c r="E843" s="15"/>
      <c r="F843" s="15">
        <v>140.0</v>
      </c>
      <c r="G843" s="15">
        <v>0.0</v>
      </c>
      <c r="H843" s="15" t="s">
        <v>17174</v>
      </c>
      <c r="I843" s="15" t="s">
        <v>17175</v>
      </c>
      <c r="J843" s="48"/>
    </row>
    <row r="844">
      <c r="A844" s="15"/>
      <c r="B844" s="14"/>
      <c r="C844" s="15"/>
      <c r="D844" s="15"/>
      <c r="E844" s="15"/>
      <c r="F844" s="15">
        <v>141.0</v>
      </c>
      <c r="G844" s="15">
        <v>69.0</v>
      </c>
      <c r="H844" s="15" t="s">
        <v>17176</v>
      </c>
      <c r="I844" s="15" t="s">
        <v>17177</v>
      </c>
      <c r="J844" s="48"/>
    </row>
    <row r="845">
      <c r="A845" s="15"/>
      <c r="B845" s="14"/>
      <c r="C845" s="15"/>
      <c r="D845" s="15"/>
      <c r="E845" s="15"/>
      <c r="F845" s="15">
        <v>141.0</v>
      </c>
      <c r="G845" s="15">
        <v>69.0</v>
      </c>
      <c r="H845" s="15" t="s">
        <v>17178</v>
      </c>
      <c r="I845" s="15" t="s">
        <v>17179</v>
      </c>
      <c r="J845" s="48"/>
    </row>
    <row r="846">
      <c r="A846" s="15"/>
      <c r="B846" s="14"/>
      <c r="C846" s="15"/>
      <c r="D846" s="15"/>
      <c r="E846" s="15"/>
      <c r="F846" s="15">
        <v>141.0</v>
      </c>
      <c r="G846" s="15">
        <v>69.0</v>
      </c>
      <c r="H846" s="15" t="s">
        <v>17180</v>
      </c>
      <c r="I846" s="15" t="s">
        <v>17181</v>
      </c>
      <c r="J846" s="48"/>
    </row>
    <row r="847">
      <c r="A847" s="15" t="s">
        <v>11518</v>
      </c>
      <c r="B847" s="14" t="s">
        <v>7622</v>
      </c>
      <c r="C847" s="15" t="s">
        <v>11519</v>
      </c>
      <c r="D847" s="15"/>
      <c r="E847" s="15"/>
      <c r="F847" s="15">
        <v>141.0</v>
      </c>
      <c r="G847" s="15">
        <v>69.0</v>
      </c>
      <c r="H847" s="15" t="s">
        <v>17182</v>
      </c>
      <c r="I847" s="15" t="s">
        <v>17183</v>
      </c>
      <c r="J847" s="48"/>
    </row>
    <row r="848">
      <c r="A848" s="15" t="s">
        <v>11520</v>
      </c>
      <c r="B848" s="14" t="s">
        <v>7624</v>
      </c>
      <c r="C848" s="15" t="s">
        <v>11521</v>
      </c>
      <c r="D848" s="15"/>
      <c r="E848" s="15"/>
      <c r="F848" s="15">
        <v>141.0</v>
      </c>
      <c r="G848" s="15">
        <v>69.0</v>
      </c>
      <c r="H848" s="15" t="s">
        <v>17184</v>
      </c>
      <c r="I848" s="21" t="s">
        <v>17185</v>
      </c>
      <c r="J848" s="48"/>
    </row>
    <row r="849">
      <c r="A849" s="15" t="s">
        <v>11522</v>
      </c>
      <c r="B849" s="14" t="s">
        <v>7627</v>
      </c>
      <c r="C849" s="15" t="s">
        <v>11523</v>
      </c>
      <c r="D849" s="15"/>
      <c r="E849" s="15"/>
      <c r="F849" s="15">
        <v>141.0</v>
      </c>
      <c r="G849" s="15">
        <v>69.0</v>
      </c>
      <c r="H849" s="15" t="s">
        <v>17186</v>
      </c>
      <c r="I849" s="15" t="s">
        <v>17187</v>
      </c>
      <c r="J849" s="48"/>
    </row>
    <row r="850">
      <c r="A850" s="15" t="s">
        <v>11524</v>
      </c>
      <c r="B850" s="14" t="s">
        <v>7629</v>
      </c>
      <c r="C850" s="15" t="s">
        <v>11525</v>
      </c>
      <c r="D850" s="15"/>
      <c r="E850" s="15"/>
      <c r="F850" s="15">
        <v>141.0</v>
      </c>
      <c r="G850" s="15">
        <v>69.0</v>
      </c>
      <c r="H850" s="15" t="s">
        <v>17188</v>
      </c>
      <c r="I850" s="15" t="s">
        <v>17189</v>
      </c>
      <c r="J850" s="48"/>
    </row>
    <row r="851">
      <c r="A851" s="15"/>
      <c r="B851" s="14"/>
      <c r="C851" s="15"/>
      <c r="D851" s="15"/>
      <c r="E851" s="15"/>
      <c r="F851" s="15">
        <v>141.0</v>
      </c>
      <c r="G851" s="15">
        <v>69.0</v>
      </c>
      <c r="H851" s="15" t="s">
        <v>17190</v>
      </c>
      <c r="I851" s="15" t="s">
        <v>17191</v>
      </c>
      <c r="J851" s="48"/>
    </row>
    <row r="852">
      <c r="A852" s="15" t="s">
        <v>11526</v>
      </c>
      <c r="B852" s="14" t="s">
        <v>7631</v>
      </c>
      <c r="C852" s="15" t="s">
        <v>11527</v>
      </c>
      <c r="D852" s="15"/>
      <c r="E852" s="15"/>
      <c r="F852" s="15">
        <v>141.0</v>
      </c>
      <c r="G852" s="15">
        <v>69.0</v>
      </c>
      <c r="H852" s="15" t="s">
        <v>17192</v>
      </c>
      <c r="I852" s="15" t="s">
        <v>17193</v>
      </c>
      <c r="J852" s="48"/>
    </row>
    <row r="853">
      <c r="A853" s="15" t="s">
        <v>11529</v>
      </c>
      <c r="B853" s="14" t="s">
        <v>7634</v>
      </c>
      <c r="C853" s="15" t="s">
        <v>11530</v>
      </c>
      <c r="D853" s="15"/>
      <c r="E853" s="15"/>
      <c r="F853" s="15">
        <v>141.0</v>
      </c>
      <c r="G853" s="15">
        <v>69.0</v>
      </c>
      <c r="H853" s="15" t="s">
        <v>17194</v>
      </c>
      <c r="I853" s="15" t="s">
        <v>17195</v>
      </c>
      <c r="J853" s="48"/>
    </row>
    <row r="854">
      <c r="A854" s="15" t="s">
        <v>11532</v>
      </c>
      <c r="B854" s="14" t="s">
        <v>7636</v>
      </c>
      <c r="C854" s="15" t="s">
        <v>11533</v>
      </c>
      <c r="D854" s="15"/>
      <c r="E854" s="15"/>
      <c r="F854" s="15">
        <v>142.0</v>
      </c>
      <c r="G854" s="15">
        <v>0.0</v>
      </c>
      <c r="H854" s="15" t="s">
        <v>17196</v>
      </c>
      <c r="I854" s="15" t="s">
        <v>17197</v>
      </c>
      <c r="J854" s="48"/>
    </row>
    <row r="855">
      <c r="A855" s="15"/>
      <c r="B855" s="14"/>
      <c r="C855" s="15"/>
      <c r="D855" s="15"/>
      <c r="E855" s="15"/>
      <c r="F855" s="15">
        <v>142.0</v>
      </c>
      <c r="G855" s="15">
        <v>0.0</v>
      </c>
      <c r="H855" s="15" t="s">
        <v>17198</v>
      </c>
      <c r="I855" s="15" t="s">
        <v>17199</v>
      </c>
      <c r="J855" s="48"/>
    </row>
    <row r="856">
      <c r="A856" s="15" t="s">
        <v>11535</v>
      </c>
      <c r="B856" s="14" t="s">
        <v>7638</v>
      </c>
      <c r="C856" s="15" t="s">
        <v>11536</v>
      </c>
      <c r="D856" s="15"/>
      <c r="E856" s="15"/>
      <c r="F856" s="15">
        <v>142.0</v>
      </c>
      <c r="G856" s="15">
        <v>0.0</v>
      </c>
      <c r="H856" s="15" t="s">
        <v>17200</v>
      </c>
      <c r="I856" s="15" t="s">
        <v>17201</v>
      </c>
      <c r="J856" s="48"/>
    </row>
    <row r="857">
      <c r="A857" s="15"/>
      <c r="B857" s="14"/>
      <c r="C857" s="15"/>
      <c r="D857" s="15"/>
      <c r="E857" s="15"/>
      <c r="F857" s="15">
        <v>142.0</v>
      </c>
      <c r="G857" s="15">
        <v>0.0</v>
      </c>
      <c r="H857" s="15" t="s">
        <v>17202</v>
      </c>
      <c r="I857" s="15" t="s">
        <v>17203</v>
      </c>
      <c r="J857" s="48"/>
    </row>
    <row r="858">
      <c r="A858" s="15" t="s">
        <v>11538</v>
      </c>
      <c r="B858" s="14" t="s">
        <v>7641</v>
      </c>
      <c r="C858" s="15" t="s">
        <v>11539</v>
      </c>
      <c r="D858" s="15"/>
      <c r="E858" s="15"/>
      <c r="F858" s="15">
        <v>142.0</v>
      </c>
      <c r="G858" s="15">
        <v>0.0</v>
      </c>
      <c r="H858" s="15" t="s">
        <v>17204</v>
      </c>
      <c r="I858" s="15" t="s">
        <v>17205</v>
      </c>
      <c r="J858" s="48"/>
    </row>
    <row r="859">
      <c r="A859" s="15" t="s">
        <v>11541</v>
      </c>
      <c r="B859" s="14" t="s">
        <v>7644</v>
      </c>
      <c r="C859" s="15" t="s">
        <v>11542</v>
      </c>
      <c r="D859" s="15"/>
      <c r="E859" s="15"/>
      <c r="F859" s="15">
        <v>142.0</v>
      </c>
      <c r="G859" s="15">
        <v>0.0</v>
      </c>
      <c r="H859" s="15" t="s">
        <v>17206</v>
      </c>
      <c r="I859" s="15" t="s">
        <v>17207</v>
      </c>
      <c r="J859" s="48"/>
    </row>
    <row r="860">
      <c r="A860" s="15" t="s">
        <v>11544</v>
      </c>
      <c r="B860" s="14" t="s">
        <v>7646</v>
      </c>
      <c r="C860" s="15" t="s">
        <v>11545</v>
      </c>
      <c r="D860" s="15"/>
      <c r="E860" s="15"/>
      <c r="F860" s="15">
        <v>142.0</v>
      </c>
      <c r="G860" s="15">
        <v>0.0</v>
      </c>
      <c r="H860" s="15" t="s">
        <v>17208</v>
      </c>
      <c r="I860" s="15" t="s">
        <v>17209</v>
      </c>
      <c r="J860" s="48"/>
    </row>
    <row r="861">
      <c r="A861" s="15" t="s">
        <v>11547</v>
      </c>
      <c r="B861" s="14" t="s">
        <v>7648</v>
      </c>
      <c r="C861" s="15" t="s">
        <v>11548</v>
      </c>
      <c r="D861" s="15"/>
      <c r="E861" s="15"/>
      <c r="F861" s="15">
        <v>143.0</v>
      </c>
      <c r="G861" s="15">
        <v>70.0</v>
      </c>
      <c r="H861" s="15" t="s">
        <v>17210</v>
      </c>
      <c r="I861" s="15" t="s">
        <v>17211</v>
      </c>
      <c r="J861" s="48"/>
    </row>
    <row r="862">
      <c r="A862" s="15" t="s">
        <v>11550</v>
      </c>
      <c r="B862" s="14" t="s">
        <v>7651</v>
      </c>
      <c r="C862" s="15" t="s">
        <v>11551</v>
      </c>
      <c r="D862" s="15"/>
      <c r="E862" s="15"/>
      <c r="F862" s="15">
        <v>143.0</v>
      </c>
      <c r="G862" s="15">
        <v>70.0</v>
      </c>
      <c r="H862" s="15" t="s">
        <v>17212</v>
      </c>
      <c r="I862" s="15" t="s">
        <v>17213</v>
      </c>
      <c r="J862" s="48"/>
    </row>
    <row r="863">
      <c r="A863" s="15" t="s">
        <v>11553</v>
      </c>
      <c r="B863" s="14" t="s">
        <v>7653</v>
      </c>
      <c r="C863" s="15" t="s">
        <v>11554</v>
      </c>
      <c r="D863" s="15"/>
      <c r="E863" s="15"/>
      <c r="F863" s="15">
        <v>143.0</v>
      </c>
      <c r="G863" s="15">
        <v>70.0</v>
      </c>
      <c r="H863" s="15" t="s">
        <v>17214</v>
      </c>
      <c r="I863" s="15" t="s">
        <v>17215</v>
      </c>
      <c r="J863" s="48"/>
    </row>
    <row r="864">
      <c r="A864" s="15" t="s">
        <v>11555</v>
      </c>
      <c r="B864" s="14" t="s">
        <v>7655</v>
      </c>
      <c r="C864" s="15" t="s">
        <v>11556</v>
      </c>
      <c r="D864" s="15"/>
      <c r="E864" s="15"/>
      <c r="F864" s="15">
        <v>143.0</v>
      </c>
      <c r="G864" s="15">
        <v>70.0</v>
      </c>
      <c r="H864" s="15" t="s">
        <v>17216</v>
      </c>
      <c r="I864" s="15" t="s">
        <v>17217</v>
      </c>
      <c r="J864" s="48"/>
    </row>
    <row r="865">
      <c r="A865" s="15" t="s">
        <v>11558</v>
      </c>
      <c r="B865" s="14" t="s">
        <v>7657</v>
      </c>
      <c r="C865" s="15" t="s">
        <v>11559</v>
      </c>
      <c r="D865" s="15"/>
      <c r="E865" s="15"/>
      <c r="F865" s="15">
        <v>143.0</v>
      </c>
      <c r="G865" s="15">
        <v>70.0</v>
      </c>
      <c r="H865" s="15" t="s">
        <v>17218</v>
      </c>
      <c r="I865" s="15" t="s">
        <v>17219</v>
      </c>
      <c r="J865" s="48"/>
    </row>
    <row r="866">
      <c r="A866" s="15" t="s">
        <v>11561</v>
      </c>
      <c r="B866" s="14" t="s">
        <v>7660</v>
      </c>
      <c r="C866" s="15" t="s">
        <v>11562</v>
      </c>
      <c r="D866" s="15"/>
      <c r="E866" s="15"/>
      <c r="F866" s="15">
        <v>143.0</v>
      </c>
      <c r="G866" s="15">
        <v>70.0</v>
      </c>
      <c r="H866" s="15" t="s">
        <v>17220</v>
      </c>
      <c r="I866" s="15" t="s">
        <v>17221</v>
      </c>
      <c r="J866" s="48"/>
    </row>
    <row r="867">
      <c r="A867" s="15" t="s">
        <v>11564</v>
      </c>
      <c r="B867" s="14" t="s">
        <v>7662</v>
      </c>
      <c r="C867" s="15" t="s">
        <v>11565</v>
      </c>
      <c r="D867" s="15"/>
      <c r="E867" s="15"/>
      <c r="F867" s="15">
        <v>143.0</v>
      </c>
      <c r="G867" s="15">
        <v>70.0</v>
      </c>
      <c r="H867" s="15" t="s">
        <v>17222</v>
      </c>
      <c r="I867" s="15" t="s">
        <v>17223</v>
      </c>
      <c r="J867" s="48"/>
    </row>
    <row r="868">
      <c r="A868" s="15" t="s">
        <v>11567</v>
      </c>
      <c r="B868" s="14" t="s">
        <v>7665</v>
      </c>
      <c r="C868" s="15" t="s">
        <v>11568</v>
      </c>
      <c r="D868" s="15"/>
      <c r="E868" s="15"/>
      <c r="F868" s="15">
        <v>143.0</v>
      </c>
      <c r="G868" s="15">
        <v>70.0</v>
      </c>
      <c r="H868" s="15" t="s">
        <v>17224</v>
      </c>
      <c r="I868" s="21" t="s">
        <v>17225</v>
      </c>
      <c r="J868" s="48"/>
    </row>
    <row r="869">
      <c r="A869" s="15" t="s">
        <v>11569</v>
      </c>
      <c r="B869" s="14" t="s">
        <v>7667</v>
      </c>
      <c r="C869" s="15" t="s">
        <v>11570</v>
      </c>
      <c r="D869" s="15"/>
      <c r="E869" s="15"/>
      <c r="F869" s="15">
        <v>143.0</v>
      </c>
      <c r="G869" s="15">
        <v>70.0</v>
      </c>
      <c r="H869" s="15" t="s">
        <v>17226</v>
      </c>
      <c r="I869" s="15" t="s">
        <v>17227</v>
      </c>
      <c r="J869" s="48"/>
    </row>
    <row r="870">
      <c r="A870" s="15" t="s">
        <v>11571</v>
      </c>
      <c r="B870" s="14" t="s">
        <v>7669</v>
      </c>
      <c r="C870" s="15" t="s">
        <v>11572</v>
      </c>
      <c r="D870" s="15"/>
      <c r="E870" s="15"/>
      <c r="F870" s="15">
        <v>143.0</v>
      </c>
      <c r="G870" s="15">
        <v>70.0</v>
      </c>
      <c r="H870" s="15" t="s">
        <v>17228</v>
      </c>
      <c r="I870" s="15" t="s">
        <v>17229</v>
      </c>
      <c r="J870" s="48"/>
    </row>
    <row r="871">
      <c r="A871" s="15" t="s">
        <v>11573</v>
      </c>
      <c r="B871" s="14" t="s">
        <v>7671</v>
      </c>
      <c r="C871" s="15" t="s">
        <v>11574</v>
      </c>
      <c r="D871" s="15"/>
      <c r="E871" s="15"/>
      <c r="F871" s="15">
        <v>143.0</v>
      </c>
      <c r="G871" s="15">
        <v>70.0</v>
      </c>
      <c r="H871" s="15" t="s">
        <v>17230</v>
      </c>
      <c r="I871" s="15" t="s">
        <v>17231</v>
      </c>
      <c r="J871" s="48"/>
    </row>
    <row r="872">
      <c r="A872" s="15" t="s">
        <v>11576</v>
      </c>
      <c r="B872" s="14" t="s">
        <v>7673</v>
      </c>
      <c r="C872" s="15" t="s">
        <v>11577</v>
      </c>
      <c r="D872" s="15"/>
      <c r="E872" s="15"/>
      <c r="F872" s="15">
        <v>143.0</v>
      </c>
      <c r="G872" s="15">
        <v>70.0</v>
      </c>
      <c r="H872" s="15" t="s">
        <v>17232</v>
      </c>
      <c r="I872" s="15" t="s">
        <v>17233</v>
      </c>
      <c r="J872" s="48"/>
    </row>
    <row r="873">
      <c r="A873" s="15"/>
      <c r="B873" s="14"/>
      <c r="C873" s="15"/>
      <c r="D873" s="15"/>
      <c r="E873" s="15"/>
      <c r="F873" s="15">
        <v>143.0</v>
      </c>
      <c r="G873" s="15">
        <v>70.0</v>
      </c>
      <c r="H873" s="15" t="s">
        <v>17234</v>
      </c>
      <c r="I873" s="15" t="s">
        <v>17235</v>
      </c>
      <c r="J873" s="48"/>
    </row>
    <row r="874">
      <c r="A874" s="15" t="s">
        <v>11579</v>
      </c>
      <c r="B874" s="14" t="s">
        <v>7675</v>
      </c>
      <c r="C874" s="15" t="s">
        <v>11580</v>
      </c>
      <c r="D874" s="15"/>
      <c r="E874" s="15"/>
      <c r="F874" s="15">
        <v>143.0</v>
      </c>
      <c r="G874" s="15">
        <v>70.0</v>
      </c>
      <c r="H874" s="15" t="s">
        <v>17236</v>
      </c>
      <c r="I874" s="15" t="s">
        <v>17237</v>
      </c>
      <c r="J874" s="48"/>
    </row>
    <row r="875">
      <c r="A875" s="15" t="s">
        <v>11582</v>
      </c>
      <c r="B875" s="14" t="s">
        <v>7677</v>
      </c>
      <c r="C875" s="15" t="s">
        <v>11583</v>
      </c>
      <c r="D875" s="15"/>
      <c r="E875" s="15"/>
      <c r="F875" s="15">
        <v>143.0</v>
      </c>
      <c r="G875" s="15">
        <v>70.0</v>
      </c>
      <c r="H875" s="15" t="s">
        <v>17238</v>
      </c>
      <c r="I875" s="15" t="s">
        <v>17239</v>
      </c>
      <c r="J875" s="48"/>
    </row>
    <row r="876">
      <c r="A876" s="15" t="s">
        <v>11585</v>
      </c>
      <c r="B876" s="14" t="s">
        <v>7679</v>
      </c>
      <c r="C876" s="15" t="s">
        <v>11586</v>
      </c>
      <c r="D876" s="15"/>
      <c r="E876" s="15"/>
      <c r="F876" s="15">
        <v>143.0</v>
      </c>
      <c r="G876" s="15">
        <v>70.0</v>
      </c>
      <c r="H876" s="15" t="s">
        <v>17240</v>
      </c>
      <c r="I876" s="15" t="s">
        <v>17241</v>
      </c>
      <c r="J876" s="48"/>
    </row>
    <row r="877">
      <c r="A877" s="15" t="s">
        <v>11587</v>
      </c>
      <c r="B877" s="14" t="s">
        <v>7681</v>
      </c>
      <c r="C877" s="15" t="s">
        <v>11588</v>
      </c>
      <c r="D877" s="15"/>
      <c r="E877" s="15"/>
      <c r="F877" s="15">
        <v>143.0</v>
      </c>
      <c r="G877" s="15">
        <v>70.0</v>
      </c>
      <c r="H877" s="15" t="s">
        <v>17242</v>
      </c>
      <c r="I877" s="15" t="s">
        <v>17243</v>
      </c>
      <c r="J877" s="48"/>
    </row>
    <row r="878">
      <c r="A878" s="15" t="s">
        <v>11589</v>
      </c>
      <c r="B878" s="14" t="s">
        <v>7684</v>
      </c>
      <c r="C878" s="15" t="s">
        <v>11590</v>
      </c>
      <c r="D878" s="15"/>
      <c r="E878" s="15"/>
      <c r="F878" s="15">
        <v>143.0</v>
      </c>
      <c r="G878" s="15">
        <v>70.0</v>
      </c>
      <c r="H878" s="15" t="s">
        <v>17244</v>
      </c>
      <c r="I878" s="15" t="s">
        <v>17245</v>
      </c>
      <c r="J878" s="48"/>
    </row>
    <row r="879">
      <c r="A879" s="15" t="s">
        <v>11592</v>
      </c>
      <c r="B879" s="14" t="s">
        <v>7686</v>
      </c>
      <c r="C879" s="15" t="s">
        <v>11593</v>
      </c>
      <c r="D879" s="15"/>
      <c r="E879" s="15"/>
      <c r="F879" s="15">
        <v>143.0</v>
      </c>
      <c r="G879" s="15">
        <v>70.0</v>
      </c>
      <c r="H879" s="15" t="s">
        <v>17246</v>
      </c>
      <c r="I879" s="15" t="s">
        <v>17247</v>
      </c>
      <c r="J879" s="48"/>
    </row>
    <row r="880">
      <c r="A880" s="15" t="s">
        <v>11595</v>
      </c>
      <c r="B880" s="14" t="s">
        <v>7688</v>
      </c>
      <c r="C880" s="15" t="s">
        <v>11596</v>
      </c>
      <c r="D880" s="15"/>
      <c r="E880" s="15"/>
      <c r="F880" s="15">
        <v>143.0</v>
      </c>
      <c r="G880" s="15">
        <v>70.0</v>
      </c>
      <c r="H880" s="15" t="s">
        <v>17248</v>
      </c>
      <c r="I880" s="15" t="s">
        <v>17249</v>
      </c>
      <c r="J880" s="48"/>
    </row>
    <row r="881">
      <c r="A881" s="15" t="s">
        <v>11598</v>
      </c>
      <c r="B881" s="14" t="s">
        <v>7690</v>
      </c>
      <c r="C881" s="15" t="s">
        <v>11599</v>
      </c>
      <c r="D881" s="15"/>
      <c r="E881" s="15"/>
      <c r="F881" s="15">
        <v>143.0</v>
      </c>
      <c r="G881" s="15">
        <v>70.0</v>
      </c>
      <c r="H881" s="15" t="s">
        <v>17250</v>
      </c>
      <c r="I881" s="15" t="s">
        <v>17251</v>
      </c>
      <c r="J881" s="48"/>
    </row>
    <row r="882">
      <c r="A882" s="15" t="s">
        <v>11601</v>
      </c>
      <c r="B882" s="14" t="s">
        <v>7692</v>
      </c>
      <c r="C882" s="15" t="s">
        <v>11602</v>
      </c>
      <c r="D882" s="15"/>
      <c r="E882" s="15"/>
      <c r="F882" s="15">
        <v>143.0</v>
      </c>
      <c r="G882" s="15">
        <v>70.0</v>
      </c>
      <c r="H882" s="15" t="s">
        <v>17250</v>
      </c>
      <c r="I882" s="15" t="s">
        <v>17251</v>
      </c>
      <c r="J882" s="48"/>
    </row>
    <row r="883">
      <c r="A883" s="15" t="s">
        <v>11604</v>
      </c>
      <c r="B883" s="14" t="s">
        <v>7694</v>
      </c>
      <c r="C883" s="15" t="s">
        <v>11605</v>
      </c>
      <c r="D883" s="15"/>
      <c r="E883" s="15"/>
      <c r="F883" s="15">
        <v>143.0</v>
      </c>
      <c r="G883" s="15">
        <v>70.0</v>
      </c>
      <c r="H883" s="15" t="s">
        <v>17252</v>
      </c>
      <c r="I883" s="15" t="s">
        <v>17253</v>
      </c>
      <c r="J883" s="48"/>
    </row>
    <row r="884">
      <c r="A884" s="15" t="s">
        <v>11607</v>
      </c>
      <c r="B884" s="14" t="s">
        <v>7696</v>
      </c>
      <c r="C884" s="15" t="s">
        <v>11608</v>
      </c>
      <c r="D884" s="15"/>
      <c r="E884" s="15"/>
      <c r="F884" s="15">
        <v>143.0</v>
      </c>
      <c r="G884" s="15">
        <v>70.0</v>
      </c>
      <c r="H884" s="15" t="s">
        <v>17254</v>
      </c>
      <c r="I884" s="21" t="s">
        <v>17255</v>
      </c>
      <c r="J884" s="48"/>
    </row>
    <row r="885">
      <c r="A885" s="15" t="s">
        <v>11610</v>
      </c>
      <c r="B885" s="14" t="s">
        <v>7698</v>
      </c>
      <c r="C885" s="15" t="s">
        <v>11611</v>
      </c>
      <c r="D885" s="15"/>
      <c r="E885" s="15"/>
      <c r="F885" s="15">
        <v>144.0</v>
      </c>
      <c r="G885" s="15">
        <v>0.0</v>
      </c>
      <c r="H885" s="15" t="s">
        <v>17256</v>
      </c>
      <c r="I885" s="15" t="s">
        <v>17257</v>
      </c>
      <c r="J885" s="48"/>
    </row>
    <row r="886">
      <c r="A886" s="15" t="s">
        <v>11613</v>
      </c>
      <c r="B886" s="14" t="s">
        <v>7700</v>
      </c>
      <c r="C886" s="15" t="s">
        <v>11614</v>
      </c>
      <c r="D886" s="15"/>
      <c r="E886" s="15"/>
      <c r="F886" s="15">
        <v>144.0</v>
      </c>
      <c r="G886" s="15">
        <v>0.0</v>
      </c>
      <c r="H886" s="15" t="s">
        <v>17256</v>
      </c>
      <c r="I886" s="15" t="s">
        <v>17257</v>
      </c>
      <c r="J886" s="48"/>
    </row>
    <row r="887">
      <c r="A887" s="15" t="s">
        <v>11616</v>
      </c>
      <c r="B887" s="14" t="s">
        <v>7702</v>
      </c>
      <c r="C887" s="15" t="s">
        <v>11617</v>
      </c>
      <c r="D887" s="15"/>
      <c r="E887" s="15"/>
      <c r="F887" s="15">
        <v>144.0</v>
      </c>
      <c r="G887" s="15">
        <v>0.0</v>
      </c>
      <c r="H887" s="15" t="s">
        <v>17258</v>
      </c>
      <c r="I887" s="15" t="s">
        <v>17259</v>
      </c>
      <c r="J887" s="48"/>
    </row>
    <row r="888">
      <c r="A888" s="15" t="s">
        <v>11619</v>
      </c>
      <c r="B888" s="14" t="s">
        <v>7704</v>
      </c>
      <c r="C888" s="15" t="s">
        <v>11620</v>
      </c>
      <c r="D888" s="15"/>
      <c r="E888" s="15"/>
      <c r="F888" s="15">
        <v>144.0</v>
      </c>
      <c r="G888" s="15">
        <v>0.0</v>
      </c>
      <c r="H888" s="15" t="s">
        <v>17260</v>
      </c>
      <c r="I888" s="15" t="s">
        <v>17261</v>
      </c>
      <c r="J888" s="48"/>
    </row>
    <row r="889">
      <c r="A889" s="15" t="s">
        <v>11622</v>
      </c>
      <c r="B889" s="14" t="s">
        <v>7707</v>
      </c>
      <c r="C889" s="15" t="s">
        <v>11623</v>
      </c>
      <c r="D889" s="15"/>
      <c r="E889" s="15"/>
      <c r="F889" s="15">
        <v>144.0</v>
      </c>
      <c r="G889" s="15">
        <v>0.0</v>
      </c>
      <c r="H889" s="15" t="s">
        <v>17262</v>
      </c>
      <c r="I889" s="15" t="s">
        <v>17263</v>
      </c>
      <c r="J889" s="48"/>
    </row>
    <row r="890">
      <c r="A890" s="15" t="s">
        <v>11624</v>
      </c>
      <c r="B890" s="14" t="s">
        <v>7709</v>
      </c>
      <c r="C890" s="15" t="s">
        <v>11625</v>
      </c>
      <c r="D890" s="15"/>
      <c r="E890" s="15"/>
      <c r="F890" s="15">
        <v>144.0</v>
      </c>
      <c r="G890" s="15">
        <v>0.0</v>
      </c>
      <c r="H890" s="15" t="s">
        <v>17264</v>
      </c>
      <c r="I890" s="15" t="s">
        <v>17265</v>
      </c>
      <c r="J890" s="48"/>
    </row>
    <row r="891">
      <c r="A891" s="15" t="s">
        <v>11627</v>
      </c>
      <c r="B891" s="14" t="s">
        <v>7711</v>
      </c>
      <c r="C891" s="15" t="s">
        <v>11628</v>
      </c>
      <c r="D891" s="15"/>
      <c r="E891" s="15"/>
      <c r="F891" s="15">
        <v>144.0</v>
      </c>
      <c r="G891" s="15">
        <v>0.0</v>
      </c>
      <c r="H891" s="15" t="s">
        <v>17266</v>
      </c>
      <c r="I891" s="15" t="s">
        <v>17267</v>
      </c>
      <c r="J891" s="48"/>
    </row>
    <row r="892">
      <c r="A892" s="15" t="s">
        <v>11631</v>
      </c>
      <c r="B892" s="14" t="s">
        <v>7713</v>
      </c>
      <c r="C892" s="15" t="s">
        <v>11632</v>
      </c>
      <c r="D892" s="15"/>
      <c r="E892" s="15"/>
      <c r="F892" s="15">
        <v>144.0</v>
      </c>
      <c r="G892" s="15">
        <v>0.0</v>
      </c>
      <c r="H892" s="15" t="s">
        <v>17268</v>
      </c>
      <c r="I892" s="15" t="s">
        <v>17269</v>
      </c>
      <c r="J892" s="48"/>
    </row>
    <row r="893">
      <c r="A893" s="15" t="s">
        <v>11634</v>
      </c>
      <c r="B893" s="14" t="s">
        <v>7715</v>
      </c>
      <c r="C893" s="15" t="s">
        <v>11635</v>
      </c>
      <c r="D893" s="15"/>
      <c r="E893" s="15"/>
      <c r="F893" s="15">
        <v>144.0</v>
      </c>
      <c r="G893" s="15">
        <v>0.0</v>
      </c>
      <c r="H893" s="15" t="s">
        <v>17270</v>
      </c>
      <c r="I893" s="15" t="s">
        <v>17271</v>
      </c>
      <c r="J893" s="48"/>
    </row>
    <row r="894">
      <c r="A894" s="15" t="s">
        <v>11637</v>
      </c>
      <c r="B894" s="14" t="s">
        <v>7717</v>
      </c>
      <c r="C894" s="15" t="s">
        <v>11638</v>
      </c>
      <c r="D894" s="15"/>
      <c r="E894" s="15"/>
      <c r="F894" s="15">
        <v>144.0</v>
      </c>
      <c r="G894" s="15">
        <v>0.0</v>
      </c>
      <c r="H894" s="15" t="s">
        <v>17272</v>
      </c>
      <c r="I894" s="15" t="s">
        <v>17273</v>
      </c>
      <c r="J894" s="48"/>
    </row>
    <row r="895">
      <c r="A895" s="15" t="s">
        <v>11640</v>
      </c>
      <c r="B895" s="14" t="s">
        <v>7719</v>
      </c>
      <c r="C895" s="15" t="s">
        <v>11641</v>
      </c>
      <c r="D895" s="15"/>
      <c r="E895" s="15"/>
      <c r="F895" s="15">
        <v>144.0</v>
      </c>
      <c r="G895" s="15">
        <v>0.0</v>
      </c>
      <c r="H895" s="15" t="s">
        <v>17274</v>
      </c>
      <c r="I895" s="15" t="s">
        <v>17275</v>
      </c>
      <c r="J895" s="48"/>
    </row>
    <row r="896">
      <c r="A896" s="15" t="s">
        <v>11643</v>
      </c>
      <c r="B896" s="14" t="s">
        <v>7721</v>
      </c>
      <c r="C896" s="15" t="s">
        <v>11644</v>
      </c>
      <c r="D896" s="15"/>
      <c r="E896" s="15"/>
      <c r="F896" s="15">
        <v>144.0</v>
      </c>
      <c r="G896" s="15">
        <v>0.0</v>
      </c>
      <c r="H896" s="15" t="s">
        <v>17276</v>
      </c>
      <c r="I896" s="15" t="s">
        <v>17277</v>
      </c>
      <c r="J896" s="48"/>
    </row>
    <row r="897">
      <c r="A897" s="15" t="s">
        <v>11646</v>
      </c>
      <c r="B897" s="14" t="s">
        <v>7723</v>
      </c>
      <c r="C897" s="15" t="s">
        <v>11647</v>
      </c>
      <c r="D897" s="15"/>
      <c r="E897" s="15"/>
      <c r="F897" s="15">
        <v>144.0</v>
      </c>
      <c r="G897" s="15">
        <v>0.0</v>
      </c>
      <c r="H897" s="15" t="s">
        <v>17278</v>
      </c>
      <c r="I897" s="15" t="s">
        <v>17279</v>
      </c>
      <c r="J897" s="48"/>
    </row>
    <row r="898">
      <c r="A898" s="15" t="s">
        <v>11649</v>
      </c>
      <c r="B898" s="14" t="s">
        <v>7725</v>
      </c>
      <c r="C898" s="15" t="s">
        <v>11650</v>
      </c>
      <c r="D898" s="15"/>
      <c r="E898" s="15"/>
      <c r="F898" s="15">
        <v>144.0</v>
      </c>
      <c r="G898" s="15">
        <v>0.0</v>
      </c>
      <c r="H898" s="15" t="s">
        <v>17280</v>
      </c>
      <c r="I898" s="15" t="s">
        <v>17281</v>
      </c>
      <c r="J898" s="48"/>
    </row>
    <row r="899">
      <c r="A899" s="15" t="s">
        <v>11652</v>
      </c>
      <c r="B899" s="14" t="s">
        <v>7727</v>
      </c>
      <c r="C899" s="15" t="s">
        <v>11653</v>
      </c>
      <c r="D899" s="15"/>
      <c r="E899" s="15"/>
      <c r="F899" s="15">
        <v>144.0</v>
      </c>
      <c r="G899" s="15">
        <v>0.0</v>
      </c>
      <c r="H899" s="15" t="s">
        <v>17282</v>
      </c>
      <c r="I899" s="15" t="s">
        <v>17283</v>
      </c>
      <c r="J899" s="48"/>
    </row>
    <row r="900">
      <c r="A900" s="15" t="s">
        <v>11655</v>
      </c>
      <c r="B900" s="14" t="s">
        <v>7729</v>
      </c>
      <c r="C900" s="15" t="s">
        <v>11656</v>
      </c>
      <c r="D900" s="15"/>
      <c r="E900" s="15"/>
      <c r="F900" s="15">
        <v>144.0</v>
      </c>
      <c r="G900" s="15">
        <v>0.0</v>
      </c>
      <c r="H900" s="15" t="s">
        <v>17284</v>
      </c>
      <c r="I900" s="15" t="s">
        <v>17285</v>
      </c>
      <c r="J900" s="48"/>
    </row>
    <row r="901">
      <c r="A901" s="15" t="s">
        <v>11658</v>
      </c>
      <c r="B901" s="14" t="s">
        <v>7731</v>
      </c>
      <c r="C901" s="15" t="s">
        <v>11659</v>
      </c>
      <c r="D901" s="15"/>
      <c r="E901" s="15"/>
      <c r="F901" s="15">
        <v>144.0</v>
      </c>
      <c r="G901" s="15">
        <v>0.0</v>
      </c>
      <c r="H901" s="15" t="s">
        <v>17286</v>
      </c>
      <c r="I901" s="15" t="s">
        <v>17287</v>
      </c>
      <c r="J901" s="48"/>
    </row>
    <row r="902">
      <c r="A902" s="15" t="s">
        <v>11661</v>
      </c>
      <c r="B902" s="14" t="s">
        <v>7734</v>
      </c>
      <c r="C902" s="15" t="s">
        <v>11662</v>
      </c>
      <c r="D902" s="15"/>
      <c r="E902" s="15"/>
      <c r="F902" s="15">
        <v>144.0</v>
      </c>
      <c r="G902" s="15">
        <v>0.0</v>
      </c>
      <c r="H902" s="15" t="s">
        <v>17288</v>
      </c>
      <c r="I902" s="15" t="s">
        <v>17289</v>
      </c>
      <c r="J902" s="48"/>
    </row>
    <row r="903">
      <c r="A903" s="15" t="s">
        <v>11664</v>
      </c>
      <c r="B903" s="14" t="s">
        <v>7736</v>
      </c>
      <c r="C903" s="15" t="s">
        <v>11665</v>
      </c>
      <c r="D903" s="15"/>
      <c r="E903" s="15"/>
      <c r="F903" s="15">
        <v>144.0</v>
      </c>
      <c r="G903" s="15">
        <v>0.0</v>
      </c>
      <c r="H903" s="15" t="s">
        <v>17290</v>
      </c>
      <c r="I903" s="15" t="s">
        <v>17291</v>
      </c>
      <c r="J903" s="48"/>
    </row>
    <row r="904">
      <c r="A904" s="15" t="s">
        <v>11667</v>
      </c>
      <c r="B904" s="14" t="s">
        <v>7738</v>
      </c>
      <c r="C904" s="15" t="s">
        <v>11668</v>
      </c>
      <c r="D904" s="15"/>
      <c r="E904" s="15"/>
      <c r="F904" s="15">
        <v>144.0</v>
      </c>
      <c r="G904" s="15">
        <v>0.0</v>
      </c>
      <c r="H904" s="15" t="s">
        <v>17292</v>
      </c>
      <c r="I904" s="15" t="s">
        <v>17293</v>
      </c>
      <c r="J904" s="48"/>
    </row>
    <row r="905">
      <c r="A905" s="15" t="s">
        <v>11670</v>
      </c>
      <c r="B905" s="14" t="s">
        <v>7740</v>
      </c>
      <c r="C905" s="15" t="s">
        <v>11671</v>
      </c>
      <c r="D905" s="15"/>
      <c r="E905" s="15"/>
      <c r="F905" s="15">
        <v>144.0</v>
      </c>
      <c r="G905" s="15">
        <v>0.0</v>
      </c>
      <c r="H905" s="15" t="s">
        <v>17294</v>
      </c>
      <c r="I905" s="15" t="s">
        <v>17295</v>
      </c>
      <c r="J905" s="48"/>
    </row>
    <row r="906">
      <c r="A906" s="15" t="s">
        <v>11673</v>
      </c>
      <c r="B906" s="14" t="s">
        <v>7743</v>
      </c>
      <c r="C906" s="15" t="s">
        <v>11674</v>
      </c>
      <c r="D906" s="15"/>
      <c r="E906" s="15"/>
      <c r="F906" s="15">
        <v>144.0</v>
      </c>
      <c r="G906" s="15">
        <v>0.0</v>
      </c>
      <c r="H906" s="15" t="s">
        <v>17296</v>
      </c>
      <c r="I906" s="15" t="s">
        <v>17297</v>
      </c>
      <c r="J906" s="48"/>
    </row>
    <row r="907">
      <c r="A907" s="15" t="s">
        <v>11676</v>
      </c>
      <c r="B907" s="14" t="s">
        <v>7837</v>
      </c>
      <c r="C907" s="15" t="s">
        <v>11677</v>
      </c>
      <c r="D907" s="15"/>
      <c r="E907" s="15"/>
      <c r="F907" s="15">
        <v>144.0</v>
      </c>
      <c r="G907" s="15">
        <v>0.0</v>
      </c>
      <c r="H907" s="15" t="s">
        <v>17298</v>
      </c>
      <c r="I907" s="15" t="s">
        <v>17299</v>
      </c>
      <c r="J907" s="48"/>
    </row>
    <row r="908">
      <c r="A908" s="15" t="s">
        <v>11679</v>
      </c>
      <c r="B908" s="14" t="s">
        <v>7841</v>
      </c>
      <c r="C908" s="15" t="s">
        <v>11680</v>
      </c>
      <c r="D908" s="15"/>
      <c r="E908" s="15"/>
      <c r="F908" s="15">
        <v>144.0</v>
      </c>
      <c r="G908" s="15">
        <v>0.0</v>
      </c>
      <c r="H908" s="15" t="s">
        <v>17300</v>
      </c>
      <c r="I908" s="15" t="s">
        <v>17301</v>
      </c>
      <c r="J908" s="48"/>
    </row>
    <row r="909">
      <c r="A909" s="15" t="s">
        <v>11682</v>
      </c>
      <c r="B909" s="14" t="s">
        <v>7747</v>
      </c>
      <c r="C909" s="15" t="s">
        <v>11683</v>
      </c>
      <c r="D909" s="15"/>
      <c r="E909" s="15"/>
      <c r="F909" s="15">
        <v>144.0</v>
      </c>
      <c r="G909" s="15">
        <v>0.0</v>
      </c>
      <c r="H909" s="21" t="s">
        <v>17302</v>
      </c>
      <c r="I909" s="21" t="s">
        <v>17303</v>
      </c>
      <c r="J909" s="48"/>
    </row>
    <row r="910">
      <c r="A910" s="15" t="s">
        <v>11685</v>
      </c>
      <c r="B910" s="14" t="s">
        <v>7749</v>
      </c>
      <c r="C910" s="15" t="s">
        <v>11686</v>
      </c>
      <c r="D910" s="15"/>
      <c r="E910" s="15"/>
      <c r="F910" s="15">
        <v>144.0</v>
      </c>
      <c r="G910" s="15">
        <v>0.0</v>
      </c>
      <c r="H910" s="15" t="s">
        <v>17304</v>
      </c>
      <c r="I910" s="15" t="s">
        <v>17305</v>
      </c>
      <c r="J910" s="48"/>
    </row>
    <row r="911">
      <c r="A911" s="15" t="s">
        <v>11688</v>
      </c>
      <c r="B911" s="14" t="s">
        <v>7751</v>
      </c>
      <c r="C911" s="15" t="s">
        <v>11689</v>
      </c>
      <c r="D911" s="15"/>
      <c r="E911" s="15"/>
      <c r="F911" s="15">
        <v>144.0</v>
      </c>
      <c r="G911" s="15">
        <v>0.0</v>
      </c>
      <c r="H911" s="15" t="s">
        <v>17306</v>
      </c>
      <c r="I911" s="15" t="s">
        <v>17111</v>
      </c>
      <c r="J911" s="48"/>
    </row>
    <row r="912">
      <c r="A912" s="15" t="s">
        <v>11691</v>
      </c>
      <c r="B912" s="14" t="s">
        <v>7753</v>
      </c>
      <c r="C912" s="15" t="s">
        <v>11692</v>
      </c>
      <c r="D912" s="15"/>
      <c r="E912" s="15"/>
      <c r="F912" s="15">
        <v>144.0</v>
      </c>
      <c r="G912" s="15">
        <v>0.0</v>
      </c>
      <c r="H912" s="15" t="s">
        <v>17307</v>
      </c>
      <c r="I912" s="15" t="s">
        <v>17308</v>
      </c>
      <c r="J912" s="48"/>
    </row>
    <row r="913">
      <c r="A913" s="15" t="s">
        <v>11694</v>
      </c>
      <c r="B913" s="14" t="s">
        <v>7755</v>
      </c>
      <c r="C913" s="15" t="s">
        <v>11695</v>
      </c>
      <c r="D913" s="15"/>
      <c r="E913" s="15"/>
      <c r="F913" s="15">
        <v>144.0</v>
      </c>
      <c r="G913" s="15">
        <v>0.0</v>
      </c>
      <c r="H913" s="15" t="s">
        <v>17309</v>
      </c>
      <c r="I913" s="15" t="s">
        <v>17310</v>
      </c>
      <c r="J913" s="48"/>
    </row>
    <row r="914">
      <c r="A914" s="15" t="s">
        <v>11697</v>
      </c>
      <c r="B914" s="14" t="s">
        <v>7757</v>
      </c>
      <c r="C914" s="15" t="s">
        <v>11698</v>
      </c>
      <c r="D914" s="15"/>
      <c r="E914" s="15"/>
      <c r="F914" s="15">
        <v>144.0</v>
      </c>
      <c r="G914" s="15">
        <v>0.0</v>
      </c>
      <c r="H914" s="15" t="s">
        <v>17311</v>
      </c>
      <c r="I914" s="15" t="s">
        <v>17312</v>
      </c>
      <c r="J914" s="48"/>
    </row>
    <row r="915">
      <c r="A915" s="15" t="s">
        <v>11700</v>
      </c>
      <c r="B915" s="14" t="s">
        <v>7759</v>
      </c>
      <c r="C915" s="15" t="s">
        <v>11701</v>
      </c>
      <c r="D915" s="15"/>
      <c r="E915" s="15"/>
      <c r="F915" s="15">
        <v>144.0</v>
      </c>
      <c r="G915" s="15">
        <v>0.0</v>
      </c>
      <c r="H915" s="15" t="s">
        <v>17313</v>
      </c>
      <c r="I915" s="15" t="s">
        <v>17314</v>
      </c>
      <c r="J915" s="48"/>
    </row>
    <row r="916">
      <c r="A916" s="15" t="s">
        <v>11703</v>
      </c>
      <c r="B916" s="14" t="s">
        <v>7761</v>
      </c>
      <c r="C916" s="15" t="s">
        <v>11704</v>
      </c>
      <c r="D916" s="15"/>
      <c r="E916" s="15"/>
      <c r="F916" s="15">
        <v>144.0</v>
      </c>
      <c r="G916" s="15">
        <v>0.0</v>
      </c>
      <c r="H916" s="15" t="s">
        <v>17315</v>
      </c>
      <c r="I916" s="15" t="s">
        <v>17316</v>
      </c>
      <c r="J916" s="48"/>
    </row>
    <row r="917">
      <c r="A917" s="15" t="s">
        <v>11706</v>
      </c>
      <c r="B917" s="14" t="s">
        <v>7763</v>
      </c>
      <c r="C917" s="15" t="s">
        <v>11707</v>
      </c>
      <c r="D917" s="15"/>
      <c r="E917" s="15"/>
      <c r="F917" s="15">
        <v>144.0</v>
      </c>
      <c r="G917" s="15">
        <v>0.0</v>
      </c>
      <c r="H917" s="15" t="s">
        <v>17317</v>
      </c>
      <c r="I917" s="15" t="s">
        <v>17318</v>
      </c>
      <c r="J917" s="48"/>
    </row>
    <row r="918">
      <c r="A918" s="15" t="s">
        <v>11709</v>
      </c>
      <c r="B918" s="14" t="s">
        <v>7765</v>
      </c>
      <c r="C918" s="15" t="s">
        <v>11710</v>
      </c>
      <c r="D918" s="15"/>
      <c r="E918" s="15"/>
      <c r="F918" s="15"/>
      <c r="G918" s="15"/>
      <c r="H918" s="15"/>
      <c r="I918" s="15"/>
      <c r="J918" s="48"/>
    </row>
    <row r="919">
      <c r="A919" s="15" t="s">
        <v>11712</v>
      </c>
      <c r="B919" s="14" t="s">
        <v>7767</v>
      </c>
      <c r="C919" s="15" t="s">
        <v>11713</v>
      </c>
      <c r="D919" s="15"/>
      <c r="E919" s="15"/>
      <c r="F919" s="15">
        <v>144.0</v>
      </c>
      <c r="G919" s="15">
        <v>0.0</v>
      </c>
      <c r="H919" s="15" t="s">
        <v>17319</v>
      </c>
      <c r="I919" s="15" t="s">
        <v>17320</v>
      </c>
      <c r="J919" s="48"/>
    </row>
    <row r="920">
      <c r="A920" s="15" t="s">
        <v>11715</v>
      </c>
      <c r="B920" s="14" t="s">
        <v>7769</v>
      </c>
      <c r="C920" s="15" t="s">
        <v>11716</v>
      </c>
      <c r="D920" s="15"/>
      <c r="E920" s="15"/>
      <c r="F920" s="15">
        <v>144.0</v>
      </c>
      <c r="G920" s="15">
        <v>0.0</v>
      </c>
      <c r="H920" s="15" t="s">
        <v>17321</v>
      </c>
      <c r="I920" s="15" t="s">
        <v>17322</v>
      </c>
      <c r="J920" s="48"/>
    </row>
    <row r="921">
      <c r="A921" s="15" t="s">
        <v>11718</v>
      </c>
      <c r="B921" s="14" t="s">
        <v>7771</v>
      </c>
      <c r="C921" s="15" t="s">
        <v>11719</v>
      </c>
      <c r="D921" s="15"/>
      <c r="E921" s="15"/>
      <c r="F921" s="15">
        <v>144.0</v>
      </c>
      <c r="G921" s="15">
        <v>0.0</v>
      </c>
      <c r="H921" s="15" t="s">
        <v>17323</v>
      </c>
      <c r="I921" s="15" t="s">
        <v>17324</v>
      </c>
      <c r="J921" s="48"/>
    </row>
    <row r="922">
      <c r="A922" s="15" t="s">
        <v>11721</v>
      </c>
      <c r="B922" s="14" t="s">
        <v>7773</v>
      </c>
      <c r="C922" s="15" t="s">
        <v>11722</v>
      </c>
      <c r="D922" s="15"/>
      <c r="E922" s="15"/>
      <c r="F922" s="15">
        <v>144.0</v>
      </c>
      <c r="G922" s="15">
        <v>0.0</v>
      </c>
      <c r="H922" s="15" t="s">
        <v>17325</v>
      </c>
      <c r="I922" s="15" t="s">
        <v>17326</v>
      </c>
      <c r="J922" s="48"/>
    </row>
    <row r="923">
      <c r="A923" s="15" t="s">
        <v>11724</v>
      </c>
      <c r="B923" s="14" t="s">
        <v>7775</v>
      </c>
      <c r="C923" s="15" t="s">
        <v>11725</v>
      </c>
      <c r="D923" s="15"/>
      <c r="E923" s="15"/>
      <c r="F923" s="15">
        <v>144.0</v>
      </c>
      <c r="G923" s="15">
        <v>0.0</v>
      </c>
      <c r="H923" s="15" t="s">
        <v>17327</v>
      </c>
      <c r="I923" s="15" t="s">
        <v>17328</v>
      </c>
      <c r="J923" s="48"/>
    </row>
    <row r="924">
      <c r="A924" s="15" t="s">
        <v>11727</v>
      </c>
      <c r="B924" s="14" t="s">
        <v>7777</v>
      </c>
      <c r="C924" s="15" t="s">
        <v>11728</v>
      </c>
      <c r="D924" s="15"/>
      <c r="E924" s="15"/>
      <c r="F924" s="15">
        <v>144.0</v>
      </c>
      <c r="G924" s="15">
        <v>0.0</v>
      </c>
      <c r="H924" s="15" t="s">
        <v>17329</v>
      </c>
      <c r="I924" s="15" t="s">
        <v>17330</v>
      </c>
      <c r="J924" s="48"/>
    </row>
    <row r="925">
      <c r="A925" s="15" t="s">
        <v>11730</v>
      </c>
      <c r="B925" s="14" t="s">
        <v>7780</v>
      </c>
      <c r="C925" s="15" t="s">
        <v>11731</v>
      </c>
      <c r="D925" s="15"/>
      <c r="E925" s="15"/>
      <c r="F925" s="15">
        <v>144.0</v>
      </c>
      <c r="G925" s="15">
        <v>0.0</v>
      </c>
      <c r="H925" s="15" t="s">
        <v>17331</v>
      </c>
      <c r="I925" s="15" t="s">
        <v>17332</v>
      </c>
      <c r="J925" s="48"/>
    </row>
    <row r="926">
      <c r="A926" s="15" t="s">
        <v>11733</v>
      </c>
      <c r="B926" s="14" t="s">
        <v>7783</v>
      </c>
      <c r="C926" s="15" t="s">
        <v>11734</v>
      </c>
      <c r="D926" s="15"/>
      <c r="E926" s="15"/>
      <c r="F926" s="15">
        <v>145.0</v>
      </c>
      <c r="G926" s="15">
        <v>71.0</v>
      </c>
      <c r="H926" s="15" t="s">
        <v>17333</v>
      </c>
      <c r="I926" s="15" t="s">
        <v>17334</v>
      </c>
      <c r="J926" s="48"/>
    </row>
    <row r="927">
      <c r="A927" s="15" t="s">
        <v>11736</v>
      </c>
      <c r="B927" s="14" t="s">
        <v>7785</v>
      </c>
      <c r="C927" s="15" t="s">
        <v>11737</v>
      </c>
      <c r="D927" s="15"/>
      <c r="E927" s="15"/>
      <c r="F927" s="15">
        <v>145.0</v>
      </c>
      <c r="G927" s="15">
        <v>71.0</v>
      </c>
      <c r="H927" s="15" t="s">
        <v>17335</v>
      </c>
      <c r="I927" s="15" t="s">
        <v>17336</v>
      </c>
      <c r="J927" s="48"/>
    </row>
    <row r="928">
      <c r="D928" s="15"/>
      <c r="E928" s="15"/>
      <c r="F928" s="15">
        <v>145.0</v>
      </c>
      <c r="G928" s="15">
        <v>71.0</v>
      </c>
      <c r="H928" s="15" t="s">
        <v>17337</v>
      </c>
      <c r="I928" s="15" t="s">
        <v>17338</v>
      </c>
      <c r="J928" s="48"/>
    </row>
    <row r="929">
      <c r="A929" s="15" t="s">
        <v>11739</v>
      </c>
      <c r="B929" s="14" t="s">
        <v>7788</v>
      </c>
      <c r="C929" s="15" t="s">
        <v>11740</v>
      </c>
      <c r="D929" s="15"/>
      <c r="E929" s="15"/>
      <c r="F929" s="15">
        <v>145.0</v>
      </c>
      <c r="G929" s="15">
        <v>71.0</v>
      </c>
      <c r="H929" s="15" t="s">
        <v>17339</v>
      </c>
      <c r="I929" s="15" t="s">
        <v>17340</v>
      </c>
      <c r="J929" s="48"/>
    </row>
    <row r="930">
      <c r="A930" s="15" t="s">
        <v>11742</v>
      </c>
      <c r="B930" s="14" t="s">
        <v>7790</v>
      </c>
      <c r="C930" s="15" t="s">
        <v>11743</v>
      </c>
      <c r="D930" s="15"/>
      <c r="E930" s="15"/>
      <c r="F930" s="15">
        <v>145.0</v>
      </c>
      <c r="G930" s="15">
        <v>71.0</v>
      </c>
      <c r="H930" s="15" t="s">
        <v>17341</v>
      </c>
      <c r="I930" s="15" t="s">
        <v>17342</v>
      </c>
      <c r="J930" s="48"/>
    </row>
    <row r="931">
      <c r="A931" s="15" t="s">
        <v>11745</v>
      </c>
      <c r="B931" s="14" t="s">
        <v>7793</v>
      </c>
      <c r="C931" s="15" t="s">
        <v>11746</v>
      </c>
      <c r="D931" s="15"/>
      <c r="E931" s="15"/>
      <c r="F931" s="15">
        <v>145.0</v>
      </c>
      <c r="G931" s="15">
        <v>71.0</v>
      </c>
      <c r="H931" s="15" t="s">
        <v>17343</v>
      </c>
      <c r="I931" s="15" t="s">
        <v>17344</v>
      </c>
      <c r="J931" s="48"/>
    </row>
    <row r="932">
      <c r="A932" s="15" t="s">
        <v>11748</v>
      </c>
      <c r="B932" s="14" t="s">
        <v>7795</v>
      </c>
      <c r="C932" s="15" t="s">
        <v>11749</v>
      </c>
      <c r="D932" s="15"/>
      <c r="E932" s="15"/>
      <c r="F932" s="15">
        <v>145.0</v>
      </c>
      <c r="G932" s="15">
        <v>71.0</v>
      </c>
      <c r="H932" s="15" t="s">
        <v>17345</v>
      </c>
      <c r="I932" s="15" t="s">
        <v>17346</v>
      </c>
      <c r="J932" s="48"/>
    </row>
    <row r="933">
      <c r="A933" s="15" t="s">
        <v>11751</v>
      </c>
      <c r="B933" s="14" t="s">
        <v>7798</v>
      </c>
      <c r="C933" s="15" t="s">
        <v>11752</v>
      </c>
      <c r="D933" s="15"/>
      <c r="E933" s="15"/>
      <c r="F933" s="15">
        <v>145.0</v>
      </c>
      <c r="G933" s="15">
        <v>71.0</v>
      </c>
      <c r="H933" s="15" t="s">
        <v>17347</v>
      </c>
      <c r="I933" s="15" t="s">
        <v>17348</v>
      </c>
      <c r="J933" s="48"/>
    </row>
    <row r="934">
      <c r="D934" s="15"/>
      <c r="E934" s="15"/>
      <c r="F934" s="15">
        <v>145.0</v>
      </c>
      <c r="G934" s="15">
        <v>71.0</v>
      </c>
      <c r="H934" s="15" t="s">
        <v>17349</v>
      </c>
      <c r="I934" s="15" t="s">
        <v>17350</v>
      </c>
      <c r="J934" s="48"/>
    </row>
    <row r="935">
      <c r="D935" s="15"/>
      <c r="E935" s="15"/>
      <c r="F935" s="15">
        <v>146.0</v>
      </c>
      <c r="G935" s="15">
        <v>0.0</v>
      </c>
      <c r="H935" s="15" t="s">
        <v>17351</v>
      </c>
      <c r="I935" s="15" t="s">
        <v>17352</v>
      </c>
      <c r="J935" s="48"/>
    </row>
    <row r="936">
      <c r="A936" s="15" t="s">
        <v>11754</v>
      </c>
      <c r="B936" s="14" t="s">
        <v>7801</v>
      </c>
      <c r="C936" s="15" t="s">
        <v>11755</v>
      </c>
      <c r="D936" s="15"/>
      <c r="E936" s="15"/>
      <c r="F936" s="15">
        <v>146.0</v>
      </c>
      <c r="G936" s="15">
        <v>0.0</v>
      </c>
      <c r="H936" s="15" t="s">
        <v>17353</v>
      </c>
      <c r="I936" s="15" t="s">
        <v>17354</v>
      </c>
      <c r="J936" s="48"/>
    </row>
    <row r="937">
      <c r="D937" s="15"/>
      <c r="E937" s="15"/>
      <c r="F937" s="15">
        <v>146.0</v>
      </c>
      <c r="G937" s="15">
        <v>0.0</v>
      </c>
      <c r="H937" s="15" t="s">
        <v>17355</v>
      </c>
      <c r="I937" s="15" t="s">
        <v>17356</v>
      </c>
      <c r="J937" s="48"/>
    </row>
    <row r="938">
      <c r="A938" s="15" t="s">
        <v>11757</v>
      </c>
      <c r="B938" s="14" t="s">
        <v>7803</v>
      </c>
      <c r="C938" s="15" t="s">
        <v>11758</v>
      </c>
      <c r="D938" s="15"/>
      <c r="E938" s="15"/>
      <c r="F938" s="15">
        <v>146.0</v>
      </c>
      <c r="G938" s="15">
        <v>0.0</v>
      </c>
      <c r="H938" s="15" t="s">
        <v>17357</v>
      </c>
      <c r="I938" s="15" t="s">
        <v>17358</v>
      </c>
      <c r="J938" s="48"/>
    </row>
    <row r="939">
      <c r="A939" s="15" t="s">
        <v>11760</v>
      </c>
      <c r="B939" s="14" t="s">
        <v>7805</v>
      </c>
      <c r="C939" s="15" t="s">
        <v>11761</v>
      </c>
      <c r="D939" s="15"/>
      <c r="E939" s="15"/>
      <c r="F939" s="15">
        <v>146.0</v>
      </c>
      <c r="G939" s="15">
        <v>0.0</v>
      </c>
      <c r="H939" s="15" t="s">
        <v>17359</v>
      </c>
      <c r="I939" s="15" t="s">
        <v>17360</v>
      </c>
      <c r="J939" s="48"/>
    </row>
    <row r="940">
      <c r="A940" s="15" t="s">
        <v>11763</v>
      </c>
      <c r="B940" s="14" t="s">
        <v>7808</v>
      </c>
      <c r="C940" s="15" t="s">
        <v>11764</v>
      </c>
      <c r="D940" s="15"/>
      <c r="E940" s="15"/>
      <c r="F940" s="15">
        <v>146.0</v>
      </c>
      <c r="G940" s="15">
        <v>0.0</v>
      </c>
      <c r="H940" s="15" t="s">
        <v>17361</v>
      </c>
      <c r="I940" s="15" t="s">
        <v>17362</v>
      </c>
      <c r="J940" s="48"/>
    </row>
    <row r="941">
      <c r="A941" s="15" t="s">
        <v>11766</v>
      </c>
      <c r="B941" s="14" t="s">
        <v>7810</v>
      </c>
      <c r="C941" s="15" t="s">
        <v>11767</v>
      </c>
      <c r="D941" s="15"/>
      <c r="E941" s="15"/>
      <c r="F941" s="15">
        <v>146.0</v>
      </c>
      <c r="G941" s="15">
        <v>0.0</v>
      </c>
      <c r="H941" s="15" t="s">
        <v>17363</v>
      </c>
      <c r="I941" s="15" t="s">
        <v>17364</v>
      </c>
      <c r="J941" s="48"/>
    </row>
    <row r="942">
      <c r="A942" s="15" t="s">
        <v>11769</v>
      </c>
      <c r="B942" s="14" t="s">
        <v>7812</v>
      </c>
      <c r="C942" s="15" t="s">
        <v>11770</v>
      </c>
      <c r="D942" s="15"/>
      <c r="E942" s="15"/>
      <c r="F942" s="15">
        <v>146.0</v>
      </c>
      <c r="G942" s="15">
        <v>0.0</v>
      </c>
      <c r="H942" s="15" t="s">
        <v>17365</v>
      </c>
      <c r="I942" s="15" t="s">
        <v>17366</v>
      </c>
      <c r="J942" s="48"/>
    </row>
    <row r="943">
      <c r="A943" s="15" t="s">
        <v>11772</v>
      </c>
      <c r="B943" s="14" t="s">
        <v>7814</v>
      </c>
      <c r="C943" s="15" t="s">
        <v>11773</v>
      </c>
      <c r="D943" s="15"/>
      <c r="E943" s="15"/>
      <c r="F943" s="15">
        <v>146.0</v>
      </c>
      <c r="G943" s="15">
        <v>0.0</v>
      </c>
      <c r="H943" s="15" t="s">
        <v>11773</v>
      </c>
      <c r="I943" s="15" t="s">
        <v>17367</v>
      </c>
      <c r="J943" s="48"/>
    </row>
    <row r="944">
      <c r="A944" s="15" t="s">
        <v>11775</v>
      </c>
      <c r="B944" s="14" t="s">
        <v>7817</v>
      </c>
      <c r="C944" s="15" t="s">
        <v>11776</v>
      </c>
      <c r="D944" s="15"/>
      <c r="E944" s="15"/>
      <c r="F944" s="15">
        <v>146.0</v>
      </c>
      <c r="G944" s="15">
        <v>0.0</v>
      </c>
      <c r="H944" s="15" t="s">
        <v>17368</v>
      </c>
      <c r="I944" s="15" t="s">
        <v>17369</v>
      </c>
      <c r="J944" s="48"/>
    </row>
    <row r="945">
      <c r="A945" s="15" t="s">
        <v>11779</v>
      </c>
      <c r="B945" s="14" t="s">
        <v>7820</v>
      </c>
      <c r="C945" s="15" t="s">
        <v>11780</v>
      </c>
      <c r="D945" s="15"/>
      <c r="E945" s="15"/>
      <c r="F945" s="15">
        <v>146.0</v>
      </c>
      <c r="G945" s="15">
        <v>0.0</v>
      </c>
      <c r="H945" s="15" t="s">
        <v>17370</v>
      </c>
      <c r="I945" s="15" t="s">
        <v>17371</v>
      </c>
      <c r="J945" s="48"/>
    </row>
    <row r="946">
      <c r="A946" s="15" t="s">
        <v>11782</v>
      </c>
      <c r="B946" s="14" t="s">
        <v>7823</v>
      </c>
      <c r="C946" s="15" t="s">
        <v>11783</v>
      </c>
      <c r="D946" s="15"/>
      <c r="E946" s="15"/>
      <c r="F946" s="15">
        <v>146.0</v>
      </c>
      <c r="G946" s="15">
        <v>0.0</v>
      </c>
      <c r="H946" s="15" t="s">
        <v>17372</v>
      </c>
      <c r="I946" s="15" t="s">
        <v>17373</v>
      </c>
      <c r="J946" s="48"/>
    </row>
    <row r="947">
      <c r="A947" s="15" t="s">
        <v>11785</v>
      </c>
      <c r="B947" s="14" t="s">
        <v>7825</v>
      </c>
      <c r="C947" s="15" t="s">
        <v>11786</v>
      </c>
      <c r="D947" s="15"/>
      <c r="E947" s="15"/>
      <c r="F947" s="15">
        <v>146.0</v>
      </c>
      <c r="G947" s="15">
        <v>0.0</v>
      </c>
      <c r="H947" s="15" t="s">
        <v>17374</v>
      </c>
      <c r="I947" s="15" t="s">
        <v>17375</v>
      </c>
      <c r="J947" s="48"/>
    </row>
    <row r="948">
      <c r="A948" s="15" t="s">
        <v>11788</v>
      </c>
      <c r="B948" s="14" t="s">
        <v>7828</v>
      </c>
      <c r="C948" s="15" t="s">
        <v>11789</v>
      </c>
      <c r="D948" s="15"/>
      <c r="E948" s="15"/>
      <c r="F948" s="15">
        <v>146.0</v>
      </c>
      <c r="G948" s="15">
        <v>0.0</v>
      </c>
      <c r="H948" s="15" t="s">
        <v>17376</v>
      </c>
      <c r="I948" s="15" t="s">
        <v>17377</v>
      </c>
      <c r="J948" s="48"/>
    </row>
    <row r="949">
      <c r="A949" s="15" t="s">
        <v>11791</v>
      </c>
      <c r="B949" s="14" t="s">
        <v>7831</v>
      </c>
      <c r="C949" s="15" t="s">
        <v>11792</v>
      </c>
      <c r="D949" s="15"/>
      <c r="E949" s="15"/>
      <c r="F949" s="15">
        <v>147.0</v>
      </c>
      <c r="G949" s="15">
        <v>72.0</v>
      </c>
      <c r="H949" s="15" t="s">
        <v>17378</v>
      </c>
      <c r="I949" s="15" t="s">
        <v>17379</v>
      </c>
      <c r="J949" s="48"/>
    </row>
    <row r="950">
      <c r="A950" s="15" t="s">
        <v>11794</v>
      </c>
      <c r="B950" s="14" t="s">
        <v>7833</v>
      </c>
      <c r="C950" s="15" t="s">
        <v>11795</v>
      </c>
      <c r="D950" s="15"/>
      <c r="E950" s="15"/>
      <c r="F950" s="15">
        <v>147.0</v>
      </c>
      <c r="G950" s="15">
        <v>72.0</v>
      </c>
      <c r="H950" s="15" t="s">
        <v>17380</v>
      </c>
      <c r="I950" s="15" t="s">
        <v>17381</v>
      </c>
      <c r="J950" s="48"/>
    </row>
    <row r="951">
      <c r="A951" s="15" t="s">
        <v>11797</v>
      </c>
      <c r="B951" s="14" t="s">
        <v>7836</v>
      </c>
      <c r="C951" s="15" t="s">
        <v>11798</v>
      </c>
      <c r="D951" s="15"/>
      <c r="E951" s="15"/>
      <c r="F951" s="15">
        <v>148.0</v>
      </c>
      <c r="G951" s="15">
        <v>0.0</v>
      </c>
      <c r="H951" s="15" t="s">
        <v>17382</v>
      </c>
      <c r="I951" s="15" t="s">
        <v>17383</v>
      </c>
      <c r="J951" s="48"/>
    </row>
    <row r="952">
      <c r="A952" s="15" t="s">
        <v>11800</v>
      </c>
      <c r="B952" s="14" t="s">
        <v>7839</v>
      </c>
      <c r="C952" s="15" t="s">
        <v>11801</v>
      </c>
      <c r="D952" s="15"/>
      <c r="E952" s="15"/>
      <c r="F952" s="15">
        <v>148.0</v>
      </c>
      <c r="G952" s="15">
        <v>0.0</v>
      </c>
      <c r="H952" s="15" t="s">
        <v>11801</v>
      </c>
      <c r="I952" s="15" t="s">
        <v>17384</v>
      </c>
      <c r="J952" s="48"/>
    </row>
    <row r="953">
      <c r="A953" s="15" t="s">
        <v>11803</v>
      </c>
      <c r="B953" s="14" t="s">
        <v>7843</v>
      </c>
      <c r="C953" s="15" t="s">
        <v>11804</v>
      </c>
      <c r="D953" s="15"/>
      <c r="E953" s="15"/>
      <c r="F953" s="15">
        <v>148.0</v>
      </c>
      <c r="G953" s="15">
        <v>0.0</v>
      </c>
      <c r="H953" s="15" t="s">
        <v>17385</v>
      </c>
      <c r="I953" s="15" t="s">
        <v>17386</v>
      </c>
      <c r="J953" s="48"/>
    </row>
    <row r="954">
      <c r="A954" s="15" t="s">
        <v>11806</v>
      </c>
      <c r="B954" s="14" t="s">
        <v>7845</v>
      </c>
      <c r="C954" s="15" t="s">
        <v>11807</v>
      </c>
      <c r="D954" s="15"/>
      <c r="E954" s="15"/>
      <c r="F954" s="15">
        <v>148.0</v>
      </c>
      <c r="G954" s="15">
        <v>0.0</v>
      </c>
      <c r="H954" s="15" t="s">
        <v>17387</v>
      </c>
      <c r="I954" s="15" t="s">
        <v>17388</v>
      </c>
      <c r="J954" s="48"/>
    </row>
    <row r="955">
      <c r="A955" s="15" t="s">
        <v>11809</v>
      </c>
      <c r="B955" s="14" t="s">
        <v>7848</v>
      </c>
      <c r="C955" s="15" t="s">
        <v>11810</v>
      </c>
      <c r="D955" s="15"/>
      <c r="E955" s="15"/>
      <c r="F955" s="15">
        <v>149.0</v>
      </c>
      <c r="G955" s="15">
        <v>73.0</v>
      </c>
      <c r="H955" s="15" t="s">
        <v>17389</v>
      </c>
      <c r="I955" s="15" t="s">
        <v>17390</v>
      </c>
      <c r="J955" s="48"/>
    </row>
    <row r="956">
      <c r="A956" s="15" t="s">
        <v>11812</v>
      </c>
      <c r="B956" s="14" t="s">
        <v>7851</v>
      </c>
      <c r="C956" s="15" t="s">
        <v>11813</v>
      </c>
      <c r="D956" s="15"/>
      <c r="E956" s="15"/>
      <c r="F956" s="15">
        <v>149.0</v>
      </c>
      <c r="G956" s="15">
        <v>73.0</v>
      </c>
      <c r="H956" s="15" t="s">
        <v>17391</v>
      </c>
      <c r="I956" s="15" t="s">
        <v>17392</v>
      </c>
      <c r="J956" s="48"/>
    </row>
    <row r="957">
      <c r="A957" s="15" t="s">
        <v>11815</v>
      </c>
      <c r="B957" s="14" t="s">
        <v>7854</v>
      </c>
      <c r="C957" s="15" t="s">
        <v>11816</v>
      </c>
      <c r="D957" s="15"/>
      <c r="E957" s="15"/>
      <c r="F957" s="15">
        <v>149.0</v>
      </c>
      <c r="G957" s="15">
        <v>73.0</v>
      </c>
      <c r="H957" s="15" t="s">
        <v>17393</v>
      </c>
      <c r="I957" s="15" t="s">
        <v>17394</v>
      </c>
      <c r="J957" s="48"/>
    </row>
    <row r="958">
      <c r="A958" s="15" t="s">
        <v>11818</v>
      </c>
      <c r="B958" s="14" t="s">
        <v>7856</v>
      </c>
      <c r="C958" s="15" t="s">
        <v>11819</v>
      </c>
      <c r="D958" s="15"/>
      <c r="E958" s="15"/>
      <c r="F958" s="15">
        <v>149.0</v>
      </c>
      <c r="G958" s="15">
        <v>73.0</v>
      </c>
      <c r="H958" s="15" t="s">
        <v>17395</v>
      </c>
      <c r="I958" s="15" t="s">
        <v>17396</v>
      </c>
      <c r="J958" s="48"/>
    </row>
    <row r="959">
      <c r="A959" s="15" t="s">
        <v>11821</v>
      </c>
      <c r="B959" s="14" t="s">
        <v>7859</v>
      </c>
      <c r="C959" s="15" t="s">
        <v>11822</v>
      </c>
      <c r="D959" s="15"/>
      <c r="E959" s="15"/>
      <c r="F959" s="15">
        <v>150.0</v>
      </c>
      <c r="G959" s="15">
        <v>0.0</v>
      </c>
      <c r="H959" s="15" t="s">
        <v>17397</v>
      </c>
      <c r="I959" s="15" t="s">
        <v>17398</v>
      </c>
      <c r="J959" s="48"/>
    </row>
    <row r="960">
      <c r="A960" s="15" t="s">
        <v>11824</v>
      </c>
      <c r="B960" s="14" t="s">
        <v>7862</v>
      </c>
      <c r="C960" s="15" t="s">
        <v>11825</v>
      </c>
      <c r="D960" s="15"/>
      <c r="E960" s="15"/>
      <c r="F960" s="15"/>
      <c r="G960" s="15"/>
      <c r="H960" s="15"/>
      <c r="I960" s="15"/>
      <c r="J960" s="48"/>
    </row>
    <row r="961">
      <c r="A961" s="15" t="s">
        <v>11827</v>
      </c>
      <c r="B961" s="14" t="s">
        <v>7862</v>
      </c>
      <c r="C961" s="15" t="s">
        <v>11828</v>
      </c>
      <c r="D961" s="15"/>
      <c r="E961" s="15"/>
      <c r="F961" s="15">
        <v>150.0</v>
      </c>
      <c r="G961" s="15">
        <v>0.0</v>
      </c>
      <c r="H961" s="15" t="s">
        <v>11828</v>
      </c>
      <c r="I961" s="15" t="s">
        <v>17399</v>
      </c>
      <c r="J961" s="48"/>
    </row>
    <row r="962">
      <c r="A962" s="15" t="s">
        <v>11829</v>
      </c>
      <c r="B962" s="14" t="s">
        <v>7864</v>
      </c>
      <c r="C962" s="15" t="s">
        <v>11830</v>
      </c>
      <c r="D962" s="15"/>
      <c r="E962" s="15"/>
      <c r="F962" s="15">
        <v>150.0</v>
      </c>
      <c r="G962" s="15">
        <v>0.0</v>
      </c>
      <c r="H962" s="15" t="s">
        <v>11830</v>
      </c>
      <c r="I962" s="15" t="s">
        <v>17400</v>
      </c>
      <c r="J962" s="48"/>
    </row>
    <row r="963">
      <c r="A963" s="15" t="s">
        <v>11831</v>
      </c>
      <c r="B963" s="14" t="s">
        <v>7866</v>
      </c>
      <c r="C963" s="15" t="s">
        <v>11832</v>
      </c>
      <c r="D963" s="15"/>
      <c r="E963" s="15"/>
      <c r="F963" s="15">
        <v>150.0</v>
      </c>
      <c r="G963" s="15">
        <v>0.0</v>
      </c>
      <c r="H963" s="15" t="s">
        <v>17401</v>
      </c>
      <c r="I963" s="15" t="s">
        <v>17402</v>
      </c>
      <c r="J963" s="48"/>
    </row>
    <row r="964">
      <c r="A964" s="15" t="s">
        <v>11835</v>
      </c>
      <c r="B964" s="14" t="s">
        <v>7868</v>
      </c>
      <c r="C964" s="15" t="s">
        <v>11836</v>
      </c>
      <c r="D964" s="15"/>
      <c r="E964" s="15"/>
      <c r="F964" s="15">
        <v>150.0</v>
      </c>
      <c r="G964" s="15">
        <v>0.0</v>
      </c>
      <c r="H964" s="15" t="s">
        <v>11836</v>
      </c>
      <c r="I964" s="15" t="s">
        <v>17403</v>
      </c>
      <c r="J964" s="48"/>
    </row>
    <row r="965">
      <c r="A965" s="15" t="s">
        <v>11838</v>
      </c>
      <c r="B965" s="14" t="s">
        <v>7871</v>
      </c>
      <c r="C965" s="15" t="s">
        <v>11839</v>
      </c>
      <c r="D965" s="15"/>
      <c r="E965" s="15"/>
      <c r="F965" s="15">
        <v>150.0</v>
      </c>
      <c r="G965" s="15">
        <v>0.0</v>
      </c>
      <c r="H965" s="15" t="s">
        <v>17404</v>
      </c>
      <c r="I965" s="15" t="s">
        <v>17405</v>
      </c>
      <c r="J965" s="48"/>
    </row>
    <row r="966">
      <c r="A966" s="15" t="s">
        <v>11841</v>
      </c>
      <c r="B966" s="14" t="s">
        <v>7873</v>
      </c>
      <c r="C966" s="15" t="s">
        <v>11842</v>
      </c>
      <c r="D966" s="15"/>
      <c r="E966" s="15"/>
      <c r="F966" s="15">
        <v>150.0</v>
      </c>
      <c r="G966" s="15">
        <v>0.0</v>
      </c>
      <c r="H966" s="15" t="s">
        <v>11842</v>
      </c>
      <c r="I966" s="15" t="s">
        <v>17406</v>
      </c>
      <c r="J966" s="48"/>
    </row>
    <row r="967">
      <c r="A967" s="15" t="s">
        <v>11844</v>
      </c>
      <c r="B967" s="14" t="s">
        <v>7875</v>
      </c>
      <c r="C967" s="15" t="s">
        <v>11845</v>
      </c>
      <c r="D967" s="15"/>
      <c r="E967" s="15"/>
      <c r="F967" s="15">
        <v>150.0</v>
      </c>
      <c r="G967" s="15">
        <v>0.0</v>
      </c>
      <c r="H967" s="15" t="s">
        <v>17407</v>
      </c>
      <c r="I967" s="15" t="s">
        <v>17408</v>
      </c>
      <c r="J967" s="48"/>
    </row>
    <row r="968">
      <c r="A968" s="15" t="s">
        <v>11847</v>
      </c>
      <c r="B968" s="14" t="s">
        <v>7878</v>
      </c>
      <c r="C968" s="15" t="s">
        <v>11848</v>
      </c>
      <c r="D968" s="15"/>
      <c r="E968" s="15"/>
      <c r="F968" s="15">
        <v>150.0</v>
      </c>
      <c r="G968" s="15">
        <v>0.0</v>
      </c>
      <c r="H968" s="15" t="s">
        <v>17409</v>
      </c>
      <c r="I968" s="15" t="s">
        <v>17410</v>
      </c>
      <c r="J968" s="48"/>
    </row>
    <row r="969">
      <c r="A969" s="15" t="s">
        <v>11850</v>
      </c>
      <c r="B969" s="14" t="s">
        <v>7881</v>
      </c>
      <c r="C969" s="15" t="s">
        <v>11851</v>
      </c>
      <c r="D969" s="15"/>
      <c r="E969" s="15"/>
      <c r="F969" s="15">
        <v>151.0</v>
      </c>
      <c r="G969" s="15">
        <v>74.0</v>
      </c>
      <c r="H969" s="15" t="s">
        <v>17411</v>
      </c>
      <c r="I969" s="15" t="s">
        <v>17412</v>
      </c>
      <c r="J969" s="48"/>
    </row>
    <row r="970">
      <c r="A970" s="15" t="s">
        <v>11853</v>
      </c>
      <c r="B970" s="14" t="s">
        <v>7884</v>
      </c>
      <c r="C970" s="15" t="s">
        <v>11854</v>
      </c>
      <c r="D970" s="15"/>
      <c r="E970" s="15"/>
      <c r="F970" s="15">
        <v>151.0</v>
      </c>
      <c r="G970" s="15">
        <v>74.0</v>
      </c>
      <c r="H970" s="15" t="s">
        <v>17413</v>
      </c>
      <c r="I970" s="15" t="s">
        <v>17414</v>
      </c>
      <c r="J970" s="48"/>
    </row>
    <row r="971">
      <c r="A971" s="15" t="s">
        <v>11856</v>
      </c>
      <c r="B971" s="14" t="s">
        <v>7886</v>
      </c>
      <c r="C971" s="15" t="s">
        <v>11857</v>
      </c>
      <c r="D971" s="15"/>
      <c r="E971" s="15"/>
      <c r="F971" s="15">
        <v>152.0</v>
      </c>
      <c r="G971" s="15">
        <v>0.0</v>
      </c>
      <c r="H971" s="15" t="s">
        <v>17415</v>
      </c>
      <c r="I971" s="15" t="s">
        <v>17416</v>
      </c>
      <c r="J971" s="48"/>
    </row>
    <row r="972">
      <c r="A972" s="15" t="s">
        <v>11859</v>
      </c>
      <c r="B972" s="14" t="s">
        <v>7889</v>
      </c>
      <c r="C972" s="15" t="s">
        <v>11860</v>
      </c>
      <c r="D972" s="15"/>
      <c r="E972" s="15"/>
      <c r="F972" s="15">
        <v>152.0</v>
      </c>
      <c r="G972" s="15">
        <v>0.0</v>
      </c>
      <c r="H972" s="15" t="s">
        <v>17417</v>
      </c>
      <c r="I972" s="15" t="s">
        <v>17418</v>
      </c>
      <c r="J972" s="48"/>
    </row>
    <row r="973">
      <c r="A973" s="15" t="s">
        <v>11862</v>
      </c>
      <c r="B973" s="14" t="s">
        <v>7891</v>
      </c>
      <c r="C973" s="15" t="s">
        <v>11863</v>
      </c>
      <c r="D973" s="15"/>
      <c r="E973" s="15"/>
      <c r="F973" s="15">
        <v>152.0</v>
      </c>
      <c r="G973" s="15">
        <v>0.0</v>
      </c>
      <c r="H973" s="15" t="s">
        <v>17419</v>
      </c>
      <c r="I973" s="15" t="s">
        <v>17420</v>
      </c>
      <c r="J973" s="48"/>
    </row>
    <row r="974">
      <c r="A974" s="15" t="s">
        <v>11865</v>
      </c>
      <c r="B974" s="14" t="s">
        <v>7893</v>
      </c>
      <c r="C974" s="15" t="s">
        <v>11866</v>
      </c>
      <c r="D974" s="15"/>
      <c r="E974" s="15"/>
      <c r="F974" s="15">
        <v>153.0</v>
      </c>
      <c r="G974" s="15">
        <v>75.0</v>
      </c>
      <c r="H974" s="15" t="s">
        <v>17421</v>
      </c>
      <c r="I974" s="15" t="s">
        <v>17422</v>
      </c>
      <c r="J974" s="48"/>
    </row>
    <row r="975">
      <c r="A975" s="15" t="s">
        <v>11868</v>
      </c>
      <c r="B975" s="14" t="s">
        <v>7896</v>
      </c>
      <c r="C975" s="15" t="s">
        <v>11869</v>
      </c>
      <c r="D975" s="15"/>
      <c r="E975" s="15"/>
      <c r="F975" s="15">
        <v>153.0</v>
      </c>
      <c r="G975" s="15">
        <v>75.0</v>
      </c>
      <c r="H975" s="15" t="s">
        <v>17423</v>
      </c>
      <c r="I975" s="15" t="s">
        <v>17424</v>
      </c>
      <c r="J975" s="48"/>
    </row>
    <row r="976">
      <c r="A976" s="15" t="s">
        <v>11871</v>
      </c>
      <c r="B976" s="14" t="s">
        <v>7899</v>
      </c>
      <c r="C976" s="15" t="s">
        <v>11872</v>
      </c>
      <c r="D976" s="15"/>
      <c r="E976" s="15"/>
      <c r="F976" s="15">
        <v>153.0</v>
      </c>
      <c r="G976" s="15">
        <v>75.0</v>
      </c>
      <c r="H976" s="15" t="s">
        <v>17425</v>
      </c>
      <c r="I976" s="15" t="s">
        <v>17426</v>
      </c>
      <c r="J976" s="48"/>
    </row>
    <row r="977">
      <c r="A977" s="15" t="s">
        <v>11874</v>
      </c>
      <c r="B977" s="14" t="s">
        <v>7901</v>
      </c>
      <c r="C977" s="15" t="s">
        <v>11875</v>
      </c>
      <c r="D977" s="15"/>
      <c r="E977" s="15"/>
      <c r="F977" s="15">
        <v>153.0</v>
      </c>
      <c r="G977" s="15">
        <v>75.0</v>
      </c>
      <c r="H977" s="15" t="s">
        <v>17427</v>
      </c>
      <c r="I977" s="15" t="s">
        <v>17428</v>
      </c>
      <c r="J977" s="48"/>
    </row>
    <row r="978">
      <c r="A978" s="15" t="s">
        <v>11877</v>
      </c>
      <c r="B978" s="14" t="s">
        <v>7903</v>
      </c>
      <c r="C978" s="15" t="s">
        <v>11878</v>
      </c>
      <c r="D978" s="15"/>
      <c r="E978" s="15"/>
      <c r="F978" s="15">
        <v>153.0</v>
      </c>
      <c r="G978" s="15">
        <v>75.0</v>
      </c>
      <c r="H978" s="15" t="s">
        <v>14488</v>
      </c>
      <c r="I978" s="15" t="s">
        <v>17429</v>
      </c>
      <c r="J978" s="48"/>
    </row>
    <row r="979">
      <c r="A979" s="15" t="s">
        <v>11880</v>
      </c>
      <c r="B979" s="14" t="s">
        <v>7905</v>
      </c>
      <c r="C979" s="15" t="s">
        <v>11881</v>
      </c>
      <c r="D979" s="15"/>
      <c r="E979" s="15"/>
      <c r="F979" s="15">
        <v>153.0</v>
      </c>
      <c r="G979" s="15">
        <v>75.0</v>
      </c>
      <c r="H979" s="15" t="s">
        <v>17430</v>
      </c>
      <c r="I979" s="15" t="s">
        <v>17431</v>
      </c>
      <c r="J979" s="48"/>
    </row>
    <row r="980">
      <c r="A980" s="15" t="s">
        <v>11883</v>
      </c>
      <c r="B980" s="14" t="s">
        <v>7908</v>
      </c>
      <c r="C980" s="15" t="s">
        <v>11884</v>
      </c>
      <c r="D980" s="15"/>
      <c r="E980" s="15"/>
      <c r="F980" s="15">
        <v>154.0</v>
      </c>
      <c r="G980" s="15">
        <v>0.0</v>
      </c>
      <c r="H980" s="15" t="s">
        <v>17432</v>
      </c>
      <c r="I980" s="15" t="s">
        <v>17433</v>
      </c>
      <c r="J980" s="48"/>
    </row>
    <row r="981">
      <c r="A981" s="15" t="s">
        <v>11886</v>
      </c>
      <c r="B981" s="14" t="s">
        <v>7910</v>
      </c>
      <c r="C981" s="15" t="s">
        <v>11887</v>
      </c>
      <c r="D981" s="15"/>
      <c r="E981" s="15"/>
      <c r="F981" s="15">
        <v>154.0</v>
      </c>
      <c r="G981" s="15">
        <v>0.0</v>
      </c>
      <c r="H981" s="15" t="s">
        <v>17434</v>
      </c>
      <c r="I981" s="15" t="s">
        <v>17435</v>
      </c>
      <c r="J981" s="48"/>
    </row>
    <row r="982">
      <c r="A982" s="15" t="s">
        <v>11889</v>
      </c>
      <c r="B982" s="14" t="s">
        <v>7913</v>
      </c>
      <c r="C982" s="15" t="s">
        <v>11890</v>
      </c>
      <c r="D982" s="15"/>
      <c r="E982" s="15"/>
      <c r="F982" s="15">
        <v>154.0</v>
      </c>
      <c r="G982" s="15">
        <v>0.0</v>
      </c>
      <c r="H982" s="15" t="s">
        <v>17436</v>
      </c>
      <c r="I982" s="15" t="s">
        <v>17437</v>
      </c>
      <c r="J982" s="48"/>
    </row>
    <row r="983">
      <c r="A983" s="15" t="s">
        <v>11892</v>
      </c>
      <c r="B983" s="14" t="s">
        <v>7915</v>
      </c>
      <c r="C983" s="15" t="s">
        <v>11893</v>
      </c>
      <c r="D983" s="15"/>
      <c r="E983" s="15"/>
      <c r="F983" s="15">
        <v>154.0</v>
      </c>
      <c r="G983" s="15">
        <v>0.0</v>
      </c>
      <c r="H983" s="15" t="s">
        <v>17438</v>
      </c>
      <c r="I983" s="15" t="s">
        <v>17439</v>
      </c>
      <c r="J983" s="48"/>
    </row>
    <row r="984">
      <c r="A984" s="15" t="s">
        <v>11895</v>
      </c>
      <c r="B984" s="14" t="s">
        <v>7918</v>
      </c>
      <c r="C984" s="15" t="s">
        <v>11896</v>
      </c>
      <c r="D984" s="15"/>
      <c r="E984" s="15"/>
      <c r="F984" s="15">
        <v>154.0</v>
      </c>
      <c r="G984" s="15">
        <v>0.0</v>
      </c>
      <c r="H984" s="15" t="s">
        <v>11896</v>
      </c>
      <c r="I984" s="15" t="s">
        <v>17440</v>
      </c>
      <c r="J984" s="48"/>
    </row>
    <row r="985">
      <c r="A985" s="15" t="s">
        <v>11898</v>
      </c>
      <c r="B985" s="14" t="s">
        <v>7920</v>
      </c>
      <c r="C985" s="15" t="s">
        <v>11899</v>
      </c>
      <c r="D985" s="15"/>
      <c r="E985" s="15"/>
      <c r="F985" s="15">
        <v>154.0</v>
      </c>
      <c r="G985" s="15">
        <v>0.0</v>
      </c>
      <c r="H985" s="15" t="s">
        <v>17441</v>
      </c>
      <c r="I985" s="15" t="s">
        <v>17442</v>
      </c>
      <c r="J985" s="48"/>
    </row>
    <row r="986">
      <c r="A986" s="15" t="s">
        <v>11901</v>
      </c>
      <c r="B986" s="14" t="s">
        <v>7923</v>
      </c>
      <c r="C986" s="15" t="s">
        <v>11902</v>
      </c>
      <c r="D986" s="15"/>
      <c r="E986" s="15"/>
      <c r="F986" s="15">
        <v>154.0</v>
      </c>
      <c r="G986" s="15">
        <v>0.0</v>
      </c>
      <c r="H986" s="15" t="s">
        <v>17443</v>
      </c>
      <c r="I986" s="15" t="s">
        <v>17444</v>
      </c>
      <c r="J986" s="48"/>
    </row>
    <row r="987">
      <c r="A987" s="15" t="s">
        <v>11904</v>
      </c>
      <c r="B987" s="14" t="s">
        <v>7925</v>
      </c>
      <c r="C987" s="15" t="s">
        <v>11905</v>
      </c>
      <c r="D987" s="15"/>
      <c r="E987" s="15"/>
      <c r="F987" s="15">
        <v>155.0</v>
      </c>
      <c r="G987" s="15">
        <v>76.0</v>
      </c>
      <c r="H987" s="15" t="s">
        <v>14448</v>
      </c>
      <c r="I987" s="15" t="s">
        <v>17445</v>
      </c>
      <c r="J987" s="48"/>
    </row>
    <row r="988">
      <c r="A988" s="15" t="s">
        <v>11907</v>
      </c>
      <c r="B988" s="14" t="s">
        <v>7928</v>
      </c>
      <c r="C988" s="15" t="s">
        <v>11908</v>
      </c>
      <c r="D988" s="15"/>
      <c r="E988" s="15"/>
      <c r="F988" s="15">
        <v>155.0</v>
      </c>
      <c r="G988" s="15">
        <v>76.0</v>
      </c>
      <c r="H988" s="15" t="s">
        <v>17446</v>
      </c>
      <c r="I988" s="15" t="s">
        <v>17447</v>
      </c>
      <c r="J988" s="48"/>
    </row>
    <row r="989">
      <c r="A989" s="15" t="s">
        <v>11910</v>
      </c>
      <c r="B989" s="14" t="s">
        <v>7931</v>
      </c>
      <c r="C989" s="15" t="s">
        <v>11911</v>
      </c>
      <c r="D989" s="15"/>
      <c r="E989" s="15"/>
      <c r="F989" s="15">
        <v>155.0</v>
      </c>
      <c r="G989" s="15">
        <v>76.0</v>
      </c>
      <c r="H989" s="15" t="s">
        <v>17448</v>
      </c>
      <c r="I989" s="15" t="s">
        <v>17449</v>
      </c>
      <c r="J989" s="48"/>
    </row>
    <row r="990">
      <c r="A990" s="15" t="s">
        <v>11913</v>
      </c>
      <c r="B990" s="14" t="s">
        <v>7933</v>
      </c>
      <c r="C990" s="15" t="s">
        <v>11914</v>
      </c>
      <c r="D990" s="15"/>
      <c r="E990" s="15"/>
      <c r="F990" s="15">
        <v>155.0</v>
      </c>
      <c r="G990" s="15">
        <v>76.0</v>
      </c>
      <c r="H990" s="15" t="s">
        <v>17450</v>
      </c>
      <c r="I990" s="15" t="s">
        <v>17451</v>
      </c>
      <c r="J990" s="48"/>
    </row>
    <row r="991">
      <c r="A991" s="15" t="s">
        <v>11916</v>
      </c>
      <c r="B991" s="14" t="s">
        <v>7936</v>
      </c>
      <c r="C991" s="15" t="s">
        <v>11917</v>
      </c>
      <c r="D991" s="15"/>
      <c r="E991" s="15"/>
      <c r="F991" s="15">
        <v>155.0</v>
      </c>
      <c r="G991" s="15">
        <v>76.0</v>
      </c>
      <c r="H991" s="15" t="s">
        <v>17452</v>
      </c>
      <c r="I991" s="15" t="s">
        <v>17453</v>
      </c>
      <c r="J991" s="48"/>
    </row>
    <row r="992">
      <c r="A992" s="15" t="s">
        <v>11919</v>
      </c>
      <c r="B992" s="14" t="s">
        <v>7939</v>
      </c>
      <c r="C992" s="15" t="s">
        <v>11920</v>
      </c>
      <c r="D992" s="15"/>
      <c r="E992" s="15"/>
      <c r="F992" s="15">
        <v>155.0</v>
      </c>
      <c r="G992" s="15">
        <v>76.0</v>
      </c>
      <c r="H992" s="15" t="s">
        <v>17454</v>
      </c>
      <c r="I992" s="15" t="s">
        <v>17455</v>
      </c>
      <c r="J992" s="48"/>
    </row>
    <row r="993">
      <c r="A993" s="15" t="s">
        <v>11922</v>
      </c>
      <c r="B993" s="14" t="s">
        <v>7941</v>
      </c>
      <c r="C993" s="15" t="s">
        <v>11923</v>
      </c>
      <c r="D993" s="15"/>
      <c r="E993" s="15"/>
      <c r="F993" s="15">
        <v>156.0</v>
      </c>
      <c r="G993" s="15">
        <v>0.0</v>
      </c>
      <c r="H993" s="15" t="s">
        <v>17456</v>
      </c>
      <c r="I993" s="15" t="s">
        <v>17457</v>
      </c>
      <c r="J993" s="48"/>
    </row>
    <row r="994">
      <c r="A994" s="15" t="s">
        <v>11925</v>
      </c>
      <c r="B994" s="14" t="s">
        <v>7944</v>
      </c>
      <c r="C994" s="15" t="s">
        <v>11926</v>
      </c>
      <c r="D994" s="15"/>
      <c r="E994" s="15"/>
      <c r="F994" s="15">
        <v>156.0</v>
      </c>
      <c r="G994" s="15">
        <v>0.0</v>
      </c>
      <c r="H994" s="15" t="s">
        <v>17458</v>
      </c>
      <c r="I994" s="15" t="s">
        <v>17459</v>
      </c>
      <c r="J994" s="48"/>
    </row>
    <row r="995">
      <c r="A995" s="15" t="s">
        <v>11928</v>
      </c>
      <c r="B995" s="14" t="s">
        <v>7946</v>
      </c>
      <c r="C995" s="15" t="s">
        <v>11929</v>
      </c>
      <c r="D995" s="15"/>
      <c r="E995" s="15"/>
      <c r="F995" s="15">
        <v>156.0</v>
      </c>
      <c r="G995" s="15">
        <v>0.0</v>
      </c>
      <c r="H995" s="15" t="s">
        <v>17460</v>
      </c>
      <c r="I995" s="15" t="s">
        <v>17461</v>
      </c>
      <c r="J995" s="48"/>
    </row>
    <row r="996">
      <c r="A996" s="15" t="s">
        <v>11931</v>
      </c>
      <c r="B996" s="14" t="s">
        <v>7948</v>
      </c>
      <c r="C996" s="15" t="s">
        <v>11932</v>
      </c>
      <c r="D996" s="15"/>
      <c r="E996" s="15"/>
      <c r="F996" s="15">
        <v>156.0</v>
      </c>
      <c r="G996" s="15">
        <v>0.0</v>
      </c>
      <c r="H996" s="15" t="s">
        <v>17462</v>
      </c>
      <c r="I996" s="15" t="s">
        <v>17463</v>
      </c>
      <c r="J996" s="48"/>
    </row>
    <row r="997">
      <c r="A997" s="15" t="s">
        <v>11934</v>
      </c>
      <c r="B997" s="14" t="s">
        <v>7950</v>
      </c>
      <c r="C997" s="15" t="s">
        <v>11935</v>
      </c>
      <c r="D997" s="15"/>
      <c r="E997" s="15"/>
      <c r="F997" s="15">
        <v>156.0</v>
      </c>
      <c r="G997" s="15">
        <v>0.0</v>
      </c>
      <c r="H997" s="15" t="s">
        <v>17464</v>
      </c>
      <c r="I997" s="15" t="s">
        <v>17465</v>
      </c>
      <c r="J997" s="48"/>
    </row>
    <row r="998">
      <c r="A998" s="15" t="s">
        <v>11937</v>
      </c>
      <c r="B998" s="14" t="s">
        <v>7953</v>
      </c>
      <c r="C998" s="15" t="s">
        <v>11938</v>
      </c>
      <c r="D998" s="15"/>
      <c r="E998" s="15"/>
      <c r="F998" s="15">
        <v>156.0</v>
      </c>
      <c r="G998" s="15">
        <v>0.0</v>
      </c>
      <c r="H998" s="15" t="s">
        <v>17466</v>
      </c>
      <c r="I998" s="15" t="s">
        <v>17467</v>
      </c>
      <c r="J998" s="48"/>
    </row>
    <row r="999">
      <c r="A999" s="15" t="s">
        <v>11940</v>
      </c>
      <c r="B999" s="14" t="s">
        <v>7955</v>
      </c>
      <c r="C999" s="15" t="s">
        <v>11941</v>
      </c>
      <c r="D999" s="15"/>
      <c r="E999" s="15"/>
      <c r="F999" s="15">
        <v>156.0</v>
      </c>
      <c r="G999" s="15">
        <v>0.0</v>
      </c>
      <c r="H999" s="15" t="s">
        <v>17468</v>
      </c>
      <c r="I999" s="15" t="s">
        <v>17469</v>
      </c>
      <c r="J999" s="48"/>
    </row>
    <row r="1000">
      <c r="A1000" s="15" t="s">
        <v>11943</v>
      </c>
      <c r="B1000" s="14" t="s">
        <v>7957</v>
      </c>
      <c r="C1000" s="15" t="s">
        <v>11944</v>
      </c>
      <c r="D1000" s="15"/>
      <c r="E1000" s="15"/>
      <c r="F1000" s="15">
        <v>156.0</v>
      </c>
      <c r="G1000" s="15">
        <v>0.0</v>
      </c>
      <c r="H1000" s="15" t="s">
        <v>17470</v>
      </c>
      <c r="I1000" s="15" t="s">
        <v>17471</v>
      </c>
      <c r="J1000" s="48"/>
    </row>
    <row r="1001">
      <c r="A1001" s="15" t="s">
        <v>11946</v>
      </c>
      <c r="B1001" s="14" t="s">
        <v>7960</v>
      </c>
      <c r="C1001" s="15" t="s">
        <v>11947</v>
      </c>
      <c r="D1001" s="15"/>
      <c r="E1001" s="15"/>
      <c r="F1001" s="15">
        <v>156.0</v>
      </c>
      <c r="G1001" s="15">
        <v>0.0</v>
      </c>
      <c r="H1001" s="15" t="s">
        <v>17472</v>
      </c>
      <c r="I1001" s="15" t="s">
        <v>17473</v>
      </c>
      <c r="J1001" s="48"/>
    </row>
    <row r="1002">
      <c r="A1002" s="15" t="s">
        <v>11949</v>
      </c>
      <c r="B1002" s="14" t="s">
        <v>7962</v>
      </c>
      <c r="C1002" s="15" t="s">
        <v>11950</v>
      </c>
      <c r="D1002" s="15"/>
      <c r="E1002" s="15"/>
      <c r="F1002" s="15">
        <v>156.0</v>
      </c>
      <c r="G1002" s="15">
        <v>0.0</v>
      </c>
      <c r="H1002" s="15" t="s">
        <v>17474</v>
      </c>
      <c r="I1002" s="15" t="s">
        <v>17475</v>
      </c>
      <c r="J1002" s="48"/>
    </row>
    <row r="1003">
      <c r="A1003" s="15" t="s">
        <v>11952</v>
      </c>
      <c r="B1003" s="14" t="s">
        <v>7964</v>
      </c>
      <c r="C1003" s="15" t="s">
        <v>11953</v>
      </c>
      <c r="D1003" s="15"/>
      <c r="E1003" s="15"/>
      <c r="F1003" s="15">
        <v>156.0</v>
      </c>
      <c r="G1003" s="15">
        <v>0.0</v>
      </c>
      <c r="H1003" s="15" t="s">
        <v>17476</v>
      </c>
      <c r="I1003" s="15" t="s">
        <v>17477</v>
      </c>
      <c r="J1003" s="48"/>
    </row>
    <row r="1004">
      <c r="A1004" s="15" t="s">
        <v>11955</v>
      </c>
      <c r="B1004" s="14" t="s">
        <v>7967</v>
      </c>
      <c r="C1004" s="15" t="s">
        <v>11956</v>
      </c>
      <c r="D1004" s="15"/>
      <c r="E1004" s="15"/>
      <c r="F1004" s="15">
        <v>157.0</v>
      </c>
      <c r="G1004" s="15">
        <v>77.0</v>
      </c>
      <c r="H1004" s="15" t="s">
        <v>17478</v>
      </c>
      <c r="I1004" s="15" t="s">
        <v>17479</v>
      </c>
      <c r="J1004" s="48"/>
    </row>
    <row r="1005">
      <c r="A1005" s="15" t="s">
        <v>11958</v>
      </c>
      <c r="B1005" s="14" t="s">
        <v>7969</v>
      </c>
      <c r="C1005" s="15" t="s">
        <v>11959</v>
      </c>
      <c r="D1005" s="15"/>
      <c r="E1005" s="15"/>
      <c r="F1005" s="15">
        <v>157.0</v>
      </c>
      <c r="G1005" s="15">
        <v>77.0</v>
      </c>
      <c r="H1005" s="21" t="s">
        <v>17480</v>
      </c>
      <c r="I1005" s="21" t="s">
        <v>17481</v>
      </c>
      <c r="J1005" s="48"/>
    </row>
    <row r="1006">
      <c r="A1006" s="15" t="s">
        <v>11961</v>
      </c>
      <c r="B1006" s="14" t="s">
        <v>7972</v>
      </c>
      <c r="C1006" s="15" t="s">
        <v>11962</v>
      </c>
      <c r="D1006" s="15"/>
      <c r="E1006" s="15"/>
      <c r="F1006" s="15">
        <v>157.0</v>
      </c>
      <c r="G1006" s="15">
        <v>77.0</v>
      </c>
      <c r="H1006" s="15" t="s">
        <v>17482</v>
      </c>
      <c r="I1006" s="15" t="s">
        <v>17483</v>
      </c>
      <c r="J1006" s="48"/>
    </row>
    <row r="1007">
      <c r="A1007" s="15" t="s">
        <v>11964</v>
      </c>
      <c r="B1007" s="14" t="s">
        <v>7974</v>
      </c>
      <c r="C1007" s="15" t="s">
        <v>11965</v>
      </c>
      <c r="D1007" s="15"/>
      <c r="E1007" s="15"/>
      <c r="F1007" s="15">
        <v>157.0</v>
      </c>
      <c r="G1007" s="15">
        <v>77.0</v>
      </c>
      <c r="H1007" s="15" t="s">
        <v>17484</v>
      </c>
      <c r="I1007" s="15" t="s">
        <v>17485</v>
      </c>
      <c r="J1007" s="48"/>
    </row>
    <row r="1008">
      <c r="A1008" s="15" t="s">
        <v>11967</v>
      </c>
      <c r="B1008" s="14" t="s">
        <v>7976</v>
      </c>
      <c r="C1008" s="15" t="s">
        <v>11968</v>
      </c>
      <c r="D1008" s="15"/>
      <c r="E1008" s="15"/>
      <c r="F1008" s="15">
        <v>157.0</v>
      </c>
      <c r="G1008" s="15">
        <v>77.0</v>
      </c>
      <c r="H1008" s="15" t="s">
        <v>17486</v>
      </c>
      <c r="I1008" s="15" t="s">
        <v>17487</v>
      </c>
      <c r="J1008" s="48"/>
    </row>
    <row r="1009">
      <c r="A1009" s="15" t="s">
        <v>11970</v>
      </c>
      <c r="B1009" s="14" t="s">
        <v>7978</v>
      </c>
      <c r="C1009" s="15" t="s">
        <v>11971</v>
      </c>
      <c r="D1009" s="15"/>
      <c r="E1009" s="15"/>
      <c r="F1009" s="15">
        <v>157.0</v>
      </c>
      <c r="G1009" s="15">
        <v>77.0</v>
      </c>
      <c r="H1009" s="15" t="s">
        <v>17488</v>
      </c>
      <c r="I1009" s="15" t="s">
        <v>17489</v>
      </c>
      <c r="J1009" s="48"/>
    </row>
    <row r="1010">
      <c r="A1010" s="15" t="s">
        <v>11973</v>
      </c>
      <c r="B1010" s="14" t="s">
        <v>7981</v>
      </c>
      <c r="C1010" s="15" t="s">
        <v>11974</v>
      </c>
      <c r="D1010" s="15"/>
      <c r="E1010" s="15"/>
      <c r="F1010" s="15">
        <v>157.0</v>
      </c>
      <c r="G1010" s="15">
        <v>77.0</v>
      </c>
      <c r="H1010" s="15" t="s">
        <v>17490</v>
      </c>
      <c r="I1010" s="15" t="s">
        <v>17491</v>
      </c>
      <c r="J1010" s="48"/>
    </row>
    <row r="1011">
      <c r="A1011" s="15" t="s">
        <v>11977</v>
      </c>
      <c r="B1011" s="14" t="s">
        <v>7983</v>
      </c>
      <c r="C1011" s="15" t="s">
        <v>11978</v>
      </c>
      <c r="D1011" s="15"/>
      <c r="E1011" s="15"/>
      <c r="F1011" s="15">
        <v>157.0</v>
      </c>
      <c r="G1011" s="15">
        <v>77.0</v>
      </c>
      <c r="H1011" s="15" t="s">
        <v>17492</v>
      </c>
      <c r="I1011" s="15" t="s">
        <v>17493</v>
      </c>
      <c r="J1011" s="48"/>
    </row>
    <row r="1012">
      <c r="A1012" s="15" t="s">
        <v>11980</v>
      </c>
      <c r="B1012" s="14" t="s">
        <v>7985</v>
      </c>
      <c r="C1012" s="15" t="s">
        <v>11981</v>
      </c>
      <c r="D1012" s="15"/>
      <c r="E1012" s="15"/>
      <c r="F1012" s="15">
        <v>158.0</v>
      </c>
      <c r="G1012" s="15">
        <v>0.0</v>
      </c>
      <c r="H1012" s="15" t="s">
        <v>17494</v>
      </c>
      <c r="I1012" s="15" t="s">
        <v>17495</v>
      </c>
      <c r="J1012" s="48"/>
    </row>
    <row r="1013">
      <c r="A1013" s="15" t="s">
        <v>11983</v>
      </c>
      <c r="B1013" s="14" t="s">
        <v>7988</v>
      </c>
      <c r="C1013" s="15" t="s">
        <v>11984</v>
      </c>
      <c r="D1013" s="15"/>
      <c r="E1013" s="15"/>
      <c r="F1013" s="15">
        <v>158.0</v>
      </c>
      <c r="G1013" s="15">
        <v>0.0</v>
      </c>
      <c r="H1013" s="15" t="s">
        <v>17496</v>
      </c>
      <c r="I1013" s="15" t="s">
        <v>17497</v>
      </c>
      <c r="J1013" s="48"/>
    </row>
    <row r="1014">
      <c r="A1014" s="15" t="s">
        <v>11986</v>
      </c>
      <c r="B1014" s="14" t="s">
        <v>7990</v>
      </c>
      <c r="C1014" s="15" t="s">
        <v>11987</v>
      </c>
      <c r="D1014" s="15"/>
      <c r="E1014" s="15"/>
      <c r="F1014" s="15">
        <v>158.0</v>
      </c>
      <c r="G1014" s="15">
        <v>0.0</v>
      </c>
      <c r="H1014" s="15" t="s">
        <v>17498</v>
      </c>
      <c r="I1014" s="15" t="s">
        <v>17499</v>
      </c>
      <c r="J1014" s="48"/>
    </row>
    <row r="1015">
      <c r="A1015" s="15" t="s">
        <v>11989</v>
      </c>
      <c r="B1015" s="14" t="s">
        <v>7992</v>
      </c>
      <c r="C1015" s="15" t="s">
        <v>11990</v>
      </c>
      <c r="D1015" s="15"/>
      <c r="E1015" s="15"/>
      <c r="F1015" s="15">
        <v>158.0</v>
      </c>
      <c r="G1015" s="15">
        <v>0.0</v>
      </c>
      <c r="H1015" s="15" t="s">
        <v>17500</v>
      </c>
      <c r="I1015" s="15" t="s">
        <v>17501</v>
      </c>
      <c r="J1015" s="48"/>
    </row>
    <row r="1016">
      <c r="A1016" s="15" t="s">
        <v>11992</v>
      </c>
      <c r="B1016" s="14" t="s">
        <v>7994</v>
      </c>
      <c r="C1016" s="15" t="s">
        <v>11993</v>
      </c>
      <c r="D1016" s="15"/>
      <c r="E1016" s="15"/>
      <c r="F1016" s="15">
        <v>158.0</v>
      </c>
      <c r="G1016" s="15">
        <v>0.0</v>
      </c>
      <c r="H1016" s="15" t="s">
        <v>17502</v>
      </c>
      <c r="I1016" s="15" t="s">
        <v>17503</v>
      </c>
      <c r="J1016" s="48"/>
    </row>
    <row r="1017">
      <c r="A1017" s="15" t="s">
        <v>11995</v>
      </c>
      <c r="B1017" s="14" t="s">
        <v>7997</v>
      </c>
      <c r="C1017" s="15" t="s">
        <v>11996</v>
      </c>
      <c r="D1017" s="15"/>
      <c r="E1017" s="15"/>
      <c r="F1017" s="15">
        <v>158.0</v>
      </c>
      <c r="G1017" s="15">
        <v>0.0</v>
      </c>
      <c r="H1017" s="15" t="s">
        <v>17504</v>
      </c>
      <c r="I1017" s="15" t="s">
        <v>17505</v>
      </c>
      <c r="J1017" s="48"/>
    </row>
    <row r="1018">
      <c r="A1018" s="15" t="s">
        <v>11998</v>
      </c>
      <c r="B1018" s="14" t="s">
        <v>7999</v>
      </c>
      <c r="C1018" s="15" t="s">
        <v>11999</v>
      </c>
      <c r="D1018" s="15"/>
      <c r="E1018" s="15"/>
      <c r="F1018" s="15">
        <v>158.0</v>
      </c>
      <c r="G1018" s="15">
        <v>0.0</v>
      </c>
      <c r="H1018" s="15" t="s">
        <v>17506</v>
      </c>
      <c r="I1018" s="15" t="s">
        <v>17507</v>
      </c>
      <c r="J1018" s="48"/>
    </row>
    <row r="1019">
      <c r="A1019" s="15" t="s">
        <v>12001</v>
      </c>
      <c r="B1019" s="14" t="s">
        <v>8001</v>
      </c>
      <c r="C1019" s="15" t="s">
        <v>12002</v>
      </c>
      <c r="D1019" s="15"/>
      <c r="E1019" s="15"/>
      <c r="F1019" s="15">
        <v>158.0</v>
      </c>
      <c r="G1019" s="15">
        <v>0.0</v>
      </c>
      <c r="H1019" s="15" t="s">
        <v>17508</v>
      </c>
      <c r="I1019" s="15" t="s">
        <v>17509</v>
      </c>
      <c r="J1019" s="48"/>
    </row>
    <row r="1020">
      <c r="A1020" s="15" t="s">
        <v>12004</v>
      </c>
      <c r="B1020" s="14" t="s">
        <v>8003</v>
      </c>
      <c r="C1020" s="15" t="s">
        <v>12005</v>
      </c>
      <c r="D1020" s="15"/>
      <c r="E1020" s="15"/>
      <c r="F1020" s="15">
        <v>158.0</v>
      </c>
      <c r="G1020" s="15">
        <v>0.0</v>
      </c>
      <c r="H1020" s="15" t="s">
        <v>17510</v>
      </c>
      <c r="I1020" s="15" t="s">
        <v>17511</v>
      </c>
      <c r="J1020" s="48"/>
    </row>
    <row r="1021">
      <c r="A1021" s="15" t="s">
        <v>12007</v>
      </c>
      <c r="B1021" s="14" t="s">
        <v>8005</v>
      </c>
      <c r="C1021" s="15" t="s">
        <v>12008</v>
      </c>
      <c r="D1021" s="15"/>
      <c r="E1021" s="15"/>
      <c r="F1021" s="15">
        <v>158.0</v>
      </c>
      <c r="G1021" s="15">
        <v>0.0</v>
      </c>
      <c r="H1021" s="15" t="s">
        <v>17512</v>
      </c>
      <c r="I1021" s="15" t="s">
        <v>17513</v>
      </c>
      <c r="J1021" s="48"/>
    </row>
    <row r="1022">
      <c r="A1022" s="15" t="s">
        <v>12010</v>
      </c>
      <c r="B1022" s="14" t="s">
        <v>8007</v>
      </c>
      <c r="C1022" s="15" t="s">
        <v>12011</v>
      </c>
      <c r="D1022" s="15"/>
      <c r="E1022" s="15"/>
      <c r="F1022" s="15">
        <v>158.0</v>
      </c>
      <c r="G1022" s="15">
        <v>0.0</v>
      </c>
      <c r="H1022" s="15" t="s">
        <v>17514</v>
      </c>
      <c r="I1022" s="15" t="s">
        <v>17515</v>
      </c>
      <c r="J1022" s="48"/>
    </row>
    <row r="1023">
      <c r="A1023" s="15" t="s">
        <v>12013</v>
      </c>
      <c r="B1023" s="14" t="s">
        <v>8009</v>
      </c>
      <c r="C1023" s="15" t="s">
        <v>12014</v>
      </c>
      <c r="D1023" s="15"/>
      <c r="E1023" s="15"/>
      <c r="F1023" s="15">
        <v>158.0</v>
      </c>
      <c r="G1023" s="15">
        <v>0.0</v>
      </c>
      <c r="H1023" s="15" t="s">
        <v>17516</v>
      </c>
      <c r="I1023" s="15" t="s">
        <v>17517</v>
      </c>
      <c r="J1023" s="48"/>
    </row>
    <row r="1024">
      <c r="A1024" s="15" t="s">
        <v>12016</v>
      </c>
      <c r="B1024" s="14" t="s">
        <v>8011</v>
      </c>
      <c r="C1024" s="15" t="s">
        <v>12017</v>
      </c>
      <c r="D1024" s="15"/>
      <c r="E1024" s="15"/>
      <c r="F1024" s="15">
        <v>159.0</v>
      </c>
      <c r="G1024" s="15">
        <v>78.0</v>
      </c>
      <c r="H1024" s="15" t="s">
        <v>17518</v>
      </c>
      <c r="I1024" s="15" t="s">
        <v>17519</v>
      </c>
      <c r="J1024" s="48"/>
    </row>
    <row r="1025">
      <c r="A1025" s="15" t="s">
        <v>12019</v>
      </c>
      <c r="B1025" s="14" t="s">
        <v>8014</v>
      </c>
      <c r="C1025" s="15" t="s">
        <v>12020</v>
      </c>
      <c r="D1025" s="15"/>
      <c r="E1025" s="15"/>
      <c r="F1025" s="15">
        <v>159.0</v>
      </c>
      <c r="G1025" s="15">
        <v>78.0</v>
      </c>
      <c r="H1025" s="15" t="s">
        <v>17520</v>
      </c>
      <c r="I1025" s="15" t="s">
        <v>17521</v>
      </c>
      <c r="J1025" s="48"/>
    </row>
    <row r="1026">
      <c r="A1026" s="15" t="s">
        <v>12022</v>
      </c>
      <c r="B1026" s="14" t="s">
        <v>8016</v>
      </c>
      <c r="C1026" s="15" t="s">
        <v>12023</v>
      </c>
      <c r="D1026" s="15"/>
      <c r="E1026" s="15"/>
      <c r="F1026" s="15">
        <v>159.0</v>
      </c>
      <c r="G1026" s="15">
        <v>78.0</v>
      </c>
      <c r="H1026" s="15" t="s">
        <v>17522</v>
      </c>
      <c r="I1026" s="15" t="s">
        <v>17523</v>
      </c>
      <c r="J1026" s="48"/>
    </row>
    <row r="1027">
      <c r="A1027" s="15" t="s">
        <v>12025</v>
      </c>
      <c r="B1027" s="14" t="s">
        <v>8018</v>
      </c>
      <c r="C1027" s="15" t="s">
        <v>12026</v>
      </c>
      <c r="D1027" s="15"/>
      <c r="E1027" s="15"/>
      <c r="F1027" s="15">
        <v>159.0</v>
      </c>
      <c r="G1027" s="15">
        <v>78.0</v>
      </c>
      <c r="H1027" s="15" t="s">
        <v>17524</v>
      </c>
      <c r="I1027" s="15" t="s">
        <v>17525</v>
      </c>
      <c r="J1027" s="48"/>
    </row>
    <row r="1028">
      <c r="A1028" s="15"/>
      <c r="B1028" s="15"/>
      <c r="C1028" s="15"/>
      <c r="D1028" s="15"/>
      <c r="E1028" s="15"/>
      <c r="F1028" s="15"/>
      <c r="G1028" s="15"/>
      <c r="H1028" s="15"/>
      <c r="I1028" s="15"/>
      <c r="J1028" s="48"/>
    </row>
    <row r="1029">
      <c r="A1029" s="15"/>
      <c r="B1029" s="15"/>
      <c r="C1029" s="15"/>
      <c r="D1029" s="15"/>
      <c r="E1029" s="15"/>
      <c r="F1029" s="15"/>
      <c r="G1029" s="15"/>
      <c r="H1029" s="15"/>
      <c r="I1029" s="15"/>
      <c r="J1029" s="48"/>
    </row>
    <row r="1030">
      <c r="A1030" s="15"/>
      <c r="B1030" s="15"/>
      <c r="C1030" s="15"/>
      <c r="D1030" s="15"/>
      <c r="E1030" s="15"/>
      <c r="F1030" s="15"/>
      <c r="G1030" s="15"/>
      <c r="H1030" s="15"/>
      <c r="I1030" s="15"/>
      <c r="J1030" s="48"/>
    </row>
    <row r="1031">
      <c r="A1031" s="15"/>
      <c r="B1031" s="15"/>
      <c r="C1031" s="15"/>
      <c r="D1031" s="15"/>
      <c r="E1031" s="15"/>
      <c r="F1031" s="15"/>
      <c r="G1031" s="15"/>
      <c r="H1031" s="15"/>
      <c r="I1031" s="15"/>
      <c r="J1031" s="48"/>
    </row>
    <row r="1032">
      <c r="A1032" s="15"/>
      <c r="B1032" s="15"/>
      <c r="C1032" s="15"/>
      <c r="D1032" s="15"/>
      <c r="E1032" s="15"/>
      <c r="F1032" s="15"/>
      <c r="G1032" s="15"/>
      <c r="H1032" s="15"/>
      <c r="I1032" s="15"/>
      <c r="J1032" s="48"/>
    </row>
    <row r="1033">
      <c r="A1033" s="15"/>
      <c r="B1033" s="15"/>
      <c r="C1033" s="15"/>
      <c r="D1033" s="15"/>
      <c r="E1033" s="15"/>
      <c r="F1033" s="15"/>
      <c r="G1033" s="15"/>
      <c r="H1033" s="15"/>
      <c r="I1033" s="15"/>
      <c r="J1033" s="48"/>
    </row>
    <row r="1034">
      <c r="A1034" s="15"/>
      <c r="B1034" s="15"/>
      <c r="C1034" s="15"/>
      <c r="D1034" s="15"/>
      <c r="E1034" s="15"/>
      <c r="F1034" s="15"/>
      <c r="G1034" s="15"/>
      <c r="H1034" s="15"/>
      <c r="I1034" s="15"/>
      <c r="J1034" s="48"/>
    </row>
    <row r="1035">
      <c r="A1035" s="15"/>
      <c r="B1035" s="15"/>
      <c r="C1035" s="15"/>
      <c r="D1035" s="15"/>
      <c r="E1035" s="15"/>
      <c r="J1035" s="48"/>
    </row>
    <row r="1036">
      <c r="A1036" s="15"/>
      <c r="B1036" s="15"/>
      <c r="C1036" s="15"/>
      <c r="D1036" s="15"/>
      <c r="E1036" s="15"/>
      <c r="J1036" s="48"/>
    </row>
    <row r="1037">
      <c r="A1037" s="15"/>
      <c r="B1037" s="15"/>
      <c r="C1037" s="15"/>
      <c r="D1037" s="15"/>
      <c r="E1037" s="15"/>
      <c r="J1037" s="48"/>
    </row>
    <row r="1038">
      <c r="A1038" s="15"/>
      <c r="B1038" s="15"/>
      <c r="C1038" s="15"/>
      <c r="D1038" s="15"/>
      <c r="E1038" s="15"/>
      <c r="J1038" s="48"/>
    </row>
    <row r="1039">
      <c r="A1039" s="15"/>
      <c r="B1039" s="15"/>
      <c r="C1039" s="15"/>
      <c r="D1039" s="15"/>
      <c r="E1039" s="15"/>
      <c r="J1039" s="48"/>
    </row>
    <row r="1040">
      <c r="A1040" s="15"/>
      <c r="B1040" s="15"/>
      <c r="C1040" s="15"/>
      <c r="D1040" s="15"/>
      <c r="E1040" s="15"/>
      <c r="J1040" s="48"/>
    </row>
    <row r="1041">
      <c r="A1041" s="15"/>
      <c r="B1041" s="15"/>
      <c r="C1041" s="15"/>
      <c r="D1041" s="15"/>
      <c r="E1041" s="15"/>
      <c r="J1041" s="48"/>
    </row>
    <row r="1042">
      <c r="A1042" s="15"/>
      <c r="B1042" s="15"/>
      <c r="C1042" s="15"/>
      <c r="D1042" s="15"/>
      <c r="E1042" s="15"/>
      <c r="J1042" s="48"/>
    </row>
    <row r="1043">
      <c r="A1043" s="15"/>
      <c r="B1043" s="15"/>
      <c r="C1043" s="15"/>
      <c r="D1043" s="15"/>
      <c r="E1043" s="15"/>
      <c r="J1043" s="48"/>
    </row>
    <row r="1044">
      <c r="A1044" s="15"/>
      <c r="B1044" s="15"/>
      <c r="C1044" s="15"/>
      <c r="D1044" s="15"/>
      <c r="E1044" s="15"/>
      <c r="J1044" s="48"/>
    </row>
    <row r="1045">
      <c r="A1045" s="15"/>
      <c r="B1045" s="15"/>
      <c r="C1045" s="15"/>
      <c r="D1045" s="15"/>
      <c r="E1045" s="15"/>
      <c r="J1045" s="48"/>
    </row>
    <row r="1046">
      <c r="A1046" s="15"/>
      <c r="B1046" s="15"/>
      <c r="C1046" s="15"/>
      <c r="D1046" s="15"/>
      <c r="E1046" s="15"/>
      <c r="J1046" s="48"/>
    </row>
    <row r="1047">
      <c r="A1047" s="15"/>
      <c r="B1047" s="15"/>
      <c r="C1047" s="15"/>
      <c r="D1047" s="15"/>
      <c r="E1047" s="15"/>
      <c r="J1047" s="48"/>
    </row>
    <row r="1048">
      <c r="A1048" s="15"/>
      <c r="B1048" s="15"/>
      <c r="C1048" s="15"/>
      <c r="D1048" s="15"/>
      <c r="E1048" s="15"/>
      <c r="J1048" s="48"/>
    </row>
    <row r="1049">
      <c r="A1049" s="15"/>
      <c r="B1049" s="15"/>
      <c r="C1049" s="15"/>
      <c r="D1049" s="15"/>
      <c r="E1049" s="15"/>
      <c r="J1049" s="48"/>
    </row>
    <row r="1050">
      <c r="A1050" s="15"/>
      <c r="B1050" s="15"/>
      <c r="C1050" s="15"/>
      <c r="D1050" s="15"/>
      <c r="E1050" s="15"/>
      <c r="J1050" s="48"/>
    </row>
    <row r="1051">
      <c r="A1051" s="15"/>
      <c r="B1051" s="15"/>
      <c r="C1051" s="15"/>
      <c r="D1051" s="15"/>
      <c r="E1051" s="15"/>
      <c r="J1051" s="48"/>
    </row>
    <row r="1052">
      <c r="A1052" s="15"/>
      <c r="B1052" s="15"/>
      <c r="C1052" s="15"/>
      <c r="D1052" s="15"/>
      <c r="E1052" s="15"/>
      <c r="J1052" s="48"/>
    </row>
    <row r="1053">
      <c r="A1053" s="15"/>
      <c r="B1053" s="15"/>
      <c r="C1053" s="15"/>
      <c r="D1053" s="15"/>
      <c r="E1053" s="15"/>
      <c r="J1053" s="48"/>
    </row>
    <row r="1054">
      <c r="A1054" s="15"/>
      <c r="B1054" s="15"/>
      <c r="C1054" s="15"/>
      <c r="D1054" s="15"/>
      <c r="E1054" s="15"/>
      <c r="J1054" s="48"/>
    </row>
    <row r="1055">
      <c r="A1055" s="15"/>
      <c r="B1055" s="15"/>
      <c r="C1055" s="15"/>
      <c r="D1055" s="15"/>
      <c r="E1055" s="15"/>
      <c r="J1055" s="48"/>
    </row>
    <row r="1056">
      <c r="A1056" s="15"/>
      <c r="B1056" s="15"/>
      <c r="C1056" s="15"/>
      <c r="D1056" s="15"/>
      <c r="E1056" s="15"/>
      <c r="J1056" s="48"/>
    </row>
    <row r="1057">
      <c r="A1057" s="15"/>
      <c r="B1057" s="15"/>
      <c r="C1057" s="15"/>
      <c r="D1057" s="15"/>
      <c r="E1057" s="15"/>
      <c r="J1057" s="48"/>
    </row>
    <row r="1058">
      <c r="A1058" s="15"/>
      <c r="B1058" s="15"/>
      <c r="C1058" s="15"/>
      <c r="D1058" s="15"/>
      <c r="E1058" s="15"/>
      <c r="J1058" s="48"/>
    </row>
    <row r="1059">
      <c r="A1059" s="15"/>
      <c r="B1059" s="15"/>
      <c r="C1059" s="15"/>
      <c r="D1059" s="15"/>
      <c r="E1059" s="15"/>
      <c r="J1059" s="48"/>
    </row>
    <row r="1060">
      <c r="A1060" s="15"/>
      <c r="B1060" s="15"/>
      <c r="C1060" s="15"/>
      <c r="D1060" s="15"/>
      <c r="E1060" s="15"/>
      <c r="J1060" s="48"/>
    </row>
    <row r="1061">
      <c r="A1061" s="15"/>
      <c r="B1061" s="15"/>
      <c r="C1061" s="15"/>
      <c r="D1061" s="15"/>
      <c r="E1061" s="15"/>
      <c r="J1061" s="48"/>
    </row>
    <row r="1062">
      <c r="A1062" s="15"/>
      <c r="B1062" s="15"/>
      <c r="C1062" s="15"/>
      <c r="D1062" s="15"/>
      <c r="E1062" s="15"/>
      <c r="J1062" s="48"/>
    </row>
    <row r="1063">
      <c r="A1063" s="15"/>
      <c r="B1063" s="15"/>
      <c r="C1063" s="15"/>
      <c r="D1063" s="15"/>
      <c r="E1063" s="15"/>
      <c r="J1063" s="48"/>
    </row>
    <row r="1064">
      <c r="A1064" s="15"/>
      <c r="B1064" s="15"/>
      <c r="C1064" s="15"/>
      <c r="D1064" s="15"/>
      <c r="E1064" s="15"/>
      <c r="J1064" s="48"/>
    </row>
    <row r="1065">
      <c r="A1065" s="15"/>
      <c r="B1065" s="15"/>
      <c r="C1065" s="15"/>
      <c r="D1065" s="15"/>
      <c r="E1065" s="15"/>
      <c r="J1065" s="48"/>
    </row>
    <row r="1066">
      <c r="A1066" s="15"/>
      <c r="B1066" s="15"/>
      <c r="C1066" s="15"/>
      <c r="D1066" s="15"/>
      <c r="E1066" s="15"/>
      <c r="J1066" s="48"/>
    </row>
    <row r="1067">
      <c r="A1067" s="15"/>
      <c r="B1067" s="15"/>
      <c r="C1067" s="15"/>
      <c r="D1067" s="15"/>
      <c r="E1067" s="15"/>
      <c r="J1067" s="48"/>
    </row>
    <row r="1068">
      <c r="A1068" s="15"/>
      <c r="B1068" s="15"/>
      <c r="C1068" s="15"/>
      <c r="D1068" s="15"/>
      <c r="E1068" s="15"/>
      <c r="J1068" s="48"/>
    </row>
    <row r="1069">
      <c r="A1069" s="15"/>
      <c r="B1069" s="15"/>
      <c r="C1069" s="15"/>
      <c r="D1069" s="15"/>
      <c r="E1069" s="15"/>
      <c r="J1069" s="48"/>
    </row>
    <row r="1070">
      <c r="A1070" s="15"/>
      <c r="B1070" s="15"/>
      <c r="C1070" s="15"/>
      <c r="D1070" s="15"/>
      <c r="E1070" s="15"/>
      <c r="J1070" s="48"/>
    </row>
    <row r="1071">
      <c r="A1071" s="15"/>
      <c r="B1071" s="15"/>
      <c r="C1071" s="15"/>
      <c r="D1071" s="15"/>
      <c r="E1071" s="15"/>
      <c r="J1071" s="48"/>
    </row>
    <row r="1072">
      <c r="A1072" s="15"/>
      <c r="B1072" s="15"/>
      <c r="C1072" s="15"/>
      <c r="D1072" s="15"/>
      <c r="E1072" s="15"/>
      <c r="J1072" s="48"/>
    </row>
    <row r="1073">
      <c r="A1073" s="15"/>
      <c r="B1073" s="15"/>
      <c r="C1073" s="15"/>
      <c r="D1073" s="15"/>
      <c r="E1073" s="15"/>
      <c r="J1073" s="48"/>
    </row>
    <row r="1074">
      <c r="A1074" s="15"/>
      <c r="B1074" s="15"/>
      <c r="C1074" s="15"/>
      <c r="D1074" s="15"/>
      <c r="E1074" s="15"/>
      <c r="J1074" s="48"/>
    </row>
    <row r="1075">
      <c r="A1075" s="15"/>
      <c r="B1075" s="15"/>
      <c r="C1075" s="15"/>
      <c r="D1075" s="15"/>
      <c r="E1075" s="15"/>
      <c r="J1075" s="48"/>
    </row>
    <row r="1076">
      <c r="A1076" s="15"/>
      <c r="B1076" s="15"/>
      <c r="C1076" s="15"/>
      <c r="D1076" s="15"/>
      <c r="E1076" s="15"/>
      <c r="J1076" s="48"/>
    </row>
    <row r="1077">
      <c r="A1077" s="15"/>
      <c r="B1077" s="15"/>
      <c r="C1077" s="15"/>
      <c r="D1077" s="15"/>
      <c r="E1077" s="15"/>
      <c r="J1077" s="48"/>
    </row>
    <row r="1078">
      <c r="A1078" s="15"/>
      <c r="B1078" s="15"/>
      <c r="C1078" s="15"/>
      <c r="D1078" s="15"/>
      <c r="E1078" s="15"/>
      <c r="J1078" s="48"/>
    </row>
    <row r="1079">
      <c r="A1079" s="15"/>
      <c r="B1079" s="15"/>
      <c r="C1079" s="15"/>
      <c r="D1079" s="15"/>
      <c r="E1079" s="15"/>
      <c r="J1079" s="48"/>
    </row>
    <row r="1080">
      <c r="A1080" s="15"/>
      <c r="B1080" s="15"/>
      <c r="C1080" s="15"/>
      <c r="D1080" s="15"/>
      <c r="E1080" s="15"/>
      <c r="J1080" s="48"/>
    </row>
    <row r="1081">
      <c r="A1081" s="15"/>
      <c r="B1081" s="15"/>
      <c r="C1081" s="15"/>
      <c r="D1081" s="15"/>
      <c r="E1081" s="15"/>
      <c r="J1081" s="48"/>
    </row>
    <row r="1082">
      <c r="A1082" s="15"/>
      <c r="B1082" s="15"/>
      <c r="C1082" s="15"/>
      <c r="D1082" s="15"/>
      <c r="E1082" s="15"/>
      <c r="J1082" s="48"/>
    </row>
    <row r="1083">
      <c r="A1083" s="15"/>
      <c r="B1083" s="15"/>
      <c r="C1083" s="15"/>
      <c r="D1083" s="15"/>
      <c r="E1083" s="15"/>
      <c r="J1083" s="48"/>
    </row>
    <row r="1084">
      <c r="A1084" s="15"/>
      <c r="B1084" s="15"/>
      <c r="C1084" s="15"/>
      <c r="D1084" s="15"/>
      <c r="E1084" s="15"/>
      <c r="J1084" s="48"/>
    </row>
    <row r="1085">
      <c r="A1085" s="15"/>
      <c r="B1085" s="15"/>
      <c r="C1085" s="15"/>
      <c r="D1085" s="15"/>
      <c r="E1085" s="15"/>
      <c r="J1085" s="48"/>
    </row>
    <row r="1086">
      <c r="A1086" s="15"/>
      <c r="B1086" s="15"/>
      <c r="C1086" s="15"/>
      <c r="D1086" s="15"/>
      <c r="E1086" s="15"/>
      <c r="J1086" s="48"/>
    </row>
    <row r="1087">
      <c r="A1087" s="15"/>
      <c r="B1087" s="15"/>
      <c r="C1087" s="15"/>
      <c r="D1087" s="15"/>
      <c r="E1087" s="15"/>
      <c r="J1087" s="48"/>
    </row>
    <row r="1088">
      <c r="A1088" s="15"/>
      <c r="B1088" s="15"/>
      <c r="C1088" s="15"/>
      <c r="D1088" s="15"/>
      <c r="E1088" s="15"/>
      <c r="J1088" s="4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3" max="3" width="38.13"/>
    <col customWidth="1" min="4" max="4" width="8.0"/>
    <col customWidth="1" min="5" max="5" width="6.63"/>
  </cols>
  <sheetData>
    <row r="1">
      <c r="A1" s="15" t="s">
        <v>0</v>
      </c>
      <c r="B1" s="15" t="s">
        <v>17526</v>
      </c>
      <c r="C1" s="15" t="s">
        <v>17527</v>
      </c>
      <c r="D1" s="15" t="s">
        <v>9248</v>
      </c>
      <c r="E1" s="15" t="s">
        <v>9249</v>
      </c>
      <c r="F1" s="15" t="s">
        <v>9250</v>
      </c>
      <c r="G1" s="15" t="s">
        <v>9251</v>
      </c>
    </row>
    <row r="2">
      <c r="A2" s="15" t="s">
        <v>17528</v>
      </c>
      <c r="B2" s="15" t="s">
        <v>12033</v>
      </c>
      <c r="C2" s="15" t="s">
        <v>9260</v>
      </c>
      <c r="D2" s="15" t="s">
        <v>9259</v>
      </c>
      <c r="E2" s="14" t="s">
        <v>5588</v>
      </c>
      <c r="F2" s="15" t="s">
        <v>9260</v>
      </c>
    </row>
    <row r="3">
      <c r="A3" s="15" t="s">
        <v>17529</v>
      </c>
      <c r="B3" s="15" t="s">
        <v>27</v>
      </c>
      <c r="C3" s="15" t="s">
        <v>12036</v>
      </c>
      <c r="D3" s="15" t="s">
        <v>9263</v>
      </c>
      <c r="E3" s="14" t="s">
        <v>5591</v>
      </c>
      <c r="F3" s="15" t="s">
        <v>9264</v>
      </c>
    </row>
    <row r="4">
      <c r="A4" s="15" t="s">
        <v>17530</v>
      </c>
      <c r="B4" s="15" t="s">
        <v>35</v>
      </c>
      <c r="C4" s="15" t="s">
        <v>12039</v>
      </c>
      <c r="D4" s="15" t="s">
        <v>9265</v>
      </c>
      <c r="E4" s="14" t="s">
        <v>5594</v>
      </c>
      <c r="F4" s="15" t="s">
        <v>9266</v>
      </c>
    </row>
    <row r="5">
      <c r="A5" s="15" t="s">
        <v>17531</v>
      </c>
      <c r="B5" s="15" t="s">
        <v>12042</v>
      </c>
      <c r="C5" s="15" t="s">
        <v>12043</v>
      </c>
      <c r="D5" s="15" t="s">
        <v>9267</v>
      </c>
      <c r="E5" s="14" t="s">
        <v>5597</v>
      </c>
      <c r="F5" s="15" t="s">
        <v>9268</v>
      </c>
    </row>
    <row r="6">
      <c r="A6" s="15" t="s">
        <v>17532</v>
      </c>
      <c r="B6" s="15" t="s">
        <v>17533</v>
      </c>
      <c r="C6" s="15" t="s">
        <v>17534</v>
      </c>
      <c r="D6" s="15"/>
      <c r="E6" s="14"/>
      <c r="F6" s="15"/>
      <c r="G6" s="15">
        <v>14.0</v>
      </c>
      <c r="H6" s="15">
        <v>8.0</v>
      </c>
      <c r="I6" s="15">
        <v>11.0</v>
      </c>
    </row>
    <row r="7">
      <c r="A7" s="15" t="s">
        <v>17535</v>
      </c>
      <c r="B7" s="15" t="s">
        <v>12046</v>
      </c>
      <c r="C7" s="15" t="s">
        <v>12047</v>
      </c>
      <c r="D7" s="15" t="s">
        <v>9270</v>
      </c>
      <c r="E7" s="14" t="s">
        <v>5600</v>
      </c>
      <c r="F7" s="15" t="s">
        <v>9271</v>
      </c>
    </row>
    <row r="8">
      <c r="A8" s="15" t="s">
        <v>17536</v>
      </c>
      <c r="B8" s="15" t="s">
        <v>62</v>
      </c>
      <c r="C8" s="15" t="s">
        <v>12052</v>
      </c>
      <c r="D8" s="15" t="s">
        <v>9272</v>
      </c>
      <c r="E8" s="14" t="s">
        <v>5603</v>
      </c>
      <c r="F8" s="15" t="s">
        <v>9273</v>
      </c>
    </row>
    <row r="9">
      <c r="A9" s="15" t="s">
        <v>17537</v>
      </c>
      <c r="B9" s="15" t="s">
        <v>12057</v>
      </c>
      <c r="C9" s="15" t="s">
        <v>12058</v>
      </c>
      <c r="D9" s="15" t="s">
        <v>9274</v>
      </c>
      <c r="E9" s="14" t="s">
        <v>5606</v>
      </c>
      <c r="F9" s="15" t="s">
        <v>9275</v>
      </c>
    </row>
    <row r="10">
      <c r="A10" s="15" t="s">
        <v>17538</v>
      </c>
      <c r="B10" s="15" t="s">
        <v>12063</v>
      </c>
      <c r="C10" s="15" t="s">
        <v>12064</v>
      </c>
      <c r="D10" s="15" t="s">
        <v>9277</v>
      </c>
      <c r="E10" s="14" t="s">
        <v>5609</v>
      </c>
      <c r="F10" s="15" t="s">
        <v>9278</v>
      </c>
    </row>
    <row r="11">
      <c r="A11" s="15" t="s">
        <v>17539</v>
      </c>
      <c r="B11" s="15" t="s">
        <v>86</v>
      </c>
      <c r="C11" s="15" t="s">
        <v>12069</v>
      </c>
      <c r="D11" s="15" t="s">
        <v>9280</v>
      </c>
      <c r="E11" s="14" t="s">
        <v>5612</v>
      </c>
      <c r="F11" s="15" t="s">
        <v>9281</v>
      </c>
    </row>
    <row r="12">
      <c r="A12" s="15" t="s">
        <v>17540</v>
      </c>
      <c r="B12" s="15" t="s">
        <v>94</v>
      </c>
      <c r="C12" s="15" t="s">
        <v>12074</v>
      </c>
      <c r="D12" s="15" t="s">
        <v>9283</v>
      </c>
      <c r="E12" s="14" t="s">
        <v>5588</v>
      </c>
      <c r="F12" s="15" t="s">
        <v>9284</v>
      </c>
    </row>
    <row r="13">
      <c r="A13" s="15" t="s">
        <v>17541</v>
      </c>
      <c r="B13" s="15" t="s">
        <v>12079</v>
      </c>
      <c r="C13" s="15" t="s">
        <v>12080</v>
      </c>
      <c r="D13" s="15" t="s">
        <v>9285</v>
      </c>
      <c r="E13" s="14" t="s">
        <v>5618</v>
      </c>
      <c r="F13" s="15" t="s">
        <v>9286</v>
      </c>
    </row>
    <row r="14">
      <c r="A14" s="15" t="s">
        <v>17542</v>
      </c>
      <c r="B14" s="15" t="s">
        <v>12085</v>
      </c>
      <c r="C14" s="15" t="s">
        <v>12086</v>
      </c>
      <c r="D14" s="15" t="s">
        <v>9288</v>
      </c>
      <c r="E14" s="14" t="s">
        <v>5621</v>
      </c>
      <c r="F14" s="15" t="s">
        <v>9289</v>
      </c>
    </row>
    <row r="15">
      <c r="A15" s="15" t="s">
        <v>17543</v>
      </c>
      <c r="B15" s="15" t="s">
        <v>12092</v>
      </c>
      <c r="C15" s="15" t="s">
        <v>12093</v>
      </c>
      <c r="D15" s="15" t="s">
        <v>9292</v>
      </c>
      <c r="E15" s="14" t="s">
        <v>5624</v>
      </c>
      <c r="F15" s="15" t="s">
        <v>9293</v>
      </c>
    </row>
    <row r="16">
      <c r="A16" s="15" t="s">
        <v>17544</v>
      </c>
      <c r="B16" s="15" t="s">
        <v>126</v>
      </c>
      <c r="C16" s="15" t="s">
        <v>12098</v>
      </c>
      <c r="D16" s="15" t="s">
        <v>9295</v>
      </c>
      <c r="E16" s="14" t="s">
        <v>5626</v>
      </c>
      <c r="F16" s="15" t="s">
        <v>9296</v>
      </c>
    </row>
    <row r="17">
      <c r="A17" s="15" t="s">
        <v>17545</v>
      </c>
      <c r="B17" s="15" t="s">
        <v>12101</v>
      </c>
      <c r="C17" s="15" t="s">
        <v>12102</v>
      </c>
      <c r="D17" s="15" t="s">
        <v>9297</v>
      </c>
      <c r="E17" s="14" t="s">
        <v>5629</v>
      </c>
      <c r="F17" s="15" t="s">
        <v>9298</v>
      </c>
    </row>
    <row r="18">
      <c r="A18" s="15" t="s">
        <v>17546</v>
      </c>
      <c r="B18" s="15" t="s">
        <v>144</v>
      </c>
      <c r="C18" s="15" t="s">
        <v>12105</v>
      </c>
      <c r="D18" s="15" t="s">
        <v>9299</v>
      </c>
      <c r="E18" s="14" t="s">
        <v>5632</v>
      </c>
      <c r="F18" s="15" t="s">
        <v>9300</v>
      </c>
    </row>
    <row r="19">
      <c r="A19" s="15" t="s">
        <v>17547</v>
      </c>
      <c r="B19" s="15" t="s">
        <v>12108</v>
      </c>
      <c r="C19" s="15" t="s">
        <v>12109</v>
      </c>
      <c r="D19" s="15" t="s">
        <v>9302</v>
      </c>
      <c r="E19" s="14" t="s">
        <v>5635</v>
      </c>
      <c r="F19" s="15" t="s">
        <v>9303</v>
      </c>
    </row>
    <row r="20">
      <c r="A20" s="15" t="s">
        <v>17548</v>
      </c>
      <c r="B20" s="15" t="s">
        <v>12112</v>
      </c>
      <c r="C20" s="15" t="s">
        <v>12113</v>
      </c>
      <c r="D20" s="15" t="s">
        <v>9304</v>
      </c>
      <c r="E20" s="14" t="s">
        <v>5638</v>
      </c>
      <c r="F20" s="15" t="s">
        <v>9305</v>
      </c>
    </row>
    <row r="21">
      <c r="A21" s="15" t="s">
        <v>17549</v>
      </c>
      <c r="B21" s="15" t="s">
        <v>12116</v>
      </c>
      <c r="C21" s="15" t="s">
        <v>12117</v>
      </c>
      <c r="D21" s="15" t="s">
        <v>9308</v>
      </c>
      <c r="E21" s="14" t="s">
        <v>5641</v>
      </c>
      <c r="F21" s="15" t="s">
        <v>9309</v>
      </c>
    </row>
    <row r="22">
      <c r="A22" s="15" t="s">
        <v>17550</v>
      </c>
      <c r="B22" s="15" t="s">
        <v>12120</v>
      </c>
      <c r="C22" s="15" t="s">
        <v>12121</v>
      </c>
      <c r="D22" s="15" t="s">
        <v>9311</v>
      </c>
      <c r="E22" s="14" t="s">
        <v>5644</v>
      </c>
      <c r="F22" s="15" t="s">
        <v>9312</v>
      </c>
    </row>
    <row r="23">
      <c r="A23" s="15" t="s">
        <v>17551</v>
      </c>
      <c r="B23" s="15" t="s">
        <v>12124</v>
      </c>
      <c r="C23" s="15" t="s">
        <v>12125</v>
      </c>
      <c r="D23" s="15" t="s">
        <v>9314</v>
      </c>
      <c r="E23" s="14" t="s">
        <v>5646</v>
      </c>
      <c r="F23" s="15" t="s">
        <v>9315</v>
      </c>
    </row>
    <row r="24">
      <c r="A24" s="15" t="s">
        <v>17552</v>
      </c>
      <c r="B24" s="15" t="s">
        <v>12128</v>
      </c>
      <c r="C24" s="15" t="s">
        <v>12129</v>
      </c>
      <c r="D24" s="15" t="s">
        <v>9317</v>
      </c>
      <c r="E24" s="14" t="s">
        <v>5649</v>
      </c>
      <c r="F24" s="15" t="s">
        <v>9318</v>
      </c>
    </row>
    <row r="25">
      <c r="A25" s="15" t="s">
        <v>17553</v>
      </c>
      <c r="B25" s="15" t="s">
        <v>12132</v>
      </c>
      <c r="C25" s="15" t="s">
        <v>12133</v>
      </c>
      <c r="D25" s="15" t="s">
        <v>9320</v>
      </c>
      <c r="E25" s="14" t="s">
        <v>5652</v>
      </c>
      <c r="F25" s="15" t="s">
        <v>9321</v>
      </c>
    </row>
    <row r="26">
      <c r="A26" s="15" t="s">
        <v>17554</v>
      </c>
      <c r="B26" s="15" t="s">
        <v>208</v>
      </c>
      <c r="C26" s="15" t="s">
        <v>12136</v>
      </c>
      <c r="D26" s="15" t="s">
        <v>9322</v>
      </c>
      <c r="E26" s="14" t="s">
        <v>5654</v>
      </c>
      <c r="F26" s="15" t="s">
        <v>9323</v>
      </c>
    </row>
    <row r="27">
      <c r="A27" s="15" t="s">
        <v>17555</v>
      </c>
      <c r="B27" s="15" t="s">
        <v>12139</v>
      </c>
      <c r="C27" s="15" t="s">
        <v>12140</v>
      </c>
      <c r="D27" s="15" t="s">
        <v>9324</v>
      </c>
      <c r="E27" s="14" t="s">
        <v>5657</v>
      </c>
      <c r="F27" s="15" t="s">
        <v>9325</v>
      </c>
    </row>
    <row r="28">
      <c r="A28" s="15" t="s">
        <v>17556</v>
      </c>
      <c r="B28" s="15" t="s">
        <v>12143</v>
      </c>
      <c r="C28" s="15" t="s">
        <v>12144</v>
      </c>
      <c r="D28" s="15" t="s">
        <v>9327</v>
      </c>
      <c r="E28" s="14" t="s">
        <v>5659</v>
      </c>
      <c r="F28" s="15" t="s">
        <v>9328</v>
      </c>
    </row>
    <row r="29">
      <c r="A29" s="15" t="s">
        <v>17557</v>
      </c>
      <c r="B29" s="15" t="s">
        <v>12147</v>
      </c>
      <c r="C29" s="15" t="s">
        <v>12148</v>
      </c>
      <c r="D29" s="15" t="s">
        <v>9330</v>
      </c>
      <c r="E29" s="14" t="s">
        <v>5661</v>
      </c>
      <c r="F29" s="15" t="s">
        <v>9331</v>
      </c>
    </row>
    <row r="30">
      <c r="A30" s="15" t="s">
        <v>17558</v>
      </c>
      <c r="B30" s="15" t="s">
        <v>12149</v>
      </c>
      <c r="C30" s="15" t="s">
        <v>12150</v>
      </c>
      <c r="D30" s="15" t="s">
        <v>9332</v>
      </c>
      <c r="E30" s="14" t="s">
        <v>5664</v>
      </c>
      <c r="F30" s="15" t="s">
        <v>9333</v>
      </c>
    </row>
    <row r="31">
      <c r="A31" s="15" t="s">
        <v>17559</v>
      </c>
      <c r="B31" s="15" t="s">
        <v>12153</v>
      </c>
      <c r="C31" s="15" t="s">
        <v>12154</v>
      </c>
      <c r="D31" s="15" t="s">
        <v>9335</v>
      </c>
      <c r="E31" s="14" t="s">
        <v>5666</v>
      </c>
      <c r="F31" s="15" t="s">
        <v>9336</v>
      </c>
      <c r="G31" s="15" t="s">
        <v>17560</v>
      </c>
    </row>
    <row r="32">
      <c r="D32" s="15" t="s">
        <v>9338</v>
      </c>
      <c r="E32" s="14" t="s">
        <v>5669</v>
      </c>
      <c r="F32" s="15" t="s">
        <v>9339</v>
      </c>
      <c r="G32" s="15" t="s">
        <v>251</v>
      </c>
    </row>
    <row r="33">
      <c r="D33" s="15" t="s">
        <v>9340</v>
      </c>
      <c r="E33" s="14" t="s">
        <v>5671</v>
      </c>
      <c r="F33" s="15" t="s">
        <v>9341</v>
      </c>
      <c r="G33" s="15" t="s">
        <v>253</v>
      </c>
    </row>
    <row r="34">
      <c r="D34" s="15" t="s">
        <v>9343</v>
      </c>
      <c r="E34" s="14" t="s">
        <v>5674</v>
      </c>
      <c r="F34" s="15" t="s">
        <v>9344</v>
      </c>
      <c r="G34" s="15" t="s">
        <v>259</v>
      </c>
    </row>
    <row r="35">
      <c r="D35" s="15" t="s">
        <v>9345</v>
      </c>
      <c r="E35" s="14" t="s">
        <v>5676</v>
      </c>
      <c r="F35" s="15" t="s">
        <v>9346</v>
      </c>
      <c r="G35" s="21" t="s">
        <v>17561</v>
      </c>
    </row>
    <row r="36">
      <c r="D36" s="15" t="s">
        <v>9348</v>
      </c>
      <c r="E36" s="14" t="s">
        <v>5678</v>
      </c>
      <c r="F36" s="15" t="s">
        <v>9349</v>
      </c>
      <c r="G36" s="15" t="s">
        <v>267</v>
      </c>
    </row>
    <row r="37">
      <c r="D37" s="15" t="s">
        <v>9351</v>
      </c>
      <c r="E37" s="14" t="s">
        <v>5680</v>
      </c>
      <c r="F37" s="15" t="s">
        <v>9352</v>
      </c>
      <c r="G37" s="15" t="s">
        <v>273</v>
      </c>
    </row>
    <row r="38">
      <c r="D38" s="15" t="s">
        <v>9353</v>
      </c>
      <c r="E38" s="14" t="s">
        <v>5682</v>
      </c>
      <c r="F38" s="15" t="s">
        <v>9354</v>
      </c>
      <c r="G38" s="15" t="s">
        <v>275</v>
      </c>
    </row>
    <row r="39">
      <c r="A39" s="15" t="s">
        <v>17562</v>
      </c>
      <c r="B39" s="15" t="s">
        <v>12163</v>
      </c>
      <c r="C39" s="15" t="s">
        <v>12164</v>
      </c>
      <c r="D39" s="15" t="s">
        <v>9355</v>
      </c>
      <c r="E39" s="14" t="s">
        <v>5684</v>
      </c>
      <c r="F39" s="15" t="s">
        <v>9356</v>
      </c>
      <c r="G39" s="15" t="s">
        <v>277</v>
      </c>
    </row>
    <row r="40">
      <c r="A40" s="15" t="s">
        <v>17563</v>
      </c>
      <c r="B40" s="15" t="s">
        <v>12167</v>
      </c>
      <c r="C40" s="15" t="s">
        <v>12168</v>
      </c>
      <c r="D40" s="15" t="s">
        <v>9357</v>
      </c>
      <c r="E40" s="14" t="s">
        <v>5687</v>
      </c>
      <c r="F40" s="15" t="s">
        <v>9358</v>
      </c>
      <c r="G40" s="15" t="s">
        <v>12167</v>
      </c>
    </row>
    <row r="41">
      <c r="A41" s="15" t="s">
        <v>17564</v>
      </c>
      <c r="B41" s="15" t="s">
        <v>12171</v>
      </c>
      <c r="C41" s="15" t="s">
        <v>12172</v>
      </c>
      <c r="D41" s="15" t="s">
        <v>9359</v>
      </c>
      <c r="E41" s="14" t="s">
        <v>5689</v>
      </c>
      <c r="F41" s="15" t="s">
        <v>9360</v>
      </c>
      <c r="G41" s="15" t="s">
        <v>12171</v>
      </c>
    </row>
    <row r="42">
      <c r="A42" s="15" t="s">
        <v>17565</v>
      </c>
      <c r="B42" s="15" t="s">
        <v>12175</v>
      </c>
      <c r="C42" s="15" t="s">
        <v>12176</v>
      </c>
      <c r="D42" s="15" t="s">
        <v>9362</v>
      </c>
      <c r="E42" s="14" t="s">
        <v>5692</v>
      </c>
      <c r="F42" s="15" t="s">
        <v>9363</v>
      </c>
      <c r="G42" s="15" t="s">
        <v>17566</v>
      </c>
    </row>
    <row r="43">
      <c r="A43" s="15"/>
      <c r="B43" s="15"/>
      <c r="C43" s="15"/>
      <c r="D43" s="15" t="s">
        <v>9364</v>
      </c>
      <c r="E43" s="14" t="s">
        <v>5694</v>
      </c>
      <c r="F43" s="15" t="s">
        <v>9365</v>
      </c>
      <c r="G43" s="15" t="s">
        <v>17567</v>
      </c>
    </row>
    <row r="44">
      <c r="A44" s="15" t="s">
        <v>17568</v>
      </c>
      <c r="B44" s="15" t="s">
        <v>12181</v>
      </c>
      <c r="C44" s="15" t="s">
        <v>12182</v>
      </c>
      <c r="D44" s="15" t="s">
        <v>9367</v>
      </c>
      <c r="E44" s="14" t="s">
        <v>5696</v>
      </c>
      <c r="F44" s="15" t="s">
        <v>9368</v>
      </c>
      <c r="G44" s="15" t="s">
        <v>17569</v>
      </c>
    </row>
    <row r="45">
      <c r="A45" s="15" t="s">
        <v>17570</v>
      </c>
      <c r="B45" s="15" t="s">
        <v>12183</v>
      </c>
      <c r="C45" s="15" t="s">
        <v>12184</v>
      </c>
      <c r="D45" s="15" t="s">
        <v>9370</v>
      </c>
      <c r="E45" s="14" t="s">
        <v>5699</v>
      </c>
      <c r="F45" s="15" t="s">
        <v>9371</v>
      </c>
      <c r="G45" s="15" t="s">
        <v>17571</v>
      </c>
      <c r="H45" s="15" t="s">
        <v>17572</v>
      </c>
    </row>
    <row r="46">
      <c r="A46" s="15"/>
      <c r="B46" s="15"/>
      <c r="C46" s="15"/>
      <c r="D46" s="15" t="s">
        <v>9373</v>
      </c>
      <c r="E46" s="14" t="s">
        <v>5701</v>
      </c>
      <c r="F46" s="15" t="s">
        <v>9374</v>
      </c>
    </row>
    <row r="47">
      <c r="A47" s="15" t="s">
        <v>17573</v>
      </c>
      <c r="B47" s="15" t="s">
        <v>12185</v>
      </c>
      <c r="C47" s="15" t="s">
        <v>12186</v>
      </c>
      <c r="D47" s="15" t="s">
        <v>9375</v>
      </c>
      <c r="E47" s="14" t="s">
        <v>5703</v>
      </c>
      <c r="F47" s="15" t="s">
        <v>9376</v>
      </c>
    </row>
    <row r="48">
      <c r="A48" s="15"/>
      <c r="B48" s="15"/>
      <c r="C48" s="15"/>
      <c r="D48" s="15" t="s">
        <v>9378</v>
      </c>
      <c r="E48" s="14" t="s">
        <v>5705</v>
      </c>
      <c r="F48" s="15" t="s">
        <v>9379</v>
      </c>
    </row>
    <row r="49">
      <c r="A49" s="15" t="s">
        <v>17574</v>
      </c>
      <c r="B49" s="15" t="s">
        <v>12187</v>
      </c>
      <c r="C49" s="15" t="s">
        <v>12188</v>
      </c>
      <c r="D49" s="15" t="s">
        <v>9381</v>
      </c>
      <c r="E49" s="14" t="s">
        <v>5707</v>
      </c>
      <c r="F49" s="15" t="s">
        <v>9382</v>
      </c>
    </row>
    <row r="50">
      <c r="A50" s="15" t="s">
        <v>17575</v>
      </c>
      <c r="B50" s="15" t="s">
        <v>12189</v>
      </c>
      <c r="C50" s="15" t="s">
        <v>12190</v>
      </c>
      <c r="D50" s="15" t="s">
        <v>9384</v>
      </c>
      <c r="E50" s="14" t="s">
        <v>5709</v>
      </c>
      <c r="F50" s="15" t="s">
        <v>9385</v>
      </c>
    </row>
    <row r="51">
      <c r="A51" s="15" t="s">
        <v>17576</v>
      </c>
      <c r="B51" s="15" t="s">
        <v>12193</v>
      </c>
      <c r="C51" s="15" t="s">
        <v>12194</v>
      </c>
      <c r="D51" s="15" t="s">
        <v>9387</v>
      </c>
      <c r="E51" s="14" t="s">
        <v>5711</v>
      </c>
      <c r="F51" s="15" t="s">
        <v>9388</v>
      </c>
    </row>
    <row r="52">
      <c r="A52" s="15" t="s">
        <v>17577</v>
      </c>
      <c r="B52" s="15" t="s">
        <v>12197</v>
      </c>
      <c r="C52" s="15" t="s">
        <v>12198</v>
      </c>
      <c r="D52" s="15" t="s">
        <v>9390</v>
      </c>
      <c r="E52" s="14" t="s">
        <v>5714</v>
      </c>
      <c r="F52" s="15" t="s">
        <v>9391</v>
      </c>
    </row>
    <row r="53">
      <c r="A53" s="15" t="s">
        <v>17578</v>
      </c>
      <c r="B53" s="15" t="s">
        <v>12201</v>
      </c>
      <c r="C53" s="15" t="s">
        <v>12202</v>
      </c>
      <c r="D53" s="15" t="s">
        <v>9395</v>
      </c>
      <c r="E53" s="14" t="s">
        <v>5719</v>
      </c>
      <c r="F53" s="15" t="s">
        <v>9396</v>
      </c>
    </row>
    <row r="54">
      <c r="A54" s="15" t="s">
        <v>17579</v>
      </c>
      <c r="B54" s="15" t="s">
        <v>12207</v>
      </c>
      <c r="C54" s="15" t="s">
        <v>12208</v>
      </c>
      <c r="D54" s="15" t="s">
        <v>9398</v>
      </c>
      <c r="E54" s="14" t="s">
        <v>5722</v>
      </c>
      <c r="F54" s="15" t="s">
        <v>9399</v>
      </c>
    </row>
    <row r="55">
      <c r="A55" s="15" t="s">
        <v>17580</v>
      </c>
      <c r="B55" s="15" t="s">
        <v>12211</v>
      </c>
      <c r="C55" s="15" t="s">
        <v>12212</v>
      </c>
      <c r="D55" s="15" t="s">
        <v>9401</v>
      </c>
      <c r="E55" s="14" t="s">
        <v>5724</v>
      </c>
      <c r="F55" s="15" t="s">
        <v>9402</v>
      </c>
    </row>
    <row r="56">
      <c r="A56" s="15" t="s">
        <v>17581</v>
      </c>
      <c r="B56" s="15" t="s">
        <v>12215</v>
      </c>
      <c r="C56" s="15" t="s">
        <v>12216</v>
      </c>
      <c r="D56" s="15" t="s">
        <v>9404</v>
      </c>
      <c r="E56" s="14" t="s">
        <v>5726</v>
      </c>
      <c r="F56" s="15" t="s">
        <v>9405</v>
      </c>
    </row>
    <row r="57">
      <c r="A57" s="15" t="s">
        <v>17582</v>
      </c>
      <c r="B57" s="15" t="s">
        <v>12219</v>
      </c>
      <c r="C57" s="15" t="s">
        <v>12220</v>
      </c>
      <c r="D57" s="15" t="s">
        <v>9407</v>
      </c>
      <c r="E57" s="14" t="s">
        <v>5729</v>
      </c>
      <c r="F57" s="15" t="s">
        <v>9408</v>
      </c>
    </row>
    <row r="58">
      <c r="A58" s="15" t="s">
        <v>17583</v>
      </c>
      <c r="B58" s="15" t="s">
        <v>12223</v>
      </c>
      <c r="C58" s="15" t="s">
        <v>12224</v>
      </c>
      <c r="D58" s="15" t="s">
        <v>9410</v>
      </c>
      <c r="E58" s="14" t="s">
        <v>5731</v>
      </c>
      <c r="F58" s="15" t="s">
        <v>9411</v>
      </c>
    </row>
    <row r="59">
      <c r="A59" s="15" t="s">
        <v>17584</v>
      </c>
      <c r="B59" s="15" t="s">
        <v>12227</v>
      </c>
      <c r="C59" s="15" t="s">
        <v>12228</v>
      </c>
      <c r="D59" s="15" t="s">
        <v>9412</v>
      </c>
      <c r="E59" s="14" t="s">
        <v>5733</v>
      </c>
      <c r="F59" s="15" t="s">
        <v>9413</v>
      </c>
    </row>
    <row r="60">
      <c r="A60" s="15" t="s">
        <v>17585</v>
      </c>
      <c r="B60" s="15" t="s">
        <v>12231</v>
      </c>
      <c r="C60" s="15" t="s">
        <v>12232</v>
      </c>
      <c r="D60" s="15" t="s">
        <v>9415</v>
      </c>
      <c r="E60" s="14" t="s">
        <v>5735</v>
      </c>
      <c r="F60" s="15" t="s">
        <v>9416</v>
      </c>
    </row>
    <row r="61">
      <c r="A61" s="15" t="s">
        <v>17586</v>
      </c>
      <c r="B61" s="15" t="s">
        <v>12235</v>
      </c>
      <c r="C61" s="15" t="s">
        <v>12236</v>
      </c>
      <c r="D61" s="15" t="s">
        <v>9418</v>
      </c>
      <c r="E61" s="14" t="s">
        <v>5738</v>
      </c>
      <c r="F61" s="15" t="s">
        <v>9419</v>
      </c>
    </row>
    <row r="62">
      <c r="A62" s="15" t="s">
        <v>17587</v>
      </c>
      <c r="B62" s="15" t="s">
        <v>12239</v>
      </c>
      <c r="C62" s="15" t="s">
        <v>12240</v>
      </c>
      <c r="D62" s="15" t="s">
        <v>9421</v>
      </c>
      <c r="E62" s="14" t="s">
        <v>5740</v>
      </c>
      <c r="F62" s="15" t="s">
        <v>9422</v>
      </c>
    </row>
    <row r="63">
      <c r="A63" s="15" t="s">
        <v>17588</v>
      </c>
      <c r="B63" s="15" t="s">
        <v>12243</v>
      </c>
      <c r="C63" s="15" t="s">
        <v>12244</v>
      </c>
      <c r="D63" s="15" t="s">
        <v>9424</v>
      </c>
      <c r="E63" s="14" t="s">
        <v>5742</v>
      </c>
      <c r="F63" s="15" t="s">
        <v>9425</v>
      </c>
    </row>
    <row r="64">
      <c r="A64" s="15" t="s">
        <v>17589</v>
      </c>
      <c r="B64" s="15" t="s">
        <v>12247</v>
      </c>
      <c r="C64" s="15" t="s">
        <v>12248</v>
      </c>
      <c r="D64" s="15" t="s">
        <v>9426</v>
      </c>
      <c r="E64" s="14" t="s">
        <v>5744</v>
      </c>
      <c r="F64" s="15" t="s">
        <v>9427</v>
      </c>
    </row>
    <row r="65">
      <c r="A65" s="15" t="s">
        <v>17590</v>
      </c>
      <c r="B65" s="15" t="s">
        <v>12251</v>
      </c>
      <c r="C65" s="15" t="s">
        <v>12252</v>
      </c>
      <c r="D65" s="15" t="s">
        <v>9429</v>
      </c>
      <c r="E65" s="14" t="s">
        <v>5746</v>
      </c>
      <c r="F65" s="15" t="s">
        <v>9430</v>
      </c>
    </row>
    <row r="66">
      <c r="A66" s="15" t="s">
        <v>17591</v>
      </c>
      <c r="B66" s="15" t="s">
        <v>12255</v>
      </c>
      <c r="C66" s="15" t="s">
        <v>12256</v>
      </c>
      <c r="D66" s="15" t="s">
        <v>9432</v>
      </c>
      <c r="E66" s="14" t="s">
        <v>5749</v>
      </c>
      <c r="F66" s="15" t="s">
        <v>9433</v>
      </c>
    </row>
    <row r="67">
      <c r="A67" s="15" t="s">
        <v>17592</v>
      </c>
      <c r="B67" s="15" t="s">
        <v>12259</v>
      </c>
      <c r="C67" s="15" t="s">
        <v>12260</v>
      </c>
      <c r="D67" s="15" t="s">
        <v>9435</v>
      </c>
      <c r="E67" s="14" t="s">
        <v>5751</v>
      </c>
      <c r="F67" s="15" t="s">
        <v>9436</v>
      </c>
    </row>
    <row r="68">
      <c r="A68" s="15" t="s">
        <v>17593</v>
      </c>
      <c r="B68" s="15" t="s">
        <v>12263</v>
      </c>
      <c r="C68" s="15" t="s">
        <v>12264</v>
      </c>
      <c r="D68" s="15" t="s">
        <v>9437</v>
      </c>
      <c r="E68" s="14" t="s">
        <v>5753</v>
      </c>
      <c r="F68" s="15" t="s">
        <v>9438</v>
      </c>
    </row>
    <row r="69">
      <c r="A69" s="15" t="s">
        <v>17594</v>
      </c>
      <c r="B69" s="15" t="s">
        <v>12267</v>
      </c>
      <c r="C69" s="15" t="s">
        <v>12268</v>
      </c>
      <c r="D69" s="15" t="s">
        <v>9439</v>
      </c>
      <c r="E69" s="14" t="s">
        <v>5755</v>
      </c>
      <c r="F69" s="15" t="s">
        <v>9440</v>
      </c>
    </row>
    <row r="70">
      <c r="D70" s="15" t="s">
        <v>9441</v>
      </c>
      <c r="E70" s="14" t="s">
        <v>5758</v>
      </c>
      <c r="F70" s="15" t="s">
        <v>9442</v>
      </c>
    </row>
    <row r="71">
      <c r="D71" s="15" t="s">
        <v>9444</v>
      </c>
      <c r="E71" s="14" t="s">
        <v>5760</v>
      </c>
      <c r="F71" s="15" t="s">
        <v>9445</v>
      </c>
    </row>
    <row r="72">
      <c r="A72" s="15" t="s">
        <v>17595</v>
      </c>
      <c r="B72" s="15" t="s">
        <v>519</v>
      </c>
      <c r="C72" s="15" t="s">
        <v>9448</v>
      </c>
      <c r="D72" s="15" t="s">
        <v>9447</v>
      </c>
      <c r="E72" s="14" t="s">
        <v>5762</v>
      </c>
      <c r="F72" s="15" t="s">
        <v>9448</v>
      </c>
    </row>
    <row r="73">
      <c r="D73" s="15" t="s">
        <v>9449</v>
      </c>
      <c r="E73" s="14" t="s">
        <v>5765</v>
      </c>
      <c r="F73" s="15" t="s">
        <v>9450</v>
      </c>
    </row>
    <row r="74">
      <c r="A74" s="15" t="s">
        <v>17596</v>
      </c>
      <c r="B74" s="15" t="s">
        <v>534</v>
      </c>
      <c r="C74" s="15" t="s">
        <v>12279</v>
      </c>
      <c r="D74" s="15" t="s">
        <v>9451</v>
      </c>
      <c r="E74" s="14" t="s">
        <v>5767</v>
      </c>
      <c r="F74" s="15" t="s">
        <v>9452</v>
      </c>
    </row>
    <row r="75">
      <c r="A75" s="15" t="s">
        <v>17597</v>
      </c>
      <c r="B75" s="15" t="s">
        <v>12282</v>
      </c>
      <c r="C75" s="15" t="s">
        <v>12283</v>
      </c>
      <c r="D75" s="15" t="s">
        <v>9453</v>
      </c>
      <c r="E75" s="14" t="s">
        <v>5769</v>
      </c>
      <c r="F75" s="15" t="s">
        <v>9454</v>
      </c>
    </row>
    <row r="76">
      <c r="A76" s="15" t="s">
        <v>17598</v>
      </c>
      <c r="B76" s="15" t="s">
        <v>550</v>
      </c>
      <c r="C76" s="15" t="s">
        <v>12286</v>
      </c>
      <c r="D76" s="15" t="s">
        <v>9455</v>
      </c>
      <c r="E76" s="14" t="s">
        <v>5772</v>
      </c>
      <c r="F76" s="15" t="s">
        <v>9456</v>
      </c>
    </row>
    <row r="77">
      <c r="A77" s="15" t="s">
        <v>17599</v>
      </c>
      <c r="B77" s="15" t="s">
        <v>12288</v>
      </c>
      <c r="C77" s="15" t="s">
        <v>12289</v>
      </c>
      <c r="D77" s="15" t="s">
        <v>9460</v>
      </c>
      <c r="E77" s="14" t="s">
        <v>15662</v>
      </c>
      <c r="F77" s="15" t="s">
        <v>15663</v>
      </c>
    </row>
    <row r="78">
      <c r="A78" s="15" t="s">
        <v>17600</v>
      </c>
      <c r="B78" s="15" t="s">
        <v>12294</v>
      </c>
      <c r="C78" s="15" t="s">
        <v>12295</v>
      </c>
      <c r="D78" s="15" t="s">
        <v>9463</v>
      </c>
      <c r="E78" s="14" t="s">
        <v>5777</v>
      </c>
      <c r="F78" s="15" t="s">
        <v>9464</v>
      </c>
    </row>
    <row r="79">
      <c r="A79" s="15" t="s">
        <v>17601</v>
      </c>
      <c r="B79" s="15" t="s">
        <v>12296</v>
      </c>
      <c r="C79" s="15" t="s">
        <v>12297</v>
      </c>
      <c r="D79" s="15" t="s">
        <v>9465</v>
      </c>
      <c r="E79" s="14" t="s">
        <v>5780</v>
      </c>
      <c r="F79" s="15" t="s">
        <v>9466</v>
      </c>
    </row>
    <row r="80">
      <c r="A80" s="15" t="s">
        <v>17602</v>
      </c>
      <c r="B80" s="15" t="s">
        <v>12300</v>
      </c>
      <c r="C80" s="15" t="s">
        <v>12301</v>
      </c>
      <c r="D80" s="15" t="s">
        <v>9468</v>
      </c>
      <c r="E80" s="14" t="s">
        <v>5782</v>
      </c>
      <c r="F80" s="15" t="s">
        <v>9469</v>
      </c>
    </row>
    <row r="81">
      <c r="A81" s="15" t="s">
        <v>17603</v>
      </c>
      <c r="B81" s="15" t="s">
        <v>12304</v>
      </c>
      <c r="C81" s="15" t="s">
        <v>12305</v>
      </c>
      <c r="D81" s="15" t="s">
        <v>9470</v>
      </c>
      <c r="E81" s="14" t="s">
        <v>5785</v>
      </c>
      <c r="F81" s="15" t="s">
        <v>9471</v>
      </c>
    </row>
    <row r="82">
      <c r="A82" s="15" t="s">
        <v>17604</v>
      </c>
      <c r="B82" s="15" t="s">
        <v>12308</v>
      </c>
      <c r="C82" s="15" t="s">
        <v>12309</v>
      </c>
      <c r="D82" s="15" t="s">
        <v>9473</v>
      </c>
      <c r="E82" s="14" t="s">
        <v>5788</v>
      </c>
      <c r="F82" s="15" t="s">
        <v>9474</v>
      </c>
    </row>
    <row r="83">
      <c r="D83" s="15" t="s">
        <v>9475</v>
      </c>
      <c r="E83" s="14" t="s">
        <v>5791</v>
      </c>
      <c r="F83" s="15" t="s">
        <v>9476</v>
      </c>
    </row>
    <row r="84">
      <c r="D84" s="15" t="s">
        <v>9478</v>
      </c>
      <c r="E84" s="14" t="s">
        <v>5793</v>
      </c>
      <c r="F84" s="15" t="s">
        <v>9479</v>
      </c>
    </row>
    <row r="85">
      <c r="D85" s="15" t="s">
        <v>9481</v>
      </c>
      <c r="E85" s="14" t="s">
        <v>5795</v>
      </c>
      <c r="F85" s="15" t="s">
        <v>9482</v>
      </c>
    </row>
    <row r="86">
      <c r="D86" s="15" t="s">
        <v>9484</v>
      </c>
      <c r="E86" s="14" t="s">
        <v>5797</v>
      </c>
      <c r="F86" s="15" t="s">
        <v>9485</v>
      </c>
    </row>
    <row r="87">
      <c r="A87" s="15" t="s">
        <v>17605</v>
      </c>
      <c r="B87" s="15" t="s">
        <v>12318</v>
      </c>
      <c r="C87" s="15" t="s">
        <v>12319</v>
      </c>
      <c r="D87" s="15" t="s">
        <v>9487</v>
      </c>
      <c r="E87" s="14" t="s">
        <v>5800</v>
      </c>
      <c r="F87" s="15" t="s">
        <v>9488</v>
      </c>
    </row>
    <row r="88">
      <c r="D88" s="15" t="s">
        <v>9490</v>
      </c>
      <c r="E88" s="14" t="s">
        <v>5803</v>
      </c>
      <c r="F88" s="15" t="s">
        <v>9491</v>
      </c>
    </row>
    <row r="89">
      <c r="D89" s="15" t="s">
        <v>9492</v>
      </c>
      <c r="E89" s="14" t="s">
        <v>5805</v>
      </c>
      <c r="F89" s="15" t="s">
        <v>9493</v>
      </c>
    </row>
    <row r="90">
      <c r="A90" s="15" t="s">
        <v>17606</v>
      </c>
      <c r="B90" s="15" t="s">
        <v>649</v>
      </c>
      <c r="C90" s="15" t="s">
        <v>12326</v>
      </c>
      <c r="D90" s="15" t="s">
        <v>9495</v>
      </c>
      <c r="E90" s="14" t="s">
        <v>5807</v>
      </c>
      <c r="F90" s="15" t="s">
        <v>9496</v>
      </c>
    </row>
    <row r="91">
      <c r="D91" s="15" t="s">
        <v>9498</v>
      </c>
      <c r="E91" s="14" t="s">
        <v>5810</v>
      </c>
      <c r="F91" s="15" t="s">
        <v>9499</v>
      </c>
    </row>
    <row r="92">
      <c r="A92" s="15" t="s">
        <v>17607</v>
      </c>
      <c r="B92" s="15" t="s">
        <v>12327</v>
      </c>
      <c r="C92" s="15" t="s">
        <v>12328</v>
      </c>
      <c r="D92" s="15" t="s">
        <v>9501</v>
      </c>
      <c r="E92" s="14" t="s">
        <v>5812</v>
      </c>
      <c r="F92" s="15" t="s">
        <v>9502</v>
      </c>
    </row>
    <row r="93">
      <c r="D93" s="15" t="s">
        <v>9503</v>
      </c>
      <c r="E93" s="14" t="s">
        <v>5815</v>
      </c>
      <c r="F93" s="15" t="s">
        <v>9504</v>
      </c>
    </row>
    <row r="94">
      <c r="D94" s="15" t="s">
        <v>9506</v>
      </c>
      <c r="E94" s="14" t="s">
        <v>5817</v>
      </c>
      <c r="F94" s="15" t="s">
        <v>9507</v>
      </c>
    </row>
    <row r="95">
      <c r="A95" s="15" t="s">
        <v>17608</v>
      </c>
      <c r="B95" s="15" t="s">
        <v>12335</v>
      </c>
      <c r="C95" s="15" t="s">
        <v>12336</v>
      </c>
      <c r="D95" s="15" t="s">
        <v>9508</v>
      </c>
      <c r="E95" s="14" t="s">
        <v>5819</v>
      </c>
      <c r="F95" s="15" t="s">
        <v>9509</v>
      </c>
    </row>
    <row r="96">
      <c r="D96" s="15" t="s">
        <v>9510</v>
      </c>
      <c r="E96" s="14" t="s">
        <v>5822</v>
      </c>
      <c r="F96" s="15" t="s">
        <v>9511</v>
      </c>
    </row>
    <row r="97">
      <c r="D97" s="15" t="s">
        <v>9513</v>
      </c>
      <c r="E97" s="14" t="s">
        <v>5824</v>
      </c>
      <c r="F97" s="15" t="s">
        <v>9514</v>
      </c>
    </row>
    <row r="98">
      <c r="D98" s="15" t="s">
        <v>9516</v>
      </c>
      <c r="E98" s="14" t="s">
        <v>5826</v>
      </c>
      <c r="F98" s="15" t="s">
        <v>9517</v>
      </c>
    </row>
    <row r="99">
      <c r="D99" s="15" t="s">
        <v>9519</v>
      </c>
      <c r="E99" s="14" t="s">
        <v>5828</v>
      </c>
      <c r="F99" s="15" t="s">
        <v>9520</v>
      </c>
    </row>
    <row r="100">
      <c r="A100" s="15" t="s">
        <v>17609</v>
      </c>
      <c r="B100" s="15" t="s">
        <v>12347</v>
      </c>
      <c r="C100" s="15" t="s">
        <v>9522</v>
      </c>
      <c r="D100" s="15" t="s">
        <v>9521</v>
      </c>
      <c r="E100" s="14" t="s">
        <v>5830</v>
      </c>
      <c r="F100" s="15" t="s">
        <v>9522</v>
      </c>
    </row>
    <row r="101">
      <c r="D101" s="15" t="s">
        <v>9523</v>
      </c>
      <c r="E101" s="14" t="s">
        <v>5833</v>
      </c>
      <c r="F101" s="15" t="s">
        <v>9524</v>
      </c>
    </row>
    <row r="102">
      <c r="D102" s="15" t="s">
        <v>9525</v>
      </c>
      <c r="E102" s="14" t="s">
        <v>5835</v>
      </c>
      <c r="F102" s="15" t="s">
        <v>9526</v>
      </c>
    </row>
    <row r="103">
      <c r="A103" s="15" t="s">
        <v>17610</v>
      </c>
      <c r="B103" s="15" t="s">
        <v>12350</v>
      </c>
      <c r="C103" s="15" t="s">
        <v>12351</v>
      </c>
      <c r="D103" s="15" t="s">
        <v>9527</v>
      </c>
      <c r="E103" s="14" t="s">
        <v>5837</v>
      </c>
      <c r="F103" s="15" t="s">
        <v>9528</v>
      </c>
    </row>
    <row r="104">
      <c r="A104" s="15" t="s">
        <v>17611</v>
      </c>
      <c r="B104" s="15" t="s">
        <v>12354</v>
      </c>
      <c r="C104" s="15" t="s">
        <v>12355</v>
      </c>
      <c r="D104" s="15" t="s">
        <v>9529</v>
      </c>
      <c r="E104" s="14" t="s">
        <v>5840</v>
      </c>
      <c r="F104" s="15" t="s">
        <v>9530</v>
      </c>
    </row>
    <row r="105">
      <c r="A105" s="15" t="s">
        <v>17612</v>
      </c>
      <c r="B105" s="15" t="s">
        <v>12358</v>
      </c>
      <c r="C105" s="15" t="s">
        <v>12359</v>
      </c>
      <c r="D105" s="15" t="s">
        <v>9533</v>
      </c>
      <c r="E105" s="14" t="s">
        <v>5843</v>
      </c>
      <c r="F105" s="15" t="s">
        <v>9534</v>
      </c>
    </row>
    <row r="106">
      <c r="A106" s="15" t="s">
        <v>17613</v>
      </c>
      <c r="B106" s="15" t="s">
        <v>12362</v>
      </c>
      <c r="C106" s="15" t="s">
        <v>12363</v>
      </c>
      <c r="D106" s="15" t="s">
        <v>9536</v>
      </c>
      <c r="E106" s="14" t="s">
        <v>5846</v>
      </c>
      <c r="F106" s="15" t="s">
        <v>9537</v>
      </c>
    </row>
    <row r="107">
      <c r="A107" s="15" t="s">
        <v>17614</v>
      </c>
      <c r="B107" s="15" t="s">
        <v>12366</v>
      </c>
      <c r="C107" s="15" t="s">
        <v>12367</v>
      </c>
      <c r="D107" s="15" t="s">
        <v>9541</v>
      </c>
      <c r="E107" s="14" t="s">
        <v>5849</v>
      </c>
      <c r="F107" s="15" t="s">
        <v>9542</v>
      </c>
    </row>
    <row r="108">
      <c r="A108" s="15" t="s">
        <v>17615</v>
      </c>
      <c r="B108" s="15" t="s">
        <v>12370</v>
      </c>
      <c r="C108" s="15" t="s">
        <v>12371</v>
      </c>
      <c r="D108" s="15" t="s">
        <v>9544</v>
      </c>
      <c r="E108" s="14" t="s">
        <v>5852</v>
      </c>
      <c r="F108" s="15" t="s">
        <v>9545</v>
      </c>
    </row>
    <row r="109">
      <c r="A109" s="15" t="s">
        <v>17616</v>
      </c>
      <c r="B109" s="15" t="s">
        <v>12374</v>
      </c>
      <c r="C109" s="15" t="s">
        <v>12375</v>
      </c>
      <c r="D109" s="15" t="s">
        <v>9547</v>
      </c>
      <c r="E109" s="14" t="s">
        <v>5855</v>
      </c>
      <c r="F109" s="15" t="s">
        <v>9548</v>
      </c>
    </row>
    <row r="110">
      <c r="A110" s="15" t="s">
        <v>17617</v>
      </c>
      <c r="B110" s="15" t="s">
        <v>12378</v>
      </c>
      <c r="C110" s="15" t="s">
        <v>12379</v>
      </c>
      <c r="D110" s="15" t="s">
        <v>9550</v>
      </c>
      <c r="E110" s="14" t="s">
        <v>5858</v>
      </c>
      <c r="F110" s="15" t="s">
        <v>9551</v>
      </c>
    </row>
    <row r="111">
      <c r="A111" s="15" t="s">
        <v>17618</v>
      </c>
      <c r="B111" s="15" t="s">
        <v>12380</v>
      </c>
      <c r="C111" s="15" t="s">
        <v>12381</v>
      </c>
      <c r="D111" s="15" t="s">
        <v>9562</v>
      </c>
      <c r="E111" s="14" t="s">
        <v>5861</v>
      </c>
      <c r="F111" s="15" t="s">
        <v>9563</v>
      </c>
    </row>
    <row r="112">
      <c r="A112" s="15" t="s">
        <v>17619</v>
      </c>
      <c r="B112" s="15" t="s">
        <v>12384</v>
      </c>
      <c r="C112" s="15" t="s">
        <v>12385</v>
      </c>
      <c r="D112" s="15" t="s">
        <v>9553</v>
      </c>
      <c r="E112" s="14" t="s">
        <v>5863</v>
      </c>
      <c r="F112" s="15" t="s">
        <v>9554</v>
      </c>
    </row>
    <row r="113">
      <c r="A113" s="15" t="s">
        <v>17620</v>
      </c>
      <c r="B113" s="15" t="s">
        <v>12388</v>
      </c>
      <c r="C113" s="15" t="s">
        <v>12389</v>
      </c>
      <c r="D113" s="15" t="s">
        <v>9556</v>
      </c>
      <c r="E113" s="14" t="s">
        <v>5866</v>
      </c>
      <c r="F113" s="15" t="s">
        <v>9557</v>
      </c>
    </row>
    <row r="114">
      <c r="D114" s="15" t="s">
        <v>9559</v>
      </c>
      <c r="E114" s="14" t="s">
        <v>5869</v>
      </c>
      <c r="F114" s="15" t="s">
        <v>9560</v>
      </c>
    </row>
    <row r="115">
      <c r="A115" s="15" t="s">
        <v>17621</v>
      </c>
      <c r="B115" s="15" t="s">
        <v>12394</v>
      </c>
      <c r="C115" s="15" t="s">
        <v>12395</v>
      </c>
      <c r="D115" s="15" t="s">
        <v>9565</v>
      </c>
      <c r="E115" s="14" t="s">
        <v>5872</v>
      </c>
      <c r="F115" s="15" t="s">
        <v>9566</v>
      </c>
    </row>
    <row r="116">
      <c r="A116" s="15" t="s">
        <v>17622</v>
      </c>
      <c r="B116" s="15" t="s">
        <v>12398</v>
      </c>
      <c r="C116" s="15" t="s">
        <v>9568</v>
      </c>
      <c r="D116" s="15" t="s">
        <v>9567</v>
      </c>
      <c r="E116" s="14" t="s">
        <v>5875</v>
      </c>
      <c r="F116" s="15" t="s">
        <v>9568</v>
      </c>
    </row>
    <row r="117">
      <c r="A117" s="15" t="s">
        <v>17623</v>
      </c>
      <c r="B117" s="15" t="s">
        <v>12401</v>
      </c>
      <c r="C117" s="15" t="s">
        <v>12402</v>
      </c>
      <c r="D117" s="15" t="s">
        <v>9570</v>
      </c>
      <c r="E117" s="14" t="s">
        <v>5878</v>
      </c>
      <c r="F117" s="15" t="s">
        <v>9571</v>
      </c>
    </row>
    <row r="118">
      <c r="A118" s="15" t="s">
        <v>17624</v>
      </c>
      <c r="B118" s="15" t="s">
        <v>12405</v>
      </c>
      <c r="C118" s="15" t="s">
        <v>12406</v>
      </c>
      <c r="D118" s="15" t="s">
        <v>9573</v>
      </c>
      <c r="E118" s="14" t="s">
        <v>5880</v>
      </c>
      <c r="F118" s="15" t="s">
        <v>9574</v>
      </c>
    </row>
    <row r="119">
      <c r="A119" s="15" t="s">
        <v>17625</v>
      </c>
      <c r="B119" s="15" t="s">
        <v>12409</v>
      </c>
      <c r="C119" s="15" t="s">
        <v>12410</v>
      </c>
      <c r="D119" s="15" t="s">
        <v>9576</v>
      </c>
      <c r="E119" s="14" t="s">
        <v>5883</v>
      </c>
      <c r="F119" s="15" t="s">
        <v>9577</v>
      </c>
    </row>
    <row r="120">
      <c r="A120" s="15" t="s">
        <v>17626</v>
      </c>
      <c r="B120" s="15" t="s">
        <v>12413</v>
      </c>
      <c r="C120" s="15" t="s">
        <v>12414</v>
      </c>
      <c r="D120" s="15" t="s">
        <v>9579</v>
      </c>
      <c r="E120" s="14" t="s">
        <v>5886</v>
      </c>
      <c r="F120" s="15" t="s">
        <v>9580</v>
      </c>
    </row>
    <row r="121">
      <c r="A121" s="15" t="s">
        <v>17627</v>
      </c>
      <c r="B121" s="15" t="s">
        <v>12417</v>
      </c>
      <c r="C121" s="15" t="s">
        <v>12418</v>
      </c>
      <c r="D121" s="15" t="s">
        <v>9581</v>
      </c>
      <c r="E121" s="14" t="s">
        <v>5889</v>
      </c>
      <c r="F121" s="15" t="s">
        <v>9582</v>
      </c>
    </row>
    <row r="122">
      <c r="A122" s="15" t="s">
        <v>17628</v>
      </c>
      <c r="B122" s="15" t="s">
        <v>12421</v>
      </c>
      <c r="C122" s="15" t="s">
        <v>12422</v>
      </c>
      <c r="D122" s="15" t="s">
        <v>9583</v>
      </c>
      <c r="E122" s="14" t="s">
        <v>5892</v>
      </c>
      <c r="F122" s="15" t="s">
        <v>9584</v>
      </c>
    </row>
    <row r="123">
      <c r="A123" s="15" t="s">
        <v>17629</v>
      </c>
      <c r="B123" s="15" t="s">
        <v>12425</v>
      </c>
      <c r="C123" s="15" t="s">
        <v>12426</v>
      </c>
      <c r="D123" s="15" t="s">
        <v>9585</v>
      </c>
      <c r="E123" s="14" t="s">
        <v>5895</v>
      </c>
      <c r="F123" s="15" t="s">
        <v>9586</v>
      </c>
    </row>
    <row r="124">
      <c r="A124" s="15" t="s">
        <v>17630</v>
      </c>
      <c r="B124" s="15" t="s">
        <v>12429</v>
      </c>
      <c r="C124" s="15" t="s">
        <v>12430</v>
      </c>
      <c r="D124" s="15" t="s">
        <v>9587</v>
      </c>
      <c r="E124" s="14" t="s">
        <v>5898</v>
      </c>
      <c r="F124" s="15" t="s">
        <v>9588</v>
      </c>
    </row>
    <row r="125">
      <c r="A125" s="15" t="s">
        <v>17631</v>
      </c>
      <c r="B125" s="15" t="s">
        <v>12433</v>
      </c>
      <c r="C125" s="15" t="s">
        <v>12434</v>
      </c>
      <c r="D125" s="15" t="s">
        <v>9590</v>
      </c>
      <c r="E125" s="14" t="s">
        <v>5901</v>
      </c>
      <c r="F125" s="15" t="s">
        <v>9591</v>
      </c>
    </row>
    <row r="126">
      <c r="A126" s="15" t="s">
        <v>17632</v>
      </c>
      <c r="B126" s="15" t="s">
        <v>12437</v>
      </c>
      <c r="C126" s="15" t="s">
        <v>12438</v>
      </c>
      <c r="D126" s="15" t="s">
        <v>9593</v>
      </c>
      <c r="E126" s="14" t="s">
        <v>5903</v>
      </c>
      <c r="F126" s="15" t="s">
        <v>9594</v>
      </c>
    </row>
    <row r="127">
      <c r="A127" s="15" t="s">
        <v>17633</v>
      </c>
      <c r="B127" s="15" t="s">
        <v>12441</v>
      </c>
      <c r="C127" s="15" t="s">
        <v>12442</v>
      </c>
      <c r="D127" s="15" t="s">
        <v>9596</v>
      </c>
      <c r="E127" s="14" t="s">
        <v>5906</v>
      </c>
      <c r="F127" s="15" t="s">
        <v>9597</v>
      </c>
    </row>
    <row r="128">
      <c r="D128" s="15" t="s">
        <v>9598</v>
      </c>
      <c r="E128" s="14" t="s">
        <v>5909</v>
      </c>
      <c r="F128" s="15" t="s">
        <v>9599</v>
      </c>
    </row>
    <row r="129">
      <c r="D129" s="15" t="s">
        <v>9600</v>
      </c>
      <c r="E129" s="14" t="s">
        <v>5912</v>
      </c>
      <c r="F129" s="15" t="s">
        <v>9601</v>
      </c>
    </row>
    <row r="130">
      <c r="A130" s="15" t="s">
        <v>17634</v>
      </c>
      <c r="B130" s="15" t="s">
        <v>12447</v>
      </c>
      <c r="C130" s="15" t="s">
        <v>12448</v>
      </c>
      <c r="D130" s="15" t="s">
        <v>9602</v>
      </c>
      <c r="E130" s="14" t="s">
        <v>5915</v>
      </c>
      <c r="F130" s="15" t="s">
        <v>9603</v>
      </c>
    </row>
    <row r="131">
      <c r="A131" s="15" t="s">
        <v>17635</v>
      </c>
      <c r="B131" s="15" t="s">
        <v>12451</v>
      </c>
      <c r="C131" s="15" t="s">
        <v>12452</v>
      </c>
      <c r="D131" s="15" t="s">
        <v>9605</v>
      </c>
      <c r="E131" s="14" t="s">
        <v>5918</v>
      </c>
      <c r="F131" s="15" t="s">
        <v>9606</v>
      </c>
    </row>
    <row r="132">
      <c r="D132" s="15" t="s">
        <v>9608</v>
      </c>
      <c r="E132" s="14" t="s">
        <v>5921</v>
      </c>
      <c r="F132" s="15" t="s">
        <v>9609</v>
      </c>
    </row>
    <row r="133">
      <c r="A133" s="15" t="s">
        <v>17636</v>
      </c>
      <c r="B133" s="15" t="s">
        <v>12457</v>
      </c>
      <c r="C133" s="15" t="s">
        <v>12458</v>
      </c>
      <c r="D133" s="15" t="s">
        <v>9611</v>
      </c>
      <c r="E133" s="14" t="s">
        <v>5923</v>
      </c>
      <c r="F133" s="15" t="s">
        <v>9612</v>
      </c>
    </row>
    <row r="134">
      <c r="A134" s="15" t="s">
        <v>17539</v>
      </c>
      <c r="B134" s="15" t="s">
        <v>12461</v>
      </c>
      <c r="C134" s="15" t="s">
        <v>12462</v>
      </c>
      <c r="D134" s="15" t="s">
        <v>9613</v>
      </c>
      <c r="E134" s="14" t="s">
        <v>5926</v>
      </c>
      <c r="F134" s="15" t="s">
        <v>9614</v>
      </c>
    </row>
    <row r="135">
      <c r="A135" s="15" t="s">
        <v>17637</v>
      </c>
      <c r="B135" s="15" t="s">
        <v>12463</v>
      </c>
      <c r="C135" s="15" t="s">
        <v>12464</v>
      </c>
    </row>
    <row r="136">
      <c r="A136" s="15" t="s">
        <v>17638</v>
      </c>
      <c r="B136" s="15" t="s">
        <v>12467</v>
      </c>
      <c r="C136" s="15" t="s">
        <v>12468</v>
      </c>
      <c r="D136" s="15" t="s">
        <v>9617</v>
      </c>
      <c r="E136" s="14" t="s">
        <v>5929</v>
      </c>
      <c r="F136" s="15" t="s">
        <v>9618</v>
      </c>
    </row>
    <row r="137">
      <c r="A137" s="15" t="s">
        <v>17639</v>
      </c>
      <c r="B137" s="15" t="s">
        <v>12471</v>
      </c>
      <c r="C137" s="15" t="s">
        <v>12472</v>
      </c>
      <c r="D137" s="15" t="s">
        <v>9619</v>
      </c>
      <c r="E137" s="14" t="s">
        <v>5932</v>
      </c>
      <c r="F137" s="15" t="s">
        <v>9620</v>
      </c>
    </row>
    <row r="138">
      <c r="A138" s="15" t="s">
        <v>17640</v>
      </c>
      <c r="B138" s="15" t="s">
        <v>12475</v>
      </c>
      <c r="C138" s="15" t="s">
        <v>12476</v>
      </c>
      <c r="D138" s="15" t="s">
        <v>9622</v>
      </c>
      <c r="E138" s="14" t="s">
        <v>5935</v>
      </c>
      <c r="F138" s="15" t="s">
        <v>9623</v>
      </c>
    </row>
    <row r="139">
      <c r="D139" s="15" t="s">
        <v>9625</v>
      </c>
      <c r="E139" s="14" t="s">
        <v>5937</v>
      </c>
      <c r="F139" s="15" t="s">
        <v>9626</v>
      </c>
    </row>
    <row r="140">
      <c r="D140" s="15" t="s">
        <v>9628</v>
      </c>
      <c r="E140" s="14" t="s">
        <v>5939</v>
      </c>
      <c r="F140" s="15" t="s">
        <v>9629</v>
      </c>
    </row>
    <row r="141">
      <c r="D141" s="15" t="s">
        <v>9630</v>
      </c>
      <c r="E141" s="14" t="s">
        <v>5941</v>
      </c>
      <c r="F141" s="15" t="s">
        <v>9631</v>
      </c>
    </row>
    <row r="142">
      <c r="D142" s="15" t="s">
        <v>9632</v>
      </c>
      <c r="E142" s="14" t="s">
        <v>5943</v>
      </c>
      <c r="F142" s="15" t="s">
        <v>9633</v>
      </c>
    </row>
    <row r="143">
      <c r="D143" s="15" t="s">
        <v>9634</v>
      </c>
      <c r="E143" s="14" t="s">
        <v>5946</v>
      </c>
      <c r="F143" s="15" t="s">
        <v>9635</v>
      </c>
    </row>
    <row r="144">
      <c r="A144" s="15" t="s">
        <v>17641</v>
      </c>
      <c r="B144" s="15" t="s">
        <v>12483</v>
      </c>
      <c r="C144" s="15" t="s">
        <v>12484</v>
      </c>
      <c r="D144" s="15" t="s">
        <v>9637</v>
      </c>
      <c r="E144" s="14" t="s">
        <v>5948</v>
      </c>
      <c r="F144" s="15" t="s">
        <v>9638</v>
      </c>
    </row>
    <row r="145">
      <c r="D145" s="15" t="s">
        <v>9640</v>
      </c>
      <c r="E145" s="14" t="s">
        <v>5951</v>
      </c>
      <c r="F145" s="15" t="s">
        <v>9641</v>
      </c>
    </row>
    <row r="146">
      <c r="D146" s="15" t="s">
        <v>9643</v>
      </c>
      <c r="E146" s="14" t="s">
        <v>5953</v>
      </c>
      <c r="F146" s="15" t="s">
        <v>9644</v>
      </c>
    </row>
    <row r="147">
      <c r="D147" s="15" t="s">
        <v>9646</v>
      </c>
      <c r="E147" s="14" t="s">
        <v>5955</v>
      </c>
      <c r="F147" s="15" t="s">
        <v>9647</v>
      </c>
    </row>
    <row r="148">
      <c r="A148" s="15" t="s">
        <v>17642</v>
      </c>
      <c r="B148" s="15" t="s">
        <v>12489</v>
      </c>
      <c r="C148" s="15" t="s">
        <v>12490</v>
      </c>
      <c r="D148" s="15" t="s">
        <v>9649</v>
      </c>
      <c r="E148" s="14" t="s">
        <v>5958</v>
      </c>
      <c r="F148" s="15" t="s">
        <v>9650</v>
      </c>
    </row>
    <row r="149">
      <c r="A149" s="15" t="s">
        <v>17643</v>
      </c>
      <c r="B149" s="15" t="s">
        <v>12493</v>
      </c>
      <c r="C149" s="15" t="s">
        <v>12494</v>
      </c>
      <c r="D149" s="15" t="s">
        <v>9652</v>
      </c>
      <c r="E149" s="14" t="s">
        <v>5961</v>
      </c>
      <c r="F149" s="15" t="s">
        <v>9653</v>
      </c>
    </row>
    <row r="150">
      <c r="A150" s="15" t="s">
        <v>17644</v>
      </c>
      <c r="B150" s="15" t="s">
        <v>12497</v>
      </c>
      <c r="C150" s="15" t="s">
        <v>12498</v>
      </c>
      <c r="D150" s="15" t="s">
        <v>9655</v>
      </c>
      <c r="E150" s="14" t="s">
        <v>5964</v>
      </c>
      <c r="F150" s="15" t="s">
        <v>9656</v>
      </c>
    </row>
    <row r="151">
      <c r="D151" s="15" t="s">
        <v>9657</v>
      </c>
      <c r="E151" s="14" t="s">
        <v>5966</v>
      </c>
      <c r="F151" s="15" t="s">
        <v>9658</v>
      </c>
    </row>
    <row r="152">
      <c r="D152" s="15" t="s">
        <v>9660</v>
      </c>
      <c r="E152" s="14" t="s">
        <v>5968</v>
      </c>
      <c r="F152" s="15" t="s">
        <v>9661</v>
      </c>
    </row>
    <row r="153">
      <c r="A153" s="15" t="s">
        <v>17645</v>
      </c>
      <c r="B153" s="15" t="s">
        <v>12503</v>
      </c>
      <c r="C153" s="15" t="s">
        <v>12504</v>
      </c>
      <c r="D153" s="15" t="s">
        <v>9662</v>
      </c>
      <c r="E153" s="14" t="s">
        <v>5970</v>
      </c>
      <c r="F153" s="15" t="s">
        <v>9663</v>
      </c>
    </row>
    <row r="154">
      <c r="A154" s="15" t="s">
        <v>17646</v>
      </c>
      <c r="B154" s="15" t="s">
        <v>12505</v>
      </c>
      <c r="C154" s="15" t="s">
        <v>12506</v>
      </c>
      <c r="D154" s="15" t="s">
        <v>9665</v>
      </c>
      <c r="E154" s="14" t="s">
        <v>5973</v>
      </c>
      <c r="F154" s="15" t="s">
        <v>9666</v>
      </c>
    </row>
    <row r="155">
      <c r="D155" s="15" t="s">
        <v>9668</v>
      </c>
      <c r="E155" s="14" t="s">
        <v>5975</v>
      </c>
      <c r="F155" s="15" t="s">
        <v>9669</v>
      </c>
    </row>
    <row r="156">
      <c r="D156" s="15" t="s">
        <v>9671</v>
      </c>
      <c r="E156" s="14" t="s">
        <v>5977</v>
      </c>
      <c r="F156" s="15" t="s">
        <v>9672</v>
      </c>
    </row>
    <row r="157">
      <c r="A157" s="15" t="s">
        <v>17647</v>
      </c>
      <c r="B157" s="15" t="s">
        <v>12509</v>
      </c>
      <c r="C157" s="15" t="s">
        <v>12510</v>
      </c>
      <c r="D157" s="15" t="s">
        <v>9674</v>
      </c>
      <c r="E157" s="14" t="s">
        <v>5979</v>
      </c>
      <c r="F157" s="15" t="s">
        <v>9675</v>
      </c>
    </row>
    <row r="158">
      <c r="D158" s="15" t="s">
        <v>9677</v>
      </c>
      <c r="E158" s="14" t="s">
        <v>5982</v>
      </c>
      <c r="F158" s="15" t="s">
        <v>9678</v>
      </c>
    </row>
    <row r="159">
      <c r="A159" s="15" t="s">
        <v>17648</v>
      </c>
      <c r="B159" s="15" t="s">
        <v>12513</v>
      </c>
      <c r="C159" s="15" t="s">
        <v>12514</v>
      </c>
      <c r="D159" s="15" t="s">
        <v>9680</v>
      </c>
      <c r="E159" s="14" t="s">
        <v>5984</v>
      </c>
      <c r="F159" s="15" t="s">
        <v>9681</v>
      </c>
    </row>
    <row r="160">
      <c r="A160" s="15" t="s">
        <v>17649</v>
      </c>
      <c r="B160" s="15" t="s">
        <v>12517</v>
      </c>
      <c r="C160" s="15" t="s">
        <v>12518</v>
      </c>
      <c r="D160" s="15" t="s">
        <v>9683</v>
      </c>
      <c r="E160" s="14" t="s">
        <v>5987</v>
      </c>
      <c r="F160" s="15" t="s">
        <v>9684</v>
      </c>
    </row>
    <row r="161">
      <c r="A161" s="15" t="s">
        <v>17650</v>
      </c>
      <c r="B161" s="15" t="s">
        <v>12521</v>
      </c>
      <c r="C161" s="15" t="s">
        <v>12522</v>
      </c>
      <c r="D161" s="15" t="s">
        <v>9685</v>
      </c>
      <c r="E161" s="14" t="s">
        <v>5990</v>
      </c>
      <c r="F161" s="15" t="s">
        <v>9686</v>
      </c>
    </row>
    <row r="162">
      <c r="D162" s="15" t="s">
        <v>9688</v>
      </c>
      <c r="E162" s="14" t="s">
        <v>5993</v>
      </c>
      <c r="F162" s="15" t="s">
        <v>9689</v>
      </c>
    </row>
    <row r="163">
      <c r="D163" s="15" t="s">
        <v>9691</v>
      </c>
      <c r="E163" s="14" t="s">
        <v>5995</v>
      </c>
      <c r="F163" s="15" t="s">
        <v>9692</v>
      </c>
    </row>
    <row r="164">
      <c r="D164" s="15" t="s">
        <v>9694</v>
      </c>
      <c r="E164" s="14" t="s">
        <v>5997</v>
      </c>
      <c r="F164" s="15" t="s">
        <v>9695</v>
      </c>
    </row>
    <row r="165">
      <c r="D165" s="15" t="s">
        <v>9697</v>
      </c>
      <c r="E165" s="14" t="s">
        <v>5999</v>
      </c>
      <c r="F165" s="15" t="s">
        <v>9698</v>
      </c>
    </row>
    <row r="166">
      <c r="D166" s="15" t="s">
        <v>9700</v>
      </c>
      <c r="E166" s="14" t="s">
        <v>6001</v>
      </c>
      <c r="F166" s="15" t="s">
        <v>9701</v>
      </c>
    </row>
    <row r="167">
      <c r="D167" s="15" t="s">
        <v>9703</v>
      </c>
      <c r="E167" s="14" t="s">
        <v>6003</v>
      </c>
      <c r="F167" s="15" t="s">
        <v>9704</v>
      </c>
    </row>
    <row r="168">
      <c r="D168" s="15" t="s">
        <v>9706</v>
      </c>
      <c r="E168" s="14" t="s">
        <v>6005</v>
      </c>
      <c r="F168" s="15" t="s">
        <v>9707</v>
      </c>
    </row>
    <row r="169">
      <c r="A169" s="15" t="s">
        <v>17651</v>
      </c>
      <c r="B169" s="15" t="s">
        <v>12523</v>
      </c>
      <c r="C169" s="15" t="s">
        <v>12524</v>
      </c>
      <c r="D169" s="15" t="s">
        <v>9709</v>
      </c>
      <c r="E169" s="14" t="s">
        <v>6007</v>
      </c>
      <c r="F169" s="15" t="s">
        <v>9710</v>
      </c>
    </row>
    <row r="170">
      <c r="D170" s="15" t="s">
        <v>9712</v>
      </c>
      <c r="E170" s="14" t="s">
        <v>6010</v>
      </c>
      <c r="F170" s="15" t="s">
        <v>9713</v>
      </c>
    </row>
    <row r="171">
      <c r="A171" s="15" t="s">
        <v>17652</v>
      </c>
      <c r="B171" s="15" t="s">
        <v>12529</v>
      </c>
      <c r="C171" s="15" t="s">
        <v>12530</v>
      </c>
      <c r="D171" s="15" t="s">
        <v>9715</v>
      </c>
      <c r="E171" s="14" t="s">
        <v>6012</v>
      </c>
      <c r="F171" s="15" t="s">
        <v>9716</v>
      </c>
    </row>
    <row r="172">
      <c r="D172" s="15" t="s">
        <v>9718</v>
      </c>
      <c r="E172" s="14" t="s">
        <v>6014</v>
      </c>
      <c r="F172" s="15" t="s">
        <v>9719</v>
      </c>
    </row>
    <row r="173">
      <c r="A173" s="15" t="s">
        <v>17653</v>
      </c>
      <c r="B173" s="15" t="s">
        <v>12533</v>
      </c>
      <c r="C173" s="15" t="s">
        <v>12534</v>
      </c>
      <c r="D173" s="15" t="s">
        <v>9721</v>
      </c>
      <c r="E173" s="14" t="s">
        <v>6016</v>
      </c>
      <c r="F173" s="15" t="s">
        <v>9722</v>
      </c>
    </row>
    <row r="174">
      <c r="A174" s="15" t="s">
        <v>17654</v>
      </c>
      <c r="B174" s="15" t="s">
        <v>12537</v>
      </c>
      <c r="C174" s="15" t="s">
        <v>12538</v>
      </c>
      <c r="D174" s="15" t="s">
        <v>9724</v>
      </c>
      <c r="E174" s="14" t="s">
        <v>6019</v>
      </c>
      <c r="F174" s="15" t="s">
        <v>9725</v>
      </c>
    </row>
    <row r="175">
      <c r="A175" s="15" t="s">
        <v>17655</v>
      </c>
      <c r="B175" s="15" t="s">
        <v>12541</v>
      </c>
      <c r="C175" s="15" t="s">
        <v>12542</v>
      </c>
      <c r="D175" s="15" t="s">
        <v>9727</v>
      </c>
      <c r="E175" s="14" t="s">
        <v>6022</v>
      </c>
      <c r="F175" s="15" t="s">
        <v>9728</v>
      </c>
    </row>
    <row r="176">
      <c r="A176" s="15" t="s">
        <v>17656</v>
      </c>
      <c r="B176" s="15" t="s">
        <v>12545</v>
      </c>
      <c r="C176" s="15" t="s">
        <v>12546</v>
      </c>
      <c r="D176" s="15" t="s">
        <v>9730</v>
      </c>
      <c r="E176" s="14" t="s">
        <v>6025</v>
      </c>
      <c r="F176" s="15" t="s">
        <v>9731</v>
      </c>
    </row>
    <row r="177">
      <c r="A177" s="15" t="s">
        <v>17657</v>
      </c>
      <c r="B177" s="15" t="s">
        <v>12549</v>
      </c>
      <c r="C177" s="15" t="s">
        <v>12550</v>
      </c>
      <c r="D177" s="15" t="s">
        <v>9733</v>
      </c>
      <c r="E177" s="14" t="s">
        <v>6028</v>
      </c>
      <c r="F177" s="15" t="s">
        <v>9734</v>
      </c>
    </row>
    <row r="178">
      <c r="A178" s="15" t="s">
        <v>17658</v>
      </c>
      <c r="B178" s="15" t="s">
        <v>12553</v>
      </c>
      <c r="C178" s="15" t="s">
        <v>12554</v>
      </c>
      <c r="D178" s="15" t="s">
        <v>9736</v>
      </c>
      <c r="E178" s="14" t="s">
        <v>6031</v>
      </c>
      <c r="F178" s="15" t="s">
        <v>9737</v>
      </c>
    </row>
    <row r="179">
      <c r="A179" s="15" t="s">
        <v>17659</v>
      </c>
      <c r="B179" s="15" t="s">
        <v>12557</v>
      </c>
      <c r="C179" s="15" t="s">
        <v>12558</v>
      </c>
      <c r="D179" s="15" t="s">
        <v>9740</v>
      </c>
      <c r="E179" s="14" t="s">
        <v>6034</v>
      </c>
      <c r="F179" s="15" t="s">
        <v>9741</v>
      </c>
    </row>
    <row r="180">
      <c r="A180" s="15" t="s">
        <v>17660</v>
      </c>
      <c r="B180" s="15" t="s">
        <v>12561</v>
      </c>
      <c r="C180" s="15" t="s">
        <v>12562</v>
      </c>
      <c r="D180" s="15" t="s">
        <v>9743</v>
      </c>
      <c r="E180" s="14" t="s">
        <v>6037</v>
      </c>
      <c r="F180" s="15" t="s">
        <v>9744</v>
      </c>
    </row>
    <row r="181">
      <c r="D181" s="15" t="s">
        <v>9746</v>
      </c>
      <c r="E181" s="14" t="s">
        <v>6040</v>
      </c>
      <c r="F181" s="15" t="s">
        <v>9747</v>
      </c>
    </row>
    <row r="182">
      <c r="A182" s="15" t="s">
        <v>17661</v>
      </c>
      <c r="B182" s="15" t="s">
        <v>12567</v>
      </c>
      <c r="C182" s="15" t="s">
        <v>12568</v>
      </c>
      <c r="D182" s="15" t="s">
        <v>9749</v>
      </c>
      <c r="E182" s="14" t="s">
        <v>6043</v>
      </c>
      <c r="F182" s="15" t="s">
        <v>9750</v>
      </c>
    </row>
    <row r="183">
      <c r="A183" s="15" t="s">
        <v>17662</v>
      </c>
      <c r="B183" s="15" t="s">
        <v>12571</v>
      </c>
      <c r="C183" s="15" t="s">
        <v>12572</v>
      </c>
      <c r="D183" s="15" t="s">
        <v>9752</v>
      </c>
      <c r="E183" s="14" t="s">
        <v>6046</v>
      </c>
      <c r="F183" s="15" t="s">
        <v>9753</v>
      </c>
    </row>
    <row r="184">
      <c r="A184" s="15" t="s">
        <v>17663</v>
      </c>
      <c r="B184" s="15" t="s">
        <v>12575</v>
      </c>
      <c r="C184" s="15" t="s">
        <v>12576</v>
      </c>
      <c r="D184" s="15" t="s">
        <v>9755</v>
      </c>
      <c r="E184" s="14" t="s">
        <v>6049</v>
      </c>
      <c r="F184" s="15" t="s">
        <v>9756</v>
      </c>
    </row>
    <row r="185">
      <c r="D185" s="15" t="s">
        <v>9758</v>
      </c>
      <c r="E185" s="14" t="s">
        <v>6052</v>
      </c>
      <c r="F185" s="15" t="s">
        <v>9759</v>
      </c>
    </row>
    <row r="186">
      <c r="D186" s="15" t="s">
        <v>9760</v>
      </c>
      <c r="E186" s="14" t="s">
        <v>6054</v>
      </c>
      <c r="F186" s="15" t="s">
        <v>9761</v>
      </c>
    </row>
    <row r="187">
      <c r="D187" s="15" t="s">
        <v>9762</v>
      </c>
      <c r="E187" s="14" t="s">
        <v>6056</v>
      </c>
      <c r="F187" s="15" t="s">
        <v>9763</v>
      </c>
    </row>
    <row r="188">
      <c r="D188" s="15" t="s">
        <v>9764</v>
      </c>
      <c r="E188" s="14" t="s">
        <v>6058</v>
      </c>
      <c r="F188" s="15" t="s">
        <v>9765</v>
      </c>
    </row>
    <row r="189">
      <c r="A189" s="15" t="s">
        <v>17664</v>
      </c>
      <c r="B189" s="15" t="s">
        <v>12579</v>
      </c>
      <c r="C189" s="15" t="s">
        <v>9768</v>
      </c>
      <c r="D189" s="15" t="s">
        <v>9767</v>
      </c>
      <c r="E189" s="14" t="s">
        <v>6060</v>
      </c>
      <c r="F189" s="15" t="s">
        <v>9768</v>
      </c>
    </row>
    <row r="190">
      <c r="A190" s="15" t="s">
        <v>17665</v>
      </c>
      <c r="B190" s="15" t="s">
        <v>12585</v>
      </c>
      <c r="C190" s="15" t="s">
        <v>12586</v>
      </c>
      <c r="D190" s="15" t="s">
        <v>9771</v>
      </c>
      <c r="E190" s="14" t="s">
        <v>6064</v>
      </c>
      <c r="F190" s="15" t="s">
        <v>9772</v>
      </c>
    </row>
    <row r="191">
      <c r="A191" s="15" t="s">
        <v>17666</v>
      </c>
      <c r="B191" s="15" t="s">
        <v>12588</v>
      </c>
      <c r="C191" s="15" t="s">
        <v>12589</v>
      </c>
      <c r="D191" s="15" t="s">
        <v>9774</v>
      </c>
      <c r="E191" s="14" t="s">
        <v>6067</v>
      </c>
      <c r="F191" s="15" t="s">
        <v>9775</v>
      </c>
    </row>
    <row r="192">
      <c r="A192" s="15" t="s">
        <v>17667</v>
      </c>
      <c r="B192" s="15" t="s">
        <v>12591</v>
      </c>
      <c r="C192" s="15" t="s">
        <v>12592</v>
      </c>
      <c r="D192" s="15" t="s">
        <v>9777</v>
      </c>
      <c r="E192" s="14" t="s">
        <v>6070</v>
      </c>
      <c r="F192" s="15" t="s">
        <v>9778</v>
      </c>
    </row>
    <row r="193">
      <c r="A193" s="15" t="s">
        <v>17668</v>
      </c>
      <c r="B193" s="15" t="s">
        <v>12594</v>
      </c>
      <c r="C193" s="15" t="s">
        <v>12595</v>
      </c>
      <c r="D193" s="15" t="s">
        <v>9780</v>
      </c>
      <c r="E193" s="14" t="s">
        <v>6073</v>
      </c>
      <c r="F193" s="15" t="s">
        <v>9781</v>
      </c>
    </row>
    <row r="194">
      <c r="D194" s="15" t="s">
        <v>9783</v>
      </c>
      <c r="E194" s="14" t="s">
        <v>6076</v>
      </c>
      <c r="F194" s="15" t="s">
        <v>9784</v>
      </c>
    </row>
    <row r="195">
      <c r="D195" s="15" t="s">
        <v>9786</v>
      </c>
      <c r="E195" s="14" t="s">
        <v>6078</v>
      </c>
      <c r="F195" s="15" t="s">
        <v>9787</v>
      </c>
    </row>
    <row r="196">
      <c r="A196" s="15" t="s">
        <v>17669</v>
      </c>
      <c r="B196" s="15" t="s">
        <v>12597</v>
      </c>
      <c r="C196" s="15" t="s">
        <v>12598</v>
      </c>
      <c r="D196" s="15" t="s">
        <v>9789</v>
      </c>
      <c r="E196" s="14" t="s">
        <v>6080</v>
      </c>
      <c r="F196" s="15" t="s">
        <v>9790</v>
      </c>
    </row>
    <row r="197">
      <c r="A197" s="15" t="s">
        <v>17670</v>
      </c>
      <c r="B197" s="15" t="s">
        <v>12600</v>
      </c>
      <c r="C197" s="15" t="s">
        <v>12601</v>
      </c>
      <c r="D197" s="15" t="s">
        <v>9792</v>
      </c>
      <c r="E197" s="14" t="s">
        <v>6083</v>
      </c>
      <c r="F197" s="15" t="s">
        <v>9793</v>
      </c>
    </row>
    <row r="198">
      <c r="A198" s="15" t="s">
        <v>17671</v>
      </c>
      <c r="B198" s="15" t="s">
        <v>12603</v>
      </c>
      <c r="C198" s="15" t="s">
        <v>12604</v>
      </c>
      <c r="D198" s="15" t="s">
        <v>9795</v>
      </c>
      <c r="E198" s="14" t="s">
        <v>6086</v>
      </c>
      <c r="F198" s="15" t="s">
        <v>9796</v>
      </c>
    </row>
    <row r="199">
      <c r="A199" s="15" t="s">
        <v>17672</v>
      </c>
      <c r="B199" s="15" t="s">
        <v>12605</v>
      </c>
      <c r="C199" s="15" t="s">
        <v>9799</v>
      </c>
      <c r="D199" s="15" t="s">
        <v>9798</v>
      </c>
      <c r="E199" s="14" t="s">
        <v>6088</v>
      </c>
      <c r="F199" s="15" t="s">
        <v>9799</v>
      </c>
    </row>
    <row r="200">
      <c r="A200" s="15" t="s">
        <v>17673</v>
      </c>
      <c r="B200" s="15" t="s">
        <v>12607</v>
      </c>
      <c r="C200" s="15" t="s">
        <v>12608</v>
      </c>
      <c r="D200" s="15" t="s">
        <v>9801</v>
      </c>
      <c r="E200" s="14" t="s">
        <v>6090</v>
      </c>
      <c r="F200" s="15" t="s">
        <v>9802</v>
      </c>
    </row>
    <row r="201">
      <c r="A201" s="15" t="s">
        <v>17674</v>
      </c>
      <c r="B201" s="15" t="s">
        <v>12610</v>
      </c>
      <c r="C201" s="15" t="s">
        <v>12611</v>
      </c>
      <c r="D201" s="15" t="s">
        <v>9804</v>
      </c>
      <c r="E201" s="14" t="s">
        <v>6093</v>
      </c>
      <c r="F201" s="15" t="s">
        <v>9805</v>
      </c>
    </row>
    <row r="202">
      <c r="A202" s="15" t="s">
        <v>17675</v>
      </c>
      <c r="B202" s="15" t="s">
        <v>12613</v>
      </c>
      <c r="C202" s="15" t="s">
        <v>12614</v>
      </c>
      <c r="D202" s="15" t="s">
        <v>9807</v>
      </c>
      <c r="E202" s="14" t="s">
        <v>6096</v>
      </c>
      <c r="F202" s="15" t="s">
        <v>9808</v>
      </c>
    </row>
    <row r="203">
      <c r="A203" s="15" t="s">
        <v>17676</v>
      </c>
      <c r="B203" s="15" t="s">
        <v>12616</v>
      </c>
      <c r="C203" s="15" t="s">
        <v>12617</v>
      </c>
      <c r="D203" s="15" t="s">
        <v>9810</v>
      </c>
      <c r="E203" s="14" t="s">
        <v>6099</v>
      </c>
      <c r="F203" s="15" t="s">
        <v>9811</v>
      </c>
    </row>
    <row r="204">
      <c r="A204" s="15" t="s">
        <v>17677</v>
      </c>
      <c r="B204" s="15" t="s">
        <v>12619</v>
      </c>
      <c r="C204" s="15" t="s">
        <v>12620</v>
      </c>
      <c r="D204" s="15" t="s">
        <v>9813</v>
      </c>
      <c r="E204" s="14" t="s">
        <v>6102</v>
      </c>
      <c r="F204" s="15" t="s">
        <v>9814</v>
      </c>
    </row>
    <row r="205">
      <c r="A205" s="15" t="s">
        <v>17678</v>
      </c>
      <c r="B205" s="15" t="s">
        <v>12622</v>
      </c>
      <c r="C205" s="15" t="s">
        <v>12623</v>
      </c>
      <c r="D205" s="15" t="s">
        <v>9815</v>
      </c>
      <c r="E205" s="14" t="s">
        <v>6105</v>
      </c>
      <c r="F205" s="15" t="s">
        <v>9816</v>
      </c>
    </row>
    <row r="206">
      <c r="A206" s="15" t="s">
        <v>17679</v>
      </c>
      <c r="B206" s="15" t="s">
        <v>12625</v>
      </c>
      <c r="C206" s="15" t="s">
        <v>12626</v>
      </c>
      <c r="D206" s="15" t="s">
        <v>9818</v>
      </c>
      <c r="E206" s="14" t="s">
        <v>6108</v>
      </c>
      <c r="F206" s="15" t="s">
        <v>9819</v>
      </c>
    </row>
    <row r="207">
      <c r="A207" s="15" t="s">
        <v>17680</v>
      </c>
      <c r="B207" s="15" t="s">
        <v>12628</v>
      </c>
      <c r="C207" s="15" t="s">
        <v>12629</v>
      </c>
      <c r="D207" s="15" t="s">
        <v>9821</v>
      </c>
      <c r="E207" s="14" t="s">
        <v>6111</v>
      </c>
      <c r="F207" s="15" t="s">
        <v>9822</v>
      </c>
    </row>
    <row r="208">
      <c r="A208" s="15" t="s">
        <v>17681</v>
      </c>
      <c r="B208" s="15" t="s">
        <v>12631</v>
      </c>
      <c r="C208" s="15" t="s">
        <v>12632</v>
      </c>
      <c r="D208" s="15" t="s">
        <v>9824</v>
      </c>
      <c r="E208" s="14" t="s">
        <v>6114</v>
      </c>
      <c r="F208" s="15" t="s">
        <v>9825</v>
      </c>
    </row>
    <row r="209">
      <c r="A209" s="15" t="s">
        <v>17682</v>
      </c>
      <c r="B209" s="15" t="s">
        <v>12634</v>
      </c>
      <c r="C209" s="15" t="s">
        <v>12635</v>
      </c>
      <c r="D209" s="15" t="s">
        <v>9827</v>
      </c>
      <c r="E209" s="14" t="s">
        <v>6117</v>
      </c>
      <c r="F209" s="15" t="s">
        <v>9828</v>
      </c>
    </row>
    <row r="210">
      <c r="A210" s="15" t="s">
        <v>17683</v>
      </c>
      <c r="B210" s="15" t="s">
        <v>12636</v>
      </c>
      <c r="C210" s="15" t="s">
        <v>12637</v>
      </c>
      <c r="D210" s="15" t="s">
        <v>9830</v>
      </c>
      <c r="E210" s="14" t="s">
        <v>6120</v>
      </c>
      <c r="F210" s="15" t="s">
        <v>9831</v>
      </c>
    </row>
    <row r="211">
      <c r="A211" s="15" t="s">
        <v>17684</v>
      </c>
      <c r="B211" s="15" t="s">
        <v>12639</v>
      </c>
      <c r="C211" s="15" t="s">
        <v>12640</v>
      </c>
      <c r="D211" s="15" t="s">
        <v>9833</v>
      </c>
      <c r="E211" s="14" t="s">
        <v>6122</v>
      </c>
      <c r="F211" s="15" t="s">
        <v>9834</v>
      </c>
    </row>
    <row r="212">
      <c r="A212" s="15" t="s">
        <v>17685</v>
      </c>
      <c r="B212" s="15" t="s">
        <v>12642</v>
      </c>
      <c r="C212" s="15" t="s">
        <v>12643</v>
      </c>
      <c r="D212" s="15" t="s">
        <v>9836</v>
      </c>
      <c r="E212" s="14" t="s">
        <v>6125</v>
      </c>
      <c r="F212" s="15" t="s">
        <v>9837</v>
      </c>
    </row>
    <row r="213">
      <c r="A213" s="15" t="s">
        <v>17686</v>
      </c>
      <c r="B213" s="15" t="s">
        <v>12645</v>
      </c>
      <c r="C213" s="15" t="s">
        <v>12646</v>
      </c>
      <c r="D213" s="15" t="s">
        <v>9839</v>
      </c>
      <c r="E213" s="14" t="s">
        <v>6127</v>
      </c>
      <c r="F213" s="15" t="s">
        <v>9840</v>
      </c>
    </row>
    <row r="214">
      <c r="A214" s="15" t="s">
        <v>17687</v>
      </c>
      <c r="B214" s="15" t="s">
        <v>12648</v>
      </c>
      <c r="C214" s="15" t="s">
        <v>12649</v>
      </c>
      <c r="D214" s="15" t="s">
        <v>9842</v>
      </c>
      <c r="E214" s="14" t="s">
        <v>6130</v>
      </c>
      <c r="F214" s="15" t="s">
        <v>9843</v>
      </c>
    </row>
    <row r="215">
      <c r="A215" s="15" t="s">
        <v>17688</v>
      </c>
      <c r="B215" s="15" t="s">
        <v>12651</v>
      </c>
      <c r="C215" s="15" t="s">
        <v>12652</v>
      </c>
      <c r="D215" s="15" t="s">
        <v>9845</v>
      </c>
      <c r="E215" s="14" t="s">
        <v>6133</v>
      </c>
      <c r="F215" s="15" t="s">
        <v>9846</v>
      </c>
    </row>
    <row r="216">
      <c r="A216" s="15" t="s">
        <v>17689</v>
      </c>
      <c r="B216" s="15" t="s">
        <v>12654</v>
      </c>
      <c r="C216" s="15" t="s">
        <v>12655</v>
      </c>
      <c r="D216" s="15" t="s">
        <v>9848</v>
      </c>
      <c r="E216" s="14" t="s">
        <v>6136</v>
      </c>
      <c r="F216" s="15" t="s">
        <v>9849</v>
      </c>
    </row>
    <row r="217">
      <c r="A217" s="15" t="s">
        <v>17690</v>
      </c>
      <c r="B217" s="15" t="s">
        <v>12657</v>
      </c>
      <c r="C217" s="15" t="s">
        <v>12658</v>
      </c>
      <c r="D217" s="15" t="s">
        <v>9851</v>
      </c>
      <c r="E217" s="14" t="s">
        <v>6139</v>
      </c>
      <c r="F217" s="15" t="s">
        <v>9852</v>
      </c>
    </row>
    <row r="218">
      <c r="A218" s="15" t="s">
        <v>17691</v>
      </c>
      <c r="B218" s="15" t="s">
        <v>12660</v>
      </c>
      <c r="C218" s="15" t="s">
        <v>12661</v>
      </c>
      <c r="D218" s="15" t="s">
        <v>9854</v>
      </c>
      <c r="E218" s="14" t="s">
        <v>6142</v>
      </c>
      <c r="F218" s="15" t="s">
        <v>9855</v>
      </c>
    </row>
    <row r="219">
      <c r="A219" s="15" t="s">
        <v>17692</v>
      </c>
      <c r="B219" s="15" t="s">
        <v>12663</v>
      </c>
      <c r="C219" s="15" t="s">
        <v>12664</v>
      </c>
      <c r="D219" s="15" t="s">
        <v>9857</v>
      </c>
      <c r="E219" s="14" t="s">
        <v>6145</v>
      </c>
      <c r="F219" s="15" t="s">
        <v>9858</v>
      </c>
    </row>
    <row r="220">
      <c r="A220" s="15" t="s">
        <v>17693</v>
      </c>
      <c r="B220" s="15" t="s">
        <v>12666</v>
      </c>
      <c r="C220" s="15" t="s">
        <v>12667</v>
      </c>
      <c r="D220" s="15" t="s">
        <v>9860</v>
      </c>
      <c r="E220" s="14" t="s">
        <v>6147</v>
      </c>
      <c r="F220" s="15" t="s">
        <v>9861</v>
      </c>
    </row>
    <row r="221">
      <c r="A221" s="15" t="s">
        <v>17694</v>
      </c>
      <c r="B221" s="15" t="s">
        <v>12669</v>
      </c>
      <c r="C221" s="15" t="s">
        <v>12670</v>
      </c>
      <c r="D221" s="15" t="s">
        <v>9863</v>
      </c>
      <c r="E221" s="14" t="s">
        <v>6150</v>
      </c>
      <c r="F221" s="15" t="s">
        <v>9864</v>
      </c>
    </row>
    <row r="222">
      <c r="A222" s="15" t="s">
        <v>17695</v>
      </c>
      <c r="B222" s="15" t="s">
        <v>12672</v>
      </c>
      <c r="C222" s="15" t="s">
        <v>12673</v>
      </c>
      <c r="D222" s="15" t="s">
        <v>9866</v>
      </c>
      <c r="E222" s="14" t="s">
        <v>6152</v>
      </c>
      <c r="F222" s="15" t="s">
        <v>9867</v>
      </c>
    </row>
    <row r="223">
      <c r="A223" s="15" t="s">
        <v>17696</v>
      </c>
      <c r="B223" s="15" t="s">
        <v>12675</v>
      </c>
      <c r="C223" s="15" t="s">
        <v>9870</v>
      </c>
      <c r="D223" s="15" t="s">
        <v>9869</v>
      </c>
      <c r="E223" s="14" t="s">
        <v>6155</v>
      </c>
      <c r="F223" s="15" t="s">
        <v>9870</v>
      </c>
    </row>
    <row r="224">
      <c r="A224" s="15" t="s">
        <v>17697</v>
      </c>
      <c r="B224" s="15" t="s">
        <v>12677</v>
      </c>
      <c r="C224" s="15" t="s">
        <v>12678</v>
      </c>
      <c r="D224" s="15" t="s">
        <v>9872</v>
      </c>
      <c r="E224" s="14" t="s">
        <v>6158</v>
      </c>
      <c r="F224" s="15" t="s">
        <v>9873</v>
      </c>
    </row>
    <row r="225">
      <c r="A225" s="15" t="s">
        <v>17698</v>
      </c>
      <c r="B225" s="15" t="s">
        <v>12681</v>
      </c>
      <c r="C225" s="15" t="s">
        <v>12682</v>
      </c>
      <c r="D225" s="15" t="s">
        <v>9875</v>
      </c>
      <c r="E225" s="14" t="s">
        <v>6160</v>
      </c>
      <c r="F225" s="15" t="s">
        <v>9876</v>
      </c>
    </row>
    <row r="226">
      <c r="A226" s="15" t="s">
        <v>17699</v>
      </c>
      <c r="B226" s="15" t="s">
        <v>12684</v>
      </c>
      <c r="C226" s="15" t="s">
        <v>12685</v>
      </c>
      <c r="D226" s="15" t="s">
        <v>9878</v>
      </c>
      <c r="E226" s="14" t="s">
        <v>6162</v>
      </c>
      <c r="F226" s="15" t="s">
        <v>9879</v>
      </c>
    </row>
    <row r="227">
      <c r="A227" s="15" t="s">
        <v>17700</v>
      </c>
      <c r="B227" s="15" t="s">
        <v>12687</v>
      </c>
      <c r="C227" s="15" t="s">
        <v>12688</v>
      </c>
      <c r="D227" s="15" t="s">
        <v>9881</v>
      </c>
      <c r="E227" s="14" t="s">
        <v>6164</v>
      </c>
      <c r="F227" s="15" t="s">
        <v>9882</v>
      </c>
    </row>
    <row r="228">
      <c r="A228" s="15" t="s">
        <v>17701</v>
      </c>
      <c r="B228" s="15" t="s">
        <v>12690</v>
      </c>
      <c r="C228" s="15" t="s">
        <v>12691</v>
      </c>
      <c r="D228" s="15" t="s">
        <v>9884</v>
      </c>
      <c r="E228" s="14" t="s">
        <v>6167</v>
      </c>
      <c r="F228" s="15" t="s">
        <v>9885</v>
      </c>
    </row>
    <row r="229">
      <c r="A229" s="15" t="s">
        <v>17702</v>
      </c>
      <c r="B229" s="15" t="s">
        <v>12693</v>
      </c>
      <c r="C229" s="15" t="s">
        <v>12694</v>
      </c>
      <c r="D229" s="15" t="s">
        <v>9887</v>
      </c>
      <c r="E229" s="14" t="s">
        <v>6169</v>
      </c>
      <c r="F229" s="15" t="s">
        <v>9888</v>
      </c>
    </row>
    <row r="230">
      <c r="A230" s="15" t="s">
        <v>17703</v>
      </c>
      <c r="B230" s="15" t="s">
        <v>12695</v>
      </c>
      <c r="C230" s="15" t="s">
        <v>12696</v>
      </c>
      <c r="D230" s="15" t="s">
        <v>9890</v>
      </c>
      <c r="E230" s="14" t="s">
        <v>6171</v>
      </c>
      <c r="F230" s="15" t="s">
        <v>9891</v>
      </c>
    </row>
    <row r="231">
      <c r="A231" s="15" t="s">
        <v>17704</v>
      </c>
      <c r="B231" s="15" t="s">
        <v>12698</v>
      </c>
      <c r="C231" s="15" t="s">
        <v>12699</v>
      </c>
      <c r="D231" s="15" t="s">
        <v>9893</v>
      </c>
      <c r="E231" s="14" t="s">
        <v>6173</v>
      </c>
      <c r="F231" s="15" t="s">
        <v>9894</v>
      </c>
    </row>
    <row r="232">
      <c r="A232" s="15" t="s">
        <v>17705</v>
      </c>
      <c r="B232" s="15" t="s">
        <v>12701</v>
      </c>
      <c r="C232" s="15" t="s">
        <v>12702</v>
      </c>
      <c r="D232" s="15" t="s">
        <v>9896</v>
      </c>
      <c r="E232" s="14" t="s">
        <v>6176</v>
      </c>
      <c r="F232" s="15" t="s">
        <v>9897</v>
      </c>
    </row>
    <row r="233">
      <c r="A233" s="15" t="s">
        <v>17706</v>
      </c>
      <c r="B233" s="15" t="s">
        <v>12704</v>
      </c>
      <c r="C233" s="15" t="s">
        <v>12705</v>
      </c>
      <c r="D233" s="15" t="s">
        <v>9898</v>
      </c>
      <c r="E233" s="14" t="s">
        <v>6179</v>
      </c>
      <c r="F233" s="15" t="s">
        <v>9899</v>
      </c>
    </row>
    <row r="234">
      <c r="A234" s="15" t="s">
        <v>17707</v>
      </c>
      <c r="B234" s="15" t="s">
        <v>12707</v>
      </c>
      <c r="C234" s="15" t="s">
        <v>12708</v>
      </c>
      <c r="D234" s="15" t="s">
        <v>9901</v>
      </c>
      <c r="E234" s="14" t="s">
        <v>6181</v>
      </c>
      <c r="F234" s="15" t="s">
        <v>9902</v>
      </c>
    </row>
    <row r="235">
      <c r="A235" s="15" t="s">
        <v>17708</v>
      </c>
      <c r="B235" s="15" t="s">
        <v>12709</v>
      </c>
      <c r="C235" s="15" t="s">
        <v>12710</v>
      </c>
      <c r="D235" s="15" t="s">
        <v>9904</v>
      </c>
      <c r="E235" s="14" t="s">
        <v>6183</v>
      </c>
      <c r="F235" s="15" t="s">
        <v>9905</v>
      </c>
    </row>
    <row r="236">
      <c r="A236" s="15" t="s">
        <v>17709</v>
      </c>
      <c r="B236" s="15" t="s">
        <v>12711</v>
      </c>
      <c r="C236" s="15" t="s">
        <v>12712</v>
      </c>
      <c r="D236" s="15" t="s">
        <v>9907</v>
      </c>
      <c r="E236" s="14" t="s">
        <v>6185</v>
      </c>
      <c r="F236" s="15" t="s">
        <v>9908</v>
      </c>
    </row>
    <row r="237">
      <c r="A237" s="15" t="s">
        <v>17710</v>
      </c>
      <c r="B237" s="15" t="s">
        <v>12713</v>
      </c>
      <c r="C237" s="15" t="s">
        <v>12714</v>
      </c>
      <c r="D237" s="15" t="s">
        <v>9910</v>
      </c>
      <c r="E237" s="14" t="s">
        <v>6187</v>
      </c>
      <c r="F237" s="15" t="s">
        <v>9911</v>
      </c>
    </row>
    <row r="238">
      <c r="A238" s="15" t="s">
        <v>17711</v>
      </c>
      <c r="B238" s="15" t="s">
        <v>12715</v>
      </c>
      <c r="C238" s="15" t="s">
        <v>12716</v>
      </c>
      <c r="D238" s="15" t="s">
        <v>9913</v>
      </c>
      <c r="E238" s="14" t="s">
        <v>6189</v>
      </c>
      <c r="F238" s="15" t="s">
        <v>9914</v>
      </c>
    </row>
    <row r="239">
      <c r="A239" s="15" t="s">
        <v>17712</v>
      </c>
      <c r="B239" s="15" t="s">
        <v>12717</v>
      </c>
      <c r="C239" s="15" t="s">
        <v>12718</v>
      </c>
      <c r="D239" s="15" t="s">
        <v>9916</v>
      </c>
      <c r="E239" s="14" t="s">
        <v>6191</v>
      </c>
      <c r="F239" s="15" t="s">
        <v>9917</v>
      </c>
    </row>
    <row r="240">
      <c r="A240" s="15" t="s">
        <v>17713</v>
      </c>
      <c r="B240" s="15" t="s">
        <v>12720</v>
      </c>
      <c r="C240" s="15" t="s">
        <v>12721</v>
      </c>
      <c r="D240" s="15" t="s">
        <v>9919</v>
      </c>
      <c r="E240" s="14" t="s">
        <v>6193</v>
      </c>
      <c r="F240" s="15" t="s">
        <v>9920</v>
      </c>
    </row>
    <row r="241">
      <c r="A241" s="15" t="s">
        <v>17714</v>
      </c>
      <c r="B241" s="15" t="s">
        <v>12723</v>
      </c>
      <c r="C241" s="15" t="s">
        <v>12724</v>
      </c>
      <c r="D241" s="15" t="s">
        <v>9922</v>
      </c>
      <c r="E241" s="14" t="s">
        <v>6195</v>
      </c>
      <c r="F241" s="15" t="s">
        <v>9923</v>
      </c>
    </row>
    <row r="242">
      <c r="D242" s="15" t="s">
        <v>9925</v>
      </c>
      <c r="E242" s="14" t="s">
        <v>6198</v>
      </c>
      <c r="F242" s="15" t="s">
        <v>9926</v>
      </c>
    </row>
    <row r="243">
      <c r="A243" s="15" t="s">
        <v>17715</v>
      </c>
      <c r="B243" s="15" t="s">
        <v>12726</v>
      </c>
      <c r="C243" s="15" t="s">
        <v>12727</v>
      </c>
      <c r="D243" s="15" t="s">
        <v>9928</v>
      </c>
      <c r="E243" s="14" t="s">
        <v>6200</v>
      </c>
      <c r="F243" s="15" t="s">
        <v>9929</v>
      </c>
    </row>
    <row r="244">
      <c r="D244" s="15" t="s">
        <v>9931</v>
      </c>
      <c r="E244" s="14" t="s">
        <v>6202</v>
      </c>
      <c r="F244" s="15" t="s">
        <v>9932</v>
      </c>
    </row>
    <row r="245">
      <c r="A245" s="15" t="s">
        <v>17716</v>
      </c>
      <c r="B245" s="15" t="s">
        <v>12729</v>
      </c>
      <c r="C245" s="15" t="s">
        <v>12730</v>
      </c>
      <c r="D245" s="15" t="s">
        <v>9934</v>
      </c>
      <c r="E245" s="14" t="s">
        <v>6204</v>
      </c>
      <c r="F245" s="15" t="s">
        <v>9935</v>
      </c>
    </row>
    <row r="246">
      <c r="A246" s="15" t="s">
        <v>17717</v>
      </c>
      <c r="B246" s="15" t="s">
        <v>12732</v>
      </c>
      <c r="C246" s="15" t="s">
        <v>12733</v>
      </c>
      <c r="D246" s="15" t="s">
        <v>9937</v>
      </c>
      <c r="E246" s="14" t="s">
        <v>6207</v>
      </c>
      <c r="F246" s="15" t="s">
        <v>9938</v>
      </c>
    </row>
    <row r="247">
      <c r="A247" s="15" t="s">
        <v>17718</v>
      </c>
      <c r="B247" s="15" t="s">
        <v>12735</v>
      </c>
      <c r="C247" s="15" t="s">
        <v>12736</v>
      </c>
      <c r="D247" s="15" t="s">
        <v>9940</v>
      </c>
      <c r="E247" s="14" t="s">
        <v>6209</v>
      </c>
      <c r="F247" s="15" t="s">
        <v>9941</v>
      </c>
    </row>
    <row r="248">
      <c r="A248" s="15" t="s">
        <v>17719</v>
      </c>
      <c r="B248" s="15" t="s">
        <v>12738</v>
      </c>
      <c r="C248" s="15" t="s">
        <v>12739</v>
      </c>
      <c r="D248" s="15" t="s">
        <v>9943</v>
      </c>
      <c r="E248" s="14" t="s">
        <v>6212</v>
      </c>
      <c r="F248" s="15" t="s">
        <v>9944</v>
      </c>
    </row>
    <row r="249">
      <c r="A249" s="15" t="s">
        <v>17720</v>
      </c>
      <c r="B249" s="15" t="s">
        <v>12741</v>
      </c>
      <c r="C249" s="15" t="s">
        <v>12742</v>
      </c>
      <c r="D249" s="15" t="s">
        <v>9946</v>
      </c>
      <c r="E249" s="14" t="s">
        <v>6214</v>
      </c>
      <c r="F249" s="15" t="s">
        <v>9947</v>
      </c>
    </row>
    <row r="250">
      <c r="A250" s="15" t="s">
        <v>17721</v>
      </c>
      <c r="B250" s="15" t="s">
        <v>12744</v>
      </c>
      <c r="C250" s="15" t="s">
        <v>12745</v>
      </c>
      <c r="D250" s="15" t="s">
        <v>9949</v>
      </c>
      <c r="E250" s="14" t="s">
        <v>6217</v>
      </c>
      <c r="F250" s="15" t="s">
        <v>9950</v>
      </c>
    </row>
    <row r="251">
      <c r="A251" s="15" t="s">
        <v>17722</v>
      </c>
      <c r="B251" s="15" t="s">
        <v>12747</v>
      </c>
      <c r="C251" s="15" t="s">
        <v>12748</v>
      </c>
      <c r="D251" s="15" t="s">
        <v>9952</v>
      </c>
      <c r="E251" s="14" t="s">
        <v>6219</v>
      </c>
      <c r="F251" s="15" t="s">
        <v>9953</v>
      </c>
    </row>
    <row r="252">
      <c r="A252" s="15" t="s">
        <v>17723</v>
      </c>
      <c r="B252" s="15" t="s">
        <v>12750</v>
      </c>
      <c r="C252" s="15" t="s">
        <v>12751</v>
      </c>
      <c r="D252" s="15" t="s">
        <v>9955</v>
      </c>
      <c r="E252" s="14" t="s">
        <v>6222</v>
      </c>
      <c r="F252" s="15" t="s">
        <v>9956</v>
      </c>
    </row>
    <row r="253">
      <c r="A253" s="15" t="s">
        <v>17724</v>
      </c>
      <c r="B253" s="15" t="s">
        <v>12753</v>
      </c>
      <c r="C253" s="15" t="s">
        <v>12754</v>
      </c>
      <c r="D253" s="15" t="s">
        <v>9958</v>
      </c>
      <c r="E253" s="14" t="s">
        <v>6224</v>
      </c>
      <c r="F253" s="15" t="s">
        <v>9959</v>
      </c>
    </row>
    <row r="254">
      <c r="A254" s="15" t="s">
        <v>17725</v>
      </c>
      <c r="B254" s="15" t="s">
        <v>12756</v>
      </c>
      <c r="C254" s="15" t="s">
        <v>12757</v>
      </c>
      <c r="D254" s="15" t="s">
        <v>9961</v>
      </c>
      <c r="E254" s="14" t="s">
        <v>6227</v>
      </c>
      <c r="F254" s="15" t="s">
        <v>9962</v>
      </c>
    </row>
    <row r="255">
      <c r="D255" s="15" t="s">
        <v>9964</v>
      </c>
      <c r="E255" s="14" t="s">
        <v>6230</v>
      </c>
      <c r="F255" s="15" t="s">
        <v>9965</v>
      </c>
    </row>
    <row r="256">
      <c r="A256" s="15" t="s">
        <v>17726</v>
      </c>
      <c r="B256" s="15" t="s">
        <v>12760</v>
      </c>
      <c r="C256" s="15" t="s">
        <v>9968</v>
      </c>
      <c r="D256" s="15" t="s">
        <v>9967</v>
      </c>
      <c r="E256" s="14" t="s">
        <v>6232</v>
      </c>
      <c r="F256" s="15" t="s">
        <v>9968</v>
      </c>
    </row>
    <row r="257">
      <c r="A257" s="15" t="s">
        <v>17727</v>
      </c>
      <c r="B257" s="15" t="s">
        <v>12762</v>
      </c>
      <c r="C257" s="15" t="s">
        <v>12763</v>
      </c>
      <c r="D257" s="15" t="s">
        <v>9970</v>
      </c>
      <c r="E257" s="14" t="s">
        <v>6235</v>
      </c>
      <c r="F257" s="15" t="s">
        <v>9971</v>
      </c>
    </row>
    <row r="258">
      <c r="A258" s="15" t="s">
        <v>17728</v>
      </c>
      <c r="B258" s="15" t="s">
        <v>12765</v>
      </c>
      <c r="C258" s="15" t="s">
        <v>12766</v>
      </c>
      <c r="D258" s="15" t="s">
        <v>9973</v>
      </c>
      <c r="E258" s="14" t="s">
        <v>6238</v>
      </c>
      <c r="F258" s="15" t="s">
        <v>9974</v>
      </c>
    </row>
    <row r="259">
      <c r="A259" s="15" t="s">
        <v>17729</v>
      </c>
      <c r="B259" s="15" t="s">
        <v>12768</v>
      </c>
      <c r="C259" s="15" t="s">
        <v>9977</v>
      </c>
      <c r="D259" s="15" t="s">
        <v>9976</v>
      </c>
      <c r="E259" s="14" t="s">
        <v>6241</v>
      </c>
      <c r="F259" s="15" t="s">
        <v>9977</v>
      </c>
    </row>
    <row r="260">
      <c r="A260" s="15" t="s">
        <v>17730</v>
      </c>
      <c r="B260" s="15" t="s">
        <v>12770</v>
      </c>
      <c r="C260" s="15" t="s">
        <v>9980</v>
      </c>
      <c r="D260" s="15" t="s">
        <v>9979</v>
      </c>
      <c r="E260" s="14" t="s">
        <v>6243</v>
      </c>
      <c r="F260" s="15" t="s">
        <v>9980</v>
      </c>
    </row>
    <row r="261">
      <c r="A261" s="15" t="s">
        <v>17731</v>
      </c>
      <c r="B261" s="15" t="s">
        <v>12772</v>
      </c>
      <c r="C261" s="15" t="s">
        <v>12773</v>
      </c>
      <c r="D261" s="15" t="s">
        <v>9982</v>
      </c>
      <c r="E261" s="14" t="s">
        <v>6246</v>
      </c>
      <c r="F261" s="15" t="s">
        <v>9983</v>
      </c>
    </row>
    <row r="262">
      <c r="A262" s="15" t="s">
        <v>17732</v>
      </c>
      <c r="B262" s="15" t="s">
        <v>12775</v>
      </c>
      <c r="C262" s="15" t="s">
        <v>12776</v>
      </c>
      <c r="D262" s="15" t="s">
        <v>9985</v>
      </c>
      <c r="E262" s="14" t="s">
        <v>6249</v>
      </c>
      <c r="F262" s="15" t="s">
        <v>9986</v>
      </c>
    </row>
    <row r="263">
      <c r="A263" s="15" t="s">
        <v>17733</v>
      </c>
      <c r="B263" s="15" t="s">
        <v>12778</v>
      </c>
      <c r="C263" s="15" t="s">
        <v>12779</v>
      </c>
      <c r="D263" s="15" t="s">
        <v>9988</v>
      </c>
      <c r="E263" s="14" t="s">
        <v>6251</v>
      </c>
      <c r="F263" s="15" t="s">
        <v>9989</v>
      </c>
    </row>
    <row r="264">
      <c r="A264" s="15" t="s">
        <v>17734</v>
      </c>
      <c r="B264" s="15" t="s">
        <v>12781</v>
      </c>
      <c r="C264" s="15" t="s">
        <v>12782</v>
      </c>
      <c r="D264" s="15" t="s">
        <v>9991</v>
      </c>
      <c r="E264" s="14" t="s">
        <v>6254</v>
      </c>
      <c r="F264" s="15" t="s">
        <v>9992</v>
      </c>
    </row>
    <row r="265">
      <c r="D265" s="15" t="s">
        <v>9994</v>
      </c>
      <c r="E265" s="14" t="s">
        <v>6257</v>
      </c>
      <c r="F265" s="15" t="s">
        <v>9995</v>
      </c>
    </row>
    <row r="266">
      <c r="D266" s="15" t="s">
        <v>9997</v>
      </c>
      <c r="E266" s="14" t="s">
        <v>6259</v>
      </c>
      <c r="F266" s="15" t="s">
        <v>9998</v>
      </c>
    </row>
    <row r="267">
      <c r="D267" s="15" t="s">
        <v>10000</v>
      </c>
      <c r="E267" s="14" t="s">
        <v>6261</v>
      </c>
      <c r="F267" s="15" t="s">
        <v>10001</v>
      </c>
    </row>
    <row r="268">
      <c r="A268" s="15" t="s">
        <v>17735</v>
      </c>
      <c r="B268" s="15" t="s">
        <v>12785</v>
      </c>
      <c r="C268" s="15" t="s">
        <v>12786</v>
      </c>
      <c r="D268" s="15" t="s">
        <v>10003</v>
      </c>
      <c r="E268" s="14" t="s">
        <v>6263</v>
      </c>
      <c r="F268" s="15" t="s">
        <v>10004</v>
      </c>
    </row>
    <row r="269">
      <c r="D269" s="15" t="s">
        <v>10006</v>
      </c>
      <c r="E269" s="14" t="s">
        <v>6265</v>
      </c>
      <c r="F269" s="15" t="s">
        <v>10007</v>
      </c>
    </row>
    <row r="270">
      <c r="A270" s="15" t="s">
        <v>17736</v>
      </c>
      <c r="B270" s="15" t="s">
        <v>12788</v>
      </c>
      <c r="C270" s="15" t="s">
        <v>12789</v>
      </c>
      <c r="D270" s="15" t="s">
        <v>10009</v>
      </c>
      <c r="E270" s="14" t="s">
        <v>6267</v>
      </c>
      <c r="F270" s="15" t="s">
        <v>10010</v>
      </c>
    </row>
    <row r="271">
      <c r="A271" s="15" t="s">
        <v>17737</v>
      </c>
      <c r="B271" s="15" t="s">
        <v>12791</v>
      </c>
      <c r="C271" s="15" t="s">
        <v>12792</v>
      </c>
      <c r="D271" s="15" t="s">
        <v>10012</v>
      </c>
      <c r="E271" s="14" t="s">
        <v>6269</v>
      </c>
      <c r="F271" s="15" t="s">
        <v>10013</v>
      </c>
    </row>
    <row r="272">
      <c r="D272" s="15" t="s">
        <v>10015</v>
      </c>
      <c r="E272" s="14" t="s">
        <v>6272</v>
      </c>
      <c r="F272" s="15" t="s">
        <v>10016</v>
      </c>
    </row>
    <row r="273">
      <c r="A273" s="15" t="s">
        <v>17738</v>
      </c>
      <c r="B273" s="15" t="s">
        <v>12793</v>
      </c>
      <c r="C273" s="15" t="s">
        <v>12794</v>
      </c>
      <c r="D273" s="15" t="s">
        <v>10018</v>
      </c>
      <c r="E273" s="14" t="s">
        <v>6274</v>
      </c>
      <c r="F273" s="15" t="s">
        <v>10019</v>
      </c>
    </row>
    <row r="274">
      <c r="A274" s="15" t="s">
        <v>17739</v>
      </c>
      <c r="B274" s="15" t="s">
        <v>12796</v>
      </c>
      <c r="C274" s="15" t="s">
        <v>12797</v>
      </c>
      <c r="D274" s="15" t="s">
        <v>10021</v>
      </c>
      <c r="E274" s="14" t="s">
        <v>6276</v>
      </c>
      <c r="F274" s="15" t="s">
        <v>10022</v>
      </c>
    </row>
    <row r="275">
      <c r="A275" s="15" t="s">
        <v>17740</v>
      </c>
      <c r="B275" s="15" t="s">
        <v>12799</v>
      </c>
      <c r="C275" s="15" t="s">
        <v>12800</v>
      </c>
      <c r="D275" s="15" t="s">
        <v>10024</v>
      </c>
      <c r="E275" s="14" t="s">
        <v>6279</v>
      </c>
      <c r="F275" s="15" t="s">
        <v>10025</v>
      </c>
    </row>
    <row r="276">
      <c r="D276" s="15" t="s">
        <v>10027</v>
      </c>
      <c r="E276" s="14" t="s">
        <v>6281</v>
      </c>
      <c r="F276" s="15" t="s">
        <v>10028</v>
      </c>
    </row>
    <row r="277">
      <c r="D277" s="15" t="s">
        <v>10029</v>
      </c>
      <c r="E277" s="14" t="s">
        <v>6283</v>
      </c>
      <c r="F277" s="15" t="s">
        <v>10030</v>
      </c>
    </row>
    <row r="278">
      <c r="D278" s="15" t="s">
        <v>10031</v>
      </c>
      <c r="E278" s="14" t="s">
        <v>6285</v>
      </c>
      <c r="F278" s="15" t="s">
        <v>10032</v>
      </c>
    </row>
    <row r="279">
      <c r="D279" s="15" t="s">
        <v>10033</v>
      </c>
      <c r="E279" s="14" t="s">
        <v>6287</v>
      </c>
      <c r="F279" s="15" t="s">
        <v>10034</v>
      </c>
    </row>
    <row r="280">
      <c r="D280" s="15" t="s">
        <v>10035</v>
      </c>
      <c r="E280" s="14" t="s">
        <v>6289</v>
      </c>
      <c r="F280" s="15" t="s">
        <v>10036</v>
      </c>
    </row>
    <row r="281">
      <c r="D281" s="15" t="s">
        <v>10037</v>
      </c>
      <c r="E281" s="14" t="s">
        <v>6291</v>
      </c>
      <c r="F281" s="15" t="s">
        <v>10038</v>
      </c>
    </row>
    <row r="282">
      <c r="D282" s="15" t="s">
        <v>10039</v>
      </c>
      <c r="E282" s="14" t="s">
        <v>6293</v>
      </c>
      <c r="F282" s="15" t="s">
        <v>10040</v>
      </c>
    </row>
    <row r="283">
      <c r="D283" s="15" t="s">
        <v>10041</v>
      </c>
      <c r="E283" s="14" t="s">
        <v>6295</v>
      </c>
      <c r="F283" s="15" t="s">
        <v>10042</v>
      </c>
    </row>
    <row r="284">
      <c r="A284" s="15" t="s">
        <v>17741</v>
      </c>
      <c r="B284" s="15" t="s">
        <v>12802</v>
      </c>
      <c r="C284" s="15" t="s">
        <v>12803</v>
      </c>
      <c r="D284" s="15" t="s">
        <v>10043</v>
      </c>
      <c r="E284" s="14" t="s">
        <v>6297</v>
      </c>
      <c r="F284" s="15" t="s">
        <v>10044</v>
      </c>
    </row>
    <row r="285">
      <c r="A285" s="15" t="s">
        <v>17742</v>
      </c>
      <c r="B285" s="15" t="s">
        <v>12805</v>
      </c>
      <c r="C285" s="15" t="s">
        <v>12806</v>
      </c>
      <c r="D285" s="15" t="s">
        <v>10046</v>
      </c>
      <c r="E285" s="14" t="s">
        <v>6300</v>
      </c>
      <c r="F285" s="15" t="s">
        <v>10047</v>
      </c>
    </row>
    <row r="286">
      <c r="A286" s="15" t="s">
        <v>17743</v>
      </c>
      <c r="B286" s="15" t="s">
        <v>12808</v>
      </c>
      <c r="C286" s="15" t="s">
        <v>12809</v>
      </c>
      <c r="D286" s="15" t="s">
        <v>10049</v>
      </c>
      <c r="E286" s="14" t="s">
        <v>6302</v>
      </c>
      <c r="F286" s="15" t="s">
        <v>10050</v>
      </c>
    </row>
    <row r="287">
      <c r="A287" s="15" t="s">
        <v>17744</v>
      </c>
      <c r="B287" s="15" t="s">
        <v>12811</v>
      </c>
      <c r="C287" s="15" t="s">
        <v>12812</v>
      </c>
      <c r="D287" s="15" t="s">
        <v>10052</v>
      </c>
      <c r="E287" s="14" t="s">
        <v>6305</v>
      </c>
      <c r="F287" s="15" t="s">
        <v>10053</v>
      </c>
    </row>
    <row r="288">
      <c r="A288" s="15" t="s">
        <v>17745</v>
      </c>
      <c r="B288" s="15" t="s">
        <v>12814</v>
      </c>
      <c r="C288" s="15" t="s">
        <v>12815</v>
      </c>
      <c r="D288" s="15" t="s">
        <v>10054</v>
      </c>
      <c r="E288" s="14" t="s">
        <v>6308</v>
      </c>
      <c r="F288" s="15" t="s">
        <v>10055</v>
      </c>
    </row>
    <row r="289">
      <c r="D289" s="15" t="s">
        <v>10057</v>
      </c>
      <c r="E289" s="14" t="s">
        <v>6311</v>
      </c>
      <c r="F289" s="15" t="s">
        <v>10058</v>
      </c>
    </row>
    <row r="290">
      <c r="A290" s="15" t="s">
        <v>17746</v>
      </c>
      <c r="B290" s="15" t="s">
        <v>12817</v>
      </c>
      <c r="C290" s="15" t="s">
        <v>12818</v>
      </c>
      <c r="D290" s="15" t="s">
        <v>10059</v>
      </c>
      <c r="E290" s="14" t="s">
        <v>6313</v>
      </c>
      <c r="F290" s="15" t="s">
        <v>10060</v>
      </c>
    </row>
    <row r="291">
      <c r="D291" s="15" t="s">
        <v>10062</v>
      </c>
      <c r="E291" s="14" t="s">
        <v>6316</v>
      </c>
      <c r="F291" s="15" t="s">
        <v>10063</v>
      </c>
    </row>
    <row r="292">
      <c r="D292" s="15" t="s">
        <v>10064</v>
      </c>
      <c r="E292" s="14" t="s">
        <v>6318</v>
      </c>
      <c r="F292" s="15" t="s">
        <v>10065</v>
      </c>
    </row>
    <row r="293">
      <c r="D293" s="15" t="s">
        <v>10066</v>
      </c>
      <c r="E293" s="14" t="s">
        <v>6320</v>
      </c>
      <c r="F293" s="15" t="s">
        <v>10067</v>
      </c>
    </row>
    <row r="294">
      <c r="A294" s="15" t="s">
        <v>17747</v>
      </c>
      <c r="B294" s="15" t="s">
        <v>12820</v>
      </c>
      <c r="C294" s="15" t="s">
        <v>12821</v>
      </c>
      <c r="D294" s="15" t="s">
        <v>10068</v>
      </c>
      <c r="E294" s="14" t="s">
        <v>6322</v>
      </c>
      <c r="F294" s="15" t="s">
        <v>10069</v>
      </c>
    </row>
    <row r="295">
      <c r="A295" s="15" t="s">
        <v>17748</v>
      </c>
      <c r="B295" s="15" t="s">
        <v>12823</v>
      </c>
      <c r="C295" s="15" t="s">
        <v>12824</v>
      </c>
      <c r="D295" s="15" t="s">
        <v>10071</v>
      </c>
      <c r="E295" s="14" t="s">
        <v>6325</v>
      </c>
      <c r="F295" s="15" t="s">
        <v>10072</v>
      </c>
    </row>
    <row r="296">
      <c r="A296" s="15" t="s">
        <v>17749</v>
      </c>
      <c r="B296" s="15" t="s">
        <v>12826</v>
      </c>
      <c r="C296" s="15" t="s">
        <v>12827</v>
      </c>
      <c r="D296" s="15" t="s">
        <v>10074</v>
      </c>
      <c r="E296" s="14" t="s">
        <v>6327</v>
      </c>
      <c r="F296" s="15" t="s">
        <v>10075</v>
      </c>
    </row>
    <row r="297">
      <c r="A297" s="15" t="s">
        <v>17750</v>
      </c>
      <c r="B297" s="15" t="s">
        <v>12829</v>
      </c>
      <c r="C297" s="15" t="s">
        <v>12830</v>
      </c>
      <c r="D297" s="15" t="s">
        <v>10077</v>
      </c>
      <c r="E297" s="14" t="s">
        <v>6330</v>
      </c>
      <c r="F297" s="15" t="s">
        <v>10078</v>
      </c>
    </row>
    <row r="298">
      <c r="A298" s="15" t="s">
        <v>17751</v>
      </c>
      <c r="B298" s="15" t="s">
        <v>12832</v>
      </c>
      <c r="C298" s="15" t="s">
        <v>12833</v>
      </c>
      <c r="D298" s="15" t="s">
        <v>10080</v>
      </c>
      <c r="E298" s="14" t="s">
        <v>6333</v>
      </c>
      <c r="F298" s="15" t="s">
        <v>10081</v>
      </c>
    </row>
    <row r="299">
      <c r="A299" s="15" t="s">
        <v>17752</v>
      </c>
      <c r="B299" s="15" t="s">
        <v>12835</v>
      </c>
      <c r="C299" s="15" t="s">
        <v>12836</v>
      </c>
      <c r="D299" s="15" t="s">
        <v>10083</v>
      </c>
      <c r="E299" s="14" t="s">
        <v>6336</v>
      </c>
      <c r="F299" s="15" t="s">
        <v>10084</v>
      </c>
    </row>
    <row r="300">
      <c r="A300" s="15" t="s">
        <v>17753</v>
      </c>
      <c r="B300" s="15" t="s">
        <v>12838</v>
      </c>
      <c r="C300" s="15" t="s">
        <v>12839</v>
      </c>
      <c r="D300" s="15" t="s">
        <v>10086</v>
      </c>
      <c r="E300" s="14" t="s">
        <v>6338</v>
      </c>
      <c r="F300" s="15" t="s">
        <v>10087</v>
      </c>
    </row>
    <row r="301">
      <c r="A301" s="15" t="s">
        <v>17754</v>
      </c>
      <c r="B301" s="15" t="s">
        <v>12841</v>
      </c>
      <c r="C301" s="15" t="s">
        <v>12842</v>
      </c>
      <c r="D301" s="15" t="s">
        <v>10089</v>
      </c>
      <c r="E301" s="14" t="s">
        <v>6340</v>
      </c>
      <c r="F301" s="15" t="s">
        <v>10090</v>
      </c>
    </row>
    <row r="302">
      <c r="A302" s="15" t="s">
        <v>17755</v>
      </c>
      <c r="B302" s="15" t="s">
        <v>12844</v>
      </c>
      <c r="C302" s="15" t="s">
        <v>12845</v>
      </c>
      <c r="D302" s="15" t="s">
        <v>10092</v>
      </c>
      <c r="E302" s="14" t="s">
        <v>6343</v>
      </c>
      <c r="F302" s="15" t="s">
        <v>10093</v>
      </c>
    </row>
    <row r="303">
      <c r="A303" s="15" t="s">
        <v>17756</v>
      </c>
      <c r="B303" s="15" t="s">
        <v>12847</v>
      </c>
      <c r="C303" s="15" t="s">
        <v>12848</v>
      </c>
      <c r="D303" s="15" t="s">
        <v>10095</v>
      </c>
      <c r="E303" s="14" t="s">
        <v>6345</v>
      </c>
      <c r="F303" s="15" t="s">
        <v>10096</v>
      </c>
    </row>
    <row r="304">
      <c r="A304" s="15" t="s">
        <v>17757</v>
      </c>
      <c r="B304" s="15" t="s">
        <v>12850</v>
      </c>
      <c r="C304" s="15" t="s">
        <v>12851</v>
      </c>
      <c r="D304" s="15" t="s">
        <v>10098</v>
      </c>
      <c r="E304" s="14" t="s">
        <v>6348</v>
      </c>
      <c r="F304" s="15" t="s">
        <v>10099</v>
      </c>
    </row>
    <row r="305">
      <c r="A305" s="15" t="s">
        <v>17758</v>
      </c>
      <c r="B305" s="15" t="s">
        <v>12853</v>
      </c>
      <c r="C305" s="15" t="s">
        <v>12854</v>
      </c>
      <c r="D305" s="15" t="s">
        <v>10101</v>
      </c>
      <c r="E305" s="14" t="s">
        <v>6350</v>
      </c>
      <c r="F305" s="15" t="s">
        <v>10102</v>
      </c>
    </row>
    <row r="306">
      <c r="A306" s="15" t="s">
        <v>17759</v>
      </c>
      <c r="B306" s="15" t="s">
        <v>12856</v>
      </c>
      <c r="C306" s="15" t="s">
        <v>12857</v>
      </c>
      <c r="D306" s="15" t="s">
        <v>10104</v>
      </c>
      <c r="E306" s="14" t="s">
        <v>6352</v>
      </c>
      <c r="F306" s="15" t="s">
        <v>10105</v>
      </c>
    </row>
    <row r="307">
      <c r="A307" s="15" t="s">
        <v>17760</v>
      </c>
      <c r="B307" s="15" t="s">
        <v>12859</v>
      </c>
      <c r="C307" s="15" t="s">
        <v>12860</v>
      </c>
      <c r="D307" s="15" t="s">
        <v>10107</v>
      </c>
      <c r="E307" s="14" t="s">
        <v>6355</v>
      </c>
      <c r="F307" s="15" t="s">
        <v>10108</v>
      </c>
    </row>
    <row r="308">
      <c r="A308" s="15" t="s">
        <v>17761</v>
      </c>
      <c r="B308" s="15" t="s">
        <v>12862</v>
      </c>
      <c r="C308" s="15" t="s">
        <v>12863</v>
      </c>
      <c r="D308" s="15" t="s">
        <v>10110</v>
      </c>
      <c r="E308" s="14" t="s">
        <v>6358</v>
      </c>
      <c r="F308" s="15" t="s">
        <v>10111</v>
      </c>
    </row>
    <row r="309">
      <c r="A309" s="15" t="s">
        <v>17762</v>
      </c>
      <c r="B309" s="15" t="s">
        <v>12865</v>
      </c>
      <c r="C309" s="15" t="s">
        <v>12866</v>
      </c>
      <c r="D309" s="15" t="s">
        <v>10113</v>
      </c>
      <c r="E309" s="14" t="s">
        <v>6360</v>
      </c>
      <c r="F309" s="15" t="s">
        <v>10114</v>
      </c>
    </row>
    <row r="310">
      <c r="A310" s="15" t="s">
        <v>17763</v>
      </c>
      <c r="B310" s="15" t="s">
        <v>12868</v>
      </c>
      <c r="C310" s="15" t="s">
        <v>12869</v>
      </c>
      <c r="D310" s="15" t="s">
        <v>10116</v>
      </c>
      <c r="E310" s="14" t="s">
        <v>6363</v>
      </c>
      <c r="F310" s="15" t="s">
        <v>10117</v>
      </c>
    </row>
    <row r="311">
      <c r="A311" s="15" t="s">
        <v>17764</v>
      </c>
      <c r="B311" s="15" t="s">
        <v>12871</v>
      </c>
      <c r="C311" s="15" t="s">
        <v>12872</v>
      </c>
      <c r="D311" s="15" t="s">
        <v>10119</v>
      </c>
      <c r="E311" s="14" t="s">
        <v>6366</v>
      </c>
      <c r="F311" s="15" t="s">
        <v>10120</v>
      </c>
    </row>
    <row r="312">
      <c r="A312" s="15" t="s">
        <v>17765</v>
      </c>
      <c r="B312" s="15" t="s">
        <v>12874</v>
      </c>
      <c r="C312" s="15" t="s">
        <v>12875</v>
      </c>
      <c r="D312" s="15" t="s">
        <v>10122</v>
      </c>
      <c r="E312" s="14" t="s">
        <v>6369</v>
      </c>
      <c r="F312" s="15" t="s">
        <v>10123</v>
      </c>
    </row>
    <row r="313">
      <c r="A313" s="15" t="s">
        <v>17766</v>
      </c>
      <c r="B313" s="15" t="s">
        <v>12877</v>
      </c>
      <c r="C313" s="15" t="s">
        <v>12878</v>
      </c>
      <c r="D313" s="15" t="s">
        <v>10125</v>
      </c>
      <c r="E313" s="14" t="s">
        <v>6372</v>
      </c>
      <c r="F313" s="15" t="s">
        <v>10126</v>
      </c>
    </row>
    <row r="314">
      <c r="A314" s="15" t="s">
        <v>17767</v>
      </c>
      <c r="B314" s="15" t="s">
        <v>12880</v>
      </c>
      <c r="C314" s="15" t="s">
        <v>12881</v>
      </c>
      <c r="D314" s="15" t="s">
        <v>10128</v>
      </c>
      <c r="E314" s="14" t="s">
        <v>6374</v>
      </c>
      <c r="F314" s="15" t="s">
        <v>10129</v>
      </c>
    </row>
    <row r="315">
      <c r="A315" s="15" t="s">
        <v>17768</v>
      </c>
      <c r="B315" s="15" t="s">
        <v>12883</v>
      </c>
      <c r="C315" s="15" t="s">
        <v>12884</v>
      </c>
      <c r="D315" s="15" t="s">
        <v>10131</v>
      </c>
      <c r="E315" s="14" t="s">
        <v>6377</v>
      </c>
      <c r="F315" s="15" t="s">
        <v>10132</v>
      </c>
    </row>
    <row r="316">
      <c r="A316" s="15" t="s">
        <v>17769</v>
      </c>
      <c r="B316" s="15" t="s">
        <v>12886</v>
      </c>
      <c r="C316" s="15" t="s">
        <v>12887</v>
      </c>
      <c r="D316" s="15" t="s">
        <v>10134</v>
      </c>
      <c r="E316" s="14" t="s">
        <v>6380</v>
      </c>
      <c r="F316" s="15" t="s">
        <v>10135</v>
      </c>
    </row>
    <row r="317">
      <c r="A317" s="15" t="s">
        <v>17770</v>
      </c>
      <c r="B317" s="15" t="s">
        <v>12889</v>
      </c>
      <c r="C317" s="15" t="s">
        <v>12890</v>
      </c>
      <c r="D317" s="15" t="s">
        <v>10137</v>
      </c>
      <c r="E317" s="14" t="s">
        <v>6383</v>
      </c>
      <c r="F317" s="15" t="s">
        <v>10138</v>
      </c>
    </row>
    <row r="318">
      <c r="A318" s="15" t="s">
        <v>17771</v>
      </c>
      <c r="B318" s="15" t="s">
        <v>12892</v>
      </c>
      <c r="C318" s="15" t="s">
        <v>12893</v>
      </c>
      <c r="D318" s="15" t="s">
        <v>10140</v>
      </c>
      <c r="E318" s="14" t="s">
        <v>6386</v>
      </c>
      <c r="F318" s="15" t="s">
        <v>10141</v>
      </c>
    </row>
    <row r="319">
      <c r="D319" s="15" t="s">
        <v>10143</v>
      </c>
      <c r="E319" s="14" t="s">
        <v>6389</v>
      </c>
      <c r="F319" s="15" t="s">
        <v>10144</v>
      </c>
    </row>
    <row r="320">
      <c r="A320" s="15" t="s">
        <v>17772</v>
      </c>
      <c r="B320" s="15" t="s">
        <v>12896</v>
      </c>
      <c r="C320" s="15" t="s">
        <v>12897</v>
      </c>
      <c r="D320" s="15" t="s">
        <v>10146</v>
      </c>
      <c r="E320" s="14" t="s">
        <v>6392</v>
      </c>
      <c r="F320" s="15" t="s">
        <v>10147</v>
      </c>
    </row>
    <row r="321">
      <c r="A321" s="15" t="s">
        <v>17773</v>
      </c>
      <c r="B321" s="15" t="s">
        <v>12899</v>
      </c>
      <c r="C321" s="15" t="s">
        <v>10150</v>
      </c>
      <c r="D321" s="15" t="s">
        <v>10149</v>
      </c>
      <c r="E321" s="14" t="s">
        <v>6395</v>
      </c>
      <c r="F321" s="15" t="s">
        <v>10150</v>
      </c>
    </row>
    <row r="322">
      <c r="D322" s="15" t="s">
        <v>10152</v>
      </c>
      <c r="E322" s="14" t="s">
        <v>6398</v>
      </c>
      <c r="F322" s="15" t="s">
        <v>10153</v>
      </c>
    </row>
    <row r="323">
      <c r="A323" s="15" t="s">
        <v>17774</v>
      </c>
      <c r="B323" s="15" t="s">
        <v>12901</v>
      </c>
      <c r="C323" s="15" t="s">
        <v>12902</v>
      </c>
      <c r="D323" s="15" t="s">
        <v>10155</v>
      </c>
      <c r="E323" s="14" t="s">
        <v>6400</v>
      </c>
      <c r="F323" s="15" t="s">
        <v>10156</v>
      </c>
    </row>
    <row r="324">
      <c r="D324" s="15" t="s">
        <v>10158</v>
      </c>
      <c r="E324" s="14" t="s">
        <v>6403</v>
      </c>
      <c r="F324" s="15" t="s">
        <v>10159</v>
      </c>
    </row>
    <row r="325">
      <c r="A325" s="15" t="s">
        <v>17775</v>
      </c>
      <c r="B325" s="15" t="s">
        <v>12904</v>
      </c>
      <c r="C325" s="15" t="s">
        <v>12905</v>
      </c>
      <c r="D325" s="15" t="s">
        <v>10161</v>
      </c>
      <c r="E325" s="14" t="s">
        <v>6405</v>
      </c>
      <c r="F325" s="15" t="s">
        <v>10162</v>
      </c>
    </row>
    <row r="326">
      <c r="A326" s="15" t="s">
        <v>17776</v>
      </c>
      <c r="B326" s="15" t="s">
        <v>12907</v>
      </c>
      <c r="C326" s="15" t="s">
        <v>12908</v>
      </c>
      <c r="D326" s="15" t="s">
        <v>10164</v>
      </c>
      <c r="E326" s="14" t="s">
        <v>6408</v>
      </c>
      <c r="F326" s="15" t="s">
        <v>10165</v>
      </c>
    </row>
    <row r="327">
      <c r="D327" s="15" t="s">
        <v>10167</v>
      </c>
      <c r="E327" s="14" t="s">
        <v>6411</v>
      </c>
      <c r="F327" s="15" t="s">
        <v>10168</v>
      </c>
    </row>
    <row r="328">
      <c r="A328" s="15" t="s">
        <v>17777</v>
      </c>
      <c r="B328" s="15" t="s">
        <v>12910</v>
      </c>
      <c r="C328" s="15" t="s">
        <v>12911</v>
      </c>
      <c r="D328" s="15" t="s">
        <v>10170</v>
      </c>
      <c r="E328" s="14" t="s">
        <v>6413</v>
      </c>
      <c r="F328" s="15" t="s">
        <v>10171</v>
      </c>
    </row>
    <row r="329">
      <c r="A329" s="15" t="s">
        <v>17778</v>
      </c>
      <c r="B329" s="15" t="s">
        <v>12913</v>
      </c>
      <c r="C329" s="15" t="s">
        <v>12914</v>
      </c>
      <c r="D329" s="15" t="s">
        <v>10173</v>
      </c>
      <c r="E329" s="14" t="s">
        <v>6416</v>
      </c>
      <c r="F329" s="15" t="s">
        <v>10174</v>
      </c>
    </row>
    <row r="330">
      <c r="A330" s="15" t="s">
        <v>17779</v>
      </c>
      <c r="B330" s="15" t="s">
        <v>12915</v>
      </c>
      <c r="C330" s="15" t="s">
        <v>12916</v>
      </c>
      <c r="D330" s="15" t="s">
        <v>10176</v>
      </c>
      <c r="E330" s="14" t="s">
        <v>6419</v>
      </c>
      <c r="F330" s="15" t="s">
        <v>10177</v>
      </c>
    </row>
    <row r="331">
      <c r="A331" s="15" t="s">
        <v>17780</v>
      </c>
      <c r="B331" s="15" t="s">
        <v>12918</v>
      </c>
      <c r="C331" s="15" t="s">
        <v>12919</v>
      </c>
      <c r="D331" s="15" t="s">
        <v>10179</v>
      </c>
      <c r="E331" s="14" t="s">
        <v>6421</v>
      </c>
      <c r="F331" s="15" t="s">
        <v>10180</v>
      </c>
    </row>
    <row r="332">
      <c r="A332" s="15" t="s">
        <v>17781</v>
      </c>
      <c r="B332" s="15" t="s">
        <v>12921</v>
      </c>
      <c r="C332" s="15" t="s">
        <v>12922</v>
      </c>
      <c r="D332" s="15" t="s">
        <v>10182</v>
      </c>
      <c r="E332" s="14" t="s">
        <v>6424</v>
      </c>
      <c r="F332" s="15" t="s">
        <v>10183</v>
      </c>
    </row>
    <row r="333">
      <c r="A333" s="15" t="s">
        <v>17782</v>
      </c>
      <c r="B333" s="15" t="s">
        <v>12924</v>
      </c>
      <c r="C333" s="15" t="s">
        <v>12925</v>
      </c>
      <c r="D333" s="15" t="s">
        <v>10185</v>
      </c>
      <c r="E333" s="14" t="s">
        <v>6426</v>
      </c>
      <c r="F333" s="15" t="s">
        <v>10186</v>
      </c>
    </row>
    <row r="334">
      <c r="A334" s="15" t="s">
        <v>17783</v>
      </c>
      <c r="B334" s="15" t="s">
        <v>12927</v>
      </c>
      <c r="C334" s="15" t="s">
        <v>12928</v>
      </c>
      <c r="D334" s="15" t="s">
        <v>10188</v>
      </c>
      <c r="E334" s="14" t="s">
        <v>6429</v>
      </c>
      <c r="F334" s="15" t="s">
        <v>10189</v>
      </c>
    </row>
    <row r="335">
      <c r="A335" s="15" t="s">
        <v>17784</v>
      </c>
      <c r="B335" s="15" t="s">
        <v>12930</v>
      </c>
      <c r="C335" s="15" t="s">
        <v>12931</v>
      </c>
      <c r="D335" s="15" t="s">
        <v>10191</v>
      </c>
      <c r="E335" s="14" t="s">
        <v>6432</v>
      </c>
      <c r="F335" s="15" t="s">
        <v>10192</v>
      </c>
    </row>
    <row r="336">
      <c r="A336" s="15" t="s">
        <v>17785</v>
      </c>
      <c r="B336" s="15" t="s">
        <v>12933</v>
      </c>
      <c r="C336" s="15" t="s">
        <v>12934</v>
      </c>
      <c r="D336" s="15" t="s">
        <v>10194</v>
      </c>
      <c r="E336" s="14" t="s">
        <v>6435</v>
      </c>
      <c r="F336" s="15" t="s">
        <v>10195</v>
      </c>
    </row>
    <row r="337">
      <c r="A337" s="15" t="s">
        <v>17786</v>
      </c>
      <c r="B337" s="15" t="s">
        <v>12936</v>
      </c>
      <c r="C337" s="15" t="s">
        <v>12937</v>
      </c>
      <c r="D337" s="15" t="s">
        <v>10197</v>
      </c>
      <c r="E337" s="14" t="s">
        <v>6438</v>
      </c>
      <c r="F337" s="15" t="s">
        <v>10198</v>
      </c>
    </row>
    <row r="338">
      <c r="A338" s="15" t="s">
        <v>17787</v>
      </c>
      <c r="B338" s="15" t="s">
        <v>12939</v>
      </c>
      <c r="C338" s="15" t="s">
        <v>12940</v>
      </c>
      <c r="D338" s="15" t="s">
        <v>10199</v>
      </c>
      <c r="E338" s="14" t="s">
        <v>6440</v>
      </c>
      <c r="F338" s="15" t="s">
        <v>10200</v>
      </c>
    </row>
    <row r="339">
      <c r="A339" s="15" t="s">
        <v>17788</v>
      </c>
      <c r="B339" s="15" t="s">
        <v>12942</v>
      </c>
      <c r="C339" s="15" t="s">
        <v>12943</v>
      </c>
      <c r="D339" s="15" t="s">
        <v>10202</v>
      </c>
      <c r="E339" s="14" t="s">
        <v>6443</v>
      </c>
      <c r="F339" s="15" t="s">
        <v>10203</v>
      </c>
    </row>
    <row r="340">
      <c r="A340" s="15" t="s">
        <v>17789</v>
      </c>
      <c r="B340" s="15" t="s">
        <v>12945</v>
      </c>
      <c r="C340" s="15" t="s">
        <v>12946</v>
      </c>
      <c r="D340" s="15" t="s">
        <v>10205</v>
      </c>
      <c r="E340" s="14" t="s">
        <v>6446</v>
      </c>
      <c r="F340" s="15" t="s">
        <v>10206</v>
      </c>
    </row>
    <row r="341">
      <c r="A341" s="15" t="s">
        <v>17790</v>
      </c>
      <c r="B341" s="15" t="s">
        <v>12948</v>
      </c>
      <c r="C341" s="15" t="s">
        <v>12949</v>
      </c>
      <c r="D341" s="15" t="s">
        <v>10208</v>
      </c>
      <c r="E341" s="14" t="s">
        <v>6448</v>
      </c>
      <c r="F341" s="15" t="s">
        <v>10209</v>
      </c>
    </row>
    <row r="342">
      <c r="A342" s="15" t="s">
        <v>17791</v>
      </c>
      <c r="B342" s="15" t="s">
        <v>12951</v>
      </c>
      <c r="C342" s="15" t="s">
        <v>12952</v>
      </c>
      <c r="D342" s="15" t="s">
        <v>10211</v>
      </c>
      <c r="E342" s="14" t="s">
        <v>6451</v>
      </c>
      <c r="F342" s="15" t="s">
        <v>10212</v>
      </c>
    </row>
    <row r="343">
      <c r="A343" s="15" t="s">
        <v>17792</v>
      </c>
      <c r="B343" s="15" t="s">
        <v>2080</v>
      </c>
      <c r="C343" s="15" t="s">
        <v>12954</v>
      </c>
      <c r="D343" s="15" t="s">
        <v>10214</v>
      </c>
      <c r="E343" s="14" t="s">
        <v>6454</v>
      </c>
      <c r="F343" s="15" t="s">
        <v>10215</v>
      </c>
    </row>
    <row r="344">
      <c r="D344" s="15" t="s">
        <v>10217</v>
      </c>
      <c r="E344" s="14" t="s">
        <v>6457</v>
      </c>
      <c r="F344" s="15" t="s">
        <v>10218</v>
      </c>
    </row>
    <row r="345">
      <c r="A345" s="15" t="s">
        <v>17793</v>
      </c>
      <c r="B345" s="15" t="s">
        <v>12958</v>
      </c>
      <c r="C345" s="15" t="s">
        <v>12959</v>
      </c>
      <c r="D345" s="15" t="s">
        <v>10220</v>
      </c>
      <c r="E345" s="14" t="s">
        <v>6459</v>
      </c>
      <c r="F345" s="15" t="s">
        <v>10221</v>
      </c>
    </row>
    <row r="346">
      <c r="A346" s="15" t="s">
        <v>17794</v>
      </c>
      <c r="B346" s="15" t="s">
        <v>12961</v>
      </c>
      <c r="C346" s="15" t="s">
        <v>12962</v>
      </c>
      <c r="D346" s="15" t="s">
        <v>10223</v>
      </c>
      <c r="E346" s="14" t="s">
        <v>6462</v>
      </c>
      <c r="F346" s="15" t="s">
        <v>10224</v>
      </c>
    </row>
    <row r="347">
      <c r="A347" s="15" t="s">
        <v>17795</v>
      </c>
      <c r="B347" s="15" t="s">
        <v>12964</v>
      </c>
      <c r="C347" s="15" t="s">
        <v>12965</v>
      </c>
      <c r="D347" s="15" t="s">
        <v>10226</v>
      </c>
      <c r="E347" s="14" t="s">
        <v>6465</v>
      </c>
      <c r="F347" s="15" t="s">
        <v>10227</v>
      </c>
    </row>
    <row r="348">
      <c r="A348" s="15" t="s">
        <v>17796</v>
      </c>
      <c r="B348" s="15" t="s">
        <v>12967</v>
      </c>
      <c r="C348" s="15" t="s">
        <v>12968</v>
      </c>
      <c r="D348" s="15" t="s">
        <v>10229</v>
      </c>
      <c r="E348" s="14" t="s">
        <v>6468</v>
      </c>
      <c r="F348" s="15" t="s">
        <v>10230</v>
      </c>
    </row>
    <row r="349">
      <c r="A349" s="15" t="s">
        <v>17797</v>
      </c>
      <c r="B349" s="15" t="s">
        <v>12970</v>
      </c>
      <c r="C349" s="15" t="s">
        <v>12971</v>
      </c>
      <c r="D349" s="15" t="s">
        <v>10232</v>
      </c>
      <c r="E349" s="14" t="s">
        <v>6471</v>
      </c>
      <c r="F349" s="15" t="s">
        <v>10233</v>
      </c>
    </row>
    <row r="350">
      <c r="A350" s="15" t="s">
        <v>17798</v>
      </c>
      <c r="B350" s="15" t="s">
        <v>12973</v>
      </c>
      <c r="C350" s="15" t="s">
        <v>12974</v>
      </c>
      <c r="D350" s="15" t="s">
        <v>10235</v>
      </c>
      <c r="E350" s="14" t="s">
        <v>6474</v>
      </c>
      <c r="F350" s="15" t="s">
        <v>10236</v>
      </c>
    </row>
    <row r="351">
      <c r="A351" s="15" t="s">
        <v>17799</v>
      </c>
      <c r="B351" s="15" t="s">
        <v>12976</v>
      </c>
      <c r="C351" s="15" t="s">
        <v>12977</v>
      </c>
      <c r="D351" s="15" t="s">
        <v>10238</v>
      </c>
      <c r="E351" s="14" t="s">
        <v>6477</v>
      </c>
      <c r="F351" s="15" t="s">
        <v>10239</v>
      </c>
    </row>
    <row r="352">
      <c r="D352" s="15" t="s">
        <v>10241</v>
      </c>
      <c r="E352" s="14" t="s">
        <v>6480</v>
      </c>
      <c r="F352" s="15" t="s">
        <v>10242</v>
      </c>
    </row>
    <row r="353">
      <c r="A353" s="15" t="s">
        <v>17800</v>
      </c>
      <c r="B353" s="15" t="s">
        <v>12979</v>
      </c>
      <c r="C353" s="15" t="s">
        <v>12980</v>
      </c>
      <c r="D353" s="15" t="s">
        <v>10244</v>
      </c>
      <c r="E353" s="14" t="s">
        <v>6482</v>
      </c>
      <c r="F353" s="15" t="s">
        <v>10245</v>
      </c>
    </row>
    <row r="354">
      <c r="D354" s="15" t="s">
        <v>10247</v>
      </c>
      <c r="E354" s="14" t="s">
        <v>6485</v>
      </c>
      <c r="F354" s="15" t="s">
        <v>10248</v>
      </c>
    </row>
    <row r="355">
      <c r="A355" s="15" t="s">
        <v>17801</v>
      </c>
      <c r="B355" s="15" t="s">
        <v>12983</v>
      </c>
      <c r="C355" s="15" t="s">
        <v>12984</v>
      </c>
      <c r="D355" s="15" t="s">
        <v>10250</v>
      </c>
      <c r="E355" s="14" t="s">
        <v>6487</v>
      </c>
      <c r="F355" s="15" t="s">
        <v>10251</v>
      </c>
    </row>
    <row r="356">
      <c r="A356" s="15" t="s">
        <v>17802</v>
      </c>
      <c r="B356" s="15" t="s">
        <v>12986</v>
      </c>
      <c r="C356" s="15" t="s">
        <v>12987</v>
      </c>
      <c r="D356" s="15" t="s">
        <v>10252</v>
      </c>
      <c r="E356" s="14" t="s">
        <v>6490</v>
      </c>
      <c r="F356" s="15" t="s">
        <v>10253</v>
      </c>
    </row>
    <row r="357">
      <c r="A357" s="15" t="s">
        <v>17803</v>
      </c>
      <c r="B357" s="15" t="s">
        <v>12989</v>
      </c>
      <c r="C357" s="15" t="s">
        <v>12990</v>
      </c>
      <c r="D357" s="15" t="s">
        <v>10255</v>
      </c>
      <c r="E357" s="14" t="s">
        <v>6493</v>
      </c>
      <c r="F357" s="15" t="s">
        <v>10256</v>
      </c>
    </row>
    <row r="358">
      <c r="A358" s="15" t="s">
        <v>17804</v>
      </c>
      <c r="B358" s="15" t="s">
        <v>12992</v>
      </c>
      <c r="C358" s="15" t="s">
        <v>12993</v>
      </c>
      <c r="D358" s="15" t="s">
        <v>10258</v>
      </c>
      <c r="E358" s="14" t="s">
        <v>6496</v>
      </c>
      <c r="F358" s="15" t="s">
        <v>10259</v>
      </c>
    </row>
    <row r="359">
      <c r="A359" s="15" t="s">
        <v>17805</v>
      </c>
      <c r="B359" s="15" t="s">
        <v>12995</v>
      </c>
      <c r="C359" s="15" t="s">
        <v>12996</v>
      </c>
      <c r="D359" s="15" t="s">
        <v>10260</v>
      </c>
      <c r="E359" s="14" t="s">
        <v>6498</v>
      </c>
      <c r="F359" s="15" t="s">
        <v>10261</v>
      </c>
    </row>
    <row r="360">
      <c r="A360" s="15" t="s">
        <v>17806</v>
      </c>
      <c r="B360" s="15" t="s">
        <v>12998</v>
      </c>
      <c r="C360" s="15" t="s">
        <v>12999</v>
      </c>
      <c r="D360" s="15" t="s">
        <v>10263</v>
      </c>
      <c r="E360" s="14" t="s">
        <v>6501</v>
      </c>
      <c r="F360" s="15" t="s">
        <v>10264</v>
      </c>
    </row>
    <row r="361">
      <c r="A361" s="15" t="s">
        <v>17807</v>
      </c>
      <c r="B361" s="15" t="s">
        <v>13001</v>
      </c>
      <c r="C361" s="15" t="s">
        <v>13002</v>
      </c>
      <c r="D361" s="15" t="s">
        <v>10265</v>
      </c>
      <c r="E361" s="14" t="s">
        <v>6504</v>
      </c>
      <c r="F361" s="15" t="s">
        <v>10266</v>
      </c>
    </row>
    <row r="362">
      <c r="A362" s="15" t="s">
        <v>17808</v>
      </c>
      <c r="B362" s="15" t="s">
        <v>13004</v>
      </c>
      <c r="C362" s="15" t="s">
        <v>13005</v>
      </c>
      <c r="D362" s="15" t="s">
        <v>10268</v>
      </c>
      <c r="E362" s="14" t="s">
        <v>6506</v>
      </c>
      <c r="F362" s="15" t="s">
        <v>10269</v>
      </c>
    </row>
    <row r="363">
      <c r="A363" s="15" t="s">
        <v>17809</v>
      </c>
      <c r="B363" s="15" t="s">
        <v>13007</v>
      </c>
      <c r="C363" s="15" t="s">
        <v>13008</v>
      </c>
      <c r="D363" s="15" t="s">
        <v>10271</v>
      </c>
      <c r="E363" s="14" t="s">
        <v>6509</v>
      </c>
      <c r="F363" s="15" t="s">
        <v>10272</v>
      </c>
    </row>
    <row r="364">
      <c r="A364" s="15" t="s">
        <v>17810</v>
      </c>
      <c r="B364" s="15" t="s">
        <v>13010</v>
      </c>
      <c r="C364" s="15" t="s">
        <v>13011</v>
      </c>
      <c r="D364" s="15" t="s">
        <v>10274</v>
      </c>
      <c r="E364" s="14" t="s">
        <v>6512</v>
      </c>
      <c r="F364" s="15" t="s">
        <v>10275</v>
      </c>
    </row>
    <row r="365">
      <c r="A365" s="15" t="s">
        <v>17811</v>
      </c>
      <c r="B365" s="15" t="s">
        <v>2205</v>
      </c>
      <c r="C365" s="15" t="s">
        <v>13013</v>
      </c>
      <c r="D365" s="15" t="s">
        <v>10277</v>
      </c>
      <c r="E365" s="14" t="s">
        <v>6514</v>
      </c>
      <c r="F365" s="15" t="s">
        <v>10278</v>
      </c>
    </row>
    <row r="366">
      <c r="A366" s="15" t="s">
        <v>17812</v>
      </c>
      <c r="B366" s="15" t="s">
        <v>13015</v>
      </c>
      <c r="C366" s="15" t="s">
        <v>13016</v>
      </c>
      <c r="D366" s="15" t="s">
        <v>10279</v>
      </c>
      <c r="E366" s="14" t="s">
        <v>6517</v>
      </c>
      <c r="F366" s="15" t="s">
        <v>10280</v>
      </c>
    </row>
    <row r="367">
      <c r="A367" s="15" t="s">
        <v>17813</v>
      </c>
      <c r="B367" s="15" t="s">
        <v>13018</v>
      </c>
      <c r="C367" s="15" t="s">
        <v>13019</v>
      </c>
      <c r="D367" s="15" t="s">
        <v>10281</v>
      </c>
      <c r="E367" s="14" t="s">
        <v>6520</v>
      </c>
      <c r="F367" s="15" t="s">
        <v>10282</v>
      </c>
    </row>
    <row r="368">
      <c r="A368" s="15" t="s">
        <v>17814</v>
      </c>
      <c r="B368" s="15" t="s">
        <v>13021</v>
      </c>
      <c r="C368" s="15" t="s">
        <v>13022</v>
      </c>
      <c r="D368" s="15" t="s">
        <v>10284</v>
      </c>
      <c r="E368" s="14" t="s">
        <v>6522</v>
      </c>
      <c r="F368" s="15" t="s">
        <v>10285</v>
      </c>
    </row>
    <row r="369">
      <c r="A369" s="15" t="s">
        <v>17815</v>
      </c>
      <c r="B369" s="15" t="s">
        <v>13024</v>
      </c>
      <c r="C369" s="15" t="s">
        <v>13025</v>
      </c>
      <c r="D369" s="15" t="s">
        <v>10287</v>
      </c>
      <c r="E369" s="14" t="s">
        <v>6525</v>
      </c>
      <c r="F369" s="15" t="s">
        <v>10288</v>
      </c>
    </row>
    <row r="370">
      <c r="A370" s="15" t="s">
        <v>17816</v>
      </c>
      <c r="B370" s="15" t="s">
        <v>13027</v>
      </c>
      <c r="C370" s="15" t="s">
        <v>13028</v>
      </c>
      <c r="D370" s="15" t="s">
        <v>10290</v>
      </c>
      <c r="E370" s="14" t="s">
        <v>6527</v>
      </c>
      <c r="F370" s="15" t="s">
        <v>10291</v>
      </c>
    </row>
    <row r="371">
      <c r="A371" s="15" t="s">
        <v>17817</v>
      </c>
      <c r="B371" s="15" t="s">
        <v>13030</v>
      </c>
      <c r="C371" s="15" t="s">
        <v>13031</v>
      </c>
      <c r="D371" s="15" t="s">
        <v>10293</v>
      </c>
      <c r="E371" s="14" t="s">
        <v>6530</v>
      </c>
      <c r="F371" s="15" t="s">
        <v>10294</v>
      </c>
    </row>
    <row r="372">
      <c r="A372" s="15" t="s">
        <v>17818</v>
      </c>
      <c r="B372" s="15" t="s">
        <v>13034</v>
      </c>
      <c r="C372" s="15" t="s">
        <v>13035</v>
      </c>
      <c r="D372" s="15" t="s">
        <v>10296</v>
      </c>
      <c r="E372" s="14" t="s">
        <v>6533</v>
      </c>
      <c r="F372" s="15" t="s">
        <v>10297</v>
      </c>
    </row>
    <row r="373">
      <c r="A373" s="15" t="s">
        <v>17819</v>
      </c>
      <c r="B373" s="15" t="s">
        <v>13038</v>
      </c>
      <c r="C373" s="15" t="s">
        <v>13039</v>
      </c>
      <c r="D373" s="15" t="s">
        <v>10299</v>
      </c>
      <c r="E373" s="14" t="s">
        <v>6536</v>
      </c>
      <c r="F373" s="15" t="s">
        <v>10300</v>
      </c>
    </row>
    <row r="374">
      <c r="A374" s="15" t="s">
        <v>17820</v>
      </c>
      <c r="B374" s="15" t="s">
        <v>13042</v>
      </c>
      <c r="C374" s="15" t="s">
        <v>13043</v>
      </c>
      <c r="D374" s="15" t="s">
        <v>10302</v>
      </c>
      <c r="E374" s="14" t="s">
        <v>6539</v>
      </c>
      <c r="F374" s="15" t="s">
        <v>10303</v>
      </c>
    </row>
    <row r="375">
      <c r="A375" s="15" t="s">
        <v>17821</v>
      </c>
      <c r="B375" s="15" t="s">
        <v>13046</v>
      </c>
      <c r="C375" s="15" t="s">
        <v>13047</v>
      </c>
      <c r="D375" s="15" t="s">
        <v>10305</v>
      </c>
      <c r="E375" s="14" t="s">
        <v>6541</v>
      </c>
      <c r="F375" s="15" t="s">
        <v>10306</v>
      </c>
    </row>
    <row r="376">
      <c r="A376" s="15" t="s">
        <v>17822</v>
      </c>
      <c r="B376" s="15" t="s">
        <v>13050</v>
      </c>
      <c r="C376" s="15" t="s">
        <v>13051</v>
      </c>
      <c r="D376" s="15" t="s">
        <v>10308</v>
      </c>
      <c r="E376" s="14" t="s">
        <v>6544</v>
      </c>
      <c r="F376" s="15" t="s">
        <v>10309</v>
      </c>
    </row>
    <row r="377">
      <c r="A377" s="15" t="s">
        <v>17823</v>
      </c>
      <c r="B377" s="15" t="s">
        <v>13054</v>
      </c>
      <c r="C377" s="15" t="s">
        <v>13055</v>
      </c>
      <c r="D377" s="15" t="s">
        <v>10311</v>
      </c>
      <c r="E377" s="14" t="s">
        <v>6547</v>
      </c>
      <c r="F377" s="15" t="s">
        <v>10312</v>
      </c>
    </row>
    <row r="378">
      <c r="A378" s="15" t="s">
        <v>17824</v>
      </c>
      <c r="B378" s="15" t="s">
        <v>13058</v>
      </c>
      <c r="C378" s="15" t="s">
        <v>13059</v>
      </c>
      <c r="D378" s="15" t="s">
        <v>10314</v>
      </c>
      <c r="E378" s="14" t="s">
        <v>6550</v>
      </c>
      <c r="F378" s="15" t="s">
        <v>10315</v>
      </c>
    </row>
    <row r="379">
      <c r="A379" s="15" t="s">
        <v>17825</v>
      </c>
      <c r="B379" s="15" t="s">
        <v>13062</v>
      </c>
      <c r="C379" s="15" t="s">
        <v>13063</v>
      </c>
      <c r="D379" s="15" t="s">
        <v>10317</v>
      </c>
      <c r="E379" s="14" t="s">
        <v>6553</v>
      </c>
      <c r="F379" s="15" t="s">
        <v>10318</v>
      </c>
    </row>
    <row r="380">
      <c r="A380" s="15" t="s">
        <v>17826</v>
      </c>
      <c r="B380" s="15" t="s">
        <v>13066</v>
      </c>
      <c r="C380" s="15" t="s">
        <v>13067</v>
      </c>
      <c r="D380" s="15" t="s">
        <v>10320</v>
      </c>
      <c r="E380" s="14" t="s">
        <v>6556</v>
      </c>
      <c r="F380" s="15" t="s">
        <v>10321</v>
      </c>
    </row>
    <row r="381">
      <c r="A381" s="15" t="s">
        <v>17827</v>
      </c>
      <c r="B381" s="15" t="s">
        <v>13070</v>
      </c>
      <c r="C381" s="15" t="s">
        <v>13071</v>
      </c>
      <c r="D381" s="15" t="s">
        <v>10323</v>
      </c>
      <c r="E381" s="14" t="s">
        <v>6559</v>
      </c>
      <c r="F381" s="15" t="s">
        <v>10324</v>
      </c>
    </row>
    <row r="382">
      <c r="A382" s="15" t="s">
        <v>17828</v>
      </c>
      <c r="B382" s="15" t="s">
        <v>13074</v>
      </c>
      <c r="C382" s="15" t="s">
        <v>13075</v>
      </c>
      <c r="D382" s="15" t="s">
        <v>10326</v>
      </c>
      <c r="E382" s="14" t="s">
        <v>6562</v>
      </c>
      <c r="F382" s="15" t="s">
        <v>10327</v>
      </c>
    </row>
    <row r="383">
      <c r="A383" s="15" t="s">
        <v>17829</v>
      </c>
      <c r="B383" s="15" t="s">
        <v>13078</v>
      </c>
      <c r="C383" s="15" t="s">
        <v>13079</v>
      </c>
      <c r="D383" s="15" t="s">
        <v>10329</v>
      </c>
      <c r="E383" s="14" t="s">
        <v>6564</v>
      </c>
      <c r="F383" s="15" t="s">
        <v>10330</v>
      </c>
    </row>
    <row r="384">
      <c r="A384" s="15" t="s">
        <v>17830</v>
      </c>
      <c r="B384" s="15" t="s">
        <v>13082</v>
      </c>
      <c r="C384" s="15" t="s">
        <v>13083</v>
      </c>
      <c r="D384" s="15" t="s">
        <v>10332</v>
      </c>
      <c r="E384" s="14" t="s">
        <v>6567</v>
      </c>
      <c r="F384" s="15" t="s">
        <v>10333</v>
      </c>
    </row>
    <row r="385">
      <c r="D385" s="15" t="s">
        <v>10335</v>
      </c>
      <c r="E385" s="14" t="s">
        <v>6570</v>
      </c>
      <c r="F385" s="15" t="s">
        <v>10336</v>
      </c>
    </row>
    <row r="386">
      <c r="A386" s="15" t="s">
        <v>17831</v>
      </c>
      <c r="B386" s="15" t="s">
        <v>13088</v>
      </c>
      <c r="C386" s="15" t="s">
        <v>13089</v>
      </c>
      <c r="D386" s="15" t="s">
        <v>10338</v>
      </c>
      <c r="E386" s="14" t="s">
        <v>6572</v>
      </c>
      <c r="F386" s="15" t="s">
        <v>10339</v>
      </c>
    </row>
    <row r="387">
      <c r="A387" s="15" t="s">
        <v>17832</v>
      </c>
      <c r="B387" s="15" t="s">
        <v>13092</v>
      </c>
      <c r="C387" s="15" t="s">
        <v>13093</v>
      </c>
      <c r="D387" s="15" t="s">
        <v>10341</v>
      </c>
      <c r="E387" s="14" t="s">
        <v>6575</v>
      </c>
      <c r="F387" s="15" t="s">
        <v>10342</v>
      </c>
    </row>
    <row r="388">
      <c r="A388" s="15" t="s">
        <v>17833</v>
      </c>
      <c r="B388" s="15" t="s">
        <v>13096</v>
      </c>
      <c r="C388" s="15" t="s">
        <v>13097</v>
      </c>
      <c r="D388" s="15" t="s">
        <v>10344</v>
      </c>
      <c r="E388" s="14" t="s">
        <v>6578</v>
      </c>
      <c r="F388" s="15" t="s">
        <v>10345</v>
      </c>
    </row>
    <row r="389">
      <c r="A389" s="15" t="s">
        <v>17834</v>
      </c>
      <c r="B389" s="15" t="s">
        <v>13100</v>
      </c>
      <c r="C389" s="15" t="s">
        <v>13101</v>
      </c>
      <c r="D389" s="15" t="s">
        <v>10347</v>
      </c>
      <c r="E389" s="14" t="s">
        <v>6581</v>
      </c>
      <c r="F389" s="15" t="s">
        <v>10348</v>
      </c>
    </row>
    <row r="390">
      <c r="D390" s="15" t="s">
        <v>10350</v>
      </c>
      <c r="E390" s="14" t="s">
        <v>6583</v>
      </c>
      <c r="F390" s="15" t="s">
        <v>10351</v>
      </c>
    </row>
    <row r="391">
      <c r="A391" s="15" t="s">
        <v>17835</v>
      </c>
      <c r="B391" s="15" t="s">
        <v>13106</v>
      </c>
      <c r="C391" s="15" t="s">
        <v>13107</v>
      </c>
      <c r="D391" s="15" t="s">
        <v>10353</v>
      </c>
      <c r="E391" s="14" t="s">
        <v>6586</v>
      </c>
      <c r="F391" s="15" t="s">
        <v>10354</v>
      </c>
    </row>
    <row r="392">
      <c r="A392" s="15" t="s">
        <v>17836</v>
      </c>
      <c r="B392" s="15" t="s">
        <v>13110</v>
      </c>
      <c r="C392" s="15" t="s">
        <v>13111</v>
      </c>
      <c r="D392" s="15" t="s">
        <v>10356</v>
      </c>
      <c r="E392" s="14" t="s">
        <v>6588</v>
      </c>
      <c r="F392" s="15" t="s">
        <v>10357</v>
      </c>
    </row>
    <row r="393">
      <c r="A393" s="15" t="s">
        <v>17837</v>
      </c>
      <c r="B393" s="15" t="s">
        <v>13114</v>
      </c>
      <c r="C393" s="15" t="s">
        <v>13115</v>
      </c>
      <c r="D393" s="15" t="s">
        <v>10359</v>
      </c>
      <c r="E393" s="14" t="s">
        <v>6591</v>
      </c>
      <c r="F393" s="15" t="s">
        <v>10360</v>
      </c>
    </row>
    <row r="394">
      <c r="A394" s="15" t="s">
        <v>17838</v>
      </c>
      <c r="B394" s="15" t="s">
        <v>13117</v>
      </c>
      <c r="C394" s="15" t="s">
        <v>13118</v>
      </c>
      <c r="D394" s="15" t="s">
        <v>10362</v>
      </c>
      <c r="E394" s="14" t="s">
        <v>6593</v>
      </c>
      <c r="F394" s="15" t="s">
        <v>10363</v>
      </c>
    </row>
    <row r="395">
      <c r="D395" s="15" t="s">
        <v>10365</v>
      </c>
      <c r="E395" s="14" t="s">
        <v>10366</v>
      </c>
      <c r="F395" s="15" t="s">
        <v>10367</v>
      </c>
    </row>
    <row r="396">
      <c r="A396" s="15" t="s">
        <v>17839</v>
      </c>
      <c r="B396" s="15" t="s">
        <v>13121</v>
      </c>
      <c r="C396" s="15" t="s">
        <v>13122</v>
      </c>
      <c r="D396" s="15" t="s">
        <v>10369</v>
      </c>
      <c r="E396" s="14" t="s">
        <v>6596</v>
      </c>
      <c r="F396" s="15" t="s">
        <v>10370</v>
      </c>
    </row>
    <row r="397">
      <c r="A397" s="15" t="s">
        <v>17840</v>
      </c>
      <c r="B397" s="15" t="s">
        <v>13125</v>
      </c>
      <c r="C397" s="15" t="s">
        <v>13126</v>
      </c>
      <c r="D397" s="15" t="s">
        <v>10373</v>
      </c>
      <c r="E397" s="14" t="s">
        <v>6598</v>
      </c>
      <c r="F397" s="15" t="s">
        <v>10374</v>
      </c>
    </row>
    <row r="398">
      <c r="A398" s="15" t="s">
        <v>17841</v>
      </c>
      <c r="B398" s="15" t="s">
        <v>13129</v>
      </c>
      <c r="C398" s="15" t="s">
        <v>13130</v>
      </c>
      <c r="D398" s="15" t="s">
        <v>10376</v>
      </c>
      <c r="E398" s="14" t="s">
        <v>6601</v>
      </c>
      <c r="F398" s="15" t="s">
        <v>10377</v>
      </c>
    </row>
    <row r="399">
      <c r="A399" s="15" t="s">
        <v>17842</v>
      </c>
      <c r="B399" s="15" t="s">
        <v>13133</v>
      </c>
      <c r="C399" s="15" t="s">
        <v>13134</v>
      </c>
      <c r="D399" s="15" t="s">
        <v>10380</v>
      </c>
      <c r="E399" s="14" t="s">
        <v>6604</v>
      </c>
      <c r="F399" s="15" t="s">
        <v>10381</v>
      </c>
    </row>
    <row r="400">
      <c r="A400" s="15" t="s">
        <v>17843</v>
      </c>
      <c r="B400" s="15" t="s">
        <v>13137</v>
      </c>
      <c r="C400" s="15" t="s">
        <v>13138</v>
      </c>
      <c r="D400" s="15" t="s">
        <v>10384</v>
      </c>
      <c r="E400" s="14" t="s">
        <v>6606</v>
      </c>
      <c r="F400" s="15" t="s">
        <v>10385</v>
      </c>
    </row>
    <row r="401">
      <c r="A401" s="15" t="s">
        <v>17844</v>
      </c>
      <c r="B401" s="15" t="s">
        <v>13141</v>
      </c>
      <c r="C401" s="15" t="s">
        <v>13142</v>
      </c>
      <c r="D401" s="15" t="s">
        <v>10388</v>
      </c>
      <c r="E401" s="14" t="s">
        <v>6609</v>
      </c>
      <c r="F401" s="15" t="s">
        <v>10389</v>
      </c>
    </row>
    <row r="402">
      <c r="A402" s="15" t="s">
        <v>17845</v>
      </c>
      <c r="B402" s="15" t="s">
        <v>13145</v>
      </c>
      <c r="C402" s="15" t="s">
        <v>13146</v>
      </c>
      <c r="D402" s="15" t="s">
        <v>10392</v>
      </c>
      <c r="E402" s="14" t="s">
        <v>6612</v>
      </c>
      <c r="F402" s="15" t="s">
        <v>10393</v>
      </c>
    </row>
    <row r="403">
      <c r="A403" s="15" t="s">
        <v>17846</v>
      </c>
      <c r="B403" s="15" t="s">
        <v>13149</v>
      </c>
      <c r="C403" s="15" t="s">
        <v>10397</v>
      </c>
      <c r="D403" s="15" t="s">
        <v>10396</v>
      </c>
      <c r="E403" s="14" t="s">
        <v>6615</v>
      </c>
      <c r="F403" s="15" t="s">
        <v>10397</v>
      </c>
    </row>
    <row r="404">
      <c r="A404" s="15" t="s">
        <v>17847</v>
      </c>
      <c r="B404" s="15" t="s">
        <v>13152</v>
      </c>
      <c r="C404" s="15" t="s">
        <v>13153</v>
      </c>
      <c r="D404" s="15" t="s">
        <v>10399</v>
      </c>
      <c r="E404" s="14" t="s">
        <v>6617</v>
      </c>
      <c r="F404" s="15" t="s">
        <v>10400</v>
      </c>
    </row>
    <row r="405">
      <c r="A405" s="15" t="s">
        <v>17848</v>
      </c>
      <c r="B405" s="15" t="s">
        <v>13156</v>
      </c>
      <c r="C405" s="15" t="s">
        <v>13157</v>
      </c>
      <c r="D405" s="46" t="s">
        <v>17849</v>
      </c>
      <c r="E405" s="46">
        <v>2.215</v>
      </c>
      <c r="F405" s="46" t="s">
        <v>17850</v>
      </c>
    </row>
    <row r="406">
      <c r="A406" s="15" t="s">
        <v>17851</v>
      </c>
      <c r="B406" s="15" t="s">
        <v>13158</v>
      </c>
      <c r="C406" s="15" t="s">
        <v>13159</v>
      </c>
      <c r="D406" s="15" t="s">
        <v>10405</v>
      </c>
      <c r="E406" s="14" t="s">
        <v>6623</v>
      </c>
      <c r="F406" s="15" t="s">
        <v>10406</v>
      </c>
    </row>
    <row r="407">
      <c r="A407" s="15" t="s">
        <v>17852</v>
      </c>
      <c r="B407" s="15" t="s">
        <v>13162</v>
      </c>
      <c r="C407" s="15" t="s">
        <v>13163</v>
      </c>
      <c r="D407" s="15" t="s">
        <v>10411</v>
      </c>
      <c r="E407" s="14" t="s">
        <v>6625</v>
      </c>
      <c r="F407" s="15" t="s">
        <v>10412</v>
      </c>
    </row>
    <row r="408">
      <c r="A408" s="15" t="s">
        <v>17853</v>
      </c>
      <c r="B408" s="15" t="s">
        <v>13165</v>
      </c>
      <c r="C408" s="15" t="s">
        <v>13166</v>
      </c>
      <c r="D408" s="15" t="s">
        <v>10415</v>
      </c>
      <c r="E408" s="14" t="s">
        <v>6628</v>
      </c>
      <c r="F408" s="15" t="s">
        <v>10416</v>
      </c>
    </row>
    <row r="409">
      <c r="A409" s="15" t="s">
        <v>17854</v>
      </c>
      <c r="B409" s="15" t="s">
        <v>13168</v>
      </c>
      <c r="C409" s="15" t="s">
        <v>13169</v>
      </c>
      <c r="D409" s="15" t="s">
        <v>10418</v>
      </c>
      <c r="E409" s="14" t="s">
        <v>6631</v>
      </c>
      <c r="F409" s="15" t="s">
        <v>10419</v>
      </c>
    </row>
    <row r="410">
      <c r="A410" s="15" t="s">
        <v>17855</v>
      </c>
      <c r="B410" s="15" t="s">
        <v>13171</v>
      </c>
      <c r="C410" s="15" t="s">
        <v>13172</v>
      </c>
      <c r="D410" s="15" t="s">
        <v>10421</v>
      </c>
      <c r="E410" s="14" t="s">
        <v>6634</v>
      </c>
      <c r="F410" s="15" t="s">
        <v>10422</v>
      </c>
    </row>
    <row r="411">
      <c r="A411" s="15" t="s">
        <v>17856</v>
      </c>
      <c r="B411" s="15" t="s">
        <v>13174</v>
      </c>
      <c r="C411" s="15" t="s">
        <v>13175</v>
      </c>
      <c r="D411" s="15" t="s">
        <v>10424</v>
      </c>
      <c r="E411" s="14" t="s">
        <v>6637</v>
      </c>
      <c r="F411" s="15" t="s">
        <v>10425</v>
      </c>
    </row>
    <row r="412">
      <c r="A412" s="15" t="s">
        <v>17857</v>
      </c>
      <c r="B412" s="15" t="s">
        <v>13177</v>
      </c>
      <c r="C412" s="15" t="s">
        <v>13178</v>
      </c>
      <c r="D412" s="15" t="s">
        <v>10428</v>
      </c>
      <c r="E412" s="14" t="s">
        <v>6640</v>
      </c>
      <c r="F412" s="15" t="s">
        <v>10429</v>
      </c>
    </row>
    <row r="413">
      <c r="A413" s="15" t="s">
        <v>17858</v>
      </c>
      <c r="B413" s="15" t="s">
        <v>13180</v>
      </c>
      <c r="C413" s="15" t="s">
        <v>13181</v>
      </c>
      <c r="D413" s="15" t="s">
        <v>10431</v>
      </c>
      <c r="E413" s="14" t="s">
        <v>6643</v>
      </c>
      <c r="F413" s="15" t="s">
        <v>10432</v>
      </c>
    </row>
    <row r="414">
      <c r="A414" s="15" t="s">
        <v>17859</v>
      </c>
      <c r="B414" s="15" t="s">
        <v>13183</v>
      </c>
      <c r="C414" s="15" t="s">
        <v>13184</v>
      </c>
      <c r="D414" s="15" t="s">
        <v>10434</v>
      </c>
      <c r="E414" s="14" t="s">
        <v>6646</v>
      </c>
      <c r="F414" s="15" t="s">
        <v>10435</v>
      </c>
    </row>
    <row r="415">
      <c r="A415" s="15" t="s">
        <v>17860</v>
      </c>
      <c r="B415" s="15" t="s">
        <v>13186</v>
      </c>
      <c r="C415" s="15" t="s">
        <v>13187</v>
      </c>
      <c r="D415" s="15" t="s">
        <v>10437</v>
      </c>
      <c r="E415" s="14" t="s">
        <v>6649</v>
      </c>
      <c r="F415" s="15" t="s">
        <v>10438</v>
      </c>
    </row>
    <row r="416">
      <c r="A416" s="15" t="s">
        <v>17861</v>
      </c>
      <c r="B416" s="15" t="s">
        <v>13189</v>
      </c>
      <c r="C416" s="15" t="s">
        <v>13190</v>
      </c>
      <c r="D416" s="15" t="s">
        <v>10440</v>
      </c>
      <c r="E416" s="14" t="s">
        <v>6652</v>
      </c>
      <c r="F416" s="15" t="s">
        <v>10441</v>
      </c>
    </row>
    <row r="417">
      <c r="A417" s="15" t="s">
        <v>17862</v>
      </c>
      <c r="B417" s="15" t="s">
        <v>13192</v>
      </c>
      <c r="C417" s="15" t="s">
        <v>13193</v>
      </c>
      <c r="D417" s="15" t="s">
        <v>10442</v>
      </c>
      <c r="E417" s="14" t="s">
        <v>6655</v>
      </c>
      <c r="F417" s="15" t="s">
        <v>10443</v>
      </c>
    </row>
    <row r="418">
      <c r="A418" s="15" t="s">
        <v>17863</v>
      </c>
      <c r="B418" s="15" t="s">
        <v>13195</v>
      </c>
      <c r="C418" s="15" t="s">
        <v>13196</v>
      </c>
      <c r="D418" s="15" t="s">
        <v>10445</v>
      </c>
      <c r="E418" s="14" t="s">
        <v>6658</v>
      </c>
      <c r="F418" s="15" t="s">
        <v>10446</v>
      </c>
    </row>
    <row r="419">
      <c r="A419" s="15" t="s">
        <v>17864</v>
      </c>
      <c r="B419" s="15" t="s">
        <v>13198</v>
      </c>
      <c r="C419" s="15" t="s">
        <v>13199</v>
      </c>
      <c r="D419" s="15" t="s">
        <v>10448</v>
      </c>
      <c r="E419" s="14" t="s">
        <v>6661</v>
      </c>
      <c r="F419" s="15" t="s">
        <v>10449</v>
      </c>
    </row>
    <row r="420">
      <c r="A420" s="15" t="s">
        <v>17865</v>
      </c>
      <c r="B420" s="15" t="s">
        <v>13201</v>
      </c>
      <c r="C420" s="15" t="s">
        <v>13202</v>
      </c>
      <c r="D420" s="15" t="s">
        <v>10451</v>
      </c>
      <c r="E420" s="14" t="s">
        <v>6664</v>
      </c>
      <c r="F420" s="15" t="s">
        <v>10452</v>
      </c>
    </row>
    <row r="421">
      <c r="A421" s="15" t="s">
        <v>17866</v>
      </c>
      <c r="B421" s="15" t="s">
        <v>13204</v>
      </c>
      <c r="C421" s="15" t="s">
        <v>13205</v>
      </c>
      <c r="D421" s="15" t="s">
        <v>10454</v>
      </c>
      <c r="E421" s="14" t="s">
        <v>6667</v>
      </c>
      <c r="F421" s="15" t="s">
        <v>10455</v>
      </c>
    </row>
    <row r="422">
      <c r="A422" s="15" t="s">
        <v>17867</v>
      </c>
      <c r="B422" s="15" t="s">
        <v>13207</v>
      </c>
      <c r="C422" s="15" t="s">
        <v>13208</v>
      </c>
      <c r="D422" s="15" t="s">
        <v>10457</v>
      </c>
      <c r="E422" s="14" t="s">
        <v>6669</v>
      </c>
      <c r="F422" s="15" t="s">
        <v>10458</v>
      </c>
    </row>
    <row r="423">
      <c r="A423" s="15" t="s">
        <v>17868</v>
      </c>
      <c r="B423" s="15" t="s">
        <v>13210</v>
      </c>
      <c r="C423" s="15" t="s">
        <v>13211</v>
      </c>
      <c r="D423" s="15" t="s">
        <v>10460</v>
      </c>
      <c r="E423" s="14" t="s">
        <v>6672</v>
      </c>
      <c r="F423" s="15" t="s">
        <v>10461</v>
      </c>
    </row>
    <row r="424">
      <c r="A424" s="15" t="s">
        <v>17869</v>
      </c>
      <c r="B424" s="15" t="s">
        <v>13213</v>
      </c>
      <c r="C424" s="15" t="s">
        <v>13214</v>
      </c>
      <c r="D424" s="15" t="s">
        <v>10463</v>
      </c>
      <c r="E424" s="14" t="s">
        <v>6675</v>
      </c>
      <c r="F424" s="15" t="s">
        <v>10464</v>
      </c>
    </row>
    <row r="425">
      <c r="A425" s="15" t="s">
        <v>17870</v>
      </c>
      <c r="B425" s="15" t="s">
        <v>13216</v>
      </c>
      <c r="C425" s="15" t="s">
        <v>13217</v>
      </c>
      <c r="D425" s="15" t="s">
        <v>10467</v>
      </c>
      <c r="E425" s="14" t="s">
        <v>6677</v>
      </c>
      <c r="F425" s="15" t="s">
        <v>10468</v>
      </c>
    </row>
    <row r="426">
      <c r="A426" s="15" t="s">
        <v>17871</v>
      </c>
      <c r="B426" s="15" t="s">
        <v>13219</v>
      </c>
      <c r="C426" s="15" t="s">
        <v>13220</v>
      </c>
      <c r="D426" s="15" t="s">
        <v>10470</v>
      </c>
      <c r="E426" s="14" t="s">
        <v>6680</v>
      </c>
      <c r="F426" s="15" t="s">
        <v>10471</v>
      </c>
    </row>
    <row r="427">
      <c r="A427" s="15" t="s">
        <v>17872</v>
      </c>
      <c r="B427" s="15" t="s">
        <v>13222</v>
      </c>
      <c r="C427" s="15" t="s">
        <v>13223</v>
      </c>
      <c r="D427" s="15" t="s">
        <v>10473</v>
      </c>
      <c r="E427" s="14" t="s">
        <v>6683</v>
      </c>
      <c r="F427" s="15" t="s">
        <v>10474</v>
      </c>
    </row>
    <row r="428">
      <c r="A428" s="15" t="s">
        <v>17873</v>
      </c>
      <c r="B428" s="15" t="s">
        <v>13225</v>
      </c>
      <c r="C428" s="15" t="s">
        <v>13226</v>
      </c>
      <c r="D428" s="15" t="s">
        <v>10476</v>
      </c>
      <c r="E428" s="14" t="s">
        <v>6686</v>
      </c>
      <c r="F428" s="15" t="s">
        <v>10477</v>
      </c>
    </row>
    <row r="429">
      <c r="A429" s="15" t="s">
        <v>17874</v>
      </c>
      <c r="B429" s="15" t="s">
        <v>13228</v>
      </c>
      <c r="C429" s="15" t="s">
        <v>13229</v>
      </c>
      <c r="D429" s="15" t="s">
        <v>10479</v>
      </c>
      <c r="E429" s="14" t="s">
        <v>6689</v>
      </c>
      <c r="F429" s="15" t="s">
        <v>10480</v>
      </c>
    </row>
    <row r="430">
      <c r="A430" s="15" t="s">
        <v>17875</v>
      </c>
      <c r="B430" s="15" t="s">
        <v>13231</v>
      </c>
      <c r="C430" s="15" t="s">
        <v>13232</v>
      </c>
      <c r="D430" s="15" t="s">
        <v>10482</v>
      </c>
      <c r="E430" s="14" t="s">
        <v>6692</v>
      </c>
      <c r="F430" s="15" t="s">
        <v>10483</v>
      </c>
    </row>
    <row r="431">
      <c r="D431" s="15" t="s">
        <v>10485</v>
      </c>
      <c r="E431" s="14" t="s">
        <v>6695</v>
      </c>
      <c r="F431" s="15" t="s">
        <v>10486</v>
      </c>
    </row>
    <row r="432">
      <c r="D432" s="15" t="s">
        <v>10488</v>
      </c>
      <c r="E432" s="14" t="s">
        <v>6697</v>
      </c>
      <c r="F432" s="15" t="s">
        <v>10489</v>
      </c>
    </row>
    <row r="433">
      <c r="A433" s="15" t="s">
        <v>17876</v>
      </c>
      <c r="B433" s="15" t="s">
        <v>13235</v>
      </c>
      <c r="C433" s="15" t="s">
        <v>13232</v>
      </c>
      <c r="D433" s="15" t="s">
        <v>10490</v>
      </c>
      <c r="E433" s="14" t="s">
        <v>6699</v>
      </c>
      <c r="F433" s="15" t="s">
        <v>10491</v>
      </c>
    </row>
    <row r="434">
      <c r="A434" s="15" t="s">
        <v>17877</v>
      </c>
      <c r="B434" s="15" t="s">
        <v>13237</v>
      </c>
      <c r="C434" s="15" t="s">
        <v>13238</v>
      </c>
      <c r="D434" s="15" t="s">
        <v>10493</v>
      </c>
      <c r="E434" s="14" t="s">
        <v>6702</v>
      </c>
      <c r="F434" s="15" t="s">
        <v>10494</v>
      </c>
    </row>
    <row r="435">
      <c r="A435" s="15" t="s">
        <v>17878</v>
      </c>
      <c r="B435" s="15" t="s">
        <v>13240</v>
      </c>
      <c r="C435" s="15" t="s">
        <v>13241</v>
      </c>
      <c r="D435" s="15" t="s">
        <v>10496</v>
      </c>
      <c r="E435" s="14" t="s">
        <v>6705</v>
      </c>
      <c r="F435" s="15" t="s">
        <v>10497</v>
      </c>
    </row>
    <row r="436">
      <c r="A436" s="15" t="s">
        <v>17879</v>
      </c>
      <c r="B436" s="15" t="s">
        <v>13243</v>
      </c>
      <c r="C436" s="15" t="s">
        <v>13244</v>
      </c>
      <c r="D436" s="15" t="s">
        <v>10499</v>
      </c>
      <c r="E436" s="14" t="s">
        <v>6708</v>
      </c>
      <c r="F436" s="15" t="s">
        <v>10500</v>
      </c>
    </row>
    <row r="437">
      <c r="A437" s="15" t="s">
        <v>17880</v>
      </c>
      <c r="B437" s="15" t="s">
        <v>6712</v>
      </c>
      <c r="C437" s="15" t="s">
        <v>13245</v>
      </c>
      <c r="D437" s="15" t="s">
        <v>10502</v>
      </c>
      <c r="E437" s="14" t="s">
        <v>6711</v>
      </c>
      <c r="F437" s="15" t="s">
        <v>10503</v>
      </c>
    </row>
    <row r="438">
      <c r="A438" s="15" t="s">
        <v>17881</v>
      </c>
      <c r="B438" s="15" t="s">
        <v>13246</v>
      </c>
      <c r="C438" s="15" t="s">
        <v>13247</v>
      </c>
      <c r="D438" s="15" t="s">
        <v>10505</v>
      </c>
      <c r="E438" s="14" t="s">
        <v>6714</v>
      </c>
      <c r="F438" s="15" t="s">
        <v>10506</v>
      </c>
    </row>
    <row r="439">
      <c r="A439" s="15" t="s">
        <v>17882</v>
      </c>
      <c r="B439" s="15" t="s">
        <v>13249</v>
      </c>
      <c r="C439" s="15" t="s">
        <v>13250</v>
      </c>
      <c r="D439" s="15" t="s">
        <v>10508</v>
      </c>
      <c r="E439" s="14" t="s">
        <v>6717</v>
      </c>
      <c r="F439" s="15" t="s">
        <v>10509</v>
      </c>
    </row>
    <row r="440">
      <c r="A440" s="15" t="s">
        <v>17883</v>
      </c>
      <c r="B440" s="15" t="s">
        <v>13252</v>
      </c>
      <c r="C440" s="15" t="s">
        <v>13253</v>
      </c>
      <c r="D440" s="15" t="s">
        <v>10511</v>
      </c>
      <c r="E440" s="14" t="s">
        <v>6719</v>
      </c>
      <c r="F440" s="15" t="s">
        <v>10512</v>
      </c>
    </row>
    <row r="441">
      <c r="A441" s="15" t="s">
        <v>17884</v>
      </c>
      <c r="B441" s="15" t="s">
        <v>13255</v>
      </c>
      <c r="C441" s="15" t="s">
        <v>13256</v>
      </c>
      <c r="D441" s="15" t="s">
        <v>10514</v>
      </c>
      <c r="E441" s="14" t="s">
        <v>6722</v>
      </c>
      <c r="F441" s="15" t="s">
        <v>10515</v>
      </c>
    </row>
    <row r="442">
      <c r="A442" s="15" t="s">
        <v>17885</v>
      </c>
      <c r="B442" s="15" t="s">
        <v>13260</v>
      </c>
      <c r="C442" s="15" t="s">
        <v>13261</v>
      </c>
      <c r="D442" s="15" t="s">
        <v>10519</v>
      </c>
      <c r="E442" s="14" t="s">
        <v>6727</v>
      </c>
      <c r="F442" s="15" t="s">
        <v>10520</v>
      </c>
    </row>
    <row r="443">
      <c r="A443" s="15" t="s">
        <v>17886</v>
      </c>
      <c r="B443" s="15" t="s">
        <v>13263</v>
      </c>
      <c r="C443" s="15" t="s">
        <v>13264</v>
      </c>
      <c r="D443" s="15" t="s">
        <v>10522</v>
      </c>
      <c r="E443" s="14" t="s">
        <v>6730</v>
      </c>
      <c r="F443" s="15" t="s">
        <v>10523</v>
      </c>
    </row>
    <row r="444">
      <c r="A444" s="15" t="s">
        <v>17887</v>
      </c>
      <c r="B444" s="15" t="s">
        <v>13266</v>
      </c>
      <c r="C444" s="15" t="s">
        <v>13267</v>
      </c>
      <c r="D444" s="15" t="s">
        <v>10526</v>
      </c>
      <c r="E444" s="14" t="s">
        <v>6733</v>
      </c>
      <c r="F444" s="15" t="s">
        <v>10527</v>
      </c>
    </row>
    <row r="445">
      <c r="A445" s="15" t="s">
        <v>17888</v>
      </c>
      <c r="B445" s="15" t="s">
        <v>13269</v>
      </c>
      <c r="C445" s="15" t="s">
        <v>13270</v>
      </c>
      <c r="D445" s="15" t="s">
        <v>10529</v>
      </c>
      <c r="E445" s="14" t="s">
        <v>6736</v>
      </c>
      <c r="F445" s="15" t="s">
        <v>10530</v>
      </c>
    </row>
    <row r="446">
      <c r="A446" s="15" t="s">
        <v>17889</v>
      </c>
      <c r="B446" s="15" t="s">
        <v>13272</v>
      </c>
      <c r="C446" s="15" t="s">
        <v>13273</v>
      </c>
      <c r="D446" s="15" t="s">
        <v>10532</v>
      </c>
      <c r="E446" s="14" t="s">
        <v>6739</v>
      </c>
      <c r="F446" s="15" t="s">
        <v>10533</v>
      </c>
    </row>
    <row r="447">
      <c r="A447" s="15" t="s">
        <v>17890</v>
      </c>
      <c r="B447" s="15" t="s">
        <v>13275</v>
      </c>
      <c r="C447" s="15" t="s">
        <v>13276</v>
      </c>
      <c r="D447" s="15" t="s">
        <v>10535</v>
      </c>
      <c r="E447" s="14" t="s">
        <v>6741</v>
      </c>
      <c r="F447" s="15" t="s">
        <v>10536</v>
      </c>
    </row>
    <row r="448">
      <c r="A448" s="15" t="s">
        <v>17891</v>
      </c>
      <c r="B448" s="15" t="s">
        <v>13278</v>
      </c>
      <c r="C448" s="15" t="s">
        <v>13247</v>
      </c>
      <c r="D448" s="15" t="s">
        <v>10538</v>
      </c>
      <c r="E448" s="14" t="s">
        <v>2753</v>
      </c>
      <c r="F448" s="15" t="s">
        <v>10539</v>
      </c>
    </row>
    <row r="449">
      <c r="A449" s="15" t="s">
        <v>17892</v>
      </c>
      <c r="B449" s="15" t="s">
        <v>13280</v>
      </c>
      <c r="C449" s="15" t="s">
        <v>13281</v>
      </c>
      <c r="D449" s="15" t="s">
        <v>10541</v>
      </c>
      <c r="E449" s="14" t="s">
        <v>2760</v>
      </c>
      <c r="F449" s="15" t="s">
        <v>10542</v>
      </c>
    </row>
    <row r="450">
      <c r="A450" s="15" t="s">
        <v>17893</v>
      </c>
      <c r="B450" s="15" t="s">
        <v>12955</v>
      </c>
      <c r="C450" s="15" t="s">
        <v>17894</v>
      </c>
    </row>
    <row r="451">
      <c r="A451" s="15" t="s">
        <v>17895</v>
      </c>
      <c r="B451" s="15" t="s">
        <v>13283</v>
      </c>
      <c r="C451" s="15" t="s">
        <v>13284</v>
      </c>
      <c r="D451" s="15" t="s">
        <v>10544</v>
      </c>
      <c r="E451" s="14" t="s">
        <v>6749</v>
      </c>
      <c r="F451" s="15" t="s">
        <v>10545</v>
      </c>
    </row>
    <row r="452">
      <c r="A452" s="15" t="s">
        <v>17896</v>
      </c>
      <c r="B452" s="15" t="s">
        <v>13286</v>
      </c>
      <c r="C452" s="15" t="s">
        <v>13287</v>
      </c>
      <c r="D452" s="15" t="s">
        <v>10547</v>
      </c>
      <c r="E452" s="14" t="s">
        <v>6751</v>
      </c>
      <c r="F452" s="15" t="s">
        <v>10548</v>
      </c>
    </row>
    <row r="453">
      <c r="A453" s="15" t="s">
        <v>17897</v>
      </c>
      <c r="B453" s="15" t="s">
        <v>13289</v>
      </c>
      <c r="C453" s="15" t="s">
        <v>13290</v>
      </c>
      <c r="D453" s="15" t="s">
        <v>10550</v>
      </c>
      <c r="E453" s="14" t="s">
        <v>6754</v>
      </c>
      <c r="F453" s="15" t="s">
        <v>10551</v>
      </c>
    </row>
    <row r="454">
      <c r="A454" s="15" t="s">
        <v>17898</v>
      </c>
      <c r="B454" s="15" t="s">
        <v>13292</v>
      </c>
      <c r="C454" s="15" t="s">
        <v>13293</v>
      </c>
      <c r="D454" s="15" t="s">
        <v>10553</v>
      </c>
      <c r="E454" s="14" t="s">
        <v>6756</v>
      </c>
      <c r="F454" s="15" t="s">
        <v>10554</v>
      </c>
    </row>
    <row r="455">
      <c r="A455" s="15" t="s">
        <v>17899</v>
      </c>
      <c r="B455" s="15" t="s">
        <v>13295</v>
      </c>
      <c r="C455" s="15" t="s">
        <v>13296</v>
      </c>
      <c r="D455" s="15" t="s">
        <v>10556</v>
      </c>
      <c r="E455" s="14" t="s">
        <v>6759</v>
      </c>
      <c r="F455" s="15" t="s">
        <v>10557</v>
      </c>
    </row>
    <row r="456">
      <c r="A456" s="15" t="s">
        <v>17900</v>
      </c>
      <c r="B456" s="15" t="s">
        <v>13298</v>
      </c>
      <c r="C456" s="15" t="s">
        <v>13028</v>
      </c>
      <c r="D456" s="15" t="s">
        <v>10559</v>
      </c>
      <c r="E456" s="14" t="s">
        <v>6762</v>
      </c>
      <c r="F456" s="15" t="s">
        <v>10560</v>
      </c>
    </row>
    <row r="457">
      <c r="A457" s="15" t="s">
        <v>17901</v>
      </c>
      <c r="B457" s="15" t="s">
        <v>13300</v>
      </c>
      <c r="C457" s="15" t="s">
        <v>13301</v>
      </c>
      <c r="D457" s="15" t="s">
        <v>10561</v>
      </c>
      <c r="E457" s="14" t="s">
        <v>6765</v>
      </c>
      <c r="F457" s="15" t="s">
        <v>10562</v>
      </c>
    </row>
    <row r="458">
      <c r="A458" s="15" t="s">
        <v>17902</v>
      </c>
      <c r="B458" s="15" t="s">
        <v>13303</v>
      </c>
      <c r="C458" s="15" t="s">
        <v>13304</v>
      </c>
      <c r="D458" s="15" t="s">
        <v>10564</v>
      </c>
      <c r="E458" s="14" t="s">
        <v>6768</v>
      </c>
      <c r="F458" s="15" t="s">
        <v>10565</v>
      </c>
    </row>
    <row r="459">
      <c r="A459" s="15" t="s">
        <v>17903</v>
      </c>
      <c r="B459" s="15" t="s">
        <v>13306</v>
      </c>
      <c r="C459" s="15" t="s">
        <v>13307</v>
      </c>
      <c r="D459" s="15" t="s">
        <v>10567</v>
      </c>
      <c r="E459" s="14" t="s">
        <v>6770</v>
      </c>
      <c r="F459" s="15" t="s">
        <v>10568</v>
      </c>
    </row>
    <row r="460">
      <c r="A460" s="15" t="s">
        <v>17904</v>
      </c>
      <c r="B460" s="15" t="s">
        <v>13309</v>
      </c>
      <c r="C460" s="15" t="s">
        <v>13310</v>
      </c>
      <c r="D460" s="15" t="s">
        <v>10570</v>
      </c>
      <c r="E460" s="14" t="s">
        <v>6772</v>
      </c>
      <c r="F460" s="15" t="s">
        <v>10571</v>
      </c>
    </row>
    <row r="461">
      <c r="A461" s="15" t="s">
        <v>17905</v>
      </c>
      <c r="B461" s="15" t="s">
        <v>13312</v>
      </c>
      <c r="C461" s="15" t="s">
        <v>13313</v>
      </c>
      <c r="D461" s="15" t="s">
        <v>10573</v>
      </c>
      <c r="E461" s="14" t="s">
        <v>6775</v>
      </c>
      <c r="F461" s="15" t="s">
        <v>10574</v>
      </c>
    </row>
    <row r="462">
      <c r="A462" s="15" t="s">
        <v>17906</v>
      </c>
      <c r="B462" s="15" t="s">
        <v>13315</v>
      </c>
      <c r="C462" s="15" t="s">
        <v>13316</v>
      </c>
      <c r="D462" s="15" t="s">
        <v>10575</v>
      </c>
      <c r="E462" s="14" t="s">
        <v>6778</v>
      </c>
      <c r="F462" s="15" t="s">
        <v>10576</v>
      </c>
    </row>
    <row r="463">
      <c r="A463" s="15" t="s">
        <v>17907</v>
      </c>
      <c r="B463" s="15" t="s">
        <v>13317</v>
      </c>
      <c r="C463" s="15" t="s">
        <v>13318</v>
      </c>
      <c r="D463" s="15" t="s">
        <v>10578</v>
      </c>
      <c r="E463" s="14" t="s">
        <v>6781</v>
      </c>
      <c r="F463" s="15" t="s">
        <v>10579</v>
      </c>
    </row>
    <row r="464">
      <c r="A464" s="15" t="s">
        <v>17908</v>
      </c>
      <c r="B464" s="15" t="s">
        <v>13319</v>
      </c>
      <c r="C464" s="15" t="s">
        <v>13320</v>
      </c>
      <c r="D464" s="15" t="s">
        <v>10581</v>
      </c>
      <c r="E464" s="14" t="s">
        <v>6783</v>
      </c>
      <c r="F464" s="15" t="s">
        <v>10582</v>
      </c>
    </row>
    <row r="465">
      <c r="A465" s="15" t="s">
        <v>17909</v>
      </c>
      <c r="B465" s="15" t="s">
        <v>13322</v>
      </c>
      <c r="C465" s="15" t="s">
        <v>13323</v>
      </c>
      <c r="D465" s="15" t="s">
        <v>10584</v>
      </c>
      <c r="E465" s="14" t="s">
        <v>6785</v>
      </c>
      <c r="F465" s="15" t="s">
        <v>10585</v>
      </c>
    </row>
    <row r="466">
      <c r="D466" s="15" t="s">
        <v>10587</v>
      </c>
      <c r="E466" s="14" t="s">
        <v>6787</v>
      </c>
      <c r="F466" s="15" t="s">
        <v>10588</v>
      </c>
    </row>
    <row r="467">
      <c r="D467" s="15" t="s">
        <v>10590</v>
      </c>
      <c r="E467" s="14" t="s">
        <v>6790</v>
      </c>
      <c r="F467" s="15" t="s">
        <v>10591</v>
      </c>
    </row>
    <row r="468">
      <c r="A468" s="15" t="s">
        <v>17910</v>
      </c>
      <c r="B468" s="15" t="s">
        <v>13327</v>
      </c>
      <c r="C468" s="15" t="s">
        <v>13328</v>
      </c>
      <c r="D468" s="15" t="s">
        <v>10593</v>
      </c>
      <c r="E468" s="14" t="s">
        <v>6792</v>
      </c>
      <c r="F468" s="15" t="s">
        <v>10594</v>
      </c>
    </row>
    <row r="469">
      <c r="A469" s="15" t="s">
        <v>17911</v>
      </c>
      <c r="B469" s="15" t="s">
        <v>13330</v>
      </c>
      <c r="C469" s="15" t="s">
        <v>10597</v>
      </c>
      <c r="D469" s="15" t="s">
        <v>10596</v>
      </c>
      <c r="E469" s="14" t="s">
        <v>6795</v>
      </c>
      <c r="F469" s="15" t="s">
        <v>10597</v>
      </c>
    </row>
    <row r="470">
      <c r="A470" s="15" t="s">
        <v>17912</v>
      </c>
      <c r="B470" s="15" t="s">
        <v>13332</v>
      </c>
      <c r="C470" s="15" t="s">
        <v>13333</v>
      </c>
      <c r="D470" s="15" t="s">
        <v>10599</v>
      </c>
      <c r="E470" s="14" t="s">
        <v>6797</v>
      </c>
      <c r="F470" s="15" t="s">
        <v>10600</v>
      </c>
    </row>
    <row r="471">
      <c r="A471" s="15" t="s">
        <v>17913</v>
      </c>
      <c r="B471" s="15" t="s">
        <v>13335</v>
      </c>
      <c r="C471" s="15" t="s">
        <v>13336</v>
      </c>
      <c r="D471" s="15" t="s">
        <v>10602</v>
      </c>
      <c r="E471" s="14" t="s">
        <v>6800</v>
      </c>
      <c r="F471" s="15" t="s">
        <v>10603</v>
      </c>
    </row>
    <row r="472">
      <c r="A472" s="15" t="s">
        <v>17914</v>
      </c>
      <c r="B472" s="15" t="s">
        <v>13337</v>
      </c>
      <c r="C472" s="15" t="s">
        <v>13338</v>
      </c>
    </row>
    <row r="473">
      <c r="A473" s="15" t="s">
        <v>17915</v>
      </c>
      <c r="B473" s="15" t="s">
        <v>13340</v>
      </c>
      <c r="C473" s="15" t="s">
        <v>13341</v>
      </c>
      <c r="D473" s="15" t="s">
        <v>10605</v>
      </c>
      <c r="E473" s="14" t="s">
        <v>6802</v>
      </c>
      <c r="F473" s="15" t="s">
        <v>10606</v>
      </c>
    </row>
    <row r="474">
      <c r="A474" s="15" t="s">
        <v>17916</v>
      </c>
      <c r="B474" s="15" t="s">
        <v>13343</v>
      </c>
      <c r="C474" s="15" t="s">
        <v>13344</v>
      </c>
      <c r="D474" s="15" t="s">
        <v>10608</v>
      </c>
      <c r="E474" s="14" t="s">
        <v>6805</v>
      </c>
      <c r="F474" s="15" t="s">
        <v>10609</v>
      </c>
    </row>
    <row r="475">
      <c r="D475" s="15" t="s">
        <v>10611</v>
      </c>
      <c r="E475" s="14" t="s">
        <v>6808</v>
      </c>
      <c r="F475" s="15" t="s">
        <v>10612</v>
      </c>
    </row>
    <row r="476">
      <c r="D476" s="15" t="s">
        <v>10614</v>
      </c>
      <c r="E476" s="14" t="s">
        <v>6811</v>
      </c>
      <c r="F476" s="15" t="s">
        <v>10615</v>
      </c>
    </row>
    <row r="477">
      <c r="A477" s="15" t="s">
        <v>17917</v>
      </c>
      <c r="B477" s="15" t="s">
        <v>13347</v>
      </c>
      <c r="C477" s="15" t="s">
        <v>13348</v>
      </c>
      <c r="D477" s="15" t="s">
        <v>10617</v>
      </c>
      <c r="E477" s="14" t="s">
        <v>6813</v>
      </c>
      <c r="F477" s="15" t="s">
        <v>10618</v>
      </c>
    </row>
    <row r="478">
      <c r="D478" s="15" t="s">
        <v>10620</v>
      </c>
      <c r="E478" s="14" t="s">
        <v>6816</v>
      </c>
      <c r="F478" s="15" t="s">
        <v>10621</v>
      </c>
    </row>
    <row r="479">
      <c r="A479" s="15" t="s">
        <v>17918</v>
      </c>
      <c r="B479" s="15" t="s">
        <v>13349</v>
      </c>
      <c r="C479" s="15" t="s">
        <v>13350</v>
      </c>
      <c r="D479" s="15" t="s">
        <v>10623</v>
      </c>
      <c r="E479" s="14" t="s">
        <v>6818</v>
      </c>
      <c r="F479" s="15" t="s">
        <v>10624</v>
      </c>
    </row>
    <row r="480">
      <c r="A480" s="15" t="s">
        <v>17919</v>
      </c>
      <c r="B480" s="15" t="s">
        <v>13351</v>
      </c>
      <c r="C480" s="15" t="s">
        <v>13352</v>
      </c>
      <c r="D480" s="15" t="s">
        <v>10626</v>
      </c>
      <c r="E480" s="14" t="s">
        <v>6822</v>
      </c>
      <c r="F480" s="15" t="s">
        <v>10627</v>
      </c>
    </row>
    <row r="481">
      <c r="A481" s="15" t="s">
        <v>17920</v>
      </c>
      <c r="B481" s="15" t="s">
        <v>13353</v>
      </c>
      <c r="C481" s="15" t="s">
        <v>13354</v>
      </c>
      <c r="D481" s="15" t="s">
        <v>10629</v>
      </c>
      <c r="E481" s="14" t="s">
        <v>6822</v>
      </c>
      <c r="F481" s="15" t="s">
        <v>10630</v>
      </c>
    </row>
    <row r="482">
      <c r="A482" s="15" t="s">
        <v>17921</v>
      </c>
      <c r="B482" s="15" t="s">
        <v>13356</v>
      </c>
      <c r="C482" s="15" t="s">
        <v>13357</v>
      </c>
      <c r="D482" s="15" t="s">
        <v>10632</v>
      </c>
      <c r="E482" s="14" t="s">
        <v>6825</v>
      </c>
      <c r="F482" s="15" t="s">
        <v>10633</v>
      </c>
    </row>
    <row r="483">
      <c r="A483" s="15" t="s">
        <v>17922</v>
      </c>
      <c r="B483" s="15" t="s">
        <v>13359</v>
      </c>
      <c r="C483" s="15" t="s">
        <v>12911</v>
      </c>
      <c r="D483" s="15" t="s">
        <v>10634</v>
      </c>
      <c r="E483" s="14" t="s">
        <v>6828</v>
      </c>
      <c r="F483" s="15" t="s">
        <v>10635</v>
      </c>
    </row>
    <row r="484">
      <c r="A484" s="15" t="s">
        <v>17923</v>
      </c>
      <c r="B484" s="15" t="s">
        <v>13361</v>
      </c>
      <c r="C484" s="15" t="s">
        <v>13362</v>
      </c>
      <c r="D484" s="15" t="s">
        <v>10637</v>
      </c>
      <c r="E484" s="14" t="s">
        <v>6831</v>
      </c>
      <c r="F484" s="15" t="s">
        <v>10638</v>
      </c>
    </row>
    <row r="485">
      <c r="A485" s="15" t="s">
        <v>17924</v>
      </c>
      <c r="B485" s="15" t="s">
        <v>13364</v>
      </c>
      <c r="C485" s="15" t="s">
        <v>13365</v>
      </c>
      <c r="D485" s="15" t="s">
        <v>10640</v>
      </c>
      <c r="E485" s="14" t="s">
        <v>6834</v>
      </c>
      <c r="F485" s="15" t="s">
        <v>10641</v>
      </c>
    </row>
    <row r="486">
      <c r="A486" s="15" t="s">
        <v>17925</v>
      </c>
      <c r="B486" s="15" t="s">
        <v>13367</v>
      </c>
      <c r="C486" s="15" t="s">
        <v>13368</v>
      </c>
      <c r="D486" s="15" t="s">
        <v>10643</v>
      </c>
      <c r="E486" s="14" t="s">
        <v>6836</v>
      </c>
      <c r="F486" s="15" t="s">
        <v>10644</v>
      </c>
    </row>
    <row r="487">
      <c r="D487" s="15" t="s">
        <v>10646</v>
      </c>
      <c r="E487" s="14" t="s">
        <v>6838</v>
      </c>
      <c r="F487" s="15" t="s">
        <v>10647</v>
      </c>
    </row>
    <row r="488">
      <c r="A488" s="15" t="s">
        <v>17926</v>
      </c>
      <c r="B488" s="15" t="s">
        <v>13371</v>
      </c>
      <c r="C488" s="15" t="s">
        <v>13372</v>
      </c>
      <c r="D488" s="15" t="s">
        <v>10649</v>
      </c>
      <c r="E488" s="14" t="s">
        <v>6841</v>
      </c>
      <c r="F488" s="15" t="s">
        <v>10650</v>
      </c>
    </row>
    <row r="489">
      <c r="A489" s="15" t="s">
        <v>17927</v>
      </c>
      <c r="B489" s="15" t="s">
        <v>13374</v>
      </c>
      <c r="C489" s="15" t="s">
        <v>13375</v>
      </c>
      <c r="D489" s="15" t="s">
        <v>10652</v>
      </c>
      <c r="E489" s="14" t="s">
        <v>6844</v>
      </c>
      <c r="F489" s="15" t="s">
        <v>10653</v>
      </c>
    </row>
    <row r="490">
      <c r="A490" s="15" t="s">
        <v>17928</v>
      </c>
      <c r="B490" s="15" t="s">
        <v>13374</v>
      </c>
      <c r="C490" s="15" t="s">
        <v>13377</v>
      </c>
    </row>
    <row r="491">
      <c r="A491" s="15" t="s">
        <v>17929</v>
      </c>
      <c r="B491" s="15" t="s">
        <v>13379</v>
      </c>
      <c r="C491" s="15" t="s">
        <v>13380</v>
      </c>
      <c r="D491" s="15" t="s">
        <v>10658</v>
      </c>
      <c r="E491" s="14" t="s">
        <v>6848</v>
      </c>
      <c r="F491" s="15" t="s">
        <v>10659</v>
      </c>
    </row>
    <row r="492">
      <c r="A492" s="15" t="s">
        <v>17930</v>
      </c>
      <c r="B492" s="15" t="s">
        <v>13382</v>
      </c>
      <c r="C492" s="15" t="s">
        <v>13383</v>
      </c>
      <c r="D492" s="15" t="s">
        <v>10661</v>
      </c>
      <c r="E492" s="14" t="s">
        <v>6851</v>
      </c>
      <c r="F492" s="15" t="s">
        <v>10662</v>
      </c>
    </row>
    <row r="493">
      <c r="A493" s="15" t="s">
        <v>17931</v>
      </c>
      <c r="B493" s="15" t="s">
        <v>13385</v>
      </c>
      <c r="C493" s="15" t="s">
        <v>13386</v>
      </c>
      <c r="D493" s="15" t="s">
        <v>10664</v>
      </c>
      <c r="E493" s="14" t="s">
        <v>6854</v>
      </c>
      <c r="F493" s="15" t="s">
        <v>10665</v>
      </c>
    </row>
    <row r="494">
      <c r="A494" s="15" t="s">
        <v>17932</v>
      </c>
      <c r="B494" s="15" t="s">
        <v>13388</v>
      </c>
      <c r="C494" s="15" t="s">
        <v>13389</v>
      </c>
      <c r="D494" s="15" t="s">
        <v>10667</v>
      </c>
      <c r="E494" s="14" t="s">
        <v>6857</v>
      </c>
      <c r="F494" s="15" t="s">
        <v>10668</v>
      </c>
    </row>
    <row r="495">
      <c r="A495" s="15" t="s">
        <v>17933</v>
      </c>
      <c r="B495" s="15" t="s">
        <v>13391</v>
      </c>
      <c r="C495" s="15" t="s">
        <v>13392</v>
      </c>
      <c r="D495" s="15" t="s">
        <v>10670</v>
      </c>
      <c r="E495" s="14" t="s">
        <v>6860</v>
      </c>
      <c r="F495" s="15" t="s">
        <v>10671</v>
      </c>
    </row>
    <row r="496">
      <c r="A496" s="15" t="s">
        <v>17934</v>
      </c>
      <c r="B496" s="15" t="s">
        <v>13394</v>
      </c>
      <c r="C496" s="15" t="s">
        <v>10674</v>
      </c>
      <c r="D496" s="15" t="s">
        <v>10673</v>
      </c>
      <c r="E496" s="14" t="s">
        <v>6863</v>
      </c>
      <c r="F496" s="15" t="s">
        <v>10674</v>
      </c>
    </row>
    <row r="497">
      <c r="A497" s="15" t="s">
        <v>17935</v>
      </c>
      <c r="B497" s="15" t="s">
        <v>13396</v>
      </c>
      <c r="C497" s="15" t="s">
        <v>13397</v>
      </c>
      <c r="D497" s="15" t="s">
        <v>10676</v>
      </c>
      <c r="E497" s="14" t="s">
        <v>6866</v>
      </c>
      <c r="F497" s="15" t="s">
        <v>10677</v>
      </c>
    </row>
    <row r="498">
      <c r="A498" s="15" t="s">
        <v>17936</v>
      </c>
      <c r="B498" s="15" t="s">
        <v>13399</v>
      </c>
      <c r="C498" s="15" t="s">
        <v>10680</v>
      </c>
      <c r="D498" s="15" t="s">
        <v>10679</v>
      </c>
      <c r="E498" s="14" t="s">
        <v>6869</v>
      </c>
      <c r="F498" s="15" t="s">
        <v>10680</v>
      </c>
    </row>
    <row r="499">
      <c r="A499" s="15" t="s">
        <v>17937</v>
      </c>
      <c r="B499" s="15" t="s">
        <v>13401</v>
      </c>
      <c r="C499" s="15" t="s">
        <v>13402</v>
      </c>
      <c r="D499" s="15" t="s">
        <v>10682</v>
      </c>
      <c r="E499" s="14" t="s">
        <v>6872</v>
      </c>
      <c r="F499" s="15" t="s">
        <v>10683</v>
      </c>
    </row>
    <row r="500">
      <c r="A500" s="15" t="s">
        <v>17938</v>
      </c>
      <c r="B500" s="15" t="s">
        <v>13404</v>
      </c>
      <c r="C500" s="15" t="s">
        <v>13405</v>
      </c>
      <c r="D500" s="15" t="s">
        <v>10685</v>
      </c>
      <c r="E500" s="14" t="s">
        <v>6874</v>
      </c>
      <c r="F500" s="15" t="s">
        <v>10686</v>
      </c>
    </row>
    <row r="501">
      <c r="A501" s="15" t="s">
        <v>17939</v>
      </c>
      <c r="B501" s="15" t="s">
        <v>13407</v>
      </c>
      <c r="C501" s="15" t="s">
        <v>13408</v>
      </c>
      <c r="D501" s="15" t="s">
        <v>10687</v>
      </c>
      <c r="E501" s="14" t="s">
        <v>6876</v>
      </c>
      <c r="F501" s="15" t="s">
        <v>10688</v>
      </c>
    </row>
    <row r="502">
      <c r="A502" s="15" t="s">
        <v>17940</v>
      </c>
      <c r="B502" s="15" t="s">
        <v>13410</v>
      </c>
      <c r="C502" s="15" t="s">
        <v>13411</v>
      </c>
      <c r="D502" s="15" t="s">
        <v>10690</v>
      </c>
      <c r="E502" s="14" t="s">
        <v>6878</v>
      </c>
      <c r="F502" s="15" t="s">
        <v>10691</v>
      </c>
    </row>
    <row r="503">
      <c r="A503" s="15" t="s">
        <v>17941</v>
      </c>
      <c r="B503" s="15" t="s">
        <v>13413</v>
      </c>
      <c r="C503" s="15" t="s">
        <v>13414</v>
      </c>
      <c r="D503" s="15" t="s">
        <v>10693</v>
      </c>
      <c r="E503" s="14" t="s">
        <v>6880</v>
      </c>
      <c r="F503" s="15" t="s">
        <v>10694</v>
      </c>
    </row>
    <row r="504">
      <c r="A504" s="15" t="s">
        <v>17942</v>
      </c>
      <c r="B504" s="15" t="s">
        <v>13416</v>
      </c>
      <c r="C504" s="15" t="s">
        <v>13417</v>
      </c>
      <c r="D504" s="15" t="s">
        <v>10696</v>
      </c>
      <c r="E504" s="14" t="s">
        <v>6883</v>
      </c>
      <c r="F504" s="15" t="s">
        <v>10697</v>
      </c>
    </row>
    <row r="505">
      <c r="A505" s="15" t="s">
        <v>17943</v>
      </c>
      <c r="B505" s="15" t="s">
        <v>13419</v>
      </c>
      <c r="C505" s="15" t="s">
        <v>13420</v>
      </c>
      <c r="D505" s="15" t="s">
        <v>10699</v>
      </c>
      <c r="E505" s="14" t="s">
        <v>6885</v>
      </c>
      <c r="F505" s="15" t="s">
        <v>10700</v>
      </c>
    </row>
    <row r="506">
      <c r="A506" s="15" t="s">
        <v>17944</v>
      </c>
      <c r="B506" s="15" t="s">
        <v>13422</v>
      </c>
      <c r="C506" s="15" t="s">
        <v>13153</v>
      </c>
      <c r="D506" s="15" t="s">
        <v>10702</v>
      </c>
      <c r="E506" s="14" t="s">
        <v>6888</v>
      </c>
      <c r="F506" s="15" t="s">
        <v>10703</v>
      </c>
    </row>
    <row r="507">
      <c r="A507" s="15" t="s">
        <v>17945</v>
      </c>
      <c r="B507" s="15" t="s">
        <v>13424</v>
      </c>
      <c r="C507" s="15" t="s">
        <v>13425</v>
      </c>
      <c r="D507" s="15" t="s">
        <v>10705</v>
      </c>
      <c r="E507" s="14" t="s">
        <v>6890</v>
      </c>
      <c r="F507" s="15" t="s">
        <v>10706</v>
      </c>
    </row>
    <row r="508">
      <c r="A508" s="15" t="s">
        <v>17946</v>
      </c>
      <c r="B508" s="15" t="s">
        <v>13427</v>
      </c>
      <c r="C508" s="15" t="s">
        <v>13428</v>
      </c>
      <c r="D508" s="15" t="s">
        <v>10708</v>
      </c>
      <c r="E508" s="14" t="s">
        <v>6893</v>
      </c>
      <c r="F508" s="15" t="s">
        <v>10709</v>
      </c>
    </row>
    <row r="509">
      <c r="A509" s="15" t="s">
        <v>17947</v>
      </c>
      <c r="B509" s="15" t="s">
        <v>13430</v>
      </c>
      <c r="C509" s="15" t="s">
        <v>13431</v>
      </c>
      <c r="D509" s="15" t="s">
        <v>10711</v>
      </c>
      <c r="E509" s="14" t="s">
        <v>6896</v>
      </c>
      <c r="F509" s="15" t="s">
        <v>10712</v>
      </c>
    </row>
    <row r="510">
      <c r="A510" s="15" t="s">
        <v>17948</v>
      </c>
      <c r="B510" s="15" t="s">
        <v>13433</v>
      </c>
      <c r="C510" s="15" t="s">
        <v>13434</v>
      </c>
      <c r="D510" s="15" t="s">
        <v>10714</v>
      </c>
      <c r="E510" s="14" t="s">
        <v>6898</v>
      </c>
      <c r="F510" s="15" t="s">
        <v>10715</v>
      </c>
    </row>
    <row r="511">
      <c r="A511" s="15" t="s">
        <v>17949</v>
      </c>
      <c r="B511" s="15" t="s">
        <v>13436</v>
      </c>
      <c r="C511" s="15" t="s">
        <v>10718</v>
      </c>
      <c r="D511" s="15" t="s">
        <v>10717</v>
      </c>
      <c r="E511" s="14" t="s">
        <v>6900</v>
      </c>
      <c r="F511" s="15" t="s">
        <v>10718</v>
      </c>
    </row>
    <row r="512">
      <c r="A512" s="15" t="s">
        <v>17950</v>
      </c>
      <c r="B512" s="15" t="s">
        <v>3105</v>
      </c>
      <c r="C512" s="15" t="s">
        <v>13438</v>
      </c>
      <c r="D512" s="15" t="s">
        <v>10720</v>
      </c>
      <c r="E512" s="14" t="s">
        <v>6903</v>
      </c>
      <c r="F512" s="15" t="s">
        <v>10721</v>
      </c>
    </row>
    <row r="513">
      <c r="A513" s="15" t="s">
        <v>17951</v>
      </c>
      <c r="B513" s="15" t="s">
        <v>13440</v>
      </c>
      <c r="C513" s="15" t="s">
        <v>13441</v>
      </c>
      <c r="D513" s="15" t="s">
        <v>10723</v>
      </c>
      <c r="E513" s="14" t="s">
        <v>6905</v>
      </c>
      <c r="F513" s="15" t="s">
        <v>10724</v>
      </c>
    </row>
    <row r="514">
      <c r="A514" s="15" t="s">
        <v>17952</v>
      </c>
      <c r="B514" s="15" t="s">
        <v>13443</v>
      </c>
      <c r="C514" s="15" t="s">
        <v>13444</v>
      </c>
      <c r="D514" s="15" t="s">
        <v>10726</v>
      </c>
      <c r="E514" s="14" t="s">
        <v>6908</v>
      </c>
      <c r="F514" s="15" t="s">
        <v>10727</v>
      </c>
    </row>
    <row r="515">
      <c r="A515" s="15" t="s">
        <v>17953</v>
      </c>
      <c r="B515" s="15" t="s">
        <v>13446</v>
      </c>
      <c r="C515" s="15" t="s">
        <v>13447</v>
      </c>
      <c r="D515" s="15" t="s">
        <v>10729</v>
      </c>
      <c r="E515" s="14" t="s">
        <v>6911</v>
      </c>
      <c r="F515" s="15" t="s">
        <v>10730</v>
      </c>
    </row>
    <row r="516">
      <c r="A516" s="15" t="s">
        <v>17954</v>
      </c>
      <c r="B516" s="15" t="s">
        <v>13448</v>
      </c>
      <c r="C516" s="15" t="s">
        <v>13449</v>
      </c>
      <c r="D516" s="15" t="s">
        <v>10732</v>
      </c>
      <c r="E516" s="14" t="s">
        <v>6913</v>
      </c>
      <c r="F516" s="15" t="s">
        <v>10733</v>
      </c>
    </row>
    <row r="517">
      <c r="A517" s="15" t="s">
        <v>17955</v>
      </c>
      <c r="B517" s="15" t="s">
        <v>13451</v>
      </c>
      <c r="C517" s="15" t="s">
        <v>13452</v>
      </c>
      <c r="D517" s="15" t="s">
        <v>10735</v>
      </c>
      <c r="E517" s="14" t="s">
        <v>6915</v>
      </c>
      <c r="F517" s="15" t="s">
        <v>10736</v>
      </c>
    </row>
    <row r="518">
      <c r="A518" s="15" t="s">
        <v>17956</v>
      </c>
      <c r="B518" s="15" t="s">
        <v>13454</v>
      </c>
      <c r="C518" s="15" t="s">
        <v>13455</v>
      </c>
      <c r="D518" s="15" t="s">
        <v>10738</v>
      </c>
      <c r="E518" s="14" t="s">
        <v>6918</v>
      </c>
      <c r="F518" s="15" t="s">
        <v>10739</v>
      </c>
    </row>
    <row r="519">
      <c r="A519" s="15" t="s">
        <v>17957</v>
      </c>
      <c r="B519" s="15" t="s">
        <v>13457</v>
      </c>
      <c r="C519" s="15" t="s">
        <v>13458</v>
      </c>
      <c r="D519" s="15" t="s">
        <v>10741</v>
      </c>
      <c r="E519" s="14" t="s">
        <v>6921</v>
      </c>
      <c r="F519" s="15" t="s">
        <v>10742</v>
      </c>
    </row>
    <row r="520">
      <c r="A520" s="15" t="s">
        <v>17958</v>
      </c>
      <c r="B520" s="15" t="s">
        <v>13460</v>
      </c>
      <c r="C520" s="15" t="s">
        <v>13461</v>
      </c>
      <c r="D520" s="15" t="s">
        <v>10744</v>
      </c>
      <c r="E520" s="14" t="s">
        <v>6924</v>
      </c>
      <c r="F520" s="15" t="s">
        <v>10745</v>
      </c>
    </row>
    <row r="521">
      <c r="A521" s="15" t="s">
        <v>17959</v>
      </c>
      <c r="B521" s="15" t="s">
        <v>13463</v>
      </c>
      <c r="C521" s="15" t="s">
        <v>13464</v>
      </c>
      <c r="D521" s="15" t="s">
        <v>10747</v>
      </c>
      <c r="E521" s="14" t="s">
        <v>6927</v>
      </c>
      <c r="F521" s="15" t="s">
        <v>10748</v>
      </c>
    </row>
    <row r="522">
      <c r="A522" s="15" t="s">
        <v>17960</v>
      </c>
      <c r="B522" s="15" t="s">
        <v>13466</v>
      </c>
      <c r="C522" s="15" t="s">
        <v>13467</v>
      </c>
      <c r="D522" s="15" t="s">
        <v>10750</v>
      </c>
      <c r="E522" s="14" t="s">
        <v>6930</v>
      </c>
      <c r="F522" s="15" t="s">
        <v>10751</v>
      </c>
    </row>
    <row r="523">
      <c r="A523" s="15" t="s">
        <v>17961</v>
      </c>
      <c r="B523" s="15" t="s">
        <v>13469</v>
      </c>
      <c r="C523" s="15" t="s">
        <v>13470</v>
      </c>
      <c r="D523" s="15" t="s">
        <v>10753</v>
      </c>
      <c r="E523" s="14" t="s">
        <v>6933</v>
      </c>
      <c r="F523" s="15" t="s">
        <v>10754</v>
      </c>
    </row>
    <row r="524">
      <c r="A524" s="15" t="s">
        <v>17962</v>
      </c>
      <c r="B524" s="15" t="s">
        <v>13472</v>
      </c>
      <c r="C524" s="15" t="s">
        <v>13473</v>
      </c>
      <c r="D524" s="15" t="s">
        <v>10756</v>
      </c>
      <c r="E524" s="14" t="s">
        <v>6935</v>
      </c>
      <c r="F524" s="15" t="s">
        <v>10757</v>
      </c>
    </row>
    <row r="525">
      <c r="A525" s="15" t="s">
        <v>17963</v>
      </c>
      <c r="B525" s="15" t="s">
        <v>13475</v>
      </c>
      <c r="C525" s="15" t="s">
        <v>13476</v>
      </c>
      <c r="D525" s="15" t="s">
        <v>10759</v>
      </c>
      <c r="E525" s="14" t="s">
        <v>6938</v>
      </c>
      <c r="F525" s="15" t="s">
        <v>10760</v>
      </c>
    </row>
    <row r="526">
      <c r="A526" s="15" t="s">
        <v>17964</v>
      </c>
      <c r="B526" s="15" t="s">
        <v>13478</v>
      </c>
      <c r="C526" s="15" t="s">
        <v>13479</v>
      </c>
      <c r="D526" s="15" t="s">
        <v>10762</v>
      </c>
      <c r="E526" s="14" t="s">
        <v>6941</v>
      </c>
      <c r="F526" s="15" t="s">
        <v>10763</v>
      </c>
    </row>
    <row r="527">
      <c r="A527" s="15" t="s">
        <v>17965</v>
      </c>
      <c r="B527" s="15" t="s">
        <v>13481</v>
      </c>
      <c r="C527" s="15" t="s">
        <v>13482</v>
      </c>
      <c r="D527" s="15" t="s">
        <v>10765</v>
      </c>
      <c r="E527" s="14" t="s">
        <v>6944</v>
      </c>
      <c r="F527" s="15" t="s">
        <v>10766</v>
      </c>
    </row>
    <row r="528">
      <c r="A528" s="15" t="s">
        <v>17966</v>
      </c>
      <c r="B528" s="15" t="s">
        <v>13484</v>
      </c>
      <c r="C528" s="15" t="s">
        <v>13232</v>
      </c>
      <c r="D528" s="15" t="s">
        <v>10768</v>
      </c>
      <c r="E528" s="14" t="s">
        <v>6947</v>
      </c>
      <c r="F528" s="15" t="s">
        <v>10769</v>
      </c>
    </row>
    <row r="529">
      <c r="D529" s="15" t="s">
        <v>10771</v>
      </c>
      <c r="E529" s="14" t="s">
        <v>6950</v>
      </c>
      <c r="F529" s="15" t="s">
        <v>10772</v>
      </c>
    </row>
    <row r="530">
      <c r="A530" s="15" t="s">
        <v>17967</v>
      </c>
      <c r="B530" s="15" t="s">
        <v>13487</v>
      </c>
      <c r="C530" s="15" t="s">
        <v>13488</v>
      </c>
      <c r="D530" s="15" t="s">
        <v>10774</v>
      </c>
      <c r="E530" s="14" t="s">
        <v>6952</v>
      </c>
      <c r="F530" s="15" t="s">
        <v>10775</v>
      </c>
    </row>
    <row r="531">
      <c r="A531" s="15" t="s">
        <v>17968</v>
      </c>
      <c r="B531" s="15" t="s">
        <v>13490</v>
      </c>
      <c r="C531" s="15" t="s">
        <v>13491</v>
      </c>
      <c r="D531" s="15" t="s">
        <v>10776</v>
      </c>
      <c r="E531" s="14" t="s">
        <v>6955</v>
      </c>
      <c r="F531" s="15" t="s">
        <v>10777</v>
      </c>
    </row>
    <row r="532">
      <c r="A532" s="15" t="s">
        <v>17969</v>
      </c>
      <c r="B532" s="15" t="s">
        <v>13493</v>
      </c>
      <c r="C532" s="15" t="s">
        <v>13494</v>
      </c>
      <c r="D532" s="15" t="s">
        <v>10779</v>
      </c>
      <c r="E532" s="14" t="s">
        <v>6957</v>
      </c>
      <c r="F532" s="15" t="s">
        <v>10780</v>
      </c>
    </row>
    <row r="533">
      <c r="A533" s="15" t="s">
        <v>17970</v>
      </c>
      <c r="B533" s="15" t="s">
        <v>13496</v>
      </c>
      <c r="C533" s="15" t="s">
        <v>13497</v>
      </c>
      <c r="D533" s="15" t="s">
        <v>10783</v>
      </c>
      <c r="E533" s="14" t="s">
        <v>6959</v>
      </c>
      <c r="F533" s="15" t="s">
        <v>10784</v>
      </c>
    </row>
    <row r="534">
      <c r="A534" s="15" t="s">
        <v>17971</v>
      </c>
      <c r="B534" s="15" t="s">
        <v>13499</v>
      </c>
      <c r="C534" s="15" t="s">
        <v>13500</v>
      </c>
      <c r="D534" s="15" t="s">
        <v>10786</v>
      </c>
      <c r="E534" s="14" t="s">
        <v>6962</v>
      </c>
      <c r="F534" s="15" t="s">
        <v>10787</v>
      </c>
    </row>
    <row r="535">
      <c r="A535" s="15" t="s">
        <v>17972</v>
      </c>
      <c r="B535" s="15" t="s">
        <v>13502</v>
      </c>
      <c r="C535" s="15" t="s">
        <v>13503</v>
      </c>
      <c r="D535" s="15" t="s">
        <v>10789</v>
      </c>
      <c r="E535" s="14" t="s">
        <v>6965</v>
      </c>
      <c r="F535" s="15" t="s">
        <v>10790</v>
      </c>
    </row>
    <row r="536">
      <c r="A536" s="15" t="s">
        <v>17973</v>
      </c>
      <c r="B536" s="15" t="s">
        <v>13505</v>
      </c>
      <c r="C536" s="15" t="s">
        <v>13506</v>
      </c>
      <c r="D536" s="15" t="s">
        <v>10792</v>
      </c>
      <c r="E536" s="14" t="s">
        <v>6967</v>
      </c>
      <c r="F536" s="15" t="s">
        <v>10793</v>
      </c>
    </row>
    <row r="537">
      <c r="A537" s="15" t="s">
        <v>17974</v>
      </c>
      <c r="B537" s="15" t="s">
        <v>13508</v>
      </c>
      <c r="C537" s="15" t="s">
        <v>13509</v>
      </c>
      <c r="D537" s="15" t="s">
        <v>10794</v>
      </c>
      <c r="E537" s="14" t="s">
        <v>6970</v>
      </c>
      <c r="F537" s="15" t="s">
        <v>10795</v>
      </c>
    </row>
    <row r="538">
      <c r="A538" s="15" t="s">
        <v>17975</v>
      </c>
      <c r="B538" s="15" t="s">
        <v>13511</v>
      </c>
      <c r="C538" s="15" t="s">
        <v>13512</v>
      </c>
      <c r="D538" s="15" t="s">
        <v>10799</v>
      </c>
      <c r="E538" s="14" t="s">
        <v>6973</v>
      </c>
      <c r="F538" s="15" t="s">
        <v>10800</v>
      </c>
    </row>
    <row r="539">
      <c r="A539" s="15" t="s">
        <v>17976</v>
      </c>
      <c r="B539" s="15" t="s">
        <v>13514</v>
      </c>
      <c r="C539" s="15" t="s">
        <v>13515</v>
      </c>
      <c r="D539" s="15" t="s">
        <v>10802</v>
      </c>
      <c r="E539" s="14" t="s">
        <v>6976</v>
      </c>
      <c r="F539" s="15" t="s">
        <v>10803</v>
      </c>
    </row>
    <row r="540">
      <c r="A540" s="15" t="s">
        <v>17977</v>
      </c>
      <c r="B540" s="15" t="s">
        <v>13517</v>
      </c>
      <c r="C540" s="15" t="s">
        <v>13518</v>
      </c>
      <c r="D540" s="15" t="s">
        <v>10805</v>
      </c>
      <c r="E540" s="14" t="s">
        <v>6979</v>
      </c>
      <c r="F540" s="15" t="s">
        <v>10806</v>
      </c>
    </row>
    <row r="541">
      <c r="A541" s="15" t="s">
        <v>17978</v>
      </c>
      <c r="B541" s="15" t="s">
        <v>13520</v>
      </c>
      <c r="C541" s="15" t="s">
        <v>13521</v>
      </c>
      <c r="D541" s="15" t="s">
        <v>10808</v>
      </c>
      <c r="E541" s="14" t="s">
        <v>6982</v>
      </c>
      <c r="F541" s="15" t="s">
        <v>10809</v>
      </c>
    </row>
    <row r="542">
      <c r="A542" s="15" t="s">
        <v>17979</v>
      </c>
      <c r="B542" s="15" t="s">
        <v>13523</v>
      </c>
      <c r="C542" s="15" t="s">
        <v>13524</v>
      </c>
      <c r="D542" s="15" t="s">
        <v>10811</v>
      </c>
      <c r="E542" s="14" t="s">
        <v>6985</v>
      </c>
      <c r="F542" s="15" t="s">
        <v>10812</v>
      </c>
    </row>
    <row r="543">
      <c r="A543" s="15" t="s">
        <v>17980</v>
      </c>
      <c r="B543" s="15" t="s">
        <v>13526</v>
      </c>
      <c r="C543" s="15" t="s">
        <v>13527</v>
      </c>
      <c r="D543" s="15" t="s">
        <v>10814</v>
      </c>
      <c r="E543" s="14" t="s">
        <v>6987</v>
      </c>
      <c r="F543" s="15" t="s">
        <v>10815</v>
      </c>
    </row>
    <row r="544">
      <c r="A544" s="15" t="s">
        <v>17981</v>
      </c>
      <c r="B544" s="15" t="s">
        <v>13529</v>
      </c>
      <c r="C544" s="15" t="s">
        <v>13530</v>
      </c>
      <c r="D544" s="15" t="s">
        <v>10817</v>
      </c>
      <c r="E544" s="14" t="s">
        <v>6989</v>
      </c>
      <c r="F544" s="15" t="s">
        <v>10818</v>
      </c>
    </row>
    <row r="545">
      <c r="D545" s="15" t="s">
        <v>10820</v>
      </c>
      <c r="E545" s="14" t="s">
        <v>6991</v>
      </c>
      <c r="F545" s="15" t="s">
        <v>10821</v>
      </c>
    </row>
    <row r="546">
      <c r="A546" s="15" t="s">
        <v>17982</v>
      </c>
      <c r="B546" s="15" t="s">
        <v>13533</v>
      </c>
      <c r="C546" s="15" t="s">
        <v>13534</v>
      </c>
      <c r="D546" s="15" t="s">
        <v>10824</v>
      </c>
      <c r="E546" s="14" t="s">
        <v>6994</v>
      </c>
      <c r="F546" s="15" t="s">
        <v>10825</v>
      </c>
    </row>
    <row r="547">
      <c r="A547" s="15" t="s">
        <v>17983</v>
      </c>
      <c r="B547" s="15" t="s">
        <v>13536</v>
      </c>
      <c r="C547" s="15" t="s">
        <v>13537</v>
      </c>
      <c r="D547" s="15" t="s">
        <v>10827</v>
      </c>
      <c r="E547" s="14" t="s">
        <v>6997</v>
      </c>
      <c r="F547" s="15" t="s">
        <v>10828</v>
      </c>
    </row>
    <row r="548">
      <c r="A548" s="15" t="s">
        <v>17984</v>
      </c>
      <c r="B548" s="15" t="s">
        <v>13539</v>
      </c>
      <c r="C548" s="15" t="s">
        <v>13540</v>
      </c>
      <c r="D548" s="15" t="s">
        <v>10830</v>
      </c>
      <c r="E548" s="14" t="s">
        <v>7000</v>
      </c>
      <c r="F548" s="15" t="s">
        <v>10831</v>
      </c>
    </row>
    <row r="549">
      <c r="A549" s="15" t="s">
        <v>17985</v>
      </c>
      <c r="B549" s="15" t="s">
        <v>13543</v>
      </c>
      <c r="C549" s="15" t="s">
        <v>13544</v>
      </c>
      <c r="D549" s="15" t="s">
        <v>10833</v>
      </c>
      <c r="E549" s="14" t="s">
        <v>7003</v>
      </c>
      <c r="F549" s="15" t="s">
        <v>10834</v>
      </c>
    </row>
    <row r="550">
      <c r="D550" s="15" t="s">
        <v>10836</v>
      </c>
      <c r="E550" s="14" t="s">
        <v>7006</v>
      </c>
      <c r="F550" s="15" t="s">
        <v>10837</v>
      </c>
    </row>
    <row r="551">
      <c r="A551" s="15" t="s">
        <v>17986</v>
      </c>
      <c r="B551" s="15" t="s">
        <v>13547</v>
      </c>
      <c r="C551" s="15" t="s">
        <v>13548</v>
      </c>
      <c r="D551" s="15" t="s">
        <v>10839</v>
      </c>
      <c r="E551" s="14" t="s">
        <v>7008</v>
      </c>
      <c r="F551" s="15" t="s">
        <v>10840</v>
      </c>
    </row>
    <row r="552">
      <c r="A552" s="15" t="s">
        <v>17987</v>
      </c>
      <c r="B552" s="15" t="s">
        <v>13550</v>
      </c>
      <c r="C552" s="15" t="s">
        <v>13551</v>
      </c>
      <c r="D552" s="15" t="s">
        <v>10842</v>
      </c>
      <c r="E552" s="14" t="s">
        <v>7011</v>
      </c>
      <c r="F552" s="15" t="s">
        <v>10843</v>
      </c>
    </row>
    <row r="553">
      <c r="A553" s="15" t="s">
        <v>17988</v>
      </c>
      <c r="B553" s="15" t="s">
        <v>13553</v>
      </c>
      <c r="C553" s="15" t="s">
        <v>13554</v>
      </c>
      <c r="D553" s="15" t="s">
        <v>10845</v>
      </c>
      <c r="E553" s="14" t="s">
        <v>7014</v>
      </c>
      <c r="F553" s="15" t="s">
        <v>10846</v>
      </c>
    </row>
    <row r="554">
      <c r="A554" s="15" t="s">
        <v>17989</v>
      </c>
      <c r="B554" s="15" t="s">
        <v>13556</v>
      </c>
      <c r="C554" s="15" t="s">
        <v>10849</v>
      </c>
      <c r="D554" s="15" t="s">
        <v>10848</v>
      </c>
      <c r="E554" s="14" t="s">
        <v>7017</v>
      </c>
      <c r="F554" s="15" t="s">
        <v>10849</v>
      </c>
    </row>
    <row r="555">
      <c r="A555" s="15" t="s">
        <v>17990</v>
      </c>
      <c r="B555" s="15" t="s">
        <v>13558</v>
      </c>
      <c r="C555" s="15" t="s">
        <v>13559</v>
      </c>
      <c r="D555" s="15" t="s">
        <v>10851</v>
      </c>
      <c r="E555" s="14" t="s">
        <v>7020</v>
      </c>
      <c r="F555" s="15" t="s">
        <v>10852</v>
      </c>
    </row>
    <row r="556">
      <c r="A556" s="15" t="s">
        <v>17991</v>
      </c>
      <c r="B556" s="15" t="s">
        <v>13561</v>
      </c>
      <c r="C556" s="15" t="s">
        <v>13184</v>
      </c>
      <c r="D556" s="15" t="s">
        <v>10854</v>
      </c>
      <c r="E556" s="14" t="s">
        <v>7023</v>
      </c>
      <c r="F556" s="15" t="s">
        <v>10855</v>
      </c>
    </row>
    <row r="557">
      <c r="A557" s="15" t="s">
        <v>17992</v>
      </c>
      <c r="B557" s="15" t="s">
        <v>13563</v>
      </c>
      <c r="C557" s="15" t="s">
        <v>13564</v>
      </c>
      <c r="D557" s="15" t="s">
        <v>10857</v>
      </c>
      <c r="E557" s="14" t="s">
        <v>7026</v>
      </c>
      <c r="F557" s="15" t="s">
        <v>10858</v>
      </c>
    </row>
    <row r="558">
      <c r="A558" s="15" t="s">
        <v>17993</v>
      </c>
      <c r="B558" s="15" t="s">
        <v>13566</v>
      </c>
      <c r="C558" s="15" t="s">
        <v>13567</v>
      </c>
      <c r="D558" s="15" t="s">
        <v>10860</v>
      </c>
      <c r="E558" s="14" t="s">
        <v>7029</v>
      </c>
      <c r="F558" s="15" t="s">
        <v>10861</v>
      </c>
    </row>
    <row r="559">
      <c r="A559" s="15" t="s">
        <v>17994</v>
      </c>
      <c r="B559" s="15" t="s">
        <v>13569</v>
      </c>
      <c r="C559" s="15" t="s">
        <v>13570</v>
      </c>
      <c r="D559" s="15" t="s">
        <v>10862</v>
      </c>
      <c r="E559" s="14" t="s">
        <v>7032</v>
      </c>
      <c r="F559" s="15" t="s">
        <v>10863</v>
      </c>
    </row>
    <row r="560">
      <c r="A560" s="15" t="s">
        <v>17995</v>
      </c>
      <c r="B560" s="15" t="s">
        <v>13572</v>
      </c>
      <c r="C560" s="15" t="s">
        <v>13573</v>
      </c>
      <c r="D560" s="15" t="s">
        <v>10865</v>
      </c>
      <c r="E560" s="14" t="s">
        <v>7035</v>
      </c>
      <c r="F560" s="15" t="s">
        <v>10866</v>
      </c>
    </row>
    <row r="561">
      <c r="A561" s="15" t="s">
        <v>17996</v>
      </c>
      <c r="B561" s="15" t="s">
        <v>13575</v>
      </c>
      <c r="C561" s="15" t="s">
        <v>13576</v>
      </c>
      <c r="D561" s="15" t="s">
        <v>10868</v>
      </c>
      <c r="E561" s="14" t="s">
        <v>7038</v>
      </c>
      <c r="F561" s="15" t="s">
        <v>10869</v>
      </c>
    </row>
    <row r="562">
      <c r="A562" s="15" t="s">
        <v>17997</v>
      </c>
      <c r="B562" s="15" t="s">
        <v>13578</v>
      </c>
      <c r="C562" s="15" t="s">
        <v>13579</v>
      </c>
      <c r="D562" s="15" t="s">
        <v>10871</v>
      </c>
      <c r="E562" s="14" t="s">
        <v>7040</v>
      </c>
      <c r="F562" s="15" t="s">
        <v>10872</v>
      </c>
    </row>
    <row r="563">
      <c r="A563" s="15" t="s">
        <v>17998</v>
      </c>
      <c r="B563" s="15" t="s">
        <v>13581</v>
      </c>
      <c r="C563" s="15" t="s">
        <v>13582</v>
      </c>
      <c r="D563" s="15" t="s">
        <v>10874</v>
      </c>
      <c r="E563" s="14" t="s">
        <v>7043</v>
      </c>
      <c r="F563" s="15" t="s">
        <v>10875</v>
      </c>
    </row>
    <row r="564">
      <c r="A564" s="15" t="s">
        <v>17999</v>
      </c>
      <c r="B564" s="15" t="s">
        <v>13584</v>
      </c>
      <c r="C564" s="15" t="s">
        <v>13585</v>
      </c>
      <c r="D564" s="15" t="s">
        <v>10877</v>
      </c>
      <c r="E564" s="14" t="s">
        <v>7045</v>
      </c>
      <c r="F564" s="15" t="s">
        <v>10878</v>
      </c>
    </row>
    <row r="565">
      <c r="A565" s="15" t="s">
        <v>18000</v>
      </c>
      <c r="B565" s="15" t="s">
        <v>13587</v>
      </c>
      <c r="C565" s="15" t="s">
        <v>13588</v>
      </c>
      <c r="D565" s="15" t="s">
        <v>10880</v>
      </c>
      <c r="E565" s="14" t="s">
        <v>7048</v>
      </c>
      <c r="F565" s="15" t="s">
        <v>10881</v>
      </c>
    </row>
    <row r="566">
      <c r="A566" s="15" t="s">
        <v>18001</v>
      </c>
      <c r="B566" s="15" t="s">
        <v>13590</v>
      </c>
      <c r="C566" s="15" t="s">
        <v>13591</v>
      </c>
      <c r="D566" s="15" t="s">
        <v>10883</v>
      </c>
      <c r="E566" s="14" t="s">
        <v>7051</v>
      </c>
      <c r="F566" s="15" t="s">
        <v>10884</v>
      </c>
    </row>
    <row r="567">
      <c r="A567" s="15" t="s">
        <v>18002</v>
      </c>
      <c r="B567" s="15" t="s">
        <v>13592</v>
      </c>
      <c r="C567" s="15" t="s">
        <v>13593</v>
      </c>
      <c r="D567" s="15" t="s">
        <v>10886</v>
      </c>
      <c r="E567" s="14" t="s">
        <v>7054</v>
      </c>
      <c r="F567" s="15" t="s">
        <v>10887</v>
      </c>
    </row>
    <row r="568">
      <c r="A568" s="15" t="s">
        <v>18003</v>
      </c>
      <c r="B568" s="15" t="s">
        <v>13595</v>
      </c>
      <c r="C568" s="15" t="s">
        <v>13596</v>
      </c>
      <c r="D568" s="15" t="s">
        <v>10889</v>
      </c>
      <c r="E568" s="14" t="s">
        <v>7056</v>
      </c>
      <c r="F568" s="15" t="s">
        <v>10890</v>
      </c>
    </row>
    <row r="569">
      <c r="A569" s="15" t="s">
        <v>18004</v>
      </c>
      <c r="B569" s="15" t="s">
        <v>13598</v>
      </c>
      <c r="C569" s="15" t="s">
        <v>13599</v>
      </c>
      <c r="D569" s="15" t="s">
        <v>10892</v>
      </c>
      <c r="E569" s="14" t="s">
        <v>7059</v>
      </c>
      <c r="F569" s="15" t="s">
        <v>10893</v>
      </c>
    </row>
    <row r="570">
      <c r="A570" s="15" t="s">
        <v>18005</v>
      </c>
      <c r="B570" s="15" t="s">
        <v>13601</v>
      </c>
      <c r="C570" s="15" t="s">
        <v>13602</v>
      </c>
      <c r="D570" s="15" t="s">
        <v>10894</v>
      </c>
      <c r="E570" s="14" t="s">
        <v>7062</v>
      </c>
      <c r="F570" s="15" t="s">
        <v>10895</v>
      </c>
    </row>
    <row r="571">
      <c r="A571" s="15" t="s">
        <v>18006</v>
      </c>
      <c r="B571" s="15" t="s">
        <v>13604</v>
      </c>
      <c r="C571" s="15" t="s">
        <v>13605</v>
      </c>
      <c r="D571" s="15" t="s">
        <v>10897</v>
      </c>
      <c r="E571" s="14" t="s">
        <v>7064</v>
      </c>
      <c r="F571" s="15" t="s">
        <v>10898</v>
      </c>
    </row>
    <row r="572">
      <c r="A572" s="15" t="s">
        <v>18007</v>
      </c>
      <c r="B572" s="15" t="s">
        <v>13607</v>
      </c>
      <c r="C572" s="15" t="s">
        <v>13608</v>
      </c>
      <c r="D572" s="15" t="s">
        <v>10900</v>
      </c>
      <c r="E572" s="14" t="s">
        <v>7067</v>
      </c>
      <c r="F572" s="15" t="s">
        <v>10901</v>
      </c>
    </row>
    <row r="573">
      <c r="D573" s="15" t="s">
        <v>10903</v>
      </c>
      <c r="E573" s="14" t="s">
        <v>7069</v>
      </c>
      <c r="F573" s="15" t="s">
        <v>10904</v>
      </c>
    </row>
    <row r="574">
      <c r="A574" s="15" t="s">
        <v>18008</v>
      </c>
      <c r="B574" s="15" t="s">
        <v>13611</v>
      </c>
      <c r="C574" s="15" t="s">
        <v>13608</v>
      </c>
      <c r="D574" s="15" t="s">
        <v>10906</v>
      </c>
      <c r="E574" s="14" t="s">
        <v>7071</v>
      </c>
      <c r="F574" s="15" t="s">
        <v>10907</v>
      </c>
    </row>
    <row r="575">
      <c r="A575" s="15" t="s">
        <v>18009</v>
      </c>
      <c r="B575" s="15" t="s">
        <v>13613</v>
      </c>
      <c r="C575" s="15" t="s">
        <v>13608</v>
      </c>
      <c r="D575" s="15" t="s">
        <v>10908</v>
      </c>
      <c r="E575" s="14" t="s">
        <v>7073</v>
      </c>
      <c r="F575" s="15" t="s">
        <v>10909</v>
      </c>
    </row>
    <row r="576">
      <c r="A576" s="15" t="s">
        <v>18010</v>
      </c>
      <c r="B576" s="15" t="s">
        <v>13615</v>
      </c>
      <c r="C576" s="15" t="s">
        <v>13616</v>
      </c>
      <c r="D576" s="15" t="s">
        <v>10911</v>
      </c>
      <c r="E576" s="14" t="s">
        <v>7075</v>
      </c>
      <c r="F576" s="15" t="s">
        <v>10912</v>
      </c>
    </row>
    <row r="577">
      <c r="A577" s="15" t="s">
        <v>18011</v>
      </c>
      <c r="B577" s="15" t="s">
        <v>13618</v>
      </c>
      <c r="C577" s="15" t="s">
        <v>13619</v>
      </c>
      <c r="D577" s="15" t="s">
        <v>10914</v>
      </c>
      <c r="E577" s="14" t="s">
        <v>7078</v>
      </c>
      <c r="F577" s="15" t="s">
        <v>10915</v>
      </c>
    </row>
    <row r="578">
      <c r="A578" s="15" t="s">
        <v>18012</v>
      </c>
      <c r="B578" s="15" t="s">
        <v>13621</v>
      </c>
      <c r="C578" s="15" t="s">
        <v>13622</v>
      </c>
      <c r="D578" s="15" t="s">
        <v>10917</v>
      </c>
      <c r="E578" s="14" t="s">
        <v>7080</v>
      </c>
      <c r="F578" s="15" t="s">
        <v>10918</v>
      </c>
    </row>
    <row r="579">
      <c r="A579" s="15" t="s">
        <v>18013</v>
      </c>
      <c r="B579" s="15" t="s">
        <v>13624</v>
      </c>
      <c r="C579" s="15" t="s">
        <v>13625</v>
      </c>
      <c r="D579" s="15" t="s">
        <v>10920</v>
      </c>
      <c r="E579" s="14" t="s">
        <v>7083</v>
      </c>
      <c r="F579" s="15" t="s">
        <v>10921</v>
      </c>
    </row>
    <row r="580">
      <c r="A580" s="15" t="s">
        <v>18014</v>
      </c>
      <c r="B580" s="15" t="s">
        <v>13627</v>
      </c>
      <c r="C580" s="15" t="s">
        <v>13628</v>
      </c>
      <c r="D580" s="15" t="s">
        <v>10924</v>
      </c>
      <c r="E580" s="14" t="s">
        <v>7086</v>
      </c>
      <c r="F580" s="15" t="s">
        <v>10925</v>
      </c>
    </row>
    <row r="581">
      <c r="A581" s="15" t="s">
        <v>18015</v>
      </c>
      <c r="B581" s="15" t="s">
        <v>13629</v>
      </c>
      <c r="C581" s="15" t="s">
        <v>13630</v>
      </c>
      <c r="D581" s="15" t="s">
        <v>10926</v>
      </c>
      <c r="E581" s="14" t="s">
        <v>7089</v>
      </c>
      <c r="F581" s="15" t="s">
        <v>10927</v>
      </c>
    </row>
    <row r="582">
      <c r="A582" s="15" t="s">
        <v>18016</v>
      </c>
      <c r="B582" s="15" t="s">
        <v>13632</v>
      </c>
      <c r="C582" s="15" t="s">
        <v>13633</v>
      </c>
      <c r="D582" s="15" t="s">
        <v>10929</v>
      </c>
      <c r="E582" s="14" t="s">
        <v>7092</v>
      </c>
      <c r="F582" s="15" t="s">
        <v>10930</v>
      </c>
    </row>
    <row r="583">
      <c r="A583" s="15" t="s">
        <v>18017</v>
      </c>
      <c r="B583" s="15" t="s">
        <v>13635</v>
      </c>
      <c r="C583" s="15" t="s">
        <v>13636</v>
      </c>
      <c r="D583" s="15" t="s">
        <v>10934</v>
      </c>
      <c r="E583" s="14" t="s">
        <v>7098</v>
      </c>
      <c r="F583" s="15" t="s">
        <v>10935</v>
      </c>
    </row>
    <row r="584">
      <c r="A584" s="15" t="s">
        <v>18018</v>
      </c>
      <c r="B584" s="15" t="s">
        <v>13638</v>
      </c>
      <c r="C584" s="15" t="s">
        <v>13639</v>
      </c>
      <c r="D584" s="15" t="s">
        <v>10938</v>
      </c>
      <c r="E584" s="14" t="s">
        <v>7102</v>
      </c>
      <c r="F584" s="15" t="s">
        <v>10939</v>
      </c>
    </row>
    <row r="585">
      <c r="A585" s="15" t="s">
        <v>18019</v>
      </c>
      <c r="B585" s="15" t="s">
        <v>13641</v>
      </c>
      <c r="C585" s="15" t="s">
        <v>13642</v>
      </c>
      <c r="D585" s="15" t="s">
        <v>10940</v>
      </c>
      <c r="E585" s="14" t="s">
        <v>7105</v>
      </c>
      <c r="F585" s="15" t="s">
        <v>10941</v>
      </c>
    </row>
    <row r="586">
      <c r="A586" s="15" t="s">
        <v>18020</v>
      </c>
      <c r="B586" s="15" t="s">
        <v>13644</v>
      </c>
      <c r="C586" s="15" t="s">
        <v>13645</v>
      </c>
      <c r="D586" s="15" t="s">
        <v>10943</v>
      </c>
      <c r="E586" s="14" t="s">
        <v>7108</v>
      </c>
      <c r="F586" s="15" t="s">
        <v>10944</v>
      </c>
    </row>
    <row r="587">
      <c r="A587" s="15" t="s">
        <v>18021</v>
      </c>
      <c r="B587" s="15" t="s">
        <v>13647</v>
      </c>
      <c r="C587" s="15" t="s">
        <v>13648</v>
      </c>
      <c r="D587" s="15" t="s">
        <v>10946</v>
      </c>
      <c r="E587" s="14" t="s">
        <v>7110</v>
      </c>
      <c r="F587" s="15" t="s">
        <v>10947</v>
      </c>
    </row>
    <row r="588">
      <c r="A588" s="15" t="s">
        <v>18022</v>
      </c>
      <c r="B588" s="15" t="s">
        <v>13650</v>
      </c>
      <c r="C588" s="15" t="s">
        <v>13651</v>
      </c>
      <c r="D588" s="15" t="s">
        <v>10949</v>
      </c>
      <c r="E588" s="14" t="s">
        <v>7113</v>
      </c>
      <c r="F588" s="15" t="s">
        <v>10950</v>
      </c>
    </row>
    <row r="589">
      <c r="A589" s="15" t="s">
        <v>18023</v>
      </c>
      <c r="B589" s="15" t="s">
        <v>13653</v>
      </c>
      <c r="C589" s="15" t="s">
        <v>13654</v>
      </c>
      <c r="D589" s="15" t="s">
        <v>10951</v>
      </c>
      <c r="E589" s="14" t="s">
        <v>7116</v>
      </c>
      <c r="F589" s="15" t="s">
        <v>10952</v>
      </c>
    </row>
    <row r="590">
      <c r="A590" s="15" t="s">
        <v>18024</v>
      </c>
      <c r="B590" s="15" t="s">
        <v>13656</v>
      </c>
      <c r="C590" s="15" t="s">
        <v>13657</v>
      </c>
      <c r="D590" s="15" t="s">
        <v>10954</v>
      </c>
      <c r="E590" s="14" t="s">
        <v>7119</v>
      </c>
      <c r="F590" s="15" t="s">
        <v>10955</v>
      </c>
    </row>
    <row r="591">
      <c r="A591" s="15" t="s">
        <v>18025</v>
      </c>
      <c r="B591" s="15" t="s">
        <v>13659</v>
      </c>
      <c r="C591" s="15" t="s">
        <v>13660</v>
      </c>
      <c r="D591" s="15" t="s">
        <v>10957</v>
      </c>
      <c r="E591" s="14" t="s">
        <v>7121</v>
      </c>
      <c r="F591" s="15" t="s">
        <v>10958</v>
      </c>
    </row>
    <row r="592">
      <c r="D592" s="15" t="s">
        <v>10960</v>
      </c>
      <c r="E592" s="14" t="s">
        <v>10961</v>
      </c>
      <c r="F592" s="15" t="s">
        <v>10962</v>
      </c>
    </row>
    <row r="593">
      <c r="A593" s="15" t="s">
        <v>18026</v>
      </c>
      <c r="B593" s="15" t="s">
        <v>13663</v>
      </c>
      <c r="C593" s="15" t="s">
        <v>13664</v>
      </c>
      <c r="D593" s="15" t="s">
        <v>10964</v>
      </c>
      <c r="E593" s="14" t="s">
        <v>7126</v>
      </c>
      <c r="F593" s="15" t="s">
        <v>10965</v>
      </c>
    </row>
    <row r="594">
      <c r="A594" s="15" t="s">
        <v>18027</v>
      </c>
      <c r="B594" s="15" t="s">
        <v>13666</v>
      </c>
      <c r="C594" s="15" t="s">
        <v>13667</v>
      </c>
      <c r="D594" s="15" t="s">
        <v>10967</v>
      </c>
      <c r="E594" s="14" t="s">
        <v>7129</v>
      </c>
      <c r="F594" s="15" t="s">
        <v>10968</v>
      </c>
    </row>
    <row r="595">
      <c r="A595" s="15" t="s">
        <v>18028</v>
      </c>
      <c r="B595" s="15" t="s">
        <v>13669</v>
      </c>
      <c r="C595" s="15" t="s">
        <v>10971</v>
      </c>
      <c r="D595" s="15" t="s">
        <v>10970</v>
      </c>
      <c r="E595" s="14" t="s">
        <v>7132</v>
      </c>
      <c r="F595" s="15" t="s">
        <v>10971</v>
      </c>
    </row>
    <row r="596">
      <c r="A596" s="15" t="s">
        <v>18029</v>
      </c>
      <c r="B596" s="15" t="s">
        <v>13671</v>
      </c>
      <c r="C596" s="15" t="s">
        <v>10974</v>
      </c>
      <c r="D596" s="15" t="s">
        <v>10973</v>
      </c>
      <c r="E596" s="14" t="s">
        <v>7135</v>
      </c>
      <c r="F596" s="15" t="s">
        <v>10974</v>
      </c>
    </row>
    <row r="597">
      <c r="A597" s="15" t="s">
        <v>18030</v>
      </c>
      <c r="B597" s="15" t="s">
        <v>13673</v>
      </c>
      <c r="C597" s="15" t="s">
        <v>13674</v>
      </c>
      <c r="D597" s="15" t="s">
        <v>10976</v>
      </c>
      <c r="E597" s="14" t="s">
        <v>7137</v>
      </c>
      <c r="F597" s="15" t="s">
        <v>10977</v>
      </c>
    </row>
    <row r="598">
      <c r="A598" s="15" t="s">
        <v>18031</v>
      </c>
      <c r="B598" s="15" t="s">
        <v>13676</v>
      </c>
      <c r="C598" s="15" t="s">
        <v>13677</v>
      </c>
      <c r="D598" s="15" t="s">
        <v>10979</v>
      </c>
      <c r="E598" s="14" t="s">
        <v>7140</v>
      </c>
      <c r="F598" s="15" t="s">
        <v>10980</v>
      </c>
    </row>
    <row r="599">
      <c r="A599" s="15" t="s">
        <v>18032</v>
      </c>
      <c r="B599" s="15" t="s">
        <v>13679</v>
      </c>
      <c r="C599" s="15" t="s">
        <v>13680</v>
      </c>
      <c r="D599" s="15" t="s">
        <v>10982</v>
      </c>
      <c r="E599" s="14" t="s">
        <v>7142</v>
      </c>
      <c r="F599" s="15" t="s">
        <v>10983</v>
      </c>
    </row>
    <row r="600">
      <c r="A600" s="15" t="s">
        <v>18033</v>
      </c>
      <c r="B600" s="15" t="s">
        <v>13682</v>
      </c>
      <c r="C600" s="15" t="s">
        <v>13683</v>
      </c>
      <c r="D600" s="15" t="s">
        <v>10985</v>
      </c>
      <c r="E600" s="14" t="s">
        <v>7145</v>
      </c>
      <c r="F600" s="15" t="s">
        <v>10986</v>
      </c>
    </row>
    <row r="601">
      <c r="A601" s="15" t="s">
        <v>18034</v>
      </c>
      <c r="B601" s="15" t="s">
        <v>13684</v>
      </c>
      <c r="C601" s="15" t="s">
        <v>13685</v>
      </c>
      <c r="D601" s="15" t="s">
        <v>10988</v>
      </c>
      <c r="E601" s="14" t="s">
        <v>7147</v>
      </c>
      <c r="F601" s="15" t="s">
        <v>10989</v>
      </c>
    </row>
    <row r="602">
      <c r="A602" s="15" t="s">
        <v>18035</v>
      </c>
      <c r="B602" s="15" t="s">
        <v>13686</v>
      </c>
      <c r="C602" s="15" t="s">
        <v>13685</v>
      </c>
      <c r="D602" s="15" t="s">
        <v>10991</v>
      </c>
      <c r="E602" s="14" t="s">
        <v>7149</v>
      </c>
      <c r="F602" s="15" t="s">
        <v>10992</v>
      </c>
    </row>
    <row r="603">
      <c r="A603" s="15" t="s">
        <v>18036</v>
      </c>
      <c r="B603" s="15" t="s">
        <v>13688</v>
      </c>
      <c r="C603" s="15" t="s">
        <v>13689</v>
      </c>
      <c r="D603" s="15" t="s">
        <v>10993</v>
      </c>
      <c r="E603" s="14" t="s">
        <v>7151</v>
      </c>
      <c r="F603" s="15" t="s">
        <v>10994</v>
      </c>
    </row>
    <row r="604">
      <c r="A604" s="15" t="s">
        <v>18037</v>
      </c>
      <c r="B604" s="15" t="s">
        <v>13691</v>
      </c>
      <c r="C604" s="15" t="s">
        <v>10997</v>
      </c>
      <c r="D604" s="15" t="s">
        <v>10996</v>
      </c>
      <c r="E604" s="14" t="s">
        <v>7154</v>
      </c>
      <c r="F604" s="15" t="s">
        <v>10997</v>
      </c>
    </row>
    <row r="605">
      <c r="A605" s="15" t="s">
        <v>18038</v>
      </c>
      <c r="B605" s="15" t="s">
        <v>13693</v>
      </c>
      <c r="C605" s="15" t="s">
        <v>13694</v>
      </c>
      <c r="D605" s="15" t="s">
        <v>10999</v>
      </c>
      <c r="E605" s="14" t="s">
        <v>7157</v>
      </c>
      <c r="F605" s="15" t="s">
        <v>11000</v>
      </c>
    </row>
    <row r="606">
      <c r="D606" s="15" t="s">
        <v>11001</v>
      </c>
      <c r="E606" s="14" t="s">
        <v>7159</v>
      </c>
      <c r="F606" s="15" t="s">
        <v>11002</v>
      </c>
    </row>
    <row r="607">
      <c r="A607" s="15" t="s">
        <v>18039</v>
      </c>
      <c r="B607" s="15" t="s">
        <v>13697</v>
      </c>
      <c r="C607" s="15" t="s">
        <v>13698</v>
      </c>
      <c r="D607" s="15" t="s">
        <v>11004</v>
      </c>
      <c r="E607" s="14" t="s">
        <v>7162</v>
      </c>
      <c r="F607" s="15" t="s">
        <v>11005</v>
      </c>
    </row>
    <row r="608">
      <c r="A608" s="15" t="s">
        <v>18040</v>
      </c>
      <c r="B608" s="15" t="s">
        <v>13699</v>
      </c>
      <c r="C608" s="15" t="s">
        <v>13700</v>
      </c>
      <c r="D608" s="15" t="s">
        <v>11007</v>
      </c>
      <c r="E608" s="14" t="s">
        <v>7164</v>
      </c>
      <c r="F608" s="15" t="s">
        <v>11008</v>
      </c>
    </row>
    <row r="609">
      <c r="A609" s="15" t="s">
        <v>18041</v>
      </c>
      <c r="B609" s="15" t="s">
        <v>13701</v>
      </c>
      <c r="C609" s="15" t="s">
        <v>13702</v>
      </c>
      <c r="D609" s="15" t="s">
        <v>11010</v>
      </c>
      <c r="E609" s="14" t="s">
        <v>7166</v>
      </c>
      <c r="F609" s="15" t="s">
        <v>11011</v>
      </c>
    </row>
    <row r="610">
      <c r="A610" s="15" t="s">
        <v>18042</v>
      </c>
      <c r="B610" s="15" t="s">
        <v>13703</v>
      </c>
      <c r="C610" s="15" t="s">
        <v>13704</v>
      </c>
    </row>
    <row r="611">
      <c r="A611" s="15" t="s">
        <v>18043</v>
      </c>
      <c r="B611" s="15" t="s">
        <v>13706</v>
      </c>
      <c r="C611" s="15" t="s">
        <v>13707</v>
      </c>
      <c r="D611" s="15" t="s">
        <v>11014</v>
      </c>
      <c r="E611" s="14" t="s">
        <v>7168</v>
      </c>
      <c r="F611" s="15" t="s">
        <v>11015</v>
      </c>
    </row>
    <row r="612">
      <c r="A612" s="15" t="s">
        <v>18044</v>
      </c>
      <c r="B612" s="15" t="s">
        <v>13709</v>
      </c>
      <c r="C612" s="15" t="s">
        <v>13710</v>
      </c>
      <c r="D612" s="15" t="s">
        <v>11017</v>
      </c>
      <c r="E612" s="14" t="s">
        <v>7171</v>
      </c>
      <c r="F612" s="15" t="s">
        <v>11018</v>
      </c>
    </row>
    <row r="613">
      <c r="A613" s="15" t="s">
        <v>18045</v>
      </c>
      <c r="B613" s="15" t="s">
        <v>13712</v>
      </c>
      <c r="C613" s="15" t="s">
        <v>13713</v>
      </c>
      <c r="D613" s="15" t="s">
        <v>11019</v>
      </c>
      <c r="E613" s="14" t="s">
        <v>7173</v>
      </c>
      <c r="F613" s="15" t="s">
        <v>11020</v>
      </c>
    </row>
    <row r="614">
      <c r="A614" s="15" t="s">
        <v>18046</v>
      </c>
      <c r="B614" s="15" t="s">
        <v>3700</v>
      </c>
      <c r="C614" s="15" t="s">
        <v>13715</v>
      </c>
      <c r="D614" s="15" t="s">
        <v>11021</v>
      </c>
      <c r="E614" s="14" t="s">
        <v>7175</v>
      </c>
      <c r="F614" s="15" t="s">
        <v>11022</v>
      </c>
    </row>
    <row r="615">
      <c r="A615" s="15" t="s">
        <v>18047</v>
      </c>
      <c r="B615" s="15" t="s">
        <v>13717</v>
      </c>
      <c r="C615" s="15" t="s">
        <v>13718</v>
      </c>
      <c r="D615" s="15" t="s">
        <v>11023</v>
      </c>
      <c r="E615" s="14" t="s">
        <v>7178</v>
      </c>
      <c r="F615" s="15" t="s">
        <v>11024</v>
      </c>
    </row>
    <row r="616">
      <c r="A616" s="15" t="s">
        <v>18048</v>
      </c>
      <c r="B616" s="15" t="s">
        <v>13720</v>
      </c>
      <c r="C616" s="15" t="s">
        <v>13721</v>
      </c>
      <c r="D616" s="15" t="s">
        <v>11026</v>
      </c>
      <c r="E616" s="14" t="s">
        <v>7181</v>
      </c>
      <c r="F616" s="15" t="s">
        <v>11027</v>
      </c>
    </row>
    <row r="617">
      <c r="A617" s="15" t="s">
        <v>18049</v>
      </c>
      <c r="B617" s="15" t="s">
        <v>13724</v>
      </c>
      <c r="C617" s="15" t="s">
        <v>13725</v>
      </c>
      <c r="D617" s="15" t="s">
        <v>11029</v>
      </c>
      <c r="E617" s="14" t="s">
        <v>7183</v>
      </c>
      <c r="F617" s="15" t="s">
        <v>11030</v>
      </c>
    </row>
    <row r="618">
      <c r="A618" s="15" t="s">
        <v>18050</v>
      </c>
      <c r="B618" s="15" t="s">
        <v>13727</v>
      </c>
      <c r="C618" s="15" t="s">
        <v>13728</v>
      </c>
      <c r="D618" s="15" t="s">
        <v>11032</v>
      </c>
      <c r="E618" s="14" t="s">
        <v>7186</v>
      </c>
      <c r="F618" s="15" t="s">
        <v>11033</v>
      </c>
    </row>
    <row r="619">
      <c r="A619" s="15" t="s">
        <v>18051</v>
      </c>
      <c r="B619" s="15" t="s">
        <v>13730</v>
      </c>
      <c r="C619" s="15" t="s">
        <v>13731</v>
      </c>
      <c r="D619" s="15" t="s">
        <v>11034</v>
      </c>
      <c r="E619" s="14" t="s">
        <v>7188</v>
      </c>
      <c r="F619" s="15" t="s">
        <v>11035</v>
      </c>
    </row>
    <row r="620">
      <c r="A620" s="15" t="s">
        <v>18052</v>
      </c>
      <c r="B620" s="15" t="s">
        <v>13733</v>
      </c>
      <c r="C620" s="15" t="s">
        <v>13734</v>
      </c>
      <c r="D620" s="15" t="s">
        <v>11037</v>
      </c>
      <c r="E620" s="14" t="s">
        <v>7191</v>
      </c>
      <c r="F620" s="15" t="s">
        <v>11038</v>
      </c>
    </row>
    <row r="621">
      <c r="A621" s="15" t="s">
        <v>18053</v>
      </c>
      <c r="B621" s="15" t="s">
        <v>12497</v>
      </c>
      <c r="C621" s="15" t="s">
        <v>13736</v>
      </c>
      <c r="D621" s="15" t="s">
        <v>11040</v>
      </c>
      <c r="E621" s="14" t="s">
        <v>7194</v>
      </c>
      <c r="F621" s="15" t="s">
        <v>11041</v>
      </c>
    </row>
    <row r="622">
      <c r="A622" s="15" t="s">
        <v>18054</v>
      </c>
      <c r="B622" s="15" t="s">
        <v>13738</v>
      </c>
      <c r="C622" s="15" t="s">
        <v>13739</v>
      </c>
      <c r="D622" s="15" t="s">
        <v>11043</v>
      </c>
      <c r="E622" s="14" t="s">
        <v>7197</v>
      </c>
      <c r="F622" s="15" t="s">
        <v>11044</v>
      </c>
    </row>
    <row r="623">
      <c r="A623" s="15" t="s">
        <v>18055</v>
      </c>
      <c r="B623" s="15" t="s">
        <v>3752</v>
      </c>
      <c r="C623" s="15" t="s">
        <v>13741</v>
      </c>
      <c r="D623" s="15" t="s">
        <v>11046</v>
      </c>
      <c r="E623" s="14" t="s">
        <v>7199</v>
      </c>
      <c r="F623" s="15" t="s">
        <v>11047</v>
      </c>
    </row>
    <row r="624">
      <c r="A624" s="15" t="s">
        <v>18056</v>
      </c>
      <c r="B624" s="15" t="s">
        <v>13743</v>
      </c>
      <c r="C624" s="15" t="s">
        <v>13744</v>
      </c>
      <c r="D624" s="15" t="s">
        <v>11049</v>
      </c>
      <c r="E624" s="14" t="s">
        <v>7201</v>
      </c>
      <c r="F624" s="15" t="s">
        <v>11050</v>
      </c>
    </row>
    <row r="625">
      <c r="A625" s="15" t="s">
        <v>18057</v>
      </c>
      <c r="B625" s="15" t="s">
        <v>13745</v>
      </c>
      <c r="C625" s="15" t="s">
        <v>13746</v>
      </c>
      <c r="D625" s="15" t="s">
        <v>11052</v>
      </c>
      <c r="E625" s="14" t="s">
        <v>7204</v>
      </c>
      <c r="F625" s="15" t="s">
        <v>11053</v>
      </c>
    </row>
    <row r="626">
      <c r="A626" s="15" t="s">
        <v>18058</v>
      </c>
      <c r="B626" s="15" t="s">
        <v>13748</v>
      </c>
      <c r="C626" s="15" t="s">
        <v>13749</v>
      </c>
      <c r="D626" s="15" t="s">
        <v>11055</v>
      </c>
      <c r="E626" s="14" t="s">
        <v>7206</v>
      </c>
      <c r="F626" s="15" t="s">
        <v>11056</v>
      </c>
    </row>
    <row r="627">
      <c r="A627" s="15" t="s">
        <v>18059</v>
      </c>
      <c r="B627" s="15" t="s">
        <v>13751</v>
      </c>
      <c r="C627" s="15" t="s">
        <v>13752</v>
      </c>
      <c r="D627" s="15" t="s">
        <v>11058</v>
      </c>
      <c r="E627" s="14" t="s">
        <v>7209</v>
      </c>
      <c r="F627" s="15" t="s">
        <v>11059</v>
      </c>
    </row>
    <row r="628">
      <c r="A628" s="15" t="s">
        <v>18060</v>
      </c>
      <c r="B628" s="15" t="s">
        <v>13754</v>
      </c>
      <c r="C628" s="15" t="s">
        <v>13755</v>
      </c>
      <c r="D628" s="15" t="s">
        <v>11061</v>
      </c>
      <c r="E628" s="14" t="s">
        <v>7212</v>
      </c>
      <c r="F628" s="15" t="s">
        <v>11062</v>
      </c>
    </row>
    <row r="629">
      <c r="A629" s="15" t="s">
        <v>18061</v>
      </c>
      <c r="B629" s="15" t="s">
        <v>12850</v>
      </c>
      <c r="C629" s="15" t="s">
        <v>10099</v>
      </c>
      <c r="D629" s="15" t="s">
        <v>11064</v>
      </c>
      <c r="E629" s="14" t="s">
        <v>7214</v>
      </c>
      <c r="F629" s="15" t="s">
        <v>11065</v>
      </c>
    </row>
    <row r="630">
      <c r="A630" s="15" t="s">
        <v>18062</v>
      </c>
      <c r="B630" s="15" t="s">
        <v>13758</v>
      </c>
      <c r="C630" s="15" t="s">
        <v>13759</v>
      </c>
      <c r="D630" s="15" t="s">
        <v>11066</v>
      </c>
      <c r="E630" s="14" t="s">
        <v>7217</v>
      </c>
      <c r="F630" s="15" t="s">
        <v>11067</v>
      </c>
    </row>
    <row r="631">
      <c r="A631" s="15" t="s">
        <v>18063</v>
      </c>
      <c r="B631" s="15" t="s">
        <v>13761</v>
      </c>
      <c r="C631" s="15" t="s">
        <v>13762</v>
      </c>
      <c r="D631" s="15" t="s">
        <v>11069</v>
      </c>
      <c r="E631" s="14" t="s">
        <v>7219</v>
      </c>
      <c r="F631" s="15" t="s">
        <v>11070</v>
      </c>
    </row>
    <row r="632">
      <c r="A632" s="15" t="s">
        <v>18064</v>
      </c>
      <c r="B632" s="15" t="s">
        <v>13764</v>
      </c>
      <c r="C632" s="15" t="s">
        <v>11073</v>
      </c>
      <c r="D632" s="15" t="s">
        <v>11072</v>
      </c>
      <c r="E632" s="14" t="s">
        <v>7222</v>
      </c>
      <c r="F632" s="15" t="s">
        <v>11073</v>
      </c>
    </row>
    <row r="633">
      <c r="A633" s="15" t="s">
        <v>18065</v>
      </c>
      <c r="B633" s="15" t="s">
        <v>13766</v>
      </c>
      <c r="C633" s="15" t="s">
        <v>13767</v>
      </c>
      <c r="D633" s="15" t="s">
        <v>11075</v>
      </c>
      <c r="E633" s="14" t="s">
        <v>7225</v>
      </c>
      <c r="F633" s="15" t="s">
        <v>11076</v>
      </c>
    </row>
    <row r="634">
      <c r="A634" s="15" t="s">
        <v>18066</v>
      </c>
      <c r="B634" s="15" t="s">
        <v>13769</v>
      </c>
      <c r="C634" s="15" t="s">
        <v>13770</v>
      </c>
      <c r="D634" s="15" t="s">
        <v>11078</v>
      </c>
      <c r="E634" s="14" t="s">
        <v>7228</v>
      </c>
      <c r="F634" s="15" t="s">
        <v>11079</v>
      </c>
    </row>
    <row r="635">
      <c r="A635" s="15" t="s">
        <v>18067</v>
      </c>
      <c r="B635" s="15" t="s">
        <v>13772</v>
      </c>
      <c r="C635" s="15" t="s">
        <v>13773</v>
      </c>
      <c r="D635" s="15" t="s">
        <v>11081</v>
      </c>
      <c r="E635" s="14" t="s">
        <v>7230</v>
      </c>
      <c r="F635" s="15" t="s">
        <v>11082</v>
      </c>
    </row>
    <row r="636">
      <c r="D636" s="15" t="s">
        <v>11084</v>
      </c>
      <c r="E636" s="14" t="s">
        <v>7232</v>
      </c>
      <c r="F636" s="15" t="s">
        <v>11085</v>
      </c>
    </row>
    <row r="637">
      <c r="A637" s="15" t="s">
        <v>18068</v>
      </c>
      <c r="B637" s="15" t="s">
        <v>13776</v>
      </c>
      <c r="C637" s="15" t="s">
        <v>13777</v>
      </c>
      <c r="D637" s="15" t="s">
        <v>11087</v>
      </c>
      <c r="E637" s="14" t="s">
        <v>7235</v>
      </c>
      <c r="F637" s="15" t="s">
        <v>11088</v>
      </c>
    </row>
    <row r="638">
      <c r="A638" s="15" t="s">
        <v>18069</v>
      </c>
      <c r="B638" s="15" t="s">
        <v>13780</v>
      </c>
      <c r="C638" s="15" t="s">
        <v>13781</v>
      </c>
      <c r="D638" s="15" t="s">
        <v>11090</v>
      </c>
      <c r="E638" s="14" t="s">
        <v>7238</v>
      </c>
      <c r="F638" s="15" t="s">
        <v>11091</v>
      </c>
    </row>
    <row r="639">
      <c r="A639" s="15" t="s">
        <v>18070</v>
      </c>
      <c r="B639" s="15" t="s">
        <v>13783</v>
      </c>
      <c r="C639" s="15" t="s">
        <v>13784</v>
      </c>
      <c r="D639" s="15" t="s">
        <v>11093</v>
      </c>
      <c r="E639" s="14" t="s">
        <v>7241</v>
      </c>
      <c r="F639" s="15" t="s">
        <v>11094</v>
      </c>
    </row>
    <row r="640">
      <c r="A640" s="15" t="s">
        <v>18071</v>
      </c>
      <c r="B640" s="15" t="s">
        <v>13786</v>
      </c>
      <c r="C640" s="15" t="s">
        <v>13787</v>
      </c>
      <c r="D640" s="15" t="s">
        <v>11096</v>
      </c>
      <c r="E640" s="14" t="s">
        <v>7244</v>
      </c>
      <c r="F640" s="15" t="s">
        <v>11097</v>
      </c>
    </row>
    <row r="641">
      <c r="A641" s="15" t="s">
        <v>18072</v>
      </c>
      <c r="B641" s="15" t="s">
        <v>13789</v>
      </c>
      <c r="C641" s="15" t="s">
        <v>13790</v>
      </c>
      <c r="D641" s="15" t="s">
        <v>11099</v>
      </c>
      <c r="E641" s="14" t="s">
        <v>7247</v>
      </c>
      <c r="F641" s="15" t="s">
        <v>11100</v>
      </c>
    </row>
    <row r="642">
      <c r="A642" s="15" t="s">
        <v>18073</v>
      </c>
      <c r="B642" s="15" t="s">
        <v>13792</v>
      </c>
      <c r="C642" s="15" t="s">
        <v>13793</v>
      </c>
      <c r="D642" s="15" t="s">
        <v>11102</v>
      </c>
      <c r="E642" s="14" t="s">
        <v>7249</v>
      </c>
      <c r="F642" s="15" t="s">
        <v>11103</v>
      </c>
    </row>
    <row r="643">
      <c r="A643" s="15" t="s">
        <v>18074</v>
      </c>
      <c r="B643" s="15" t="s">
        <v>13795</v>
      </c>
      <c r="C643" s="15" t="s">
        <v>13796</v>
      </c>
      <c r="D643" s="15" t="s">
        <v>11105</v>
      </c>
      <c r="E643" s="14" t="s">
        <v>7252</v>
      </c>
      <c r="F643" s="15" t="s">
        <v>11106</v>
      </c>
    </row>
    <row r="644">
      <c r="A644" s="15" t="s">
        <v>18075</v>
      </c>
      <c r="B644" s="15" t="s">
        <v>13798</v>
      </c>
      <c r="C644" s="15" t="s">
        <v>13799</v>
      </c>
      <c r="D644" s="15" t="s">
        <v>11108</v>
      </c>
      <c r="E644" s="14" t="s">
        <v>7254</v>
      </c>
      <c r="F644" s="15" t="s">
        <v>11109</v>
      </c>
    </row>
    <row r="645">
      <c r="A645" s="15" t="s">
        <v>18076</v>
      </c>
      <c r="B645" s="15" t="s">
        <v>13801</v>
      </c>
      <c r="C645" s="15" t="s">
        <v>13802</v>
      </c>
      <c r="D645" s="15" t="s">
        <v>11111</v>
      </c>
      <c r="E645" s="14" t="s">
        <v>7257</v>
      </c>
      <c r="F645" s="15" t="s">
        <v>11112</v>
      </c>
    </row>
    <row r="646">
      <c r="A646" s="15" t="s">
        <v>18077</v>
      </c>
      <c r="B646" s="15" t="s">
        <v>13804</v>
      </c>
      <c r="C646" s="15" t="s">
        <v>13805</v>
      </c>
      <c r="D646" s="15" t="s">
        <v>11114</v>
      </c>
      <c r="E646" s="14" t="s">
        <v>7259</v>
      </c>
      <c r="F646" s="15" t="s">
        <v>11115</v>
      </c>
    </row>
    <row r="647">
      <c r="A647" s="15" t="s">
        <v>18078</v>
      </c>
      <c r="B647" s="15" t="s">
        <v>13807</v>
      </c>
      <c r="C647" s="15" t="s">
        <v>13808</v>
      </c>
      <c r="D647" s="15" t="s">
        <v>11117</v>
      </c>
      <c r="E647" s="14" t="s">
        <v>7262</v>
      </c>
      <c r="F647" s="15" t="s">
        <v>11118</v>
      </c>
    </row>
    <row r="648">
      <c r="A648" s="15" t="s">
        <v>18079</v>
      </c>
      <c r="B648" s="15" t="s">
        <v>13810</v>
      </c>
      <c r="C648" s="15" t="s">
        <v>13811</v>
      </c>
      <c r="D648" s="15" t="s">
        <v>11120</v>
      </c>
      <c r="E648" s="14" t="s">
        <v>7264</v>
      </c>
      <c r="F648" s="15" t="s">
        <v>11121</v>
      </c>
    </row>
    <row r="649">
      <c r="A649" s="15" t="s">
        <v>18080</v>
      </c>
      <c r="B649" s="15" t="s">
        <v>13813</v>
      </c>
      <c r="C649" s="15" t="s">
        <v>13814</v>
      </c>
      <c r="D649" s="15" t="s">
        <v>11123</v>
      </c>
      <c r="E649" s="14" t="s">
        <v>7267</v>
      </c>
      <c r="F649" s="15" t="s">
        <v>11124</v>
      </c>
    </row>
    <row r="650">
      <c r="A650" s="15" t="s">
        <v>18081</v>
      </c>
      <c r="B650" s="15" t="s">
        <v>13816</v>
      </c>
      <c r="C650" s="15" t="s">
        <v>13817</v>
      </c>
      <c r="D650" s="15" t="s">
        <v>11126</v>
      </c>
      <c r="E650" s="14" t="s">
        <v>7270</v>
      </c>
      <c r="F650" s="15" t="s">
        <v>11127</v>
      </c>
    </row>
    <row r="651">
      <c r="A651" s="15" t="s">
        <v>18082</v>
      </c>
      <c r="B651" s="15" t="s">
        <v>13819</v>
      </c>
      <c r="C651" s="15" t="s">
        <v>13820</v>
      </c>
      <c r="D651" s="15" t="s">
        <v>11129</v>
      </c>
      <c r="E651" s="14" t="s">
        <v>7273</v>
      </c>
      <c r="F651" s="15" t="s">
        <v>11130</v>
      </c>
    </row>
    <row r="652">
      <c r="A652" s="15" t="s">
        <v>18083</v>
      </c>
      <c r="B652" s="15" t="s">
        <v>13822</v>
      </c>
      <c r="C652" s="15" t="s">
        <v>13823</v>
      </c>
      <c r="D652" s="15" t="s">
        <v>11132</v>
      </c>
      <c r="E652" s="14" t="s">
        <v>7275</v>
      </c>
      <c r="F652" s="15" t="s">
        <v>11133</v>
      </c>
    </row>
    <row r="653">
      <c r="A653" s="15" t="s">
        <v>18084</v>
      </c>
      <c r="B653" s="15" t="s">
        <v>13825</v>
      </c>
      <c r="C653" s="15" t="s">
        <v>13826</v>
      </c>
      <c r="D653" s="15" t="s">
        <v>11135</v>
      </c>
      <c r="E653" s="14" t="s">
        <v>7277</v>
      </c>
      <c r="F653" s="15" t="s">
        <v>11136</v>
      </c>
    </row>
    <row r="654">
      <c r="A654" s="15" t="s">
        <v>18085</v>
      </c>
      <c r="B654" s="15" t="s">
        <v>13828</v>
      </c>
      <c r="C654" s="15" t="s">
        <v>13829</v>
      </c>
      <c r="D654" s="15" t="s">
        <v>11138</v>
      </c>
      <c r="E654" s="14" t="s">
        <v>7280</v>
      </c>
      <c r="F654" s="15" t="s">
        <v>11139</v>
      </c>
    </row>
    <row r="655">
      <c r="A655" s="15" t="s">
        <v>18086</v>
      </c>
      <c r="B655" s="15" t="s">
        <v>13831</v>
      </c>
      <c r="C655" s="15" t="s">
        <v>13832</v>
      </c>
      <c r="D655" s="15" t="s">
        <v>11141</v>
      </c>
      <c r="E655" s="14" t="s">
        <v>7282</v>
      </c>
      <c r="F655" s="15" t="s">
        <v>11142</v>
      </c>
    </row>
    <row r="656">
      <c r="A656" s="15" t="s">
        <v>18087</v>
      </c>
      <c r="B656" s="15" t="s">
        <v>13834</v>
      </c>
      <c r="C656" s="15" t="s">
        <v>13835</v>
      </c>
      <c r="D656" s="15" t="s">
        <v>11144</v>
      </c>
      <c r="E656" s="14" t="s">
        <v>7285</v>
      </c>
      <c r="F656" s="15" t="s">
        <v>11145</v>
      </c>
    </row>
    <row r="657">
      <c r="A657" s="15" t="s">
        <v>18088</v>
      </c>
      <c r="B657" s="15" t="s">
        <v>13837</v>
      </c>
      <c r="C657" s="15" t="s">
        <v>13838</v>
      </c>
      <c r="D657" s="15" t="s">
        <v>11147</v>
      </c>
      <c r="E657" s="14" t="s">
        <v>7287</v>
      </c>
      <c r="F657" s="15" t="s">
        <v>11148</v>
      </c>
    </row>
    <row r="658">
      <c r="A658" s="15" t="s">
        <v>18089</v>
      </c>
      <c r="B658" s="15" t="s">
        <v>13840</v>
      </c>
      <c r="C658" s="15" t="s">
        <v>13841</v>
      </c>
      <c r="D658" s="15" t="s">
        <v>11150</v>
      </c>
      <c r="E658" s="14" t="s">
        <v>7290</v>
      </c>
      <c r="F658" s="15" t="s">
        <v>11151</v>
      </c>
    </row>
    <row r="659">
      <c r="A659" s="15" t="s">
        <v>18090</v>
      </c>
      <c r="B659" s="15" t="s">
        <v>13843</v>
      </c>
      <c r="C659" s="15" t="s">
        <v>13844</v>
      </c>
      <c r="D659" s="15" t="s">
        <v>11153</v>
      </c>
      <c r="E659" s="14" t="s">
        <v>7293</v>
      </c>
      <c r="F659" s="15" t="s">
        <v>11154</v>
      </c>
    </row>
    <row r="660">
      <c r="A660" s="15" t="s">
        <v>18091</v>
      </c>
      <c r="B660" s="15" t="s">
        <v>13846</v>
      </c>
      <c r="C660" s="15" t="s">
        <v>11157</v>
      </c>
      <c r="D660" s="15" t="s">
        <v>11156</v>
      </c>
      <c r="E660" s="14" t="s">
        <v>7295</v>
      </c>
      <c r="F660" s="15" t="s">
        <v>11157</v>
      </c>
    </row>
    <row r="661">
      <c r="A661" s="15" t="s">
        <v>18092</v>
      </c>
      <c r="B661" s="15" t="s">
        <v>13848</v>
      </c>
      <c r="C661" s="15" t="s">
        <v>13849</v>
      </c>
      <c r="D661" s="15" t="s">
        <v>11159</v>
      </c>
      <c r="E661" s="14" t="s">
        <v>7298</v>
      </c>
      <c r="F661" s="15" t="s">
        <v>11160</v>
      </c>
    </row>
    <row r="662">
      <c r="A662" s="15" t="s">
        <v>18093</v>
      </c>
      <c r="B662" s="15" t="s">
        <v>3980</v>
      </c>
      <c r="C662" s="15" t="s">
        <v>13851</v>
      </c>
      <c r="D662" s="15" t="s">
        <v>11162</v>
      </c>
      <c r="E662" s="14" t="s">
        <v>7301</v>
      </c>
      <c r="F662" s="15" t="s">
        <v>11163</v>
      </c>
    </row>
    <row r="663">
      <c r="A663" s="15" t="s">
        <v>18094</v>
      </c>
      <c r="B663" s="15" t="s">
        <v>13853</v>
      </c>
      <c r="C663" s="15" t="s">
        <v>11166</v>
      </c>
      <c r="D663" s="15" t="s">
        <v>11165</v>
      </c>
      <c r="E663" s="14" t="s">
        <v>7304</v>
      </c>
      <c r="F663" s="15" t="s">
        <v>11166</v>
      </c>
    </row>
    <row r="664">
      <c r="A664" s="15" t="s">
        <v>18095</v>
      </c>
      <c r="B664" s="15" t="s">
        <v>13855</v>
      </c>
      <c r="C664" s="15" t="s">
        <v>13372</v>
      </c>
      <c r="D664" s="15" t="s">
        <v>11168</v>
      </c>
      <c r="E664" s="14" t="s">
        <v>7307</v>
      </c>
      <c r="F664" s="15" t="s">
        <v>11169</v>
      </c>
      <c r="G664" s="15" t="s">
        <v>18096</v>
      </c>
    </row>
    <row r="665">
      <c r="A665" s="15" t="s">
        <v>18097</v>
      </c>
      <c r="B665" s="15" t="s">
        <v>13857</v>
      </c>
      <c r="C665" s="15" t="s">
        <v>13858</v>
      </c>
    </row>
    <row r="666">
      <c r="A666" s="15" t="s">
        <v>18098</v>
      </c>
      <c r="B666" s="15" t="s">
        <v>13860</v>
      </c>
      <c r="C666" s="15" t="s">
        <v>13861</v>
      </c>
      <c r="D666" s="15" t="s">
        <v>11171</v>
      </c>
      <c r="E666" s="14" t="s">
        <v>7312</v>
      </c>
      <c r="F666" s="15" t="s">
        <v>11172</v>
      </c>
    </row>
    <row r="667">
      <c r="A667" s="15" t="s">
        <v>18099</v>
      </c>
      <c r="B667" s="15" t="s">
        <v>13863</v>
      </c>
      <c r="C667" s="15" t="s">
        <v>13864</v>
      </c>
      <c r="D667" s="15" t="s">
        <v>11174</v>
      </c>
      <c r="E667" s="14" t="s">
        <v>7314</v>
      </c>
      <c r="F667" s="15" t="s">
        <v>11175</v>
      </c>
    </row>
    <row r="668">
      <c r="A668" s="15" t="s">
        <v>18100</v>
      </c>
      <c r="B668" s="15" t="s">
        <v>13866</v>
      </c>
      <c r="C668" s="15" t="s">
        <v>13864</v>
      </c>
      <c r="D668" s="15" t="s">
        <v>11177</v>
      </c>
      <c r="E668" s="14" t="s">
        <v>7317</v>
      </c>
      <c r="F668" s="15" t="s">
        <v>11178</v>
      </c>
    </row>
    <row r="669">
      <c r="A669" s="15" t="s">
        <v>18101</v>
      </c>
      <c r="B669" s="15" t="s">
        <v>13868</v>
      </c>
      <c r="C669" s="15" t="s">
        <v>13869</v>
      </c>
      <c r="D669" s="15" t="s">
        <v>11180</v>
      </c>
      <c r="E669" s="14" t="s">
        <v>7323</v>
      </c>
      <c r="F669" s="15" t="s">
        <v>11181</v>
      </c>
    </row>
    <row r="670">
      <c r="A670" s="15" t="s">
        <v>18102</v>
      </c>
      <c r="B670" s="15" t="s">
        <v>13871</v>
      </c>
      <c r="C670" s="15" t="s">
        <v>13872</v>
      </c>
      <c r="D670" s="15" t="s">
        <v>11182</v>
      </c>
      <c r="E670" s="14" t="s">
        <v>7320</v>
      </c>
      <c r="F670" s="15" t="s">
        <v>11183</v>
      </c>
    </row>
    <row r="671">
      <c r="A671" s="15" t="s">
        <v>18103</v>
      </c>
      <c r="B671" s="15" t="s">
        <v>13874</v>
      </c>
      <c r="C671" s="15" t="s">
        <v>13875</v>
      </c>
      <c r="D671" s="15" t="s">
        <v>11185</v>
      </c>
      <c r="E671" s="14" t="s">
        <v>7323</v>
      </c>
      <c r="F671" s="15" t="s">
        <v>11186</v>
      </c>
    </row>
    <row r="672">
      <c r="A672" s="15" t="s">
        <v>18104</v>
      </c>
      <c r="B672" s="15" t="s">
        <v>13877</v>
      </c>
      <c r="C672" s="15" t="s">
        <v>13878</v>
      </c>
      <c r="D672" s="15" t="s">
        <v>11188</v>
      </c>
      <c r="E672" s="14" t="s">
        <v>7325</v>
      </c>
      <c r="F672" s="15" t="s">
        <v>11189</v>
      </c>
    </row>
    <row r="673">
      <c r="A673" s="15" t="s">
        <v>18105</v>
      </c>
      <c r="B673" s="15" t="s">
        <v>13880</v>
      </c>
      <c r="C673" s="15" t="s">
        <v>13881</v>
      </c>
      <c r="D673" s="15" t="s">
        <v>11191</v>
      </c>
      <c r="E673" s="14" t="s">
        <v>7328</v>
      </c>
      <c r="F673" s="15" t="s">
        <v>11192</v>
      </c>
    </row>
    <row r="674">
      <c r="A674" s="15" t="s">
        <v>18106</v>
      </c>
      <c r="B674" s="15" t="s">
        <v>13883</v>
      </c>
      <c r="C674" s="15" t="s">
        <v>13884</v>
      </c>
      <c r="D674" s="15" t="s">
        <v>11194</v>
      </c>
      <c r="E674" s="14" t="s">
        <v>7331</v>
      </c>
      <c r="F674" s="15" t="s">
        <v>11195</v>
      </c>
    </row>
    <row r="675">
      <c r="A675" s="15" t="s">
        <v>18107</v>
      </c>
      <c r="B675" s="15" t="s">
        <v>13886</v>
      </c>
      <c r="C675" s="15" t="s">
        <v>13887</v>
      </c>
      <c r="D675" s="15" t="s">
        <v>11197</v>
      </c>
      <c r="E675" s="14" t="s">
        <v>7334</v>
      </c>
      <c r="F675" s="15" t="s">
        <v>11198</v>
      </c>
    </row>
    <row r="676">
      <c r="A676" s="15" t="s">
        <v>18108</v>
      </c>
      <c r="B676" s="15" t="s">
        <v>13889</v>
      </c>
      <c r="C676" s="15" t="s">
        <v>13890</v>
      </c>
      <c r="D676" s="15" t="s">
        <v>11200</v>
      </c>
      <c r="E676" s="14" t="s">
        <v>7337</v>
      </c>
      <c r="F676" s="15" t="s">
        <v>11201</v>
      </c>
    </row>
    <row r="677">
      <c r="A677" s="15" t="s">
        <v>18109</v>
      </c>
      <c r="B677" s="15" t="s">
        <v>13892</v>
      </c>
      <c r="C677" s="15" t="s">
        <v>13893</v>
      </c>
      <c r="D677" s="15" t="s">
        <v>11203</v>
      </c>
      <c r="E677" s="14" t="s">
        <v>7339</v>
      </c>
      <c r="F677" s="15" t="s">
        <v>11204</v>
      </c>
    </row>
    <row r="678">
      <c r="A678" s="15" t="s">
        <v>18110</v>
      </c>
      <c r="B678" s="15" t="s">
        <v>13895</v>
      </c>
      <c r="C678" s="15" t="s">
        <v>13896</v>
      </c>
      <c r="D678" s="15" t="s">
        <v>11206</v>
      </c>
      <c r="E678" s="14" t="s">
        <v>7342</v>
      </c>
      <c r="F678" s="15" t="s">
        <v>11207</v>
      </c>
    </row>
    <row r="679">
      <c r="A679" s="15" t="s">
        <v>18111</v>
      </c>
      <c r="B679" s="15" t="s">
        <v>13898</v>
      </c>
      <c r="C679" s="15" t="s">
        <v>13899</v>
      </c>
      <c r="D679" s="15" t="s">
        <v>11209</v>
      </c>
      <c r="E679" s="14" t="s">
        <v>7344</v>
      </c>
      <c r="F679" s="15" t="s">
        <v>11210</v>
      </c>
    </row>
    <row r="680">
      <c r="A680" s="15" t="s">
        <v>18112</v>
      </c>
      <c r="B680" s="15" t="s">
        <v>13901</v>
      </c>
      <c r="C680" s="15" t="s">
        <v>13902</v>
      </c>
      <c r="D680" s="15" t="s">
        <v>11212</v>
      </c>
      <c r="E680" s="14" t="s">
        <v>7080</v>
      </c>
      <c r="F680" s="15" t="s">
        <v>11213</v>
      </c>
    </row>
    <row r="681">
      <c r="A681" s="15" t="s">
        <v>18113</v>
      </c>
      <c r="B681" s="15" t="s">
        <v>13904</v>
      </c>
      <c r="C681" s="15" t="s">
        <v>13905</v>
      </c>
      <c r="D681" s="15" t="s">
        <v>11215</v>
      </c>
      <c r="E681" s="14" t="s">
        <v>7350</v>
      </c>
      <c r="F681" s="15" t="s">
        <v>11216</v>
      </c>
    </row>
    <row r="682">
      <c r="A682" s="15" t="s">
        <v>18114</v>
      </c>
      <c r="B682" s="15" t="s">
        <v>13907</v>
      </c>
      <c r="C682" s="15" t="s">
        <v>13908</v>
      </c>
      <c r="D682" s="15" t="s">
        <v>11218</v>
      </c>
      <c r="E682" s="14" t="s">
        <v>7352</v>
      </c>
      <c r="F682" s="15" t="s">
        <v>11219</v>
      </c>
    </row>
    <row r="683">
      <c r="A683" s="15" t="s">
        <v>18115</v>
      </c>
      <c r="B683" s="15" t="s">
        <v>4102</v>
      </c>
      <c r="C683" s="15" t="s">
        <v>13910</v>
      </c>
      <c r="D683" s="15" t="s">
        <v>11221</v>
      </c>
      <c r="E683" s="14" t="s">
        <v>7355</v>
      </c>
      <c r="F683" s="15" t="s">
        <v>11222</v>
      </c>
    </row>
    <row r="684">
      <c r="A684" s="15" t="s">
        <v>18116</v>
      </c>
      <c r="B684" s="15" t="s">
        <v>13912</v>
      </c>
      <c r="C684" s="15" t="s">
        <v>13913</v>
      </c>
      <c r="D684" s="15" t="s">
        <v>11224</v>
      </c>
      <c r="E684" s="14" t="s">
        <v>7358</v>
      </c>
      <c r="F684" s="15" t="s">
        <v>11225</v>
      </c>
    </row>
    <row r="685">
      <c r="A685" s="15" t="s">
        <v>18117</v>
      </c>
      <c r="B685" s="15" t="s">
        <v>13915</v>
      </c>
      <c r="C685" s="15" t="s">
        <v>13916</v>
      </c>
      <c r="D685" s="15" t="s">
        <v>11227</v>
      </c>
      <c r="E685" s="14" t="s">
        <v>7361</v>
      </c>
      <c r="F685" s="15" t="s">
        <v>11228</v>
      </c>
    </row>
    <row r="686">
      <c r="A686" s="15" t="s">
        <v>18118</v>
      </c>
      <c r="B686" s="15" t="s">
        <v>13918</v>
      </c>
      <c r="C686" s="15" t="s">
        <v>13919</v>
      </c>
      <c r="D686" s="15" t="s">
        <v>11230</v>
      </c>
      <c r="E686" s="14" t="s">
        <v>7363</v>
      </c>
      <c r="F686" s="15" t="s">
        <v>11231</v>
      </c>
    </row>
    <row r="687">
      <c r="A687" s="15" t="s">
        <v>18119</v>
      </c>
      <c r="B687" s="15" t="s">
        <v>13921</v>
      </c>
      <c r="C687" s="15" t="s">
        <v>13922</v>
      </c>
      <c r="D687" s="15" t="s">
        <v>11233</v>
      </c>
      <c r="E687" s="14" t="s">
        <v>7366</v>
      </c>
      <c r="F687" s="15" t="s">
        <v>11234</v>
      </c>
    </row>
    <row r="688">
      <c r="A688" s="15" t="s">
        <v>18120</v>
      </c>
      <c r="B688" s="15" t="s">
        <v>13924</v>
      </c>
      <c r="C688" s="15" t="s">
        <v>13925</v>
      </c>
      <c r="D688" s="15" t="s">
        <v>11236</v>
      </c>
      <c r="E688" s="14" t="s">
        <v>7368</v>
      </c>
      <c r="F688" s="15" t="s">
        <v>11237</v>
      </c>
    </row>
    <row r="689">
      <c r="A689" s="15" t="s">
        <v>18121</v>
      </c>
      <c r="B689" s="15" t="s">
        <v>13927</v>
      </c>
      <c r="C689" s="15" t="s">
        <v>13928</v>
      </c>
      <c r="D689" s="15" t="s">
        <v>11239</v>
      </c>
      <c r="E689" s="14" t="s">
        <v>7371</v>
      </c>
      <c r="F689" s="15" t="s">
        <v>11240</v>
      </c>
    </row>
    <row r="690">
      <c r="A690" s="15" t="s">
        <v>18122</v>
      </c>
      <c r="B690" s="15" t="s">
        <v>13930</v>
      </c>
      <c r="C690" s="15" t="s">
        <v>13931</v>
      </c>
      <c r="D690" s="15" t="s">
        <v>11242</v>
      </c>
      <c r="E690" s="14" t="s">
        <v>7374</v>
      </c>
      <c r="F690" s="15" t="s">
        <v>11243</v>
      </c>
    </row>
    <row r="691">
      <c r="A691" s="15" t="s">
        <v>18123</v>
      </c>
      <c r="B691" s="15" t="s">
        <v>13933</v>
      </c>
      <c r="C691" s="15" t="s">
        <v>13934</v>
      </c>
      <c r="D691" s="15" t="s">
        <v>11245</v>
      </c>
      <c r="E691" s="14" t="s">
        <v>7376</v>
      </c>
      <c r="F691" s="15" t="s">
        <v>11246</v>
      </c>
    </row>
    <row r="692">
      <c r="A692" s="15" t="s">
        <v>18124</v>
      </c>
      <c r="B692" s="15" t="s">
        <v>13935</v>
      </c>
      <c r="C692" s="15" t="s">
        <v>13936</v>
      </c>
      <c r="D692" s="15" t="s">
        <v>11248</v>
      </c>
      <c r="E692" s="14" t="s">
        <v>7379</v>
      </c>
      <c r="F692" s="15" t="s">
        <v>11249</v>
      </c>
    </row>
    <row r="693">
      <c r="A693" s="15" t="s">
        <v>18125</v>
      </c>
      <c r="B693" s="15" t="s">
        <v>13938</v>
      </c>
      <c r="C693" s="15" t="s">
        <v>13939</v>
      </c>
      <c r="D693" s="15" t="s">
        <v>11251</v>
      </c>
      <c r="E693" s="14" t="s">
        <v>7382</v>
      </c>
      <c r="F693" s="15" t="s">
        <v>11252</v>
      </c>
    </row>
    <row r="694">
      <c r="A694" s="15" t="s">
        <v>18126</v>
      </c>
      <c r="B694" s="15" t="s">
        <v>13941</v>
      </c>
      <c r="C694" s="15" t="s">
        <v>13942</v>
      </c>
      <c r="D694" s="15" t="s">
        <v>11254</v>
      </c>
      <c r="E694" s="14" t="s">
        <v>7385</v>
      </c>
      <c r="F694" s="15" t="s">
        <v>11255</v>
      </c>
    </row>
    <row r="695">
      <c r="A695" s="15" t="s">
        <v>18127</v>
      </c>
      <c r="B695" s="15" t="s">
        <v>13944</v>
      </c>
      <c r="C695" s="15" t="s">
        <v>13945</v>
      </c>
      <c r="D695" s="15" t="s">
        <v>11257</v>
      </c>
      <c r="E695" s="14" t="s">
        <v>7388</v>
      </c>
      <c r="F695" s="15" t="s">
        <v>11258</v>
      </c>
    </row>
    <row r="696">
      <c r="A696" s="15" t="s">
        <v>18128</v>
      </c>
      <c r="B696" s="15" t="s">
        <v>13947</v>
      </c>
      <c r="C696" s="15" t="s">
        <v>11157</v>
      </c>
      <c r="D696" s="15" t="s">
        <v>11260</v>
      </c>
      <c r="E696" s="14" t="s">
        <v>7391</v>
      </c>
      <c r="F696" s="15" t="s">
        <v>11261</v>
      </c>
    </row>
    <row r="697">
      <c r="A697" s="15" t="s">
        <v>18129</v>
      </c>
      <c r="B697" s="15" t="s">
        <v>13949</v>
      </c>
      <c r="C697" s="15" t="s">
        <v>13950</v>
      </c>
      <c r="D697" s="15" t="s">
        <v>11262</v>
      </c>
      <c r="E697" s="14" t="s">
        <v>7393</v>
      </c>
      <c r="F697" s="15" t="s">
        <v>11263</v>
      </c>
    </row>
    <row r="698">
      <c r="A698" s="15" t="s">
        <v>18130</v>
      </c>
      <c r="B698" s="15" t="s">
        <v>13952</v>
      </c>
      <c r="C698" s="15" t="s">
        <v>13953</v>
      </c>
      <c r="D698" s="15" t="s">
        <v>11265</v>
      </c>
      <c r="E698" s="14" t="s">
        <v>7396</v>
      </c>
      <c r="F698" s="15" t="s">
        <v>11266</v>
      </c>
    </row>
    <row r="699">
      <c r="A699" s="15" t="s">
        <v>18131</v>
      </c>
      <c r="B699" s="15" t="s">
        <v>13955</v>
      </c>
      <c r="C699" s="15" t="s">
        <v>13925</v>
      </c>
      <c r="D699" s="15" t="s">
        <v>11268</v>
      </c>
      <c r="E699" s="14" t="s">
        <v>7398</v>
      </c>
      <c r="F699" s="15" t="s">
        <v>11269</v>
      </c>
    </row>
    <row r="700">
      <c r="A700" s="15" t="s">
        <v>18132</v>
      </c>
      <c r="B700" s="15" t="s">
        <v>13957</v>
      </c>
      <c r="C700" s="15" t="s">
        <v>13958</v>
      </c>
      <c r="D700" s="15" t="s">
        <v>11270</v>
      </c>
      <c r="E700" s="14" t="s">
        <v>7401</v>
      </c>
      <c r="F700" s="15" t="s">
        <v>11271</v>
      </c>
    </row>
    <row r="701">
      <c r="A701" s="15" t="s">
        <v>18133</v>
      </c>
      <c r="B701" s="15" t="s">
        <v>13960</v>
      </c>
      <c r="C701" s="15" t="s">
        <v>13961</v>
      </c>
      <c r="D701" s="15" t="s">
        <v>11273</v>
      </c>
      <c r="E701" s="14" t="s">
        <v>7403</v>
      </c>
      <c r="F701" s="15" t="s">
        <v>11274</v>
      </c>
    </row>
    <row r="702">
      <c r="A702" s="15" t="s">
        <v>18134</v>
      </c>
      <c r="B702" s="15" t="s">
        <v>13963</v>
      </c>
      <c r="C702" s="15" t="s">
        <v>13964</v>
      </c>
      <c r="D702" s="15" t="s">
        <v>11276</v>
      </c>
      <c r="E702" s="14" t="s">
        <v>7406</v>
      </c>
      <c r="F702" s="15" t="s">
        <v>11277</v>
      </c>
    </row>
    <row r="703">
      <c r="A703" s="15" t="s">
        <v>18135</v>
      </c>
      <c r="B703" s="15" t="s">
        <v>13966</v>
      </c>
      <c r="C703" s="15" t="s">
        <v>13967</v>
      </c>
      <c r="D703" s="15" t="s">
        <v>11278</v>
      </c>
      <c r="E703" s="14" t="s">
        <v>7408</v>
      </c>
      <c r="F703" s="15" t="s">
        <v>11279</v>
      </c>
    </row>
    <row r="704">
      <c r="A704" s="15" t="s">
        <v>18136</v>
      </c>
      <c r="B704" s="15" t="s">
        <v>13969</v>
      </c>
      <c r="C704" s="15" t="s">
        <v>13970</v>
      </c>
      <c r="D704" s="15" t="s">
        <v>11281</v>
      </c>
      <c r="E704" s="14" t="s">
        <v>7410</v>
      </c>
      <c r="F704" s="15" t="s">
        <v>11282</v>
      </c>
    </row>
    <row r="705">
      <c r="A705" s="15" t="s">
        <v>18137</v>
      </c>
      <c r="B705" s="15" t="s">
        <v>13972</v>
      </c>
      <c r="C705" s="15" t="s">
        <v>13973</v>
      </c>
      <c r="D705" s="15" t="s">
        <v>11284</v>
      </c>
      <c r="E705" s="14" t="s">
        <v>7412</v>
      </c>
      <c r="F705" s="15" t="s">
        <v>11285</v>
      </c>
    </row>
    <row r="706">
      <c r="A706" s="15" t="s">
        <v>18138</v>
      </c>
      <c r="B706" s="15" t="s">
        <v>13975</v>
      </c>
      <c r="C706" s="15" t="s">
        <v>13976</v>
      </c>
      <c r="D706" s="15" t="s">
        <v>11286</v>
      </c>
      <c r="E706" s="14" t="s">
        <v>7415</v>
      </c>
      <c r="F706" s="15" t="s">
        <v>11287</v>
      </c>
    </row>
    <row r="707">
      <c r="D707" s="15" t="s">
        <v>11289</v>
      </c>
      <c r="E707" s="14" t="s">
        <v>7417</v>
      </c>
      <c r="F707" s="15" t="s">
        <v>11290</v>
      </c>
    </row>
    <row r="708">
      <c r="A708" s="15" t="s">
        <v>18139</v>
      </c>
      <c r="B708" s="15" t="s">
        <v>13979</v>
      </c>
      <c r="C708" s="15" t="s">
        <v>13980</v>
      </c>
      <c r="D708" s="15" t="s">
        <v>11292</v>
      </c>
      <c r="E708" s="14" t="s">
        <v>7420</v>
      </c>
      <c r="F708" s="15" t="s">
        <v>11293</v>
      </c>
    </row>
    <row r="709">
      <c r="D709" s="15" t="s">
        <v>11295</v>
      </c>
      <c r="E709" s="14" t="s">
        <v>7423</v>
      </c>
      <c r="F709" s="15" t="s">
        <v>11296</v>
      </c>
    </row>
    <row r="710">
      <c r="A710" s="15" t="s">
        <v>18140</v>
      </c>
      <c r="B710" s="15" t="s">
        <v>13982</v>
      </c>
      <c r="C710" s="15" t="s">
        <v>13983</v>
      </c>
      <c r="D710" s="15" t="s">
        <v>11297</v>
      </c>
      <c r="E710" s="14" t="s">
        <v>7426</v>
      </c>
      <c r="F710" s="15" t="s">
        <v>11298</v>
      </c>
    </row>
    <row r="711">
      <c r="A711" s="15" t="s">
        <v>18141</v>
      </c>
      <c r="B711" s="15" t="s">
        <v>13985</v>
      </c>
      <c r="C711" s="15" t="s">
        <v>13986</v>
      </c>
      <c r="D711" s="15" t="s">
        <v>11300</v>
      </c>
      <c r="E711" s="14" t="s">
        <v>7428</v>
      </c>
      <c r="F711" s="15" t="s">
        <v>11301</v>
      </c>
    </row>
    <row r="712">
      <c r="A712" s="15" t="s">
        <v>18142</v>
      </c>
      <c r="B712" s="15" t="s">
        <v>13988</v>
      </c>
      <c r="C712" s="15" t="s">
        <v>13989</v>
      </c>
      <c r="D712" s="15" t="s">
        <v>11303</v>
      </c>
      <c r="E712" s="14" t="s">
        <v>7431</v>
      </c>
      <c r="F712" s="15" t="s">
        <v>11304</v>
      </c>
    </row>
    <row r="713">
      <c r="A713" s="15" t="s">
        <v>18143</v>
      </c>
      <c r="B713" s="15" t="s">
        <v>13991</v>
      </c>
      <c r="C713" s="15" t="s">
        <v>13992</v>
      </c>
      <c r="D713" s="15" t="s">
        <v>11306</v>
      </c>
      <c r="E713" s="14" t="s">
        <v>7434</v>
      </c>
      <c r="F713" s="15" t="s">
        <v>11307</v>
      </c>
    </row>
    <row r="714">
      <c r="A714" s="15" t="s">
        <v>18144</v>
      </c>
      <c r="B714" s="15" t="s">
        <v>13994</v>
      </c>
      <c r="C714" s="15" t="s">
        <v>13995</v>
      </c>
    </row>
    <row r="715">
      <c r="A715" s="15" t="s">
        <v>18145</v>
      </c>
      <c r="B715" s="15" t="s">
        <v>13997</v>
      </c>
      <c r="C715" s="15" t="s">
        <v>13998</v>
      </c>
      <c r="D715" s="15" t="s">
        <v>11309</v>
      </c>
      <c r="E715" s="14" t="s">
        <v>7436</v>
      </c>
      <c r="F715" s="15" t="s">
        <v>11310</v>
      </c>
    </row>
    <row r="716">
      <c r="A716" s="15" t="s">
        <v>18146</v>
      </c>
      <c r="B716" s="15" t="s">
        <v>14000</v>
      </c>
      <c r="C716" s="15" t="s">
        <v>14001</v>
      </c>
      <c r="D716" s="15" t="s">
        <v>11312</v>
      </c>
      <c r="E716" s="14" t="s">
        <v>7439</v>
      </c>
      <c r="F716" s="15" t="s">
        <v>11313</v>
      </c>
    </row>
    <row r="717">
      <c r="A717" s="15" t="s">
        <v>18147</v>
      </c>
      <c r="B717" s="15" t="s">
        <v>14003</v>
      </c>
      <c r="C717" s="15" t="s">
        <v>14004</v>
      </c>
      <c r="D717" s="15" t="s">
        <v>11315</v>
      </c>
      <c r="E717" s="14" t="s">
        <v>7441</v>
      </c>
      <c r="F717" s="15" t="s">
        <v>11316</v>
      </c>
    </row>
    <row r="718">
      <c r="A718" s="15" t="s">
        <v>18148</v>
      </c>
      <c r="B718" s="15" t="s">
        <v>14006</v>
      </c>
      <c r="C718" s="15" t="s">
        <v>14007</v>
      </c>
      <c r="D718" s="15" t="s">
        <v>11318</v>
      </c>
      <c r="E718" s="14" t="s">
        <v>7444</v>
      </c>
      <c r="F718" s="15" t="s">
        <v>11319</v>
      </c>
    </row>
    <row r="719">
      <c r="A719" s="15" t="s">
        <v>18149</v>
      </c>
      <c r="B719" s="15" t="s">
        <v>14010</v>
      </c>
      <c r="C719" s="15" t="s">
        <v>14011</v>
      </c>
      <c r="D719" s="15" t="s">
        <v>11320</v>
      </c>
      <c r="E719" s="14" t="s">
        <v>7447</v>
      </c>
      <c r="F719" s="15" t="s">
        <v>11321</v>
      </c>
    </row>
    <row r="720">
      <c r="A720" s="15" t="s">
        <v>18150</v>
      </c>
      <c r="B720" s="15" t="s">
        <v>14013</v>
      </c>
      <c r="C720" s="15" t="s">
        <v>14014</v>
      </c>
      <c r="D720" s="15" t="s">
        <v>11323</v>
      </c>
      <c r="E720" s="14" t="s">
        <v>7450</v>
      </c>
      <c r="F720" s="15" t="s">
        <v>11324</v>
      </c>
    </row>
    <row r="721">
      <c r="A721" s="15" t="s">
        <v>18151</v>
      </c>
      <c r="B721" s="15" t="s">
        <v>14016</v>
      </c>
      <c r="C721" s="15" t="s">
        <v>14017</v>
      </c>
      <c r="D721" s="15" t="s">
        <v>11326</v>
      </c>
      <c r="E721" s="14" t="s">
        <v>7452</v>
      </c>
      <c r="F721" s="15" t="s">
        <v>11327</v>
      </c>
    </row>
    <row r="722">
      <c r="A722" s="15" t="s">
        <v>18152</v>
      </c>
      <c r="B722" s="15" t="s">
        <v>14018</v>
      </c>
      <c r="C722" s="15" t="s">
        <v>14019</v>
      </c>
      <c r="D722" s="15" t="s">
        <v>11328</v>
      </c>
      <c r="E722" s="14" t="s">
        <v>7455</v>
      </c>
      <c r="F722" s="15" t="s">
        <v>11329</v>
      </c>
    </row>
    <row r="723">
      <c r="A723" s="15" t="s">
        <v>18153</v>
      </c>
      <c r="B723" s="15" t="s">
        <v>14021</v>
      </c>
      <c r="C723" s="15" t="s">
        <v>14022</v>
      </c>
      <c r="D723" s="15" t="s">
        <v>11331</v>
      </c>
      <c r="E723" s="14" t="s">
        <v>7457</v>
      </c>
      <c r="F723" s="15" t="s">
        <v>11332</v>
      </c>
    </row>
    <row r="724">
      <c r="A724" s="15" t="s">
        <v>18154</v>
      </c>
      <c r="B724" s="15" t="s">
        <v>14024</v>
      </c>
      <c r="C724" s="15" t="s">
        <v>14025</v>
      </c>
      <c r="D724" s="15" t="s">
        <v>11334</v>
      </c>
      <c r="E724" s="14" t="s">
        <v>7459</v>
      </c>
      <c r="F724" s="15" t="s">
        <v>11335</v>
      </c>
    </row>
    <row r="725">
      <c r="A725" s="15" t="s">
        <v>18155</v>
      </c>
      <c r="B725" s="15" t="s">
        <v>14027</v>
      </c>
      <c r="C725" s="15" t="s">
        <v>14028</v>
      </c>
      <c r="D725" s="15" t="s">
        <v>11337</v>
      </c>
      <c r="E725" s="14" t="s">
        <v>7462</v>
      </c>
      <c r="F725" s="15" t="s">
        <v>11338</v>
      </c>
    </row>
    <row r="726">
      <c r="A726" s="15" t="s">
        <v>18156</v>
      </c>
      <c r="B726" s="15" t="s">
        <v>14030</v>
      </c>
      <c r="C726" s="15" t="s">
        <v>14031</v>
      </c>
      <c r="D726" s="15" t="s">
        <v>11340</v>
      </c>
      <c r="E726" s="14" t="s">
        <v>7465</v>
      </c>
      <c r="F726" s="15" t="s">
        <v>11341</v>
      </c>
    </row>
    <row r="727">
      <c r="A727" s="15" t="s">
        <v>18157</v>
      </c>
      <c r="B727" s="15" t="s">
        <v>14033</v>
      </c>
      <c r="C727" s="15" t="s">
        <v>14034</v>
      </c>
      <c r="D727" s="15" t="s">
        <v>11343</v>
      </c>
      <c r="E727" s="14" t="s">
        <v>7468</v>
      </c>
      <c r="F727" s="15" t="s">
        <v>11344</v>
      </c>
    </row>
    <row r="728">
      <c r="A728" s="15" t="s">
        <v>18158</v>
      </c>
      <c r="B728" s="15" t="s">
        <v>14036</v>
      </c>
      <c r="C728" s="15" t="s">
        <v>11347</v>
      </c>
      <c r="D728" s="15" t="s">
        <v>11346</v>
      </c>
      <c r="E728" s="14" t="s">
        <v>7471</v>
      </c>
      <c r="F728" s="15" t="s">
        <v>11347</v>
      </c>
    </row>
    <row r="729">
      <c r="A729" s="15" t="s">
        <v>18159</v>
      </c>
      <c r="B729" s="15" t="s">
        <v>14038</v>
      </c>
      <c r="C729" s="15" t="s">
        <v>14039</v>
      </c>
      <c r="D729" s="15" t="s">
        <v>11349</v>
      </c>
      <c r="E729" s="14" t="s">
        <v>7473</v>
      </c>
      <c r="F729" s="15" t="s">
        <v>11350</v>
      </c>
    </row>
    <row r="730">
      <c r="D730" s="15" t="s">
        <v>11352</v>
      </c>
      <c r="E730" s="14" t="s">
        <v>7476</v>
      </c>
      <c r="F730" s="15" t="s">
        <v>11353</v>
      </c>
    </row>
    <row r="731">
      <c r="A731" s="15" t="s">
        <v>18160</v>
      </c>
      <c r="B731" s="15" t="s">
        <v>14044</v>
      </c>
      <c r="C731" s="15" t="s">
        <v>14045</v>
      </c>
      <c r="D731" s="15" t="s">
        <v>11355</v>
      </c>
      <c r="E731" s="14" t="s">
        <v>7478</v>
      </c>
      <c r="F731" s="15" t="s">
        <v>11356</v>
      </c>
    </row>
    <row r="732">
      <c r="D732" s="15" t="s">
        <v>11358</v>
      </c>
      <c r="E732" s="14" t="s">
        <v>7481</v>
      </c>
      <c r="F732" s="15" t="s">
        <v>11359</v>
      </c>
    </row>
    <row r="733">
      <c r="A733" s="15" t="s">
        <v>18161</v>
      </c>
      <c r="B733" s="15" t="s">
        <v>14050</v>
      </c>
      <c r="C733" s="15" t="s">
        <v>14051</v>
      </c>
      <c r="D733" s="15" t="s">
        <v>11361</v>
      </c>
      <c r="E733" s="14" t="s">
        <v>7483</v>
      </c>
      <c r="F733" s="15" t="s">
        <v>11362</v>
      </c>
    </row>
    <row r="734">
      <c r="A734" s="15" t="s">
        <v>18162</v>
      </c>
      <c r="B734" s="15" t="s">
        <v>14052</v>
      </c>
      <c r="C734" s="15" t="s">
        <v>14053</v>
      </c>
      <c r="D734" s="15" t="s">
        <v>11364</v>
      </c>
      <c r="E734" s="14" t="s">
        <v>7492</v>
      </c>
      <c r="F734" s="15" t="s">
        <v>11365</v>
      </c>
    </row>
    <row r="735">
      <c r="A735" s="15" t="s">
        <v>18163</v>
      </c>
      <c r="B735" s="15" t="s">
        <v>14055</v>
      </c>
      <c r="C735" s="15" t="s">
        <v>14056</v>
      </c>
      <c r="D735" s="15" t="s">
        <v>11368</v>
      </c>
      <c r="E735" s="14" t="s">
        <v>7486</v>
      </c>
      <c r="F735" s="15" t="s">
        <v>11369</v>
      </c>
    </row>
    <row r="736">
      <c r="A736" s="15" t="s">
        <v>18164</v>
      </c>
      <c r="B736" s="15" t="s">
        <v>14058</v>
      </c>
      <c r="C736" s="15" t="s">
        <v>14059</v>
      </c>
      <c r="D736" s="15" t="s">
        <v>11371</v>
      </c>
      <c r="E736" s="14" t="s">
        <v>7489</v>
      </c>
      <c r="F736" s="15" t="s">
        <v>11372</v>
      </c>
    </row>
    <row r="737">
      <c r="A737" s="15" t="s">
        <v>18165</v>
      </c>
      <c r="B737" s="15" t="s">
        <v>14061</v>
      </c>
      <c r="C737" s="15" t="s">
        <v>14062</v>
      </c>
      <c r="D737" s="15" t="s">
        <v>11374</v>
      </c>
      <c r="E737" s="14" t="s">
        <v>7492</v>
      </c>
      <c r="F737" s="15" t="s">
        <v>11375</v>
      </c>
    </row>
    <row r="738">
      <c r="A738" s="15" t="s">
        <v>18166</v>
      </c>
      <c r="B738" s="15" t="s">
        <v>14064</v>
      </c>
      <c r="C738" s="15" t="s">
        <v>14065</v>
      </c>
      <c r="D738" s="15" t="s">
        <v>11377</v>
      </c>
      <c r="E738" s="14" t="s">
        <v>7495</v>
      </c>
      <c r="F738" s="15" t="s">
        <v>11378</v>
      </c>
    </row>
    <row r="739">
      <c r="A739" s="15" t="s">
        <v>18167</v>
      </c>
      <c r="B739" s="15" t="s">
        <v>14066</v>
      </c>
      <c r="C739" s="15" t="s">
        <v>14067</v>
      </c>
    </row>
    <row r="740">
      <c r="A740" s="15" t="s">
        <v>18168</v>
      </c>
      <c r="B740" s="15" t="s">
        <v>14069</v>
      </c>
      <c r="C740" s="15" t="s">
        <v>14070</v>
      </c>
      <c r="D740" s="15" t="s">
        <v>11381</v>
      </c>
      <c r="E740" s="14" t="s">
        <v>7498</v>
      </c>
      <c r="F740" s="15" t="s">
        <v>11382</v>
      </c>
    </row>
    <row r="741">
      <c r="A741" s="15" t="s">
        <v>18169</v>
      </c>
      <c r="B741" s="15" t="s">
        <v>14072</v>
      </c>
      <c r="C741" s="15" t="s">
        <v>14073</v>
      </c>
      <c r="D741" s="15" t="s">
        <v>11384</v>
      </c>
      <c r="E741" s="14" t="s">
        <v>7501</v>
      </c>
      <c r="F741" s="15" t="s">
        <v>11385</v>
      </c>
    </row>
    <row r="742">
      <c r="A742" s="15" t="s">
        <v>18170</v>
      </c>
      <c r="B742" s="15" t="s">
        <v>14075</v>
      </c>
      <c r="C742" s="15" t="s">
        <v>13397</v>
      </c>
      <c r="D742" s="15" t="s">
        <v>11387</v>
      </c>
      <c r="E742" s="14" t="s">
        <v>7504</v>
      </c>
      <c r="F742" s="15" t="s">
        <v>11388</v>
      </c>
    </row>
    <row r="743">
      <c r="A743" s="15" t="s">
        <v>18171</v>
      </c>
      <c r="B743" s="15" t="s">
        <v>14077</v>
      </c>
      <c r="C743" s="15" t="s">
        <v>11391</v>
      </c>
      <c r="D743" s="15" t="s">
        <v>11390</v>
      </c>
      <c r="E743" s="14" t="s">
        <v>7507</v>
      </c>
      <c r="F743" s="15" t="s">
        <v>11391</v>
      </c>
    </row>
    <row r="744">
      <c r="A744" s="15" t="s">
        <v>18172</v>
      </c>
      <c r="B744" s="15" t="s">
        <v>14079</v>
      </c>
      <c r="C744" s="15" t="s">
        <v>14080</v>
      </c>
      <c r="D744" s="15" t="s">
        <v>11393</v>
      </c>
      <c r="E744" s="14" t="s">
        <v>7509</v>
      </c>
      <c r="F744" s="15" t="s">
        <v>11394</v>
      </c>
    </row>
    <row r="745">
      <c r="A745" s="15" t="s">
        <v>18173</v>
      </c>
      <c r="B745" s="15" t="s">
        <v>14041</v>
      </c>
      <c r="C745" s="15" t="s">
        <v>14042</v>
      </c>
    </row>
    <row r="746">
      <c r="A746" s="15" t="s">
        <v>18174</v>
      </c>
      <c r="B746" s="15" t="s">
        <v>14047</v>
      </c>
      <c r="C746" s="15" t="s">
        <v>14048</v>
      </c>
    </row>
    <row r="747">
      <c r="A747" s="15" t="s">
        <v>18175</v>
      </c>
      <c r="B747" s="15" t="s">
        <v>14082</v>
      </c>
      <c r="C747" s="15" t="s">
        <v>14083</v>
      </c>
      <c r="D747" s="15" t="s">
        <v>11396</v>
      </c>
      <c r="E747" s="14" t="s">
        <v>7512</v>
      </c>
      <c r="F747" s="15" t="s">
        <v>11397</v>
      </c>
    </row>
    <row r="748">
      <c r="A748" s="15" t="s">
        <v>18176</v>
      </c>
      <c r="B748" s="15" t="s">
        <v>14085</v>
      </c>
      <c r="C748" s="15" t="s">
        <v>14086</v>
      </c>
      <c r="D748" s="15" t="s">
        <v>11406</v>
      </c>
      <c r="E748" s="14" t="s">
        <v>7520</v>
      </c>
      <c r="F748" s="15" t="s">
        <v>11407</v>
      </c>
    </row>
    <row r="749">
      <c r="A749" s="15" t="s">
        <v>18177</v>
      </c>
      <c r="B749" s="15" t="s">
        <v>14088</v>
      </c>
      <c r="C749" s="15" t="s">
        <v>14089</v>
      </c>
      <c r="D749" s="15" t="s">
        <v>11408</v>
      </c>
      <c r="E749" s="14" t="s">
        <v>7523</v>
      </c>
      <c r="F749" s="15" t="s">
        <v>11409</v>
      </c>
    </row>
    <row r="750">
      <c r="A750" s="15" t="s">
        <v>18178</v>
      </c>
      <c r="B750" s="15" t="s">
        <v>14091</v>
      </c>
      <c r="C750" s="15" t="s">
        <v>14092</v>
      </c>
      <c r="D750" s="15" t="s">
        <v>11411</v>
      </c>
      <c r="E750" s="14" t="s">
        <v>7525</v>
      </c>
      <c r="F750" s="15" t="s">
        <v>11412</v>
      </c>
    </row>
    <row r="751">
      <c r="A751" s="15" t="s">
        <v>18179</v>
      </c>
      <c r="B751" s="15" t="s">
        <v>14094</v>
      </c>
      <c r="C751" s="15" t="s">
        <v>14095</v>
      </c>
      <c r="D751" s="15" t="s">
        <v>11413</v>
      </c>
      <c r="E751" s="14" t="s">
        <v>7528</v>
      </c>
      <c r="F751" s="15" t="s">
        <v>11414</v>
      </c>
    </row>
    <row r="752">
      <c r="A752" s="15" t="s">
        <v>18180</v>
      </c>
      <c r="B752" s="15" t="s">
        <v>14097</v>
      </c>
      <c r="C752" s="15" t="s">
        <v>14098</v>
      </c>
      <c r="D752" s="15" t="s">
        <v>11416</v>
      </c>
      <c r="E752" s="14" t="s">
        <v>7530</v>
      </c>
      <c r="F752" s="15" t="s">
        <v>11417</v>
      </c>
    </row>
    <row r="753">
      <c r="A753" s="15" t="s">
        <v>18181</v>
      </c>
      <c r="B753" s="15" t="s">
        <v>14100</v>
      </c>
      <c r="C753" s="15" t="s">
        <v>14101</v>
      </c>
      <c r="D753" s="15" t="s">
        <v>11418</v>
      </c>
      <c r="E753" s="14" t="s">
        <v>7533</v>
      </c>
      <c r="F753" s="15" t="s">
        <v>11419</v>
      </c>
    </row>
    <row r="754">
      <c r="A754" s="15" t="s">
        <v>18182</v>
      </c>
      <c r="B754" s="15" t="s">
        <v>14103</v>
      </c>
      <c r="C754" s="15" t="s">
        <v>14104</v>
      </c>
      <c r="D754" s="15" t="s">
        <v>11421</v>
      </c>
      <c r="E754" s="14" t="s">
        <v>7535</v>
      </c>
      <c r="F754" s="15" t="s">
        <v>11422</v>
      </c>
    </row>
    <row r="755">
      <c r="A755" s="15" t="s">
        <v>18183</v>
      </c>
      <c r="B755" s="15" t="s">
        <v>14106</v>
      </c>
      <c r="C755" s="15" t="s">
        <v>14107</v>
      </c>
      <c r="D755" s="15" t="s">
        <v>11424</v>
      </c>
      <c r="E755" s="14" t="s">
        <v>7538</v>
      </c>
      <c r="F755" s="15" t="s">
        <v>11425</v>
      </c>
    </row>
    <row r="756">
      <c r="A756" s="15" t="s">
        <v>18184</v>
      </c>
      <c r="B756" s="15" t="s">
        <v>14109</v>
      </c>
      <c r="C756" s="15" t="s">
        <v>14110</v>
      </c>
      <c r="D756" s="15" t="s">
        <v>11427</v>
      </c>
      <c r="E756" s="14" t="s">
        <v>7540</v>
      </c>
      <c r="F756" s="15" t="s">
        <v>11428</v>
      </c>
    </row>
    <row r="757">
      <c r="D757" s="15" t="s">
        <v>11430</v>
      </c>
      <c r="E757" s="14" t="s">
        <v>7543</v>
      </c>
      <c r="F757" s="15" t="s">
        <v>11431</v>
      </c>
    </row>
    <row r="758">
      <c r="A758" s="15" t="s">
        <v>18185</v>
      </c>
      <c r="B758" s="15" t="s">
        <v>14112</v>
      </c>
      <c r="C758" s="15" t="s">
        <v>14113</v>
      </c>
      <c r="D758" s="15" t="s">
        <v>11433</v>
      </c>
      <c r="E758" s="14" t="s">
        <v>7545</v>
      </c>
      <c r="F758" s="15" t="s">
        <v>11434</v>
      </c>
    </row>
    <row r="759">
      <c r="A759" s="15" t="s">
        <v>18186</v>
      </c>
      <c r="B759" s="15" t="s">
        <v>12523</v>
      </c>
      <c r="C759" s="15" t="s">
        <v>14115</v>
      </c>
      <c r="D759" s="15" t="s">
        <v>11436</v>
      </c>
      <c r="E759" s="14" t="s">
        <v>7548</v>
      </c>
      <c r="F759" s="15" t="s">
        <v>11437</v>
      </c>
    </row>
    <row r="760">
      <c r="A760" s="15" t="s">
        <v>18187</v>
      </c>
      <c r="B760" s="15" t="s">
        <v>14117</v>
      </c>
      <c r="C760" s="15" t="s">
        <v>14118</v>
      </c>
      <c r="D760" s="15" t="s">
        <v>11439</v>
      </c>
      <c r="E760" s="14" t="s">
        <v>7550</v>
      </c>
      <c r="F760" s="15" t="s">
        <v>11440</v>
      </c>
    </row>
    <row r="761">
      <c r="A761" s="15" t="s">
        <v>18188</v>
      </c>
      <c r="B761" s="15" t="s">
        <v>14120</v>
      </c>
      <c r="C761" s="15" t="s">
        <v>14121</v>
      </c>
      <c r="D761" s="15" t="s">
        <v>11442</v>
      </c>
      <c r="E761" s="14" t="s">
        <v>7553</v>
      </c>
      <c r="F761" s="15" t="s">
        <v>11443</v>
      </c>
    </row>
    <row r="762">
      <c r="A762" s="15" t="s">
        <v>18189</v>
      </c>
      <c r="B762" s="15" t="s">
        <v>14123</v>
      </c>
      <c r="C762" s="15" t="s">
        <v>14124</v>
      </c>
      <c r="D762" s="15" t="s">
        <v>11445</v>
      </c>
      <c r="E762" s="14" t="s">
        <v>7555</v>
      </c>
      <c r="F762" s="15" t="s">
        <v>11446</v>
      </c>
    </row>
    <row r="763">
      <c r="A763" s="15" t="s">
        <v>18190</v>
      </c>
      <c r="B763" s="15" t="s">
        <v>14126</v>
      </c>
      <c r="C763" s="15" t="s">
        <v>14127</v>
      </c>
      <c r="D763" s="15" t="s">
        <v>11448</v>
      </c>
      <c r="E763" s="14" t="s">
        <v>7558</v>
      </c>
      <c r="F763" s="15" t="s">
        <v>11449</v>
      </c>
    </row>
    <row r="764">
      <c r="A764" s="15" t="s">
        <v>18191</v>
      </c>
      <c r="B764" s="15" t="s">
        <v>13635</v>
      </c>
      <c r="C764" s="15" t="s">
        <v>14128</v>
      </c>
      <c r="D764" s="15" t="s">
        <v>11451</v>
      </c>
      <c r="E764" s="14" t="s">
        <v>7560</v>
      </c>
      <c r="F764" s="15" t="s">
        <v>11452</v>
      </c>
    </row>
    <row r="765">
      <c r="A765" s="15" t="s">
        <v>18192</v>
      </c>
      <c r="B765" s="15" t="s">
        <v>14130</v>
      </c>
      <c r="C765" s="15" t="s">
        <v>14131</v>
      </c>
      <c r="D765" s="15" t="s">
        <v>11453</v>
      </c>
      <c r="E765" s="14" t="s">
        <v>7562</v>
      </c>
      <c r="F765" s="15" t="s">
        <v>11454</v>
      </c>
    </row>
    <row r="766">
      <c r="A766" s="15" t="s">
        <v>18193</v>
      </c>
      <c r="B766" s="15" t="s">
        <v>14133</v>
      </c>
      <c r="C766" s="15" t="s">
        <v>14134</v>
      </c>
      <c r="D766" s="15" t="s">
        <v>11456</v>
      </c>
      <c r="E766" s="14" t="s">
        <v>7565</v>
      </c>
      <c r="F766" s="15" t="s">
        <v>11457</v>
      </c>
    </row>
    <row r="767">
      <c r="A767" s="15" t="s">
        <v>18194</v>
      </c>
      <c r="B767" s="15" t="s">
        <v>14136</v>
      </c>
      <c r="C767" s="15" t="s">
        <v>14137</v>
      </c>
      <c r="D767" s="15" t="s">
        <v>11459</v>
      </c>
      <c r="E767" s="14" t="s">
        <v>7567</v>
      </c>
      <c r="F767" s="15" t="s">
        <v>11460</v>
      </c>
    </row>
    <row r="768">
      <c r="A768" s="15" t="s">
        <v>18195</v>
      </c>
      <c r="B768" s="15" t="s">
        <v>14139</v>
      </c>
      <c r="C768" s="15" t="s">
        <v>14140</v>
      </c>
      <c r="D768" s="15" t="s">
        <v>11462</v>
      </c>
      <c r="E768" s="14" t="s">
        <v>7570</v>
      </c>
      <c r="F768" s="15" t="s">
        <v>11463</v>
      </c>
    </row>
    <row r="769">
      <c r="A769" s="15" t="s">
        <v>18196</v>
      </c>
      <c r="B769" s="15" t="s">
        <v>14142</v>
      </c>
      <c r="C769" s="15" t="s">
        <v>14143</v>
      </c>
      <c r="D769" s="15" t="s">
        <v>11465</v>
      </c>
      <c r="E769" s="14" t="s">
        <v>7573</v>
      </c>
      <c r="F769" s="15" t="s">
        <v>11466</v>
      </c>
    </row>
    <row r="770">
      <c r="A770" s="15" t="s">
        <v>18197</v>
      </c>
      <c r="B770" s="15" t="s">
        <v>14145</v>
      </c>
      <c r="C770" s="15" t="s">
        <v>14146</v>
      </c>
      <c r="D770" s="15" t="s">
        <v>11468</v>
      </c>
      <c r="E770" s="14" t="s">
        <v>7575</v>
      </c>
      <c r="F770" s="15" t="s">
        <v>11469</v>
      </c>
    </row>
    <row r="771">
      <c r="A771" s="15" t="s">
        <v>18198</v>
      </c>
      <c r="B771" s="15" t="s">
        <v>14148</v>
      </c>
      <c r="C771" s="15" t="s">
        <v>14149</v>
      </c>
      <c r="D771" s="15" t="s">
        <v>11471</v>
      </c>
      <c r="E771" s="14" t="s">
        <v>7578</v>
      </c>
      <c r="F771" s="15" t="s">
        <v>11472</v>
      </c>
    </row>
    <row r="772">
      <c r="A772" s="15" t="s">
        <v>18199</v>
      </c>
      <c r="B772" s="15" t="s">
        <v>14152</v>
      </c>
      <c r="C772" s="15" t="s">
        <v>14153</v>
      </c>
      <c r="D772" s="15" t="s">
        <v>11474</v>
      </c>
      <c r="E772" s="14" t="s">
        <v>7581</v>
      </c>
      <c r="F772" s="15" t="s">
        <v>11475</v>
      </c>
    </row>
    <row r="773">
      <c r="A773" s="15" t="s">
        <v>18200</v>
      </c>
      <c r="B773" s="15" t="s">
        <v>14156</v>
      </c>
      <c r="C773" s="15" t="s">
        <v>14157</v>
      </c>
      <c r="D773" s="15" t="s">
        <v>11477</v>
      </c>
      <c r="E773" s="14" t="s">
        <v>7584</v>
      </c>
      <c r="F773" s="15" t="s">
        <v>11478</v>
      </c>
    </row>
    <row r="774">
      <c r="D774" s="15" t="s">
        <v>11480</v>
      </c>
      <c r="E774" s="14" t="s">
        <v>7586</v>
      </c>
      <c r="F774" s="15" t="s">
        <v>11481</v>
      </c>
    </row>
    <row r="775">
      <c r="A775" s="15" t="s">
        <v>18201</v>
      </c>
      <c r="B775" s="15" t="s">
        <v>14162</v>
      </c>
      <c r="C775" s="15" t="s">
        <v>14163</v>
      </c>
      <c r="D775" s="15" t="s">
        <v>11483</v>
      </c>
      <c r="E775" s="14" t="s">
        <v>7589</v>
      </c>
      <c r="F775" s="15" t="s">
        <v>11484</v>
      </c>
    </row>
    <row r="776">
      <c r="A776" s="15" t="s">
        <v>18202</v>
      </c>
      <c r="B776" s="15" t="s">
        <v>14166</v>
      </c>
      <c r="C776" s="15" t="s">
        <v>14167</v>
      </c>
      <c r="D776" s="15" t="s">
        <v>11486</v>
      </c>
      <c r="E776" s="14" t="s">
        <v>7592</v>
      </c>
      <c r="F776" s="15" t="s">
        <v>11487</v>
      </c>
    </row>
    <row r="777">
      <c r="A777" s="15" t="s">
        <v>18203</v>
      </c>
      <c r="B777" s="15" t="s">
        <v>14170</v>
      </c>
      <c r="C777" s="15" t="s">
        <v>14171</v>
      </c>
      <c r="D777" s="15" t="s">
        <v>11489</v>
      </c>
      <c r="E777" s="14" t="s">
        <v>7594</v>
      </c>
      <c r="F777" s="15" t="s">
        <v>11490</v>
      </c>
    </row>
    <row r="778">
      <c r="A778" s="15" t="s">
        <v>18204</v>
      </c>
      <c r="B778" s="15" t="s">
        <v>14173</v>
      </c>
      <c r="C778" s="15" t="s">
        <v>14174</v>
      </c>
      <c r="D778" s="15" t="s">
        <v>11492</v>
      </c>
      <c r="E778" s="14" t="s">
        <v>7597</v>
      </c>
      <c r="F778" s="15" t="s">
        <v>11493</v>
      </c>
    </row>
    <row r="779">
      <c r="A779" s="15" t="s">
        <v>18205</v>
      </c>
      <c r="B779" s="15" t="s">
        <v>14130</v>
      </c>
      <c r="C779" s="15" t="s">
        <v>14131</v>
      </c>
      <c r="D779" s="15" t="s">
        <v>11495</v>
      </c>
      <c r="E779" s="14" t="s">
        <v>7600</v>
      </c>
      <c r="F779" s="15" t="s">
        <v>11496</v>
      </c>
    </row>
    <row r="780">
      <c r="A780" s="15" t="s">
        <v>18206</v>
      </c>
      <c r="B780" s="15" t="s">
        <v>14176</v>
      </c>
      <c r="C780" s="15" t="s">
        <v>14177</v>
      </c>
      <c r="D780" s="15" t="s">
        <v>11498</v>
      </c>
      <c r="E780" s="14" t="s">
        <v>7602</v>
      </c>
      <c r="F780" s="15" t="s">
        <v>11499</v>
      </c>
    </row>
    <row r="781">
      <c r="D781" s="15" t="s">
        <v>11501</v>
      </c>
      <c r="E781" s="14" t="s">
        <v>7604</v>
      </c>
      <c r="F781" s="15" t="s">
        <v>11502</v>
      </c>
    </row>
    <row r="782">
      <c r="A782" s="15" t="s">
        <v>18207</v>
      </c>
      <c r="B782" s="15" t="s">
        <v>13505</v>
      </c>
      <c r="C782" s="15" t="s">
        <v>10793</v>
      </c>
      <c r="D782" s="15" t="s">
        <v>11504</v>
      </c>
      <c r="E782" s="14" t="s">
        <v>7607</v>
      </c>
      <c r="F782" s="15" t="s">
        <v>11505</v>
      </c>
    </row>
    <row r="783">
      <c r="A783" s="15" t="s">
        <v>18208</v>
      </c>
      <c r="B783" s="15" t="s">
        <v>14180</v>
      </c>
      <c r="C783" s="15" t="s">
        <v>14181</v>
      </c>
      <c r="D783" s="15" t="s">
        <v>11506</v>
      </c>
      <c r="E783" s="14" t="s">
        <v>7610</v>
      </c>
      <c r="F783" s="15" t="s">
        <v>11507</v>
      </c>
    </row>
    <row r="784">
      <c r="A784" s="15" t="s">
        <v>18209</v>
      </c>
      <c r="B784" s="15" t="s">
        <v>14183</v>
      </c>
      <c r="C784" s="15" t="s">
        <v>14184</v>
      </c>
      <c r="D784" s="15" t="s">
        <v>11509</v>
      </c>
      <c r="E784" s="14" t="s">
        <v>7612</v>
      </c>
      <c r="F784" s="15" t="s">
        <v>11510</v>
      </c>
    </row>
    <row r="785">
      <c r="D785" s="15" t="s">
        <v>11512</v>
      </c>
      <c r="E785" s="14" t="s">
        <v>7615</v>
      </c>
      <c r="F785" s="15" t="s">
        <v>11513</v>
      </c>
    </row>
    <row r="786">
      <c r="D786" s="15" t="s">
        <v>11514</v>
      </c>
      <c r="E786" s="14" t="s">
        <v>7617</v>
      </c>
      <c r="F786" s="15" t="s">
        <v>11515</v>
      </c>
    </row>
    <row r="787">
      <c r="D787" s="15" t="s">
        <v>11516</v>
      </c>
      <c r="E787" s="14" t="s">
        <v>7619</v>
      </c>
      <c r="F787" s="15" t="s">
        <v>11517</v>
      </c>
    </row>
    <row r="788">
      <c r="D788" s="15" t="s">
        <v>11518</v>
      </c>
      <c r="E788" s="14" t="s">
        <v>7622</v>
      </c>
      <c r="F788" s="15" t="s">
        <v>11519</v>
      </c>
    </row>
    <row r="789">
      <c r="D789" s="15" t="s">
        <v>11520</v>
      </c>
      <c r="E789" s="14" t="s">
        <v>7624</v>
      </c>
      <c r="F789" s="15" t="s">
        <v>11521</v>
      </c>
    </row>
    <row r="790">
      <c r="D790" s="15" t="s">
        <v>11522</v>
      </c>
      <c r="E790" s="14" t="s">
        <v>7627</v>
      </c>
      <c r="F790" s="15" t="s">
        <v>11523</v>
      </c>
    </row>
    <row r="791">
      <c r="D791" s="15" t="s">
        <v>11524</v>
      </c>
      <c r="E791" s="14" t="s">
        <v>7629</v>
      </c>
      <c r="F791" s="15" t="s">
        <v>11525</v>
      </c>
    </row>
    <row r="792">
      <c r="A792" s="15" t="s">
        <v>18210</v>
      </c>
      <c r="B792" s="15" t="s">
        <v>14189</v>
      </c>
      <c r="C792" s="15" t="s">
        <v>14190</v>
      </c>
      <c r="D792" s="15" t="s">
        <v>11526</v>
      </c>
      <c r="E792" s="14" t="s">
        <v>7631</v>
      </c>
      <c r="F792" s="15" t="s">
        <v>11527</v>
      </c>
    </row>
    <row r="793">
      <c r="A793" s="15" t="s">
        <v>18211</v>
      </c>
      <c r="B793" s="15" t="s">
        <v>14192</v>
      </c>
      <c r="C793" s="15" t="s">
        <v>14193</v>
      </c>
      <c r="D793" s="15" t="s">
        <v>11529</v>
      </c>
      <c r="E793" s="14" t="s">
        <v>7634</v>
      </c>
      <c r="F793" s="15" t="s">
        <v>11530</v>
      </c>
    </row>
    <row r="794">
      <c r="A794" s="15" t="s">
        <v>18212</v>
      </c>
      <c r="B794" s="15" t="s">
        <v>14195</v>
      </c>
      <c r="C794" s="15" t="s">
        <v>14196</v>
      </c>
      <c r="D794" s="15" t="s">
        <v>11532</v>
      </c>
      <c r="E794" s="14" t="s">
        <v>7636</v>
      </c>
      <c r="F794" s="15" t="s">
        <v>11533</v>
      </c>
    </row>
    <row r="795">
      <c r="A795" s="15" t="s">
        <v>18213</v>
      </c>
      <c r="B795" s="15" t="s">
        <v>14198</v>
      </c>
      <c r="C795" s="15" t="s">
        <v>14199</v>
      </c>
      <c r="D795" s="15" t="s">
        <v>11535</v>
      </c>
      <c r="E795" s="14" t="s">
        <v>7638</v>
      </c>
      <c r="F795" s="15" t="s">
        <v>11536</v>
      </c>
    </row>
    <row r="796">
      <c r="A796" s="15" t="s">
        <v>18214</v>
      </c>
      <c r="B796" s="15" t="s">
        <v>14201</v>
      </c>
      <c r="C796" s="15" t="s">
        <v>14202</v>
      </c>
      <c r="D796" s="15" t="s">
        <v>11538</v>
      </c>
      <c r="E796" s="14" t="s">
        <v>7641</v>
      </c>
      <c r="F796" s="15" t="s">
        <v>11539</v>
      </c>
    </row>
    <row r="797">
      <c r="A797" s="15" t="s">
        <v>18215</v>
      </c>
      <c r="B797" s="15" t="s">
        <v>14204</v>
      </c>
      <c r="C797" s="15" t="s">
        <v>14205</v>
      </c>
      <c r="D797" s="15" t="s">
        <v>11541</v>
      </c>
      <c r="E797" s="14" t="s">
        <v>7644</v>
      </c>
      <c r="F797" s="15" t="s">
        <v>11542</v>
      </c>
    </row>
    <row r="798">
      <c r="A798" s="15" t="s">
        <v>18216</v>
      </c>
      <c r="B798" s="15" t="s">
        <v>14207</v>
      </c>
      <c r="C798" s="15" t="s">
        <v>14208</v>
      </c>
      <c r="D798" s="15" t="s">
        <v>11544</v>
      </c>
      <c r="E798" s="14" t="s">
        <v>7646</v>
      </c>
      <c r="F798" s="15" t="s">
        <v>11545</v>
      </c>
    </row>
    <row r="799">
      <c r="A799" s="15" t="s">
        <v>18217</v>
      </c>
      <c r="B799" s="15" t="s">
        <v>14210</v>
      </c>
      <c r="C799" s="15" t="s">
        <v>14211</v>
      </c>
      <c r="D799" s="15" t="s">
        <v>11547</v>
      </c>
      <c r="E799" s="14" t="s">
        <v>7648</v>
      </c>
      <c r="F799" s="15" t="s">
        <v>11548</v>
      </c>
    </row>
    <row r="800">
      <c r="A800" s="15" t="s">
        <v>18218</v>
      </c>
      <c r="B800" s="15" t="s">
        <v>14213</v>
      </c>
      <c r="C800" s="15" t="s">
        <v>14214</v>
      </c>
      <c r="D800" s="15" t="s">
        <v>11550</v>
      </c>
      <c r="E800" s="14" t="s">
        <v>7651</v>
      </c>
      <c r="F800" s="15" t="s">
        <v>11551</v>
      </c>
    </row>
    <row r="801">
      <c r="A801" s="15" t="s">
        <v>18219</v>
      </c>
      <c r="B801" s="15" t="s">
        <v>14216</v>
      </c>
      <c r="C801" s="15" t="s">
        <v>14217</v>
      </c>
      <c r="D801" s="15" t="s">
        <v>11553</v>
      </c>
      <c r="E801" s="14" t="s">
        <v>7653</v>
      </c>
      <c r="F801" s="15" t="s">
        <v>11554</v>
      </c>
    </row>
    <row r="802">
      <c r="A802" s="15" t="s">
        <v>18220</v>
      </c>
      <c r="B802" s="15" t="s">
        <v>14219</v>
      </c>
      <c r="C802" s="15" t="s">
        <v>14220</v>
      </c>
      <c r="D802" s="15" t="s">
        <v>11555</v>
      </c>
      <c r="E802" s="14" t="s">
        <v>7655</v>
      </c>
      <c r="F802" s="15" t="s">
        <v>11556</v>
      </c>
    </row>
    <row r="803">
      <c r="A803" s="15" t="s">
        <v>18221</v>
      </c>
      <c r="B803" s="15" t="s">
        <v>14222</v>
      </c>
      <c r="C803" s="15" t="s">
        <v>14223</v>
      </c>
      <c r="D803" s="15" t="s">
        <v>11558</v>
      </c>
      <c r="E803" s="14" t="s">
        <v>7657</v>
      </c>
      <c r="F803" s="15" t="s">
        <v>11559</v>
      </c>
    </row>
    <row r="804">
      <c r="A804" s="15" t="s">
        <v>18222</v>
      </c>
      <c r="B804" s="15" t="s">
        <v>14225</v>
      </c>
      <c r="C804" s="15" t="s">
        <v>14226</v>
      </c>
      <c r="D804" s="15" t="s">
        <v>11561</v>
      </c>
      <c r="E804" s="14" t="s">
        <v>7660</v>
      </c>
      <c r="F804" s="15" t="s">
        <v>11562</v>
      </c>
    </row>
    <row r="805">
      <c r="A805" s="15" t="s">
        <v>18223</v>
      </c>
      <c r="B805" s="15" t="s">
        <v>14228</v>
      </c>
      <c r="C805" s="15" t="s">
        <v>14229</v>
      </c>
      <c r="D805" s="15" t="s">
        <v>11564</v>
      </c>
      <c r="E805" s="14" t="s">
        <v>7662</v>
      </c>
      <c r="F805" s="15" t="s">
        <v>11565</v>
      </c>
    </row>
    <row r="806">
      <c r="A806" s="15" t="s">
        <v>18224</v>
      </c>
      <c r="B806" s="15" t="s">
        <v>14230</v>
      </c>
      <c r="C806" s="15" t="s">
        <v>14231</v>
      </c>
      <c r="D806" s="15" t="s">
        <v>11567</v>
      </c>
      <c r="E806" s="14" t="s">
        <v>7665</v>
      </c>
      <c r="F806" s="15" t="s">
        <v>11568</v>
      </c>
    </row>
    <row r="807">
      <c r="A807" s="15" t="s">
        <v>18225</v>
      </c>
      <c r="B807" s="15" t="s">
        <v>14233</v>
      </c>
      <c r="C807" s="15" t="s">
        <v>14234</v>
      </c>
      <c r="D807" s="15" t="s">
        <v>11569</v>
      </c>
      <c r="E807" s="14" t="s">
        <v>7667</v>
      </c>
      <c r="F807" s="15" t="s">
        <v>11570</v>
      </c>
    </row>
    <row r="808">
      <c r="A808" s="15" t="s">
        <v>18226</v>
      </c>
      <c r="B808" s="15" t="s">
        <v>14236</v>
      </c>
      <c r="C808" s="15" t="s">
        <v>14237</v>
      </c>
      <c r="D808" s="15" t="s">
        <v>11571</v>
      </c>
      <c r="E808" s="14" t="s">
        <v>7669</v>
      </c>
      <c r="F808" s="15" t="s">
        <v>11572</v>
      </c>
    </row>
    <row r="809">
      <c r="A809" s="15" t="s">
        <v>18227</v>
      </c>
      <c r="B809" s="15" t="s">
        <v>14239</v>
      </c>
      <c r="C809" s="15" t="s">
        <v>14240</v>
      </c>
      <c r="D809" s="15" t="s">
        <v>11573</v>
      </c>
      <c r="E809" s="14" t="s">
        <v>7671</v>
      </c>
      <c r="F809" s="15" t="s">
        <v>11574</v>
      </c>
    </row>
    <row r="810">
      <c r="A810" s="15" t="s">
        <v>18228</v>
      </c>
      <c r="B810" s="15" t="s">
        <v>14242</v>
      </c>
      <c r="C810" s="15" t="s">
        <v>14243</v>
      </c>
      <c r="D810" s="15" t="s">
        <v>11576</v>
      </c>
      <c r="E810" s="14" t="s">
        <v>7673</v>
      </c>
      <c r="F810" s="15" t="s">
        <v>11577</v>
      </c>
    </row>
    <row r="811">
      <c r="A811" s="15" t="s">
        <v>18229</v>
      </c>
      <c r="B811" s="15" t="s">
        <v>14245</v>
      </c>
      <c r="C811" s="15" t="s">
        <v>14246</v>
      </c>
      <c r="D811" s="15" t="s">
        <v>11579</v>
      </c>
      <c r="E811" s="14" t="s">
        <v>7675</v>
      </c>
      <c r="F811" s="15" t="s">
        <v>11580</v>
      </c>
    </row>
    <row r="812">
      <c r="A812" s="15" t="s">
        <v>18230</v>
      </c>
      <c r="B812" s="15" t="s">
        <v>14248</v>
      </c>
      <c r="C812" s="15" t="s">
        <v>14249</v>
      </c>
      <c r="D812" s="15" t="s">
        <v>11582</v>
      </c>
      <c r="E812" s="14" t="s">
        <v>7677</v>
      </c>
      <c r="F812" s="15" t="s">
        <v>11583</v>
      </c>
    </row>
    <row r="813">
      <c r="A813" s="15" t="s">
        <v>18231</v>
      </c>
      <c r="B813" s="15" t="s">
        <v>14251</v>
      </c>
      <c r="C813" s="15" t="s">
        <v>14252</v>
      </c>
      <c r="D813" s="15" t="s">
        <v>11585</v>
      </c>
      <c r="E813" s="14" t="s">
        <v>7679</v>
      </c>
      <c r="F813" s="15" t="s">
        <v>11586</v>
      </c>
    </row>
    <row r="814">
      <c r="A814" s="15" t="s">
        <v>18232</v>
      </c>
      <c r="B814" s="15" t="s">
        <v>14254</v>
      </c>
      <c r="C814" s="15" t="s">
        <v>14255</v>
      </c>
      <c r="D814" s="15" t="s">
        <v>11587</v>
      </c>
      <c r="E814" s="14" t="s">
        <v>7681</v>
      </c>
      <c r="F814" s="15" t="s">
        <v>11588</v>
      </c>
    </row>
    <row r="815">
      <c r="A815" s="15" t="s">
        <v>18233</v>
      </c>
      <c r="B815" s="15" t="s">
        <v>14257</v>
      </c>
      <c r="C815" s="15" t="s">
        <v>14258</v>
      </c>
      <c r="D815" s="15" t="s">
        <v>11589</v>
      </c>
      <c r="E815" s="14" t="s">
        <v>7684</v>
      </c>
      <c r="F815" s="15" t="s">
        <v>11590</v>
      </c>
    </row>
    <row r="816">
      <c r="D816" s="15" t="s">
        <v>11592</v>
      </c>
      <c r="E816" s="14" t="s">
        <v>7686</v>
      </c>
      <c r="F816" s="15" t="s">
        <v>11593</v>
      </c>
    </row>
    <row r="817">
      <c r="A817" s="15" t="s">
        <v>18234</v>
      </c>
      <c r="B817" s="15" t="s">
        <v>14259</v>
      </c>
      <c r="C817" s="15" t="s">
        <v>14260</v>
      </c>
      <c r="D817" s="15" t="s">
        <v>11595</v>
      </c>
      <c r="E817" s="14" t="s">
        <v>7688</v>
      </c>
      <c r="F817" s="15" t="s">
        <v>11596</v>
      </c>
    </row>
    <row r="818">
      <c r="A818" s="15" t="s">
        <v>18235</v>
      </c>
      <c r="B818" s="15" t="s">
        <v>14262</v>
      </c>
      <c r="C818" s="15" t="s">
        <v>14263</v>
      </c>
      <c r="D818" s="15" t="s">
        <v>11598</v>
      </c>
      <c r="E818" s="14" t="s">
        <v>7690</v>
      </c>
      <c r="F818" s="15" t="s">
        <v>11599</v>
      </c>
    </row>
    <row r="819">
      <c r="A819" s="15" t="s">
        <v>18236</v>
      </c>
      <c r="B819" s="15" t="s">
        <v>14264</v>
      </c>
      <c r="C819" s="15" t="s">
        <v>14265</v>
      </c>
      <c r="D819" s="15" t="s">
        <v>11601</v>
      </c>
      <c r="E819" s="14" t="s">
        <v>7692</v>
      </c>
      <c r="F819" s="15" t="s">
        <v>11602</v>
      </c>
    </row>
    <row r="820">
      <c r="A820" s="15" t="s">
        <v>18237</v>
      </c>
      <c r="B820" s="15" t="s">
        <v>14267</v>
      </c>
      <c r="C820" s="15" t="s">
        <v>14268</v>
      </c>
      <c r="D820" s="15" t="s">
        <v>11604</v>
      </c>
      <c r="E820" s="14" t="s">
        <v>7694</v>
      </c>
      <c r="F820" s="15" t="s">
        <v>11605</v>
      </c>
    </row>
    <row r="821">
      <c r="A821" s="15" t="s">
        <v>18238</v>
      </c>
      <c r="B821" s="15" t="s">
        <v>14270</v>
      </c>
      <c r="C821" s="15" t="s">
        <v>14271</v>
      </c>
      <c r="D821" s="15" t="s">
        <v>11607</v>
      </c>
      <c r="E821" s="14" t="s">
        <v>7696</v>
      </c>
      <c r="F821" s="15" t="s">
        <v>11608</v>
      </c>
    </row>
    <row r="822">
      <c r="A822" s="15" t="s">
        <v>18239</v>
      </c>
      <c r="B822" s="15" t="s">
        <v>14273</v>
      </c>
      <c r="C822" s="15" t="s">
        <v>14274</v>
      </c>
      <c r="D822" s="15" t="s">
        <v>11610</v>
      </c>
      <c r="E822" s="14" t="s">
        <v>7698</v>
      </c>
      <c r="F822" s="15" t="s">
        <v>11611</v>
      </c>
    </row>
    <row r="823">
      <c r="D823" s="15" t="s">
        <v>11613</v>
      </c>
      <c r="E823" s="14" t="s">
        <v>7700</v>
      </c>
      <c r="F823" s="15" t="s">
        <v>11614</v>
      </c>
    </row>
    <row r="824">
      <c r="A824" s="15" t="s">
        <v>18240</v>
      </c>
      <c r="B824" s="15" t="s">
        <v>14275</v>
      </c>
      <c r="C824" s="15" t="s">
        <v>14276</v>
      </c>
      <c r="D824" s="15" t="s">
        <v>11616</v>
      </c>
      <c r="E824" s="14" t="s">
        <v>7702</v>
      </c>
      <c r="F824" s="15" t="s">
        <v>11617</v>
      </c>
    </row>
    <row r="825">
      <c r="A825" s="15" t="s">
        <v>18241</v>
      </c>
      <c r="B825" s="15" t="s">
        <v>14278</v>
      </c>
      <c r="C825" s="15" t="s">
        <v>14279</v>
      </c>
      <c r="D825" s="15" t="s">
        <v>11619</v>
      </c>
      <c r="E825" s="14" t="s">
        <v>7704</v>
      </c>
      <c r="F825" s="15" t="s">
        <v>11620</v>
      </c>
    </row>
    <row r="826">
      <c r="A826" s="15" t="s">
        <v>18242</v>
      </c>
      <c r="B826" s="15" t="s">
        <v>14281</v>
      </c>
      <c r="C826" s="15" t="s">
        <v>14282</v>
      </c>
      <c r="D826" s="15" t="s">
        <v>11622</v>
      </c>
      <c r="E826" s="14" t="s">
        <v>7707</v>
      </c>
      <c r="F826" s="15" t="s">
        <v>11623</v>
      </c>
    </row>
    <row r="827">
      <c r="A827" s="15" t="s">
        <v>18243</v>
      </c>
      <c r="B827" s="15" t="s">
        <v>14284</v>
      </c>
      <c r="C827" s="15" t="s">
        <v>14285</v>
      </c>
      <c r="D827" s="15" t="s">
        <v>11624</v>
      </c>
      <c r="E827" s="14" t="s">
        <v>7709</v>
      </c>
      <c r="F827" s="15" t="s">
        <v>11625</v>
      </c>
    </row>
    <row r="828">
      <c r="A828" s="15" t="s">
        <v>18244</v>
      </c>
      <c r="B828" s="15" t="s">
        <v>14287</v>
      </c>
      <c r="C828" s="15" t="s">
        <v>14288</v>
      </c>
      <c r="D828" s="15" t="s">
        <v>11627</v>
      </c>
      <c r="E828" s="14" t="s">
        <v>7711</v>
      </c>
      <c r="F828" s="15" t="s">
        <v>11628</v>
      </c>
    </row>
    <row r="829">
      <c r="A829" s="15" t="s">
        <v>18245</v>
      </c>
      <c r="B829" s="15" t="s">
        <v>14289</v>
      </c>
      <c r="C829" s="15" t="s">
        <v>14290</v>
      </c>
      <c r="D829" s="15" t="s">
        <v>11631</v>
      </c>
      <c r="E829" s="14" t="s">
        <v>7713</v>
      </c>
      <c r="F829" s="15" t="s">
        <v>11632</v>
      </c>
    </row>
    <row r="830">
      <c r="A830" s="15" t="s">
        <v>18246</v>
      </c>
      <c r="B830" s="15" t="s">
        <v>14291</v>
      </c>
      <c r="C830" s="15" t="s">
        <v>14292</v>
      </c>
      <c r="D830" s="15" t="s">
        <v>11634</v>
      </c>
      <c r="E830" s="14" t="s">
        <v>7715</v>
      </c>
      <c r="F830" s="15" t="s">
        <v>11635</v>
      </c>
    </row>
    <row r="831">
      <c r="A831" s="15" t="s">
        <v>18247</v>
      </c>
      <c r="B831" s="15" t="s">
        <v>14293</v>
      </c>
      <c r="C831" s="15" t="s">
        <v>14294</v>
      </c>
      <c r="D831" s="15" t="s">
        <v>11637</v>
      </c>
      <c r="E831" s="14" t="s">
        <v>7717</v>
      </c>
      <c r="F831" s="15" t="s">
        <v>11638</v>
      </c>
    </row>
    <row r="832">
      <c r="A832" s="15" t="s">
        <v>18248</v>
      </c>
      <c r="B832" s="15" t="s">
        <v>14295</v>
      </c>
      <c r="C832" s="15" t="s">
        <v>14296</v>
      </c>
      <c r="D832" s="15" t="s">
        <v>11640</v>
      </c>
      <c r="E832" s="14" t="s">
        <v>7719</v>
      </c>
      <c r="F832" s="15" t="s">
        <v>11641</v>
      </c>
    </row>
    <row r="833">
      <c r="A833" s="15" t="s">
        <v>18249</v>
      </c>
      <c r="B833" s="15" t="s">
        <v>14297</v>
      </c>
      <c r="C833" s="15" t="s">
        <v>14298</v>
      </c>
      <c r="D833" s="15" t="s">
        <v>11643</v>
      </c>
      <c r="E833" s="14" t="s">
        <v>7721</v>
      </c>
      <c r="F833" s="15" t="s">
        <v>11644</v>
      </c>
    </row>
    <row r="834">
      <c r="A834" s="15" t="s">
        <v>18250</v>
      </c>
      <c r="B834" s="15" t="s">
        <v>14299</v>
      </c>
      <c r="C834" s="15" t="s">
        <v>14300</v>
      </c>
      <c r="D834" s="15" t="s">
        <v>11646</v>
      </c>
      <c r="E834" s="14" t="s">
        <v>7723</v>
      </c>
      <c r="F834" s="15" t="s">
        <v>11647</v>
      </c>
    </row>
    <row r="835">
      <c r="A835" s="15" t="s">
        <v>18251</v>
      </c>
      <c r="B835" s="15" t="s">
        <v>14301</v>
      </c>
      <c r="C835" s="15" t="s">
        <v>14302</v>
      </c>
      <c r="D835" s="15" t="s">
        <v>11649</v>
      </c>
      <c r="E835" s="14" t="s">
        <v>7725</v>
      </c>
      <c r="F835" s="15" t="s">
        <v>11650</v>
      </c>
    </row>
    <row r="836">
      <c r="A836" s="15" t="s">
        <v>18252</v>
      </c>
      <c r="B836" s="15" t="s">
        <v>14303</v>
      </c>
      <c r="C836" s="15" t="s">
        <v>14304</v>
      </c>
      <c r="D836" s="15" t="s">
        <v>11652</v>
      </c>
      <c r="E836" s="14" t="s">
        <v>7727</v>
      </c>
      <c r="F836" s="15" t="s">
        <v>11653</v>
      </c>
    </row>
    <row r="837">
      <c r="A837" s="15" t="s">
        <v>18253</v>
      </c>
      <c r="B837" s="15" t="s">
        <v>14305</v>
      </c>
      <c r="C837" s="15" t="s">
        <v>14306</v>
      </c>
      <c r="D837" s="15" t="s">
        <v>11655</v>
      </c>
      <c r="E837" s="14" t="s">
        <v>7729</v>
      </c>
      <c r="F837" s="15" t="s">
        <v>11656</v>
      </c>
    </row>
    <row r="838">
      <c r="A838" s="15" t="s">
        <v>18254</v>
      </c>
      <c r="B838" s="15" t="s">
        <v>14307</v>
      </c>
      <c r="C838" s="15" t="s">
        <v>14308</v>
      </c>
      <c r="D838" s="15" t="s">
        <v>11658</v>
      </c>
      <c r="E838" s="14" t="s">
        <v>7731</v>
      </c>
      <c r="F838" s="15" t="s">
        <v>11659</v>
      </c>
    </row>
    <row r="839">
      <c r="A839" s="15" t="s">
        <v>18255</v>
      </c>
      <c r="B839" s="15" t="s">
        <v>14309</v>
      </c>
      <c r="C839" s="15" t="s">
        <v>14310</v>
      </c>
      <c r="D839" s="15" t="s">
        <v>11661</v>
      </c>
      <c r="E839" s="14" t="s">
        <v>7734</v>
      </c>
      <c r="F839" s="15" t="s">
        <v>11662</v>
      </c>
    </row>
    <row r="840">
      <c r="A840" s="15" t="s">
        <v>18256</v>
      </c>
      <c r="B840" s="15" t="s">
        <v>14311</v>
      </c>
      <c r="C840" s="15" t="s">
        <v>14312</v>
      </c>
      <c r="D840" s="15" t="s">
        <v>11664</v>
      </c>
      <c r="E840" s="14" t="s">
        <v>7736</v>
      </c>
      <c r="F840" s="15" t="s">
        <v>11665</v>
      </c>
    </row>
    <row r="841">
      <c r="A841" s="15" t="s">
        <v>18257</v>
      </c>
      <c r="B841" s="15" t="s">
        <v>14314</v>
      </c>
      <c r="C841" s="15" t="s">
        <v>14315</v>
      </c>
      <c r="D841" s="15" t="s">
        <v>11667</v>
      </c>
      <c r="E841" s="14" t="s">
        <v>7738</v>
      </c>
      <c r="F841" s="15" t="s">
        <v>11668</v>
      </c>
    </row>
    <row r="842">
      <c r="A842" s="15" t="s">
        <v>18258</v>
      </c>
      <c r="B842" s="15" t="s">
        <v>14318</v>
      </c>
      <c r="C842" s="15" t="s">
        <v>14319</v>
      </c>
      <c r="D842" s="15" t="s">
        <v>11670</v>
      </c>
      <c r="E842" s="14" t="s">
        <v>7740</v>
      </c>
      <c r="F842" s="15" t="s">
        <v>11671</v>
      </c>
    </row>
    <row r="843">
      <c r="A843" s="15" t="s">
        <v>18259</v>
      </c>
      <c r="B843" s="15" t="s">
        <v>14320</v>
      </c>
      <c r="C843" s="15" t="s">
        <v>14321</v>
      </c>
      <c r="D843" s="15" t="s">
        <v>11673</v>
      </c>
      <c r="E843" s="14" t="s">
        <v>7743</v>
      </c>
      <c r="F843" s="15" t="s">
        <v>11674</v>
      </c>
    </row>
    <row r="844">
      <c r="A844" s="15" t="s">
        <v>18260</v>
      </c>
      <c r="B844" s="15" t="s">
        <v>14324</v>
      </c>
      <c r="C844" s="15" t="s">
        <v>14325</v>
      </c>
      <c r="D844" s="15" t="s">
        <v>11676</v>
      </c>
      <c r="E844" s="14" t="s">
        <v>7837</v>
      </c>
      <c r="F844" s="15" t="s">
        <v>11677</v>
      </c>
    </row>
    <row r="845">
      <c r="A845" s="15" t="s">
        <v>18261</v>
      </c>
      <c r="B845" s="15" t="s">
        <v>14326</v>
      </c>
      <c r="C845" s="15" t="s">
        <v>14327</v>
      </c>
      <c r="D845" s="15" t="s">
        <v>11679</v>
      </c>
      <c r="E845" s="14" t="s">
        <v>7841</v>
      </c>
      <c r="F845" s="15" t="s">
        <v>11680</v>
      </c>
    </row>
    <row r="846">
      <c r="A846" s="15" t="s">
        <v>18262</v>
      </c>
      <c r="B846" s="15" t="s">
        <v>14328</v>
      </c>
      <c r="C846" s="15" t="s">
        <v>14329</v>
      </c>
      <c r="D846" s="15" t="s">
        <v>11682</v>
      </c>
      <c r="E846" s="14" t="s">
        <v>7747</v>
      </c>
      <c r="F846" s="15" t="s">
        <v>11683</v>
      </c>
    </row>
    <row r="847">
      <c r="A847" s="15" t="s">
        <v>18263</v>
      </c>
      <c r="B847" s="15" t="s">
        <v>14330</v>
      </c>
      <c r="C847" s="15" t="s">
        <v>14331</v>
      </c>
      <c r="D847" s="15" t="s">
        <v>11685</v>
      </c>
      <c r="E847" s="14" t="s">
        <v>7749</v>
      </c>
      <c r="F847" s="15" t="s">
        <v>11686</v>
      </c>
    </row>
    <row r="848">
      <c r="A848" s="15" t="s">
        <v>18264</v>
      </c>
      <c r="B848" s="15" t="s">
        <v>14332</v>
      </c>
      <c r="C848" s="15" t="s">
        <v>14333</v>
      </c>
      <c r="D848" s="15" t="s">
        <v>11688</v>
      </c>
      <c r="E848" s="14" t="s">
        <v>7751</v>
      </c>
      <c r="F848" s="15" t="s">
        <v>11689</v>
      </c>
    </row>
    <row r="849">
      <c r="A849" s="15" t="s">
        <v>18265</v>
      </c>
      <c r="B849" s="15" t="s">
        <v>14334</v>
      </c>
      <c r="C849" s="15" t="s">
        <v>14335</v>
      </c>
      <c r="D849" s="15" t="s">
        <v>11691</v>
      </c>
      <c r="E849" s="14" t="s">
        <v>7753</v>
      </c>
      <c r="F849" s="15" t="s">
        <v>11692</v>
      </c>
    </row>
    <row r="850">
      <c r="A850" s="15" t="s">
        <v>18266</v>
      </c>
      <c r="B850" s="15" t="s">
        <v>14336</v>
      </c>
      <c r="C850" s="15" t="s">
        <v>14337</v>
      </c>
      <c r="D850" s="15" t="s">
        <v>11694</v>
      </c>
      <c r="E850" s="14" t="s">
        <v>7755</v>
      </c>
      <c r="F850" s="15" t="s">
        <v>11695</v>
      </c>
    </row>
    <row r="851">
      <c r="A851" s="15" t="s">
        <v>18267</v>
      </c>
      <c r="B851" s="15" t="s">
        <v>14338</v>
      </c>
      <c r="C851" s="15" t="s">
        <v>14339</v>
      </c>
      <c r="D851" s="15" t="s">
        <v>11697</v>
      </c>
      <c r="E851" s="14" t="s">
        <v>7757</v>
      </c>
      <c r="F851" s="15" t="s">
        <v>11698</v>
      </c>
    </row>
    <row r="852">
      <c r="A852" s="15" t="s">
        <v>18268</v>
      </c>
      <c r="B852" s="15" t="s">
        <v>14340</v>
      </c>
      <c r="C852" s="15" t="s">
        <v>14341</v>
      </c>
      <c r="D852" s="15" t="s">
        <v>11700</v>
      </c>
      <c r="E852" s="14" t="s">
        <v>7759</v>
      </c>
      <c r="F852" s="15" t="s">
        <v>11701</v>
      </c>
    </row>
    <row r="853">
      <c r="A853" s="15" t="s">
        <v>18269</v>
      </c>
      <c r="B853" s="15" t="s">
        <v>14342</v>
      </c>
      <c r="C853" s="15" t="s">
        <v>14343</v>
      </c>
      <c r="D853" s="15" t="s">
        <v>11703</v>
      </c>
      <c r="E853" s="14" t="s">
        <v>7761</v>
      </c>
      <c r="F853" s="15" t="s">
        <v>11704</v>
      </c>
    </row>
    <row r="854">
      <c r="A854" s="15" t="s">
        <v>18270</v>
      </c>
      <c r="B854" s="15" t="s">
        <v>14344</v>
      </c>
      <c r="C854" s="15" t="s">
        <v>14345</v>
      </c>
      <c r="D854" s="15" t="s">
        <v>11706</v>
      </c>
      <c r="E854" s="14" t="s">
        <v>7763</v>
      </c>
      <c r="F854" s="15" t="s">
        <v>11707</v>
      </c>
    </row>
    <row r="855">
      <c r="A855" s="15" t="s">
        <v>18271</v>
      </c>
      <c r="B855" s="15" t="s">
        <v>14346</v>
      </c>
      <c r="C855" s="15" t="s">
        <v>14347</v>
      </c>
      <c r="D855" s="15" t="s">
        <v>11709</v>
      </c>
      <c r="E855" s="14" t="s">
        <v>7765</v>
      </c>
      <c r="F855" s="15" t="s">
        <v>11710</v>
      </c>
    </row>
    <row r="856">
      <c r="A856" s="15" t="s">
        <v>18272</v>
      </c>
      <c r="B856" s="15" t="s">
        <v>14348</v>
      </c>
      <c r="C856" s="15" t="s">
        <v>14349</v>
      </c>
      <c r="D856" s="15" t="s">
        <v>11712</v>
      </c>
      <c r="E856" s="14" t="s">
        <v>7767</v>
      </c>
      <c r="F856" s="15" t="s">
        <v>11713</v>
      </c>
    </row>
    <row r="857">
      <c r="A857" s="15" t="s">
        <v>18273</v>
      </c>
      <c r="B857" s="15" t="s">
        <v>14350</v>
      </c>
      <c r="C857" s="15" t="s">
        <v>14351</v>
      </c>
      <c r="D857" s="15" t="s">
        <v>11715</v>
      </c>
      <c r="E857" s="14" t="s">
        <v>7769</v>
      </c>
      <c r="F857" s="15" t="s">
        <v>11716</v>
      </c>
    </row>
    <row r="858">
      <c r="A858" s="15" t="s">
        <v>18274</v>
      </c>
      <c r="B858" s="15" t="s">
        <v>14352</v>
      </c>
      <c r="C858" s="15" t="s">
        <v>14353</v>
      </c>
      <c r="D858" s="15" t="s">
        <v>11718</v>
      </c>
      <c r="E858" s="14" t="s">
        <v>7771</v>
      </c>
      <c r="F858" s="15" t="s">
        <v>11719</v>
      </c>
    </row>
    <row r="859">
      <c r="A859" s="15" t="s">
        <v>18275</v>
      </c>
      <c r="B859" s="15" t="s">
        <v>14354</v>
      </c>
      <c r="C859" s="15" t="s">
        <v>14355</v>
      </c>
      <c r="D859" s="15" t="s">
        <v>11721</v>
      </c>
      <c r="E859" s="14" t="s">
        <v>7773</v>
      </c>
      <c r="F859" s="15" t="s">
        <v>11722</v>
      </c>
    </row>
    <row r="860">
      <c r="A860" s="15" t="s">
        <v>18276</v>
      </c>
      <c r="B860" s="15" t="s">
        <v>14356</v>
      </c>
      <c r="C860" s="15" t="s">
        <v>14357</v>
      </c>
      <c r="D860" s="15" t="s">
        <v>11724</v>
      </c>
      <c r="E860" s="14" t="s">
        <v>7775</v>
      </c>
      <c r="F860" s="15" t="s">
        <v>11725</v>
      </c>
    </row>
    <row r="861">
      <c r="A861" s="15" t="s">
        <v>18277</v>
      </c>
      <c r="B861" s="15" t="s">
        <v>14359</v>
      </c>
      <c r="C861" s="15" t="s">
        <v>14360</v>
      </c>
      <c r="D861" s="15" t="s">
        <v>11727</v>
      </c>
      <c r="E861" s="14" t="s">
        <v>7777</v>
      </c>
      <c r="F861" s="15" t="s">
        <v>11728</v>
      </c>
    </row>
    <row r="862">
      <c r="A862" s="15" t="s">
        <v>18278</v>
      </c>
      <c r="B862" s="15" t="s">
        <v>14363</v>
      </c>
      <c r="C862" s="15" t="s">
        <v>11731</v>
      </c>
      <c r="D862" s="15" t="s">
        <v>11730</v>
      </c>
      <c r="E862" s="14" t="s">
        <v>7780</v>
      </c>
      <c r="F862" s="15" t="s">
        <v>11731</v>
      </c>
    </row>
    <row r="863">
      <c r="A863" s="15" t="s">
        <v>18279</v>
      </c>
      <c r="B863" s="15" t="s">
        <v>14365</v>
      </c>
      <c r="C863" s="15" t="s">
        <v>14366</v>
      </c>
      <c r="D863" s="15" t="s">
        <v>11733</v>
      </c>
      <c r="E863" s="14" t="s">
        <v>7783</v>
      </c>
      <c r="F863" s="15" t="s">
        <v>11734</v>
      </c>
    </row>
    <row r="864">
      <c r="A864" s="15" t="s">
        <v>18280</v>
      </c>
      <c r="B864" s="15" t="s">
        <v>14368</v>
      </c>
      <c r="C864" s="15" t="s">
        <v>14369</v>
      </c>
      <c r="D864" s="15" t="s">
        <v>11736</v>
      </c>
      <c r="E864" s="14" t="s">
        <v>7785</v>
      </c>
      <c r="F864" s="15" t="s">
        <v>11737</v>
      </c>
    </row>
    <row r="865">
      <c r="A865" s="15" t="s">
        <v>18281</v>
      </c>
      <c r="B865" s="15" t="s">
        <v>14371</v>
      </c>
      <c r="C865" s="15" t="s">
        <v>14372</v>
      </c>
      <c r="D865" s="15" t="s">
        <v>11739</v>
      </c>
      <c r="E865" s="14" t="s">
        <v>7788</v>
      </c>
      <c r="F865" s="15" t="s">
        <v>11740</v>
      </c>
    </row>
    <row r="866">
      <c r="D866" s="15" t="s">
        <v>11742</v>
      </c>
      <c r="E866" s="14" t="s">
        <v>7790</v>
      </c>
      <c r="F866" s="15" t="s">
        <v>11743</v>
      </c>
    </row>
    <row r="867">
      <c r="D867" s="15" t="s">
        <v>11745</v>
      </c>
      <c r="E867" s="14" t="s">
        <v>7793</v>
      </c>
      <c r="F867" s="15" t="s">
        <v>11746</v>
      </c>
    </row>
    <row r="868">
      <c r="A868" s="15" t="s">
        <v>18282</v>
      </c>
      <c r="B868" s="15" t="s">
        <v>14375</v>
      </c>
      <c r="C868" s="15" t="s">
        <v>14376</v>
      </c>
      <c r="D868" s="15" t="s">
        <v>11748</v>
      </c>
      <c r="E868" s="14" t="s">
        <v>7795</v>
      </c>
      <c r="F868" s="15" t="s">
        <v>11749</v>
      </c>
    </row>
    <row r="869">
      <c r="D869" s="15" t="s">
        <v>11751</v>
      </c>
      <c r="E869" s="14" t="s">
        <v>7798</v>
      </c>
      <c r="F869" s="15" t="s">
        <v>11752</v>
      </c>
    </row>
    <row r="870">
      <c r="A870" s="15" t="s">
        <v>18283</v>
      </c>
      <c r="B870" s="15" t="s">
        <v>14379</v>
      </c>
      <c r="C870" s="15" t="s">
        <v>14380</v>
      </c>
      <c r="D870" s="15" t="s">
        <v>11754</v>
      </c>
      <c r="E870" s="14" t="s">
        <v>7801</v>
      </c>
      <c r="F870" s="15" t="s">
        <v>11755</v>
      </c>
    </row>
    <row r="871">
      <c r="D871" s="15" t="s">
        <v>11757</v>
      </c>
      <c r="E871" s="14" t="s">
        <v>7803</v>
      </c>
      <c r="F871" s="15" t="s">
        <v>11758</v>
      </c>
    </row>
    <row r="872">
      <c r="A872" s="15" t="s">
        <v>18284</v>
      </c>
      <c r="B872" s="15" t="s">
        <v>14383</v>
      </c>
      <c r="C872" s="15" t="s">
        <v>14384</v>
      </c>
      <c r="D872" s="15" t="s">
        <v>11760</v>
      </c>
      <c r="E872" s="14" t="s">
        <v>7805</v>
      </c>
      <c r="F872" s="15" t="s">
        <v>11761</v>
      </c>
    </row>
    <row r="873">
      <c r="D873" s="15" t="s">
        <v>11763</v>
      </c>
      <c r="E873" s="14" t="s">
        <v>7808</v>
      </c>
      <c r="F873" s="15" t="s">
        <v>11764</v>
      </c>
    </row>
    <row r="874">
      <c r="A874" s="15" t="s">
        <v>18285</v>
      </c>
      <c r="B874" s="15" t="s">
        <v>14387</v>
      </c>
      <c r="C874" s="15" t="s">
        <v>14388</v>
      </c>
      <c r="D874" s="15" t="s">
        <v>11766</v>
      </c>
      <c r="E874" s="14" t="s">
        <v>7810</v>
      </c>
      <c r="F874" s="15" t="s">
        <v>11767</v>
      </c>
    </row>
    <row r="875">
      <c r="A875" s="15" t="s">
        <v>18286</v>
      </c>
      <c r="B875" s="15" t="s">
        <v>14390</v>
      </c>
      <c r="C875" s="15" t="s">
        <v>14391</v>
      </c>
      <c r="D875" s="15" t="s">
        <v>11769</v>
      </c>
      <c r="E875" s="14" t="s">
        <v>7812</v>
      </c>
      <c r="F875" s="15" t="s">
        <v>11770</v>
      </c>
    </row>
    <row r="876">
      <c r="A876" s="15" t="s">
        <v>18287</v>
      </c>
      <c r="B876" s="15" t="s">
        <v>14393</v>
      </c>
      <c r="C876" s="15" t="s">
        <v>14394</v>
      </c>
      <c r="D876" s="15" t="s">
        <v>11772</v>
      </c>
      <c r="E876" s="14" t="s">
        <v>7814</v>
      </c>
      <c r="F876" s="15" t="s">
        <v>11773</v>
      </c>
    </row>
    <row r="877">
      <c r="A877" s="15" t="s">
        <v>18288</v>
      </c>
      <c r="B877" s="15" t="s">
        <v>14396</v>
      </c>
      <c r="C877" s="15" t="s">
        <v>14397</v>
      </c>
      <c r="D877" s="15" t="s">
        <v>11775</v>
      </c>
      <c r="E877" s="14" t="s">
        <v>7817</v>
      </c>
      <c r="F877" s="15" t="s">
        <v>11776</v>
      </c>
    </row>
    <row r="878">
      <c r="A878" s="15" t="s">
        <v>18289</v>
      </c>
      <c r="B878" s="15" t="s">
        <v>14399</v>
      </c>
      <c r="C878" s="15" t="s">
        <v>14400</v>
      </c>
      <c r="D878" s="15" t="s">
        <v>11779</v>
      </c>
      <c r="E878" s="14" t="s">
        <v>7820</v>
      </c>
      <c r="F878" s="15" t="s">
        <v>11780</v>
      </c>
    </row>
    <row r="879">
      <c r="A879" s="15" t="s">
        <v>18290</v>
      </c>
      <c r="B879" s="15" t="s">
        <v>14402</v>
      </c>
      <c r="C879" s="15" t="s">
        <v>14403</v>
      </c>
      <c r="D879" s="15" t="s">
        <v>11782</v>
      </c>
      <c r="E879" s="14" t="s">
        <v>7823</v>
      </c>
      <c r="F879" s="15" t="s">
        <v>11783</v>
      </c>
    </row>
    <row r="880">
      <c r="A880" s="15" t="s">
        <v>18291</v>
      </c>
      <c r="B880" s="15" t="s">
        <v>14405</v>
      </c>
      <c r="C880" s="15" t="s">
        <v>14406</v>
      </c>
      <c r="D880" s="15" t="s">
        <v>11785</v>
      </c>
      <c r="E880" s="14" t="s">
        <v>7825</v>
      </c>
      <c r="F880" s="15" t="s">
        <v>11786</v>
      </c>
    </row>
    <row r="881">
      <c r="A881" s="15" t="s">
        <v>18292</v>
      </c>
      <c r="B881" s="15" t="s">
        <v>14408</v>
      </c>
      <c r="C881" s="15" t="s">
        <v>14409</v>
      </c>
      <c r="D881" s="15" t="s">
        <v>11788</v>
      </c>
      <c r="E881" s="14" t="s">
        <v>7828</v>
      </c>
      <c r="F881" s="15" t="s">
        <v>11789</v>
      </c>
    </row>
    <row r="882">
      <c r="A882" s="15" t="s">
        <v>18293</v>
      </c>
      <c r="B882" s="15" t="s">
        <v>14411</v>
      </c>
      <c r="C882" s="15" t="s">
        <v>14412</v>
      </c>
      <c r="D882" s="15" t="s">
        <v>11791</v>
      </c>
      <c r="E882" s="14" t="s">
        <v>7831</v>
      </c>
      <c r="F882" s="15" t="s">
        <v>11792</v>
      </c>
    </row>
    <row r="883">
      <c r="A883" s="15" t="s">
        <v>18294</v>
      </c>
      <c r="B883" s="15" t="s">
        <v>14414</v>
      </c>
      <c r="C883" s="15" t="s">
        <v>14415</v>
      </c>
      <c r="D883" s="15" t="s">
        <v>11794</v>
      </c>
      <c r="E883" s="14" t="s">
        <v>7833</v>
      </c>
      <c r="F883" s="15" t="s">
        <v>11795</v>
      </c>
    </row>
    <row r="884">
      <c r="A884" s="15" t="s">
        <v>18295</v>
      </c>
      <c r="B884" s="15" t="s">
        <v>5136</v>
      </c>
      <c r="C884" s="15" t="s">
        <v>14417</v>
      </c>
      <c r="D884" s="15" t="s">
        <v>11797</v>
      </c>
      <c r="E884" s="14" t="s">
        <v>7836</v>
      </c>
      <c r="F884" s="15" t="s">
        <v>11798</v>
      </c>
    </row>
    <row r="885">
      <c r="A885" s="15" t="s">
        <v>18296</v>
      </c>
      <c r="B885" s="15" t="s">
        <v>14419</v>
      </c>
      <c r="C885" s="15" t="s">
        <v>14420</v>
      </c>
      <c r="D885" s="15" t="s">
        <v>11800</v>
      </c>
      <c r="E885" s="14" t="s">
        <v>7839</v>
      </c>
      <c r="F885" s="15" t="s">
        <v>11801</v>
      </c>
    </row>
    <row r="886">
      <c r="A886" s="15" t="s">
        <v>18297</v>
      </c>
      <c r="B886" s="15" t="s">
        <v>14422</v>
      </c>
      <c r="C886" s="15" t="s">
        <v>14423</v>
      </c>
      <c r="D886" s="15" t="s">
        <v>11803</v>
      </c>
      <c r="E886" s="14" t="s">
        <v>7843</v>
      </c>
      <c r="F886" s="15" t="s">
        <v>11804</v>
      </c>
    </row>
    <row r="887">
      <c r="A887" s="15" t="s">
        <v>18298</v>
      </c>
      <c r="B887" s="15" t="s">
        <v>14425</v>
      </c>
      <c r="C887" s="15" t="s">
        <v>14157</v>
      </c>
      <c r="D887" s="15" t="s">
        <v>11806</v>
      </c>
      <c r="E887" s="14" t="s">
        <v>7845</v>
      </c>
      <c r="F887" s="15" t="s">
        <v>11807</v>
      </c>
    </row>
    <row r="888">
      <c r="A888" s="15" t="s">
        <v>18299</v>
      </c>
      <c r="B888" s="15" t="s">
        <v>14427</v>
      </c>
      <c r="C888" s="15" t="s">
        <v>14428</v>
      </c>
      <c r="D888" s="15" t="s">
        <v>11809</v>
      </c>
      <c r="E888" s="14" t="s">
        <v>7848</v>
      </c>
      <c r="F888" s="15" t="s">
        <v>11810</v>
      </c>
    </row>
    <row r="889">
      <c r="D889" s="15" t="s">
        <v>11812</v>
      </c>
      <c r="E889" s="14" t="s">
        <v>7851</v>
      </c>
      <c r="F889" s="15" t="s">
        <v>11813</v>
      </c>
    </row>
    <row r="890">
      <c r="A890" s="15" t="s">
        <v>18300</v>
      </c>
      <c r="B890" s="15" t="s">
        <v>5172</v>
      </c>
      <c r="C890" s="15" t="s">
        <v>14431</v>
      </c>
      <c r="D890" s="15" t="s">
        <v>11815</v>
      </c>
      <c r="E890" s="14" t="s">
        <v>7854</v>
      </c>
      <c r="F890" s="15" t="s">
        <v>11816</v>
      </c>
    </row>
    <row r="891">
      <c r="A891" s="15" t="s">
        <v>18301</v>
      </c>
      <c r="B891" s="15" t="s">
        <v>14433</v>
      </c>
      <c r="C891" s="15" t="s">
        <v>14434</v>
      </c>
      <c r="D891" s="15" t="s">
        <v>11818</v>
      </c>
      <c r="E891" s="14" t="s">
        <v>7856</v>
      </c>
      <c r="F891" s="15" t="s">
        <v>11819</v>
      </c>
    </row>
    <row r="892">
      <c r="A892" s="15" t="s">
        <v>18302</v>
      </c>
      <c r="B892" s="15" t="s">
        <v>14436</v>
      </c>
      <c r="C892" s="15" t="s">
        <v>14437</v>
      </c>
      <c r="D892" s="15" t="s">
        <v>11821</v>
      </c>
      <c r="E892" s="14" t="s">
        <v>7859</v>
      </c>
      <c r="F892" s="15" t="s">
        <v>11822</v>
      </c>
    </row>
    <row r="893">
      <c r="D893" s="15" t="s">
        <v>11824</v>
      </c>
      <c r="E893" s="14" t="s">
        <v>7862</v>
      </c>
      <c r="F893" s="15" t="s">
        <v>11825</v>
      </c>
    </row>
    <row r="894">
      <c r="A894" s="15" t="s">
        <v>18303</v>
      </c>
      <c r="B894" s="15" t="s">
        <v>14439</v>
      </c>
      <c r="C894" s="15" t="s">
        <v>11828</v>
      </c>
      <c r="D894" s="15" t="s">
        <v>11827</v>
      </c>
      <c r="E894" s="14" t="s">
        <v>7862</v>
      </c>
      <c r="F894" s="15" t="s">
        <v>11828</v>
      </c>
    </row>
    <row r="895">
      <c r="A895" s="15" t="s">
        <v>18304</v>
      </c>
      <c r="B895" s="15" t="s">
        <v>14441</v>
      </c>
      <c r="C895" s="15" t="s">
        <v>14442</v>
      </c>
      <c r="D895" s="15" t="s">
        <v>11829</v>
      </c>
      <c r="E895" s="14" t="s">
        <v>7864</v>
      </c>
      <c r="F895" s="15" t="s">
        <v>11830</v>
      </c>
    </row>
    <row r="896">
      <c r="A896" s="15" t="s">
        <v>18305</v>
      </c>
      <c r="B896" s="15" t="s">
        <v>14444</v>
      </c>
      <c r="C896" s="15" t="s">
        <v>14445</v>
      </c>
      <c r="D896" s="15" t="s">
        <v>11831</v>
      </c>
      <c r="E896" s="14" t="s">
        <v>7866</v>
      </c>
      <c r="F896" s="15" t="s">
        <v>11832</v>
      </c>
    </row>
    <row r="897">
      <c r="A897" s="15" t="s">
        <v>18306</v>
      </c>
      <c r="B897" s="15" t="s">
        <v>14447</v>
      </c>
      <c r="C897" s="15" t="s">
        <v>14448</v>
      </c>
      <c r="D897" s="15" t="s">
        <v>11835</v>
      </c>
      <c r="E897" s="14" t="s">
        <v>7868</v>
      </c>
      <c r="F897" s="15" t="s">
        <v>11836</v>
      </c>
    </row>
    <row r="898">
      <c r="A898" s="15" t="s">
        <v>18307</v>
      </c>
      <c r="B898" s="15" t="s">
        <v>14450</v>
      </c>
      <c r="C898" s="15" t="s">
        <v>14451</v>
      </c>
      <c r="D898" s="15" t="s">
        <v>11838</v>
      </c>
      <c r="E898" s="14" t="s">
        <v>7871</v>
      </c>
      <c r="F898" s="15" t="s">
        <v>11839</v>
      </c>
    </row>
    <row r="899">
      <c r="A899" s="15" t="s">
        <v>18308</v>
      </c>
      <c r="B899" s="15" t="s">
        <v>14453</v>
      </c>
      <c r="C899" s="15" t="s">
        <v>14454</v>
      </c>
      <c r="D899" s="15" t="s">
        <v>11841</v>
      </c>
      <c r="E899" s="14" t="s">
        <v>7873</v>
      </c>
      <c r="F899" s="15" t="s">
        <v>11842</v>
      </c>
    </row>
    <row r="900">
      <c r="A900" s="15" t="s">
        <v>18309</v>
      </c>
      <c r="B900" s="15" t="s">
        <v>14456</v>
      </c>
      <c r="C900" s="15" t="s">
        <v>14457</v>
      </c>
      <c r="D900" s="15" t="s">
        <v>11844</v>
      </c>
      <c r="E900" s="14" t="s">
        <v>7875</v>
      </c>
      <c r="F900" s="15" t="s">
        <v>11845</v>
      </c>
    </row>
    <row r="901">
      <c r="A901" s="15" t="s">
        <v>18310</v>
      </c>
      <c r="B901" s="15" t="s">
        <v>14459</v>
      </c>
      <c r="C901" s="15" t="s">
        <v>14460</v>
      </c>
      <c r="D901" s="15" t="s">
        <v>11847</v>
      </c>
      <c r="E901" s="14" t="s">
        <v>7878</v>
      </c>
      <c r="F901" s="15" t="s">
        <v>11848</v>
      </c>
    </row>
    <row r="902">
      <c r="A902" s="15" t="s">
        <v>18311</v>
      </c>
      <c r="B902" s="15" t="s">
        <v>14462</v>
      </c>
      <c r="C902" s="15" t="s">
        <v>14463</v>
      </c>
      <c r="D902" s="15" t="s">
        <v>11850</v>
      </c>
      <c r="E902" s="14" t="s">
        <v>7881</v>
      </c>
      <c r="F902" s="15" t="s">
        <v>11851</v>
      </c>
    </row>
    <row r="903">
      <c r="A903" s="15" t="s">
        <v>18312</v>
      </c>
      <c r="B903" s="15" t="s">
        <v>14465</v>
      </c>
      <c r="C903" s="15" t="s">
        <v>14466</v>
      </c>
      <c r="D903" s="15" t="s">
        <v>11853</v>
      </c>
      <c r="E903" s="14" t="s">
        <v>7884</v>
      </c>
      <c r="F903" s="15" t="s">
        <v>11854</v>
      </c>
    </row>
    <row r="904">
      <c r="A904" s="15" t="s">
        <v>18313</v>
      </c>
      <c r="B904" s="15" t="s">
        <v>14468</v>
      </c>
      <c r="C904" s="15" t="s">
        <v>14469</v>
      </c>
      <c r="D904" s="15" t="s">
        <v>11856</v>
      </c>
      <c r="E904" s="14" t="s">
        <v>7886</v>
      </c>
      <c r="F904" s="15" t="s">
        <v>11857</v>
      </c>
    </row>
    <row r="905">
      <c r="A905" s="15" t="s">
        <v>18314</v>
      </c>
      <c r="B905" s="15" t="s">
        <v>14471</v>
      </c>
      <c r="C905" s="15" t="s">
        <v>14472</v>
      </c>
      <c r="D905" s="15" t="s">
        <v>11859</v>
      </c>
      <c r="E905" s="14" t="s">
        <v>7889</v>
      </c>
      <c r="F905" s="15" t="s">
        <v>11860</v>
      </c>
    </row>
    <row r="906">
      <c r="A906" s="15" t="s">
        <v>18315</v>
      </c>
      <c r="B906" s="15" t="s">
        <v>14474</v>
      </c>
      <c r="C906" s="15" t="s">
        <v>14475</v>
      </c>
      <c r="D906" s="15" t="s">
        <v>11862</v>
      </c>
      <c r="E906" s="14" t="s">
        <v>7891</v>
      </c>
      <c r="F906" s="15" t="s">
        <v>11863</v>
      </c>
    </row>
    <row r="907">
      <c r="A907" s="15" t="s">
        <v>18316</v>
      </c>
      <c r="B907" s="15" t="s">
        <v>14477</v>
      </c>
      <c r="C907" s="15" t="s">
        <v>14478</v>
      </c>
      <c r="D907" s="15" t="s">
        <v>11865</v>
      </c>
      <c r="E907" s="14" t="s">
        <v>7893</v>
      </c>
      <c r="F907" s="15" t="s">
        <v>11866</v>
      </c>
    </row>
    <row r="908">
      <c r="D908" s="15" t="s">
        <v>11868</v>
      </c>
      <c r="E908" s="14" t="s">
        <v>7896</v>
      </c>
      <c r="F908" s="15" t="s">
        <v>11869</v>
      </c>
    </row>
    <row r="909">
      <c r="A909" s="15" t="s">
        <v>18317</v>
      </c>
      <c r="B909" s="15" t="s">
        <v>14481</v>
      </c>
      <c r="C909" s="15" t="s">
        <v>14482</v>
      </c>
      <c r="D909" s="15" t="s">
        <v>11871</v>
      </c>
      <c r="E909" s="14" t="s">
        <v>7899</v>
      </c>
      <c r="F909" s="15" t="s">
        <v>11872</v>
      </c>
    </row>
    <row r="910">
      <c r="A910" s="15" t="s">
        <v>18318</v>
      </c>
      <c r="B910" s="15" t="s">
        <v>14484</v>
      </c>
      <c r="C910" s="15" t="s">
        <v>14485</v>
      </c>
      <c r="D910" s="15" t="s">
        <v>11874</v>
      </c>
      <c r="E910" s="14" t="s">
        <v>7901</v>
      </c>
      <c r="F910" s="15" t="s">
        <v>11875</v>
      </c>
    </row>
    <row r="911">
      <c r="A911" s="15" t="s">
        <v>18319</v>
      </c>
      <c r="B911" s="15" t="s">
        <v>14487</v>
      </c>
      <c r="C911" s="15" t="s">
        <v>14488</v>
      </c>
      <c r="D911" s="15" t="s">
        <v>11877</v>
      </c>
      <c r="E911" s="14" t="s">
        <v>7903</v>
      </c>
      <c r="F911" s="15" t="s">
        <v>11878</v>
      </c>
    </row>
    <row r="912">
      <c r="A912" s="15" t="s">
        <v>18320</v>
      </c>
      <c r="B912" s="15" t="s">
        <v>14490</v>
      </c>
      <c r="C912" s="15" t="s">
        <v>14491</v>
      </c>
      <c r="D912" s="15" t="s">
        <v>11880</v>
      </c>
      <c r="E912" s="14" t="s">
        <v>7905</v>
      </c>
      <c r="F912" s="15" t="s">
        <v>11881</v>
      </c>
    </row>
    <row r="913">
      <c r="A913" s="15" t="s">
        <v>18321</v>
      </c>
      <c r="B913" s="15" t="s">
        <v>14493</v>
      </c>
      <c r="C913" s="15" t="s">
        <v>14494</v>
      </c>
      <c r="D913" s="15" t="s">
        <v>11883</v>
      </c>
      <c r="E913" s="14" t="s">
        <v>7908</v>
      </c>
      <c r="F913" s="15" t="s">
        <v>11884</v>
      </c>
    </row>
    <row r="914">
      <c r="A914" s="15" t="s">
        <v>18322</v>
      </c>
      <c r="B914" s="15" t="s">
        <v>14496</v>
      </c>
      <c r="C914" s="15" t="s">
        <v>14497</v>
      </c>
      <c r="D914" s="15" t="s">
        <v>11886</v>
      </c>
      <c r="E914" s="14" t="s">
        <v>7910</v>
      </c>
      <c r="F914" s="15" t="s">
        <v>11887</v>
      </c>
    </row>
    <row r="915">
      <c r="A915" s="15" t="s">
        <v>18323</v>
      </c>
      <c r="B915" s="15" t="s">
        <v>14499</v>
      </c>
      <c r="C915" s="15" t="s">
        <v>14500</v>
      </c>
      <c r="D915" s="15" t="s">
        <v>11889</v>
      </c>
      <c r="E915" s="14" t="s">
        <v>7913</v>
      </c>
      <c r="F915" s="15" t="s">
        <v>11890</v>
      </c>
    </row>
    <row r="916">
      <c r="A916" s="15" t="s">
        <v>18324</v>
      </c>
      <c r="B916" s="15" t="s">
        <v>14502</v>
      </c>
      <c r="C916" s="15" t="s">
        <v>14503</v>
      </c>
      <c r="D916" s="15" t="s">
        <v>11892</v>
      </c>
      <c r="E916" s="14" t="s">
        <v>7915</v>
      </c>
      <c r="F916" s="15" t="s">
        <v>11893</v>
      </c>
    </row>
    <row r="917">
      <c r="A917" s="15" t="s">
        <v>18325</v>
      </c>
      <c r="B917" s="15" t="s">
        <v>14504</v>
      </c>
      <c r="C917" s="15" t="s">
        <v>11896</v>
      </c>
      <c r="D917" s="15" t="s">
        <v>11895</v>
      </c>
      <c r="E917" s="14" t="s">
        <v>7918</v>
      </c>
      <c r="F917" s="15" t="s">
        <v>11896</v>
      </c>
    </row>
    <row r="918">
      <c r="A918" s="15" t="s">
        <v>18326</v>
      </c>
      <c r="B918" s="15" t="s">
        <v>14506</v>
      </c>
      <c r="C918" s="15" t="s">
        <v>14507</v>
      </c>
      <c r="D918" s="15" t="s">
        <v>11898</v>
      </c>
      <c r="E918" s="14" t="s">
        <v>7920</v>
      </c>
      <c r="F918" s="15" t="s">
        <v>11899</v>
      </c>
    </row>
    <row r="919">
      <c r="A919" s="15" t="s">
        <v>18327</v>
      </c>
      <c r="B919" s="15" t="s">
        <v>14509</v>
      </c>
      <c r="C919" s="15" t="s">
        <v>14510</v>
      </c>
      <c r="D919" s="15" t="s">
        <v>11901</v>
      </c>
      <c r="E919" s="14" t="s">
        <v>7923</v>
      </c>
      <c r="F919" s="15" t="s">
        <v>11902</v>
      </c>
    </row>
    <row r="920">
      <c r="A920" s="15" t="s">
        <v>18328</v>
      </c>
      <c r="B920" s="15" t="s">
        <v>14512</v>
      </c>
      <c r="C920" s="15" t="s">
        <v>14513</v>
      </c>
      <c r="D920" s="15" t="s">
        <v>11904</v>
      </c>
      <c r="E920" s="14" t="s">
        <v>7925</v>
      </c>
      <c r="F920" s="15" t="s">
        <v>11905</v>
      </c>
    </row>
    <row r="921">
      <c r="A921" s="15" t="s">
        <v>18329</v>
      </c>
      <c r="B921" s="15" t="s">
        <v>14515</v>
      </c>
      <c r="C921" s="15" t="s">
        <v>14516</v>
      </c>
      <c r="D921" s="15" t="s">
        <v>11907</v>
      </c>
      <c r="E921" s="14" t="s">
        <v>7928</v>
      </c>
      <c r="F921" s="15" t="s">
        <v>11908</v>
      </c>
    </row>
    <row r="922">
      <c r="A922" s="15" t="s">
        <v>18330</v>
      </c>
      <c r="B922" s="15" t="s">
        <v>14518</v>
      </c>
      <c r="C922" s="15" t="s">
        <v>14519</v>
      </c>
      <c r="D922" s="15" t="s">
        <v>11910</v>
      </c>
      <c r="E922" s="14" t="s">
        <v>7931</v>
      </c>
      <c r="F922" s="15" t="s">
        <v>11911</v>
      </c>
    </row>
    <row r="923">
      <c r="A923" s="15" t="s">
        <v>18331</v>
      </c>
      <c r="B923" s="15" t="s">
        <v>14521</v>
      </c>
      <c r="C923" s="15" t="s">
        <v>14522</v>
      </c>
      <c r="D923" s="15" t="s">
        <v>11913</v>
      </c>
      <c r="E923" s="14" t="s">
        <v>7933</v>
      </c>
      <c r="F923" s="15" t="s">
        <v>11914</v>
      </c>
    </row>
    <row r="924">
      <c r="A924" s="15" t="s">
        <v>18332</v>
      </c>
      <c r="B924" s="15" t="s">
        <v>14524</v>
      </c>
      <c r="C924" s="15" t="s">
        <v>14525</v>
      </c>
      <c r="D924" s="15" t="s">
        <v>11916</v>
      </c>
      <c r="E924" s="14" t="s">
        <v>7936</v>
      </c>
      <c r="F924" s="15" t="s">
        <v>11917</v>
      </c>
    </row>
    <row r="925">
      <c r="A925" s="15" t="s">
        <v>18333</v>
      </c>
      <c r="B925" s="15" t="s">
        <v>14527</v>
      </c>
      <c r="C925" s="15" t="s">
        <v>14528</v>
      </c>
      <c r="D925" s="15" t="s">
        <v>11919</v>
      </c>
      <c r="E925" s="14" t="s">
        <v>7939</v>
      </c>
      <c r="F925" s="15" t="s">
        <v>11920</v>
      </c>
    </row>
    <row r="926">
      <c r="A926" s="15" t="s">
        <v>18334</v>
      </c>
      <c r="B926" s="15" t="s">
        <v>14530</v>
      </c>
      <c r="C926" s="15" t="s">
        <v>14531</v>
      </c>
      <c r="D926" s="15" t="s">
        <v>11922</v>
      </c>
      <c r="E926" s="14" t="s">
        <v>7941</v>
      </c>
      <c r="F926" s="15" t="s">
        <v>11923</v>
      </c>
    </row>
    <row r="927">
      <c r="A927" s="15" t="s">
        <v>18335</v>
      </c>
      <c r="B927" s="15" t="s">
        <v>14533</v>
      </c>
      <c r="C927" s="15" t="s">
        <v>14534</v>
      </c>
      <c r="D927" s="15" t="s">
        <v>11925</v>
      </c>
      <c r="E927" s="14" t="s">
        <v>7944</v>
      </c>
      <c r="F927" s="15" t="s">
        <v>11926</v>
      </c>
    </row>
    <row r="928">
      <c r="A928" s="15" t="s">
        <v>18336</v>
      </c>
      <c r="B928" s="15" t="s">
        <v>14536</v>
      </c>
      <c r="C928" s="15" t="s">
        <v>14537</v>
      </c>
      <c r="D928" s="15" t="s">
        <v>11928</v>
      </c>
      <c r="E928" s="14" t="s">
        <v>7946</v>
      </c>
      <c r="F928" s="15" t="s">
        <v>11929</v>
      </c>
    </row>
    <row r="929">
      <c r="A929" s="15" t="s">
        <v>18337</v>
      </c>
      <c r="B929" s="15" t="s">
        <v>14539</v>
      </c>
      <c r="C929" s="15" t="s">
        <v>14540</v>
      </c>
      <c r="D929" s="15" t="s">
        <v>11931</v>
      </c>
      <c r="E929" s="14" t="s">
        <v>7948</v>
      </c>
      <c r="F929" s="15" t="s">
        <v>11932</v>
      </c>
    </row>
    <row r="930">
      <c r="A930" s="15" t="s">
        <v>18338</v>
      </c>
      <c r="B930" s="15" t="s">
        <v>14542</v>
      </c>
      <c r="C930" s="15" t="s">
        <v>14543</v>
      </c>
      <c r="D930" s="15" t="s">
        <v>11934</v>
      </c>
      <c r="E930" s="14" t="s">
        <v>7950</v>
      </c>
      <c r="F930" s="15" t="s">
        <v>11935</v>
      </c>
    </row>
    <row r="931">
      <c r="A931" s="15" t="s">
        <v>18339</v>
      </c>
      <c r="B931" s="15" t="s">
        <v>14545</v>
      </c>
      <c r="C931" s="15" t="s">
        <v>14546</v>
      </c>
      <c r="D931" s="15" t="s">
        <v>11937</v>
      </c>
      <c r="E931" s="14" t="s">
        <v>7953</v>
      </c>
      <c r="F931" s="15" t="s">
        <v>11938</v>
      </c>
    </row>
    <row r="932">
      <c r="A932" s="15" t="s">
        <v>18340</v>
      </c>
      <c r="B932" s="15" t="s">
        <v>14548</v>
      </c>
      <c r="C932" s="15" t="s">
        <v>14549</v>
      </c>
      <c r="D932" s="15" t="s">
        <v>11940</v>
      </c>
      <c r="E932" s="14" t="s">
        <v>7955</v>
      </c>
      <c r="F932" s="15" t="s">
        <v>11941</v>
      </c>
    </row>
    <row r="933">
      <c r="A933" s="15" t="s">
        <v>18341</v>
      </c>
      <c r="B933" s="15" t="s">
        <v>14552</v>
      </c>
      <c r="C933" s="15" t="s">
        <v>14553</v>
      </c>
      <c r="D933" s="15" t="s">
        <v>11943</v>
      </c>
      <c r="E933" s="14" t="s">
        <v>7957</v>
      </c>
      <c r="F933" s="15" t="s">
        <v>11944</v>
      </c>
    </row>
    <row r="934">
      <c r="A934" s="15" t="s">
        <v>18342</v>
      </c>
      <c r="B934" s="15" t="s">
        <v>14555</v>
      </c>
      <c r="C934" s="15" t="s">
        <v>14415</v>
      </c>
      <c r="D934" s="15" t="s">
        <v>11946</v>
      </c>
      <c r="E934" s="14" t="s">
        <v>7960</v>
      </c>
      <c r="F934" s="15" t="s">
        <v>11947</v>
      </c>
    </row>
    <row r="935">
      <c r="A935" s="15" t="s">
        <v>18343</v>
      </c>
      <c r="B935" s="15" t="s">
        <v>14557</v>
      </c>
      <c r="C935" s="15" t="s">
        <v>14558</v>
      </c>
      <c r="D935" s="15" t="s">
        <v>11949</v>
      </c>
      <c r="E935" s="14" t="s">
        <v>7962</v>
      </c>
      <c r="F935" s="15" t="s">
        <v>11950</v>
      </c>
    </row>
    <row r="936">
      <c r="A936" s="15" t="s">
        <v>18344</v>
      </c>
      <c r="B936" s="15" t="s">
        <v>14560</v>
      </c>
      <c r="C936" s="15" t="s">
        <v>14561</v>
      </c>
      <c r="D936" s="15" t="s">
        <v>11952</v>
      </c>
      <c r="E936" s="14" t="s">
        <v>7964</v>
      </c>
      <c r="F936" s="15" t="s">
        <v>11953</v>
      </c>
    </row>
    <row r="937">
      <c r="A937" s="15" t="s">
        <v>18345</v>
      </c>
      <c r="B937" s="15" t="s">
        <v>14563</v>
      </c>
      <c r="C937" s="15" t="s">
        <v>14564</v>
      </c>
      <c r="D937" s="15" t="s">
        <v>11955</v>
      </c>
      <c r="E937" s="14" t="s">
        <v>7967</v>
      </c>
      <c r="F937" s="15" t="s">
        <v>11956</v>
      </c>
    </row>
    <row r="938">
      <c r="D938" s="15" t="s">
        <v>11958</v>
      </c>
      <c r="E938" s="14" t="s">
        <v>7969</v>
      </c>
      <c r="F938" s="15" t="s">
        <v>11959</v>
      </c>
    </row>
    <row r="939">
      <c r="A939" s="15" t="s">
        <v>18346</v>
      </c>
      <c r="B939" s="15" t="s">
        <v>14567</v>
      </c>
      <c r="C939" s="15" t="s">
        <v>14568</v>
      </c>
      <c r="D939" s="15" t="s">
        <v>11961</v>
      </c>
      <c r="E939" s="14" t="s">
        <v>7972</v>
      </c>
      <c r="F939" s="15" t="s">
        <v>11962</v>
      </c>
    </row>
    <row r="940">
      <c r="A940" s="15" t="s">
        <v>18347</v>
      </c>
      <c r="B940" s="15" t="s">
        <v>14570</v>
      </c>
      <c r="C940" s="15" t="s">
        <v>14571</v>
      </c>
      <c r="D940" s="15" t="s">
        <v>11964</v>
      </c>
      <c r="E940" s="14" t="s">
        <v>7974</v>
      </c>
      <c r="F940" s="15" t="s">
        <v>11965</v>
      </c>
    </row>
    <row r="941">
      <c r="A941" s="15" t="s">
        <v>18348</v>
      </c>
      <c r="B941" s="15" t="s">
        <v>14573</v>
      </c>
      <c r="C941" s="15" t="s">
        <v>14574</v>
      </c>
      <c r="D941" s="15" t="s">
        <v>11967</v>
      </c>
      <c r="E941" s="14" t="s">
        <v>7976</v>
      </c>
      <c r="F941" s="15" t="s">
        <v>11968</v>
      </c>
    </row>
    <row r="942">
      <c r="A942" s="15" t="s">
        <v>18349</v>
      </c>
      <c r="B942" s="15" t="s">
        <v>14576</v>
      </c>
      <c r="C942" s="15" t="s">
        <v>14577</v>
      </c>
      <c r="D942" s="15" t="s">
        <v>11970</v>
      </c>
      <c r="E942" s="14" t="s">
        <v>7978</v>
      </c>
      <c r="F942" s="15" t="s">
        <v>11971</v>
      </c>
    </row>
    <row r="943">
      <c r="A943" s="15" t="s">
        <v>18350</v>
      </c>
      <c r="B943" s="15" t="s">
        <v>14579</v>
      </c>
      <c r="C943" s="15" t="s">
        <v>14580</v>
      </c>
      <c r="D943" s="15" t="s">
        <v>11973</v>
      </c>
      <c r="E943" s="14" t="s">
        <v>7981</v>
      </c>
      <c r="F943" s="15" t="s">
        <v>11974</v>
      </c>
    </row>
    <row r="944">
      <c r="A944" s="15" t="s">
        <v>18351</v>
      </c>
      <c r="B944" s="15" t="s">
        <v>14582</v>
      </c>
      <c r="C944" s="15" t="s">
        <v>11978</v>
      </c>
      <c r="D944" s="15" t="s">
        <v>11977</v>
      </c>
      <c r="E944" s="14" t="s">
        <v>7983</v>
      </c>
      <c r="F944" s="15" t="s">
        <v>11978</v>
      </c>
    </row>
    <row r="945">
      <c r="A945" s="15" t="s">
        <v>18352</v>
      </c>
      <c r="B945" s="15" t="s">
        <v>14584</v>
      </c>
      <c r="C945" s="15" t="s">
        <v>14585</v>
      </c>
      <c r="D945" s="15" t="s">
        <v>11980</v>
      </c>
      <c r="E945" s="14" t="s">
        <v>7985</v>
      </c>
      <c r="F945" s="15" t="s">
        <v>11981</v>
      </c>
    </row>
    <row r="946">
      <c r="A946" s="15" t="s">
        <v>18353</v>
      </c>
      <c r="B946" s="15" t="s">
        <v>14587</v>
      </c>
      <c r="C946" s="15" t="s">
        <v>14588</v>
      </c>
      <c r="D946" s="15" t="s">
        <v>11983</v>
      </c>
      <c r="E946" s="14" t="s">
        <v>7988</v>
      </c>
      <c r="F946" s="15" t="s">
        <v>11984</v>
      </c>
    </row>
    <row r="947">
      <c r="A947" s="15" t="s">
        <v>18354</v>
      </c>
      <c r="B947" s="15" t="s">
        <v>14590</v>
      </c>
      <c r="C947" s="15" t="s">
        <v>14591</v>
      </c>
      <c r="D947" s="15" t="s">
        <v>11986</v>
      </c>
      <c r="E947" s="14" t="s">
        <v>7990</v>
      </c>
      <c r="F947" s="15" t="s">
        <v>11987</v>
      </c>
    </row>
    <row r="948">
      <c r="A948" s="15" t="s">
        <v>18355</v>
      </c>
      <c r="B948" s="15" t="s">
        <v>14593</v>
      </c>
      <c r="C948" s="15" t="s">
        <v>14594</v>
      </c>
      <c r="D948" s="15" t="s">
        <v>11989</v>
      </c>
      <c r="E948" s="14" t="s">
        <v>7992</v>
      </c>
      <c r="F948" s="15" t="s">
        <v>11990</v>
      </c>
    </row>
    <row r="949">
      <c r="A949" s="15" t="s">
        <v>18356</v>
      </c>
      <c r="B949" s="15" t="s">
        <v>14595</v>
      </c>
      <c r="C949" s="15" t="s">
        <v>14596</v>
      </c>
      <c r="D949" s="15" t="s">
        <v>11992</v>
      </c>
      <c r="E949" s="14" t="s">
        <v>7994</v>
      </c>
      <c r="F949" s="15" t="s">
        <v>11993</v>
      </c>
    </row>
    <row r="950">
      <c r="A950" s="15" t="s">
        <v>18357</v>
      </c>
      <c r="B950" s="15" t="s">
        <v>14597</v>
      </c>
      <c r="C950" s="15" t="s">
        <v>14598</v>
      </c>
      <c r="D950" s="15" t="s">
        <v>11995</v>
      </c>
      <c r="E950" s="14" t="s">
        <v>7997</v>
      </c>
      <c r="F950" s="15" t="s">
        <v>11996</v>
      </c>
    </row>
    <row r="951">
      <c r="A951" s="15" t="s">
        <v>18358</v>
      </c>
      <c r="B951" s="15" t="s">
        <v>14599</v>
      </c>
      <c r="C951" s="15" t="s">
        <v>14600</v>
      </c>
      <c r="D951" s="15" t="s">
        <v>11998</v>
      </c>
      <c r="E951" s="14" t="s">
        <v>7999</v>
      </c>
      <c r="F951" s="15" t="s">
        <v>11999</v>
      </c>
    </row>
    <row r="952">
      <c r="D952" s="15" t="s">
        <v>12001</v>
      </c>
      <c r="E952" s="14" t="s">
        <v>8001</v>
      </c>
      <c r="F952" s="15" t="s">
        <v>12002</v>
      </c>
    </row>
    <row r="953">
      <c r="A953" s="15" t="s">
        <v>18359</v>
      </c>
      <c r="B953" s="15" t="s">
        <v>14601</v>
      </c>
      <c r="C953" s="15" t="s">
        <v>14602</v>
      </c>
      <c r="D953" s="15" t="s">
        <v>12004</v>
      </c>
      <c r="E953" s="14" t="s">
        <v>8003</v>
      </c>
      <c r="F953" s="15" t="s">
        <v>12005</v>
      </c>
    </row>
    <row r="954">
      <c r="A954" s="15" t="s">
        <v>18360</v>
      </c>
      <c r="B954" s="15" t="s">
        <v>14603</v>
      </c>
      <c r="C954" s="15" t="s">
        <v>14604</v>
      </c>
      <c r="D954" s="15" t="s">
        <v>12007</v>
      </c>
      <c r="E954" s="14" t="s">
        <v>8005</v>
      </c>
      <c r="F954" s="15" t="s">
        <v>12008</v>
      </c>
    </row>
    <row r="955">
      <c r="D955" s="15" t="s">
        <v>12010</v>
      </c>
      <c r="E955" s="14" t="s">
        <v>8007</v>
      </c>
      <c r="F955" s="15" t="s">
        <v>12011</v>
      </c>
    </row>
    <row r="956">
      <c r="A956" s="15" t="s">
        <v>18361</v>
      </c>
      <c r="B956" s="15" t="s">
        <v>14606</v>
      </c>
      <c r="C956" s="15" t="s">
        <v>14607</v>
      </c>
      <c r="D956" s="15" t="s">
        <v>12013</v>
      </c>
      <c r="E956" s="14" t="s">
        <v>8009</v>
      </c>
      <c r="F956" s="15" t="s">
        <v>12014</v>
      </c>
    </row>
    <row r="957">
      <c r="A957" s="15" t="s">
        <v>18362</v>
      </c>
      <c r="B957" s="15" t="s">
        <v>14609</v>
      </c>
      <c r="C957" s="15" t="s">
        <v>14610</v>
      </c>
      <c r="D957" s="15" t="s">
        <v>12016</v>
      </c>
      <c r="E957" s="14" t="s">
        <v>8011</v>
      </c>
      <c r="F957" s="15" t="s">
        <v>12017</v>
      </c>
    </row>
    <row r="958">
      <c r="A958" s="15" t="s">
        <v>18363</v>
      </c>
      <c r="B958" s="15" t="s">
        <v>14612</v>
      </c>
      <c r="C958" s="15" t="s">
        <v>14613</v>
      </c>
      <c r="D958" s="15" t="s">
        <v>12019</v>
      </c>
      <c r="E958" s="14" t="s">
        <v>8014</v>
      </c>
      <c r="F958" s="15" t="s">
        <v>12020</v>
      </c>
    </row>
    <row r="959">
      <c r="A959" s="15" t="s">
        <v>18364</v>
      </c>
      <c r="B959" s="15" t="s">
        <v>14615</v>
      </c>
      <c r="C959" s="15" t="s">
        <v>14616</v>
      </c>
      <c r="D959" s="15" t="s">
        <v>12022</v>
      </c>
      <c r="E959" s="14" t="s">
        <v>8016</v>
      </c>
      <c r="F959" s="15" t="s">
        <v>12023</v>
      </c>
    </row>
    <row r="960">
      <c r="A960" s="15" t="s">
        <v>18365</v>
      </c>
      <c r="B960" s="15" t="s">
        <v>14618</v>
      </c>
      <c r="C960" s="15" t="s">
        <v>14619</v>
      </c>
      <c r="D960" s="15" t="s">
        <v>12025</v>
      </c>
      <c r="E960" s="14" t="s">
        <v>8018</v>
      </c>
      <c r="F960" s="15" t="s">
        <v>12026</v>
      </c>
    </row>
    <row r="961">
      <c r="E961" s="16"/>
    </row>
    <row r="962">
      <c r="E962" s="16"/>
    </row>
    <row r="963">
      <c r="E963" s="16"/>
    </row>
    <row r="964">
      <c r="E964" s="16"/>
    </row>
    <row r="965">
      <c r="E965" s="16"/>
    </row>
    <row r="966">
      <c r="E966" s="16"/>
    </row>
    <row r="967">
      <c r="E967" s="16"/>
    </row>
    <row r="968">
      <c r="E968" s="16"/>
    </row>
    <row r="969">
      <c r="E969" s="16"/>
    </row>
    <row r="970">
      <c r="E970" s="16"/>
    </row>
    <row r="971">
      <c r="E971" s="16"/>
    </row>
    <row r="972">
      <c r="E972" s="16"/>
    </row>
    <row r="973">
      <c r="E973" s="16"/>
    </row>
    <row r="974">
      <c r="E974" s="16"/>
    </row>
    <row r="975">
      <c r="E975" s="16"/>
    </row>
    <row r="976">
      <c r="E976" s="16"/>
    </row>
    <row r="977">
      <c r="E977" s="16"/>
    </row>
    <row r="978">
      <c r="E978" s="16"/>
    </row>
    <row r="979">
      <c r="E979" s="16"/>
    </row>
    <row r="980">
      <c r="E980" s="16"/>
    </row>
    <row r="981">
      <c r="E981" s="16"/>
    </row>
    <row r="982">
      <c r="E982" s="16"/>
    </row>
    <row r="983">
      <c r="E983" s="16"/>
    </row>
    <row r="984">
      <c r="E984" s="16"/>
    </row>
    <row r="985">
      <c r="E985" s="16"/>
    </row>
    <row r="986">
      <c r="E986" s="16"/>
    </row>
    <row r="987">
      <c r="E987" s="16"/>
    </row>
    <row r="988">
      <c r="E988" s="16"/>
    </row>
    <row r="989">
      <c r="E989" s="16"/>
    </row>
    <row r="990">
      <c r="E990" s="16"/>
    </row>
    <row r="991">
      <c r="E991" s="16"/>
    </row>
    <row r="992">
      <c r="E992" s="16"/>
    </row>
    <row r="993">
      <c r="E993" s="16"/>
    </row>
    <row r="994">
      <c r="E994" s="16"/>
    </row>
    <row r="995">
      <c r="E995" s="16"/>
    </row>
    <row r="996">
      <c r="E996" s="16"/>
    </row>
    <row r="997">
      <c r="E997" s="16"/>
    </row>
    <row r="998">
      <c r="E998" s="16"/>
    </row>
    <row r="999">
      <c r="E999" s="16"/>
    </row>
    <row r="1000">
      <c r="E1000" s="16"/>
    </row>
  </sheetData>
  <conditionalFormatting sqref="E1:E1002">
    <cfRule type="notContainsBlanks" dxfId="0" priority="1">
      <formula>LEN(TRIM(E1))&gt;0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5" t="s">
        <v>0</v>
      </c>
      <c r="B1" s="15" t="s">
        <v>18366</v>
      </c>
      <c r="C1" s="15" t="s">
        <v>18367</v>
      </c>
      <c r="D1" s="15" t="s">
        <v>18368</v>
      </c>
      <c r="E1" s="15" t="s">
        <v>18369</v>
      </c>
      <c r="F1" s="15" t="s">
        <v>18370</v>
      </c>
    </row>
    <row r="2">
      <c r="A2" s="15" t="s">
        <v>17528</v>
      </c>
      <c r="B2" s="15" t="s">
        <v>12033</v>
      </c>
      <c r="C2" s="15" t="s">
        <v>18371</v>
      </c>
      <c r="D2" s="15">
        <v>1.0</v>
      </c>
      <c r="E2" s="15">
        <v>1.0</v>
      </c>
      <c r="F2" s="15" t="s">
        <v>18372</v>
      </c>
    </row>
    <row r="3">
      <c r="A3" s="15" t="s">
        <v>17529</v>
      </c>
      <c r="B3" s="15" t="s">
        <v>27</v>
      </c>
      <c r="C3" s="15" t="s">
        <v>18373</v>
      </c>
      <c r="D3" s="15">
        <v>1.0</v>
      </c>
      <c r="E3" s="15">
        <v>2.0</v>
      </c>
      <c r="F3" s="15" t="s">
        <v>27</v>
      </c>
    </row>
    <row r="4">
      <c r="A4" s="15" t="s">
        <v>17530</v>
      </c>
      <c r="B4" s="15" t="s">
        <v>35</v>
      </c>
      <c r="C4" s="15" t="s">
        <v>18374</v>
      </c>
      <c r="D4" s="15">
        <v>1.0</v>
      </c>
      <c r="E4" s="15">
        <v>3.0</v>
      </c>
      <c r="F4" s="15" t="s">
        <v>35</v>
      </c>
    </row>
    <row r="5">
      <c r="A5" s="15" t="s">
        <v>17531</v>
      </c>
      <c r="B5" s="15" t="s">
        <v>12042</v>
      </c>
      <c r="C5" s="15" t="s">
        <v>18375</v>
      </c>
      <c r="D5" s="15">
        <v>1.0</v>
      </c>
      <c r="E5" s="15">
        <v>4.0</v>
      </c>
      <c r="F5" s="15" t="s">
        <v>18376</v>
      </c>
    </row>
    <row r="6">
      <c r="A6" s="15" t="s">
        <v>17532</v>
      </c>
      <c r="B6" s="15" t="s">
        <v>17533</v>
      </c>
      <c r="C6" s="15" t="s">
        <v>18377</v>
      </c>
      <c r="D6" s="15">
        <v>1.0</v>
      </c>
      <c r="E6" s="15">
        <v>5.0</v>
      </c>
      <c r="F6" s="15" t="s">
        <v>18378</v>
      </c>
    </row>
    <row r="7">
      <c r="A7" s="15" t="s">
        <v>17535</v>
      </c>
      <c r="B7" s="15" t="s">
        <v>12046</v>
      </c>
      <c r="C7" s="15" t="s">
        <v>18379</v>
      </c>
      <c r="D7" s="15">
        <v>1.0</v>
      </c>
      <c r="E7" s="15">
        <v>6.0</v>
      </c>
      <c r="F7" s="15" t="s">
        <v>54</v>
      </c>
    </row>
    <row r="8">
      <c r="A8" s="15" t="s">
        <v>17536</v>
      </c>
      <c r="B8" s="15" t="s">
        <v>62</v>
      </c>
      <c r="C8" s="15" t="s">
        <v>18380</v>
      </c>
      <c r="D8" s="15">
        <v>1.0</v>
      </c>
      <c r="E8" s="15">
        <v>7.0</v>
      </c>
      <c r="F8" s="15" t="s">
        <v>62</v>
      </c>
    </row>
    <row r="9">
      <c r="A9" s="15" t="s">
        <v>17537</v>
      </c>
      <c r="B9" s="15" t="s">
        <v>12057</v>
      </c>
      <c r="C9" s="15" t="s">
        <v>18381</v>
      </c>
      <c r="D9" s="15">
        <v>1.0</v>
      </c>
      <c r="E9" s="15">
        <v>8.0</v>
      </c>
      <c r="F9" s="15" t="s">
        <v>18382</v>
      </c>
    </row>
    <row r="10">
      <c r="A10" s="15" t="s">
        <v>17538</v>
      </c>
      <c r="B10" s="15" t="s">
        <v>12063</v>
      </c>
      <c r="C10" s="15" t="s">
        <v>18383</v>
      </c>
      <c r="D10" s="15">
        <v>1.0</v>
      </c>
      <c r="E10" s="15">
        <v>9.0</v>
      </c>
      <c r="F10" s="15" t="s">
        <v>78</v>
      </c>
    </row>
    <row r="11">
      <c r="A11" s="15" t="s">
        <v>17539</v>
      </c>
      <c r="B11" s="15" t="s">
        <v>86</v>
      </c>
      <c r="C11" s="15" t="s">
        <v>18384</v>
      </c>
      <c r="D11" s="15">
        <v>1.0</v>
      </c>
      <c r="E11" s="15">
        <v>10.0</v>
      </c>
      <c r="F11" s="15" t="s">
        <v>86</v>
      </c>
    </row>
    <row r="12">
      <c r="A12" s="15" t="s">
        <v>17540</v>
      </c>
      <c r="B12" s="15" t="s">
        <v>94</v>
      </c>
      <c r="C12" s="15" t="s">
        <v>18385</v>
      </c>
      <c r="D12" s="15">
        <v>1.0</v>
      </c>
      <c r="E12" s="15">
        <v>11.0</v>
      </c>
      <c r="F12" s="15" t="s">
        <v>94</v>
      </c>
    </row>
    <row r="13">
      <c r="A13" s="15" t="s">
        <v>17541</v>
      </c>
      <c r="B13" s="15" t="s">
        <v>12079</v>
      </c>
      <c r="C13" s="15" t="s">
        <v>18386</v>
      </c>
      <c r="D13" s="15">
        <v>1.0</v>
      </c>
      <c r="E13" s="15">
        <v>12.0</v>
      </c>
      <c r="F13" s="15" t="s">
        <v>102</v>
      </c>
    </row>
    <row r="14">
      <c r="A14" s="15" t="s">
        <v>17542</v>
      </c>
      <c r="B14" s="15" t="s">
        <v>12085</v>
      </c>
      <c r="C14" s="15" t="s">
        <v>18387</v>
      </c>
      <c r="D14" s="15">
        <v>1.0</v>
      </c>
      <c r="E14" s="15">
        <v>13.0</v>
      </c>
      <c r="F14" s="15" t="s">
        <v>110</v>
      </c>
    </row>
    <row r="15">
      <c r="A15" s="15" t="s">
        <v>17543</v>
      </c>
      <c r="B15" s="15" t="s">
        <v>12092</v>
      </c>
      <c r="C15" s="15" t="s">
        <v>18388</v>
      </c>
      <c r="D15" s="15">
        <v>1.0</v>
      </c>
      <c r="E15" s="15">
        <v>14.0</v>
      </c>
      <c r="F15" s="15" t="s">
        <v>18389</v>
      </c>
    </row>
    <row r="16">
      <c r="A16" s="15" t="s">
        <v>17544</v>
      </c>
      <c r="B16" s="15" t="s">
        <v>126</v>
      </c>
      <c r="C16" s="15" t="s">
        <v>18390</v>
      </c>
      <c r="D16" s="15">
        <v>1.0</v>
      </c>
      <c r="E16" s="15">
        <v>15.0</v>
      </c>
      <c r="F16" s="15" t="s">
        <v>126</v>
      </c>
    </row>
    <row r="17">
      <c r="A17" s="15" t="s">
        <v>17545</v>
      </c>
      <c r="B17" s="15" t="s">
        <v>12101</v>
      </c>
      <c r="C17" s="15" t="s">
        <v>18391</v>
      </c>
      <c r="D17" s="15">
        <v>1.0</v>
      </c>
      <c r="E17" s="15">
        <v>16.0</v>
      </c>
      <c r="F17" s="15" t="s">
        <v>135</v>
      </c>
    </row>
    <row r="18">
      <c r="A18" s="15" t="s">
        <v>17546</v>
      </c>
      <c r="B18" s="15" t="s">
        <v>144</v>
      </c>
      <c r="C18" s="15" t="s">
        <v>18392</v>
      </c>
      <c r="D18" s="15">
        <v>1.0</v>
      </c>
      <c r="E18" s="15">
        <v>17.0</v>
      </c>
      <c r="F18" s="15" t="s">
        <v>144</v>
      </c>
    </row>
    <row r="19">
      <c r="A19" s="15" t="s">
        <v>17547</v>
      </c>
      <c r="B19" s="15" t="s">
        <v>12108</v>
      </c>
      <c r="C19" s="15" t="s">
        <v>18393</v>
      </c>
      <c r="D19" s="15">
        <v>1.0</v>
      </c>
      <c r="E19" s="15">
        <v>18.0</v>
      </c>
      <c r="F19" s="15" t="s">
        <v>18394</v>
      </c>
    </row>
    <row r="20">
      <c r="A20" s="15" t="s">
        <v>17548</v>
      </c>
      <c r="B20" s="15" t="s">
        <v>12112</v>
      </c>
      <c r="C20" s="15" t="s">
        <v>18395</v>
      </c>
      <c r="D20" s="15">
        <v>1.0</v>
      </c>
      <c r="E20" s="15">
        <v>19.0</v>
      </c>
      <c r="F20" s="15" t="s">
        <v>160</v>
      </c>
    </row>
    <row r="21">
      <c r="A21" s="15" t="s">
        <v>17549</v>
      </c>
      <c r="B21" s="15" t="s">
        <v>12116</v>
      </c>
      <c r="C21" s="15" t="s">
        <v>18396</v>
      </c>
      <c r="D21" s="15">
        <v>1.0</v>
      </c>
      <c r="E21" s="15">
        <v>20.0</v>
      </c>
      <c r="F21" s="15" t="s">
        <v>168</v>
      </c>
    </row>
    <row r="22">
      <c r="A22" s="15" t="s">
        <v>17550</v>
      </c>
      <c r="B22" s="15" t="s">
        <v>12120</v>
      </c>
      <c r="C22" s="15" t="s">
        <v>18397</v>
      </c>
      <c r="D22" s="15">
        <v>1.0</v>
      </c>
      <c r="E22" s="15">
        <v>21.0</v>
      </c>
      <c r="F22" s="15" t="s">
        <v>176</v>
      </c>
    </row>
    <row r="23">
      <c r="A23" s="15" t="s">
        <v>17551</v>
      </c>
      <c r="B23" s="15" t="s">
        <v>12124</v>
      </c>
      <c r="C23" s="15" t="s">
        <v>18398</v>
      </c>
      <c r="D23" s="15">
        <v>1.0</v>
      </c>
      <c r="E23" s="15">
        <v>22.0</v>
      </c>
      <c r="F23" s="15" t="s">
        <v>12124</v>
      </c>
    </row>
    <row r="24">
      <c r="A24" s="15" t="s">
        <v>17552</v>
      </c>
      <c r="B24" s="15" t="s">
        <v>12128</v>
      </c>
      <c r="C24" s="15" t="s">
        <v>18399</v>
      </c>
      <c r="D24" s="15">
        <v>1.0</v>
      </c>
      <c r="E24" s="15">
        <v>23.0</v>
      </c>
      <c r="F24" s="15" t="s">
        <v>192</v>
      </c>
    </row>
    <row r="25">
      <c r="A25" s="15" t="s">
        <v>17553</v>
      </c>
      <c r="B25" s="15" t="s">
        <v>12132</v>
      </c>
      <c r="C25" s="15" t="s">
        <v>18400</v>
      </c>
      <c r="D25" s="15">
        <v>1.0</v>
      </c>
      <c r="E25" s="15">
        <v>24.0</v>
      </c>
      <c r="F25" s="15" t="s">
        <v>200</v>
      </c>
    </row>
    <row r="26">
      <c r="A26" s="15" t="s">
        <v>17554</v>
      </c>
      <c r="B26" s="15" t="s">
        <v>208</v>
      </c>
      <c r="C26" s="15" t="s">
        <v>18401</v>
      </c>
      <c r="D26" s="15">
        <v>1.0</v>
      </c>
      <c r="E26" s="15">
        <v>25.0</v>
      </c>
      <c r="F26" s="15" t="s">
        <v>208</v>
      </c>
    </row>
    <row r="27">
      <c r="A27" s="15" t="s">
        <v>17555</v>
      </c>
      <c r="B27" s="15" t="s">
        <v>12139</v>
      </c>
      <c r="C27" s="15" t="s">
        <v>18402</v>
      </c>
      <c r="D27" s="15">
        <v>1.0</v>
      </c>
      <c r="E27" s="15">
        <v>26.0</v>
      </c>
      <c r="F27" s="15" t="s">
        <v>217</v>
      </c>
    </row>
    <row r="28">
      <c r="A28" s="15" t="s">
        <v>17556</v>
      </c>
      <c r="B28" s="15" t="s">
        <v>12143</v>
      </c>
      <c r="C28" s="15" t="s">
        <v>18403</v>
      </c>
      <c r="D28" s="15">
        <v>1.0</v>
      </c>
      <c r="E28" s="15">
        <v>27.0</v>
      </c>
      <c r="F28" s="15" t="s">
        <v>225</v>
      </c>
    </row>
    <row r="29">
      <c r="A29" s="15" t="s">
        <v>17557</v>
      </c>
      <c r="B29" s="15" t="s">
        <v>12147</v>
      </c>
      <c r="C29" s="15" t="s">
        <v>18404</v>
      </c>
      <c r="D29" s="15">
        <v>1.0</v>
      </c>
      <c r="E29" s="15">
        <v>28.0</v>
      </c>
      <c r="F29" s="15" t="s">
        <v>18405</v>
      </c>
    </row>
    <row r="30">
      <c r="A30" s="15" t="s">
        <v>17558</v>
      </c>
      <c r="B30" s="15" t="s">
        <v>12149</v>
      </c>
      <c r="C30" s="15" t="s">
        <v>18406</v>
      </c>
      <c r="D30" s="15">
        <v>1.0</v>
      </c>
      <c r="E30" s="15">
        <v>29.0</v>
      </c>
      <c r="F30" s="15" t="s">
        <v>18407</v>
      </c>
    </row>
    <row r="31">
      <c r="A31" s="15" t="s">
        <v>17559</v>
      </c>
      <c r="B31" s="15" t="s">
        <v>12153</v>
      </c>
      <c r="C31" s="15" t="s">
        <v>18408</v>
      </c>
      <c r="D31" s="15">
        <v>1.0</v>
      </c>
      <c r="E31" s="15">
        <v>30.0</v>
      </c>
      <c r="F31" s="15" t="s">
        <v>12153</v>
      </c>
    </row>
    <row r="32">
      <c r="A32" s="15" t="s">
        <v>17562</v>
      </c>
      <c r="B32" s="15" t="s">
        <v>12163</v>
      </c>
      <c r="C32" s="15" t="s">
        <v>18409</v>
      </c>
      <c r="D32" s="15">
        <v>1.0</v>
      </c>
      <c r="E32" s="15">
        <v>31.0</v>
      </c>
      <c r="F32" s="15" t="s">
        <v>277</v>
      </c>
    </row>
    <row r="33">
      <c r="A33" s="15" t="s">
        <v>17563</v>
      </c>
      <c r="B33" s="15" t="s">
        <v>12167</v>
      </c>
      <c r="C33" s="15" t="s">
        <v>18410</v>
      </c>
      <c r="D33" s="15">
        <v>1.0</v>
      </c>
      <c r="E33" s="15">
        <v>32.0</v>
      </c>
      <c r="F33" s="15" t="s">
        <v>18411</v>
      </c>
    </row>
    <row r="34">
      <c r="A34" s="15" t="s">
        <v>17564</v>
      </c>
      <c r="B34" s="15" t="s">
        <v>12171</v>
      </c>
      <c r="C34" s="15" t="s">
        <v>18412</v>
      </c>
      <c r="D34" s="15">
        <v>1.0</v>
      </c>
      <c r="E34" s="15">
        <v>33.0</v>
      </c>
      <c r="F34" s="15" t="s">
        <v>18413</v>
      </c>
    </row>
    <row r="35">
      <c r="A35" s="15" t="s">
        <v>17565</v>
      </c>
      <c r="B35" s="15" t="s">
        <v>12175</v>
      </c>
      <c r="C35" s="15" t="s">
        <v>18414</v>
      </c>
      <c r="D35" s="15">
        <v>1.0</v>
      </c>
      <c r="E35" s="15">
        <v>34.0</v>
      </c>
      <c r="F35" s="15" t="s">
        <v>18415</v>
      </c>
    </row>
    <row r="36">
      <c r="A36" s="15" t="s">
        <v>17568</v>
      </c>
      <c r="B36" s="15" t="s">
        <v>12181</v>
      </c>
      <c r="C36" s="15" t="s">
        <v>18416</v>
      </c>
      <c r="D36" s="15">
        <v>1.0</v>
      </c>
      <c r="E36" s="15">
        <v>35.0</v>
      </c>
      <c r="F36" s="15" t="s">
        <v>18417</v>
      </c>
    </row>
    <row r="37">
      <c r="A37" s="15" t="s">
        <v>17570</v>
      </c>
      <c r="B37" s="15" t="s">
        <v>12183</v>
      </c>
      <c r="C37" s="15" t="s">
        <v>18418</v>
      </c>
      <c r="D37" s="15">
        <v>1.0</v>
      </c>
      <c r="E37" s="15">
        <v>36.0</v>
      </c>
      <c r="F37" s="15" t="s">
        <v>18419</v>
      </c>
    </row>
    <row r="38">
      <c r="A38" s="15" t="s">
        <v>17573</v>
      </c>
      <c r="B38" s="15" t="s">
        <v>12185</v>
      </c>
      <c r="C38" s="15" t="s">
        <v>18420</v>
      </c>
      <c r="D38" s="15">
        <v>1.0</v>
      </c>
      <c r="E38" s="15">
        <v>37.0</v>
      </c>
      <c r="F38" s="15" t="s">
        <v>18421</v>
      </c>
    </row>
    <row r="39">
      <c r="A39" s="15" t="s">
        <v>17574</v>
      </c>
      <c r="B39" s="15" t="s">
        <v>12187</v>
      </c>
      <c r="C39" s="15" t="s">
        <v>18422</v>
      </c>
      <c r="D39" s="15">
        <v>1.0</v>
      </c>
      <c r="E39" s="15">
        <v>38.0</v>
      </c>
      <c r="F39" s="15" t="s">
        <v>18423</v>
      </c>
    </row>
    <row r="40">
      <c r="A40" s="15" t="s">
        <v>17575</v>
      </c>
      <c r="B40" s="15" t="s">
        <v>12189</v>
      </c>
      <c r="C40" s="15" t="s">
        <v>18424</v>
      </c>
      <c r="D40" s="15">
        <v>1.0</v>
      </c>
      <c r="E40" s="15">
        <v>39.0</v>
      </c>
      <c r="F40" s="15" t="s">
        <v>18425</v>
      </c>
    </row>
    <row r="41">
      <c r="A41" s="15" t="s">
        <v>17576</v>
      </c>
      <c r="B41" s="15" t="s">
        <v>12193</v>
      </c>
      <c r="C41" s="15" t="s">
        <v>18426</v>
      </c>
      <c r="D41" s="15">
        <v>1.0</v>
      </c>
      <c r="E41" s="15">
        <v>40.0</v>
      </c>
      <c r="F41" s="15" t="s">
        <v>18427</v>
      </c>
    </row>
    <row r="42">
      <c r="A42" s="15" t="s">
        <v>17577</v>
      </c>
      <c r="B42" s="15" t="s">
        <v>12197</v>
      </c>
      <c r="C42" s="15" t="s">
        <v>18428</v>
      </c>
      <c r="D42" s="15">
        <v>1.0</v>
      </c>
      <c r="E42" s="15">
        <v>41.0</v>
      </c>
      <c r="F42" s="15" t="s">
        <v>18429</v>
      </c>
    </row>
    <row r="43">
      <c r="A43" s="15" t="s">
        <v>17578</v>
      </c>
      <c r="B43" s="15" t="s">
        <v>12201</v>
      </c>
      <c r="C43" s="15" t="s">
        <v>18430</v>
      </c>
      <c r="D43" s="15">
        <v>1.0</v>
      </c>
      <c r="E43" s="15">
        <v>42.0</v>
      </c>
      <c r="F43" s="15" t="s">
        <v>18431</v>
      </c>
    </row>
    <row r="44">
      <c r="A44" s="15" t="s">
        <v>17579</v>
      </c>
      <c r="B44" s="15" t="s">
        <v>12207</v>
      </c>
      <c r="C44" s="15" t="s">
        <v>18432</v>
      </c>
      <c r="D44" s="15">
        <v>1.0</v>
      </c>
      <c r="E44" s="15">
        <v>43.0</v>
      </c>
      <c r="F44" s="15" t="s">
        <v>374</v>
      </c>
    </row>
    <row r="45">
      <c r="A45" s="15" t="s">
        <v>17580</v>
      </c>
      <c r="B45" s="15" t="s">
        <v>12211</v>
      </c>
      <c r="C45" s="15" t="s">
        <v>18433</v>
      </c>
      <c r="D45" s="15">
        <v>1.0</v>
      </c>
      <c r="E45" s="15">
        <v>44.0</v>
      </c>
      <c r="F45" s="15" t="s">
        <v>382</v>
      </c>
    </row>
    <row r="46">
      <c r="A46" s="15" t="s">
        <v>17581</v>
      </c>
      <c r="B46" s="15" t="s">
        <v>12215</v>
      </c>
      <c r="C46" s="15" t="s">
        <v>18434</v>
      </c>
      <c r="D46" s="15">
        <v>1.0</v>
      </c>
      <c r="E46" s="15">
        <v>45.0</v>
      </c>
      <c r="F46" s="15" t="s">
        <v>390</v>
      </c>
    </row>
    <row r="47">
      <c r="A47" s="15" t="s">
        <v>17582</v>
      </c>
      <c r="B47" s="15" t="s">
        <v>12219</v>
      </c>
      <c r="C47" s="15" t="s">
        <v>18435</v>
      </c>
      <c r="D47" s="15">
        <v>1.0</v>
      </c>
      <c r="E47" s="15">
        <v>46.0</v>
      </c>
      <c r="F47" s="15" t="s">
        <v>399</v>
      </c>
    </row>
    <row r="48">
      <c r="A48" s="15" t="s">
        <v>17583</v>
      </c>
      <c r="B48" s="15" t="s">
        <v>12223</v>
      </c>
      <c r="C48" s="15" t="s">
        <v>18436</v>
      </c>
      <c r="D48" s="15">
        <v>1.0</v>
      </c>
      <c r="E48" s="15">
        <v>47.0</v>
      </c>
      <c r="F48" s="15" t="s">
        <v>407</v>
      </c>
    </row>
    <row r="49">
      <c r="A49" s="15" t="s">
        <v>17584</v>
      </c>
      <c r="B49" s="15" t="s">
        <v>12227</v>
      </c>
      <c r="C49" s="15" t="s">
        <v>18437</v>
      </c>
      <c r="D49" s="15">
        <v>1.0</v>
      </c>
      <c r="E49" s="15">
        <v>48.0</v>
      </c>
      <c r="F49" s="15" t="s">
        <v>415</v>
      </c>
    </row>
    <row r="50">
      <c r="A50" s="15" t="s">
        <v>17585</v>
      </c>
      <c r="B50" s="15" t="s">
        <v>12231</v>
      </c>
      <c r="C50" s="15" t="s">
        <v>18438</v>
      </c>
      <c r="D50" s="15">
        <v>1.0</v>
      </c>
      <c r="E50" s="15">
        <v>49.0</v>
      </c>
      <c r="F50" s="15" t="s">
        <v>423</v>
      </c>
    </row>
    <row r="51">
      <c r="A51" s="15" t="s">
        <v>17586</v>
      </c>
      <c r="B51" s="15" t="s">
        <v>12235</v>
      </c>
      <c r="C51" s="15" t="s">
        <v>18439</v>
      </c>
      <c r="D51" s="15">
        <v>1.0</v>
      </c>
      <c r="E51" s="15">
        <v>50.0</v>
      </c>
      <c r="F51" s="15" t="s">
        <v>431</v>
      </c>
    </row>
    <row r="52">
      <c r="A52" s="15" t="s">
        <v>17587</v>
      </c>
      <c r="B52" s="15" t="s">
        <v>12239</v>
      </c>
      <c r="C52" s="15" t="s">
        <v>18440</v>
      </c>
      <c r="D52" s="15">
        <v>1.0</v>
      </c>
      <c r="E52" s="15">
        <v>51.0</v>
      </c>
      <c r="F52" s="15" t="s">
        <v>439</v>
      </c>
    </row>
    <row r="53">
      <c r="A53" s="15" t="s">
        <v>17588</v>
      </c>
      <c r="B53" s="15" t="s">
        <v>12243</v>
      </c>
      <c r="C53" s="15" t="s">
        <v>18441</v>
      </c>
      <c r="D53" s="15">
        <v>1.0</v>
      </c>
      <c r="E53" s="15">
        <v>52.0</v>
      </c>
      <c r="F53" s="15" t="s">
        <v>447</v>
      </c>
    </row>
    <row r="54">
      <c r="A54" s="15" t="s">
        <v>17589</v>
      </c>
      <c r="B54" s="15" t="s">
        <v>12247</v>
      </c>
      <c r="C54" s="15" t="s">
        <v>18442</v>
      </c>
      <c r="D54" s="15">
        <v>1.0</v>
      </c>
      <c r="E54" s="15">
        <v>53.0</v>
      </c>
      <c r="F54" s="15" t="s">
        <v>18443</v>
      </c>
    </row>
    <row r="55">
      <c r="A55" s="15" t="s">
        <v>17590</v>
      </c>
      <c r="B55" s="15" t="s">
        <v>12251</v>
      </c>
      <c r="C55" s="15" t="s">
        <v>18444</v>
      </c>
      <c r="D55" s="15">
        <v>1.0</v>
      </c>
      <c r="E55" s="15">
        <v>54.0</v>
      </c>
      <c r="F55" s="15" t="s">
        <v>18445</v>
      </c>
    </row>
    <row r="56">
      <c r="A56" s="15" t="s">
        <v>17591</v>
      </c>
      <c r="B56" s="15" t="s">
        <v>12255</v>
      </c>
      <c r="C56" s="15" t="s">
        <v>18446</v>
      </c>
      <c r="D56" s="15">
        <v>1.0</v>
      </c>
      <c r="E56" s="15">
        <v>55.0</v>
      </c>
      <c r="F56" s="15" t="s">
        <v>18447</v>
      </c>
    </row>
    <row r="57">
      <c r="A57" s="15" t="s">
        <v>17592</v>
      </c>
      <c r="B57" s="15" t="s">
        <v>12259</v>
      </c>
      <c r="C57" s="15" t="s">
        <v>18448</v>
      </c>
      <c r="D57" s="15">
        <v>1.0</v>
      </c>
      <c r="E57" s="15">
        <v>56.0</v>
      </c>
      <c r="F57" s="15" t="s">
        <v>18449</v>
      </c>
    </row>
    <row r="58">
      <c r="A58" s="15" t="s">
        <v>17593</v>
      </c>
      <c r="B58" s="15" t="s">
        <v>12263</v>
      </c>
      <c r="C58" s="15" t="s">
        <v>18450</v>
      </c>
      <c r="D58" s="15">
        <v>1.0</v>
      </c>
      <c r="E58" s="15">
        <v>57.0</v>
      </c>
      <c r="F58" s="15" t="s">
        <v>18451</v>
      </c>
    </row>
    <row r="59">
      <c r="A59" s="15" t="s">
        <v>17594</v>
      </c>
      <c r="B59" s="15" t="s">
        <v>12267</v>
      </c>
      <c r="C59" s="15" t="s">
        <v>18452</v>
      </c>
      <c r="D59" s="15">
        <v>1.0</v>
      </c>
      <c r="E59" s="15">
        <v>58.0</v>
      </c>
      <c r="F59" s="15" t="s">
        <v>496</v>
      </c>
    </row>
    <row r="60">
      <c r="A60" s="15" t="s">
        <v>17595</v>
      </c>
      <c r="B60" s="15" t="s">
        <v>519</v>
      </c>
      <c r="C60" s="15" t="s">
        <v>18453</v>
      </c>
      <c r="D60" s="15">
        <v>1.0</v>
      </c>
      <c r="E60" s="15">
        <v>59.0</v>
      </c>
      <c r="F60" s="15" t="s">
        <v>18454</v>
      </c>
    </row>
    <row r="61">
      <c r="A61" s="15" t="s">
        <v>17596</v>
      </c>
      <c r="B61" s="15" t="s">
        <v>534</v>
      </c>
      <c r="C61" s="15" t="s">
        <v>18455</v>
      </c>
      <c r="D61" s="15">
        <v>1.0</v>
      </c>
      <c r="E61" s="15">
        <v>60.0</v>
      </c>
      <c r="F61" s="15" t="s">
        <v>534</v>
      </c>
    </row>
    <row r="62">
      <c r="A62" s="15" t="s">
        <v>17597</v>
      </c>
      <c r="B62" s="15" t="s">
        <v>12282</v>
      </c>
      <c r="C62" s="15" t="s">
        <v>18456</v>
      </c>
      <c r="D62" s="15">
        <v>1.0</v>
      </c>
      <c r="E62" s="15">
        <v>61.0</v>
      </c>
      <c r="F62" s="15" t="s">
        <v>18457</v>
      </c>
    </row>
    <row r="63">
      <c r="A63" s="15" t="s">
        <v>17598</v>
      </c>
      <c r="B63" s="15" t="s">
        <v>550</v>
      </c>
      <c r="C63" s="15" t="s">
        <v>18458</v>
      </c>
      <c r="D63" s="15">
        <v>1.0</v>
      </c>
      <c r="E63" s="15">
        <v>62.0</v>
      </c>
      <c r="F63" s="15" t="s">
        <v>18459</v>
      </c>
    </row>
    <row r="64">
      <c r="A64" s="15" t="s">
        <v>17599</v>
      </c>
      <c r="B64" s="15" t="s">
        <v>12288</v>
      </c>
      <c r="C64" s="15" t="s">
        <v>18460</v>
      </c>
      <c r="D64" s="15">
        <v>1.0</v>
      </c>
      <c r="E64" s="15">
        <v>63.0</v>
      </c>
      <c r="F64" s="15" t="s">
        <v>559</v>
      </c>
    </row>
    <row r="65">
      <c r="A65" s="15" t="s">
        <v>17600</v>
      </c>
      <c r="B65" s="15" t="s">
        <v>12294</v>
      </c>
      <c r="C65" s="15" t="s">
        <v>18461</v>
      </c>
      <c r="D65" s="15">
        <v>1.0</v>
      </c>
      <c r="E65" s="15">
        <v>64.0</v>
      </c>
      <c r="F65" s="15" t="s">
        <v>576</v>
      </c>
    </row>
    <row r="66">
      <c r="A66" s="15" t="s">
        <v>17601</v>
      </c>
      <c r="B66" s="15" t="s">
        <v>12296</v>
      </c>
      <c r="C66" s="15" t="s">
        <v>18462</v>
      </c>
      <c r="D66" s="15">
        <v>1.0</v>
      </c>
      <c r="E66" s="15">
        <v>65.0</v>
      </c>
      <c r="F66" s="15" t="s">
        <v>18463</v>
      </c>
    </row>
    <row r="67">
      <c r="A67" s="15" t="s">
        <v>17602</v>
      </c>
      <c r="B67" s="15" t="s">
        <v>12300</v>
      </c>
      <c r="C67" s="15" t="s">
        <v>18464</v>
      </c>
      <c r="D67" s="15">
        <v>1.0</v>
      </c>
      <c r="E67" s="15">
        <v>66.0</v>
      </c>
      <c r="F67" s="15" t="s">
        <v>586</v>
      </c>
    </row>
    <row r="68">
      <c r="A68" s="15" t="s">
        <v>17603</v>
      </c>
      <c r="B68" s="15" t="s">
        <v>12304</v>
      </c>
      <c r="C68" s="15" t="s">
        <v>18465</v>
      </c>
      <c r="D68" s="15">
        <v>1.0</v>
      </c>
      <c r="E68" s="15">
        <v>67.0</v>
      </c>
      <c r="F68" s="15" t="s">
        <v>594</v>
      </c>
    </row>
    <row r="69">
      <c r="A69" s="15" t="s">
        <v>17604</v>
      </c>
      <c r="B69" s="15" t="s">
        <v>12308</v>
      </c>
      <c r="C69" s="15" t="s">
        <v>18466</v>
      </c>
      <c r="D69" s="15">
        <v>1.0</v>
      </c>
      <c r="E69" s="15">
        <v>68.0</v>
      </c>
      <c r="F69" s="15" t="s">
        <v>602</v>
      </c>
    </row>
    <row r="70">
      <c r="A70" s="15" t="s">
        <v>17605</v>
      </c>
      <c r="B70" s="15" t="s">
        <v>12318</v>
      </c>
      <c r="C70" s="15" t="s">
        <v>18467</v>
      </c>
      <c r="D70" s="15">
        <v>1.0</v>
      </c>
      <c r="E70" s="15">
        <v>69.0</v>
      </c>
      <c r="F70" s="15" t="s">
        <v>638</v>
      </c>
    </row>
    <row r="71">
      <c r="A71" s="15" t="s">
        <v>17606</v>
      </c>
      <c r="B71" s="15" t="s">
        <v>649</v>
      </c>
      <c r="C71" s="15" t="s">
        <v>18468</v>
      </c>
      <c r="D71" s="15">
        <v>1.0</v>
      </c>
      <c r="E71" s="15">
        <v>70.0</v>
      </c>
      <c r="F71" s="15" t="s">
        <v>649</v>
      </c>
    </row>
    <row r="72">
      <c r="A72" s="15" t="s">
        <v>17607</v>
      </c>
      <c r="B72" s="15" t="s">
        <v>12327</v>
      </c>
      <c r="C72" s="15" t="s">
        <v>18469</v>
      </c>
      <c r="D72" s="15">
        <v>1.0</v>
      </c>
      <c r="E72" s="15">
        <v>71.0</v>
      </c>
      <c r="F72" s="15" t="s">
        <v>659</v>
      </c>
    </row>
    <row r="73">
      <c r="A73" s="15" t="s">
        <v>17608</v>
      </c>
      <c r="B73" s="15" t="s">
        <v>12335</v>
      </c>
      <c r="C73" s="15" t="s">
        <v>18470</v>
      </c>
      <c r="D73" s="15">
        <v>1.0</v>
      </c>
      <c r="E73" s="15">
        <v>72.0</v>
      </c>
      <c r="F73" s="15" t="s">
        <v>18471</v>
      </c>
    </row>
    <row r="74">
      <c r="A74" s="15" t="s">
        <v>17609</v>
      </c>
      <c r="B74" s="15" t="s">
        <v>12347</v>
      </c>
      <c r="C74" s="15" t="s">
        <v>18472</v>
      </c>
      <c r="D74" s="15">
        <v>1.0</v>
      </c>
      <c r="E74" s="15">
        <v>73.0</v>
      </c>
      <c r="F74" s="15" t="s">
        <v>18473</v>
      </c>
    </row>
    <row r="75">
      <c r="A75" s="15" t="s">
        <v>17610</v>
      </c>
      <c r="B75" s="15" t="s">
        <v>12350</v>
      </c>
      <c r="C75" s="15" t="s">
        <v>18474</v>
      </c>
      <c r="D75" s="15">
        <v>1.0</v>
      </c>
      <c r="E75" s="15">
        <v>74.0</v>
      </c>
      <c r="F75" s="15" t="s">
        <v>18475</v>
      </c>
    </row>
    <row r="76">
      <c r="A76" s="15" t="s">
        <v>17611</v>
      </c>
      <c r="B76" s="15" t="s">
        <v>12354</v>
      </c>
      <c r="C76" s="15" t="s">
        <v>18476</v>
      </c>
      <c r="D76" s="15">
        <v>1.0</v>
      </c>
      <c r="E76" s="15">
        <v>75.0</v>
      </c>
      <c r="F76" s="15" t="s">
        <v>12354</v>
      </c>
    </row>
    <row r="77">
      <c r="A77" s="15" t="s">
        <v>17612</v>
      </c>
      <c r="B77" s="15" t="s">
        <v>12358</v>
      </c>
      <c r="C77" s="15" t="s">
        <v>18477</v>
      </c>
      <c r="D77" s="15">
        <v>1.0</v>
      </c>
      <c r="E77" s="15">
        <v>76.0</v>
      </c>
      <c r="F77" s="15" t="s">
        <v>18478</v>
      </c>
    </row>
    <row r="78">
      <c r="A78" s="15" t="s">
        <v>17613</v>
      </c>
      <c r="B78" s="15" t="s">
        <v>12362</v>
      </c>
      <c r="C78" s="15" t="s">
        <v>18479</v>
      </c>
      <c r="D78" s="15">
        <v>1.0</v>
      </c>
      <c r="E78" s="15">
        <v>77.0</v>
      </c>
      <c r="F78" s="15" t="s">
        <v>18480</v>
      </c>
    </row>
    <row r="79">
      <c r="A79" s="15" t="s">
        <v>17614</v>
      </c>
      <c r="B79" s="15" t="s">
        <v>12366</v>
      </c>
      <c r="C79" s="15" t="s">
        <v>18481</v>
      </c>
      <c r="D79" s="15">
        <v>1.0</v>
      </c>
      <c r="E79" s="15">
        <v>78.0</v>
      </c>
      <c r="F79" s="15" t="s">
        <v>18482</v>
      </c>
    </row>
    <row r="80">
      <c r="A80" s="15" t="s">
        <v>17615</v>
      </c>
      <c r="B80" s="15" t="s">
        <v>12370</v>
      </c>
      <c r="C80" s="15" t="s">
        <v>18483</v>
      </c>
      <c r="D80" s="15">
        <v>1.0</v>
      </c>
      <c r="E80" s="15">
        <v>79.0</v>
      </c>
      <c r="F80" s="15" t="s">
        <v>18484</v>
      </c>
    </row>
    <row r="81">
      <c r="A81" s="15" t="s">
        <v>17616</v>
      </c>
      <c r="B81" s="15" t="s">
        <v>12374</v>
      </c>
      <c r="C81" s="15" t="s">
        <v>18485</v>
      </c>
      <c r="D81" s="15">
        <v>1.0</v>
      </c>
      <c r="E81" s="15">
        <v>80.0</v>
      </c>
      <c r="F81" s="15" t="s">
        <v>18486</v>
      </c>
    </row>
    <row r="82">
      <c r="A82" s="15" t="s">
        <v>17617</v>
      </c>
      <c r="B82" s="15" t="s">
        <v>12378</v>
      </c>
      <c r="C82" s="15" t="s">
        <v>18487</v>
      </c>
      <c r="D82" s="15">
        <v>1.0</v>
      </c>
      <c r="E82" s="15">
        <v>81.0</v>
      </c>
      <c r="F82" s="15" t="s">
        <v>18488</v>
      </c>
    </row>
    <row r="83">
      <c r="A83" s="15" t="s">
        <v>17619</v>
      </c>
      <c r="B83" s="15" t="s">
        <v>12384</v>
      </c>
      <c r="C83" s="15" t="s">
        <v>18489</v>
      </c>
      <c r="D83" s="15">
        <v>1.0</v>
      </c>
      <c r="E83" s="15">
        <v>82.0</v>
      </c>
      <c r="F83" s="15" t="s">
        <v>18490</v>
      </c>
    </row>
    <row r="84">
      <c r="A84" s="15" t="s">
        <v>17618</v>
      </c>
      <c r="B84" s="15" t="s">
        <v>12380</v>
      </c>
      <c r="C84" s="15" t="s">
        <v>18491</v>
      </c>
      <c r="D84" s="15">
        <v>1.0</v>
      </c>
      <c r="E84" s="15">
        <v>83.0</v>
      </c>
      <c r="F84" s="15" t="s">
        <v>12380</v>
      </c>
    </row>
    <row r="85">
      <c r="A85" s="15" t="s">
        <v>17620</v>
      </c>
      <c r="B85" s="15" t="s">
        <v>12388</v>
      </c>
      <c r="C85" s="15" t="s">
        <v>18492</v>
      </c>
      <c r="D85" s="15">
        <v>1.0</v>
      </c>
      <c r="E85" s="15">
        <v>84.0</v>
      </c>
      <c r="F85" s="15" t="s">
        <v>18493</v>
      </c>
    </row>
    <row r="86">
      <c r="A86" s="15" t="s">
        <v>17621</v>
      </c>
      <c r="B86" s="15" t="s">
        <v>12394</v>
      </c>
      <c r="C86" s="15" t="s">
        <v>18494</v>
      </c>
      <c r="D86" s="15">
        <v>1.0</v>
      </c>
      <c r="E86" s="15">
        <v>85.0</v>
      </c>
      <c r="F86" s="15" t="s">
        <v>18495</v>
      </c>
    </row>
    <row r="87">
      <c r="A87" s="15" t="s">
        <v>17622</v>
      </c>
      <c r="B87" s="15" t="s">
        <v>12398</v>
      </c>
      <c r="C87" s="15" t="s">
        <v>18496</v>
      </c>
      <c r="D87" s="15">
        <v>1.0</v>
      </c>
      <c r="E87" s="15">
        <v>86.0</v>
      </c>
      <c r="F87" s="15" t="s">
        <v>18497</v>
      </c>
    </row>
    <row r="88">
      <c r="A88" s="15" t="s">
        <v>17623</v>
      </c>
      <c r="B88" s="15" t="s">
        <v>12401</v>
      </c>
      <c r="C88" s="15" t="s">
        <v>18498</v>
      </c>
      <c r="D88" s="15">
        <v>1.0</v>
      </c>
      <c r="E88" s="15">
        <v>87.0</v>
      </c>
      <c r="F88" s="15" t="s">
        <v>18499</v>
      </c>
    </row>
    <row r="89">
      <c r="A89" s="15" t="s">
        <v>17624</v>
      </c>
      <c r="B89" s="15" t="s">
        <v>12405</v>
      </c>
      <c r="C89" s="15" t="s">
        <v>18500</v>
      </c>
      <c r="D89" s="15">
        <v>1.0</v>
      </c>
      <c r="E89" s="15">
        <v>88.0</v>
      </c>
      <c r="F89" s="15" t="s">
        <v>18501</v>
      </c>
    </row>
    <row r="90">
      <c r="A90" s="15" t="s">
        <v>17625</v>
      </c>
      <c r="B90" s="15" t="s">
        <v>12409</v>
      </c>
      <c r="C90" s="15" t="s">
        <v>18502</v>
      </c>
      <c r="D90" s="15">
        <v>1.0</v>
      </c>
      <c r="E90" s="15">
        <v>89.0</v>
      </c>
      <c r="F90" s="15" t="s">
        <v>12409</v>
      </c>
    </row>
    <row r="91">
      <c r="A91" s="15" t="s">
        <v>17626</v>
      </c>
      <c r="B91" s="15" t="s">
        <v>12413</v>
      </c>
      <c r="C91" s="15" t="s">
        <v>18503</v>
      </c>
      <c r="D91" s="15">
        <v>1.0</v>
      </c>
      <c r="E91" s="15">
        <v>90.0</v>
      </c>
      <c r="F91" s="15" t="s">
        <v>18504</v>
      </c>
    </row>
    <row r="92">
      <c r="A92" s="15" t="s">
        <v>17627</v>
      </c>
      <c r="B92" s="15" t="s">
        <v>12417</v>
      </c>
      <c r="C92" s="15" t="s">
        <v>18505</v>
      </c>
      <c r="D92" s="15">
        <v>1.0</v>
      </c>
      <c r="E92" s="15">
        <v>91.0</v>
      </c>
      <c r="F92" s="15" t="s">
        <v>12417</v>
      </c>
    </row>
    <row r="93">
      <c r="A93" s="15" t="s">
        <v>17628</v>
      </c>
      <c r="B93" s="15" t="s">
        <v>12421</v>
      </c>
      <c r="C93" s="15" t="s">
        <v>18506</v>
      </c>
      <c r="D93" s="15">
        <v>1.0</v>
      </c>
      <c r="E93" s="15">
        <v>92.0</v>
      </c>
      <c r="F93" s="15" t="s">
        <v>18507</v>
      </c>
    </row>
    <row r="94">
      <c r="A94" s="15" t="s">
        <v>17629</v>
      </c>
      <c r="B94" s="15" t="s">
        <v>12425</v>
      </c>
      <c r="C94" s="15" t="s">
        <v>18508</v>
      </c>
      <c r="D94" s="15">
        <v>1.0</v>
      </c>
      <c r="E94" s="15">
        <v>93.0</v>
      </c>
      <c r="F94" s="15" t="s">
        <v>18509</v>
      </c>
    </row>
    <row r="95">
      <c r="A95" s="15" t="s">
        <v>17630</v>
      </c>
      <c r="B95" s="15" t="s">
        <v>12429</v>
      </c>
      <c r="C95" s="15" t="s">
        <v>18510</v>
      </c>
      <c r="D95" s="15">
        <v>1.0</v>
      </c>
      <c r="E95" s="15">
        <v>94.0</v>
      </c>
      <c r="F95" s="15" t="s">
        <v>18511</v>
      </c>
    </row>
    <row r="96">
      <c r="A96" s="15" t="s">
        <v>17631</v>
      </c>
      <c r="B96" s="15" t="s">
        <v>12433</v>
      </c>
      <c r="C96" s="15" t="s">
        <v>18512</v>
      </c>
      <c r="D96" s="15">
        <v>1.0</v>
      </c>
      <c r="E96" s="15">
        <v>95.0</v>
      </c>
      <c r="F96" s="15" t="s">
        <v>18513</v>
      </c>
    </row>
    <row r="97">
      <c r="A97" s="15" t="s">
        <v>17632</v>
      </c>
      <c r="B97" s="15" t="s">
        <v>12437</v>
      </c>
      <c r="C97" s="15" t="s">
        <v>18514</v>
      </c>
      <c r="D97" s="15">
        <v>1.0</v>
      </c>
      <c r="E97" s="15">
        <v>96.0</v>
      </c>
      <c r="F97" s="15" t="s">
        <v>18515</v>
      </c>
    </row>
    <row r="98">
      <c r="A98" s="15" t="s">
        <v>17633</v>
      </c>
      <c r="B98" s="15" t="s">
        <v>12441</v>
      </c>
      <c r="C98" s="15" t="s">
        <v>18516</v>
      </c>
      <c r="D98" s="15">
        <v>1.0</v>
      </c>
      <c r="E98" s="15">
        <v>97.0</v>
      </c>
      <c r="F98" s="15" t="s">
        <v>18517</v>
      </c>
    </row>
    <row r="99">
      <c r="A99" s="15" t="s">
        <v>17634</v>
      </c>
      <c r="B99" s="15" t="s">
        <v>12447</v>
      </c>
      <c r="C99" s="15" t="s">
        <v>18518</v>
      </c>
      <c r="D99" s="15">
        <v>1.0</v>
      </c>
      <c r="E99" s="15">
        <v>98.0</v>
      </c>
      <c r="F99" s="15" t="s">
        <v>12447</v>
      </c>
    </row>
    <row r="100">
      <c r="A100" s="15" t="s">
        <v>17635</v>
      </c>
      <c r="B100" s="15" t="s">
        <v>12451</v>
      </c>
      <c r="C100" s="15" t="s">
        <v>18519</v>
      </c>
      <c r="D100" s="15">
        <v>1.0</v>
      </c>
      <c r="E100" s="15">
        <v>99.0</v>
      </c>
      <c r="F100" s="15" t="s">
        <v>18520</v>
      </c>
    </row>
    <row r="101">
      <c r="A101" s="15" t="s">
        <v>17636</v>
      </c>
      <c r="B101" s="15" t="s">
        <v>12457</v>
      </c>
      <c r="C101" s="15" t="s">
        <v>18521</v>
      </c>
      <c r="D101" s="15">
        <v>1.0</v>
      </c>
      <c r="E101" s="15">
        <v>100.0</v>
      </c>
      <c r="F101" s="15" t="s">
        <v>976</v>
      </c>
    </row>
    <row r="102">
      <c r="A102" s="15" t="s">
        <v>17539</v>
      </c>
      <c r="B102" s="15" t="s">
        <v>12461</v>
      </c>
      <c r="C102" s="15" t="s">
        <v>18522</v>
      </c>
      <c r="D102" s="15">
        <v>1.0</v>
      </c>
      <c r="E102" s="15">
        <v>101.0</v>
      </c>
      <c r="F102" s="15" t="s">
        <v>18523</v>
      </c>
    </row>
    <row r="103">
      <c r="A103" s="15" t="s">
        <v>17637</v>
      </c>
      <c r="B103" s="15" t="s">
        <v>12463</v>
      </c>
      <c r="C103" s="15" t="s">
        <v>18524</v>
      </c>
      <c r="D103" s="15">
        <v>1.0</v>
      </c>
      <c r="E103" s="15">
        <v>102.0</v>
      </c>
      <c r="F103" s="15" t="s">
        <v>18525</v>
      </c>
    </row>
    <row r="104">
      <c r="A104" s="15" t="s">
        <v>17638</v>
      </c>
      <c r="B104" s="15" t="s">
        <v>12467</v>
      </c>
      <c r="C104" s="15" t="s">
        <v>18526</v>
      </c>
      <c r="D104" s="15">
        <v>1.0</v>
      </c>
      <c r="E104" s="15">
        <v>103.0</v>
      </c>
      <c r="F104" s="15" t="s">
        <v>18527</v>
      </c>
    </row>
    <row r="105">
      <c r="A105" s="15" t="s">
        <v>17639</v>
      </c>
      <c r="B105" s="15" t="s">
        <v>12471</v>
      </c>
      <c r="C105" s="15" t="s">
        <v>18528</v>
      </c>
      <c r="D105" s="15">
        <v>1.0</v>
      </c>
      <c r="E105" s="15">
        <v>104.0</v>
      </c>
      <c r="F105" s="15" t="s">
        <v>18529</v>
      </c>
    </row>
    <row r="106">
      <c r="A106" s="15" t="s">
        <v>17640</v>
      </c>
      <c r="B106" s="15" t="s">
        <v>12475</v>
      </c>
      <c r="C106" s="15" t="s">
        <v>18530</v>
      </c>
      <c r="D106" s="15">
        <v>1.0</v>
      </c>
      <c r="E106" s="15">
        <v>105.0</v>
      </c>
      <c r="F106" s="15" t="s">
        <v>18531</v>
      </c>
    </row>
    <row r="107">
      <c r="A107" s="15" t="s">
        <v>17641</v>
      </c>
      <c r="B107" s="15" t="s">
        <v>12483</v>
      </c>
      <c r="C107" s="15" t="s">
        <v>18532</v>
      </c>
      <c r="D107" s="15">
        <v>1.0</v>
      </c>
      <c r="E107" s="15">
        <v>106.0</v>
      </c>
      <c r="F107" s="15" t="s">
        <v>12483</v>
      </c>
    </row>
    <row r="108">
      <c r="A108" s="15" t="s">
        <v>17642</v>
      </c>
      <c r="B108" s="15" t="s">
        <v>12489</v>
      </c>
      <c r="C108" s="15" t="s">
        <v>18533</v>
      </c>
      <c r="D108" s="15">
        <v>1.0</v>
      </c>
      <c r="E108" s="15">
        <v>107.0</v>
      </c>
      <c r="F108" s="15" t="s">
        <v>12489</v>
      </c>
    </row>
    <row r="109">
      <c r="A109" s="15" t="s">
        <v>17643</v>
      </c>
      <c r="B109" s="15" t="s">
        <v>12493</v>
      </c>
      <c r="C109" s="15" t="s">
        <v>18534</v>
      </c>
      <c r="D109" s="15">
        <v>1.0</v>
      </c>
      <c r="E109" s="15">
        <v>108.0</v>
      </c>
      <c r="F109" s="15" t="s">
        <v>18535</v>
      </c>
    </row>
    <row r="110">
      <c r="A110" s="15" t="s">
        <v>17644</v>
      </c>
      <c r="B110" s="15" t="s">
        <v>12497</v>
      </c>
      <c r="C110" s="15" t="s">
        <v>18536</v>
      </c>
      <c r="D110" s="15">
        <v>1.0</v>
      </c>
      <c r="E110" s="15">
        <v>109.0</v>
      </c>
      <c r="F110" s="15" t="s">
        <v>12497</v>
      </c>
    </row>
    <row r="111">
      <c r="A111" s="15" t="s">
        <v>17645</v>
      </c>
      <c r="B111" s="15" t="s">
        <v>12503</v>
      </c>
      <c r="C111" s="15" t="s">
        <v>18537</v>
      </c>
      <c r="D111" s="15">
        <v>1.0</v>
      </c>
      <c r="E111" s="15">
        <v>110.0</v>
      </c>
      <c r="F111" s="15" t="s">
        <v>18538</v>
      </c>
    </row>
    <row r="112">
      <c r="A112" s="15" t="s">
        <v>17646</v>
      </c>
      <c r="B112" s="15" t="s">
        <v>12505</v>
      </c>
      <c r="C112" s="15" t="s">
        <v>18539</v>
      </c>
      <c r="D112" s="15">
        <v>1.0</v>
      </c>
      <c r="E112" s="15">
        <v>111.0</v>
      </c>
      <c r="F112" s="15" t="s">
        <v>12505</v>
      </c>
    </row>
    <row r="113">
      <c r="A113" s="15" t="s">
        <v>17647</v>
      </c>
      <c r="B113" s="15" t="s">
        <v>12509</v>
      </c>
      <c r="C113" s="15" t="s">
        <v>18540</v>
      </c>
      <c r="D113" s="15">
        <v>1.0</v>
      </c>
      <c r="E113" s="15">
        <v>112.0</v>
      </c>
      <c r="F113" s="15" t="s">
        <v>18541</v>
      </c>
    </row>
    <row r="114">
      <c r="A114" s="15" t="s">
        <v>17648</v>
      </c>
      <c r="B114" s="15" t="s">
        <v>12513</v>
      </c>
      <c r="C114" s="15" t="s">
        <v>18542</v>
      </c>
      <c r="D114" s="15">
        <v>1.0</v>
      </c>
      <c r="E114" s="15">
        <v>113.0</v>
      </c>
      <c r="F114" s="15" t="s">
        <v>18543</v>
      </c>
    </row>
    <row r="115">
      <c r="A115" s="15" t="s">
        <v>17649</v>
      </c>
      <c r="B115" s="15" t="s">
        <v>12517</v>
      </c>
      <c r="C115" s="15" t="s">
        <v>18544</v>
      </c>
      <c r="D115" s="15">
        <v>1.0</v>
      </c>
      <c r="E115" s="15">
        <v>114.0</v>
      </c>
      <c r="F115" s="15" t="s">
        <v>18545</v>
      </c>
    </row>
    <row r="116">
      <c r="A116" s="15" t="s">
        <v>17650</v>
      </c>
      <c r="B116" s="15" t="s">
        <v>12521</v>
      </c>
      <c r="C116" s="15" t="s">
        <v>18546</v>
      </c>
      <c r="D116" s="15">
        <v>1.0</v>
      </c>
      <c r="E116" s="15">
        <v>115.0</v>
      </c>
      <c r="F116" s="15" t="s">
        <v>12521</v>
      </c>
    </row>
    <row r="117">
      <c r="A117" s="15" t="s">
        <v>17651</v>
      </c>
      <c r="B117" s="15" t="s">
        <v>12523</v>
      </c>
      <c r="C117" s="15" t="s">
        <v>18547</v>
      </c>
      <c r="D117" s="15">
        <v>1.0</v>
      </c>
      <c r="E117" s="15">
        <v>116.0</v>
      </c>
      <c r="F117" s="15" t="s">
        <v>12523</v>
      </c>
    </row>
    <row r="118">
      <c r="A118" s="15" t="s">
        <v>17653</v>
      </c>
      <c r="B118" s="15" t="s">
        <v>12533</v>
      </c>
      <c r="C118" s="15" t="s">
        <v>18548</v>
      </c>
      <c r="D118" s="15">
        <v>1.0</v>
      </c>
      <c r="E118" s="15">
        <v>117.0</v>
      </c>
      <c r="F118" s="15" t="s">
        <v>12533</v>
      </c>
    </row>
    <row r="119">
      <c r="A119" s="15" t="s">
        <v>17652</v>
      </c>
      <c r="B119" s="15" t="s">
        <v>12529</v>
      </c>
      <c r="C119" s="15" t="s">
        <v>18549</v>
      </c>
      <c r="D119" s="15">
        <v>1.0</v>
      </c>
      <c r="E119" s="15">
        <v>118.0</v>
      </c>
      <c r="F119" s="15" t="s">
        <v>18550</v>
      </c>
    </row>
    <row r="120">
      <c r="A120" s="15" t="s">
        <v>17654</v>
      </c>
      <c r="B120" s="15" t="s">
        <v>12537</v>
      </c>
      <c r="C120" s="15" t="s">
        <v>18551</v>
      </c>
      <c r="D120" s="15">
        <v>1.0</v>
      </c>
      <c r="E120" s="15">
        <v>119.0</v>
      </c>
      <c r="F120" s="15" t="s">
        <v>18552</v>
      </c>
    </row>
    <row r="121">
      <c r="A121" s="15" t="s">
        <v>17655</v>
      </c>
      <c r="B121" s="15" t="s">
        <v>12541</v>
      </c>
      <c r="C121" s="15" t="s">
        <v>18553</v>
      </c>
      <c r="D121" s="15">
        <v>1.0</v>
      </c>
      <c r="E121" s="15">
        <v>120.0</v>
      </c>
      <c r="F121" s="15" t="s">
        <v>12541</v>
      </c>
    </row>
    <row r="122">
      <c r="A122" s="15" t="s">
        <v>17656</v>
      </c>
      <c r="B122" s="15" t="s">
        <v>12545</v>
      </c>
      <c r="C122" s="15" t="s">
        <v>18554</v>
      </c>
      <c r="D122" s="15">
        <v>1.0</v>
      </c>
      <c r="E122" s="15">
        <v>121.0</v>
      </c>
      <c r="F122" s="15" t="s">
        <v>18555</v>
      </c>
    </row>
    <row r="123">
      <c r="A123" s="15" t="s">
        <v>17657</v>
      </c>
      <c r="B123" s="15" t="s">
        <v>12549</v>
      </c>
      <c r="C123" s="15" t="s">
        <v>18556</v>
      </c>
      <c r="D123" s="15">
        <v>1.0</v>
      </c>
      <c r="E123" s="15">
        <v>122.0</v>
      </c>
      <c r="F123" s="15" t="s">
        <v>18557</v>
      </c>
    </row>
    <row r="124">
      <c r="A124" s="15" t="s">
        <v>17658</v>
      </c>
      <c r="B124" s="15" t="s">
        <v>12553</v>
      </c>
      <c r="C124" s="15" t="s">
        <v>18558</v>
      </c>
      <c r="D124" s="15">
        <v>1.0</v>
      </c>
      <c r="E124" s="15">
        <v>123.0</v>
      </c>
      <c r="F124" s="15" t="s">
        <v>18559</v>
      </c>
    </row>
    <row r="125">
      <c r="A125" s="15" t="s">
        <v>17659</v>
      </c>
      <c r="B125" s="15" t="s">
        <v>12557</v>
      </c>
      <c r="C125" s="15" t="s">
        <v>18560</v>
      </c>
      <c r="D125" s="15">
        <v>1.0</v>
      </c>
      <c r="E125" s="15">
        <v>124.0</v>
      </c>
      <c r="F125" s="15" t="s">
        <v>18561</v>
      </c>
    </row>
    <row r="126">
      <c r="A126" s="15" t="s">
        <v>17660</v>
      </c>
      <c r="B126" s="15" t="s">
        <v>12561</v>
      </c>
      <c r="C126" s="15" t="s">
        <v>18562</v>
      </c>
      <c r="D126" s="15">
        <v>1.0</v>
      </c>
      <c r="E126" s="15">
        <v>125.0</v>
      </c>
      <c r="F126" s="15" t="s">
        <v>18563</v>
      </c>
    </row>
    <row r="127">
      <c r="A127" s="15" t="s">
        <v>17661</v>
      </c>
      <c r="B127" s="15" t="s">
        <v>12567</v>
      </c>
      <c r="C127" s="15" t="s">
        <v>18564</v>
      </c>
      <c r="D127" s="15">
        <v>1.0</v>
      </c>
      <c r="E127" s="15">
        <v>126.0</v>
      </c>
      <c r="F127" s="15" t="s">
        <v>18565</v>
      </c>
    </row>
    <row r="128">
      <c r="A128" s="15" t="s">
        <v>17662</v>
      </c>
      <c r="B128" s="15" t="s">
        <v>12571</v>
      </c>
      <c r="C128" s="15" t="s">
        <v>18566</v>
      </c>
      <c r="D128" s="15">
        <v>1.0</v>
      </c>
      <c r="E128" s="15">
        <v>127.0</v>
      </c>
      <c r="F128" s="15" t="s">
        <v>18567</v>
      </c>
    </row>
    <row r="129">
      <c r="A129" s="15" t="s">
        <v>17663</v>
      </c>
      <c r="B129" s="15" t="s">
        <v>12575</v>
      </c>
      <c r="C129" s="15" t="s">
        <v>18568</v>
      </c>
      <c r="D129" s="15">
        <v>1.0</v>
      </c>
      <c r="E129" s="15">
        <v>128.0</v>
      </c>
      <c r="F129" s="15" t="s">
        <v>12575</v>
      </c>
    </row>
    <row r="130">
      <c r="A130" s="15" t="s">
        <v>17664</v>
      </c>
      <c r="B130" s="15" t="s">
        <v>12579</v>
      </c>
      <c r="C130" s="15" t="s">
        <v>18569</v>
      </c>
      <c r="D130" s="15">
        <v>1.0</v>
      </c>
      <c r="E130" s="15">
        <v>129.0</v>
      </c>
      <c r="F130" s="15" t="s">
        <v>18570</v>
      </c>
    </row>
    <row r="131">
      <c r="C131" s="15" t="s">
        <v>18571</v>
      </c>
      <c r="D131" s="15">
        <v>2.0</v>
      </c>
      <c r="E131" s="15">
        <v>0.0</v>
      </c>
    </row>
    <row r="132">
      <c r="A132" s="15" t="s">
        <v>17665</v>
      </c>
      <c r="B132" s="15" t="s">
        <v>12585</v>
      </c>
      <c r="C132" s="15" t="s">
        <v>18572</v>
      </c>
      <c r="D132" s="15">
        <v>2.0</v>
      </c>
      <c r="E132" s="15">
        <v>1.0</v>
      </c>
      <c r="F132" s="15" t="s">
        <v>18573</v>
      </c>
    </row>
    <row r="133">
      <c r="A133" s="15" t="s">
        <v>17666</v>
      </c>
      <c r="B133" s="15" t="s">
        <v>12588</v>
      </c>
      <c r="C133" s="15" t="s">
        <v>18574</v>
      </c>
      <c r="D133" s="15">
        <v>2.0</v>
      </c>
      <c r="E133" s="15">
        <v>2.0</v>
      </c>
      <c r="F133" s="15" t="s">
        <v>12588</v>
      </c>
    </row>
    <row r="134">
      <c r="A134" s="15" t="s">
        <v>17667</v>
      </c>
      <c r="B134" s="15" t="s">
        <v>12591</v>
      </c>
      <c r="C134" s="15" t="s">
        <v>18575</v>
      </c>
      <c r="D134" s="15">
        <v>2.0</v>
      </c>
      <c r="E134" s="15">
        <v>3.0</v>
      </c>
      <c r="F134" s="15" t="s">
        <v>18576</v>
      </c>
    </row>
    <row r="135">
      <c r="A135" s="15" t="s">
        <v>17668</v>
      </c>
      <c r="B135" s="15" t="s">
        <v>12594</v>
      </c>
      <c r="C135" s="15" t="s">
        <v>18577</v>
      </c>
      <c r="D135" s="15">
        <v>2.0</v>
      </c>
      <c r="E135" s="15">
        <v>4.0</v>
      </c>
      <c r="F135" s="15" t="s">
        <v>18578</v>
      </c>
    </row>
    <row r="136">
      <c r="A136" s="15" t="s">
        <v>17669</v>
      </c>
      <c r="B136" s="15" t="s">
        <v>12597</v>
      </c>
      <c r="C136" s="15" t="s">
        <v>18579</v>
      </c>
      <c r="D136" s="15">
        <v>2.0</v>
      </c>
      <c r="E136" s="15">
        <v>5.0</v>
      </c>
      <c r="F136" s="15" t="s">
        <v>12597</v>
      </c>
    </row>
    <row r="137">
      <c r="A137" s="15" t="s">
        <v>17670</v>
      </c>
      <c r="B137" s="15" t="s">
        <v>12600</v>
      </c>
      <c r="C137" s="15" t="s">
        <v>18580</v>
      </c>
      <c r="D137" s="15">
        <v>2.0</v>
      </c>
      <c r="E137" s="15">
        <v>6.0</v>
      </c>
      <c r="F137" s="15" t="s">
        <v>12600</v>
      </c>
    </row>
    <row r="138">
      <c r="A138" s="15" t="s">
        <v>17671</v>
      </c>
      <c r="B138" s="15" t="s">
        <v>12603</v>
      </c>
      <c r="C138" s="15" t="s">
        <v>18581</v>
      </c>
      <c r="D138" s="15">
        <v>2.0</v>
      </c>
      <c r="E138" s="15">
        <v>7.0</v>
      </c>
      <c r="F138" s="15" t="s">
        <v>18582</v>
      </c>
    </row>
    <row r="139">
      <c r="A139" s="15" t="s">
        <v>17672</v>
      </c>
      <c r="B139" s="15" t="s">
        <v>12605</v>
      </c>
      <c r="C139" s="15" t="s">
        <v>18583</v>
      </c>
      <c r="D139" s="15">
        <v>2.0</v>
      </c>
      <c r="E139" s="15">
        <v>8.0</v>
      </c>
      <c r="F139" s="15" t="s">
        <v>12605</v>
      </c>
    </row>
    <row r="140">
      <c r="A140" s="15" t="s">
        <v>17673</v>
      </c>
      <c r="B140" s="15" t="s">
        <v>12607</v>
      </c>
      <c r="C140" s="15" t="s">
        <v>18584</v>
      </c>
      <c r="D140" s="15">
        <v>2.0</v>
      </c>
      <c r="E140" s="15">
        <v>9.0</v>
      </c>
      <c r="F140" s="15" t="s">
        <v>18585</v>
      </c>
    </row>
    <row r="141">
      <c r="A141" s="15" t="s">
        <v>17674</v>
      </c>
      <c r="B141" s="15" t="s">
        <v>12610</v>
      </c>
      <c r="C141" s="15" t="s">
        <v>18586</v>
      </c>
      <c r="D141" s="15">
        <v>2.0</v>
      </c>
      <c r="E141" s="15">
        <v>10.0</v>
      </c>
      <c r="F141" s="15" t="s">
        <v>18587</v>
      </c>
    </row>
    <row r="142">
      <c r="A142" s="15" t="s">
        <v>17675</v>
      </c>
      <c r="B142" s="15" t="s">
        <v>12613</v>
      </c>
      <c r="C142" s="15" t="s">
        <v>18588</v>
      </c>
      <c r="D142" s="15">
        <v>2.0</v>
      </c>
      <c r="E142" s="15">
        <v>11.0</v>
      </c>
      <c r="F142" s="15" t="s">
        <v>18589</v>
      </c>
    </row>
    <row r="143">
      <c r="A143" s="15" t="s">
        <v>17676</v>
      </c>
      <c r="B143" s="15" t="s">
        <v>12616</v>
      </c>
      <c r="C143" s="15" t="s">
        <v>18590</v>
      </c>
      <c r="D143" s="15">
        <v>2.0</v>
      </c>
      <c r="E143" s="15">
        <v>12.0</v>
      </c>
      <c r="F143" s="15" t="s">
        <v>18591</v>
      </c>
    </row>
    <row r="144">
      <c r="A144" s="15" t="s">
        <v>17677</v>
      </c>
      <c r="B144" s="15" t="s">
        <v>12619</v>
      </c>
      <c r="C144" s="15" t="s">
        <v>18592</v>
      </c>
      <c r="D144" s="15">
        <v>2.0</v>
      </c>
      <c r="E144" s="15">
        <v>13.0</v>
      </c>
      <c r="F144" s="15" t="s">
        <v>18593</v>
      </c>
    </row>
    <row r="145">
      <c r="A145" s="15" t="s">
        <v>17678</v>
      </c>
      <c r="B145" s="15" t="s">
        <v>12622</v>
      </c>
      <c r="C145" s="15" t="s">
        <v>18594</v>
      </c>
      <c r="D145" s="15">
        <v>2.0</v>
      </c>
      <c r="E145" s="15">
        <v>14.0</v>
      </c>
      <c r="F145" s="15" t="s">
        <v>18595</v>
      </c>
    </row>
    <row r="146">
      <c r="A146" s="15" t="s">
        <v>17679</v>
      </c>
      <c r="B146" s="15" t="s">
        <v>12625</v>
      </c>
      <c r="C146" s="15" t="s">
        <v>18596</v>
      </c>
      <c r="D146" s="15">
        <v>2.0</v>
      </c>
      <c r="E146" s="15">
        <v>15.0</v>
      </c>
      <c r="F146" s="15" t="s">
        <v>18597</v>
      </c>
    </row>
    <row r="147">
      <c r="A147" s="15" t="s">
        <v>17680</v>
      </c>
      <c r="B147" s="15" t="s">
        <v>12628</v>
      </c>
      <c r="C147" s="15" t="s">
        <v>18598</v>
      </c>
      <c r="D147" s="15">
        <v>2.0</v>
      </c>
      <c r="E147" s="15">
        <v>16.0</v>
      </c>
      <c r="F147" s="15" t="s">
        <v>18599</v>
      </c>
    </row>
    <row r="148">
      <c r="A148" s="15" t="s">
        <v>17681</v>
      </c>
      <c r="B148" s="15" t="s">
        <v>12631</v>
      </c>
      <c r="C148" s="15" t="s">
        <v>18600</v>
      </c>
      <c r="D148" s="15">
        <v>2.0</v>
      </c>
      <c r="E148" s="15">
        <v>17.0</v>
      </c>
      <c r="F148" s="15" t="s">
        <v>12631</v>
      </c>
    </row>
    <row r="149">
      <c r="A149" s="15" t="s">
        <v>17682</v>
      </c>
      <c r="B149" s="15" t="s">
        <v>12634</v>
      </c>
      <c r="C149" s="15" t="s">
        <v>18601</v>
      </c>
      <c r="D149" s="15">
        <v>2.0</v>
      </c>
      <c r="E149" s="15">
        <v>18.0</v>
      </c>
      <c r="F149" s="15" t="s">
        <v>18602</v>
      </c>
    </row>
    <row r="150">
      <c r="A150" s="15" t="s">
        <v>17683</v>
      </c>
      <c r="B150" s="15" t="s">
        <v>12636</v>
      </c>
      <c r="C150" s="15" t="s">
        <v>18603</v>
      </c>
      <c r="D150" s="15">
        <v>2.0</v>
      </c>
      <c r="E150" s="15">
        <v>19.0</v>
      </c>
      <c r="F150" s="15" t="s">
        <v>12636</v>
      </c>
    </row>
    <row r="151">
      <c r="A151" s="15" t="s">
        <v>17684</v>
      </c>
      <c r="B151" s="15" t="s">
        <v>12639</v>
      </c>
      <c r="C151" s="15" t="s">
        <v>18604</v>
      </c>
      <c r="D151" s="15">
        <v>2.0</v>
      </c>
      <c r="E151" s="15">
        <v>20.0</v>
      </c>
      <c r="F151" s="15" t="s">
        <v>18605</v>
      </c>
    </row>
    <row r="152">
      <c r="A152" s="15" t="s">
        <v>17685</v>
      </c>
      <c r="B152" s="15" t="s">
        <v>12642</v>
      </c>
      <c r="C152" s="15" t="s">
        <v>18606</v>
      </c>
      <c r="D152" s="15">
        <v>2.0</v>
      </c>
      <c r="E152" s="15">
        <v>21.0</v>
      </c>
      <c r="F152" s="15" t="s">
        <v>18607</v>
      </c>
    </row>
    <row r="153">
      <c r="A153" s="15" t="s">
        <v>17686</v>
      </c>
      <c r="B153" s="15" t="s">
        <v>12645</v>
      </c>
      <c r="C153" s="15" t="s">
        <v>18608</v>
      </c>
      <c r="D153" s="15">
        <v>2.0</v>
      </c>
      <c r="E153" s="15">
        <v>22.0</v>
      </c>
      <c r="F153" s="15" t="s">
        <v>18609</v>
      </c>
    </row>
    <row r="154">
      <c r="A154" s="15" t="s">
        <v>17687</v>
      </c>
      <c r="B154" s="15" t="s">
        <v>12648</v>
      </c>
      <c r="C154" s="15" t="s">
        <v>18610</v>
      </c>
      <c r="D154" s="15">
        <v>2.0</v>
      </c>
      <c r="E154" s="15">
        <v>23.0</v>
      </c>
      <c r="F154" s="15" t="s">
        <v>18611</v>
      </c>
    </row>
    <row r="155">
      <c r="A155" s="15" t="s">
        <v>17688</v>
      </c>
      <c r="B155" s="15" t="s">
        <v>12651</v>
      </c>
      <c r="C155" s="15" t="s">
        <v>18612</v>
      </c>
      <c r="D155" s="15">
        <v>2.0</v>
      </c>
      <c r="E155" s="15">
        <v>24.0</v>
      </c>
      <c r="F155" s="15" t="s">
        <v>18613</v>
      </c>
    </row>
    <row r="156">
      <c r="A156" s="15" t="s">
        <v>17689</v>
      </c>
      <c r="B156" s="15" t="s">
        <v>12654</v>
      </c>
      <c r="C156" s="15" t="s">
        <v>18614</v>
      </c>
      <c r="D156" s="15">
        <v>2.0</v>
      </c>
      <c r="E156" s="15">
        <v>25.0</v>
      </c>
      <c r="F156" s="15" t="s">
        <v>18615</v>
      </c>
    </row>
    <row r="157">
      <c r="A157" s="15" t="s">
        <v>17690</v>
      </c>
      <c r="B157" s="15" t="s">
        <v>12657</v>
      </c>
      <c r="C157" s="15" t="s">
        <v>18616</v>
      </c>
      <c r="D157" s="15">
        <v>2.0</v>
      </c>
      <c r="E157" s="15">
        <v>26.0</v>
      </c>
      <c r="F157" s="15" t="s">
        <v>18617</v>
      </c>
    </row>
    <row r="158">
      <c r="A158" s="15" t="s">
        <v>17691</v>
      </c>
      <c r="B158" s="15" t="s">
        <v>12660</v>
      </c>
      <c r="C158" s="15" t="s">
        <v>18618</v>
      </c>
      <c r="D158" s="15">
        <v>2.0</v>
      </c>
      <c r="E158" s="15">
        <v>27.0</v>
      </c>
      <c r="F158" s="15" t="s">
        <v>18619</v>
      </c>
    </row>
    <row r="159">
      <c r="A159" s="15" t="s">
        <v>17692</v>
      </c>
      <c r="B159" s="15" t="s">
        <v>12663</v>
      </c>
      <c r="C159" s="15" t="s">
        <v>18620</v>
      </c>
      <c r="D159" s="15">
        <v>2.0</v>
      </c>
      <c r="E159" s="15">
        <v>28.0</v>
      </c>
      <c r="F159" s="15" t="s">
        <v>18621</v>
      </c>
    </row>
    <row r="160">
      <c r="A160" s="15" t="s">
        <v>17693</v>
      </c>
      <c r="B160" s="15" t="s">
        <v>12666</v>
      </c>
      <c r="C160" s="15" t="s">
        <v>18622</v>
      </c>
      <c r="D160" s="15">
        <v>2.0</v>
      </c>
      <c r="E160" s="15">
        <v>29.0</v>
      </c>
      <c r="F160" s="15" t="s">
        <v>18623</v>
      </c>
    </row>
    <row r="161">
      <c r="A161" s="15" t="s">
        <v>17694</v>
      </c>
      <c r="B161" s="15" t="s">
        <v>12669</v>
      </c>
      <c r="C161" s="15" t="s">
        <v>18624</v>
      </c>
      <c r="D161" s="15">
        <v>2.0</v>
      </c>
      <c r="E161" s="15">
        <v>30.0</v>
      </c>
      <c r="F161" s="15" t="s">
        <v>12669</v>
      </c>
    </row>
    <row r="162">
      <c r="A162" s="15" t="s">
        <v>17695</v>
      </c>
      <c r="B162" s="15" t="s">
        <v>12672</v>
      </c>
      <c r="C162" s="15" t="s">
        <v>18625</v>
      </c>
      <c r="D162" s="15">
        <v>2.0</v>
      </c>
      <c r="E162" s="15">
        <v>31.0</v>
      </c>
      <c r="F162" s="15" t="s">
        <v>18626</v>
      </c>
    </row>
    <row r="163">
      <c r="A163" s="15" t="s">
        <v>17696</v>
      </c>
      <c r="B163" s="15" t="s">
        <v>12675</v>
      </c>
      <c r="C163" s="15" t="s">
        <v>18627</v>
      </c>
      <c r="D163" s="15">
        <v>2.0</v>
      </c>
      <c r="E163" s="15">
        <v>32.0</v>
      </c>
      <c r="F163" s="15" t="s">
        <v>18628</v>
      </c>
    </row>
    <row r="164">
      <c r="A164" s="15" t="s">
        <v>17697</v>
      </c>
      <c r="B164" s="15" t="s">
        <v>12677</v>
      </c>
      <c r="C164" s="15" t="s">
        <v>18629</v>
      </c>
      <c r="D164" s="15">
        <v>2.0</v>
      </c>
      <c r="E164" s="15">
        <v>33.0</v>
      </c>
      <c r="F164" s="15" t="s">
        <v>12677</v>
      </c>
    </row>
    <row r="165">
      <c r="A165" s="15" t="s">
        <v>17698</v>
      </c>
      <c r="B165" s="15" t="s">
        <v>12681</v>
      </c>
      <c r="C165" s="15" t="s">
        <v>18630</v>
      </c>
      <c r="D165" s="15">
        <v>2.0</v>
      </c>
      <c r="E165" s="15">
        <v>34.0</v>
      </c>
      <c r="F165" s="15" t="s">
        <v>18631</v>
      </c>
    </row>
    <row r="166">
      <c r="A166" s="15" t="s">
        <v>17699</v>
      </c>
      <c r="B166" s="15" t="s">
        <v>12684</v>
      </c>
      <c r="C166" s="15" t="s">
        <v>18632</v>
      </c>
      <c r="D166" s="15">
        <v>2.0</v>
      </c>
      <c r="E166" s="15">
        <v>35.0</v>
      </c>
      <c r="F166" s="15" t="s">
        <v>18633</v>
      </c>
    </row>
    <row r="167">
      <c r="A167" s="15" t="s">
        <v>17700</v>
      </c>
      <c r="B167" s="15" t="s">
        <v>12687</v>
      </c>
      <c r="C167" s="15" t="s">
        <v>18634</v>
      </c>
      <c r="D167" s="15">
        <v>2.0</v>
      </c>
      <c r="E167" s="15">
        <v>36.0</v>
      </c>
      <c r="F167" s="15" t="s">
        <v>18635</v>
      </c>
    </row>
    <row r="168">
      <c r="A168" s="15" t="s">
        <v>17701</v>
      </c>
      <c r="B168" s="15" t="s">
        <v>12690</v>
      </c>
      <c r="C168" s="15" t="s">
        <v>18636</v>
      </c>
      <c r="D168" s="15">
        <v>2.0</v>
      </c>
      <c r="E168" s="15">
        <v>37.0</v>
      </c>
      <c r="F168" s="15" t="s">
        <v>18637</v>
      </c>
    </row>
    <row r="169">
      <c r="A169" s="15" t="s">
        <v>17702</v>
      </c>
      <c r="B169" s="15" t="s">
        <v>12693</v>
      </c>
      <c r="C169" s="15" t="s">
        <v>18638</v>
      </c>
      <c r="D169" s="15">
        <v>2.0</v>
      </c>
      <c r="E169" s="15">
        <v>38.0</v>
      </c>
      <c r="F169" s="15" t="s">
        <v>18639</v>
      </c>
    </row>
    <row r="170">
      <c r="A170" s="15" t="s">
        <v>17703</v>
      </c>
      <c r="B170" s="15" t="s">
        <v>12695</v>
      </c>
      <c r="C170" s="15" t="s">
        <v>18640</v>
      </c>
      <c r="D170" s="15">
        <v>2.0</v>
      </c>
      <c r="E170" s="15">
        <v>39.0</v>
      </c>
      <c r="F170" s="15" t="s">
        <v>18641</v>
      </c>
    </row>
    <row r="171">
      <c r="A171" s="15" t="s">
        <v>17704</v>
      </c>
      <c r="B171" s="15" t="s">
        <v>12698</v>
      </c>
      <c r="C171" s="15" t="s">
        <v>18642</v>
      </c>
      <c r="D171" s="15">
        <v>2.0</v>
      </c>
      <c r="E171" s="15">
        <v>40.0</v>
      </c>
      <c r="F171" s="15" t="s">
        <v>12698</v>
      </c>
    </row>
    <row r="172">
      <c r="A172" s="15" t="s">
        <v>17705</v>
      </c>
      <c r="B172" s="15" t="s">
        <v>12701</v>
      </c>
      <c r="C172" s="15" t="s">
        <v>18643</v>
      </c>
      <c r="D172" s="15">
        <v>2.0</v>
      </c>
      <c r="E172" s="15">
        <v>41.0</v>
      </c>
      <c r="F172" s="15" t="s">
        <v>12701</v>
      </c>
    </row>
    <row r="173">
      <c r="A173" s="15" t="s">
        <v>17706</v>
      </c>
      <c r="B173" s="15" t="s">
        <v>12704</v>
      </c>
      <c r="C173" s="15" t="s">
        <v>18644</v>
      </c>
      <c r="D173" s="15">
        <v>2.0</v>
      </c>
      <c r="E173" s="15">
        <v>42.0</v>
      </c>
      <c r="F173" s="15" t="s">
        <v>12704</v>
      </c>
    </row>
    <row r="174">
      <c r="A174" s="15" t="s">
        <v>17707</v>
      </c>
      <c r="B174" s="15" t="s">
        <v>12707</v>
      </c>
      <c r="C174" s="15" t="s">
        <v>18645</v>
      </c>
      <c r="D174" s="15">
        <v>2.0</v>
      </c>
      <c r="E174" s="15">
        <v>43.0</v>
      </c>
      <c r="F174" s="15" t="s">
        <v>12707</v>
      </c>
    </row>
    <row r="175">
      <c r="A175" s="15" t="s">
        <v>17708</v>
      </c>
      <c r="B175" s="15" t="s">
        <v>12709</v>
      </c>
      <c r="C175" s="15" t="s">
        <v>18646</v>
      </c>
      <c r="D175" s="15">
        <v>2.0</v>
      </c>
      <c r="E175" s="15">
        <v>44.0</v>
      </c>
      <c r="F175" s="15" t="s">
        <v>18647</v>
      </c>
    </row>
    <row r="176">
      <c r="A176" s="15" t="s">
        <v>17709</v>
      </c>
      <c r="B176" s="15" t="s">
        <v>12711</v>
      </c>
      <c r="C176" s="15" t="s">
        <v>18648</v>
      </c>
      <c r="D176" s="15">
        <v>2.0</v>
      </c>
      <c r="E176" s="15">
        <v>45.0</v>
      </c>
      <c r="F176" s="15" t="s">
        <v>12711</v>
      </c>
    </row>
    <row r="177">
      <c r="A177" s="15" t="s">
        <v>17710</v>
      </c>
      <c r="B177" s="15" t="s">
        <v>12713</v>
      </c>
      <c r="C177" s="15" t="s">
        <v>18649</v>
      </c>
      <c r="D177" s="15">
        <v>2.0</v>
      </c>
      <c r="E177" s="15">
        <v>46.0</v>
      </c>
      <c r="F177" s="15" t="s">
        <v>12713</v>
      </c>
    </row>
    <row r="178">
      <c r="A178" s="15" t="s">
        <v>17711</v>
      </c>
      <c r="B178" s="15" t="s">
        <v>12715</v>
      </c>
      <c r="C178" s="15" t="s">
        <v>18650</v>
      </c>
      <c r="D178" s="15">
        <v>2.0</v>
      </c>
      <c r="E178" s="15">
        <v>47.0</v>
      </c>
      <c r="F178" s="15" t="s">
        <v>12715</v>
      </c>
    </row>
    <row r="179">
      <c r="A179" s="15" t="s">
        <v>17713</v>
      </c>
      <c r="B179" s="15" t="s">
        <v>12720</v>
      </c>
      <c r="C179" s="15" t="s">
        <v>18651</v>
      </c>
      <c r="D179" s="15">
        <v>2.0</v>
      </c>
      <c r="E179" s="15">
        <v>48.0</v>
      </c>
      <c r="F179" s="15" t="s">
        <v>12720</v>
      </c>
    </row>
    <row r="180">
      <c r="A180" s="15" t="s">
        <v>17714</v>
      </c>
      <c r="B180" s="15" t="s">
        <v>12723</v>
      </c>
      <c r="C180" s="15" t="s">
        <v>18652</v>
      </c>
      <c r="D180" s="15">
        <v>2.0</v>
      </c>
      <c r="E180" s="15">
        <v>49.0</v>
      </c>
      <c r="F180" s="15" t="s">
        <v>12723</v>
      </c>
    </row>
    <row r="181">
      <c r="A181" s="15" t="s">
        <v>17715</v>
      </c>
      <c r="B181" s="15" t="s">
        <v>12726</v>
      </c>
      <c r="C181" s="15" t="s">
        <v>18653</v>
      </c>
      <c r="D181" s="15">
        <v>2.0</v>
      </c>
      <c r="E181" s="15">
        <v>50.0</v>
      </c>
      <c r="F181" s="15" t="s">
        <v>12726</v>
      </c>
    </row>
    <row r="182">
      <c r="A182" s="15" t="s">
        <v>17716</v>
      </c>
      <c r="B182" s="15" t="s">
        <v>12729</v>
      </c>
      <c r="C182" s="15" t="s">
        <v>18654</v>
      </c>
      <c r="D182" s="15">
        <v>2.0</v>
      </c>
      <c r="E182" s="15">
        <v>51.0</v>
      </c>
      <c r="F182" s="15" t="s">
        <v>18655</v>
      </c>
    </row>
    <row r="183">
      <c r="A183" s="15" t="s">
        <v>17717</v>
      </c>
      <c r="B183" s="15" t="s">
        <v>12732</v>
      </c>
      <c r="C183" s="15" t="s">
        <v>18656</v>
      </c>
      <c r="D183" s="15">
        <v>2.0</v>
      </c>
      <c r="E183" s="15">
        <v>52.0</v>
      </c>
      <c r="F183" s="15" t="s">
        <v>18657</v>
      </c>
    </row>
    <row r="184">
      <c r="A184" s="15" t="s">
        <v>17718</v>
      </c>
      <c r="B184" s="15" t="s">
        <v>12735</v>
      </c>
      <c r="C184" s="15" t="s">
        <v>18658</v>
      </c>
      <c r="D184" s="15">
        <v>2.0</v>
      </c>
      <c r="E184" s="15">
        <v>53.0</v>
      </c>
      <c r="F184" s="15" t="s">
        <v>12735</v>
      </c>
    </row>
    <row r="185">
      <c r="A185" s="15" t="s">
        <v>17719</v>
      </c>
      <c r="B185" s="15" t="s">
        <v>12738</v>
      </c>
      <c r="C185" s="15" t="s">
        <v>18659</v>
      </c>
      <c r="D185" s="15">
        <v>2.0</v>
      </c>
      <c r="E185" s="15">
        <v>54.0</v>
      </c>
      <c r="F185" s="15" t="s">
        <v>12738</v>
      </c>
    </row>
    <row r="186">
      <c r="A186" s="15" t="s">
        <v>17712</v>
      </c>
      <c r="B186" s="15" t="s">
        <v>12717</v>
      </c>
      <c r="C186" s="15" t="s">
        <v>18660</v>
      </c>
      <c r="D186" s="15">
        <v>2.0</v>
      </c>
      <c r="E186" s="15">
        <v>55.0</v>
      </c>
      <c r="F186" s="15" t="s">
        <v>12717</v>
      </c>
    </row>
    <row r="187">
      <c r="A187" s="15" t="s">
        <v>17720</v>
      </c>
      <c r="B187" s="15" t="s">
        <v>12741</v>
      </c>
      <c r="C187" s="15" t="s">
        <v>18661</v>
      </c>
      <c r="D187" s="15">
        <v>2.0</v>
      </c>
      <c r="E187" s="15">
        <v>56.0</v>
      </c>
      <c r="F187" s="15" t="s">
        <v>12741</v>
      </c>
    </row>
    <row r="188">
      <c r="A188" s="15" t="s">
        <v>17721</v>
      </c>
      <c r="B188" s="15" t="s">
        <v>12744</v>
      </c>
      <c r="C188" s="15" t="s">
        <v>18662</v>
      </c>
      <c r="D188" s="15">
        <v>2.0</v>
      </c>
      <c r="E188" s="15">
        <v>57.0</v>
      </c>
      <c r="F188" s="15" t="s">
        <v>12744</v>
      </c>
    </row>
    <row r="189">
      <c r="A189" s="15" t="s">
        <v>17722</v>
      </c>
      <c r="B189" s="15" t="s">
        <v>12747</v>
      </c>
      <c r="C189" s="15" t="s">
        <v>18663</v>
      </c>
      <c r="D189" s="15">
        <v>2.0</v>
      </c>
      <c r="E189" s="15">
        <v>58.0</v>
      </c>
      <c r="F189" s="15" t="s">
        <v>18664</v>
      </c>
    </row>
    <row r="190">
      <c r="A190" s="15" t="s">
        <v>17723</v>
      </c>
      <c r="B190" s="15" t="s">
        <v>12750</v>
      </c>
      <c r="C190" s="15" t="s">
        <v>18665</v>
      </c>
      <c r="D190" s="15">
        <v>2.0</v>
      </c>
      <c r="E190" s="15">
        <v>59.0</v>
      </c>
      <c r="F190" s="15" t="s">
        <v>18666</v>
      </c>
    </row>
    <row r="191">
      <c r="A191" s="15" t="s">
        <v>17724</v>
      </c>
      <c r="B191" s="15" t="s">
        <v>12753</v>
      </c>
      <c r="C191" s="15" t="s">
        <v>18667</v>
      </c>
      <c r="D191" s="15">
        <v>2.0</v>
      </c>
      <c r="E191" s="15">
        <v>60.0</v>
      </c>
      <c r="F191" s="15" t="s">
        <v>18668</v>
      </c>
    </row>
    <row r="192">
      <c r="A192" s="15" t="s">
        <v>17725</v>
      </c>
      <c r="B192" s="15" t="s">
        <v>12756</v>
      </c>
      <c r="C192" s="15" t="s">
        <v>18669</v>
      </c>
      <c r="D192" s="15">
        <v>2.0</v>
      </c>
      <c r="E192" s="15">
        <v>61.0</v>
      </c>
      <c r="F192" s="15" t="s">
        <v>18670</v>
      </c>
    </row>
    <row r="193">
      <c r="A193" s="15" t="s">
        <v>17726</v>
      </c>
      <c r="B193" s="15" t="s">
        <v>12760</v>
      </c>
      <c r="C193" s="15" t="s">
        <v>18671</v>
      </c>
      <c r="D193" s="15">
        <v>2.0</v>
      </c>
      <c r="E193" s="15">
        <v>62.0</v>
      </c>
      <c r="F193" s="15" t="s">
        <v>18672</v>
      </c>
    </row>
    <row r="194">
      <c r="A194" s="15" t="s">
        <v>17727</v>
      </c>
      <c r="B194" s="15" t="s">
        <v>12762</v>
      </c>
      <c r="C194" s="15" t="s">
        <v>18673</v>
      </c>
      <c r="D194" s="15">
        <v>2.0</v>
      </c>
      <c r="E194" s="15">
        <v>63.0</v>
      </c>
      <c r="F194" s="15" t="s">
        <v>18674</v>
      </c>
    </row>
    <row r="195">
      <c r="A195" s="15" t="s">
        <v>17728</v>
      </c>
      <c r="B195" s="15" t="s">
        <v>12765</v>
      </c>
      <c r="C195" s="15" t="s">
        <v>18675</v>
      </c>
      <c r="D195" s="15">
        <v>2.0</v>
      </c>
      <c r="E195" s="15">
        <v>64.0</v>
      </c>
      <c r="F195" s="15" t="s">
        <v>18676</v>
      </c>
    </row>
    <row r="196">
      <c r="A196" s="15" t="s">
        <v>17729</v>
      </c>
      <c r="B196" s="15" t="s">
        <v>12768</v>
      </c>
      <c r="C196" s="15" t="s">
        <v>18677</v>
      </c>
      <c r="D196" s="15">
        <v>2.0</v>
      </c>
      <c r="E196" s="15">
        <v>65.0</v>
      </c>
      <c r="F196" s="15" t="s">
        <v>18678</v>
      </c>
    </row>
    <row r="197">
      <c r="A197" s="15" t="s">
        <v>17730</v>
      </c>
      <c r="B197" s="15" t="s">
        <v>12770</v>
      </c>
      <c r="C197" s="15" t="s">
        <v>18679</v>
      </c>
      <c r="D197" s="15">
        <v>2.0</v>
      </c>
      <c r="E197" s="15">
        <v>66.0</v>
      </c>
      <c r="F197" s="15" t="s">
        <v>18680</v>
      </c>
    </row>
    <row r="198">
      <c r="A198" s="15" t="s">
        <v>17731</v>
      </c>
      <c r="B198" s="15" t="s">
        <v>12772</v>
      </c>
      <c r="C198" s="15" t="s">
        <v>18681</v>
      </c>
      <c r="D198" s="15">
        <v>2.0</v>
      </c>
      <c r="E198" s="15">
        <v>67.0</v>
      </c>
      <c r="F198" s="15" t="s">
        <v>12772</v>
      </c>
    </row>
    <row r="199">
      <c r="A199" s="15" t="s">
        <v>17732</v>
      </c>
      <c r="B199" s="15" t="s">
        <v>12775</v>
      </c>
      <c r="C199" s="15" t="s">
        <v>18682</v>
      </c>
      <c r="D199" s="15">
        <v>2.0</v>
      </c>
      <c r="E199" s="15">
        <v>68.0</v>
      </c>
      <c r="F199" s="15" t="s">
        <v>12775</v>
      </c>
    </row>
    <row r="200">
      <c r="A200" s="15" t="s">
        <v>17733</v>
      </c>
      <c r="B200" s="15" t="s">
        <v>12778</v>
      </c>
      <c r="C200" s="15" t="s">
        <v>18683</v>
      </c>
      <c r="D200" s="15">
        <v>2.0</v>
      </c>
      <c r="E200" s="15">
        <v>69.0</v>
      </c>
      <c r="F200" s="15" t="s">
        <v>12778</v>
      </c>
    </row>
    <row r="201">
      <c r="A201" s="15" t="s">
        <v>17734</v>
      </c>
      <c r="B201" s="15" t="s">
        <v>12781</v>
      </c>
      <c r="C201" s="15" t="s">
        <v>18684</v>
      </c>
      <c r="D201" s="15">
        <v>2.0</v>
      </c>
      <c r="E201" s="15">
        <v>70.0</v>
      </c>
      <c r="F201" s="15" t="s">
        <v>18685</v>
      </c>
    </row>
    <row r="202">
      <c r="A202" s="15" t="s">
        <v>17735</v>
      </c>
      <c r="B202" s="15" t="s">
        <v>12785</v>
      </c>
      <c r="C202" s="15" t="s">
        <v>18686</v>
      </c>
      <c r="D202" s="15">
        <v>2.0</v>
      </c>
      <c r="E202" s="15">
        <v>71.0</v>
      </c>
      <c r="F202" s="15" t="s">
        <v>18687</v>
      </c>
    </row>
    <row r="203">
      <c r="A203" s="15" t="s">
        <v>17736</v>
      </c>
      <c r="B203" s="15" t="s">
        <v>12788</v>
      </c>
      <c r="C203" s="15" t="s">
        <v>18688</v>
      </c>
      <c r="D203" s="15">
        <v>2.0</v>
      </c>
      <c r="E203" s="15">
        <v>72.0</v>
      </c>
      <c r="F203" s="15" t="s">
        <v>18689</v>
      </c>
    </row>
    <row r="204">
      <c r="A204" s="15" t="s">
        <v>17737</v>
      </c>
      <c r="B204" s="15" t="s">
        <v>12791</v>
      </c>
      <c r="C204" s="15" t="s">
        <v>18690</v>
      </c>
      <c r="D204" s="15">
        <v>2.0</v>
      </c>
      <c r="E204" s="15">
        <v>73.0</v>
      </c>
      <c r="F204" s="15" t="s">
        <v>12791</v>
      </c>
    </row>
    <row r="205">
      <c r="A205" s="15" t="s">
        <v>17738</v>
      </c>
      <c r="B205" s="15" t="s">
        <v>12793</v>
      </c>
      <c r="C205" s="15" t="s">
        <v>18691</v>
      </c>
      <c r="D205" s="15">
        <v>2.0</v>
      </c>
      <c r="E205" s="15">
        <v>74.0</v>
      </c>
      <c r="F205" s="15" t="s">
        <v>12793</v>
      </c>
    </row>
    <row r="206">
      <c r="A206" s="15" t="s">
        <v>17739</v>
      </c>
      <c r="B206" s="15" t="s">
        <v>12796</v>
      </c>
      <c r="C206" s="15" t="s">
        <v>18692</v>
      </c>
      <c r="D206" s="15">
        <v>2.0</v>
      </c>
      <c r="E206" s="15">
        <v>75.0</v>
      </c>
      <c r="F206" s="15" t="s">
        <v>18693</v>
      </c>
    </row>
    <row r="207">
      <c r="A207" s="15" t="s">
        <v>17740</v>
      </c>
      <c r="B207" s="15" t="s">
        <v>12799</v>
      </c>
      <c r="C207" s="15" t="s">
        <v>18694</v>
      </c>
      <c r="D207" s="15">
        <v>2.0</v>
      </c>
      <c r="E207" s="15">
        <v>76.0</v>
      </c>
      <c r="F207" s="15" t="s">
        <v>18695</v>
      </c>
    </row>
    <row r="208">
      <c r="A208" s="15" t="s">
        <v>17741</v>
      </c>
      <c r="B208" s="15" t="s">
        <v>12802</v>
      </c>
      <c r="C208" s="15" t="s">
        <v>18696</v>
      </c>
      <c r="D208" s="15">
        <v>2.0</v>
      </c>
      <c r="E208" s="15">
        <v>77.0</v>
      </c>
      <c r="F208" s="15" t="s">
        <v>18697</v>
      </c>
    </row>
    <row r="209">
      <c r="A209" s="15" t="s">
        <v>17742</v>
      </c>
      <c r="B209" s="15" t="s">
        <v>12805</v>
      </c>
      <c r="C209" s="15" t="s">
        <v>18698</v>
      </c>
      <c r="D209" s="15">
        <v>2.0</v>
      </c>
      <c r="E209" s="15">
        <v>78.0</v>
      </c>
      <c r="F209" s="15" t="s">
        <v>18699</v>
      </c>
    </row>
    <row r="210">
      <c r="A210" s="15" t="s">
        <v>17743</v>
      </c>
      <c r="B210" s="15" t="s">
        <v>12808</v>
      </c>
      <c r="C210" s="15" t="s">
        <v>18700</v>
      </c>
      <c r="D210" s="15">
        <v>2.0</v>
      </c>
      <c r="E210" s="15">
        <v>79.0</v>
      </c>
      <c r="F210" s="15" t="s">
        <v>12808</v>
      </c>
    </row>
    <row r="211">
      <c r="A211" s="15" t="s">
        <v>17744</v>
      </c>
      <c r="B211" s="15" t="s">
        <v>12811</v>
      </c>
      <c r="C211" s="15" t="s">
        <v>18701</v>
      </c>
      <c r="D211" s="15">
        <v>2.0</v>
      </c>
      <c r="E211" s="15">
        <v>80.0</v>
      </c>
      <c r="F211" s="15" t="s">
        <v>12811</v>
      </c>
    </row>
    <row r="212">
      <c r="A212" s="15" t="s">
        <v>17745</v>
      </c>
      <c r="B212" s="15" t="s">
        <v>12814</v>
      </c>
      <c r="C212" s="15" t="s">
        <v>18702</v>
      </c>
      <c r="D212" s="15">
        <v>2.0</v>
      </c>
      <c r="E212" s="15">
        <v>81.0</v>
      </c>
      <c r="F212" s="15" t="s">
        <v>12814</v>
      </c>
    </row>
    <row r="213">
      <c r="A213" s="15" t="s">
        <v>17746</v>
      </c>
      <c r="B213" s="15" t="s">
        <v>12817</v>
      </c>
      <c r="C213" s="15" t="s">
        <v>18703</v>
      </c>
      <c r="D213" s="15">
        <v>2.0</v>
      </c>
      <c r="E213" s="15">
        <v>82.0</v>
      </c>
      <c r="F213" s="15" t="s">
        <v>18704</v>
      </c>
    </row>
    <row r="214">
      <c r="A214" s="15" t="s">
        <v>17747</v>
      </c>
      <c r="B214" s="15" t="s">
        <v>12820</v>
      </c>
      <c r="C214" s="15" t="s">
        <v>18705</v>
      </c>
      <c r="D214" s="15">
        <v>2.0</v>
      </c>
      <c r="E214" s="15">
        <v>83.0</v>
      </c>
      <c r="F214" s="15" t="s">
        <v>12820</v>
      </c>
    </row>
    <row r="215">
      <c r="A215" s="15" t="s">
        <v>17748</v>
      </c>
      <c r="B215" s="15" t="s">
        <v>12823</v>
      </c>
      <c r="C215" s="15" t="s">
        <v>18706</v>
      </c>
      <c r="D215" s="15">
        <v>2.0</v>
      </c>
      <c r="E215" s="15">
        <v>84.0</v>
      </c>
      <c r="F215" s="15" t="s">
        <v>18707</v>
      </c>
    </row>
    <row r="216">
      <c r="A216" s="15" t="s">
        <v>17749</v>
      </c>
      <c r="B216" s="15" t="s">
        <v>12826</v>
      </c>
      <c r="C216" s="15" t="s">
        <v>18708</v>
      </c>
      <c r="D216" s="15">
        <v>2.0</v>
      </c>
      <c r="E216" s="15">
        <v>85.0</v>
      </c>
      <c r="F216" s="15" t="s">
        <v>12826</v>
      </c>
    </row>
    <row r="217">
      <c r="A217" s="15" t="s">
        <v>17750</v>
      </c>
      <c r="B217" s="15" t="s">
        <v>12829</v>
      </c>
      <c r="C217" s="15" t="s">
        <v>18709</v>
      </c>
      <c r="D217" s="15">
        <v>2.0</v>
      </c>
      <c r="E217" s="15">
        <v>86.0</v>
      </c>
      <c r="F217" s="15" t="s">
        <v>12829</v>
      </c>
    </row>
    <row r="218">
      <c r="A218" s="15" t="s">
        <v>17751</v>
      </c>
      <c r="B218" s="15" t="s">
        <v>12832</v>
      </c>
      <c r="C218" s="15" t="s">
        <v>18710</v>
      </c>
      <c r="D218" s="15">
        <v>2.0</v>
      </c>
      <c r="E218" s="15">
        <v>87.0</v>
      </c>
      <c r="F218" s="15" t="s">
        <v>18711</v>
      </c>
    </row>
    <row r="219">
      <c r="A219" s="15" t="s">
        <v>17752</v>
      </c>
      <c r="B219" s="15" t="s">
        <v>12835</v>
      </c>
      <c r="C219" s="15" t="s">
        <v>18712</v>
      </c>
      <c r="D219" s="15">
        <v>2.0</v>
      </c>
      <c r="E219" s="15">
        <v>88.0</v>
      </c>
      <c r="F219" s="15" t="s">
        <v>12835</v>
      </c>
    </row>
    <row r="220">
      <c r="A220" s="15" t="s">
        <v>17753</v>
      </c>
      <c r="B220" s="15" t="s">
        <v>12838</v>
      </c>
      <c r="C220" s="15" t="s">
        <v>18713</v>
      </c>
      <c r="D220" s="15">
        <v>2.0</v>
      </c>
      <c r="E220" s="15">
        <v>89.0</v>
      </c>
      <c r="F220" s="15" t="s">
        <v>18714</v>
      </c>
    </row>
    <row r="221">
      <c r="A221" s="15" t="s">
        <v>17754</v>
      </c>
      <c r="B221" s="15" t="s">
        <v>12841</v>
      </c>
      <c r="C221" s="15" t="s">
        <v>18715</v>
      </c>
      <c r="D221" s="15">
        <v>2.0</v>
      </c>
      <c r="E221" s="15">
        <v>90.0</v>
      </c>
      <c r="F221" s="15" t="s">
        <v>18716</v>
      </c>
    </row>
    <row r="222">
      <c r="A222" s="15" t="s">
        <v>17755</v>
      </c>
      <c r="B222" s="15" t="s">
        <v>12844</v>
      </c>
      <c r="C222" s="15" t="s">
        <v>18717</v>
      </c>
      <c r="D222" s="15">
        <v>2.0</v>
      </c>
      <c r="E222" s="15">
        <v>91.0</v>
      </c>
      <c r="F222" s="15" t="s">
        <v>12844</v>
      </c>
    </row>
    <row r="223">
      <c r="A223" s="15" t="s">
        <v>17756</v>
      </c>
      <c r="B223" s="15" t="s">
        <v>12847</v>
      </c>
      <c r="C223" s="15" t="s">
        <v>18718</v>
      </c>
      <c r="D223" s="15">
        <v>2.0</v>
      </c>
      <c r="E223" s="15">
        <v>92.0</v>
      </c>
      <c r="F223" s="15" t="s">
        <v>18719</v>
      </c>
    </row>
    <row r="224">
      <c r="A224" s="15" t="s">
        <v>17757</v>
      </c>
      <c r="B224" s="15" t="s">
        <v>12850</v>
      </c>
      <c r="C224" s="15" t="s">
        <v>18720</v>
      </c>
      <c r="D224" s="15">
        <v>2.0</v>
      </c>
      <c r="E224" s="15">
        <v>93.0</v>
      </c>
      <c r="F224" s="15" t="s">
        <v>18721</v>
      </c>
    </row>
    <row r="225">
      <c r="A225" s="15" t="s">
        <v>17758</v>
      </c>
      <c r="B225" s="15" t="s">
        <v>12853</v>
      </c>
      <c r="C225" s="15" t="s">
        <v>18722</v>
      </c>
      <c r="D225" s="15">
        <v>2.0</v>
      </c>
      <c r="E225" s="15">
        <v>94.0</v>
      </c>
      <c r="F225" s="15" t="s">
        <v>18723</v>
      </c>
    </row>
    <row r="226">
      <c r="A226" s="15" t="s">
        <v>17759</v>
      </c>
      <c r="B226" s="15" t="s">
        <v>12856</v>
      </c>
      <c r="C226" s="15" t="s">
        <v>18724</v>
      </c>
      <c r="D226" s="15">
        <v>2.0</v>
      </c>
      <c r="E226" s="15">
        <v>95.0</v>
      </c>
      <c r="F226" s="15" t="s">
        <v>12856</v>
      </c>
    </row>
    <row r="227">
      <c r="A227" s="15" t="s">
        <v>17760</v>
      </c>
      <c r="B227" s="15" t="s">
        <v>12859</v>
      </c>
      <c r="C227" s="15" t="s">
        <v>18725</v>
      </c>
      <c r="D227" s="15">
        <v>2.0</v>
      </c>
      <c r="E227" s="15">
        <v>96.0</v>
      </c>
      <c r="F227" s="15" t="s">
        <v>18726</v>
      </c>
    </row>
    <row r="228">
      <c r="A228" s="15" t="s">
        <v>17761</v>
      </c>
      <c r="B228" s="15" t="s">
        <v>12862</v>
      </c>
      <c r="C228" s="15" t="s">
        <v>18727</v>
      </c>
      <c r="D228" s="15">
        <v>2.0</v>
      </c>
      <c r="E228" s="15">
        <v>97.0</v>
      </c>
      <c r="F228" s="15" t="s">
        <v>18728</v>
      </c>
    </row>
    <row r="229">
      <c r="A229" s="15" t="s">
        <v>17762</v>
      </c>
      <c r="B229" s="15" t="s">
        <v>12865</v>
      </c>
      <c r="C229" s="15" t="s">
        <v>18729</v>
      </c>
      <c r="D229" s="15">
        <v>2.0</v>
      </c>
      <c r="E229" s="15">
        <v>98.0</v>
      </c>
      <c r="F229" s="15" t="s">
        <v>12865</v>
      </c>
    </row>
    <row r="230">
      <c r="A230" s="15" t="s">
        <v>17763</v>
      </c>
      <c r="B230" s="15" t="s">
        <v>12868</v>
      </c>
      <c r="C230" s="15" t="s">
        <v>18730</v>
      </c>
      <c r="D230" s="15">
        <v>2.0</v>
      </c>
      <c r="E230" s="15">
        <v>99.0</v>
      </c>
      <c r="F230" s="15" t="s">
        <v>18731</v>
      </c>
    </row>
    <row r="231">
      <c r="A231" s="15" t="s">
        <v>17764</v>
      </c>
      <c r="B231" s="15" t="s">
        <v>12871</v>
      </c>
      <c r="C231" s="15" t="s">
        <v>18732</v>
      </c>
      <c r="D231" s="15">
        <v>2.0</v>
      </c>
      <c r="E231" s="15">
        <v>100.0</v>
      </c>
      <c r="F231" s="15" t="s">
        <v>12871</v>
      </c>
    </row>
    <row r="232">
      <c r="A232" s="15" t="s">
        <v>17765</v>
      </c>
      <c r="B232" s="15" t="s">
        <v>12874</v>
      </c>
      <c r="C232" s="15" t="s">
        <v>18733</v>
      </c>
      <c r="D232" s="15">
        <v>2.0</v>
      </c>
      <c r="E232" s="15">
        <v>101.0</v>
      </c>
      <c r="F232" s="15" t="s">
        <v>12874</v>
      </c>
    </row>
    <row r="233">
      <c r="A233" s="15" t="s">
        <v>17766</v>
      </c>
      <c r="B233" s="15" t="s">
        <v>12877</v>
      </c>
      <c r="C233" s="15" t="s">
        <v>18734</v>
      </c>
      <c r="D233" s="15">
        <v>2.0</v>
      </c>
      <c r="E233" s="15">
        <v>102.0</v>
      </c>
      <c r="F233" s="15" t="s">
        <v>18735</v>
      </c>
    </row>
    <row r="234">
      <c r="A234" s="15" t="s">
        <v>17767</v>
      </c>
      <c r="B234" s="15" t="s">
        <v>12880</v>
      </c>
      <c r="C234" s="15" t="s">
        <v>18736</v>
      </c>
      <c r="D234" s="15">
        <v>2.0</v>
      </c>
      <c r="E234" s="15">
        <v>103.0</v>
      </c>
      <c r="F234" s="15" t="s">
        <v>18737</v>
      </c>
    </row>
    <row r="235">
      <c r="A235" s="15" t="s">
        <v>17768</v>
      </c>
      <c r="B235" s="15" t="s">
        <v>12883</v>
      </c>
      <c r="C235" s="15" t="s">
        <v>18738</v>
      </c>
      <c r="D235" s="15">
        <v>2.0</v>
      </c>
      <c r="E235" s="15">
        <v>104.0</v>
      </c>
      <c r="F235" s="15" t="s">
        <v>18739</v>
      </c>
    </row>
    <row r="236">
      <c r="A236" s="15" t="s">
        <v>17769</v>
      </c>
      <c r="B236" s="15" t="s">
        <v>12886</v>
      </c>
      <c r="C236" s="15" t="s">
        <v>18740</v>
      </c>
      <c r="D236" s="15">
        <v>2.0</v>
      </c>
      <c r="E236" s="15">
        <v>105.0</v>
      </c>
      <c r="F236" s="15" t="s">
        <v>18741</v>
      </c>
    </row>
    <row r="237">
      <c r="A237" s="15" t="s">
        <v>17770</v>
      </c>
      <c r="B237" s="15" t="s">
        <v>12889</v>
      </c>
      <c r="C237" s="15" t="s">
        <v>18742</v>
      </c>
      <c r="D237" s="15">
        <v>2.0</v>
      </c>
      <c r="E237" s="15">
        <v>106.0</v>
      </c>
      <c r="F237" s="15" t="s">
        <v>18743</v>
      </c>
    </row>
    <row r="238">
      <c r="A238" s="15" t="s">
        <v>17771</v>
      </c>
      <c r="B238" s="15" t="s">
        <v>12892</v>
      </c>
      <c r="C238" s="15" t="s">
        <v>18744</v>
      </c>
      <c r="D238" s="15">
        <v>2.0</v>
      </c>
      <c r="E238" s="15">
        <v>107.0</v>
      </c>
      <c r="F238" s="15" t="s">
        <v>12892</v>
      </c>
    </row>
    <row r="239">
      <c r="A239" s="15" t="s">
        <v>17772</v>
      </c>
      <c r="B239" s="15" t="s">
        <v>12896</v>
      </c>
      <c r="C239" s="15" t="s">
        <v>18745</v>
      </c>
      <c r="D239" s="15">
        <v>2.0</v>
      </c>
      <c r="E239" s="15">
        <v>108.0</v>
      </c>
      <c r="F239" s="15" t="s">
        <v>12896</v>
      </c>
    </row>
    <row r="240">
      <c r="A240" s="15" t="s">
        <v>17773</v>
      </c>
      <c r="B240" s="15" t="s">
        <v>12899</v>
      </c>
      <c r="C240" s="15" t="s">
        <v>18746</v>
      </c>
      <c r="D240" s="15">
        <v>2.0</v>
      </c>
      <c r="E240" s="15">
        <v>109.0</v>
      </c>
      <c r="F240" s="15" t="s">
        <v>18747</v>
      </c>
    </row>
    <row r="241">
      <c r="A241" s="15" t="s">
        <v>17774</v>
      </c>
      <c r="B241" s="15" t="s">
        <v>12901</v>
      </c>
      <c r="C241" s="15" t="s">
        <v>18748</v>
      </c>
      <c r="D241" s="15">
        <v>2.0</v>
      </c>
      <c r="E241" s="15">
        <v>110.0</v>
      </c>
      <c r="F241" s="15" t="s">
        <v>18749</v>
      </c>
    </row>
    <row r="242">
      <c r="A242" s="15" t="s">
        <v>17775</v>
      </c>
      <c r="B242" s="15" t="s">
        <v>12904</v>
      </c>
      <c r="C242" s="15" t="s">
        <v>18750</v>
      </c>
      <c r="D242" s="15">
        <v>2.0</v>
      </c>
      <c r="E242" s="15">
        <v>111.0</v>
      </c>
      <c r="F242" s="15" t="s">
        <v>18751</v>
      </c>
    </row>
    <row r="243">
      <c r="A243" s="15" t="s">
        <v>17776</v>
      </c>
      <c r="B243" s="15" t="s">
        <v>12907</v>
      </c>
      <c r="C243" s="15" t="s">
        <v>18752</v>
      </c>
      <c r="D243" s="15">
        <v>2.0</v>
      </c>
      <c r="E243" s="15">
        <v>112.0</v>
      </c>
      <c r="F243" s="15" t="s">
        <v>12907</v>
      </c>
    </row>
    <row r="244">
      <c r="A244" s="15" t="s">
        <v>17777</v>
      </c>
      <c r="B244" s="15" t="s">
        <v>12910</v>
      </c>
      <c r="C244" s="15" t="s">
        <v>18753</v>
      </c>
      <c r="D244" s="15">
        <v>2.0</v>
      </c>
      <c r="E244" s="15">
        <v>113.0</v>
      </c>
      <c r="F244" s="15" t="s">
        <v>18754</v>
      </c>
    </row>
    <row r="245">
      <c r="A245" s="15" t="s">
        <v>17778</v>
      </c>
      <c r="B245" s="15" t="s">
        <v>12913</v>
      </c>
      <c r="C245" s="15" t="s">
        <v>18755</v>
      </c>
      <c r="D245" s="15">
        <v>2.0</v>
      </c>
      <c r="E245" s="15">
        <v>114.0</v>
      </c>
      <c r="F245" s="15" t="s">
        <v>18756</v>
      </c>
    </row>
    <row r="246">
      <c r="A246" s="15" t="s">
        <v>17779</v>
      </c>
      <c r="B246" s="15" t="s">
        <v>12915</v>
      </c>
      <c r="C246" s="15" t="s">
        <v>18757</v>
      </c>
      <c r="D246" s="15">
        <v>2.0</v>
      </c>
      <c r="E246" s="15">
        <v>115.0</v>
      </c>
      <c r="F246" s="15" t="s">
        <v>18758</v>
      </c>
    </row>
    <row r="247">
      <c r="A247" s="15" t="s">
        <v>17780</v>
      </c>
      <c r="B247" s="15" t="s">
        <v>12918</v>
      </c>
      <c r="C247" s="15" t="s">
        <v>18759</v>
      </c>
      <c r="D247" s="15">
        <v>2.0</v>
      </c>
      <c r="E247" s="15">
        <v>116.0</v>
      </c>
      <c r="F247" s="15" t="s">
        <v>18760</v>
      </c>
    </row>
    <row r="248">
      <c r="A248" s="15" t="s">
        <v>17781</v>
      </c>
      <c r="B248" s="15" t="s">
        <v>12921</v>
      </c>
      <c r="C248" s="15" t="s">
        <v>18761</v>
      </c>
      <c r="D248" s="15">
        <v>2.0</v>
      </c>
      <c r="E248" s="15">
        <v>117.0</v>
      </c>
      <c r="F248" s="15" t="s">
        <v>18762</v>
      </c>
    </row>
    <row r="249">
      <c r="A249" s="15" t="s">
        <v>17782</v>
      </c>
      <c r="B249" s="15" t="s">
        <v>12924</v>
      </c>
      <c r="C249" s="15" t="s">
        <v>18763</v>
      </c>
      <c r="D249" s="15">
        <v>2.0</v>
      </c>
      <c r="E249" s="15">
        <v>118.0</v>
      </c>
      <c r="F249" s="15" t="s">
        <v>18764</v>
      </c>
    </row>
    <row r="250">
      <c r="A250" s="15" t="s">
        <v>17783</v>
      </c>
      <c r="B250" s="15" t="s">
        <v>12927</v>
      </c>
      <c r="C250" s="15" t="s">
        <v>18765</v>
      </c>
      <c r="D250" s="15">
        <v>2.0</v>
      </c>
      <c r="E250" s="15">
        <v>119.0</v>
      </c>
      <c r="F250" s="15" t="s">
        <v>18766</v>
      </c>
    </row>
    <row r="251">
      <c r="A251" s="15" t="s">
        <v>17784</v>
      </c>
      <c r="B251" s="15" t="s">
        <v>12930</v>
      </c>
      <c r="C251" s="15" t="s">
        <v>18767</v>
      </c>
      <c r="D251" s="15">
        <v>2.0</v>
      </c>
      <c r="E251" s="15">
        <v>120.0</v>
      </c>
      <c r="F251" s="15" t="s">
        <v>18768</v>
      </c>
    </row>
    <row r="252">
      <c r="A252" s="15" t="s">
        <v>17785</v>
      </c>
      <c r="B252" s="15" t="s">
        <v>12933</v>
      </c>
      <c r="C252" s="15" t="s">
        <v>18769</v>
      </c>
      <c r="D252" s="15">
        <v>2.0</v>
      </c>
      <c r="E252" s="15">
        <v>121.0</v>
      </c>
      <c r="F252" s="15" t="s">
        <v>18770</v>
      </c>
    </row>
    <row r="253">
      <c r="A253" s="15" t="s">
        <v>17786</v>
      </c>
      <c r="B253" s="15" t="s">
        <v>12936</v>
      </c>
      <c r="C253" s="15" t="s">
        <v>18771</v>
      </c>
      <c r="D253" s="15">
        <v>2.0</v>
      </c>
      <c r="E253" s="15">
        <v>122.0</v>
      </c>
      <c r="F253" s="15" t="s">
        <v>12936</v>
      </c>
    </row>
    <row r="254">
      <c r="A254" s="15" t="s">
        <v>17787</v>
      </c>
      <c r="B254" s="15" t="s">
        <v>12939</v>
      </c>
      <c r="C254" s="15" t="s">
        <v>18772</v>
      </c>
      <c r="D254" s="15">
        <v>2.0</v>
      </c>
      <c r="E254" s="15">
        <v>123.0</v>
      </c>
      <c r="F254" s="15" t="s">
        <v>12939</v>
      </c>
    </row>
    <row r="255">
      <c r="A255" s="15" t="s">
        <v>17788</v>
      </c>
      <c r="B255" s="15" t="s">
        <v>12942</v>
      </c>
      <c r="C255" s="15" t="s">
        <v>18773</v>
      </c>
      <c r="D255" s="15">
        <v>2.0</v>
      </c>
      <c r="E255" s="15">
        <v>124.0</v>
      </c>
      <c r="F255" s="15" t="s">
        <v>18774</v>
      </c>
    </row>
    <row r="256">
      <c r="A256" s="15" t="s">
        <v>17789</v>
      </c>
      <c r="B256" s="15" t="s">
        <v>12945</v>
      </c>
      <c r="C256" s="15" t="s">
        <v>18775</v>
      </c>
      <c r="D256" s="15">
        <v>2.0</v>
      </c>
      <c r="E256" s="15">
        <v>125.0</v>
      </c>
      <c r="F256" s="15" t="s">
        <v>18776</v>
      </c>
    </row>
    <row r="257">
      <c r="A257" s="15" t="s">
        <v>17790</v>
      </c>
      <c r="B257" s="15" t="s">
        <v>12948</v>
      </c>
      <c r="C257" s="15" t="s">
        <v>18777</v>
      </c>
      <c r="D257" s="15">
        <v>2.0</v>
      </c>
      <c r="E257" s="15">
        <v>126.0</v>
      </c>
      <c r="F257" s="15" t="s">
        <v>18778</v>
      </c>
    </row>
    <row r="258">
      <c r="A258" s="15" t="s">
        <v>17791</v>
      </c>
      <c r="B258" s="15" t="s">
        <v>12951</v>
      </c>
      <c r="C258" s="15" t="s">
        <v>18779</v>
      </c>
      <c r="D258" s="15">
        <v>2.0</v>
      </c>
      <c r="E258" s="15">
        <v>127.0</v>
      </c>
      <c r="F258" s="15" t="s">
        <v>18780</v>
      </c>
    </row>
    <row r="259">
      <c r="A259" s="15" t="s">
        <v>17792</v>
      </c>
      <c r="B259" s="15" t="s">
        <v>2080</v>
      </c>
      <c r="C259" s="15" t="s">
        <v>18781</v>
      </c>
      <c r="D259" s="15">
        <v>2.0</v>
      </c>
      <c r="E259" s="15">
        <v>128.0</v>
      </c>
      <c r="F259" s="15" t="s">
        <v>18782</v>
      </c>
    </row>
    <row r="260">
      <c r="A260" s="15" t="s">
        <v>17793</v>
      </c>
      <c r="B260" s="15" t="s">
        <v>12958</v>
      </c>
      <c r="C260" s="15" t="s">
        <v>18783</v>
      </c>
      <c r="D260" s="15">
        <v>2.0</v>
      </c>
      <c r="E260" s="15">
        <v>129.0</v>
      </c>
      <c r="F260" s="15" t="s">
        <v>12958</v>
      </c>
    </row>
    <row r="261">
      <c r="A261" s="15" t="s">
        <v>17794</v>
      </c>
      <c r="B261" s="15" t="s">
        <v>12961</v>
      </c>
      <c r="C261" s="15" t="s">
        <v>18784</v>
      </c>
      <c r="D261" s="15">
        <v>2.0</v>
      </c>
      <c r="E261" s="15">
        <v>130.0</v>
      </c>
      <c r="F261" s="15" t="s">
        <v>18785</v>
      </c>
    </row>
    <row r="262">
      <c r="A262" s="15" t="s">
        <v>17795</v>
      </c>
      <c r="B262" s="15" t="s">
        <v>12964</v>
      </c>
      <c r="C262" s="15" t="s">
        <v>18786</v>
      </c>
      <c r="D262" s="15">
        <v>2.0</v>
      </c>
      <c r="E262" s="15">
        <v>131.0</v>
      </c>
      <c r="F262" s="15" t="s">
        <v>12964</v>
      </c>
    </row>
    <row r="263">
      <c r="A263" s="15" t="s">
        <v>17796</v>
      </c>
      <c r="B263" s="15" t="s">
        <v>12967</v>
      </c>
      <c r="C263" s="15" t="s">
        <v>18787</v>
      </c>
      <c r="D263" s="15">
        <v>2.0</v>
      </c>
      <c r="E263" s="15">
        <v>132.0</v>
      </c>
      <c r="F263" s="15" t="s">
        <v>18788</v>
      </c>
    </row>
    <row r="264">
      <c r="A264" s="15" t="s">
        <v>17797</v>
      </c>
      <c r="B264" s="15" t="s">
        <v>12970</v>
      </c>
      <c r="C264" s="15" t="s">
        <v>18789</v>
      </c>
      <c r="D264" s="15">
        <v>2.0</v>
      </c>
      <c r="E264" s="15">
        <v>133.0</v>
      </c>
      <c r="F264" s="15" t="s">
        <v>18790</v>
      </c>
    </row>
    <row r="265">
      <c r="A265" s="15" t="s">
        <v>17798</v>
      </c>
      <c r="B265" s="15" t="s">
        <v>12973</v>
      </c>
      <c r="C265" s="15" t="s">
        <v>18791</v>
      </c>
      <c r="D265" s="15">
        <v>2.0</v>
      </c>
      <c r="E265" s="15">
        <v>134.0</v>
      </c>
      <c r="F265" s="15" t="s">
        <v>12973</v>
      </c>
    </row>
    <row r="266">
      <c r="A266" s="15" t="s">
        <v>17799</v>
      </c>
      <c r="B266" s="15" t="s">
        <v>12976</v>
      </c>
      <c r="C266" s="15" t="s">
        <v>18792</v>
      </c>
      <c r="D266" s="15">
        <v>2.0</v>
      </c>
      <c r="E266" s="15">
        <v>135.0</v>
      </c>
      <c r="F266" s="15" t="s">
        <v>18793</v>
      </c>
    </row>
    <row r="267">
      <c r="A267" s="15" t="s">
        <v>17800</v>
      </c>
      <c r="B267" s="15" t="s">
        <v>12979</v>
      </c>
      <c r="C267" s="15" t="s">
        <v>18794</v>
      </c>
      <c r="D267" s="15">
        <v>2.0</v>
      </c>
      <c r="E267" s="15">
        <v>136.0</v>
      </c>
      <c r="F267" s="15" t="s">
        <v>18795</v>
      </c>
    </row>
    <row r="268">
      <c r="A268" s="15" t="s">
        <v>17801</v>
      </c>
      <c r="B268" s="15" t="s">
        <v>12983</v>
      </c>
      <c r="C268" s="15" t="s">
        <v>18796</v>
      </c>
      <c r="D268" s="15">
        <v>2.0</v>
      </c>
      <c r="E268" s="15">
        <v>137.0</v>
      </c>
      <c r="F268" s="15" t="s">
        <v>18797</v>
      </c>
    </row>
    <row r="269">
      <c r="A269" s="15" t="s">
        <v>17802</v>
      </c>
      <c r="B269" s="15" t="s">
        <v>12986</v>
      </c>
      <c r="C269" s="15" t="s">
        <v>18798</v>
      </c>
      <c r="D269" s="15">
        <v>2.0</v>
      </c>
      <c r="E269" s="15">
        <v>138.0</v>
      </c>
      <c r="F269" s="15" t="s">
        <v>18799</v>
      </c>
    </row>
    <row r="270">
      <c r="A270" s="15" t="s">
        <v>17803</v>
      </c>
      <c r="B270" s="15" t="s">
        <v>12989</v>
      </c>
      <c r="C270" s="15" t="s">
        <v>18800</v>
      </c>
      <c r="D270" s="15">
        <v>2.0</v>
      </c>
      <c r="E270" s="15">
        <v>139.0</v>
      </c>
      <c r="F270" s="15" t="s">
        <v>18801</v>
      </c>
    </row>
    <row r="271">
      <c r="A271" s="15" t="s">
        <v>17804</v>
      </c>
      <c r="B271" s="15" t="s">
        <v>12992</v>
      </c>
      <c r="C271" s="15" t="s">
        <v>18802</v>
      </c>
      <c r="D271" s="15">
        <v>2.0</v>
      </c>
      <c r="E271" s="15">
        <v>140.0</v>
      </c>
      <c r="F271" s="15" t="s">
        <v>12992</v>
      </c>
    </row>
    <row r="272">
      <c r="A272" s="15" t="s">
        <v>17805</v>
      </c>
      <c r="B272" s="15" t="s">
        <v>12995</v>
      </c>
      <c r="C272" s="15" t="s">
        <v>18803</v>
      </c>
      <c r="D272" s="15">
        <v>2.0</v>
      </c>
      <c r="E272" s="15">
        <v>141.0</v>
      </c>
      <c r="F272" s="15" t="s">
        <v>12995</v>
      </c>
    </row>
    <row r="273">
      <c r="A273" s="15" t="s">
        <v>17806</v>
      </c>
      <c r="B273" s="15" t="s">
        <v>12998</v>
      </c>
      <c r="C273" s="15" t="s">
        <v>18804</v>
      </c>
      <c r="D273" s="15">
        <v>2.0</v>
      </c>
      <c r="E273" s="15">
        <v>142.0</v>
      </c>
      <c r="F273" s="15" t="s">
        <v>18805</v>
      </c>
    </row>
    <row r="274">
      <c r="A274" s="15" t="s">
        <v>17807</v>
      </c>
      <c r="B274" s="15" t="s">
        <v>13001</v>
      </c>
      <c r="C274" s="15" t="s">
        <v>18806</v>
      </c>
      <c r="D274" s="15">
        <v>2.0</v>
      </c>
      <c r="E274" s="15">
        <v>143.0</v>
      </c>
      <c r="F274" s="15" t="s">
        <v>18807</v>
      </c>
    </row>
    <row r="275">
      <c r="A275" s="15" t="s">
        <v>17808</v>
      </c>
      <c r="B275" s="15" t="s">
        <v>13004</v>
      </c>
      <c r="C275" s="15" t="s">
        <v>18808</v>
      </c>
      <c r="D275" s="15">
        <v>2.0</v>
      </c>
      <c r="E275" s="15">
        <v>144.0</v>
      </c>
      <c r="F275" s="15" t="s">
        <v>18809</v>
      </c>
    </row>
    <row r="276">
      <c r="A276" s="15" t="s">
        <v>17809</v>
      </c>
      <c r="B276" s="15" t="s">
        <v>13007</v>
      </c>
      <c r="C276" s="15" t="s">
        <v>18810</v>
      </c>
      <c r="D276" s="15">
        <v>2.0</v>
      </c>
      <c r="E276" s="15">
        <v>145.0</v>
      </c>
      <c r="F276" s="15" t="s">
        <v>13007</v>
      </c>
    </row>
    <row r="277">
      <c r="A277" s="15" t="s">
        <v>17810</v>
      </c>
      <c r="B277" s="15" t="s">
        <v>13010</v>
      </c>
      <c r="C277" s="15" t="s">
        <v>18811</v>
      </c>
      <c r="D277" s="15">
        <v>2.0</v>
      </c>
      <c r="E277" s="15">
        <v>146.0</v>
      </c>
      <c r="F277" s="15" t="s">
        <v>18812</v>
      </c>
    </row>
    <row r="278">
      <c r="A278" s="15" t="s">
        <v>17811</v>
      </c>
      <c r="B278" s="15" t="s">
        <v>2205</v>
      </c>
      <c r="C278" s="15" t="s">
        <v>18813</v>
      </c>
      <c r="D278" s="15">
        <v>2.0</v>
      </c>
      <c r="E278" s="15">
        <v>147.0</v>
      </c>
      <c r="F278" s="15" t="s">
        <v>18814</v>
      </c>
    </row>
    <row r="279">
      <c r="A279" s="15" t="s">
        <v>17812</v>
      </c>
      <c r="B279" s="15" t="s">
        <v>13015</v>
      </c>
      <c r="C279" s="15" t="s">
        <v>18815</v>
      </c>
      <c r="D279" s="15">
        <v>2.0</v>
      </c>
      <c r="E279" s="15">
        <v>148.0</v>
      </c>
      <c r="F279" s="15" t="s">
        <v>18816</v>
      </c>
    </row>
    <row r="280">
      <c r="A280" s="15" t="s">
        <v>17813</v>
      </c>
      <c r="B280" s="15" t="s">
        <v>13018</v>
      </c>
      <c r="C280" s="15" t="s">
        <v>18817</v>
      </c>
      <c r="D280" s="15">
        <v>2.0</v>
      </c>
      <c r="E280" s="15">
        <v>149.0</v>
      </c>
      <c r="F280" s="15" t="s">
        <v>18818</v>
      </c>
    </row>
    <row r="281">
      <c r="A281" s="15" t="s">
        <v>17814</v>
      </c>
      <c r="B281" s="15" t="s">
        <v>13021</v>
      </c>
      <c r="C281" s="15" t="s">
        <v>18819</v>
      </c>
      <c r="D281" s="15">
        <v>2.0</v>
      </c>
      <c r="E281" s="15">
        <v>150.0</v>
      </c>
      <c r="F281" s="15" t="s">
        <v>18820</v>
      </c>
    </row>
    <row r="282">
      <c r="A282" s="15" t="s">
        <v>17815</v>
      </c>
      <c r="B282" s="15" t="s">
        <v>13024</v>
      </c>
      <c r="C282" s="15" t="s">
        <v>18821</v>
      </c>
      <c r="D282" s="15">
        <v>2.0</v>
      </c>
      <c r="E282" s="15">
        <v>151.0</v>
      </c>
      <c r="F282" s="15" t="s">
        <v>18822</v>
      </c>
    </row>
    <row r="283">
      <c r="A283" s="15" t="s">
        <v>17816</v>
      </c>
      <c r="B283" s="15" t="s">
        <v>13027</v>
      </c>
      <c r="C283" s="15" t="s">
        <v>18823</v>
      </c>
      <c r="D283" s="15">
        <v>2.0</v>
      </c>
      <c r="E283" s="15">
        <v>152.0</v>
      </c>
      <c r="F283" s="15" t="s">
        <v>13027</v>
      </c>
    </row>
    <row r="284">
      <c r="A284" s="15" t="s">
        <v>17817</v>
      </c>
      <c r="B284" s="15" t="s">
        <v>13030</v>
      </c>
      <c r="C284" s="15" t="s">
        <v>18824</v>
      </c>
      <c r="D284" s="15">
        <v>2.0</v>
      </c>
      <c r="E284" s="15">
        <v>153.0</v>
      </c>
      <c r="F284" s="15" t="s">
        <v>18825</v>
      </c>
    </row>
    <row r="285">
      <c r="A285" s="15" t="s">
        <v>17818</v>
      </c>
      <c r="B285" s="15" t="s">
        <v>13034</v>
      </c>
      <c r="C285" s="15" t="s">
        <v>18826</v>
      </c>
      <c r="D285" s="15">
        <v>2.0</v>
      </c>
      <c r="E285" s="15">
        <v>154.0</v>
      </c>
      <c r="F285" s="15" t="s">
        <v>18827</v>
      </c>
    </row>
    <row r="286">
      <c r="A286" s="15" t="s">
        <v>17819</v>
      </c>
      <c r="B286" s="15" t="s">
        <v>13038</v>
      </c>
      <c r="C286" s="15" t="s">
        <v>18828</v>
      </c>
      <c r="D286" s="15">
        <v>2.0</v>
      </c>
      <c r="E286" s="15">
        <v>155.0</v>
      </c>
      <c r="F286" s="15" t="s">
        <v>18829</v>
      </c>
    </row>
    <row r="287">
      <c r="A287" s="15" t="s">
        <v>17820</v>
      </c>
      <c r="B287" s="15" t="s">
        <v>13042</v>
      </c>
      <c r="C287" s="15" t="s">
        <v>18830</v>
      </c>
      <c r="D287" s="15">
        <v>2.0</v>
      </c>
      <c r="E287" s="15">
        <v>156.0</v>
      </c>
      <c r="F287" s="15" t="s">
        <v>18831</v>
      </c>
    </row>
    <row r="288">
      <c r="A288" s="15" t="s">
        <v>17821</v>
      </c>
      <c r="B288" s="15" t="s">
        <v>13046</v>
      </c>
      <c r="C288" s="15" t="s">
        <v>18832</v>
      </c>
      <c r="D288" s="15">
        <v>2.0</v>
      </c>
      <c r="E288" s="15">
        <v>157.0</v>
      </c>
      <c r="F288" s="15" t="s">
        <v>18833</v>
      </c>
    </row>
    <row r="289">
      <c r="A289" s="15" t="s">
        <v>17822</v>
      </c>
      <c r="B289" s="15" t="s">
        <v>13050</v>
      </c>
      <c r="C289" s="15" t="s">
        <v>18834</v>
      </c>
      <c r="D289" s="15">
        <v>2.0</v>
      </c>
      <c r="E289" s="15">
        <v>158.0</v>
      </c>
      <c r="F289" s="15" t="s">
        <v>18835</v>
      </c>
    </row>
    <row r="290">
      <c r="A290" s="15" t="s">
        <v>17823</v>
      </c>
      <c r="B290" s="15" t="s">
        <v>13054</v>
      </c>
      <c r="C290" s="15" t="s">
        <v>18836</v>
      </c>
      <c r="D290" s="15">
        <v>2.0</v>
      </c>
      <c r="E290" s="15">
        <v>159.0</v>
      </c>
      <c r="F290" s="15" t="s">
        <v>18837</v>
      </c>
    </row>
    <row r="291">
      <c r="A291" s="15" t="s">
        <v>17824</v>
      </c>
      <c r="B291" s="15" t="s">
        <v>13058</v>
      </c>
      <c r="C291" s="15" t="s">
        <v>18838</v>
      </c>
      <c r="D291" s="15">
        <v>2.0</v>
      </c>
      <c r="E291" s="15">
        <v>160.0</v>
      </c>
      <c r="F291" s="15" t="s">
        <v>18839</v>
      </c>
    </row>
    <row r="292">
      <c r="A292" s="15" t="s">
        <v>17825</v>
      </c>
      <c r="B292" s="15" t="s">
        <v>13062</v>
      </c>
      <c r="C292" s="15" t="s">
        <v>18840</v>
      </c>
      <c r="D292" s="15">
        <v>2.0</v>
      </c>
      <c r="E292" s="15">
        <v>161.0</v>
      </c>
      <c r="F292" s="15" t="s">
        <v>18841</v>
      </c>
    </row>
    <row r="293">
      <c r="A293" s="15" t="s">
        <v>17826</v>
      </c>
      <c r="B293" s="15" t="s">
        <v>13066</v>
      </c>
      <c r="C293" s="15" t="s">
        <v>18842</v>
      </c>
      <c r="D293" s="15">
        <v>2.0</v>
      </c>
      <c r="E293" s="15">
        <v>162.0</v>
      </c>
      <c r="F293" s="15" t="s">
        <v>13066</v>
      </c>
    </row>
    <row r="294">
      <c r="A294" s="15" t="s">
        <v>17827</v>
      </c>
      <c r="B294" s="15" t="s">
        <v>13070</v>
      </c>
      <c r="C294" s="15" t="s">
        <v>18843</v>
      </c>
      <c r="D294" s="15">
        <v>2.0</v>
      </c>
      <c r="E294" s="15">
        <v>163.0</v>
      </c>
      <c r="F294" s="15" t="s">
        <v>18844</v>
      </c>
    </row>
    <row r="295">
      <c r="A295" s="15" t="s">
        <v>17828</v>
      </c>
      <c r="B295" s="15" t="s">
        <v>13074</v>
      </c>
      <c r="C295" s="15" t="s">
        <v>18845</v>
      </c>
      <c r="D295" s="15">
        <v>2.0</v>
      </c>
      <c r="E295" s="15">
        <v>164.0</v>
      </c>
      <c r="F295" s="15" t="s">
        <v>18846</v>
      </c>
    </row>
    <row r="296">
      <c r="A296" s="15" t="s">
        <v>17829</v>
      </c>
      <c r="B296" s="15" t="s">
        <v>13078</v>
      </c>
      <c r="C296" s="15" t="s">
        <v>18847</v>
      </c>
      <c r="D296" s="15">
        <v>2.0</v>
      </c>
      <c r="E296" s="15">
        <v>165.0</v>
      </c>
      <c r="F296" s="15" t="s">
        <v>18848</v>
      </c>
    </row>
    <row r="297">
      <c r="A297" s="15" t="s">
        <v>17830</v>
      </c>
      <c r="B297" s="15" t="s">
        <v>13082</v>
      </c>
      <c r="C297" s="15" t="s">
        <v>18849</v>
      </c>
      <c r="D297" s="15">
        <v>2.0</v>
      </c>
      <c r="E297" s="15">
        <v>166.0</v>
      </c>
      <c r="F297" s="15" t="s">
        <v>18850</v>
      </c>
    </row>
    <row r="298">
      <c r="A298" s="15" t="s">
        <v>17831</v>
      </c>
      <c r="B298" s="15" t="s">
        <v>13088</v>
      </c>
      <c r="C298" s="15" t="s">
        <v>18851</v>
      </c>
      <c r="D298" s="15">
        <v>2.0</v>
      </c>
      <c r="E298" s="15">
        <v>167.0</v>
      </c>
      <c r="F298" s="15" t="s">
        <v>13088</v>
      </c>
    </row>
    <row r="299">
      <c r="A299" s="15" t="s">
        <v>17832</v>
      </c>
      <c r="B299" s="15" t="s">
        <v>13092</v>
      </c>
      <c r="C299" s="15" t="s">
        <v>18852</v>
      </c>
      <c r="D299" s="15">
        <v>2.0</v>
      </c>
      <c r="E299" s="15">
        <v>168.0</v>
      </c>
      <c r="F299" s="15" t="s">
        <v>18853</v>
      </c>
    </row>
    <row r="300">
      <c r="A300" s="15" t="s">
        <v>17833</v>
      </c>
      <c r="B300" s="15" t="s">
        <v>13096</v>
      </c>
      <c r="C300" s="15" t="s">
        <v>18854</v>
      </c>
      <c r="D300" s="15">
        <v>2.0</v>
      </c>
      <c r="E300" s="15">
        <v>169.0</v>
      </c>
      <c r="F300" s="15" t="s">
        <v>18855</v>
      </c>
    </row>
    <row r="301">
      <c r="A301" s="15" t="s">
        <v>17834</v>
      </c>
      <c r="B301" s="15" t="s">
        <v>13100</v>
      </c>
      <c r="C301" s="15" t="s">
        <v>18856</v>
      </c>
      <c r="D301" s="15">
        <v>2.0</v>
      </c>
      <c r="E301" s="15">
        <v>170.0</v>
      </c>
      <c r="F301" s="15" t="s">
        <v>18857</v>
      </c>
    </row>
    <row r="302">
      <c r="A302" s="15" t="s">
        <v>17835</v>
      </c>
      <c r="B302" s="15" t="s">
        <v>13106</v>
      </c>
      <c r="C302" s="15" t="s">
        <v>18858</v>
      </c>
      <c r="D302" s="15">
        <v>2.0</v>
      </c>
      <c r="E302" s="15">
        <v>171.0</v>
      </c>
      <c r="F302" s="15" t="s">
        <v>18859</v>
      </c>
    </row>
    <row r="303">
      <c r="A303" s="15" t="s">
        <v>17836</v>
      </c>
      <c r="B303" s="15" t="s">
        <v>13110</v>
      </c>
      <c r="C303" s="15" t="s">
        <v>18860</v>
      </c>
      <c r="D303" s="15">
        <v>2.0</v>
      </c>
      <c r="E303" s="15">
        <v>172.0</v>
      </c>
      <c r="F303" s="15" t="s">
        <v>18861</v>
      </c>
    </row>
    <row r="304">
      <c r="A304" s="15" t="s">
        <v>17837</v>
      </c>
      <c r="B304" s="15" t="s">
        <v>13114</v>
      </c>
      <c r="C304" s="15" t="s">
        <v>18862</v>
      </c>
      <c r="D304" s="15">
        <v>2.0</v>
      </c>
      <c r="E304" s="15">
        <v>173.0</v>
      </c>
      <c r="F304" s="15" t="s">
        <v>18863</v>
      </c>
    </row>
    <row r="305">
      <c r="A305" s="15" t="s">
        <v>17838</v>
      </c>
      <c r="B305" s="15" t="s">
        <v>13117</v>
      </c>
      <c r="C305" s="15" t="s">
        <v>18864</v>
      </c>
      <c r="D305" s="15">
        <v>2.0</v>
      </c>
      <c r="E305" s="15">
        <v>174.0</v>
      </c>
      <c r="F305" s="15" t="s">
        <v>18865</v>
      </c>
    </row>
    <row r="306">
      <c r="A306" s="15" t="s">
        <v>17839</v>
      </c>
      <c r="B306" s="15" t="s">
        <v>13121</v>
      </c>
      <c r="C306" s="15" t="s">
        <v>18866</v>
      </c>
      <c r="D306" s="15">
        <v>2.0</v>
      </c>
      <c r="E306" s="15">
        <v>175.0</v>
      </c>
      <c r="F306" s="15" t="s">
        <v>18867</v>
      </c>
    </row>
    <row r="307">
      <c r="A307" s="15" t="s">
        <v>17840</v>
      </c>
      <c r="B307" s="15" t="s">
        <v>13125</v>
      </c>
      <c r="C307" s="15" t="s">
        <v>18868</v>
      </c>
      <c r="D307" s="15">
        <v>2.0</v>
      </c>
      <c r="E307" s="15">
        <v>176.0</v>
      </c>
      <c r="F307" s="15" t="s">
        <v>18869</v>
      </c>
    </row>
    <row r="308">
      <c r="A308" s="15" t="s">
        <v>17841</v>
      </c>
      <c r="B308" s="15" t="s">
        <v>13129</v>
      </c>
      <c r="C308" s="15" t="s">
        <v>18870</v>
      </c>
      <c r="D308" s="15">
        <v>2.0</v>
      </c>
      <c r="E308" s="15">
        <v>177.0</v>
      </c>
      <c r="F308" s="15" t="s">
        <v>18871</v>
      </c>
    </row>
    <row r="309">
      <c r="A309" s="15" t="s">
        <v>17842</v>
      </c>
      <c r="B309" s="15" t="s">
        <v>13133</v>
      </c>
      <c r="C309" s="15" t="s">
        <v>18872</v>
      </c>
      <c r="D309" s="15">
        <v>2.0</v>
      </c>
      <c r="E309" s="15">
        <v>178.0</v>
      </c>
      <c r="F309" s="15" t="s">
        <v>18873</v>
      </c>
    </row>
    <row r="310">
      <c r="A310" s="15" t="s">
        <v>17843</v>
      </c>
      <c r="B310" s="15" t="s">
        <v>13137</v>
      </c>
      <c r="C310" s="15" t="s">
        <v>18874</v>
      </c>
      <c r="D310" s="15">
        <v>2.0</v>
      </c>
      <c r="E310" s="15">
        <v>178.0</v>
      </c>
      <c r="F310" s="15" t="s">
        <v>18875</v>
      </c>
    </row>
    <row r="311">
      <c r="A311" s="15" t="s">
        <v>17844</v>
      </c>
      <c r="B311" s="15" t="s">
        <v>13141</v>
      </c>
      <c r="C311" s="15" t="s">
        <v>18876</v>
      </c>
      <c r="D311" s="15">
        <v>2.0</v>
      </c>
      <c r="E311" s="15">
        <v>179.0</v>
      </c>
      <c r="F311" s="15" t="s">
        <v>18877</v>
      </c>
    </row>
    <row r="312">
      <c r="A312" s="15" t="s">
        <v>17845</v>
      </c>
      <c r="B312" s="15" t="s">
        <v>13145</v>
      </c>
      <c r="C312" s="15" t="s">
        <v>18878</v>
      </c>
      <c r="D312" s="15">
        <v>2.0</v>
      </c>
      <c r="E312" s="15">
        <v>180.0</v>
      </c>
      <c r="F312" s="15" t="s">
        <v>18879</v>
      </c>
    </row>
    <row r="313">
      <c r="A313" s="15" t="s">
        <v>17846</v>
      </c>
      <c r="B313" s="15" t="s">
        <v>13149</v>
      </c>
      <c r="C313" s="15" t="s">
        <v>18880</v>
      </c>
      <c r="D313" s="15">
        <v>2.0</v>
      </c>
      <c r="E313" s="15">
        <v>181.0</v>
      </c>
      <c r="F313" s="15" t="s">
        <v>18881</v>
      </c>
    </row>
    <row r="314">
      <c r="A314" s="15" t="s">
        <v>17847</v>
      </c>
      <c r="B314" s="15" t="s">
        <v>13152</v>
      </c>
      <c r="C314" s="15" t="s">
        <v>18882</v>
      </c>
      <c r="D314" s="15">
        <v>2.0</v>
      </c>
      <c r="E314" s="15">
        <v>182.0</v>
      </c>
      <c r="F314" s="15" t="s">
        <v>18883</v>
      </c>
    </row>
    <row r="315">
      <c r="A315" s="15" t="s">
        <v>17848</v>
      </c>
      <c r="B315" s="15" t="s">
        <v>13156</v>
      </c>
      <c r="C315" s="15" t="s">
        <v>18884</v>
      </c>
      <c r="D315" s="15">
        <v>2.0</v>
      </c>
      <c r="E315" s="15">
        <v>183.0</v>
      </c>
      <c r="F315" s="15" t="s">
        <v>13152</v>
      </c>
    </row>
    <row r="316">
      <c r="A316" s="15" t="s">
        <v>17851</v>
      </c>
      <c r="B316" s="15" t="s">
        <v>13158</v>
      </c>
      <c r="C316" s="15" t="s">
        <v>18885</v>
      </c>
      <c r="D316" s="15">
        <v>2.0</v>
      </c>
      <c r="E316" s="15">
        <v>184.0</v>
      </c>
      <c r="F316" s="15" t="s">
        <v>18886</v>
      </c>
    </row>
    <row r="317">
      <c r="A317" s="15" t="s">
        <v>17852</v>
      </c>
      <c r="B317" s="15" t="s">
        <v>13162</v>
      </c>
      <c r="C317" s="15" t="s">
        <v>18887</v>
      </c>
      <c r="D317" s="15">
        <v>2.0</v>
      </c>
      <c r="E317" s="15">
        <v>185.0</v>
      </c>
      <c r="F317" s="15" t="s">
        <v>18888</v>
      </c>
    </row>
    <row r="318">
      <c r="A318" s="15" t="s">
        <v>17853</v>
      </c>
      <c r="B318" s="15" t="s">
        <v>13165</v>
      </c>
      <c r="C318" s="15" t="s">
        <v>18889</v>
      </c>
      <c r="D318" s="15">
        <v>2.0</v>
      </c>
      <c r="E318" s="15">
        <v>186.0</v>
      </c>
      <c r="F318" s="15" t="s">
        <v>18890</v>
      </c>
    </row>
    <row r="319">
      <c r="A319" s="15" t="s">
        <v>17854</v>
      </c>
      <c r="B319" s="15" t="s">
        <v>13168</v>
      </c>
      <c r="C319" s="15" t="s">
        <v>18891</v>
      </c>
      <c r="D319" s="15">
        <v>3.0</v>
      </c>
      <c r="E319" s="15">
        <v>0.0</v>
      </c>
    </row>
    <row r="320">
      <c r="A320" s="15" t="s">
        <v>17855</v>
      </c>
      <c r="B320" s="15" t="s">
        <v>13171</v>
      </c>
      <c r="C320" s="15" t="s">
        <v>18892</v>
      </c>
      <c r="D320" s="15">
        <v>3.0</v>
      </c>
      <c r="E320" s="15">
        <v>1.0</v>
      </c>
      <c r="F320" s="15" t="s">
        <v>18893</v>
      </c>
    </row>
    <row r="321">
      <c r="A321" s="15" t="s">
        <v>17856</v>
      </c>
      <c r="B321" s="15" t="s">
        <v>13174</v>
      </c>
      <c r="C321" s="15" t="s">
        <v>18894</v>
      </c>
      <c r="D321" s="15">
        <v>3.0</v>
      </c>
      <c r="E321" s="15">
        <v>2.0</v>
      </c>
      <c r="F321" s="15" t="s">
        <v>13168</v>
      </c>
    </row>
    <row r="322">
      <c r="A322" s="15" t="s">
        <v>17857</v>
      </c>
      <c r="B322" s="15" t="s">
        <v>13177</v>
      </c>
      <c r="C322" s="15" t="s">
        <v>18895</v>
      </c>
      <c r="D322" s="15">
        <v>3.0</v>
      </c>
      <c r="E322" s="15">
        <v>3.0</v>
      </c>
      <c r="F322" s="15" t="s">
        <v>18896</v>
      </c>
    </row>
    <row r="323">
      <c r="A323" s="15" t="s">
        <v>17858</v>
      </c>
      <c r="B323" s="15" t="s">
        <v>13180</v>
      </c>
      <c r="C323" s="15" t="s">
        <v>18897</v>
      </c>
      <c r="D323" s="15">
        <v>3.0</v>
      </c>
      <c r="E323" s="15">
        <v>4.0</v>
      </c>
      <c r="F323" s="15" t="s">
        <v>18898</v>
      </c>
    </row>
    <row r="324">
      <c r="A324" s="15" t="s">
        <v>17859</v>
      </c>
      <c r="B324" s="15" t="s">
        <v>13183</v>
      </c>
      <c r="C324" s="15" t="s">
        <v>18899</v>
      </c>
      <c r="D324" s="15">
        <v>3.0</v>
      </c>
      <c r="E324" s="15">
        <v>5.0</v>
      </c>
      <c r="F324" s="15" t="s">
        <v>18900</v>
      </c>
    </row>
    <row r="325">
      <c r="A325" s="15" t="s">
        <v>17860</v>
      </c>
      <c r="B325" s="15" t="s">
        <v>13186</v>
      </c>
      <c r="C325" s="15" t="s">
        <v>18901</v>
      </c>
      <c r="D325" s="15">
        <v>3.0</v>
      </c>
      <c r="E325" s="15">
        <v>6.0</v>
      </c>
      <c r="F325" s="15" t="s">
        <v>18902</v>
      </c>
    </row>
    <row r="326">
      <c r="A326" s="15" t="s">
        <v>17861</v>
      </c>
      <c r="B326" s="15" t="s">
        <v>13189</v>
      </c>
      <c r="C326" s="15" t="s">
        <v>18903</v>
      </c>
      <c r="D326" s="15">
        <v>3.0</v>
      </c>
      <c r="E326" s="15">
        <v>7.0</v>
      </c>
      <c r="F326" s="15" t="s">
        <v>18904</v>
      </c>
    </row>
    <row r="327">
      <c r="A327" s="15" t="s">
        <v>17862</v>
      </c>
      <c r="B327" s="15" t="s">
        <v>13192</v>
      </c>
      <c r="C327" s="15" t="s">
        <v>18905</v>
      </c>
      <c r="D327" s="15">
        <v>3.0</v>
      </c>
      <c r="E327" s="15">
        <v>8.0</v>
      </c>
      <c r="F327" s="15" t="s">
        <v>18906</v>
      </c>
    </row>
    <row r="328">
      <c r="A328" s="15" t="s">
        <v>17863</v>
      </c>
      <c r="B328" s="15" t="s">
        <v>13195</v>
      </c>
      <c r="C328" s="15" t="s">
        <v>18907</v>
      </c>
      <c r="D328" s="15">
        <v>3.0</v>
      </c>
      <c r="E328" s="15">
        <v>9.0</v>
      </c>
      <c r="F328" s="15" t="s">
        <v>18908</v>
      </c>
    </row>
    <row r="329">
      <c r="A329" s="15" t="s">
        <v>17864</v>
      </c>
      <c r="B329" s="15" t="s">
        <v>13198</v>
      </c>
      <c r="C329" s="15" t="s">
        <v>18909</v>
      </c>
      <c r="D329" s="15">
        <v>3.0</v>
      </c>
      <c r="E329" s="15">
        <v>10.0</v>
      </c>
      <c r="F329" s="15" t="s">
        <v>18910</v>
      </c>
    </row>
    <row r="330">
      <c r="A330" s="15" t="s">
        <v>17865</v>
      </c>
      <c r="B330" s="15" t="s">
        <v>13201</v>
      </c>
      <c r="C330" s="15" t="s">
        <v>18911</v>
      </c>
      <c r="D330" s="15">
        <v>3.0</v>
      </c>
      <c r="E330" s="15">
        <v>11.0</v>
      </c>
      <c r="F330" s="15" t="s">
        <v>18912</v>
      </c>
    </row>
    <row r="331">
      <c r="A331" s="15" t="s">
        <v>17866</v>
      </c>
      <c r="B331" s="15" t="s">
        <v>13204</v>
      </c>
      <c r="C331" s="15" t="s">
        <v>18913</v>
      </c>
      <c r="D331" s="15">
        <v>3.0</v>
      </c>
      <c r="E331" s="15">
        <v>12.0</v>
      </c>
      <c r="F331" s="15" t="s">
        <v>18914</v>
      </c>
    </row>
    <row r="332">
      <c r="A332" s="15" t="s">
        <v>17867</v>
      </c>
      <c r="B332" s="15" t="s">
        <v>13207</v>
      </c>
      <c r="C332" s="15" t="s">
        <v>18915</v>
      </c>
      <c r="D332" s="15">
        <v>3.0</v>
      </c>
      <c r="E332" s="15">
        <v>13.0</v>
      </c>
      <c r="F332" s="15" t="s">
        <v>18916</v>
      </c>
    </row>
    <row r="333">
      <c r="A333" s="15" t="s">
        <v>17868</v>
      </c>
      <c r="B333" s="15" t="s">
        <v>13210</v>
      </c>
      <c r="C333" s="15" t="s">
        <v>18917</v>
      </c>
      <c r="D333" s="15">
        <v>3.0</v>
      </c>
      <c r="E333" s="15">
        <v>14.0</v>
      </c>
      <c r="F333" s="15" t="s">
        <v>18918</v>
      </c>
    </row>
    <row r="334">
      <c r="A334" s="15" t="s">
        <v>17869</v>
      </c>
      <c r="B334" s="15" t="s">
        <v>13213</v>
      </c>
      <c r="C334" s="15" t="s">
        <v>18919</v>
      </c>
      <c r="D334" s="15">
        <v>3.0</v>
      </c>
      <c r="E334" s="15">
        <v>15.0</v>
      </c>
      <c r="F334" s="15" t="s">
        <v>18920</v>
      </c>
    </row>
    <row r="335">
      <c r="A335" s="15" t="s">
        <v>17870</v>
      </c>
      <c r="B335" s="15" t="s">
        <v>13216</v>
      </c>
      <c r="C335" s="15" t="s">
        <v>18921</v>
      </c>
      <c r="D335" s="15">
        <v>3.0</v>
      </c>
      <c r="E335" s="15">
        <v>16.0</v>
      </c>
      <c r="F335" s="15" t="s">
        <v>18922</v>
      </c>
    </row>
    <row r="336">
      <c r="A336" s="15" t="s">
        <v>17871</v>
      </c>
      <c r="B336" s="15" t="s">
        <v>13219</v>
      </c>
      <c r="C336" s="15" t="s">
        <v>18923</v>
      </c>
      <c r="D336" s="15">
        <v>3.0</v>
      </c>
      <c r="E336" s="15">
        <v>18.0</v>
      </c>
      <c r="F336" s="15" t="s">
        <v>18924</v>
      </c>
    </row>
    <row r="337">
      <c r="A337" s="15" t="s">
        <v>17872</v>
      </c>
      <c r="B337" s="15" t="s">
        <v>13222</v>
      </c>
      <c r="C337" s="15" t="s">
        <v>18925</v>
      </c>
      <c r="D337" s="15">
        <v>3.0</v>
      </c>
      <c r="E337" s="15">
        <v>19.0</v>
      </c>
      <c r="F337" s="15" t="s">
        <v>18926</v>
      </c>
    </row>
    <row r="338">
      <c r="A338" s="15" t="s">
        <v>17873</v>
      </c>
      <c r="B338" s="15" t="s">
        <v>13225</v>
      </c>
      <c r="C338" s="15" t="s">
        <v>18927</v>
      </c>
      <c r="D338" s="15">
        <v>3.0</v>
      </c>
      <c r="E338" s="15">
        <v>20.0</v>
      </c>
      <c r="F338" s="15" t="s">
        <v>18928</v>
      </c>
    </row>
    <row r="339">
      <c r="A339" s="15" t="s">
        <v>17874</v>
      </c>
      <c r="B339" s="15" t="s">
        <v>13228</v>
      </c>
      <c r="C339" s="15" t="s">
        <v>18929</v>
      </c>
      <c r="D339" s="15">
        <v>3.0</v>
      </c>
      <c r="E339" s="15">
        <v>21.0</v>
      </c>
      <c r="F339" s="15" t="s">
        <v>18930</v>
      </c>
    </row>
    <row r="340">
      <c r="A340" s="15" t="s">
        <v>17875</v>
      </c>
      <c r="B340" s="15" t="s">
        <v>13231</v>
      </c>
      <c r="C340" s="15" t="s">
        <v>18931</v>
      </c>
      <c r="D340" s="15">
        <v>3.0</v>
      </c>
      <c r="E340" s="15">
        <v>22.0</v>
      </c>
      <c r="F340" s="15" t="s">
        <v>18932</v>
      </c>
    </row>
    <row r="341">
      <c r="A341" s="15" t="s">
        <v>17876</v>
      </c>
      <c r="B341" s="15" t="s">
        <v>13235</v>
      </c>
      <c r="C341" s="15" t="s">
        <v>18933</v>
      </c>
      <c r="D341" s="15">
        <v>3.0</v>
      </c>
      <c r="E341" s="15">
        <v>23.0</v>
      </c>
      <c r="F341" s="15" t="s">
        <v>18934</v>
      </c>
    </row>
    <row r="342">
      <c r="A342" s="15" t="s">
        <v>17877</v>
      </c>
      <c r="B342" s="15" t="s">
        <v>13237</v>
      </c>
      <c r="C342" s="15" t="s">
        <v>18935</v>
      </c>
      <c r="D342" s="15">
        <v>3.0</v>
      </c>
      <c r="E342" s="15">
        <v>24.0</v>
      </c>
      <c r="F342" s="15" t="s">
        <v>18936</v>
      </c>
    </row>
    <row r="343">
      <c r="A343" s="15" t="s">
        <v>17878</v>
      </c>
      <c r="B343" s="15" t="s">
        <v>13240</v>
      </c>
      <c r="C343" s="15" t="s">
        <v>18937</v>
      </c>
      <c r="D343" s="15">
        <v>3.0</v>
      </c>
      <c r="E343" s="15">
        <v>25.0</v>
      </c>
      <c r="F343" s="15" t="s">
        <v>13237</v>
      </c>
    </row>
    <row r="344">
      <c r="A344" s="15" t="s">
        <v>17879</v>
      </c>
      <c r="B344" s="15" t="s">
        <v>13243</v>
      </c>
      <c r="C344" s="15" t="s">
        <v>18938</v>
      </c>
      <c r="D344" s="15">
        <v>3.0</v>
      </c>
      <c r="E344" s="15">
        <v>26.0</v>
      </c>
      <c r="F344" s="15" t="s">
        <v>18939</v>
      </c>
    </row>
    <row r="345">
      <c r="A345" s="15" t="s">
        <v>17880</v>
      </c>
      <c r="B345" s="15" t="s">
        <v>6712</v>
      </c>
      <c r="C345" s="15" t="s">
        <v>18940</v>
      </c>
      <c r="D345" s="15">
        <v>3.0</v>
      </c>
      <c r="E345" s="15">
        <v>27.0</v>
      </c>
      <c r="F345" s="15" t="s">
        <v>18941</v>
      </c>
    </row>
    <row r="346">
      <c r="A346" s="15" t="s">
        <v>17881</v>
      </c>
      <c r="B346" s="15" t="s">
        <v>13246</v>
      </c>
      <c r="C346" s="15" t="s">
        <v>18942</v>
      </c>
      <c r="D346" s="15">
        <v>3.0</v>
      </c>
      <c r="E346" s="15">
        <v>28.0</v>
      </c>
      <c r="F346" s="15" t="s">
        <v>6712</v>
      </c>
    </row>
    <row r="347">
      <c r="A347" s="15" t="s">
        <v>17882</v>
      </c>
      <c r="B347" s="15" t="s">
        <v>13249</v>
      </c>
      <c r="C347" s="15" t="s">
        <v>18943</v>
      </c>
      <c r="D347" s="15">
        <v>3.0</v>
      </c>
      <c r="E347" s="15">
        <v>29.0</v>
      </c>
      <c r="F347" s="15" t="s">
        <v>18944</v>
      </c>
    </row>
    <row r="348">
      <c r="A348" s="15" t="s">
        <v>17883</v>
      </c>
      <c r="B348" s="15" t="s">
        <v>13252</v>
      </c>
      <c r="C348" s="15" t="s">
        <v>18945</v>
      </c>
      <c r="D348" s="15">
        <v>3.0</v>
      </c>
      <c r="E348" s="15">
        <v>30.0</v>
      </c>
      <c r="F348" s="15" t="s">
        <v>18946</v>
      </c>
    </row>
    <row r="349">
      <c r="A349" s="15" t="s">
        <v>17884</v>
      </c>
      <c r="B349" s="15" t="s">
        <v>13255</v>
      </c>
      <c r="C349" s="15" t="s">
        <v>18947</v>
      </c>
      <c r="D349" s="15">
        <v>3.0</v>
      </c>
      <c r="E349" s="15">
        <v>31.0</v>
      </c>
      <c r="F349" s="15" t="s">
        <v>18948</v>
      </c>
    </row>
    <row r="350">
      <c r="A350" s="15" t="s">
        <v>17885</v>
      </c>
      <c r="B350" s="15" t="s">
        <v>13260</v>
      </c>
      <c r="C350" s="15" t="s">
        <v>18949</v>
      </c>
      <c r="D350" s="15">
        <v>3.0</v>
      </c>
      <c r="E350" s="15">
        <v>32.0</v>
      </c>
      <c r="F350" s="15" t="s">
        <v>18950</v>
      </c>
    </row>
    <row r="351">
      <c r="A351" s="15" t="s">
        <v>17886</v>
      </c>
      <c r="B351" s="15" t="s">
        <v>13263</v>
      </c>
      <c r="C351" s="15" t="s">
        <v>18951</v>
      </c>
      <c r="D351" s="15">
        <v>3.0</v>
      </c>
      <c r="E351" s="15">
        <v>33.0</v>
      </c>
      <c r="F351" s="15" t="s">
        <v>18952</v>
      </c>
    </row>
    <row r="352">
      <c r="A352" s="15" t="s">
        <v>17887</v>
      </c>
      <c r="B352" s="15" t="s">
        <v>13266</v>
      </c>
      <c r="C352" s="15" t="s">
        <v>18953</v>
      </c>
      <c r="D352" s="15">
        <v>3.0</v>
      </c>
      <c r="E352" s="15">
        <v>34.0</v>
      </c>
      <c r="F352" s="15" t="s">
        <v>18954</v>
      </c>
    </row>
    <row r="353">
      <c r="A353" s="15" t="s">
        <v>17888</v>
      </c>
      <c r="B353" s="15" t="s">
        <v>13269</v>
      </c>
      <c r="C353" s="15" t="s">
        <v>18955</v>
      </c>
      <c r="D353" s="15">
        <v>3.0</v>
      </c>
      <c r="E353" s="15">
        <v>35.0</v>
      </c>
      <c r="F353" s="15" t="s">
        <v>18956</v>
      </c>
    </row>
    <row r="354">
      <c r="A354" s="15" t="s">
        <v>17889</v>
      </c>
      <c r="B354" s="15" t="s">
        <v>13272</v>
      </c>
      <c r="C354" s="15" t="s">
        <v>18957</v>
      </c>
      <c r="D354" s="15">
        <v>3.0</v>
      </c>
      <c r="E354" s="15">
        <v>36.0</v>
      </c>
      <c r="F354" s="15" t="s">
        <v>18958</v>
      </c>
    </row>
    <row r="355">
      <c r="A355" s="15" t="s">
        <v>17890</v>
      </c>
      <c r="B355" s="15" t="s">
        <v>13275</v>
      </c>
      <c r="C355" s="15" t="s">
        <v>18959</v>
      </c>
      <c r="D355" s="15">
        <v>3.0</v>
      </c>
      <c r="E355" s="15">
        <v>37.0</v>
      </c>
      <c r="F355" s="15" t="s">
        <v>18960</v>
      </c>
    </row>
    <row r="356">
      <c r="A356" s="15" t="s">
        <v>17891</v>
      </c>
      <c r="B356" s="15" t="s">
        <v>13278</v>
      </c>
      <c r="C356" s="15" t="s">
        <v>18961</v>
      </c>
      <c r="D356" s="15">
        <v>3.0</v>
      </c>
      <c r="E356" s="15">
        <v>38.0</v>
      </c>
      <c r="F356" s="15" t="s">
        <v>18962</v>
      </c>
    </row>
    <row r="357">
      <c r="A357" s="15" t="s">
        <v>17892</v>
      </c>
      <c r="B357" s="15" t="s">
        <v>13280</v>
      </c>
      <c r="C357" s="15" t="s">
        <v>18963</v>
      </c>
      <c r="D357" s="15">
        <v>3.0</v>
      </c>
      <c r="E357" s="15">
        <v>39.0</v>
      </c>
      <c r="F357" s="15" t="s">
        <v>18964</v>
      </c>
    </row>
    <row r="358">
      <c r="A358" s="15" t="s">
        <v>17893</v>
      </c>
      <c r="B358" s="15" t="s">
        <v>12955</v>
      </c>
      <c r="C358" s="15" t="s">
        <v>18965</v>
      </c>
      <c r="D358" s="15">
        <v>3.0</v>
      </c>
      <c r="E358" s="15">
        <v>40.0</v>
      </c>
      <c r="F358" s="15" t="s">
        <v>18966</v>
      </c>
    </row>
    <row r="359">
      <c r="A359" s="15" t="s">
        <v>17895</v>
      </c>
      <c r="B359" s="15" t="s">
        <v>13283</v>
      </c>
      <c r="C359" s="15" t="s">
        <v>18967</v>
      </c>
      <c r="D359" s="15">
        <v>3.0</v>
      </c>
      <c r="E359" s="15">
        <v>41.0</v>
      </c>
      <c r="F359" s="15" t="s">
        <v>18782</v>
      </c>
    </row>
    <row r="360">
      <c r="A360" s="15" t="s">
        <v>17896</v>
      </c>
      <c r="B360" s="15" t="s">
        <v>13286</v>
      </c>
      <c r="C360" s="15" t="s">
        <v>18968</v>
      </c>
      <c r="D360" s="15">
        <v>3.0</v>
      </c>
      <c r="E360" s="15">
        <v>43.0</v>
      </c>
      <c r="F360" s="15" t="s">
        <v>18969</v>
      </c>
    </row>
    <row r="361">
      <c r="A361" s="15" t="s">
        <v>17897</v>
      </c>
      <c r="B361" s="15" t="s">
        <v>13289</v>
      </c>
      <c r="C361" s="15" t="s">
        <v>18970</v>
      </c>
      <c r="D361" s="15">
        <v>3.0</v>
      </c>
      <c r="E361" s="15">
        <v>44.0</v>
      </c>
      <c r="F361" s="15" t="s">
        <v>18971</v>
      </c>
    </row>
    <row r="362">
      <c r="A362" s="15" t="s">
        <v>17898</v>
      </c>
      <c r="B362" s="15" t="s">
        <v>13292</v>
      </c>
      <c r="C362" s="15" t="s">
        <v>18972</v>
      </c>
      <c r="D362" s="15">
        <v>3.0</v>
      </c>
      <c r="E362" s="15">
        <v>45.0</v>
      </c>
      <c r="F362" s="15" t="s">
        <v>18973</v>
      </c>
    </row>
    <row r="363">
      <c r="A363" s="15" t="s">
        <v>17899</v>
      </c>
      <c r="B363" s="15" t="s">
        <v>13295</v>
      </c>
      <c r="C363" s="15" t="s">
        <v>18974</v>
      </c>
      <c r="D363" s="15">
        <v>3.0</v>
      </c>
      <c r="E363" s="15">
        <v>46.0</v>
      </c>
      <c r="F363" s="15" t="s">
        <v>18975</v>
      </c>
    </row>
    <row r="364">
      <c r="A364" s="15" t="s">
        <v>17900</v>
      </c>
      <c r="B364" s="15" t="s">
        <v>13298</v>
      </c>
      <c r="C364" s="15" t="s">
        <v>18976</v>
      </c>
      <c r="D364" s="15">
        <v>3.0</v>
      </c>
      <c r="E364" s="15">
        <v>47.0</v>
      </c>
      <c r="F364" s="15" t="s">
        <v>13298</v>
      </c>
    </row>
    <row r="365">
      <c r="A365" s="15" t="s">
        <v>17901</v>
      </c>
      <c r="B365" s="15" t="s">
        <v>13300</v>
      </c>
      <c r="C365" s="15" t="s">
        <v>18977</v>
      </c>
      <c r="D365" s="15">
        <v>3.0</v>
      </c>
      <c r="E365" s="15">
        <v>48.0</v>
      </c>
      <c r="F365" s="15" t="s">
        <v>18978</v>
      </c>
    </row>
    <row r="366">
      <c r="A366" s="15" t="s">
        <v>17902</v>
      </c>
      <c r="B366" s="15" t="s">
        <v>13303</v>
      </c>
      <c r="C366" s="15" t="s">
        <v>18979</v>
      </c>
      <c r="D366" s="15">
        <v>3.0</v>
      </c>
      <c r="E366" s="15">
        <v>49.0</v>
      </c>
      <c r="F366" s="15" t="s">
        <v>18980</v>
      </c>
    </row>
    <row r="367">
      <c r="A367" s="15" t="s">
        <v>17903</v>
      </c>
      <c r="B367" s="15" t="s">
        <v>13306</v>
      </c>
      <c r="C367" s="15" t="s">
        <v>18981</v>
      </c>
      <c r="D367" s="15">
        <v>3.0</v>
      </c>
      <c r="E367" s="15">
        <v>50.0</v>
      </c>
      <c r="F367" s="15" t="s">
        <v>18982</v>
      </c>
    </row>
    <row r="368">
      <c r="A368" s="15" t="s">
        <v>17904</v>
      </c>
      <c r="B368" s="15" t="s">
        <v>13309</v>
      </c>
      <c r="C368" s="15" t="s">
        <v>18983</v>
      </c>
      <c r="D368" s="15">
        <v>3.0</v>
      </c>
      <c r="E368" s="15">
        <v>51.0</v>
      </c>
      <c r="F368" s="15" t="s">
        <v>18984</v>
      </c>
    </row>
    <row r="369">
      <c r="A369" s="15" t="s">
        <v>17905</v>
      </c>
      <c r="B369" s="15" t="s">
        <v>13312</v>
      </c>
      <c r="C369" s="15" t="s">
        <v>18985</v>
      </c>
      <c r="D369" s="15">
        <v>3.0</v>
      </c>
      <c r="E369" s="15">
        <v>52.0</v>
      </c>
      <c r="F369" s="15" t="s">
        <v>13312</v>
      </c>
    </row>
    <row r="370">
      <c r="A370" s="15" t="s">
        <v>17906</v>
      </c>
      <c r="B370" s="15" t="s">
        <v>13315</v>
      </c>
      <c r="C370" s="15" t="s">
        <v>18986</v>
      </c>
      <c r="D370" s="15">
        <v>3.0</v>
      </c>
      <c r="E370" s="15">
        <v>53.0</v>
      </c>
      <c r="F370" s="15" t="s">
        <v>18987</v>
      </c>
    </row>
    <row r="371">
      <c r="A371" s="15" t="s">
        <v>17907</v>
      </c>
      <c r="B371" s="15" t="s">
        <v>13317</v>
      </c>
      <c r="C371" s="15" t="s">
        <v>18988</v>
      </c>
      <c r="D371" s="15">
        <v>3.0</v>
      </c>
      <c r="E371" s="15">
        <v>54.0</v>
      </c>
      <c r="F371" s="15" t="s">
        <v>18989</v>
      </c>
    </row>
    <row r="372">
      <c r="A372" s="15" t="s">
        <v>17908</v>
      </c>
      <c r="B372" s="15" t="s">
        <v>13319</v>
      </c>
      <c r="C372" s="15" t="s">
        <v>18990</v>
      </c>
      <c r="D372" s="15">
        <v>3.0</v>
      </c>
      <c r="E372" s="15">
        <v>55.0</v>
      </c>
      <c r="F372" s="15" t="s">
        <v>18991</v>
      </c>
    </row>
    <row r="373">
      <c r="A373" s="15" t="s">
        <v>17909</v>
      </c>
      <c r="B373" s="15" t="s">
        <v>13322</v>
      </c>
      <c r="C373" s="15" t="s">
        <v>18992</v>
      </c>
      <c r="D373" s="15">
        <v>3.0</v>
      </c>
      <c r="E373" s="15">
        <v>56.0</v>
      </c>
      <c r="F373" s="15" t="s">
        <v>13322</v>
      </c>
    </row>
    <row r="374">
      <c r="A374" s="15" t="s">
        <v>17910</v>
      </c>
      <c r="B374" s="15" t="s">
        <v>13327</v>
      </c>
      <c r="C374" s="15" t="s">
        <v>18993</v>
      </c>
      <c r="D374" s="15">
        <v>3.0</v>
      </c>
      <c r="E374" s="15">
        <v>57.0</v>
      </c>
      <c r="F374" s="15" t="s">
        <v>18994</v>
      </c>
    </row>
    <row r="375">
      <c r="A375" s="15" t="s">
        <v>17911</v>
      </c>
      <c r="B375" s="15" t="s">
        <v>13330</v>
      </c>
      <c r="C375" s="15" t="s">
        <v>18995</v>
      </c>
      <c r="D375" s="15">
        <v>3.0</v>
      </c>
      <c r="E375" s="15">
        <v>58.0</v>
      </c>
      <c r="F375" s="15" t="s">
        <v>18996</v>
      </c>
    </row>
    <row r="376">
      <c r="A376" s="15" t="s">
        <v>17912</v>
      </c>
      <c r="B376" s="15" t="s">
        <v>13332</v>
      </c>
      <c r="C376" s="15" t="s">
        <v>18997</v>
      </c>
      <c r="D376" s="15">
        <v>3.0</v>
      </c>
      <c r="E376" s="15">
        <v>59.0</v>
      </c>
      <c r="F376" s="15" t="s">
        <v>18998</v>
      </c>
    </row>
    <row r="377">
      <c r="A377" s="15" t="s">
        <v>17913</v>
      </c>
      <c r="B377" s="15" t="s">
        <v>13335</v>
      </c>
      <c r="C377" s="15" t="s">
        <v>18999</v>
      </c>
      <c r="D377" s="15">
        <v>3.0</v>
      </c>
      <c r="E377" s="15">
        <v>60.0</v>
      </c>
      <c r="F377" s="15" t="s">
        <v>19000</v>
      </c>
    </row>
    <row r="378">
      <c r="A378" s="15" t="s">
        <v>17914</v>
      </c>
      <c r="B378" s="15" t="s">
        <v>13337</v>
      </c>
      <c r="C378" s="15" t="s">
        <v>19001</v>
      </c>
      <c r="D378" s="15">
        <v>3.0</v>
      </c>
      <c r="E378" s="15">
        <v>61.0</v>
      </c>
      <c r="F378" s="15" t="s">
        <v>19002</v>
      </c>
    </row>
    <row r="379">
      <c r="A379" s="15" t="s">
        <v>17915</v>
      </c>
      <c r="B379" s="15" t="s">
        <v>13340</v>
      </c>
      <c r="C379" s="15" t="s">
        <v>19003</v>
      </c>
      <c r="D379" s="15">
        <v>3.0</v>
      </c>
      <c r="E379" s="15">
        <v>62.0</v>
      </c>
      <c r="F379" s="15" t="s">
        <v>13340</v>
      </c>
    </row>
    <row r="380">
      <c r="A380" s="15" t="s">
        <v>17916</v>
      </c>
      <c r="B380" s="15" t="s">
        <v>13343</v>
      </c>
      <c r="C380" s="15" t="s">
        <v>19004</v>
      </c>
      <c r="D380" s="15">
        <v>3.0</v>
      </c>
      <c r="E380" s="15">
        <v>63.0</v>
      </c>
      <c r="F380" s="15" t="s">
        <v>19005</v>
      </c>
    </row>
    <row r="381">
      <c r="A381" s="15" t="s">
        <v>17917</v>
      </c>
      <c r="B381" s="15" t="s">
        <v>13347</v>
      </c>
      <c r="C381" s="15" t="s">
        <v>19006</v>
      </c>
      <c r="D381" s="15">
        <v>3.0</v>
      </c>
      <c r="E381" s="15">
        <v>64.0</v>
      </c>
      <c r="F381" s="15" t="s">
        <v>19007</v>
      </c>
    </row>
    <row r="382">
      <c r="A382" s="15" t="s">
        <v>17918</v>
      </c>
      <c r="B382" s="15" t="s">
        <v>13349</v>
      </c>
      <c r="C382" s="15" t="s">
        <v>19008</v>
      </c>
      <c r="D382" s="15">
        <v>3.0</v>
      </c>
      <c r="E382" s="15">
        <v>65.0</v>
      </c>
      <c r="F382" s="15" t="s">
        <v>19009</v>
      </c>
    </row>
    <row r="383">
      <c r="A383" s="15" t="s">
        <v>17919</v>
      </c>
      <c r="B383" s="15" t="s">
        <v>13351</v>
      </c>
      <c r="C383" s="15" t="s">
        <v>19010</v>
      </c>
      <c r="D383" s="15">
        <v>3.0</v>
      </c>
      <c r="E383" s="15">
        <v>66.0</v>
      </c>
      <c r="F383" s="15" t="s">
        <v>19011</v>
      </c>
    </row>
    <row r="384">
      <c r="A384" s="15" t="s">
        <v>17920</v>
      </c>
      <c r="B384" s="15" t="s">
        <v>13353</v>
      </c>
      <c r="C384" s="15" t="s">
        <v>19012</v>
      </c>
      <c r="D384" s="15">
        <v>3.0</v>
      </c>
      <c r="E384" s="15">
        <v>67.0</v>
      </c>
      <c r="F384" s="15" t="s">
        <v>6823</v>
      </c>
    </row>
    <row r="385">
      <c r="A385" s="15" t="s">
        <v>17921</v>
      </c>
      <c r="B385" s="15" t="s">
        <v>13356</v>
      </c>
      <c r="C385" s="15" t="s">
        <v>19013</v>
      </c>
      <c r="D385" s="15">
        <v>3.0</v>
      </c>
      <c r="E385" s="15">
        <v>68.0</v>
      </c>
      <c r="F385" s="15" t="s">
        <v>19014</v>
      </c>
    </row>
    <row r="386">
      <c r="A386" s="15" t="s">
        <v>17922</v>
      </c>
      <c r="B386" s="15" t="s">
        <v>13359</v>
      </c>
      <c r="C386" s="15" t="s">
        <v>19015</v>
      </c>
      <c r="D386" s="15">
        <v>3.0</v>
      </c>
      <c r="E386" s="15">
        <v>69.0</v>
      </c>
      <c r="F386" s="15" t="s">
        <v>19016</v>
      </c>
    </row>
    <row r="387">
      <c r="A387" s="15" t="s">
        <v>17923</v>
      </c>
      <c r="B387" s="15" t="s">
        <v>13361</v>
      </c>
      <c r="C387" s="15" t="s">
        <v>19017</v>
      </c>
      <c r="D387" s="15">
        <v>3.0</v>
      </c>
      <c r="E387" s="15">
        <v>70.0</v>
      </c>
      <c r="F387" s="15" t="s">
        <v>19018</v>
      </c>
    </row>
    <row r="388">
      <c r="A388" s="15" t="s">
        <v>17924</v>
      </c>
      <c r="B388" s="15" t="s">
        <v>13364</v>
      </c>
      <c r="C388" s="15" t="s">
        <v>19019</v>
      </c>
      <c r="D388" s="15">
        <v>3.0</v>
      </c>
      <c r="E388" s="15">
        <v>71.0</v>
      </c>
      <c r="F388" s="15" t="s">
        <v>19020</v>
      </c>
    </row>
    <row r="389">
      <c r="A389" s="15" t="s">
        <v>17925</v>
      </c>
      <c r="B389" s="15" t="s">
        <v>13367</v>
      </c>
      <c r="C389" s="15" t="s">
        <v>19021</v>
      </c>
      <c r="D389" s="15">
        <v>3.0</v>
      </c>
      <c r="E389" s="15">
        <v>72.0</v>
      </c>
      <c r="F389" s="15" t="s">
        <v>13367</v>
      </c>
    </row>
    <row r="390">
      <c r="A390" s="15" t="s">
        <v>17926</v>
      </c>
      <c r="B390" s="15" t="s">
        <v>13371</v>
      </c>
      <c r="C390" s="15" t="s">
        <v>19022</v>
      </c>
      <c r="D390" s="15">
        <v>3.0</v>
      </c>
      <c r="E390" s="15">
        <v>73.0</v>
      </c>
      <c r="F390" s="15" t="s">
        <v>19023</v>
      </c>
    </row>
    <row r="391">
      <c r="A391" s="15" t="s">
        <v>17927</v>
      </c>
      <c r="B391" s="15" t="s">
        <v>13374</v>
      </c>
      <c r="C391" s="15" t="s">
        <v>19024</v>
      </c>
      <c r="D391" s="15">
        <v>3.0</v>
      </c>
      <c r="E391" s="15">
        <v>74.0</v>
      </c>
      <c r="F391" s="15" t="s">
        <v>19025</v>
      </c>
    </row>
    <row r="392">
      <c r="A392" s="15" t="s">
        <v>17928</v>
      </c>
      <c r="B392" s="15" t="s">
        <v>13374</v>
      </c>
      <c r="C392" s="15" t="s">
        <v>19026</v>
      </c>
      <c r="D392" s="15">
        <v>3.0</v>
      </c>
      <c r="E392" s="15">
        <v>75.0</v>
      </c>
      <c r="F392" s="15" t="s">
        <v>19025</v>
      </c>
    </row>
    <row r="393">
      <c r="A393" s="15" t="s">
        <v>17929</v>
      </c>
      <c r="B393" s="15" t="s">
        <v>13379</v>
      </c>
      <c r="C393" s="15" t="s">
        <v>19027</v>
      </c>
      <c r="D393" s="15">
        <v>3.0</v>
      </c>
      <c r="E393" s="15">
        <v>76.0</v>
      </c>
      <c r="F393" s="15" t="s">
        <v>19028</v>
      </c>
    </row>
    <row r="394">
      <c r="A394" s="15" t="s">
        <v>17930</v>
      </c>
      <c r="B394" s="15" t="s">
        <v>13382</v>
      </c>
      <c r="C394" s="15" t="s">
        <v>19029</v>
      </c>
      <c r="D394" s="15">
        <v>3.0</v>
      </c>
      <c r="E394" s="15">
        <v>77.0</v>
      </c>
      <c r="F394" s="15" t="s">
        <v>19030</v>
      </c>
    </row>
    <row r="395">
      <c r="A395" s="15" t="s">
        <v>17931</v>
      </c>
      <c r="B395" s="15" t="s">
        <v>13385</v>
      </c>
      <c r="C395" s="15" t="s">
        <v>19031</v>
      </c>
      <c r="D395" s="15">
        <v>3.0</v>
      </c>
      <c r="E395" s="15">
        <v>78.0</v>
      </c>
      <c r="F395" s="15" t="s">
        <v>19032</v>
      </c>
    </row>
    <row r="396">
      <c r="A396" s="15" t="s">
        <v>17932</v>
      </c>
      <c r="B396" s="15" t="s">
        <v>13388</v>
      </c>
      <c r="C396" s="15" t="s">
        <v>19033</v>
      </c>
      <c r="D396" s="15">
        <v>3.0</v>
      </c>
      <c r="E396" s="15">
        <v>79.0</v>
      </c>
      <c r="F396" s="15" t="s">
        <v>19034</v>
      </c>
    </row>
    <row r="397">
      <c r="A397" s="15" t="s">
        <v>17933</v>
      </c>
      <c r="B397" s="15" t="s">
        <v>13391</v>
      </c>
      <c r="C397" s="15" t="s">
        <v>19035</v>
      </c>
      <c r="D397" s="15">
        <v>3.0</v>
      </c>
      <c r="E397" s="15">
        <v>80.0</v>
      </c>
      <c r="F397" s="15" t="s">
        <v>19036</v>
      </c>
    </row>
    <row r="398">
      <c r="A398" s="15" t="s">
        <v>17934</v>
      </c>
      <c r="B398" s="15" t="s">
        <v>13394</v>
      </c>
      <c r="C398" s="15" t="s">
        <v>19037</v>
      </c>
      <c r="D398" s="15">
        <v>3.0</v>
      </c>
      <c r="E398" s="15">
        <v>81.0</v>
      </c>
      <c r="F398" s="15" t="s">
        <v>19038</v>
      </c>
    </row>
    <row r="399">
      <c r="A399" s="15" t="s">
        <v>17935</v>
      </c>
      <c r="B399" s="15" t="s">
        <v>13396</v>
      </c>
      <c r="C399" s="15" t="s">
        <v>19039</v>
      </c>
      <c r="D399" s="15">
        <v>3.0</v>
      </c>
      <c r="E399" s="15">
        <v>82.0</v>
      </c>
      <c r="F399" s="15" t="s">
        <v>19040</v>
      </c>
    </row>
    <row r="400">
      <c r="A400" s="15" t="s">
        <v>17936</v>
      </c>
      <c r="B400" s="15" t="s">
        <v>13399</v>
      </c>
      <c r="C400" s="15" t="s">
        <v>19041</v>
      </c>
      <c r="D400" s="15">
        <v>3.0</v>
      </c>
      <c r="E400" s="15">
        <v>83.0</v>
      </c>
      <c r="F400" s="15" t="s">
        <v>19042</v>
      </c>
    </row>
    <row r="401">
      <c r="A401" s="15" t="s">
        <v>17937</v>
      </c>
      <c r="B401" s="15" t="s">
        <v>13401</v>
      </c>
      <c r="C401" s="15" t="s">
        <v>19043</v>
      </c>
      <c r="D401" s="15">
        <v>3.0</v>
      </c>
      <c r="E401" s="15">
        <v>84.0</v>
      </c>
      <c r="F401" s="15" t="s">
        <v>19044</v>
      </c>
    </row>
    <row r="402">
      <c r="A402" s="15" t="s">
        <v>17938</v>
      </c>
      <c r="B402" s="15" t="s">
        <v>13404</v>
      </c>
      <c r="C402" s="15" t="s">
        <v>19045</v>
      </c>
      <c r="D402" s="15">
        <v>3.0</v>
      </c>
      <c r="E402" s="15">
        <v>85.0</v>
      </c>
      <c r="F402" s="15" t="s">
        <v>19046</v>
      </c>
    </row>
    <row r="403">
      <c r="A403" s="15" t="s">
        <v>17939</v>
      </c>
      <c r="B403" s="15" t="s">
        <v>13407</v>
      </c>
      <c r="C403" s="15" t="s">
        <v>19047</v>
      </c>
      <c r="D403" s="15">
        <v>3.0</v>
      </c>
      <c r="E403" s="15">
        <v>86.0</v>
      </c>
      <c r="F403" s="15" t="s">
        <v>19048</v>
      </c>
    </row>
    <row r="404">
      <c r="A404" s="15" t="s">
        <v>17940</v>
      </c>
      <c r="B404" s="15" t="s">
        <v>13410</v>
      </c>
      <c r="C404" s="15" t="s">
        <v>19049</v>
      </c>
      <c r="D404" s="15">
        <v>3.0</v>
      </c>
      <c r="E404" s="15">
        <v>87.0</v>
      </c>
      <c r="F404" s="15" t="s">
        <v>19050</v>
      </c>
    </row>
    <row r="405">
      <c r="A405" s="15" t="s">
        <v>17941</v>
      </c>
      <c r="B405" s="15" t="s">
        <v>13413</v>
      </c>
      <c r="C405" s="15" t="s">
        <v>19051</v>
      </c>
      <c r="D405" s="15">
        <v>3.0</v>
      </c>
      <c r="E405" s="15">
        <v>88.0</v>
      </c>
      <c r="F405" s="15" t="s">
        <v>19052</v>
      </c>
    </row>
    <row r="406">
      <c r="A406" s="15" t="s">
        <v>17942</v>
      </c>
      <c r="B406" s="15" t="s">
        <v>13416</v>
      </c>
      <c r="C406" s="15" t="s">
        <v>19053</v>
      </c>
      <c r="D406" s="15">
        <v>3.0</v>
      </c>
      <c r="E406" s="15">
        <v>89.0</v>
      </c>
      <c r="F406" s="15" t="s">
        <v>19054</v>
      </c>
    </row>
    <row r="407">
      <c r="A407" s="15" t="s">
        <v>17943</v>
      </c>
      <c r="B407" s="15" t="s">
        <v>13419</v>
      </c>
      <c r="C407" s="15" t="s">
        <v>19055</v>
      </c>
      <c r="D407" s="15">
        <v>3.0</v>
      </c>
      <c r="E407" s="15">
        <v>90.0</v>
      </c>
      <c r="F407" s="15" t="s">
        <v>19056</v>
      </c>
    </row>
    <row r="408">
      <c r="A408" s="15" t="s">
        <v>17944</v>
      </c>
      <c r="B408" s="15" t="s">
        <v>13422</v>
      </c>
      <c r="C408" s="15" t="s">
        <v>19057</v>
      </c>
      <c r="D408" s="15">
        <v>3.0</v>
      </c>
      <c r="E408" s="15">
        <v>91.0</v>
      </c>
      <c r="F408" s="15" t="s">
        <v>13422</v>
      </c>
    </row>
    <row r="409">
      <c r="A409" s="15" t="s">
        <v>17945</v>
      </c>
      <c r="B409" s="15" t="s">
        <v>13424</v>
      </c>
      <c r="C409" s="15" t="s">
        <v>19058</v>
      </c>
      <c r="D409" s="15">
        <v>3.0</v>
      </c>
      <c r="E409" s="15">
        <v>92.0</v>
      </c>
      <c r="F409" s="15" t="s">
        <v>19059</v>
      </c>
    </row>
    <row r="410">
      <c r="A410" s="15" t="s">
        <v>17946</v>
      </c>
      <c r="B410" s="15" t="s">
        <v>13427</v>
      </c>
      <c r="C410" s="15" t="s">
        <v>19060</v>
      </c>
      <c r="D410" s="15">
        <v>3.0</v>
      </c>
      <c r="E410" s="15">
        <v>93.0</v>
      </c>
      <c r="F410" s="15" t="s">
        <v>19061</v>
      </c>
    </row>
    <row r="411">
      <c r="A411" s="15" t="s">
        <v>17947</v>
      </c>
      <c r="B411" s="15" t="s">
        <v>13430</v>
      </c>
      <c r="C411" s="15" t="s">
        <v>19062</v>
      </c>
      <c r="D411" s="15">
        <v>3.0</v>
      </c>
      <c r="E411" s="15">
        <v>94.0</v>
      </c>
      <c r="F411" s="15" t="s">
        <v>19063</v>
      </c>
    </row>
    <row r="412">
      <c r="A412" s="15" t="s">
        <v>17948</v>
      </c>
      <c r="B412" s="15" t="s">
        <v>13433</v>
      </c>
      <c r="C412" s="15" t="s">
        <v>19064</v>
      </c>
      <c r="D412" s="15">
        <v>3.0</v>
      </c>
      <c r="E412" s="15">
        <v>95.0</v>
      </c>
      <c r="F412" s="15" t="s">
        <v>19065</v>
      </c>
    </row>
    <row r="413">
      <c r="A413" s="15" t="s">
        <v>17949</v>
      </c>
      <c r="B413" s="15" t="s">
        <v>13436</v>
      </c>
      <c r="C413" s="15" t="s">
        <v>19066</v>
      </c>
      <c r="D413" s="15">
        <v>3.0</v>
      </c>
      <c r="E413" s="15">
        <v>96.0</v>
      </c>
      <c r="F413" s="15" t="s">
        <v>19067</v>
      </c>
    </row>
    <row r="414">
      <c r="A414" s="15" t="s">
        <v>17950</v>
      </c>
      <c r="B414" s="15" t="s">
        <v>3105</v>
      </c>
      <c r="C414" s="15" t="s">
        <v>19068</v>
      </c>
      <c r="D414" s="15">
        <v>3.0</v>
      </c>
      <c r="E414" s="15">
        <v>97.0</v>
      </c>
      <c r="F414" s="15" t="s">
        <v>19069</v>
      </c>
    </row>
    <row r="415">
      <c r="A415" s="15" t="s">
        <v>17951</v>
      </c>
      <c r="B415" s="15" t="s">
        <v>13440</v>
      </c>
      <c r="C415" s="15" t="s">
        <v>19070</v>
      </c>
      <c r="D415" s="15">
        <v>3.0</v>
      </c>
      <c r="E415" s="15">
        <v>98.0</v>
      </c>
      <c r="F415" s="15" t="s">
        <v>19071</v>
      </c>
    </row>
    <row r="416">
      <c r="A416" s="15" t="s">
        <v>17952</v>
      </c>
      <c r="B416" s="15" t="s">
        <v>13443</v>
      </c>
      <c r="C416" s="15" t="s">
        <v>19072</v>
      </c>
      <c r="D416" s="15">
        <v>3.0</v>
      </c>
      <c r="E416" s="15">
        <v>99.0</v>
      </c>
      <c r="F416" s="15" t="s">
        <v>19073</v>
      </c>
    </row>
    <row r="417">
      <c r="A417" s="15" t="s">
        <v>17953</v>
      </c>
      <c r="B417" s="15" t="s">
        <v>13446</v>
      </c>
      <c r="C417" s="15" t="s">
        <v>19074</v>
      </c>
      <c r="D417" s="15">
        <v>3.0</v>
      </c>
      <c r="E417" s="15">
        <v>100.0</v>
      </c>
      <c r="F417" s="15" t="s">
        <v>13446</v>
      </c>
    </row>
    <row r="418">
      <c r="A418" s="15" t="s">
        <v>17954</v>
      </c>
      <c r="B418" s="15" t="s">
        <v>13448</v>
      </c>
      <c r="C418" s="15" t="s">
        <v>19075</v>
      </c>
      <c r="D418" s="15">
        <v>3.0</v>
      </c>
      <c r="E418" s="15">
        <v>101.0</v>
      </c>
      <c r="F418" s="15" t="s">
        <v>13448</v>
      </c>
    </row>
    <row r="419">
      <c r="A419" s="15" t="s">
        <v>17955</v>
      </c>
      <c r="B419" s="15" t="s">
        <v>13451</v>
      </c>
      <c r="C419" s="15" t="s">
        <v>19076</v>
      </c>
      <c r="D419" s="15">
        <v>3.0</v>
      </c>
      <c r="E419" s="15">
        <v>102.0</v>
      </c>
      <c r="F419" s="15" t="s">
        <v>19077</v>
      </c>
    </row>
    <row r="420">
      <c r="A420" s="15" t="s">
        <v>17956</v>
      </c>
      <c r="B420" s="15" t="s">
        <v>13454</v>
      </c>
      <c r="C420" s="15" t="s">
        <v>19078</v>
      </c>
      <c r="D420" s="15">
        <v>3.0</v>
      </c>
      <c r="E420" s="15">
        <v>103.0</v>
      </c>
      <c r="F420" s="15" t="s">
        <v>19079</v>
      </c>
    </row>
    <row r="421">
      <c r="A421" s="15" t="s">
        <v>17957</v>
      </c>
      <c r="B421" s="15" t="s">
        <v>13457</v>
      </c>
      <c r="C421" s="15" t="s">
        <v>19080</v>
      </c>
      <c r="D421" s="15">
        <v>3.0</v>
      </c>
      <c r="E421" s="15">
        <v>104.0</v>
      </c>
      <c r="F421" s="15" t="s">
        <v>19081</v>
      </c>
    </row>
    <row r="422">
      <c r="A422" s="15" t="s">
        <v>17958</v>
      </c>
      <c r="B422" s="15" t="s">
        <v>13460</v>
      </c>
      <c r="C422" s="15" t="s">
        <v>19082</v>
      </c>
      <c r="D422" s="15">
        <v>3.0</v>
      </c>
      <c r="E422" s="15">
        <v>105.0</v>
      </c>
      <c r="F422" s="15" t="s">
        <v>19083</v>
      </c>
    </row>
    <row r="423">
      <c r="A423" s="15" t="s">
        <v>17959</v>
      </c>
      <c r="B423" s="15" t="s">
        <v>13463</v>
      </c>
      <c r="C423" s="15" t="s">
        <v>19084</v>
      </c>
      <c r="D423" s="15">
        <v>3.0</v>
      </c>
      <c r="E423" s="15">
        <v>106.0</v>
      </c>
      <c r="F423" s="15" t="s">
        <v>19085</v>
      </c>
    </row>
    <row r="424">
      <c r="A424" s="15" t="s">
        <v>17960</v>
      </c>
      <c r="B424" s="15" t="s">
        <v>13466</v>
      </c>
      <c r="C424" s="15" t="s">
        <v>19086</v>
      </c>
      <c r="D424" s="15">
        <v>3.0</v>
      </c>
      <c r="E424" s="15">
        <v>107.0</v>
      </c>
      <c r="F424" s="15" t="s">
        <v>13466</v>
      </c>
    </row>
    <row r="425">
      <c r="A425" s="15" t="s">
        <v>17961</v>
      </c>
      <c r="B425" s="15" t="s">
        <v>13469</v>
      </c>
      <c r="C425" s="15" t="s">
        <v>19087</v>
      </c>
      <c r="D425" s="15">
        <v>3.0</v>
      </c>
      <c r="E425" s="15">
        <v>108.0</v>
      </c>
      <c r="F425" s="15" t="s">
        <v>19088</v>
      </c>
    </row>
    <row r="426">
      <c r="A426" s="15" t="s">
        <v>17962</v>
      </c>
      <c r="B426" s="15" t="s">
        <v>13472</v>
      </c>
      <c r="C426" s="15" t="s">
        <v>19089</v>
      </c>
      <c r="D426" s="15">
        <v>3.0</v>
      </c>
      <c r="E426" s="15">
        <v>109.0</v>
      </c>
      <c r="F426" s="15" t="s">
        <v>19090</v>
      </c>
    </row>
    <row r="427">
      <c r="A427" s="15" t="s">
        <v>17963</v>
      </c>
      <c r="B427" s="15" t="s">
        <v>13475</v>
      </c>
      <c r="C427" s="15" t="s">
        <v>19091</v>
      </c>
      <c r="D427" s="15">
        <v>3.0</v>
      </c>
      <c r="E427" s="15">
        <v>110.0</v>
      </c>
      <c r="F427" s="15" t="s">
        <v>19092</v>
      </c>
    </row>
    <row r="428">
      <c r="A428" s="15" t="s">
        <v>17964</v>
      </c>
      <c r="B428" s="15" t="s">
        <v>13478</v>
      </c>
      <c r="C428" s="15" t="s">
        <v>19093</v>
      </c>
      <c r="D428" s="15">
        <v>3.0</v>
      </c>
      <c r="E428" s="15">
        <v>111.0</v>
      </c>
      <c r="F428" s="15" t="s">
        <v>19094</v>
      </c>
    </row>
    <row r="429">
      <c r="A429" s="15" t="s">
        <v>17965</v>
      </c>
      <c r="B429" s="15" t="s">
        <v>13481</v>
      </c>
      <c r="C429" s="15" t="s">
        <v>19095</v>
      </c>
      <c r="D429" s="15">
        <v>3.0</v>
      </c>
      <c r="E429" s="15">
        <v>112.0</v>
      </c>
      <c r="F429" s="15" t="s">
        <v>19096</v>
      </c>
    </row>
    <row r="430">
      <c r="A430" s="15" t="s">
        <v>17966</v>
      </c>
      <c r="B430" s="15" t="s">
        <v>13484</v>
      </c>
      <c r="C430" s="15" t="s">
        <v>19097</v>
      </c>
      <c r="D430" s="15">
        <v>3.0</v>
      </c>
      <c r="E430" s="15">
        <v>113.0</v>
      </c>
      <c r="F430" s="15" t="s">
        <v>19098</v>
      </c>
    </row>
    <row r="431">
      <c r="A431" s="15" t="s">
        <v>17967</v>
      </c>
      <c r="B431" s="15" t="s">
        <v>13487</v>
      </c>
      <c r="C431" s="15" t="s">
        <v>19099</v>
      </c>
      <c r="D431" s="15">
        <v>3.0</v>
      </c>
      <c r="E431" s="15">
        <v>114.0</v>
      </c>
      <c r="F431" s="15" t="s">
        <v>19100</v>
      </c>
    </row>
    <row r="432">
      <c r="A432" s="15" t="s">
        <v>17968</v>
      </c>
      <c r="B432" s="15" t="s">
        <v>13490</v>
      </c>
      <c r="C432" s="15" t="s">
        <v>19101</v>
      </c>
      <c r="D432" s="15">
        <v>3.0</v>
      </c>
      <c r="E432" s="15">
        <v>115.0</v>
      </c>
      <c r="F432" s="15" t="s">
        <v>19102</v>
      </c>
    </row>
    <row r="433">
      <c r="A433" s="15" t="s">
        <v>17969</v>
      </c>
      <c r="B433" s="15" t="s">
        <v>13493</v>
      </c>
      <c r="C433" s="15" t="s">
        <v>19103</v>
      </c>
      <c r="D433" s="15">
        <v>3.0</v>
      </c>
      <c r="E433" s="15">
        <v>116.0</v>
      </c>
      <c r="F433" s="15" t="s">
        <v>19104</v>
      </c>
    </row>
    <row r="434">
      <c r="A434" s="15" t="s">
        <v>17970</v>
      </c>
      <c r="B434" s="15" t="s">
        <v>13496</v>
      </c>
      <c r="C434" s="15" t="s">
        <v>19105</v>
      </c>
      <c r="D434" s="15">
        <v>3.0</v>
      </c>
      <c r="E434" s="15">
        <v>117.0</v>
      </c>
      <c r="F434" s="15" t="s">
        <v>13496</v>
      </c>
    </row>
    <row r="435">
      <c r="A435" s="15" t="s">
        <v>17971</v>
      </c>
      <c r="B435" s="15" t="s">
        <v>13499</v>
      </c>
      <c r="C435" s="15" t="s">
        <v>19106</v>
      </c>
      <c r="D435" s="15">
        <v>3.0</v>
      </c>
      <c r="E435" s="15">
        <v>118.0</v>
      </c>
      <c r="F435" s="15" t="s">
        <v>19107</v>
      </c>
    </row>
    <row r="436">
      <c r="A436" s="15" t="s">
        <v>17972</v>
      </c>
      <c r="B436" s="15" t="s">
        <v>13502</v>
      </c>
      <c r="C436" s="15" t="s">
        <v>19108</v>
      </c>
      <c r="D436" s="15">
        <v>3.0</v>
      </c>
      <c r="E436" s="15">
        <v>119.0</v>
      </c>
      <c r="F436" s="15" t="s">
        <v>19109</v>
      </c>
    </row>
    <row r="437">
      <c r="A437" s="15" t="s">
        <v>17973</v>
      </c>
      <c r="B437" s="15" t="s">
        <v>13505</v>
      </c>
      <c r="C437" s="15" t="s">
        <v>19110</v>
      </c>
      <c r="D437" s="15">
        <v>3.0</v>
      </c>
      <c r="E437" s="15">
        <v>120.0</v>
      </c>
      <c r="F437" s="15" t="s">
        <v>19111</v>
      </c>
    </row>
    <row r="438">
      <c r="A438" s="15" t="s">
        <v>17974</v>
      </c>
      <c r="B438" s="15" t="s">
        <v>13508</v>
      </c>
      <c r="C438" s="15" t="s">
        <v>19112</v>
      </c>
      <c r="D438" s="15">
        <v>3.0</v>
      </c>
      <c r="E438" s="15">
        <v>121.0</v>
      </c>
      <c r="F438" s="15" t="s">
        <v>19113</v>
      </c>
    </row>
    <row r="439">
      <c r="A439" s="15" t="s">
        <v>17975</v>
      </c>
      <c r="B439" s="15" t="s">
        <v>13511</v>
      </c>
      <c r="C439" s="15" t="s">
        <v>19114</v>
      </c>
      <c r="D439" s="15">
        <v>3.0</v>
      </c>
      <c r="E439" s="15">
        <v>122.0</v>
      </c>
      <c r="F439" s="15" t="s">
        <v>19115</v>
      </c>
    </row>
    <row r="440">
      <c r="A440" s="15" t="s">
        <v>17976</v>
      </c>
      <c r="B440" s="15" t="s">
        <v>13514</v>
      </c>
      <c r="C440" s="15" t="s">
        <v>19116</v>
      </c>
      <c r="D440" s="15">
        <v>3.0</v>
      </c>
      <c r="E440" s="15">
        <v>123.0</v>
      </c>
      <c r="F440" s="15" t="s">
        <v>19117</v>
      </c>
    </row>
    <row r="441">
      <c r="A441" s="15" t="s">
        <v>17977</v>
      </c>
      <c r="B441" s="15" t="s">
        <v>13517</v>
      </c>
      <c r="C441" s="15" t="s">
        <v>19118</v>
      </c>
      <c r="D441" s="15">
        <v>3.0</v>
      </c>
      <c r="E441" s="15">
        <v>124.0</v>
      </c>
      <c r="F441" s="15" t="s">
        <v>19119</v>
      </c>
    </row>
    <row r="442">
      <c r="A442" s="15" t="s">
        <v>17978</v>
      </c>
      <c r="B442" s="15" t="s">
        <v>13520</v>
      </c>
      <c r="C442" s="15" t="s">
        <v>19120</v>
      </c>
      <c r="D442" s="15">
        <v>3.0</v>
      </c>
      <c r="E442" s="15">
        <v>125.0</v>
      </c>
      <c r="F442" s="15" t="s">
        <v>19121</v>
      </c>
    </row>
    <row r="443">
      <c r="A443" s="15" t="s">
        <v>17979</v>
      </c>
      <c r="B443" s="15" t="s">
        <v>13523</v>
      </c>
      <c r="C443" s="15" t="s">
        <v>19122</v>
      </c>
      <c r="D443" s="15">
        <v>3.0</v>
      </c>
      <c r="E443" s="15">
        <v>126.0</v>
      </c>
      <c r="F443" s="15" t="s">
        <v>13523</v>
      </c>
    </row>
    <row r="444">
      <c r="A444" s="15" t="s">
        <v>17980</v>
      </c>
      <c r="B444" s="15" t="s">
        <v>13526</v>
      </c>
      <c r="C444" s="15" t="s">
        <v>19123</v>
      </c>
      <c r="D444" s="15">
        <v>3.0</v>
      </c>
      <c r="E444" s="15">
        <v>127.0</v>
      </c>
      <c r="F444" s="15" t="s">
        <v>13526</v>
      </c>
    </row>
    <row r="445">
      <c r="A445" s="15" t="s">
        <v>17981</v>
      </c>
      <c r="B445" s="15" t="s">
        <v>13529</v>
      </c>
      <c r="C445" s="15" t="s">
        <v>19124</v>
      </c>
      <c r="D445" s="15">
        <v>3.0</v>
      </c>
      <c r="E445" s="15">
        <v>128.0</v>
      </c>
      <c r="F445" s="15" t="s">
        <v>19125</v>
      </c>
    </row>
    <row r="446">
      <c r="A446" s="15" t="s">
        <v>17982</v>
      </c>
      <c r="B446" s="15" t="s">
        <v>13533</v>
      </c>
      <c r="C446" s="15" t="s">
        <v>19126</v>
      </c>
      <c r="D446" s="15">
        <v>3.0</v>
      </c>
      <c r="E446" s="15">
        <v>129.0</v>
      </c>
      <c r="F446" s="15" t="s">
        <v>13533</v>
      </c>
    </row>
    <row r="447">
      <c r="A447" s="15" t="s">
        <v>17983</v>
      </c>
      <c r="B447" s="15" t="s">
        <v>13536</v>
      </c>
      <c r="C447" s="15" t="s">
        <v>19127</v>
      </c>
      <c r="D447" s="15">
        <v>3.0</v>
      </c>
      <c r="E447" s="15">
        <v>130.0</v>
      </c>
      <c r="F447" s="15" t="s">
        <v>19128</v>
      </c>
    </row>
    <row r="448">
      <c r="A448" s="15" t="s">
        <v>17984</v>
      </c>
      <c r="B448" s="15" t="s">
        <v>13539</v>
      </c>
      <c r="C448" s="15" t="s">
        <v>19129</v>
      </c>
      <c r="D448" s="15">
        <v>3.0</v>
      </c>
      <c r="E448" s="15">
        <v>131.0</v>
      </c>
      <c r="F448" s="15" t="s">
        <v>13539</v>
      </c>
    </row>
    <row r="449">
      <c r="A449" s="15" t="s">
        <v>17985</v>
      </c>
      <c r="B449" s="15" t="s">
        <v>13543</v>
      </c>
      <c r="C449" s="15" t="s">
        <v>19130</v>
      </c>
      <c r="D449" s="15">
        <v>3.0</v>
      </c>
      <c r="E449" s="15">
        <v>132.0</v>
      </c>
      <c r="F449" s="15" t="s">
        <v>19131</v>
      </c>
    </row>
    <row r="450">
      <c r="A450" s="15" t="s">
        <v>17986</v>
      </c>
      <c r="B450" s="15" t="s">
        <v>13547</v>
      </c>
      <c r="C450" s="15" t="s">
        <v>19132</v>
      </c>
      <c r="D450" s="15">
        <v>3.0</v>
      </c>
      <c r="E450" s="15">
        <v>133.0</v>
      </c>
      <c r="F450" s="15" t="s">
        <v>19133</v>
      </c>
    </row>
    <row r="451">
      <c r="A451" s="15" t="s">
        <v>17987</v>
      </c>
      <c r="B451" s="15" t="s">
        <v>13550</v>
      </c>
      <c r="C451" s="15" t="s">
        <v>19134</v>
      </c>
      <c r="D451" s="15">
        <v>3.0</v>
      </c>
      <c r="E451" s="15">
        <v>134.0</v>
      </c>
      <c r="F451" s="15" t="s">
        <v>13550</v>
      </c>
    </row>
    <row r="452">
      <c r="A452" s="15" t="s">
        <v>17988</v>
      </c>
      <c r="B452" s="15" t="s">
        <v>13553</v>
      </c>
      <c r="C452" s="15" t="s">
        <v>19135</v>
      </c>
      <c r="D452" s="15">
        <v>3.0</v>
      </c>
      <c r="E452" s="15">
        <v>135.0</v>
      </c>
      <c r="F452" s="15" t="s">
        <v>13553</v>
      </c>
    </row>
    <row r="453">
      <c r="A453" s="15" t="s">
        <v>17989</v>
      </c>
      <c r="B453" s="15" t="s">
        <v>13556</v>
      </c>
      <c r="C453" s="15" t="s">
        <v>19136</v>
      </c>
      <c r="D453" s="15">
        <v>3.0</v>
      </c>
      <c r="E453" s="15">
        <v>136.0</v>
      </c>
      <c r="F453" s="15" t="s">
        <v>19137</v>
      </c>
    </row>
    <row r="454">
      <c r="A454" s="15" t="s">
        <v>17990</v>
      </c>
      <c r="B454" s="15" t="s">
        <v>13558</v>
      </c>
      <c r="C454" s="15" t="s">
        <v>19138</v>
      </c>
      <c r="D454" s="15">
        <v>3.0</v>
      </c>
      <c r="E454" s="15">
        <v>137.0</v>
      </c>
      <c r="F454" s="15" t="s">
        <v>19139</v>
      </c>
    </row>
    <row r="455">
      <c r="A455" s="15" t="s">
        <v>17991</v>
      </c>
      <c r="B455" s="15" t="s">
        <v>13561</v>
      </c>
      <c r="C455" s="15" t="s">
        <v>19140</v>
      </c>
      <c r="D455" s="15">
        <v>3.0</v>
      </c>
      <c r="E455" s="15">
        <v>138.0</v>
      </c>
      <c r="F455" s="15" t="s">
        <v>19141</v>
      </c>
    </row>
    <row r="456">
      <c r="A456" s="15" t="s">
        <v>17992</v>
      </c>
      <c r="B456" s="15" t="s">
        <v>13563</v>
      </c>
      <c r="C456" s="15" t="s">
        <v>19142</v>
      </c>
      <c r="D456" s="15">
        <v>3.0</v>
      </c>
      <c r="E456" s="15">
        <v>139.0</v>
      </c>
      <c r="F456" s="15" t="s">
        <v>19143</v>
      </c>
    </row>
    <row r="457">
      <c r="A457" s="15" t="s">
        <v>17993</v>
      </c>
      <c r="B457" s="15" t="s">
        <v>13566</v>
      </c>
      <c r="C457" s="15" t="s">
        <v>19144</v>
      </c>
      <c r="D457" s="15">
        <v>3.0</v>
      </c>
      <c r="E457" s="15">
        <v>140.0</v>
      </c>
      <c r="F457" s="15" t="s">
        <v>19145</v>
      </c>
    </row>
    <row r="458">
      <c r="A458" s="15" t="s">
        <v>17994</v>
      </c>
      <c r="B458" s="15" t="s">
        <v>13569</v>
      </c>
      <c r="C458" s="15" t="s">
        <v>19146</v>
      </c>
      <c r="D458" s="15">
        <v>3.0</v>
      </c>
      <c r="E458" s="15">
        <v>141.0</v>
      </c>
      <c r="F458" s="15" t="s">
        <v>19147</v>
      </c>
    </row>
    <row r="459">
      <c r="A459" s="15" t="s">
        <v>17995</v>
      </c>
      <c r="B459" s="15" t="s">
        <v>13572</v>
      </c>
      <c r="C459" s="15" t="s">
        <v>19148</v>
      </c>
      <c r="D459" s="15">
        <v>3.0</v>
      </c>
      <c r="E459" s="15">
        <v>142.0</v>
      </c>
      <c r="F459" s="15" t="s">
        <v>19149</v>
      </c>
    </row>
    <row r="460">
      <c r="A460" s="15" t="s">
        <v>17996</v>
      </c>
      <c r="B460" s="15" t="s">
        <v>13575</v>
      </c>
      <c r="C460" s="15" t="s">
        <v>19150</v>
      </c>
      <c r="D460" s="15">
        <v>3.0</v>
      </c>
      <c r="E460" s="15">
        <v>143.0</v>
      </c>
      <c r="F460" s="15" t="s">
        <v>19151</v>
      </c>
    </row>
    <row r="461">
      <c r="A461" s="15" t="s">
        <v>17997</v>
      </c>
      <c r="B461" s="15" t="s">
        <v>13578</v>
      </c>
      <c r="C461" s="15" t="s">
        <v>19152</v>
      </c>
      <c r="D461" s="15">
        <v>3.0</v>
      </c>
      <c r="E461" s="15">
        <v>144.0</v>
      </c>
      <c r="F461" s="15" t="s">
        <v>13578</v>
      </c>
    </row>
    <row r="462">
      <c r="A462" s="15" t="s">
        <v>17998</v>
      </c>
      <c r="B462" s="15" t="s">
        <v>13581</v>
      </c>
      <c r="C462" s="15" t="s">
        <v>19153</v>
      </c>
      <c r="D462" s="15">
        <v>3.0</v>
      </c>
      <c r="E462" s="15">
        <v>145.0</v>
      </c>
      <c r="F462" s="15" t="s">
        <v>13581</v>
      </c>
    </row>
    <row r="463">
      <c r="A463" s="15" t="s">
        <v>17999</v>
      </c>
      <c r="B463" s="15" t="s">
        <v>13584</v>
      </c>
      <c r="C463" s="15" t="s">
        <v>19154</v>
      </c>
      <c r="D463" s="15">
        <v>3.0</v>
      </c>
      <c r="E463" s="15">
        <v>146.0</v>
      </c>
      <c r="F463" s="15" t="s">
        <v>19155</v>
      </c>
    </row>
    <row r="464">
      <c r="A464" s="15" t="s">
        <v>18000</v>
      </c>
      <c r="B464" s="15" t="s">
        <v>13587</v>
      </c>
      <c r="C464" s="15" t="s">
        <v>19156</v>
      </c>
      <c r="D464" s="15">
        <v>3.0</v>
      </c>
      <c r="E464" s="15">
        <v>147.0</v>
      </c>
      <c r="F464" s="15" t="s">
        <v>19157</v>
      </c>
    </row>
    <row r="465">
      <c r="A465" s="15" t="s">
        <v>18001</v>
      </c>
      <c r="B465" s="15" t="s">
        <v>13590</v>
      </c>
      <c r="C465" s="15" t="s">
        <v>19158</v>
      </c>
      <c r="D465" s="15">
        <v>3.0</v>
      </c>
      <c r="E465" s="15">
        <v>148.0</v>
      </c>
      <c r="F465" s="15" t="s">
        <v>19159</v>
      </c>
    </row>
    <row r="466">
      <c r="A466" s="15" t="s">
        <v>18002</v>
      </c>
      <c r="B466" s="15" t="s">
        <v>13592</v>
      </c>
      <c r="C466" s="15" t="s">
        <v>19160</v>
      </c>
      <c r="D466" s="15">
        <v>3.0</v>
      </c>
      <c r="E466" s="15">
        <v>149.0</v>
      </c>
      <c r="F466" s="15" t="s">
        <v>19161</v>
      </c>
    </row>
    <row r="467">
      <c r="A467" s="15" t="s">
        <v>18003</v>
      </c>
      <c r="B467" s="15" t="s">
        <v>13595</v>
      </c>
      <c r="C467" s="15" t="s">
        <v>19162</v>
      </c>
      <c r="D467" s="15">
        <v>3.0</v>
      </c>
      <c r="E467" s="15">
        <v>150.0</v>
      </c>
      <c r="F467" s="15" t="s">
        <v>19163</v>
      </c>
    </row>
    <row r="468">
      <c r="A468" s="15" t="s">
        <v>18004</v>
      </c>
      <c r="B468" s="15" t="s">
        <v>13598</v>
      </c>
      <c r="C468" s="15" t="s">
        <v>19164</v>
      </c>
      <c r="D468" s="15">
        <v>3.0</v>
      </c>
      <c r="E468" s="15">
        <v>151.0</v>
      </c>
      <c r="F468" s="15" t="s">
        <v>19165</v>
      </c>
    </row>
    <row r="469">
      <c r="A469" s="15" t="s">
        <v>18005</v>
      </c>
      <c r="B469" s="15" t="s">
        <v>13601</v>
      </c>
      <c r="C469" s="15" t="s">
        <v>19166</v>
      </c>
      <c r="D469" s="15">
        <v>3.0</v>
      </c>
      <c r="E469" s="15">
        <v>152.0</v>
      </c>
      <c r="F469" s="15" t="s">
        <v>13601</v>
      </c>
    </row>
    <row r="470">
      <c r="A470" s="15" t="s">
        <v>18006</v>
      </c>
      <c r="B470" s="15" t="s">
        <v>13604</v>
      </c>
      <c r="C470" s="15" t="s">
        <v>19167</v>
      </c>
      <c r="D470" s="15">
        <v>3.0</v>
      </c>
      <c r="E470" s="15">
        <v>153.0</v>
      </c>
      <c r="F470" s="15" t="s">
        <v>19168</v>
      </c>
    </row>
    <row r="471">
      <c r="A471" s="15" t="s">
        <v>18007</v>
      </c>
      <c r="B471" s="15" t="s">
        <v>13607</v>
      </c>
      <c r="C471" s="15" t="s">
        <v>19169</v>
      </c>
      <c r="D471" s="15">
        <v>3.0</v>
      </c>
      <c r="E471" s="15">
        <v>154.0</v>
      </c>
      <c r="F471" s="15" t="s">
        <v>19170</v>
      </c>
    </row>
    <row r="472">
      <c r="C472" s="15" t="s">
        <v>19171</v>
      </c>
      <c r="D472" s="15">
        <v>3.0</v>
      </c>
      <c r="E472" s="15">
        <v>155.0</v>
      </c>
      <c r="F472" s="15" t="s">
        <v>19172</v>
      </c>
      <c r="I472" s="15" t="s">
        <v>19173</v>
      </c>
    </row>
    <row r="473">
      <c r="A473" s="15" t="s">
        <v>18008</v>
      </c>
      <c r="B473" s="15" t="s">
        <v>13611</v>
      </c>
      <c r="C473" s="15" t="s">
        <v>19174</v>
      </c>
      <c r="D473" s="15">
        <v>3.0</v>
      </c>
      <c r="E473" s="15">
        <v>156.0</v>
      </c>
      <c r="F473" s="15" t="s">
        <v>19175</v>
      </c>
    </row>
    <row r="474">
      <c r="A474" s="15" t="s">
        <v>18009</v>
      </c>
      <c r="B474" s="15" t="s">
        <v>13613</v>
      </c>
      <c r="C474" s="15" t="s">
        <v>19176</v>
      </c>
      <c r="D474" s="15">
        <v>3.0</v>
      </c>
      <c r="E474" s="15">
        <v>157.0</v>
      </c>
      <c r="F474" s="15" t="s">
        <v>19177</v>
      </c>
    </row>
    <row r="475">
      <c r="A475" s="15" t="s">
        <v>18010</v>
      </c>
      <c r="B475" s="15" t="s">
        <v>13615</v>
      </c>
      <c r="C475" s="15" t="s">
        <v>19178</v>
      </c>
      <c r="D475" s="15">
        <v>3.0</v>
      </c>
      <c r="E475" s="15">
        <v>158.0</v>
      </c>
      <c r="F475" s="15" t="s">
        <v>19179</v>
      </c>
    </row>
    <row r="476">
      <c r="C476" s="15" t="s">
        <v>19180</v>
      </c>
      <c r="D476" s="15">
        <v>4.0</v>
      </c>
      <c r="E476" s="15">
        <v>0.0</v>
      </c>
    </row>
    <row r="477">
      <c r="A477" s="15" t="s">
        <v>18011</v>
      </c>
      <c r="B477" s="15" t="s">
        <v>13618</v>
      </c>
      <c r="C477" s="15" t="s">
        <v>19181</v>
      </c>
      <c r="D477" s="15">
        <v>4.0</v>
      </c>
      <c r="E477" s="15">
        <v>1.0</v>
      </c>
      <c r="F477" s="15" t="s">
        <v>19182</v>
      </c>
    </row>
    <row r="478">
      <c r="A478" s="15" t="s">
        <v>18012</v>
      </c>
      <c r="B478" s="15" t="s">
        <v>13621</v>
      </c>
      <c r="C478" s="15" t="s">
        <v>19183</v>
      </c>
      <c r="D478" s="15">
        <v>4.0</v>
      </c>
      <c r="E478" s="15">
        <v>2.0</v>
      </c>
      <c r="F478" s="15" t="s">
        <v>19184</v>
      </c>
    </row>
    <row r="479">
      <c r="A479" s="15" t="s">
        <v>18013</v>
      </c>
      <c r="B479" s="15" t="s">
        <v>13624</v>
      </c>
      <c r="C479" s="15" t="s">
        <v>19185</v>
      </c>
      <c r="D479" s="15">
        <v>4.0</v>
      </c>
      <c r="E479" s="15">
        <v>3.0</v>
      </c>
      <c r="F479" s="15" t="s">
        <v>19186</v>
      </c>
    </row>
    <row r="480">
      <c r="A480" s="15" t="s">
        <v>18014</v>
      </c>
      <c r="B480" s="15" t="s">
        <v>13627</v>
      </c>
      <c r="C480" s="15" t="s">
        <v>19187</v>
      </c>
      <c r="D480" s="15">
        <v>4.0</v>
      </c>
      <c r="E480" s="15">
        <v>4.0</v>
      </c>
      <c r="F480" s="15" t="s">
        <v>19188</v>
      </c>
    </row>
    <row r="481">
      <c r="A481" s="15" t="s">
        <v>18015</v>
      </c>
      <c r="B481" s="15" t="s">
        <v>13629</v>
      </c>
      <c r="C481" s="15" t="s">
        <v>19189</v>
      </c>
      <c r="D481" s="15">
        <v>4.0</v>
      </c>
      <c r="E481" s="15">
        <v>5.0</v>
      </c>
      <c r="F481" s="15" t="s">
        <v>19190</v>
      </c>
    </row>
    <row r="482">
      <c r="A482" s="15" t="s">
        <v>18016</v>
      </c>
      <c r="B482" s="15" t="s">
        <v>13632</v>
      </c>
      <c r="C482" s="15" t="s">
        <v>19191</v>
      </c>
      <c r="D482" s="15">
        <v>4.0</v>
      </c>
      <c r="E482" s="15">
        <v>6.0</v>
      </c>
      <c r="F482" s="15" t="s">
        <v>7096</v>
      </c>
    </row>
    <row r="483">
      <c r="A483" s="15" t="s">
        <v>18017</v>
      </c>
      <c r="B483" s="15" t="s">
        <v>13635</v>
      </c>
      <c r="C483" s="15" t="s">
        <v>19192</v>
      </c>
      <c r="D483" s="15">
        <v>4.0</v>
      </c>
      <c r="E483" s="15">
        <v>7.0</v>
      </c>
      <c r="F483" s="15" t="s">
        <v>19193</v>
      </c>
    </row>
    <row r="484">
      <c r="A484" s="15" t="s">
        <v>18018</v>
      </c>
      <c r="B484" s="15" t="s">
        <v>13638</v>
      </c>
      <c r="C484" s="15" t="s">
        <v>19194</v>
      </c>
      <c r="D484" s="15">
        <v>4.0</v>
      </c>
      <c r="E484" s="15">
        <v>8.0</v>
      </c>
      <c r="F484" s="15" t="s">
        <v>19195</v>
      </c>
    </row>
    <row r="485">
      <c r="A485" s="15" t="s">
        <v>18019</v>
      </c>
      <c r="B485" s="15" t="s">
        <v>13641</v>
      </c>
      <c r="C485" s="15" t="s">
        <v>19196</v>
      </c>
      <c r="D485" s="15">
        <v>4.0</v>
      </c>
      <c r="E485" s="15">
        <v>9.0</v>
      </c>
      <c r="F485" s="15" t="s">
        <v>19197</v>
      </c>
    </row>
    <row r="486">
      <c r="A486" s="15" t="s">
        <v>18020</v>
      </c>
      <c r="B486" s="15" t="s">
        <v>13644</v>
      </c>
      <c r="C486" s="15" t="s">
        <v>19198</v>
      </c>
      <c r="D486" s="15">
        <v>4.0</v>
      </c>
      <c r="E486" s="15">
        <v>10.0</v>
      </c>
      <c r="F486" s="15" t="s">
        <v>19199</v>
      </c>
    </row>
    <row r="487">
      <c r="A487" s="15" t="s">
        <v>18021</v>
      </c>
      <c r="B487" s="15" t="s">
        <v>13647</v>
      </c>
      <c r="C487" s="15" t="s">
        <v>19200</v>
      </c>
      <c r="D487" s="15">
        <v>4.0</v>
      </c>
      <c r="E487" s="15">
        <v>11.0</v>
      </c>
      <c r="F487" s="15" t="s">
        <v>19201</v>
      </c>
    </row>
    <row r="488">
      <c r="A488" s="15" t="s">
        <v>18022</v>
      </c>
      <c r="B488" s="15" t="s">
        <v>13650</v>
      </c>
      <c r="C488" s="15" t="s">
        <v>19202</v>
      </c>
      <c r="D488" s="15">
        <v>4.0</v>
      </c>
      <c r="E488" s="15">
        <v>12.0</v>
      </c>
      <c r="F488" s="15" t="s">
        <v>19203</v>
      </c>
    </row>
    <row r="489">
      <c r="A489" s="15" t="s">
        <v>18023</v>
      </c>
      <c r="B489" s="15" t="s">
        <v>13653</v>
      </c>
      <c r="C489" s="15" t="s">
        <v>19204</v>
      </c>
      <c r="D489" s="15">
        <v>4.0</v>
      </c>
      <c r="E489" s="15">
        <v>13.0</v>
      </c>
      <c r="F489" s="15" t="s">
        <v>19205</v>
      </c>
    </row>
    <row r="490">
      <c r="A490" s="15" t="s">
        <v>18024</v>
      </c>
      <c r="B490" s="15" t="s">
        <v>13656</v>
      </c>
      <c r="C490" s="15" t="s">
        <v>19206</v>
      </c>
      <c r="D490" s="15">
        <v>4.0</v>
      </c>
      <c r="E490" s="15">
        <v>14.0</v>
      </c>
      <c r="F490" s="15" t="s">
        <v>19207</v>
      </c>
    </row>
    <row r="491">
      <c r="A491" s="15" t="s">
        <v>18025</v>
      </c>
      <c r="B491" s="15" t="s">
        <v>13659</v>
      </c>
      <c r="C491" s="15" t="s">
        <v>19208</v>
      </c>
      <c r="D491" s="15">
        <v>4.0</v>
      </c>
      <c r="E491" s="15">
        <v>15.0</v>
      </c>
      <c r="F491" s="15" t="s">
        <v>19209</v>
      </c>
    </row>
    <row r="492">
      <c r="A492" s="15" t="s">
        <v>18026</v>
      </c>
      <c r="B492" s="15" t="s">
        <v>13663</v>
      </c>
      <c r="C492" s="15" t="s">
        <v>19210</v>
      </c>
      <c r="D492" s="15">
        <v>4.0</v>
      </c>
      <c r="E492" s="15">
        <v>16.0</v>
      </c>
      <c r="F492" s="15" t="s">
        <v>19211</v>
      </c>
    </row>
    <row r="493">
      <c r="A493" s="15" t="s">
        <v>18027</v>
      </c>
      <c r="B493" s="15" t="s">
        <v>13666</v>
      </c>
      <c r="C493" s="15" t="s">
        <v>19212</v>
      </c>
      <c r="D493" s="15">
        <v>4.0</v>
      </c>
      <c r="E493" s="15">
        <v>17.0</v>
      </c>
      <c r="F493" s="15" t="s">
        <v>19213</v>
      </c>
    </row>
    <row r="494">
      <c r="A494" s="15" t="s">
        <v>18028</v>
      </c>
      <c r="B494" s="15" t="s">
        <v>13669</v>
      </c>
      <c r="C494" s="15" t="s">
        <v>19214</v>
      </c>
      <c r="D494" s="15">
        <v>4.0</v>
      </c>
      <c r="E494" s="15">
        <v>18.0</v>
      </c>
      <c r="F494" s="15" t="s">
        <v>19215</v>
      </c>
    </row>
    <row r="495">
      <c r="A495" s="15" t="s">
        <v>18029</v>
      </c>
      <c r="B495" s="15" t="s">
        <v>13671</v>
      </c>
      <c r="C495" s="15" t="s">
        <v>19216</v>
      </c>
      <c r="D495" s="15">
        <v>4.0</v>
      </c>
      <c r="E495" s="15">
        <v>19.0</v>
      </c>
      <c r="F495" s="15" t="s">
        <v>19217</v>
      </c>
    </row>
    <row r="496">
      <c r="A496" s="15" t="s">
        <v>18030</v>
      </c>
      <c r="B496" s="15" t="s">
        <v>13673</v>
      </c>
      <c r="C496" s="15" t="s">
        <v>19218</v>
      </c>
      <c r="D496" s="15">
        <v>4.0</v>
      </c>
      <c r="E496" s="15">
        <v>20.0</v>
      </c>
      <c r="F496" s="15" t="s">
        <v>19219</v>
      </c>
    </row>
    <row r="497">
      <c r="A497" s="15" t="s">
        <v>18031</v>
      </c>
      <c r="B497" s="15" t="s">
        <v>13676</v>
      </c>
      <c r="C497" s="15" t="s">
        <v>19220</v>
      </c>
      <c r="D497" s="15">
        <v>4.0</v>
      </c>
      <c r="E497" s="15">
        <v>21.0</v>
      </c>
      <c r="F497" s="15" t="s">
        <v>19221</v>
      </c>
    </row>
    <row r="498">
      <c r="A498" s="15" t="s">
        <v>18032</v>
      </c>
      <c r="B498" s="15" t="s">
        <v>13679</v>
      </c>
      <c r="C498" s="15" t="s">
        <v>19222</v>
      </c>
      <c r="D498" s="15">
        <v>4.0</v>
      </c>
      <c r="E498" s="15">
        <v>22.0</v>
      </c>
      <c r="F498" s="15" t="s">
        <v>19223</v>
      </c>
    </row>
    <row r="499">
      <c r="A499" s="15" t="s">
        <v>18033</v>
      </c>
      <c r="B499" s="15" t="s">
        <v>13682</v>
      </c>
      <c r="C499" s="15" t="s">
        <v>19224</v>
      </c>
      <c r="D499" s="15">
        <v>4.0</v>
      </c>
      <c r="E499" s="15">
        <v>23.0</v>
      </c>
      <c r="F499" s="15" t="s">
        <v>13682</v>
      </c>
    </row>
    <row r="500">
      <c r="A500" s="15" t="s">
        <v>18034</v>
      </c>
      <c r="B500" s="15" t="s">
        <v>13684</v>
      </c>
      <c r="C500" s="15" t="s">
        <v>19225</v>
      </c>
      <c r="D500" s="15">
        <v>4.0</v>
      </c>
      <c r="E500" s="15">
        <v>24.0</v>
      </c>
      <c r="F500" s="15" t="s">
        <v>19226</v>
      </c>
    </row>
    <row r="501">
      <c r="A501" s="15" t="s">
        <v>18035</v>
      </c>
      <c r="B501" s="15" t="s">
        <v>13686</v>
      </c>
      <c r="C501" s="15" t="s">
        <v>19227</v>
      </c>
      <c r="D501" s="15">
        <v>4.0</v>
      </c>
      <c r="E501" s="15">
        <v>25.0</v>
      </c>
      <c r="F501" s="15" t="s">
        <v>13686</v>
      </c>
    </row>
    <row r="502">
      <c r="A502" s="15" t="s">
        <v>18036</v>
      </c>
      <c r="B502" s="15" t="s">
        <v>13688</v>
      </c>
      <c r="C502" s="15" t="s">
        <v>19228</v>
      </c>
      <c r="D502" s="15">
        <v>4.0</v>
      </c>
      <c r="E502" s="15">
        <v>26.0</v>
      </c>
      <c r="F502" s="15" t="s">
        <v>19229</v>
      </c>
    </row>
    <row r="503">
      <c r="A503" s="15" t="s">
        <v>18037</v>
      </c>
      <c r="B503" s="15" t="s">
        <v>13691</v>
      </c>
      <c r="C503" s="15" t="s">
        <v>19230</v>
      </c>
      <c r="D503" s="15">
        <v>4.0</v>
      </c>
      <c r="E503" s="15">
        <v>27.0</v>
      </c>
      <c r="F503" s="15" t="s">
        <v>19231</v>
      </c>
    </row>
    <row r="504">
      <c r="A504" s="15" t="s">
        <v>18038</v>
      </c>
      <c r="B504" s="15" t="s">
        <v>13693</v>
      </c>
      <c r="C504" s="15" t="s">
        <v>19232</v>
      </c>
      <c r="D504" s="15">
        <v>4.0</v>
      </c>
      <c r="E504" s="15">
        <v>28.0</v>
      </c>
      <c r="F504" s="15" t="s">
        <v>19233</v>
      </c>
    </row>
    <row r="505">
      <c r="A505" s="15" t="s">
        <v>18039</v>
      </c>
      <c r="B505" s="15" t="s">
        <v>13697</v>
      </c>
      <c r="C505" s="15" t="s">
        <v>19234</v>
      </c>
      <c r="D505" s="15">
        <v>4.0</v>
      </c>
      <c r="E505" s="15">
        <v>29.0</v>
      </c>
      <c r="F505" s="15" t="s">
        <v>13697</v>
      </c>
    </row>
    <row r="506">
      <c r="A506" s="15" t="s">
        <v>18040</v>
      </c>
      <c r="B506" s="15" t="s">
        <v>13699</v>
      </c>
      <c r="C506" s="15" t="s">
        <v>19235</v>
      </c>
      <c r="D506" s="15">
        <v>4.0</v>
      </c>
      <c r="E506" s="15">
        <v>30.0</v>
      </c>
      <c r="F506" s="15" t="s">
        <v>19236</v>
      </c>
    </row>
    <row r="507">
      <c r="A507" s="15" t="s">
        <v>18041</v>
      </c>
      <c r="B507" s="15" t="s">
        <v>13701</v>
      </c>
      <c r="C507" s="15" t="s">
        <v>19237</v>
      </c>
      <c r="D507" s="15">
        <v>4.0</v>
      </c>
      <c r="E507" s="15">
        <v>31.0</v>
      </c>
      <c r="F507" s="15" t="s">
        <v>13701</v>
      </c>
    </row>
    <row r="508">
      <c r="A508" s="15" t="s">
        <v>18042</v>
      </c>
      <c r="B508" s="15" t="s">
        <v>13703</v>
      </c>
      <c r="C508" s="15" t="s">
        <v>19238</v>
      </c>
      <c r="D508" s="15">
        <v>4.0</v>
      </c>
      <c r="E508" s="15">
        <v>32.0</v>
      </c>
      <c r="F508" s="15" t="s">
        <v>13703</v>
      </c>
    </row>
    <row r="509">
      <c r="A509" s="15" t="s">
        <v>18043</v>
      </c>
      <c r="B509" s="15" t="s">
        <v>13706</v>
      </c>
      <c r="C509" s="15" t="s">
        <v>19239</v>
      </c>
      <c r="D509" s="15">
        <v>4.0</v>
      </c>
      <c r="E509" s="15">
        <v>33.0</v>
      </c>
      <c r="F509" s="15" t="s">
        <v>13706</v>
      </c>
    </row>
    <row r="510">
      <c r="A510" s="15" t="s">
        <v>18044</v>
      </c>
      <c r="B510" s="15" t="s">
        <v>13709</v>
      </c>
      <c r="C510" s="15" t="s">
        <v>19240</v>
      </c>
      <c r="D510" s="15">
        <v>4.0</v>
      </c>
      <c r="E510" s="15">
        <v>34.0</v>
      </c>
      <c r="F510" s="15" t="s">
        <v>13709</v>
      </c>
    </row>
    <row r="511">
      <c r="A511" s="15" t="s">
        <v>18045</v>
      </c>
      <c r="B511" s="15" t="s">
        <v>13712</v>
      </c>
      <c r="C511" s="15" t="s">
        <v>19241</v>
      </c>
      <c r="D511" s="15">
        <v>4.0</v>
      </c>
      <c r="E511" s="15">
        <v>35.0</v>
      </c>
      <c r="F511" s="15" t="s">
        <v>19242</v>
      </c>
    </row>
    <row r="512">
      <c r="A512" s="15" t="s">
        <v>18046</v>
      </c>
      <c r="B512" s="15" t="s">
        <v>3700</v>
      </c>
      <c r="C512" s="15" t="s">
        <v>19243</v>
      </c>
      <c r="D512" s="15">
        <v>4.0</v>
      </c>
      <c r="E512" s="15">
        <v>36.0</v>
      </c>
      <c r="F512" s="15" t="s">
        <v>3700</v>
      </c>
    </row>
    <row r="513">
      <c r="A513" s="15" t="s">
        <v>18047</v>
      </c>
      <c r="B513" s="15" t="s">
        <v>13717</v>
      </c>
      <c r="C513" s="15" t="s">
        <v>19244</v>
      </c>
      <c r="D513" s="15">
        <v>4.0</v>
      </c>
      <c r="E513" s="15">
        <v>37.0</v>
      </c>
      <c r="F513" s="15" t="s">
        <v>19245</v>
      </c>
    </row>
    <row r="514">
      <c r="A514" s="15" t="s">
        <v>18048</v>
      </c>
      <c r="B514" s="15" t="s">
        <v>13720</v>
      </c>
      <c r="C514" s="15" t="s">
        <v>19246</v>
      </c>
      <c r="D514" s="15">
        <v>4.0</v>
      </c>
      <c r="E514" s="15">
        <v>38.0</v>
      </c>
      <c r="F514" s="15" t="s">
        <v>19247</v>
      </c>
    </row>
    <row r="515">
      <c r="A515" s="15" t="s">
        <v>18049</v>
      </c>
      <c r="B515" s="15" t="s">
        <v>13724</v>
      </c>
      <c r="C515" s="15" t="s">
        <v>19248</v>
      </c>
      <c r="D515" s="15">
        <v>4.0</v>
      </c>
      <c r="E515" s="15">
        <v>39.0</v>
      </c>
      <c r="F515" s="15" t="s">
        <v>19249</v>
      </c>
    </row>
    <row r="516">
      <c r="A516" s="15" t="s">
        <v>18050</v>
      </c>
      <c r="B516" s="15" t="s">
        <v>13727</v>
      </c>
      <c r="C516" s="15" t="s">
        <v>19250</v>
      </c>
      <c r="D516" s="15">
        <v>4.0</v>
      </c>
      <c r="E516" s="15">
        <v>40.0</v>
      </c>
      <c r="F516" s="15" t="s">
        <v>19251</v>
      </c>
    </row>
    <row r="517">
      <c r="A517" s="15" t="s">
        <v>18051</v>
      </c>
      <c r="B517" s="15" t="s">
        <v>13730</v>
      </c>
      <c r="C517" s="15" t="s">
        <v>19252</v>
      </c>
      <c r="D517" s="15">
        <v>4.0</v>
      </c>
      <c r="E517" s="15">
        <v>41.0</v>
      </c>
      <c r="F517" s="15" t="s">
        <v>19253</v>
      </c>
    </row>
    <row r="518">
      <c r="A518" s="15" t="s">
        <v>18052</v>
      </c>
      <c r="B518" s="15" t="s">
        <v>13733</v>
      </c>
      <c r="C518" s="15" t="s">
        <v>19254</v>
      </c>
      <c r="D518" s="15">
        <v>4.0</v>
      </c>
      <c r="E518" s="15">
        <v>42.0</v>
      </c>
      <c r="F518" s="15" t="s">
        <v>19255</v>
      </c>
    </row>
    <row r="519">
      <c r="A519" s="15" t="s">
        <v>18053</v>
      </c>
      <c r="B519" s="15" t="s">
        <v>12497</v>
      </c>
      <c r="C519" s="15" t="s">
        <v>19256</v>
      </c>
      <c r="D519" s="15">
        <v>4.0</v>
      </c>
      <c r="E519" s="15">
        <v>43.0</v>
      </c>
      <c r="F519" s="15" t="s">
        <v>12497</v>
      </c>
    </row>
    <row r="520">
      <c r="A520" s="15" t="s">
        <v>18054</v>
      </c>
      <c r="B520" s="15" t="s">
        <v>13738</v>
      </c>
      <c r="C520" s="15" t="s">
        <v>19257</v>
      </c>
      <c r="D520" s="15">
        <v>4.0</v>
      </c>
      <c r="E520" s="15">
        <v>44.0</v>
      </c>
      <c r="F520" s="15" t="s">
        <v>19258</v>
      </c>
    </row>
    <row r="521">
      <c r="A521" s="15" t="s">
        <v>18055</v>
      </c>
      <c r="B521" s="15" t="s">
        <v>3752</v>
      </c>
      <c r="C521" s="15" t="s">
        <v>19259</v>
      </c>
      <c r="D521" s="15">
        <v>4.0</v>
      </c>
      <c r="E521" s="15">
        <v>45.0</v>
      </c>
      <c r="F521" s="15" t="s">
        <v>19260</v>
      </c>
    </row>
    <row r="522">
      <c r="A522" s="15" t="s">
        <v>18056</v>
      </c>
      <c r="B522" s="15" t="s">
        <v>13743</v>
      </c>
      <c r="C522" s="15" t="s">
        <v>19261</v>
      </c>
      <c r="D522" s="15">
        <v>4.0</v>
      </c>
      <c r="E522" s="15">
        <v>46.0</v>
      </c>
      <c r="F522" s="15" t="s">
        <v>13743</v>
      </c>
    </row>
    <row r="523">
      <c r="A523" s="15" t="s">
        <v>18057</v>
      </c>
      <c r="B523" s="15" t="s">
        <v>13745</v>
      </c>
      <c r="C523" s="15" t="s">
        <v>19262</v>
      </c>
      <c r="D523" s="15">
        <v>4.0</v>
      </c>
      <c r="E523" s="15">
        <v>47.0</v>
      </c>
      <c r="F523" s="15" t="s">
        <v>19263</v>
      </c>
    </row>
    <row r="524">
      <c r="A524" s="15" t="s">
        <v>18058</v>
      </c>
      <c r="B524" s="15" t="s">
        <v>13748</v>
      </c>
      <c r="C524" s="15" t="s">
        <v>19264</v>
      </c>
      <c r="D524" s="15">
        <v>4.0</v>
      </c>
      <c r="E524" s="15">
        <v>48.0</v>
      </c>
      <c r="F524" s="15" t="s">
        <v>19265</v>
      </c>
    </row>
    <row r="525">
      <c r="A525" s="15" t="s">
        <v>18059</v>
      </c>
      <c r="B525" s="15" t="s">
        <v>13751</v>
      </c>
      <c r="C525" s="15" t="s">
        <v>19266</v>
      </c>
      <c r="D525" s="15">
        <v>4.0</v>
      </c>
      <c r="E525" s="15">
        <v>49.0</v>
      </c>
      <c r="F525" s="15" t="s">
        <v>19267</v>
      </c>
    </row>
    <row r="526">
      <c r="A526" s="15" t="s">
        <v>18060</v>
      </c>
      <c r="B526" s="15" t="s">
        <v>13754</v>
      </c>
      <c r="C526" s="15" t="s">
        <v>19268</v>
      </c>
      <c r="D526" s="15">
        <v>4.0</v>
      </c>
      <c r="E526" s="15">
        <v>50.0</v>
      </c>
      <c r="F526" s="15" t="s">
        <v>19269</v>
      </c>
    </row>
    <row r="527">
      <c r="A527" s="15" t="s">
        <v>18061</v>
      </c>
      <c r="B527" s="15" t="s">
        <v>12850</v>
      </c>
      <c r="C527" s="15" t="s">
        <v>19270</v>
      </c>
      <c r="D527" s="15">
        <v>4.0</v>
      </c>
      <c r="E527" s="15">
        <v>51.0</v>
      </c>
      <c r="F527" s="15" t="s">
        <v>18721</v>
      </c>
    </row>
    <row r="528">
      <c r="A528" s="15" t="s">
        <v>18062</v>
      </c>
      <c r="B528" s="15" t="s">
        <v>13758</v>
      </c>
      <c r="C528" s="15" t="s">
        <v>19271</v>
      </c>
      <c r="D528" s="15">
        <v>4.0</v>
      </c>
      <c r="E528" s="15">
        <v>52.0</v>
      </c>
      <c r="F528" s="15" t="s">
        <v>19272</v>
      </c>
    </row>
    <row r="529">
      <c r="A529" s="15" t="s">
        <v>18063</v>
      </c>
      <c r="B529" s="15" t="s">
        <v>13761</v>
      </c>
      <c r="C529" s="15" t="s">
        <v>19273</v>
      </c>
      <c r="D529" s="15">
        <v>4.0</v>
      </c>
      <c r="E529" s="15">
        <v>53.0</v>
      </c>
      <c r="F529" s="15" t="s">
        <v>19274</v>
      </c>
    </row>
    <row r="530">
      <c r="A530" s="15" t="s">
        <v>18064</v>
      </c>
      <c r="B530" s="15" t="s">
        <v>13764</v>
      </c>
      <c r="C530" s="15" t="s">
        <v>19275</v>
      </c>
      <c r="D530" s="15">
        <v>4.0</v>
      </c>
      <c r="E530" s="15">
        <v>54.0</v>
      </c>
      <c r="F530" s="15" t="s">
        <v>19276</v>
      </c>
    </row>
    <row r="531">
      <c r="A531" s="15" t="s">
        <v>18065</v>
      </c>
      <c r="B531" s="15" t="s">
        <v>13766</v>
      </c>
      <c r="C531" s="15" t="s">
        <v>19277</v>
      </c>
      <c r="D531" s="15">
        <v>4.0</v>
      </c>
      <c r="E531" s="15">
        <v>55.0</v>
      </c>
      <c r="F531" s="15" t="s">
        <v>19278</v>
      </c>
    </row>
    <row r="532">
      <c r="A532" s="15" t="s">
        <v>18066</v>
      </c>
      <c r="B532" s="15" t="s">
        <v>13769</v>
      </c>
      <c r="C532" s="15" t="s">
        <v>19279</v>
      </c>
      <c r="D532" s="15">
        <v>4.0</v>
      </c>
      <c r="E532" s="15">
        <v>56.0</v>
      </c>
      <c r="F532" s="15" t="s">
        <v>19280</v>
      </c>
    </row>
    <row r="533">
      <c r="A533" s="15" t="s">
        <v>18067</v>
      </c>
      <c r="B533" s="15" t="s">
        <v>13772</v>
      </c>
      <c r="C533" s="15" t="s">
        <v>19281</v>
      </c>
      <c r="D533" s="15">
        <v>4.0</v>
      </c>
      <c r="E533" s="15">
        <v>57.0</v>
      </c>
      <c r="F533" s="15" t="s">
        <v>19282</v>
      </c>
    </row>
    <row r="534">
      <c r="C534" s="15" t="s">
        <v>19283</v>
      </c>
      <c r="D534" s="15">
        <v>4.0</v>
      </c>
      <c r="E534" s="15" t="s">
        <v>19284</v>
      </c>
      <c r="F534" s="15" t="s">
        <v>19285</v>
      </c>
    </row>
    <row r="535">
      <c r="A535" s="15" t="s">
        <v>18068</v>
      </c>
      <c r="B535" s="15" t="s">
        <v>13776</v>
      </c>
      <c r="C535" s="15" t="s">
        <v>19286</v>
      </c>
      <c r="D535" s="15">
        <v>4.0</v>
      </c>
      <c r="E535" s="15">
        <v>58.0</v>
      </c>
      <c r="F535" s="15" t="s">
        <v>19287</v>
      </c>
    </row>
    <row r="536">
      <c r="A536" s="15" t="s">
        <v>18069</v>
      </c>
      <c r="B536" s="15" t="s">
        <v>13780</v>
      </c>
      <c r="C536" s="15" t="s">
        <v>19288</v>
      </c>
      <c r="D536" s="15">
        <v>4.0</v>
      </c>
      <c r="E536" s="15">
        <v>59.0</v>
      </c>
      <c r="F536" s="15" t="s">
        <v>19289</v>
      </c>
    </row>
    <row r="537">
      <c r="A537" s="15" t="s">
        <v>18070</v>
      </c>
      <c r="B537" s="15" t="s">
        <v>13783</v>
      </c>
      <c r="C537" s="15" t="s">
        <v>19290</v>
      </c>
      <c r="D537" s="15">
        <v>4.0</v>
      </c>
      <c r="E537" s="15">
        <v>60.0</v>
      </c>
      <c r="F537" s="15" t="s">
        <v>19291</v>
      </c>
    </row>
    <row r="538">
      <c r="A538" s="15" t="s">
        <v>18071</v>
      </c>
      <c r="B538" s="15" t="s">
        <v>13786</v>
      </c>
      <c r="C538" s="15" t="s">
        <v>19292</v>
      </c>
      <c r="D538" s="15">
        <v>4.0</v>
      </c>
      <c r="E538" s="15">
        <v>61.0</v>
      </c>
      <c r="F538" s="15" t="s">
        <v>19293</v>
      </c>
    </row>
    <row r="539">
      <c r="A539" s="15" t="s">
        <v>18072</v>
      </c>
      <c r="B539" s="15" t="s">
        <v>13789</v>
      </c>
      <c r="C539" s="15" t="s">
        <v>19294</v>
      </c>
      <c r="D539" s="15">
        <v>4.0</v>
      </c>
      <c r="E539" s="15">
        <v>62.0</v>
      </c>
      <c r="F539" s="15" t="s">
        <v>19295</v>
      </c>
    </row>
    <row r="540">
      <c r="A540" s="15" t="s">
        <v>18073</v>
      </c>
      <c r="B540" s="15" t="s">
        <v>13792</v>
      </c>
      <c r="C540" s="15" t="s">
        <v>19296</v>
      </c>
      <c r="D540" s="15">
        <v>4.0</v>
      </c>
      <c r="E540" s="15">
        <v>63.0</v>
      </c>
      <c r="F540" s="15" t="s">
        <v>19297</v>
      </c>
    </row>
    <row r="541">
      <c r="A541" s="15" t="s">
        <v>18074</v>
      </c>
      <c r="B541" s="15" t="s">
        <v>13795</v>
      </c>
      <c r="C541" s="15" t="s">
        <v>19298</v>
      </c>
      <c r="D541" s="15">
        <v>4.0</v>
      </c>
      <c r="E541" s="15">
        <v>64.0</v>
      </c>
      <c r="F541" s="15" t="s">
        <v>19299</v>
      </c>
    </row>
    <row r="542">
      <c r="A542" s="15" t="s">
        <v>18075</v>
      </c>
      <c r="B542" s="15" t="s">
        <v>13798</v>
      </c>
      <c r="C542" s="15" t="s">
        <v>19300</v>
      </c>
      <c r="D542" s="15">
        <v>4.0</v>
      </c>
      <c r="E542" s="15">
        <v>65.0</v>
      </c>
      <c r="F542" s="15" t="s">
        <v>19301</v>
      </c>
    </row>
    <row r="543">
      <c r="A543" s="15" t="s">
        <v>18076</v>
      </c>
      <c r="B543" s="15" t="s">
        <v>13801</v>
      </c>
      <c r="C543" s="15" t="s">
        <v>19302</v>
      </c>
      <c r="D543" s="15">
        <v>4.0</v>
      </c>
      <c r="E543" s="15">
        <v>66.0</v>
      </c>
      <c r="F543" s="15" t="s">
        <v>19303</v>
      </c>
    </row>
    <row r="544">
      <c r="A544" s="15" t="s">
        <v>18077</v>
      </c>
      <c r="B544" s="15" t="s">
        <v>13804</v>
      </c>
      <c r="C544" s="15" t="s">
        <v>19304</v>
      </c>
      <c r="D544" s="15">
        <v>4.0</v>
      </c>
      <c r="E544" s="15">
        <v>67.0</v>
      </c>
      <c r="F544" s="15" t="s">
        <v>19305</v>
      </c>
    </row>
    <row r="545">
      <c r="A545" s="15" t="s">
        <v>18078</v>
      </c>
      <c r="B545" s="15" t="s">
        <v>13807</v>
      </c>
      <c r="C545" s="15" t="s">
        <v>19306</v>
      </c>
      <c r="D545" s="15">
        <v>4.0</v>
      </c>
      <c r="E545" s="15">
        <v>68.0</v>
      </c>
      <c r="F545" s="15" t="s">
        <v>19307</v>
      </c>
    </row>
    <row r="546">
      <c r="A546" s="15" t="s">
        <v>18079</v>
      </c>
      <c r="B546" s="15" t="s">
        <v>13810</v>
      </c>
      <c r="C546" s="15" t="s">
        <v>19308</v>
      </c>
      <c r="D546" s="15">
        <v>4.0</v>
      </c>
      <c r="E546" s="15">
        <v>69.0</v>
      </c>
      <c r="F546" s="15" t="s">
        <v>19309</v>
      </c>
    </row>
    <row r="547">
      <c r="A547" s="15" t="s">
        <v>18080</v>
      </c>
      <c r="B547" s="15" t="s">
        <v>13813</v>
      </c>
      <c r="C547" s="15" t="s">
        <v>19310</v>
      </c>
      <c r="D547" s="15">
        <v>4.0</v>
      </c>
      <c r="E547" s="15">
        <v>70.0</v>
      </c>
      <c r="F547" s="15" t="s">
        <v>19311</v>
      </c>
    </row>
    <row r="548">
      <c r="A548" s="15" t="s">
        <v>18081</v>
      </c>
      <c r="B548" s="15" t="s">
        <v>13816</v>
      </c>
      <c r="C548" s="15" t="s">
        <v>19312</v>
      </c>
      <c r="D548" s="15">
        <v>4.0</v>
      </c>
      <c r="E548" s="15">
        <v>71.0</v>
      </c>
      <c r="F548" s="15" t="s">
        <v>19313</v>
      </c>
    </row>
    <row r="549">
      <c r="A549" s="15" t="s">
        <v>18082</v>
      </c>
      <c r="B549" s="15" t="s">
        <v>13819</v>
      </c>
      <c r="C549" s="15" t="s">
        <v>19314</v>
      </c>
      <c r="D549" s="15">
        <v>4.0</v>
      </c>
      <c r="E549" s="15">
        <v>72.0</v>
      </c>
      <c r="F549" s="15" t="s">
        <v>19315</v>
      </c>
    </row>
    <row r="550">
      <c r="A550" s="15" t="s">
        <v>18083</v>
      </c>
      <c r="B550" s="15" t="s">
        <v>13822</v>
      </c>
      <c r="C550" s="15" t="s">
        <v>19316</v>
      </c>
      <c r="D550" s="15">
        <v>4.0</v>
      </c>
      <c r="E550" s="15">
        <v>73.0</v>
      </c>
      <c r="F550" s="15" t="s">
        <v>19317</v>
      </c>
    </row>
    <row r="551">
      <c r="A551" s="15" t="s">
        <v>18084</v>
      </c>
      <c r="B551" s="15" t="s">
        <v>13825</v>
      </c>
      <c r="C551" s="15" t="s">
        <v>19318</v>
      </c>
      <c r="D551" s="15">
        <v>4.0</v>
      </c>
      <c r="E551" s="15">
        <v>74.0</v>
      </c>
      <c r="F551" s="15" t="s">
        <v>19319</v>
      </c>
    </row>
    <row r="552">
      <c r="A552" s="15" t="s">
        <v>18085</v>
      </c>
      <c r="B552" s="15" t="s">
        <v>13828</v>
      </c>
      <c r="C552" s="15" t="s">
        <v>19320</v>
      </c>
      <c r="D552" s="15">
        <v>4.0</v>
      </c>
      <c r="E552" s="15">
        <v>75.0</v>
      </c>
      <c r="F552" s="15" t="s">
        <v>19321</v>
      </c>
    </row>
    <row r="553">
      <c r="A553" s="15" t="s">
        <v>18086</v>
      </c>
      <c r="B553" s="15" t="s">
        <v>13831</v>
      </c>
      <c r="C553" s="15" t="s">
        <v>19322</v>
      </c>
      <c r="D553" s="15">
        <v>4.0</v>
      </c>
      <c r="E553" s="15">
        <v>76.0</v>
      </c>
      <c r="F553" s="15" t="s">
        <v>19323</v>
      </c>
    </row>
    <row r="554">
      <c r="A554" s="15" t="s">
        <v>18087</v>
      </c>
      <c r="B554" s="15" t="s">
        <v>13834</v>
      </c>
      <c r="C554" s="15" t="s">
        <v>19324</v>
      </c>
      <c r="D554" s="15">
        <v>4.0</v>
      </c>
      <c r="E554" s="15">
        <v>77.0</v>
      </c>
      <c r="F554" s="15" t="s">
        <v>19325</v>
      </c>
    </row>
    <row r="555">
      <c r="A555" s="15" t="s">
        <v>18088</v>
      </c>
      <c r="B555" s="15" t="s">
        <v>13837</v>
      </c>
      <c r="C555" s="15" t="s">
        <v>19326</v>
      </c>
      <c r="D555" s="15">
        <v>4.0</v>
      </c>
      <c r="E555" s="15">
        <v>78.0</v>
      </c>
      <c r="F555" s="15" t="s">
        <v>19327</v>
      </c>
    </row>
    <row r="556">
      <c r="A556" s="15" t="s">
        <v>18089</v>
      </c>
      <c r="B556" s="15" t="s">
        <v>13840</v>
      </c>
      <c r="C556" s="15" t="s">
        <v>19328</v>
      </c>
      <c r="D556" s="15">
        <v>4.0</v>
      </c>
      <c r="E556" s="15">
        <v>79.0</v>
      </c>
      <c r="F556" s="15" t="s">
        <v>13840</v>
      </c>
    </row>
    <row r="557">
      <c r="A557" s="15" t="s">
        <v>18090</v>
      </c>
      <c r="B557" s="15" t="s">
        <v>13843</v>
      </c>
      <c r="C557" s="15" t="s">
        <v>19329</v>
      </c>
      <c r="D557" s="15">
        <v>4.0</v>
      </c>
      <c r="E557" s="15">
        <v>80.0</v>
      </c>
      <c r="F557" s="15" t="s">
        <v>19330</v>
      </c>
    </row>
    <row r="558">
      <c r="A558" s="15" t="s">
        <v>18091</v>
      </c>
      <c r="B558" s="15" t="s">
        <v>13846</v>
      </c>
      <c r="C558" s="15" t="s">
        <v>19331</v>
      </c>
      <c r="D558" s="15">
        <v>4.0</v>
      </c>
      <c r="E558" s="15">
        <v>81.0</v>
      </c>
      <c r="F558" s="15" t="s">
        <v>19332</v>
      </c>
    </row>
    <row r="559">
      <c r="A559" s="15" t="s">
        <v>18092</v>
      </c>
      <c r="B559" s="15" t="s">
        <v>13848</v>
      </c>
      <c r="C559" s="15" t="s">
        <v>19333</v>
      </c>
      <c r="D559" s="15">
        <v>4.0</v>
      </c>
      <c r="E559" s="15">
        <v>82.0</v>
      </c>
      <c r="F559" s="15" t="s">
        <v>13848</v>
      </c>
    </row>
    <row r="560">
      <c r="A560" s="15" t="s">
        <v>18093</v>
      </c>
      <c r="B560" s="15" t="s">
        <v>3980</v>
      </c>
      <c r="C560" s="15" t="s">
        <v>19334</v>
      </c>
      <c r="D560" s="15">
        <v>4.0</v>
      </c>
      <c r="E560" s="15">
        <v>83.0</v>
      </c>
      <c r="F560" s="15" t="s">
        <v>19335</v>
      </c>
    </row>
    <row r="561">
      <c r="A561" s="15" t="s">
        <v>18094</v>
      </c>
      <c r="B561" s="15" t="s">
        <v>13853</v>
      </c>
      <c r="C561" s="15" t="s">
        <v>19336</v>
      </c>
      <c r="D561" s="15">
        <v>4.0</v>
      </c>
      <c r="E561" s="15">
        <v>84.0</v>
      </c>
      <c r="F561" s="15" t="s">
        <v>19337</v>
      </c>
    </row>
    <row r="562">
      <c r="A562" s="15" t="s">
        <v>18095</v>
      </c>
      <c r="B562" s="15" t="s">
        <v>13855</v>
      </c>
      <c r="C562" s="15" t="s">
        <v>19338</v>
      </c>
      <c r="D562" s="15">
        <v>4.0</v>
      </c>
      <c r="E562" s="15">
        <v>85.0</v>
      </c>
      <c r="F562" s="15" t="s">
        <v>19249</v>
      </c>
    </row>
    <row r="563">
      <c r="A563" s="15" t="s">
        <v>18097</v>
      </c>
      <c r="B563" s="15" t="s">
        <v>13857</v>
      </c>
      <c r="C563" s="15" t="s">
        <v>19339</v>
      </c>
      <c r="D563" s="15">
        <v>4.0</v>
      </c>
      <c r="E563" s="15">
        <v>86.0</v>
      </c>
      <c r="F563" s="15" t="s">
        <v>19340</v>
      </c>
    </row>
    <row r="564">
      <c r="A564" s="15" t="s">
        <v>18098</v>
      </c>
      <c r="B564" s="15" t="s">
        <v>13860</v>
      </c>
      <c r="C564" s="15" t="s">
        <v>19341</v>
      </c>
      <c r="D564" s="15">
        <v>4.0</v>
      </c>
      <c r="E564" s="15">
        <v>87.0</v>
      </c>
      <c r="F564" s="15" t="s">
        <v>19342</v>
      </c>
    </row>
    <row r="565">
      <c r="A565" s="15" t="s">
        <v>18099</v>
      </c>
      <c r="B565" s="15" t="s">
        <v>13863</v>
      </c>
      <c r="C565" s="15" t="s">
        <v>19343</v>
      </c>
      <c r="D565" s="15">
        <v>4.0</v>
      </c>
      <c r="E565" s="15">
        <v>88.0</v>
      </c>
      <c r="F565" s="15" t="s">
        <v>19344</v>
      </c>
    </row>
    <row r="566">
      <c r="A566" s="15" t="s">
        <v>18100</v>
      </c>
      <c r="B566" s="15" t="s">
        <v>13866</v>
      </c>
      <c r="C566" s="15" t="s">
        <v>19345</v>
      </c>
      <c r="D566" s="15">
        <v>4.0</v>
      </c>
      <c r="E566" s="15">
        <v>89.0</v>
      </c>
      <c r="F566" s="15" t="s">
        <v>19346</v>
      </c>
    </row>
    <row r="567">
      <c r="A567" s="15" t="s">
        <v>18101</v>
      </c>
      <c r="B567" s="15" t="s">
        <v>13868</v>
      </c>
      <c r="C567" s="15" t="s">
        <v>19347</v>
      </c>
      <c r="D567" s="15">
        <v>4.0</v>
      </c>
      <c r="E567" s="15">
        <v>90.0</v>
      </c>
      <c r="F567" s="15" t="s">
        <v>13868</v>
      </c>
    </row>
    <row r="568">
      <c r="A568" s="15" t="s">
        <v>18102</v>
      </c>
      <c r="B568" s="15" t="s">
        <v>13871</v>
      </c>
      <c r="C568" s="15" t="s">
        <v>19348</v>
      </c>
      <c r="D568" s="15">
        <v>4.0</v>
      </c>
      <c r="E568" s="15">
        <v>91.0</v>
      </c>
      <c r="F568" s="15" t="s">
        <v>19349</v>
      </c>
    </row>
    <row r="569">
      <c r="A569" s="15" t="s">
        <v>18103</v>
      </c>
      <c r="B569" s="15" t="s">
        <v>13874</v>
      </c>
      <c r="C569" s="15" t="s">
        <v>19350</v>
      </c>
      <c r="D569" s="15">
        <v>4.0</v>
      </c>
      <c r="E569" s="15">
        <v>92.0</v>
      </c>
      <c r="F569" s="15" t="s">
        <v>13874</v>
      </c>
    </row>
    <row r="570">
      <c r="A570" s="15" t="s">
        <v>18104</v>
      </c>
      <c r="B570" s="15" t="s">
        <v>13877</v>
      </c>
      <c r="C570" s="15" t="s">
        <v>19351</v>
      </c>
      <c r="D570" s="15">
        <v>4.0</v>
      </c>
      <c r="E570" s="15">
        <v>93.0</v>
      </c>
      <c r="F570" s="15" t="s">
        <v>19352</v>
      </c>
    </row>
    <row r="571">
      <c r="A571" s="15" t="s">
        <v>18105</v>
      </c>
      <c r="B571" s="15" t="s">
        <v>13880</v>
      </c>
      <c r="C571" s="15" t="s">
        <v>19353</v>
      </c>
      <c r="D571" s="15">
        <v>4.0</v>
      </c>
      <c r="E571" s="15">
        <v>94.0</v>
      </c>
      <c r="F571" s="15" t="s">
        <v>13880</v>
      </c>
    </row>
    <row r="572">
      <c r="A572" s="15" t="s">
        <v>18106</v>
      </c>
      <c r="B572" s="15" t="s">
        <v>13883</v>
      </c>
      <c r="C572" s="15" t="s">
        <v>19354</v>
      </c>
      <c r="D572" s="15">
        <v>4.0</v>
      </c>
      <c r="E572" s="15">
        <v>95.0</v>
      </c>
      <c r="F572" s="15" t="s">
        <v>19355</v>
      </c>
    </row>
    <row r="573">
      <c r="A573" s="15" t="s">
        <v>18107</v>
      </c>
      <c r="B573" s="15" t="s">
        <v>13886</v>
      </c>
      <c r="C573" s="15" t="s">
        <v>19356</v>
      </c>
      <c r="D573" s="15">
        <v>4.0</v>
      </c>
      <c r="E573" s="15">
        <v>96.0</v>
      </c>
      <c r="F573" s="15" t="s">
        <v>19357</v>
      </c>
    </row>
    <row r="574">
      <c r="A574" s="15" t="s">
        <v>18108</v>
      </c>
      <c r="B574" s="15" t="s">
        <v>13889</v>
      </c>
      <c r="C574" s="15" t="s">
        <v>19358</v>
      </c>
      <c r="D574" s="15">
        <v>4.0</v>
      </c>
      <c r="E574" s="15">
        <v>97.0</v>
      </c>
      <c r="F574" s="15" t="s">
        <v>19359</v>
      </c>
    </row>
    <row r="575">
      <c r="A575" s="15" t="s">
        <v>18109</v>
      </c>
      <c r="B575" s="15" t="s">
        <v>13892</v>
      </c>
      <c r="C575" s="15" t="s">
        <v>19360</v>
      </c>
      <c r="D575" s="15">
        <v>4.0</v>
      </c>
      <c r="E575" s="15">
        <v>98.0</v>
      </c>
      <c r="F575" s="15" t="s">
        <v>19361</v>
      </c>
    </row>
    <row r="576">
      <c r="A576" s="15" t="s">
        <v>18110</v>
      </c>
      <c r="B576" s="15" t="s">
        <v>13895</v>
      </c>
      <c r="C576" s="15" t="s">
        <v>19362</v>
      </c>
      <c r="D576" s="15">
        <v>4.0</v>
      </c>
      <c r="E576" s="15">
        <v>99.0</v>
      </c>
      <c r="F576" s="15" t="s">
        <v>19363</v>
      </c>
    </row>
    <row r="577">
      <c r="A577" s="15" t="s">
        <v>18111</v>
      </c>
      <c r="B577" s="15" t="s">
        <v>13898</v>
      </c>
      <c r="C577" s="15" t="s">
        <v>19364</v>
      </c>
      <c r="D577" s="15">
        <v>4.0</v>
      </c>
      <c r="E577" s="15">
        <v>100.0</v>
      </c>
      <c r="F577" s="15" t="s">
        <v>19365</v>
      </c>
    </row>
    <row r="578">
      <c r="A578" s="15" t="s">
        <v>18112</v>
      </c>
      <c r="B578" s="15" t="s">
        <v>13901</v>
      </c>
      <c r="C578" s="15" t="s">
        <v>19366</v>
      </c>
      <c r="D578" s="15">
        <v>4.0</v>
      </c>
      <c r="E578" s="15">
        <v>101.0</v>
      </c>
      <c r="F578" s="15" t="s">
        <v>19367</v>
      </c>
    </row>
    <row r="579">
      <c r="A579" s="15" t="s">
        <v>18113</v>
      </c>
      <c r="B579" s="15" t="s">
        <v>13904</v>
      </c>
      <c r="C579" s="15" t="s">
        <v>19368</v>
      </c>
      <c r="D579" s="15">
        <v>4.0</v>
      </c>
      <c r="E579" s="15">
        <v>102.0</v>
      </c>
      <c r="F579" s="15" t="s">
        <v>19369</v>
      </c>
    </row>
    <row r="580">
      <c r="A580" s="15" t="s">
        <v>18114</v>
      </c>
      <c r="B580" s="15" t="s">
        <v>13907</v>
      </c>
      <c r="C580" s="15" t="s">
        <v>19370</v>
      </c>
      <c r="D580" s="15">
        <v>4.0</v>
      </c>
      <c r="E580" s="15">
        <v>103.0</v>
      </c>
      <c r="F580" s="15" t="s">
        <v>19371</v>
      </c>
    </row>
    <row r="581">
      <c r="A581" s="15" t="s">
        <v>18115</v>
      </c>
      <c r="B581" s="15" t="s">
        <v>4102</v>
      </c>
      <c r="C581" s="15" t="s">
        <v>19372</v>
      </c>
      <c r="D581" s="15">
        <v>4.0</v>
      </c>
      <c r="E581" s="15">
        <v>104.0</v>
      </c>
      <c r="F581" s="15" t="s">
        <v>19373</v>
      </c>
    </row>
    <row r="582">
      <c r="A582" s="15" t="s">
        <v>18116</v>
      </c>
      <c r="B582" s="15" t="s">
        <v>13912</v>
      </c>
      <c r="C582" s="15" t="s">
        <v>19374</v>
      </c>
      <c r="D582" s="15">
        <v>4.0</v>
      </c>
      <c r="E582" s="15">
        <v>105.0</v>
      </c>
      <c r="F582" s="15" t="s">
        <v>13912</v>
      </c>
    </row>
    <row r="583">
      <c r="A583" s="15" t="s">
        <v>18117</v>
      </c>
      <c r="B583" s="15" t="s">
        <v>13915</v>
      </c>
      <c r="C583" s="15" t="s">
        <v>19375</v>
      </c>
      <c r="D583" s="15">
        <v>4.0</v>
      </c>
      <c r="E583" s="15">
        <v>106.0</v>
      </c>
      <c r="F583" s="15" t="s">
        <v>13915</v>
      </c>
    </row>
    <row r="584">
      <c r="A584" s="15" t="s">
        <v>18118</v>
      </c>
      <c r="B584" s="15" t="s">
        <v>13918</v>
      </c>
      <c r="C584" s="15" t="s">
        <v>19376</v>
      </c>
      <c r="D584" s="15">
        <v>4.0</v>
      </c>
      <c r="E584" s="15">
        <v>107.0</v>
      </c>
      <c r="F584" s="15" t="s">
        <v>13918</v>
      </c>
    </row>
    <row r="585">
      <c r="A585" s="15" t="s">
        <v>18119</v>
      </c>
      <c r="B585" s="15" t="s">
        <v>13921</v>
      </c>
      <c r="C585" s="15" t="s">
        <v>19377</v>
      </c>
      <c r="D585" s="15">
        <v>4.0</v>
      </c>
      <c r="E585" s="15">
        <v>108.0</v>
      </c>
      <c r="F585" s="15" t="s">
        <v>19378</v>
      </c>
    </row>
    <row r="586">
      <c r="A586" s="15" t="s">
        <v>18120</v>
      </c>
      <c r="B586" s="15" t="s">
        <v>13924</v>
      </c>
      <c r="C586" s="15" t="s">
        <v>19379</v>
      </c>
      <c r="D586" s="15">
        <v>4.0</v>
      </c>
      <c r="E586" s="15">
        <v>109.0</v>
      </c>
      <c r="F586" s="15" t="s">
        <v>13924</v>
      </c>
    </row>
    <row r="587">
      <c r="A587" s="15" t="s">
        <v>18121</v>
      </c>
      <c r="B587" s="15" t="s">
        <v>13927</v>
      </c>
      <c r="C587" s="15" t="s">
        <v>19380</v>
      </c>
      <c r="D587" s="15">
        <v>4.0</v>
      </c>
      <c r="E587" s="15">
        <v>110.0</v>
      </c>
      <c r="F587" s="15" t="s">
        <v>13927</v>
      </c>
    </row>
    <row r="588">
      <c r="A588" s="15" t="s">
        <v>18122</v>
      </c>
      <c r="B588" s="15" t="s">
        <v>13930</v>
      </c>
      <c r="C588" s="15" t="s">
        <v>19381</v>
      </c>
      <c r="D588" s="15">
        <v>4.0</v>
      </c>
      <c r="E588" s="15">
        <v>111.0</v>
      </c>
      <c r="F588" s="15" t="s">
        <v>13930</v>
      </c>
    </row>
    <row r="589">
      <c r="A589" s="15" t="s">
        <v>18123</v>
      </c>
      <c r="B589" s="15" t="s">
        <v>13933</v>
      </c>
      <c r="C589" s="15" t="s">
        <v>19382</v>
      </c>
      <c r="D589" s="15">
        <v>4.0</v>
      </c>
      <c r="E589" s="15">
        <v>112.0</v>
      </c>
      <c r="F589" s="15" t="s">
        <v>19383</v>
      </c>
    </row>
    <row r="590">
      <c r="A590" s="15" t="s">
        <v>18124</v>
      </c>
      <c r="B590" s="15" t="s">
        <v>13935</v>
      </c>
      <c r="C590" s="15" t="s">
        <v>19384</v>
      </c>
      <c r="D590" s="15">
        <v>4.0</v>
      </c>
      <c r="E590" s="15">
        <v>113.0</v>
      </c>
      <c r="F590" s="15" t="s">
        <v>13935</v>
      </c>
    </row>
    <row r="591">
      <c r="A591" s="15" t="s">
        <v>18125</v>
      </c>
      <c r="B591" s="15" t="s">
        <v>13938</v>
      </c>
      <c r="C591" s="15" t="s">
        <v>19385</v>
      </c>
      <c r="D591" s="15">
        <v>4.0</v>
      </c>
      <c r="E591" s="15">
        <v>114.0</v>
      </c>
      <c r="F591" s="15" t="s">
        <v>19386</v>
      </c>
    </row>
    <row r="592">
      <c r="A592" s="15" t="s">
        <v>18126</v>
      </c>
      <c r="B592" s="15" t="s">
        <v>13941</v>
      </c>
      <c r="C592" s="15" t="s">
        <v>19387</v>
      </c>
      <c r="D592" s="15">
        <v>4.0</v>
      </c>
      <c r="E592" s="15">
        <v>115.0</v>
      </c>
      <c r="F592" s="15" t="s">
        <v>19388</v>
      </c>
    </row>
    <row r="593">
      <c r="A593" s="15" t="s">
        <v>18127</v>
      </c>
      <c r="B593" s="15" t="s">
        <v>13944</v>
      </c>
      <c r="C593" s="15" t="s">
        <v>19389</v>
      </c>
      <c r="D593" s="15">
        <v>4.0</v>
      </c>
      <c r="E593" s="15">
        <v>116.0</v>
      </c>
      <c r="F593" s="15" t="s">
        <v>19390</v>
      </c>
    </row>
    <row r="594">
      <c r="A594" s="15" t="s">
        <v>18128</v>
      </c>
      <c r="B594" s="15" t="s">
        <v>13947</v>
      </c>
      <c r="C594" s="15" t="s">
        <v>19391</v>
      </c>
      <c r="D594" s="15">
        <v>4.0</v>
      </c>
      <c r="E594" s="15">
        <v>117.0</v>
      </c>
      <c r="F594" s="15" t="s">
        <v>19392</v>
      </c>
    </row>
    <row r="595">
      <c r="A595" s="15" t="s">
        <v>18129</v>
      </c>
      <c r="B595" s="15" t="s">
        <v>13949</v>
      </c>
      <c r="C595" s="15" t="s">
        <v>19393</v>
      </c>
      <c r="D595" s="15">
        <v>4.0</v>
      </c>
      <c r="E595" s="15">
        <v>118.0</v>
      </c>
      <c r="F595" s="15" t="s">
        <v>19394</v>
      </c>
    </row>
    <row r="596">
      <c r="A596" s="15" t="s">
        <v>18130</v>
      </c>
      <c r="B596" s="15" t="s">
        <v>13952</v>
      </c>
      <c r="C596" s="15" t="s">
        <v>19395</v>
      </c>
      <c r="D596" s="15">
        <v>4.0</v>
      </c>
      <c r="E596" s="15">
        <v>119.0</v>
      </c>
      <c r="F596" s="15" t="s">
        <v>19396</v>
      </c>
    </row>
    <row r="597">
      <c r="A597" s="15" t="s">
        <v>18131</v>
      </c>
      <c r="B597" s="15" t="s">
        <v>13955</v>
      </c>
      <c r="C597" s="15" t="s">
        <v>19397</v>
      </c>
      <c r="D597" s="15">
        <v>4.0</v>
      </c>
      <c r="E597" s="15">
        <v>120.0</v>
      </c>
      <c r="F597" s="15" t="s">
        <v>19398</v>
      </c>
    </row>
    <row r="598">
      <c r="A598" s="15" t="s">
        <v>18132</v>
      </c>
      <c r="B598" s="15" t="s">
        <v>13957</v>
      </c>
      <c r="C598" s="15" t="s">
        <v>19399</v>
      </c>
      <c r="D598" s="15">
        <v>4.0</v>
      </c>
      <c r="E598" s="15">
        <v>121.0</v>
      </c>
      <c r="F598" s="15" t="s">
        <v>13957</v>
      </c>
    </row>
    <row r="599">
      <c r="A599" s="15" t="s">
        <v>18133</v>
      </c>
      <c r="B599" s="15" t="s">
        <v>13960</v>
      </c>
      <c r="C599" s="15" t="s">
        <v>19400</v>
      </c>
      <c r="D599" s="15">
        <v>4.0</v>
      </c>
      <c r="E599" s="15">
        <v>122.0</v>
      </c>
      <c r="F599" s="15" t="s">
        <v>19401</v>
      </c>
    </row>
    <row r="600">
      <c r="A600" s="15" t="s">
        <v>18134</v>
      </c>
      <c r="B600" s="15" t="s">
        <v>13963</v>
      </c>
      <c r="C600" s="15" t="s">
        <v>19402</v>
      </c>
      <c r="D600" s="15">
        <v>4.0</v>
      </c>
      <c r="E600" s="15">
        <v>123.0</v>
      </c>
      <c r="F600" s="15" t="s">
        <v>19403</v>
      </c>
    </row>
    <row r="601">
      <c r="A601" s="15" t="s">
        <v>18135</v>
      </c>
      <c r="B601" s="15" t="s">
        <v>13966</v>
      </c>
      <c r="C601" s="15" t="s">
        <v>19404</v>
      </c>
      <c r="D601" s="15">
        <v>4.0</v>
      </c>
      <c r="E601" s="15">
        <v>124.0</v>
      </c>
      <c r="F601" s="15" t="s">
        <v>19405</v>
      </c>
    </row>
    <row r="602">
      <c r="A602" s="15" t="s">
        <v>18136</v>
      </c>
      <c r="B602" s="15" t="s">
        <v>13969</v>
      </c>
      <c r="C602" s="15" t="s">
        <v>19406</v>
      </c>
      <c r="D602" s="15">
        <v>4.0</v>
      </c>
      <c r="E602" s="15">
        <v>125.0</v>
      </c>
      <c r="F602" s="15" t="s">
        <v>19407</v>
      </c>
    </row>
    <row r="603">
      <c r="A603" s="15" t="s">
        <v>18137</v>
      </c>
      <c r="B603" s="15" t="s">
        <v>13972</v>
      </c>
      <c r="C603" s="15" t="s">
        <v>19408</v>
      </c>
      <c r="D603" s="15">
        <v>4.0</v>
      </c>
      <c r="E603" s="15">
        <v>126.0</v>
      </c>
      <c r="F603" s="15" t="s">
        <v>19409</v>
      </c>
    </row>
    <row r="604">
      <c r="A604" s="15" t="s">
        <v>18138</v>
      </c>
      <c r="B604" s="15" t="s">
        <v>13975</v>
      </c>
      <c r="C604" s="15" t="s">
        <v>19410</v>
      </c>
      <c r="D604" s="15">
        <v>4.0</v>
      </c>
      <c r="E604" s="15">
        <v>127.0</v>
      </c>
      <c r="F604" s="15" t="s">
        <v>19411</v>
      </c>
    </row>
    <row r="605">
      <c r="A605" s="15" t="s">
        <v>18139</v>
      </c>
      <c r="B605" s="15" t="s">
        <v>13979</v>
      </c>
      <c r="C605" s="15" t="s">
        <v>19412</v>
      </c>
      <c r="D605" s="15">
        <v>4.0</v>
      </c>
      <c r="E605" s="15">
        <v>128.0</v>
      </c>
      <c r="F605" s="15" t="s">
        <v>19413</v>
      </c>
    </row>
    <row r="606">
      <c r="A606" s="15" t="s">
        <v>18140</v>
      </c>
      <c r="B606" s="15" t="s">
        <v>13982</v>
      </c>
      <c r="C606" s="15" t="s">
        <v>19414</v>
      </c>
      <c r="D606" s="15">
        <v>4.0</v>
      </c>
      <c r="E606" s="15">
        <v>129.0</v>
      </c>
      <c r="F606" s="15" t="s">
        <v>19415</v>
      </c>
    </row>
    <row r="607">
      <c r="A607" s="15" t="s">
        <v>18141</v>
      </c>
      <c r="B607" s="15" t="s">
        <v>13985</v>
      </c>
      <c r="C607" s="15" t="s">
        <v>19416</v>
      </c>
      <c r="D607" s="15">
        <v>4.0</v>
      </c>
      <c r="E607" s="15">
        <v>130.0</v>
      </c>
      <c r="F607" s="15" t="s">
        <v>19417</v>
      </c>
    </row>
    <row r="608">
      <c r="A608" s="15" t="s">
        <v>18142</v>
      </c>
      <c r="B608" s="15" t="s">
        <v>13988</v>
      </c>
      <c r="C608" s="15" t="s">
        <v>19418</v>
      </c>
      <c r="D608" s="15">
        <v>4.0</v>
      </c>
      <c r="E608" s="15">
        <v>131.0</v>
      </c>
      <c r="F608" s="15" t="s">
        <v>19419</v>
      </c>
    </row>
    <row r="609">
      <c r="A609" s="15" t="s">
        <v>18143</v>
      </c>
      <c r="B609" s="15" t="s">
        <v>13991</v>
      </c>
      <c r="C609" s="15" t="s">
        <v>19420</v>
      </c>
      <c r="D609" s="15">
        <v>4.0</v>
      </c>
      <c r="E609" s="15">
        <v>132.0</v>
      </c>
      <c r="F609" s="15" t="s">
        <v>19421</v>
      </c>
    </row>
    <row r="610">
      <c r="A610" s="15" t="s">
        <v>18144</v>
      </c>
      <c r="B610" s="15" t="s">
        <v>13994</v>
      </c>
      <c r="C610" s="15" t="s">
        <v>19422</v>
      </c>
      <c r="D610" s="15">
        <v>4.0</v>
      </c>
      <c r="E610" s="15">
        <v>133.0</v>
      </c>
      <c r="F610" s="15" t="s">
        <v>13994</v>
      </c>
    </row>
    <row r="611">
      <c r="A611" s="15" t="s">
        <v>18145</v>
      </c>
      <c r="B611" s="15" t="s">
        <v>13997</v>
      </c>
      <c r="C611" s="15" t="s">
        <v>19423</v>
      </c>
      <c r="D611" s="15">
        <v>4.0</v>
      </c>
      <c r="E611" s="15">
        <v>134.0</v>
      </c>
      <c r="F611" s="15" t="s">
        <v>19424</v>
      </c>
    </row>
    <row r="612">
      <c r="A612" s="15" t="s">
        <v>18146</v>
      </c>
      <c r="B612" s="15" t="s">
        <v>14000</v>
      </c>
      <c r="C612" s="15" t="s">
        <v>19425</v>
      </c>
      <c r="D612" s="15">
        <v>4.0</v>
      </c>
      <c r="E612" s="15">
        <v>135.0</v>
      </c>
      <c r="F612" s="15" t="s">
        <v>19426</v>
      </c>
    </row>
    <row r="613">
      <c r="A613" s="15" t="s">
        <v>18147</v>
      </c>
      <c r="B613" s="15" t="s">
        <v>14003</v>
      </c>
      <c r="C613" s="15" t="s">
        <v>19427</v>
      </c>
      <c r="D613" s="15">
        <v>4.0</v>
      </c>
      <c r="E613" s="15">
        <v>136.0</v>
      </c>
      <c r="F613" s="15" t="s">
        <v>19428</v>
      </c>
    </row>
    <row r="614">
      <c r="A614" s="15" t="s">
        <v>18148</v>
      </c>
      <c r="B614" s="15" t="s">
        <v>14006</v>
      </c>
      <c r="C614" s="15" t="s">
        <v>19429</v>
      </c>
      <c r="D614" s="15">
        <v>4.0</v>
      </c>
      <c r="E614" s="15">
        <v>137.0</v>
      </c>
      <c r="F614" s="15" t="s">
        <v>19430</v>
      </c>
    </row>
    <row r="615">
      <c r="A615" s="15" t="s">
        <v>18149</v>
      </c>
      <c r="B615" s="15" t="s">
        <v>14010</v>
      </c>
      <c r="C615" s="15" t="s">
        <v>19431</v>
      </c>
      <c r="D615" s="15">
        <v>4.0</v>
      </c>
      <c r="E615" s="15">
        <v>138.0</v>
      </c>
      <c r="F615" s="15" t="s">
        <v>19432</v>
      </c>
    </row>
    <row r="616">
      <c r="A616" s="15" t="s">
        <v>18150</v>
      </c>
      <c r="B616" s="15" t="s">
        <v>14013</v>
      </c>
      <c r="C616" s="15" t="s">
        <v>19433</v>
      </c>
      <c r="D616" s="15">
        <v>4.0</v>
      </c>
      <c r="E616" s="15">
        <v>139.0</v>
      </c>
      <c r="F616" s="15" t="s">
        <v>19434</v>
      </c>
    </row>
    <row r="617">
      <c r="A617" s="15" t="s">
        <v>18151</v>
      </c>
      <c r="B617" s="15" t="s">
        <v>14016</v>
      </c>
      <c r="C617" s="15" t="s">
        <v>19435</v>
      </c>
      <c r="D617" s="15">
        <v>4.0</v>
      </c>
      <c r="E617" s="15">
        <v>140.0</v>
      </c>
      <c r="F617" s="15" t="s">
        <v>14016</v>
      </c>
    </row>
    <row r="618">
      <c r="A618" s="15" t="s">
        <v>18152</v>
      </c>
      <c r="B618" s="15" t="s">
        <v>14018</v>
      </c>
      <c r="C618" s="15" t="s">
        <v>19436</v>
      </c>
      <c r="D618" s="15">
        <v>4.0</v>
      </c>
      <c r="E618" s="15">
        <v>141.0</v>
      </c>
      <c r="F618" s="15" t="s">
        <v>14018</v>
      </c>
    </row>
    <row r="619">
      <c r="A619" s="15" t="s">
        <v>18153</v>
      </c>
      <c r="B619" s="15" t="s">
        <v>14021</v>
      </c>
      <c r="C619" s="15" t="s">
        <v>19437</v>
      </c>
      <c r="D619" s="15">
        <v>4.0</v>
      </c>
      <c r="E619" s="15">
        <v>142.0</v>
      </c>
      <c r="F619" s="15" t="s">
        <v>14021</v>
      </c>
    </row>
    <row r="620">
      <c r="A620" s="15" t="s">
        <v>18154</v>
      </c>
      <c r="B620" s="15" t="s">
        <v>14024</v>
      </c>
      <c r="C620" s="15" t="s">
        <v>19438</v>
      </c>
      <c r="D620" s="15">
        <v>4.0</v>
      </c>
      <c r="E620" s="15">
        <v>143.0</v>
      </c>
      <c r="F620" s="15" t="s">
        <v>19439</v>
      </c>
    </row>
    <row r="621">
      <c r="A621" s="15" t="s">
        <v>18155</v>
      </c>
      <c r="B621" s="15" t="s">
        <v>14027</v>
      </c>
      <c r="C621" s="15" t="s">
        <v>19440</v>
      </c>
      <c r="D621" s="15">
        <v>4.0</v>
      </c>
      <c r="E621" s="15">
        <v>144.0</v>
      </c>
      <c r="F621" s="15" t="s">
        <v>19441</v>
      </c>
    </row>
    <row r="622">
      <c r="A622" s="15" t="s">
        <v>18156</v>
      </c>
      <c r="B622" s="15" t="s">
        <v>14030</v>
      </c>
      <c r="C622" s="15" t="s">
        <v>19442</v>
      </c>
      <c r="D622" s="15">
        <v>4.0</v>
      </c>
      <c r="E622" s="15">
        <v>145.0</v>
      </c>
      <c r="F622" s="15" t="s">
        <v>19443</v>
      </c>
    </row>
    <row r="623">
      <c r="A623" s="15" t="s">
        <v>18157</v>
      </c>
      <c r="B623" s="15" t="s">
        <v>14033</v>
      </c>
      <c r="C623" s="15" t="s">
        <v>19444</v>
      </c>
      <c r="D623" s="15">
        <v>4.0</v>
      </c>
      <c r="E623" s="15">
        <v>146.0</v>
      </c>
      <c r="F623" s="15" t="s">
        <v>19445</v>
      </c>
    </row>
    <row r="624">
      <c r="A624" s="15" t="s">
        <v>18158</v>
      </c>
      <c r="B624" s="15" t="s">
        <v>14036</v>
      </c>
      <c r="C624" s="15" t="s">
        <v>19446</v>
      </c>
      <c r="D624" s="15">
        <v>4.0</v>
      </c>
      <c r="E624" s="15">
        <v>147.0</v>
      </c>
      <c r="F624" s="15" t="s">
        <v>19447</v>
      </c>
    </row>
    <row r="625">
      <c r="A625" s="15" t="s">
        <v>18159</v>
      </c>
      <c r="B625" s="15" t="s">
        <v>14038</v>
      </c>
      <c r="C625" s="15" t="s">
        <v>19448</v>
      </c>
      <c r="D625" s="15">
        <v>4.0</v>
      </c>
      <c r="E625" s="15">
        <v>148.0</v>
      </c>
      <c r="F625" s="15" t="s">
        <v>19449</v>
      </c>
    </row>
    <row r="626">
      <c r="A626" s="15" t="s">
        <v>18160</v>
      </c>
      <c r="B626" s="15" t="s">
        <v>14044</v>
      </c>
      <c r="C626" s="15" t="s">
        <v>19450</v>
      </c>
      <c r="D626" s="15">
        <v>4.0</v>
      </c>
      <c r="E626" s="15">
        <v>149.0</v>
      </c>
      <c r="F626" s="15" t="s">
        <v>19451</v>
      </c>
    </row>
    <row r="627">
      <c r="A627" s="15" t="s">
        <v>18161</v>
      </c>
      <c r="B627" s="15" t="s">
        <v>14050</v>
      </c>
      <c r="C627" s="15" t="s">
        <v>19452</v>
      </c>
      <c r="D627" s="15">
        <v>4.0</v>
      </c>
      <c r="E627" s="15">
        <v>150.0</v>
      </c>
      <c r="F627" s="15" t="s">
        <v>19453</v>
      </c>
    </row>
    <row r="628">
      <c r="A628" s="15" t="s">
        <v>18162</v>
      </c>
      <c r="B628" s="15" t="s">
        <v>14052</v>
      </c>
      <c r="C628" s="15" t="s">
        <v>19454</v>
      </c>
      <c r="D628" s="15">
        <v>4.0</v>
      </c>
      <c r="E628" s="15">
        <v>151.0</v>
      </c>
      <c r="F628" s="15" t="s">
        <v>19455</v>
      </c>
    </row>
    <row r="629">
      <c r="A629" s="15" t="s">
        <v>18163</v>
      </c>
      <c r="B629" s="15" t="s">
        <v>14055</v>
      </c>
      <c r="C629" s="15" t="s">
        <v>19456</v>
      </c>
      <c r="D629" s="15">
        <v>4.0</v>
      </c>
      <c r="E629" s="15">
        <v>152.0</v>
      </c>
      <c r="F629" s="15" t="s">
        <v>19457</v>
      </c>
    </row>
    <row r="630">
      <c r="A630" s="15" t="s">
        <v>18164</v>
      </c>
      <c r="B630" s="15" t="s">
        <v>14058</v>
      </c>
      <c r="C630" s="15" t="s">
        <v>19458</v>
      </c>
      <c r="D630" s="15">
        <v>4.0</v>
      </c>
      <c r="E630" s="15">
        <v>153.0</v>
      </c>
      <c r="F630" s="15" t="s">
        <v>19459</v>
      </c>
    </row>
    <row r="631">
      <c r="A631" s="15" t="s">
        <v>18165</v>
      </c>
      <c r="B631" s="15" t="s">
        <v>14061</v>
      </c>
      <c r="C631" s="15" t="s">
        <v>19460</v>
      </c>
      <c r="D631" s="15">
        <v>4.0</v>
      </c>
      <c r="E631" s="15">
        <v>154.0</v>
      </c>
      <c r="F631" s="15" t="s">
        <v>19461</v>
      </c>
    </row>
    <row r="632">
      <c r="A632" s="15" t="s">
        <v>18166</v>
      </c>
      <c r="B632" s="15" t="s">
        <v>14064</v>
      </c>
      <c r="C632" s="15" t="s">
        <v>19462</v>
      </c>
      <c r="D632" s="15">
        <v>4.0</v>
      </c>
      <c r="E632" s="15">
        <v>155.0</v>
      </c>
      <c r="F632" s="15" t="s">
        <v>19463</v>
      </c>
    </row>
    <row r="633">
      <c r="A633" s="15" t="s">
        <v>18167</v>
      </c>
      <c r="B633" s="15" t="s">
        <v>14066</v>
      </c>
      <c r="C633" s="15" t="s">
        <v>19464</v>
      </c>
      <c r="D633" s="15">
        <v>4.0</v>
      </c>
      <c r="E633" s="15">
        <v>156.0</v>
      </c>
      <c r="F633" s="15" t="s">
        <v>19465</v>
      </c>
    </row>
    <row r="634">
      <c r="A634" s="15" t="s">
        <v>18168</v>
      </c>
      <c r="B634" s="15" t="s">
        <v>14069</v>
      </c>
      <c r="C634" s="15" t="s">
        <v>19466</v>
      </c>
      <c r="D634" s="15">
        <v>4.0</v>
      </c>
      <c r="E634" s="15">
        <v>157.0</v>
      </c>
      <c r="F634" s="15" t="s">
        <v>19467</v>
      </c>
    </row>
    <row r="635">
      <c r="A635" s="15" t="s">
        <v>18169</v>
      </c>
      <c r="B635" s="15" t="s">
        <v>14072</v>
      </c>
      <c r="C635" s="15" t="s">
        <v>19468</v>
      </c>
      <c r="D635" s="15">
        <v>4.0</v>
      </c>
      <c r="E635" s="15">
        <v>158.0</v>
      </c>
      <c r="F635" s="15" t="s">
        <v>19469</v>
      </c>
    </row>
    <row r="636">
      <c r="A636" s="15" t="s">
        <v>18170</v>
      </c>
      <c r="B636" s="15" t="s">
        <v>14075</v>
      </c>
      <c r="C636" s="15" t="s">
        <v>19470</v>
      </c>
      <c r="D636" s="15">
        <v>4.0</v>
      </c>
      <c r="E636" s="15">
        <v>159.0</v>
      </c>
      <c r="F636" s="15" t="s">
        <v>19471</v>
      </c>
    </row>
    <row r="637">
      <c r="A637" s="15" t="s">
        <v>18171</v>
      </c>
      <c r="B637" s="15" t="s">
        <v>14077</v>
      </c>
      <c r="C637" s="15" t="s">
        <v>19472</v>
      </c>
      <c r="D637" s="15">
        <v>4.0</v>
      </c>
      <c r="E637" s="15">
        <v>160.0</v>
      </c>
      <c r="F637" s="15" t="s">
        <v>19473</v>
      </c>
    </row>
    <row r="638">
      <c r="A638" s="15" t="s">
        <v>18172</v>
      </c>
      <c r="B638" s="15" t="s">
        <v>14079</v>
      </c>
      <c r="C638" s="15" t="s">
        <v>19474</v>
      </c>
      <c r="D638" s="15">
        <v>4.0</v>
      </c>
      <c r="E638" s="15">
        <v>161.0</v>
      </c>
      <c r="F638" s="15" t="s">
        <v>19475</v>
      </c>
    </row>
    <row r="639">
      <c r="A639" s="15" t="s">
        <v>18173</v>
      </c>
      <c r="B639" s="15" t="s">
        <v>14041</v>
      </c>
      <c r="C639" s="15" t="s">
        <v>19476</v>
      </c>
      <c r="D639" s="15">
        <v>4.0</v>
      </c>
      <c r="E639" s="15">
        <v>162.0</v>
      </c>
      <c r="F639" s="15" t="s">
        <v>19477</v>
      </c>
    </row>
    <row r="640">
      <c r="A640" s="15" t="s">
        <v>18174</v>
      </c>
      <c r="B640" s="15" t="s">
        <v>14047</v>
      </c>
      <c r="C640" s="15" t="s">
        <v>19478</v>
      </c>
      <c r="D640" s="15">
        <v>4.0</v>
      </c>
      <c r="E640" s="15">
        <v>163.0</v>
      </c>
      <c r="F640" s="15" t="s">
        <v>19479</v>
      </c>
    </row>
    <row r="641">
      <c r="A641" s="15" t="s">
        <v>18175</v>
      </c>
      <c r="B641" s="15" t="s">
        <v>14082</v>
      </c>
      <c r="C641" s="15" t="s">
        <v>19480</v>
      </c>
      <c r="D641" s="15">
        <v>4.0</v>
      </c>
      <c r="E641" s="15">
        <v>164.0</v>
      </c>
      <c r="F641" s="15" t="s">
        <v>14082</v>
      </c>
    </row>
    <row r="642">
      <c r="A642" s="15" t="s">
        <v>18176</v>
      </c>
      <c r="B642" s="15" t="s">
        <v>14085</v>
      </c>
      <c r="C642" s="15" t="s">
        <v>19481</v>
      </c>
      <c r="D642" s="15">
        <v>4.0</v>
      </c>
      <c r="E642" s="15">
        <v>165.0</v>
      </c>
      <c r="F642" s="15" t="s">
        <v>19482</v>
      </c>
    </row>
    <row r="643">
      <c r="A643" s="15" t="s">
        <v>18177</v>
      </c>
      <c r="B643" s="15" t="s">
        <v>14088</v>
      </c>
      <c r="C643" s="15" t="s">
        <v>19483</v>
      </c>
      <c r="D643" s="15">
        <v>4.0</v>
      </c>
      <c r="E643" s="15">
        <v>166.0</v>
      </c>
      <c r="F643" s="15" t="s">
        <v>19484</v>
      </c>
    </row>
    <row r="644">
      <c r="A644" s="15" t="s">
        <v>18178</v>
      </c>
      <c r="B644" s="15" t="s">
        <v>14091</v>
      </c>
      <c r="C644" s="15" t="s">
        <v>19485</v>
      </c>
      <c r="D644" s="15">
        <v>4.0</v>
      </c>
      <c r="E644" s="15">
        <v>167.0</v>
      </c>
      <c r="F644" s="15" t="s">
        <v>19486</v>
      </c>
    </row>
    <row r="645">
      <c r="A645" s="15" t="s">
        <v>18179</v>
      </c>
      <c r="B645" s="15" t="s">
        <v>14094</v>
      </c>
      <c r="C645" s="15" t="s">
        <v>19487</v>
      </c>
      <c r="D645" s="15">
        <v>4.0</v>
      </c>
      <c r="E645" s="15">
        <v>168.0</v>
      </c>
      <c r="F645" s="15" t="s">
        <v>19488</v>
      </c>
    </row>
    <row r="646">
      <c r="A646" s="15" t="s">
        <v>18180</v>
      </c>
      <c r="B646" s="15" t="s">
        <v>14097</v>
      </c>
      <c r="C646" s="15" t="s">
        <v>19489</v>
      </c>
      <c r="D646" s="15">
        <v>4.0</v>
      </c>
      <c r="E646" s="15">
        <v>169.0</v>
      </c>
      <c r="F646" s="15" t="s">
        <v>19490</v>
      </c>
    </row>
    <row r="647">
      <c r="A647" s="15" t="s">
        <v>18181</v>
      </c>
      <c r="B647" s="15" t="s">
        <v>14100</v>
      </c>
      <c r="C647" s="15" t="s">
        <v>19491</v>
      </c>
      <c r="D647" s="15">
        <v>4.0</v>
      </c>
      <c r="E647" s="15">
        <v>170.0</v>
      </c>
      <c r="F647" s="15" t="s">
        <v>19492</v>
      </c>
    </row>
    <row r="648">
      <c r="A648" s="15" t="s">
        <v>18182</v>
      </c>
      <c r="B648" s="15" t="s">
        <v>14103</v>
      </c>
      <c r="C648" s="15" t="s">
        <v>19493</v>
      </c>
      <c r="D648" s="15">
        <v>4.0</v>
      </c>
      <c r="E648" s="15">
        <v>171.0</v>
      </c>
      <c r="F648" s="15" t="s">
        <v>19494</v>
      </c>
    </row>
    <row r="649">
      <c r="A649" s="15" t="s">
        <v>18183</v>
      </c>
      <c r="B649" s="15" t="s">
        <v>14106</v>
      </c>
      <c r="C649" s="15" t="s">
        <v>19495</v>
      </c>
      <c r="D649" s="15">
        <v>4.0</v>
      </c>
      <c r="E649" s="15">
        <v>172.0</v>
      </c>
      <c r="F649" s="15" t="s">
        <v>19496</v>
      </c>
    </row>
    <row r="650">
      <c r="A650" s="15" t="s">
        <v>18184</v>
      </c>
      <c r="B650" s="15" t="s">
        <v>14109</v>
      </c>
      <c r="C650" s="15" t="s">
        <v>19497</v>
      </c>
      <c r="D650" s="15">
        <v>4.0</v>
      </c>
      <c r="E650" s="15">
        <v>173.0</v>
      </c>
      <c r="F650" s="15" t="s">
        <v>14109</v>
      </c>
    </row>
    <row r="651">
      <c r="A651" s="15" t="s">
        <v>18185</v>
      </c>
      <c r="B651" s="15" t="s">
        <v>14112</v>
      </c>
      <c r="C651" s="15" t="s">
        <v>19498</v>
      </c>
      <c r="D651" s="15">
        <v>4.0</v>
      </c>
      <c r="E651" s="15">
        <v>174.0</v>
      </c>
      <c r="F651" s="15" t="s">
        <v>19499</v>
      </c>
    </row>
    <row r="652">
      <c r="A652" s="15" t="s">
        <v>18186</v>
      </c>
      <c r="B652" s="15" t="s">
        <v>12523</v>
      </c>
      <c r="C652" s="15" t="s">
        <v>19500</v>
      </c>
      <c r="D652" s="15">
        <v>4.0</v>
      </c>
      <c r="E652" s="15">
        <v>175.0</v>
      </c>
      <c r="F652" s="15" t="s">
        <v>12523</v>
      </c>
    </row>
    <row r="653">
      <c r="A653" s="15" t="s">
        <v>18187</v>
      </c>
      <c r="B653" s="15" t="s">
        <v>14117</v>
      </c>
      <c r="C653" s="15" t="s">
        <v>19501</v>
      </c>
      <c r="D653" s="15">
        <v>4.0</v>
      </c>
      <c r="E653" s="15">
        <v>176.0</v>
      </c>
      <c r="F653" s="15" t="s">
        <v>19502</v>
      </c>
    </row>
    <row r="654">
      <c r="A654" s="15" t="s">
        <v>18188</v>
      </c>
      <c r="B654" s="15" t="s">
        <v>14120</v>
      </c>
      <c r="C654" s="15" t="s">
        <v>19503</v>
      </c>
      <c r="D654" s="15">
        <v>4.0</v>
      </c>
      <c r="E654" s="15">
        <v>177.0</v>
      </c>
      <c r="F654" s="15" t="s">
        <v>19504</v>
      </c>
    </row>
    <row r="655">
      <c r="A655" s="15" t="s">
        <v>18189</v>
      </c>
      <c r="B655" s="15" t="s">
        <v>14123</v>
      </c>
      <c r="C655" s="15" t="s">
        <v>19505</v>
      </c>
      <c r="D655" s="15">
        <v>4.0</v>
      </c>
      <c r="E655" s="15">
        <v>178.0</v>
      </c>
      <c r="F655" s="15" t="s">
        <v>14123</v>
      </c>
    </row>
    <row r="656">
      <c r="A656" s="15" t="s">
        <v>18190</v>
      </c>
      <c r="B656" s="15" t="s">
        <v>14126</v>
      </c>
      <c r="C656" s="15" t="s">
        <v>19506</v>
      </c>
      <c r="D656" s="15">
        <v>4.0</v>
      </c>
      <c r="E656" s="15">
        <v>179.0</v>
      </c>
      <c r="F656" s="15" t="s">
        <v>14126</v>
      </c>
    </row>
    <row r="657">
      <c r="A657" s="15" t="s">
        <v>18191</v>
      </c>
      <c r="B657" s="15" t="s">
        <v>13635</v>
      </c>
      <c r="C657" s="15" t="s">
        <v>19507</v>
      </c>
      <c r="D657" s="15">
        <v>4.0</v>
      </c>
      <c r="E657" s="15">
        <v>180.0</v>
      </c>
      <c r="F657" s="15" t="s">
        <v>19193</v>
      </c>
    </row>
    <row r="658">
      <c r="A658" s="15" t="s">
        <v>18192</v>
      </c>
      <c r="B658" s="15" t="s">
        <v>14130</v>
      </c>
      <c r="C658" s="15" t="s">
        <v>19508</v>
      </c>
      <c r="D658" s="15">
        <v>4.0</v>
      </c>
      <c r="E658" s="15">
        <v>181.0</v>
      </c>
      <c r="F658" s="15" t="s">
        <v>19509</v>
      </c>
    </row>
    <row r="659">
      <c r="A659" s="15" t="s">
        <v>18193</v>
      </c>
      <c r="B659" s="15" t="s">
        <v>14133</v>
      </c>
      <c r="C659" s="15" t="s">
        <v>19510</v>
      </c>
      <c r="D659" s="15">
        <v>4.0</v>
      </c>
      <c r="E659" s="15">
        <v>182.0</v>
      </c>
      <c r="F659" s="15" t="s">
        <v>19511</v>
      </c>
    </row>
    <row r="660">
      <c r="A660" s="15" t="s">
        <v>18194</v>
      </c>
      <c r="B660" s="15" t="s">
        <v>14136</v>
      </c>
      <c r="C660" s="15" t="s">
        <v>19512</v>
      </c>
      <c r="D660" s="15">
        <v>4.0</v>
      </c>
      <c r="E660" s="15">
        <v>183.0</v>
      </c>
      <c r="F660" s="15" t="s">
        <v>19513</v>
      </c>
    </row>
    <row r="661">
      <c r="A661" s="15" t="s">
        <v>18195</v>
      </c>
      <c r="B661" s="15" t="s">
        <v>14139</v>
      </c>
      <c r="C661" s="15" t="s">
        <v>19514</v>
      </c>
      <c r="D661" s="15">
        <v>4.0</v>
      </c>
      <c r="E661" s="15">
        <v>184.0</v>
      </c>
      <c r="F661" s="15" t="s">
        <v>19515</v>
      </c>
    </row>
    <row r="662">
      <c r="A662" s="15" t="s">
        <v>18196</v>
      </c>
      <c r="B662" s="15" t="s">
        <v>14142</v>
      </c>
      <c r="C662" s="15" t="s">
        <v>19516</v>
      </c>
      <c r="D662" s="15">
        <v>4.0</v>
      </c>
      <c r="E662" s="15">
        <v>185.0</v>
      </c>
      <c r="F662" s="15" t="s">
        <v>19517</v>
      </c>
    </row>
    <row r="663">
      <c r="A663" s="15" t="s">
        <v>18197</v>
      </c>
      <c r="B663" s="15" t="s">
        <v>14145</v>
      </c>
      <c r="C663" s="15" t="s">
        <v>19518</v>
      </c>
      <c r="D663" s="15">
        <v>4.0</v>
      </c>
      <c r="E663" s="15">
        <v>186.0</v>
      </c>
      <c r="F663" s="15" t="s">
        <v>19519</v>
      </c>
    </row>
    <row r="664">
      <c r="A664" s="15" t="s">
        <v>18198</v>
      </c>
      <c r="B664" s="15" t="s">
        <v>14148</v>
      </c>
      <c r="C664" s="15" t="s">
        <v>19520</v>
      </c>
      <c r="D664" s="15">
        <v>4.0</v>
      </c>
      <c r="E664" s="15">
        <v>187.0</v>
      </c>
      <c r="F664" s="15" t="s">
        <v>19521</v>
      </c>
    </row>
    <row r="665">
      <c r="A665" s="15" t="s">
        <v>18199</v>
      </c>
      <c r="B665" s="15" t="s">
        <v>14152</v>
      </c>
      <c r="C665" s="15" t="s">
        <v>19522</v>
      </c>
      <c r="D665" s="15">
        <v>4.0</v>
      </c>
      <c r="E665" s="15">
        <v>188.0</v>
      </c>
      <c r="F665" s="15" t="s">
        <v>14152</v>
      </c>
    </row>
    <row r="666">
      <c r="A666" s="15" t="s">
        <v>18200</v>
      </c>
      <c r="B666" s="15" t="s">
        <v>14156</v>
      </c>
      <c r="C666" s="15" t="s">
        <v>19523</v>
      </c>
      <c r="D666" s="15">
        <v>4.0</v>
      </c>
      <c r="E666" s="15">
        <v>189.0</v>
      </c>
      <c r="F666" s="15" t="s">
        <v>19524</v>
      </c>
    </row>
    <row r="667">
      <c r="A667" s="15" t="s">
        <v>18201</v>
      </c>
      <c r="B667" s="15" t="s">
        <v>14162</v>
      </c>
      <c r="C667" s="15" t="s">
        <v>19525</v>
      </c>
      <c r="D667" s="15">
        <v>4.0</v>
      </c>
      <c r="E667" s="15" t="s">
        <v>19526</v>
      </c>
      <c r="F667" s="15" t="s">
        <v>19527</v>
      </c>
    </row>
    <row r="668">
      <c r="A668" s="15" t="s">
        <v>18202</v>
      </c>
      <c r="B668" s="15" t="s">
        <v>14166</v>
      </c>
      <c r="C668" s="15" t="s">
        <v>19528</v>
      </c>
      <c r="D668" s="15">
        <v>4.0</v>
      </c>
      <c r="E668" s="15">
        <v>190.0</v>
      </c>
      <c r="F668" s="15" t="s">
        <v>19529</v>
      </c>
    </row>
    <row r="669">
      <c r="A669" s="15" t="s">
        <v>18203</v>
      </c>
      <c r="B669" s="15" t="s">
        <v>14170</v>
      </c>
      <c r="C669" s="15" t="s">
        <v>19530</v>
      </c>
      <c r="D669" s="15">
        <v>4.0</v>
      </c>
      <c r="E669" s="15">
        <v>192.0</v>
      </c>
      <c r="F669" s="15" t="s">
        <v>19531</v>
      </c>
    </row>
    <row r="670">
      <c r="C670" s="15" t="s">
        <v>19532</v>
      </c>
      <c r="D670" s="15">
        <v>5.0</v>
      </c>
      <c r="E670" s="15">
        <v>0.0</v>
      </c>
    </row>
    <row r="671">
      <c r="A671" s="15" t="s">
        <v>18204</v>
      </c>
      <c r="B671" s="15" t="s">
        <v>14173</v>
      </c>
      <c r="C671" s="15" t="s">
        <v>19533</v>
      </c>
      <c r="D671" s="15">
        <v>5.0</v>
      </c>
      <c r="E671" s="15">
        <v>1.0</v>
      </c>
      <c r="F671" s="15" t="s">
        <v>14173</v>
      </c>
    </row>
    <row r="672">
      <c r="A672" s="15" t="s">
        <v>18205</v>
      </c>
      <c r="B672" s="15" t="s">
        <v>14130</v>
      </c>
      <c r="C672" s="15" t="s">
        <v>19534</v>
      </c>
      <c r="D672" s="15">
        <v>5.0</v>
      </c>
      <c r="E672" s="15">
        <v>2.0</v>
      </c>
      <c r="F672" s="15" t="s">
        <v>19509</v>
      </c>
    </row>
    <row r="673">
      <c r="A673" s="15" t="s">
        <v>18206</v>
      </c>
      <c r="B673" s="15" t="s">
        <v>14176</v>
      </c>
      <c r="C673" s="15" t="s">
        <v>19535</v>
      </c>
      <c r="D673" s="15">
        <v>5.0</v>
      </c>
      <c r="E673" s="15">
        <v>3.0</v>
      </c>
      <c r="F673" s="15" t="s">
        <v>19536</v>
      </c>
    </row>
    <row r="674">
      <c r="A674" s="15" t="s">
        <v>18207</v>
      </c>
      <c r="B674" s="15" t="s">
        <v>13505</v>
      </c>
      <c r="C674" s="15" t="s">
        <v>19537</v>
      </c>
      <c r="D674" s="15">
        <v>5.0</v>
      </c>
      <c r="E674" s="15">
        <v>4.0</v>
      </c>
      <c r="F674" s="15" t="s">
        <v>19111</v>
      </c>
    </row>
    <row r="675">
      <c r="A675" s="15" t="s">
        <v>18208</v>
      </c>
      <c r="B675" s="15" t="s">
        <v>14180</v>
      </c>
      <c r="C675" s="15" t="s">
        <v>19538</v>
      </c>
      <c r="D675" s="15">
        <v>5.0</v>
      </c>
      <c r="E675" s="15">
        <v>5.0</v>
      </c>
      <c r="F675" s="15" t="s">
        <v>19539</v>
      </c>
    </row>
    <row r="676">
      <c r="A676" s="15" t="s">
        <v>18209</v>
      </c>
      <c r="B676" s="15" t="s">
        <v>14183</v>
      </c>
      <c r="C676" s="15" t="s">
        <v>19540</v>
      </c>
      <c r="D676" s="15">
        <v>5.0</v>
      </c>
      <c r="E676" s="15">
        <v>6.0</v>
      </c>
      <c r="F676" s="15" t="s">
        <v>14183</v>
      </c>
    </row>
    <row r="677">
      <c r="A677" s="15" t="s">
        <v>18210</v>
      </c>
      <c r="B677" s="15" t="s">
        <v>14189</v>
      </c>
      <c r="C677" s="15" t="s">
        <v>19541</v>
      </c>
      <c r="D677" s="15">
        <v>5.0</v>
      </c>
      <c r="E677" s="15">
        <v>7.0</v>
      </c>
      <c r="F677" s="15" t="s">
        <v>19542</v>
      </c>
    </row>
    <row r="678">
      <c r="A678" s="15" t="s">
        <v>18211</v>
      </c>
      <c r="B678" s="15" t="s">
        <v>14192</v>
      </c>
      <c r="C678" s="15" t="s">
        <v>19543</v>
      </c>
      <c r="D678" s="15">
        <v>5.0</v>
      </c>
      <c r="E678" s="15">
        <v>8.0</v>
      </c>
      <c r="F678" s="15" t="s">
        <v>19544</v>
      </c>
    </row>
    <row r="679">
      <c r="A679" s="15" t="s">
        <v>18212</v>
      </c>
      <c r="B679" s="15" t="s">
        <v>14195</v>
      </c>
      <c r="C679" s="15" t="s">
        <v>19545</v>
      </c>
      <c r="D679" s="15">
        <v>5.0</v>
      </c>
      <c r="E679" s="15">
        <v>9.0</v>
      </c>
      <c r="F679" s="15" t="s">
        <v>19546</v>
      </c>
    </row>
    <row r="680">
      <c r="A680" s="15" t="s">
        <v>18213</v>
      </c>
      <c r="B680" s="15" t="s">
        <v>14198</v>
      </c>
      <c r="C680" s="15" t="s">
        <v>19547</v>
      </c>
      <c r="D680" s="15">
        <v>5.0</v>
      </c>
      <c r="E680" s="15">
        <v>10.0</v>
      </c>
      <c r="F680" s="15" t="s">
        <v>14198</v>
      </c>
    </row>
    <row r="681">
      <c r="A681" s="15" t="s">
        <v>18214</v>
      </c>
      <c r="B681" s="15" t="s">
        <v>14201</v>
      </c>
      <c r="C681" s="15" t="s">
        <v>19548</v>
      </c>
      <c r="D681" s="15">
        <v>5.0</v>
      </c>
      <c r="E681" s="15">
        <v>11.0</v>
      </c>
      <c r="F681" s="15" t="s">
        <v>14201</v>
      </c>
    </row>
    <row r="682">
      <c r="A682" s="15" t="s">
        <v>18215</v>
      </c>
      <c r="B682" s="15" t="s">
        <v>14204</v>
      </c>
      <c r="C682" s="15" t="s">
        <v>19549</v>
      </c>
      <c r="D682" s="15">
        <v>5.0</v>
      </c>
      <c r="E682" s="15">
        <v>12.0</v>
      </c>
      <c r="F682" s="15" t="s">
        <v>19550</v>
      </c>
    </row>
    <row r="683">
      <c r="A683" s="15" t="s">
        <v>18216</v>
      </c>
      <c r="B683" s="15" t="s">
        <v>14207</v>
      </c>
      <c r="C683" s="15" t="s">
        <v>19551</v>
      </c>
      <c r="D683" s="15">
        <v>5.0</v>
      </c>
      <c r="E683" s="15">
        <v>13.0</v>
      </c>
      <c r="F683" s="15" t="s">
        <v>14207</v>
      </c>
    </row>
    <row r="684">
      <c r="A684" s="15" t="s">
        <v>18217</v>
      </c>
      <c r="B684" s="15" t="s">
        <v>14210</v>
      </c>
      <c r="C684" s="15" t="s">
        <v>19552</v>
      </c>
      <c r="D684" s="15">
        <v>5.0</v>
      </c>
      <c r="E684" s="15">
        <v>14.0</v>
      </c>
      <c r="F684" s="15" t="s">
        <v>19553</v>
      </c>
    </row>
    <row r="685">
      <c r="A685" s="15" t="s">
        <v>18218</v>
      </c>
      <c r="B685" s="15" t="s">
        <v>14213</v>
      </c>
      <c r="C685" s="15" t="s">
        <v>19554</v>
      </c>
      <c r="D685" s="15">
        <v>5.0</v>
      </c>
      <c r="E685" s="15">
        <v>15.0</v>
      </c>
      <c r="F685" s="15" t="s">
        <v>19555</v>
      </c>
    </row>
    <row r="686">
      <c r="A686" s="15" t="s">
        <v>18219</v>
      </c>
      <c r="B686" s="15" t="s">
        <v>14216</v>
      </c>
      <c r="C686" s="15" t="s">
        <v>19556</v>
      </c>
      <c r="D686" s="15">
        <v>5.0</v>
      </c>
      <c r="E686" s="15">
        <v>16.0</v>
      </c>
      <c r="F686" s="15" t="s">
        <v>14216</v>
      </c>
    </row>
    <row r="687">
      <c r="A687" s="15" t="s">
        <v>18220</v>
      </c>
      <c r="B687" s="15" t="s">
        <v>14219</v>
      </c>
      <c r="C687" s="15" t="s">
        <v>19557</v>
      </c>
      <c r="D687" s="15">
        <v>5.0</v>
      </c>
      <c r="E687" s="15">
        <v>17.0</v>
      </c>
      <c r="F687" s="15" t="s">
        <v>14219</v>
      </c>
    </row>
    <row r="688">
      <c r="A688" s="15" t="s">
        <v>18221</v>
      </c>
      <c r="B688" s="15" t="s">
        <v>14222</v>
      </c>
      <c r="C688" s="15" t="s">
        <v>19558</v>
      </c>
      <c r="D688" s="15">
        <v>5.0</v>
      </c>
      <c r="E688" s="15">
        <v>18.0</v>
      </c>
      <c r="F688" s="15" t="s">
        <v>14222</v>
      </c>
    </row>
    <row r="689">
      <c r="A689" s="15" t="s">
        <v>18222</v>
      </c>
      <c r="B689" s="15" t="s">
        <v>14225</v>
      </c>
      <c r="C689" s="15" t="s">
        <v>19559</v>
      </c>
      <c r="D689" s="15">
        <v>5.0</v>
      </c>
      <c r="E689" s="15">
        <v>19.0</v>
      </c>
      <c r="F689" s="15" t="s">
        <v>14225</v>
      </c>
    </row>
    <row r="690">
      <c r="A690" s="15" t="s">
        <v>18223</v>
      </c>
      <c r="B690" s="15" t="s">
        <v>14228</v>
      </c>
      <c r="C690" s="15" t="s">
        <v>19560</v>
      </c>
      <c r="D690" s="15">
        <v>5.0</v>
      </c>
      <c r="E690" s="15">
        <v>20.0</v>
      </c>
      <c r="F690" s="15" t="s">
        <v>19561</v>
      </c>
    </row>
    <row r="691">
      <c r="A691" s="15" t="s">
        <v>18224</v>
      </c>
      <c r="B691" s="15" t="s">
        <v>14230</v>
      </c>
      <c r="C691" s="15" t="s">
        <v>19562</v>
      </c>
      <c r="D691" s="15">
        <v>5.0</v>
      </c>
      <c r="E691" s="15">
        <v>21.0</v>
      </c>
      <c r="F691" s="15" t="s">
        <v>19563</v>
      </c>
    </row>
    <row r="692">
      <c r="A692" s="15" t="s">
        <v>18225</v>
      </c>
      <c r="B692" s="15" t="s">
        <v>14233</v>
      </c>
      <c r="C692" s="15" t="s">
        <v>19564</v>
      </c>
      <c r="D692" s="15">
        <v>5.0</v>
      </c>
      <c r="E692" s="15">
        <v>22.0</v>
      </c>
      <c r="F692" s="15" t="s">
        <v>19565</v>
      </c>
    </row>
    <row r="693">
      <c r="A693" s="15" t="s">
        <v>18226</v>
      </c>
      <c r="B693" s="15" t="s">
        <v>14236</v>
      </c>
      <c r="C693" s="15" t="s">
        <v>19566</v>
      </c>
      <c r="D693" s="15">
        <v>5.0</v>
      </c>
      <c r="E693" s="15">
        <v>23.0</v>
      </c>
      <c r="F693" s="15" t="s">
        <v>19567</v>
      </c>
    </row>
    <row r="694">
      <c r="A694" s="15" t="s">
        <v>18227</v>
      </c>
      <c r="B694" s="15" t="s">
        <v>14239</v>
      </c>
      <c r="C694" s="15" t="s">
        <v>19568</v>
      </c>
      <c r="D694" s="15">
        <v>5.0</v>
      </c>
      <c r="E694" s="15">
        <v>24.0</v>
      </c>
      <c r="F694" s="15" t="s">
        <v>19569</v>
      </c>
    </row>
    <row r="695">
      <c r="A695" s="15" t="s">
        <v>18228</v>
      </c>
      <c r="B695" s="15" t="s">
        <v>14242</v>
      </c>
      <c r="C695" s="15" t="s">
        <v>19570</v>
      </c>
      <c r="D695" s="15">
        <v>5.0</v>
      </c>
      <c r="E695" s="15">
        <v>25.0</v>
      </c>
      <c r="F695" s="15" t="s">
        <v>19571</v>
      </c>
    </row>
    <row r="696">
      <c r="A696" s="15" t="s">
        <v>18229</v>
      </c>
      <c r="B696" s="15" t="s">
        <v>14245</v>
      </c>
      <c r="C696" s="15" t="s">
        <v>19572</v>
      </c>
      <c r="D696" s="15">
        <v>5.0</v>
      </c>
      <c r="E696" s="15">
        <v>26.0</v>
      </c>
      <c r="F696" s="15" t="s">
        <v>19573</v>
      </c>
    </row>
    <row r="697">
      <c r="A697" s="15" t="s">
        <v>18230</v>
      </c>
      <c r="B697" s="15" t="s">
        <v>14248</v>
      </c>
      <c r="C697" s="15" t="s">
        <v>19574</v>
      </c>
      <c r="D697" s="15">
        <v>5.0</v>
      </c>
      <c r="E697" s="15">
        <v>27.0</v>
      </c>
      <c r="F697" s="15" t="s">
        <v>19575</v>
      </c>
    </row>
    <row r="698">
      <c r="A698" s="15" t="s">
        <v>18231</v>
      </c>
      <c r="B698" s="15" t="s">
        <v>14251</v>
      </c>
      <c r="C698" s="15" t="s">
        <v>19576</v>
      </c>
      <c r="D698" s="15">
        <v>5.0</v>
      </c>
      <c r="E698" s="15">
        <v>28.0</v>
      </c>
      <c r="F698" s="15" t="s">
        <v>19577</v>
      </c>
    </row>
    <row r="699">
      <c r="A699" s="15" t="s">
        <v>18232</v>
      </c>
      <c r="B699" s="15" t="s">
        <v>14254</v>
      </c>
      <c r="C699" s="15" t="s">
        <v>19578</v>
      </c>
      <c r="D699" s="15">
        <v>5.0</v>
      </c>
      <c r="E699" s="15">
        <v>29.0</v>
      </c>
      <c r="F699" s="15" t="s">
        <v>19579</v>
      </c>
    </row>
    <row r="700">
      <c r="A700" s="15" t="s">
        <v>18233</v>
      </c>
      <c r="B700" s="15" t="s">
        <v>14257</v>
      </c>
      <c r="C700" s="15" t="s">
        <v>19580</v>
      </c>
      <c r="D700" s="15">
        <v>5.0</v>
      </c>
      <c r="E700" s="15">
        <v>30.0</v>
      </c>
      <c r="F700" s="15" t="s">
        <v>19581</v>
      </c>
    </row>
    <row r="701">
      <c r="A701" s="15" t="s">
        <v>18234</v>
      </c>
      <c r="B701" s="15" t="s">
        <v>14259</v>
      </c>
      <c r="C701" s="15" t="s">
        <v>19582</v>
      </c>
      <c r="D701" s="15">
        <v>5.0</v>
      </c>
      <c r="E701" s="15">
        <v>31.0</v>
      </c>
      <c r="F701" s="15" t="s">
        <v>19583</v>
      </c>
    </row>
    <row r="702">
      <c r="A702" s="15" t="s">
        <v>18235</v>
      </c>
      <c r="B702" s="15" t="s">
        <v>14262</v>
      </c>
      <c r="C702" s="15" t="s">
        <v>19584</v>
      </c>
      <c r="D702" s="15">
        <v>5.0</v>
      </c>
      <c r="E702" s="15">
        <v>32.0</v>
      </c>
      <c r="F702" s="15" t="s">
        <v>19585</v>
      </c>
    </row>
    <row r="703">
      <c r="A703" s="15" t="s">
        <v>18236</v>
      </c>
      <c r="B703" s="15" t="s">
        <v>14264</v>
      </c>
      <c r="C703" s="15" t="s">
        <v>19586</v>
      </c>
      <c r="D703" s="15">
        <v>5.0</v>
      </c>
      <c r="E703" s="15">
        <v>33.0</v>
      </c>
      <c r="F703" s="15" t="s">
        <v>14264</v>
      </c>
    </row>
    <row r="704">
      <c r="A704" s="15" t="s">
        <v>18237</v>
      </c>
      <c r="B704" s="15" t="s">
        <v>14267</v>
      </c>
      <c r="C704" s="15" t="s">
        <v>19587</v>
      </c>
      <c r="D704" s="15">
        <v>5.0</v>
      </c>
      <c r="E704" s="15">
        <v>34.0</v>
      </c>
      <c r="F704" s="15" t="s">
        <v>19588</v>
      </c>
    </row>
    <row r="705">
      <c r="A705" s="15" t="s">
        <v>18238</v>
      </c>
      <c r="B705" s="15" t="s">
        <v>14270</v>
      </c>
      <c r="C705" s="15" t="s">
        <v>19589</v>
      </c>
      <c r="D705" s="15">
        <v>5.0</v>
      </c>
      <c r="E705" s="15">
        <v>35.0</v>
      </c>
      <c r="F705" s="15" t="s">
        <v>19590</v>
      </c>
    </row>
    <row r="706">
      <c r="A706" s="15" t="s">
        <v>18239</v>
      </c>
      <c r="B706" s="15" t="s">
        <v>14273</v>
      </c>
      <c r="C706" s="15" t="s">
        <v>19591</v>
      </c>
      <c r="D706" s="15">
        <v>5.0</v>
      </c>
      <c r="E706" s="15">
        <v>36.0</v>
      </c>
      <c r="F706" s="15" t="s">
        <v>19592</v>
      </c>
    </row>
    <row r="707">
      <c r="A707" s="15" t="s">
        <v>18240</v>
      </c>
      <c r="B707" s="15" t="s">
        <v>14275</v>
      </c>
      <c r="C707" s="15" t="s">
        <v>19593</v>
      </c>
      <c r="D707" s="15">
        <v>5.0</v>
      </c>
      <c r="E707" s="15">
        <v>37.0</v>
      </c>
      <c r="F707" s="15" t="s">
        <v>19594</v>
      </c>
    </row>
    <row r="708">
      <c r="A708" s="15" t="s">
        <v>18241</v>
      </c>
      <c r="B708" s="15" t="s">
        <v>14278</v>
      </c>
      <c r="C708" s="15" t="s">
        <v>19595</v>
      </c>
      <c r="D708" s="15">
        <v>5.0</v>
      </c>
      <c r="E708" s="15">
        <v>38.0</v>
      </c>
      <c r="F708" s="15" t="s">
        <v>19596</v>
      </c>
    </row>
    <row r="709">
      <c r="A709" s="15" t="s">
        <v>18242</v>
      </c>
      <c r="B709" s="15" t="s">
        <v>14281</v>
      </c>
      <c r="C709" s="15" t="s">
        <v>19597</v>
      </c>
      <c r="D709" s="15">
        <v>5.0</v>
      </c>
      <c r="E709" s="15">
        <v>39.0</v>
      </c>
      <c r="F709" s="15" t="s">
        <v>19598</v>
      </c>
    </row>
    <row r="710">
      <c r="A710" s="15" t="s">
        <v>18243</v>
      </c>
      <c r="B710" s="15" t="s">
        <v>14284</v>
      </c>
      <c r="C710" s="15" t="s">
        <v>19599</v>
      </c>
      <c r="D710" s="15">
        <v>5.0</v>
      </c>
      <c r="E710" s="15">
        <v>40.0</v>
      </c>
      <c r="F710" s="15" t="s">
        <v>14284</v>
      </c>
    </row>
    <row r="711">
      <c r="A711" s="15" t="s">
        <v>18244</v>
      </c>
      <c r="B711" s="15" t="s">
        <v>14287</v>
      </c>
      <c r="C711" s="15" t="s">
        <v>19600</v>
      </c>
      <c r="D711" s="15">
        <v>5.0</v>
      </c>
      <c r="E711" s="15">
        <v>41.0</v>
      </c>
      <c r="F711" s="15" t="s">
        <v>14287</v>
      </c>
    </row>
    <row r="712">
      <c r="A712" s="15" t="s">
        <v>18245</v>
      </c>
      <c r="B712" s="15" t="s">
        <v>14289</v>
      </c>
      <c r="C712" s="15" t="s">
        <v>19601</v>
      </c>
      <c r="D712" s="15">
        <v>5.0</v>
      </c>
      <c r="E712" s="15">
        <v>42.0</v>
      </c>
      <c r="F712" s="15" t="s">
        <v>19602</v>
      </c>
    </row>
    <row r="713">
      <c r="A713" s="15" t="s">
        <v>18246</v>
      </c>
      <c r="B713" s="15" t="s">
        <v>14291</v>
      </c>
      <c r="C713" s="15" t="s">
        <v>19603</v>
      </c>
      <c r="D713" s="15">
        <v>5.0</v>
      </c>
      <c r="E713" s="15">
        <v>43.0</v>
      </c>
      <c r="F713" s="15" t="s">
        <v>14291</v>
      </c>
    </row>
    <row r="714">
      <c r="A714" s="15" t="s">
        <v>18247</v>
      </c>
      <c r="B714" s="15" t="s">
        <v>14293</v>
      </c>
      <c r="C714" s="15" t="s">
        <v>19604</v>
      </c>
      <c r="D714" s="15">
        <v>5.0</v>
      </c>
      <c r="E714" s="15">
        <v>44.0</v>
      </c>
      <c r="F714" s="15" t="s">
        <v>14293</v>
      </c>
    </row>
    <row r="715">
      <c r="A715" s="15" t="s">
        <v>18248</v>
      </c>
      <c r="B715" s="15" t="s">
        <v>14295</v>
      </c>
      <c r="C715" s="15" t="s">
        <v>19605</v>
      </c>
      <c r="D715" s="15">
        <v>5.0</v>
      </c>
      <c r="E715" s="15">
        <v>45.0</v>
      </c>
      <c r="F715" s="15" t="s">
        <v>14295</v>
      </c>
    </row>
    <row r="716">
      <c r="A716" s="15" t="s">
        <v>18249</v>
      </c>
      <c r="B716" s="15" t="s">
        <v>14297</v>
      </c>
      <c r="C716" s="15" t="s">
        <v>19606</v>
      </c>
      <c r="D716" s="15">
        <v>5.0</v>
      </c>
      <c r="E716" s="15">
        <v>46.0</v>
      </c>
      <c r="F716" s="15" t="s">
        <v>14297</v>
      </c>
    </row>
    <row r="717">
      <c r="A717" s="15" t="s">
        <v>18250</v>
      </c>
      <c r="B717" s="15" t="s">
        <v>14299</v>
      </c>
      <c r="C717" s="15" t="s">
        <v>19607</v>
      </c>
      <c r="D717" s="15">
        <v>5.0</v>
      </c>
      <c r="E717" s="15">
        <v>47.0</v>
      </c>
      <c r="F717" s="15" t="s">
        <v>14299</v>
      </c>
    </row>
    <row r="718">
      <c r="A718" s="15" t="s">
        <v>18251</v>
      </c>
      <c r="B718" s="15" t="s">
        <v>14301</v>
      </c>
      <c r="C718" s="15" t="s">
        <v>19608</v>
      </c>
      <c r="D718" s="15">
        <v>5.0</v>
      </c>
      <c r="E718" s="15">
        <v>48.0</v>
      </c>
      <c r="F718" s="15" t="s">
        <v>14301</v>
      </c>
    </row>
    <row r="719">
      <c r="A719" s="15" t="s">
        <v>18252</v>
      </c>
      <c r="B719" s="15" t="s">
        <v>14303</v>
      </c>
      <c r="C719" s="15" t="s">
        <v>19609</v>
      </c>
      <c r="D719" s="15">
        <v>5.0</v>
      </c>
      <c r="E719" s="15">
        <v>49.0</v>
      </c>
      <c r="F719" s="15" t="s">
        <v>14303</v>
      </c>
    </row>
    <row r="720">
      <c r="A720" s="15" t="s">
        <v>18253</v>
      </c>
      <c r="B720" s="15" t="s">
        <v>14305</v>
      </c>
      <c r="C720" s="15" t="s">
        <v>19610</v>
      </c>
      <c r="D720" s="15">
        <v>5.0</v>
      </c>
      <c r="E720" s="15">
        <v>50.0</v>
      </c>
      <c r="F720" s="15" t="s">
        <v>14305</v>
      </c>
    </row>
    <row r="721">
      <c r="A721" s="15" t="s">
        <v>18254</v>
      </c>
      <c r="B721" s="15" t="s">
        <v>14307</v>
      </c>
      <c r="C721" s="15" t="s">
        <v>19611</v>
      </c>
      <c r="D721" s="15">
        <v>5.0</v>
      </c>
      <c r="E721" s="15">
        <v>51.0</v>
      </c>
      <c r="F721" s="15" t="s">
        <v>14307</v>
      </c>
    </row>
    <row r="722">
      <c r="A722" s="15" t="s">
        <v>18255</v>
      </c>
      <c r="B722" s="15" t="s">
        <v>14309</v>
      </c>
      <c r="C722" s="15" t="s">
        <v>19612</v>
      </c>
      <c r="D722" s="15">
        <v>5.0</v>
      </c>
      <c r="E722" s="15">
        <v>52.0</v>
      </c>
      <c r="F722" s="15" t="s">
        <v>19613</v>
      </c>
    </row>
    <row r="723">
      <c r="A723" s="15" t="s">
        <v>18256</v>
      </c>
      <c r="B723" s="15" t="s">
        <v>14311</v>
      </c>
      <c r="C723" s="15" t="s">
        <v>19614</v>
      </c>
      <c r="D723" s="15">
        <v>5.0</v>
      </c>
      <c r="E723" s="15">
        <v>53.0</v>
      </c>
      <c r="F723" s="15" t="s">
        <v>14311</v>
      </c>
    </row>
    <row r="724">
      <c r="A724" s="15" t="s">
        <v>18257</v>
      </c>
      <c r="B724" s="15" t="s">
        <v>14314</v>
      </c>
      <c r="C724" s="15" t="s">
        <v>19615</v>
      </c>
      <c r="D724" s="15">
        <v>5.0</v>
      </c>
      <c r="E724" s="15">
        <v>54.0</v>
      </c>
      <c r="F724" s="15" t="s">
        <v>14314</v>
      </c>
    </row>
    <row r="725">
      <c r="A725" s="15" t="s">
        <v>18258</v>
      </c>
      <c r="B725" s="15" t="s">
        <v>14318</v>
      </c>
      <c r="C725" s="15" t="s">
        <v>19616</v>
      </c>
      <c r="D725" s="15">
        <v>5.0</v>
      </c>
      <c r="E725" s="15">
        <v>55.0</v>
      </c>
      <c r="F725" s="15" t="s">
        <v>14318</v>
      </c>
    </row>
    <row r="726">
      <c r="A726" s="15" t="s">
        <v>18259</v>
      </c>
      <c r="B726" s="15" t="s">
        <v>14320</v>
      </c>
      <c r="C726" s="15" t="s">
        <v>19617</v>
      </c>
      <c r="D726" s="15">
        <v>5.0</v>
      </c>
      <c r="E726" s="15">
        <v>56.0</v>
      </c>
      <c r="F726" s="15" t="s">
        <v>14320</v>
      </c>
    </row>
    <row r="727">
      <c r="A727" s="15" t="s">
        <v>18260</v>
      </c>
      <c r="B727" s="15" t="s">
        <v>14324</v>
      </c>
      <c r="C727" s="15" t="s">
        <v>19618</v>
      </c>
      <c r="D727" s="15">
        <v>5.0</v>
      </c>
      <c r="E727" s="15">
        <v>57.0</v>
      </c>
      <c r="F727" s="15" t="s">
        <v>14324</v>
      </c>
    </row>
    <row r="728">
      <c r="A728" s="15" t="s">
        <v>18261</v>
      </c>
      <c r="B728" s="15" t="s">
        <v>14326</v>
      </c>
      <c r="C728" s="15" t="s">
        <v>19619</v>
      </c>
      <c r="D728" s="15">
        <v>5.0</v>
      </c>
      <c r="E728" s="15">
        <v>58.0</v>
      </c>
      <c r="F728" s="15" t="s">
        <v>19620</v>
      </c>
    </row>
    <row r="729">
      <c r="A729" s="15" t="s">
        <v>18262</v>
      </c>
      <c r="B729" s="15" t="s">
        <v>14328</v>
      </c>
      <c r="C729" s="15" t="s">
        <v>19621</v>
      </c>
      <c r="D729" s="15">
        <v>5.0</v>
      </c>
      <c r="E729" s="15">
        <v>59.0</v>
      </c>
      <c r="F729" s="15" t="s">
        <v>19622</v>
      </c>
    </row>
    <row r="730">
      <c r="A730" s="15" t="s">
        <v>18263</v>
      </c>
      <c r="B730" s="15" t="s">
        <v>14330</v>
      </c>
      <c r="C730" s="15" t="s">
        <v>19623</v>
      </c>
      <c r="D730" s="15">
        <v>5.0</v>
      </c>
      <c r="E730" s="15">
        <v>60.0</v>
      </c>
      <c r="F730" s="15" t="s">
        <v>19624</v>
      </c>
    </row>
    <row r="731">
      <c r="A731" s="15" t="s">
        <v>18264</v>
      </c>
      <c r="B731" s="15" t="s">
        <v>14332</v>
      </c>
      <c r="C731" s="15" t="s">
        <v>19625</v>
      </c>
      <c r="D731" s="15">
        <v>5.0</v>
      </c>
      <c r="E731" s="15">
        <v>61.0</v>
      </c>
      <c r="F731" s="15" t="s">
        <v>19626</v>
      </c>
    </row>
    <row r="732">
      <c r="A732" s="15" t="s">
        <v>18265</v>
      </c>
      <c r="B732" s="15" t="s">
        <v>14334</v>
      </c>
      <c r="C732" s="15" t="s">
        <v>19627</v>
      </c>
      <c r="D732" s="15">
        <v>5.0</v>
      </c>
      <c r="E732" s="15">
        <v>62.0</v>
      </c>
      <c r="F732" s="15" t="s">
        <v>19628</v>
      </c>
    </row>
    <row r="733">
      <c r="A733" s="15" t="s">
        <v>18266</v>
      </c>
      <c r="B733" s="15" t="s">
        <v>14336</v>
      </c>
      <c r="C733" s="15" t="s">
        <v>19629</v>
      </c>
      <c r="D733" s="15">
        <v>5.0</v>
      </c>
      <c r="E733" s="15">
        <v>63.0</v>
      </c>
      <c r="F733" s="15" t="s">
        <v>14336</v>
      </c>
    </row>
    <row r="734">
      <c r="A734" s="15" t="s">
        <v>18267</v>
      </c>
      <c r="B734" s="15" t="s">
        <v>14338</v>
      </c>
      <c r="C734" s="15" t="s">
        <v>19630</v>
      </c>
      <c r="D734" s="15">
        <v>5.0</v>
      </c>
      <c r="E734" s="15">
        <v>64.0</v>
      </c>
      <c r="F734" s="15" t="s">
        <v>19631</v>
      </c>
    </row>
    <row r="735">
      <c r="A735" s="15" t="s">
        <v>18268</v>
      </c>
      <c r="B735" s="15" t="s">
        <v>14340</v>
      </c>
      <c r="C735" s="15" t="s">
        <v>19632</v>
      </c>
      <c r="D735" s="15">
        <v>5.0</v>
      </c>
      <c r="E735" s="15">
        <v>65.0</v>
      </c>
      <c r="F735" s="15" t="s">
        <v>14340</v>
      </c>
    </row>
    <row r="736">
      <c r="A736" s="15" t="s">
        <v>18269</v>
      </c>
      <c r="B736" s="15" t="s">
        <v>14342</v>
      </c>
      <c r="C736" s="15" t="s">
        <v>19633</v>
      </c>
      <c r="D736" s="15">
        <v>5.0</v>
      </c>
      <c r="E736" s="15">
        <v>66.0</v>
      </c>
      <c r="F736" s="15" t="s">
        <v>14342</v>
      </c>
    </row>
    <row r="737">
      <c r="A737" s="15" t="s">
        <v>18270</v>
      </c>
      <c r="B737" s="15" t="s">
        <v>14344</v>
      </c>
      <c r="C737" s="15" t="s">
        <v>19634</v>
      </c>
      <c r="D737" s="15">
        <v>5.0</v>
      </c>
      <c r="E737" s="15">
        <v>67.0</v>
      </c>
      <c r="F737" s="15" t="s">
        <v>19635</v>
      </c>
    </row>
    <row r="738">
      <c r="A738" s="15" t="s">
        <v>18271</v>
      </c>
      <c r="B738" s="15" t="s">
        <v>14346</v>
      </c>
      <c r="C738" s="15" t="s">
        <v>19636</v>
      </c>
      <c r="D738" s="15">
        <v>5.0</v>
      </c>
      <c r="E738" s="15">
        <v>68.0</v>
      </c>
      <c r="F738" s="15" t="s">
        <v>19637</v>
      </c>
    </row>
    <row r="739">
      <c r="A739" s="15" t="s">
        <v>18272</v>
      </c>
      <c r="B739" s="15" t="s">
        <v>14348</v>
      </c>
      <c r="C739" s="15" t="s">
        <v>19638</v>
      </c>
      <c r="D739" s="15">
        <v>5.0</v>
      </c>
      <c r="E739" s="15">
        <v>69.0</v>
      </c>
      <c r="F739" s="15" t="s">
        <v>19639</v>
      </c>
    </row>
    <row r="740">
      <c r="A740" s="15" t="s">
        <v>18273</v>
      </c>
      <c r="B740" s="15" t="s">
        <v>14350</v>
      </c>
      <c r="C740" s="15" t="s">
        <v>19640</v>
      </c>
      <c r="D740" s="15">
        <v>5.0</v>
      </c>
      <c r="E740" s="15">
        <v>70.0</v>
      </c>
      <c r="F740" s="15" t="s">
        <v>19641</v>
      </c>
    </row>
    <row r="741">
      <c r="A741" s="15" t="s">
        <v>18274</v>
      </c>
      <c r="B741" s="15" t="s">
        <v>14352</v>
      </c>
      <c r="C741" s="15" t="s">
        <v>19642</v>
      </c>
      <c r="D741" s="15">
        <v>5.0</v>
      </c>
      <c r="E741" s="15">
        <v>71.0</v>
      </c>
      <c r="F741" s="15" t="s">
        <v>19643</v>
      </c>
    </row>
    <row r="742">
      <c r="A742" s="15" t="s">
        <v>18275</v>
      </c>
      <c r="B742" s="15" t="s">
        <v>14354</v>
      </c>
      <c r="C742" s="15" t="s">
        <v>19644</v>
      </c>
      <c r="D742" s="15">
        <v>5.0</v>
      </c>
      <c r="E742" s="15">
        <v>72.0</v>
      </c>
      <c r="F742" s="15" t="s">
        <v>19645</v>
      </c>
    </row>
    <row r="743">
      <c r="A743" s="15" t="s">
        <v>18276</v>
      </c>
      <c r="B743" s="15" t="s">
        <v>14356</v>
      </c>
      <c r="C743" s="15" t="s">
        <v>19646</v>
      </c>
      <c r="D743" s="15">
        <v>5.0</v>
      </c>
      <c r="E743" s="15">
        <v>73.0</v>
      </c>
      <c r="F743" s="15" t="s">
        <v>19647</v>
      </c>
    </row>
    <row r="744">
      <c r="A744" s="15" t="s">
        <v>18277</v>
      </c>
      <c r="B744" s="15" t="s">
        <v>14359</v>
      </c>
      <c r="C744" s="15" t="s">
        <v>19648</v>
      </c>
      <c r="D744" s="15">
        <v>5.0</v>
      </c>
      <c r="E744" s="15">
        <v>74.0</v>
      </c>
      <c r="F744" s="15" t="s">
        <v>19649</v>
      </c>
    </row>
    <row r="745">
      <c r="A745" s="15" t="s">
        <v>18278</v>
      </c>
      <c r="B745" s="15" t="s">
        <v>14363</v>
      </c>
      <c r="C745" s="15" t="s">
        <v>19650</v>
      </c>
      <c r="D745" s="15">
        <v>5.0</v>
      </c>
      <c r="E745" s="15">
        <v>75.0</v>
      </c>
      <c r="F745" s="15" t="s">
        <v>19651</v>
      </c>
    </row>
    <row r="746">
      <c r="A746" s="15" t="s">
        <v>18279</v>
      </c>
      <c r="B746" s="15" t="s">
        <v>14365</v>
      </c>
      <c r="C746" s="15" t="s">
        <v>19652</v>
      </c>
      <c r="D746" s="15">
        <v>5.0</v>
      </c>
      <c r="E746" s="15">
        <v>76.0</v>
      </c>
      <c r="F746" s="15" t="s">
        <v>19653</v>
      </c>
    </row>
    <row r="747">
      <c r="A747" s="15" t="s">
        <v>18280</v>
      </c>
      <c r="B747" s="15" t="s">
        <v>14368</v>
      </c>
      <c r="C747" s="15" t="s">
        <v>19654</v>
      </c>
      <c r="D747" s="15">
        <v>5.0</v>
      </c>
      <c r="E747" s="15">
        <v>77.0</v>
      </c>
      <c r="F747" s="15" t="s">
        <v>19655</v>
      </c>
    </row>
    <row r="748">
      <c r="A748" s="15" t="s">
        <v>18281</v>
      </c>
      <c r="B748" s="15" t="s">
        <v>14371</v>
      </c>
      <c r="C748" s="15" t="s">
        <v>19656</v>
      </c>
      <c r="D748" s="15">
        <v>5.0</v>
      </c>
      <c r="E748" s="15">
        <v>78.0</v>
      </c>
      <c r="F748" s="15" t="s">
        <v>19657</v>
      </c>
    </row>
    <row r="749">
      <c r="A749" s="15" t="s">
        <v>18282</v>
      </c>
      <c r="B749" s="15" t="s">
        <v>14375</v>
      </c>
      <c r="C749" s="15" t="s">
        <v>19658</v>
      </c>
      <c r="D749" s="15">
        <v>5.0</v>
      </c>
      <c r="E749" s="15">
        <v>79.0</v>
      </c>
      <c r="F749" s="15" t="s">
        <v>14375</v>
      </c>
    </row>
    <row r="750">
      <c r="A750" s="15" t="s">
        <v>18283</v>
      </c>
      <c r="B750" s="15" t="s">
        <v>14379</v>
      </c>
      <c r="C750" s="15" t="s">
        <v>19659</v>
      </c>
      <c r="D750" s="15">
        <v>5.0</v>
      </c>
      <c r="E750" s="15">
        <v>80.0</v>
      </c>
      <c r="F750" s="15" t="s">
        <v>14379</v>
      </c>
    </row>
    <row r="751">
      <c r="A751" s="15" t="s">
        <v>18284</v>
      </c>
      <c r="B751" s="15" t="s">
        <v>14383</v>
      </c>
      <c r="C751" s="15" t="s">
        <v>19660</v>
      </c>
      <c r="D751" s="15">
        <v>5.0</v>
      </c>
      <c r="E751" s="15">
        <v>81.0</v>
      </c>
      <c r="F751" s="15" t="s">
        <v>19661</v>
      </c>
    </row>
    <row r="752">
      <c r="A752" s="15" t="s">
        <v>18285</v>
      </c>
      <c r="B752" s="15" t="s">
        <v>14387</v>
      </c>
      <c r="C752" s="15" t="s">
        <v>19662</v>
      </c>
      <c r="D752" s="15">
        <v>5.0</v>
      </c>
      <c r="E752" s="15">
        <v>82.0</v>
      </c>
      <c r="F752" s="15" t="s">
        <v>14387</v>
      </c>
    </row>
    <row r="753">
      <c r="A753" s="15" t="s">
        <v>18286</v>
      </c>
      <c r="B753" s="15" t="s">
        <v>14390</v>
      </c>
      <c r="C753" s="15" t="s">
        <v>19663</v>
      </c>
      <c r="D753" s="15">
        <v>5.0</v>
      </c>
      <c r="E753" s="15">
        <v>83.0</v>
      </c>
      <c r="F753" s="15" t="s">
        <v>19664</v>
      </c>
    </row>
    <row r="754">
      <c r="A754" s="15" t="s">
        <v>18287</v>
      </c>
      <c r="B754" s="15" t="s">
        <v>14393</v>
      </c>
      <c r="C754" s="15" t="s">
        <v>19665</v>
      </c>
      <c r="D754" s="15">
        <v>5.0</v>
      </c>
      <c r="E754" s="15">
        <v>84.0</v>
      </c>
      <c r="F754" s="15" t="s">
        <v>19666</v>
      </c>
    </row>
    <row r="755">
      <c r="A755" s="15" t="s">
        <v>18288</v>
      </c>
      <c r="B755" s="15" t="s">
        <v>14396</v>
      </c>
      <c r="C755" s="15" t="s">
        <v>19667</v>
      </c>
      <c r="D755" s="15">
        <v>5.0</v>
      </c>
      <c r="E755" s="15">
        <v>85.0</v>
      </c>
      <c r="F755" s="15" t="s">
        <v>19668</v>
      </c>
    </row>
    <row r="756">
      <c r="A756" s="15" t="s">
        <v>18289</v>
      </c>
      <c r="B756" s="15" t="s">
        <v>14399</v>
      </c>
      <c r="C756" s="15" t="s">
        <v>19669</v>
      </c>
      <c r="D756" s="15">
        <v>5.0</v>
      </c>
      <c r="E756" s="15">
        <v>86.0</v>
      </c>
      <c r="F756" s="15" t="s">
        <v>14399</v>
      </c>
    </row>
    <row r="757">
      <c r="A757" s="15" t="s">
        <v>18290</v>
      </c>
      <c r="B757" s="15" t="s">
        <v>14402</v>
      </c>
      <c r="C757" s="15" t="s">
        <v>19670</v>
      </c>
      <c r="D757" s="15">
        <v>5.0</v>
      </c>
      <c r="E757" s="15">
        <v>87.0</v>
      </c>
      <c r="F757" s="15" t="s">
        <v>19671</v>
      </c>
    </row>
    <row r="758">
      <c r="A758" s="15" t="s">
        <v>18291</v>
      </c>
      <c r="B758" s="15" t="s">
        <v>14405</v>
      </c>
      <c r="C758" s="15" t="s">
        <v>19672</v>
      </c>
      <c r="D758" s="15">
        <v>5.0</v>
      </c>
      <c r="E758" s="15">
        <v>88.0</v>
      </c>
      <c r="F758" s="15" t="s">
        <v>19673</v>
      </c>
    </row>
    <row r="759">
      <c r="A759" s="15" t="s">
        <v>18292</v>
      </c>
      <c r="B759" s="15" t="s">
        <v>14408</v>
      </c>
      <c r="C759" s="15" t="s">
        <v>19674</v>
      </c>
      <c r="D759" s="15">
        <v>5.0</v>
      </c>
      <c r="E759" s="15">
        <v>89.0</v>
      </c>
      <c r="F759" s="15" t="s">
        <v>19675</v>
      </c>
    </row>
    <row r="760">
      <c r="A760" s="15" t="s">
        <v>18293</v>
      </c>
      <c r="B760" s="15" t="s">
        <v>14411</v>
      </c>
      <c r="C760" s="15" t="s">
        <v>19676</v>
      </c>
      <c r="D760" s="15">
        <v>5.0</v>
      </c>
      <c r="E760" s="15">
        <v>90.0</v>
      </c>
      <c r="F760" s="15" t="s">
        <v>19677</v>
      </c>
    </row>
    <row r="761">
      <c r="A761" s="15" t="s">
        <v>18294</v>
      </c>
      <c r="B761" s="15" t="s">
        <v>14414</v>
      </c>
      <c r="C761" s="15" t="s">
        <v>19678</v>
      </c>
      <c r="D761" s="15">
        <v>5.0</v>
      </c>
      <c r="E761" s="15">
        <v>91.0</v>
      </c>
      <c r="F761" s="15" t="s">
        <v>19679</v>
      </c>
    </row>
    <row r="762">
      <c r="A762" s="15" t="s">
        <v>18295</v>
      </c>
      <c r="B762" s="15" t="s">
        <v>5136</v>
      </c>
      <c r="C762" s="15" t="s">
        <v>19680</v>
      </c>
      <c r="D762" s="15">
        <v>5.0</v>
      </c>
      <c r="E762" s="15">
        <v>92.0</v>
      </c>
      <c r="F762" s="15" t="s">
        <v>5136</v>
      </c>
    </row>
    <row r="763">
      <c r="A763" s="15" t="s">
        <v>18296</v>
      </c>
      <c r="B763" s="15" t="s">
        <v>14419</v>
      </c>
      <c r="C763" s="15" t="s">
        <v>19681</v>
      </c>
      <c r="D763" s="15">
        <v>5.0</v>
      </c>
      <c r="E763" s="15">
        <v>93.0</v>
      </c>
      <c r="F763" s="15" t="s">
        <v>14419</v>
      </c>
    </row>
    <row r="764">
      <c r="A764" s="15" t="s">
        <v>18297</v>
      </c>
      <c r="B764" s="15" t="s">
        <v>14422</v>
      </c>
      <c r="C764" s="15" t="s">
        <v>19682</v>
      </c>
      <c r="D764" s="15">
        <v>5.0</v>
      </c>
      <c r="E764" s="15">
        <v>94.0</v>
      </c>
      <c r="F764" s="15" t="s">
        <v>19683</v>
      </c>
    </row>
    <row r="765">
      <c r="A765" s="15" t="s">
        <v>18298</v>
      </c>
      <c r="B765" s="15" t="s">
        <v>14425</v>
      </c>
      <c r="C765" s="15" t="s">
        <v>19684</v>
      </c>
      <c r="D765" s="15">
        <v>5.0</v>
      </c>
      <c r="E765" s="15">
        <v>95.0</v>
      </c>
      <c r="F765" s="15" t="s">
        <v>19685</v>
      </c>
    </row>
    <row r="766">
      <c r="A766" s="15" t="s">
        <v>18299</v>
      </c>
      <c r="B766" s="15" t="s">
        <v>14427</v>
      </c>
      <c r="C766" s="15" t="s">
        <v>19686</v>
      </c>
      <c r="D766" s="15">
        <v>5.0</v>
      </c>
      <c r="E766" s="15">
        <v>96.0</v>
      </c>
      <c r="F766" s="15" t="s">
        <v>19687</v>
      </c>
    </row>
    <row r="767">
      <c r="A767" s="15" t="s">
        <v>18300</v>
      </c>
      <c r="B767" s="15" t="s">
        <v>5172</v>
      </c>
      <c r="C767" s="15" t="s">
        <v>19688</v>
      </c>
      <c r="D767" s="15">
        <v>5.0</v>
      </c>
      <c r="E767" s="15">
        <v>97.0</v>
      </c>
      <c r="F767" s="15" t="s">
        <v>5172</v>
      </c>
    </row>
    <row r="768">
      <c r="A768" s="15" t="s">
        <v>18301</v>
      </c>
      <c r="B768" s="15" t="s">
        <v>14433</v>
      </c>
      <c r="C768" s="15" t="s">
        <v>19689</v>
      </c>
      <c r="D768" s="15">
        <v>5.0</v>
      </c>
      <c r="E768" s="15">
        <v>98.0</v>
      </c>
      <c r="F768" s="15" t="s">
        <v>14433</v>
      </c>
    </row>
    <row r="769">
      <c r="A769" s="15" t="s">
        <v>18302</v>
      </c>
      <c r="B769" s="15" t="s">
        <v>14436</v>
      </c>
      <c r="C769" s="15" t="s">
        <v>19690</v>
      </c>
      <c r="D769" s="15">
        <v>5.0</v>
      </c>
      <c r="E769" s="15">
        <v>99.0</v>
      </c>
      <c r="F769" s="15" t="s">
        <v>19691</v>
      </c>
    </row>
    <row r="770">
      <c r="A770" s="15" t="s">
        <v>18303</v>
      </c>
      <c r="B770" s="15" t="s">
        <v>14439</v>
      </c>
      <c r="C770" s="15" t="s">
        <v>19692</v>
      </c>
      <c r="D770" s="15">
        <v>5.0</v>
      </c>
      <c r="E770" s="15">
        <v>100.0</v>
      </c>
      <c r="F770" s="15" t="s">
        <v>19693</v>
      </c>
    </row>
    <row r="771">
      <c r="A771" s="15" t="s">
        <v>18304</v>
      </c>
      <c r="B771" s="15" t="s">
        <v>14441</v>
      </c>
      <c r="C771" s="15" t="s">
        <v>19694</v>
      </c>
      <c r="D771" s="15">
        <v>5.0</v>
      </c>
      <c r="E771" s="15">
        <v>101.0</v>
      </c>
      <c r="F771" s="15" t="s">
        <v>19695</v>
      </c>
    </row>
    <row r="772">
      <c r="A772" s="15" t="s">
        <v>18305</v>
      </c>
      <c r="B772" s="15" t="s">
        <v>14444</v>
      </c>
      <c r="C772" s="15" t="s">
        <v>19696</v>
      </c>
      <c r="D772" s="15">
        <v>5.0</v>
      </c>
      <c r="E772" s="15">
        <v>102.0</v>
      </c>
      <c r="F772" s="15" t="s">
        <v>14444</v>
      </c>
    </row>
    <row r="773">
      <c r="A773" s="15" t="s">
        <v>18306</v>
      </c>
      <c r="B773" s="15" t="s">
        <v>14447</v>
      </c>
      <c r="C773" s="15" t="s">
        <v>19697</v>
      </c>
      <c r="D773" s="15">
        <v>5.0</v>
      </c>
      <c r="E773" s="15">
        <v>103.0</v>
      </c>
      <c r="F773" s="15" t="s">
        <v>14447</v>
      </c>
    </row>
    <row r="774">
      <c r="A774" s="15" t="s">
        <v>18307</v>
      </c>
      <c r="B774" s="15" t="s">
        <v>14450</v>
      </c>
      <c r="C774" s="15" t="s">
        <v>19698</v>
      </c>
      <c r="D774" s="15">
        <v>5.0</v>
      </c>
      <c r="E774" s="15">
        <v>104.0</v>
      </c>
      <c r="F774" s="15" t="s">
        <v>14450</v>
      </c>
    </row>
    <row r="775">
      <c r="A775" s="15" t="s">
        <v>18308</v>
      </c>
      <c r="B775" s="15" t="s">
        <v>14453</v>
      </c>
      <c r="C775" s="15" t="s">
        <v>19699</v>
      </c>
      <c r="D775" s="15">
        <v>5.0</v>
      </c>
      <c r="E775" s="15">
        <v>105.0</v>
      </c>
      <c r="F775" s="15" t="s">
        <v>14453</v>
      </c>
    </row>
    <row r="776">
      <c r="A776" s="15" t="s">
        <v>18309</v>
      </c>
      <c r="B776" s="15" t="s">
        <v>14456</v>
      </c>
      <c r="C776" s="15" t="s">
        <v>19700</v>
      </c>
      <c r="D776" s="15">
        <v>5.0</v>
      </c>
      <c r="E776" s="15">
        <v>106.0</v>
      </c>
      <c r="F776" s="15" t="s">
        <v>14456</v>
      </c>
    </row>
    <row r="777">
      <c r="A777" s="15" t="s">
        <v>18310</v>
      </c>
      <c r="B777" s="15" t="s">
        <v>14459</v>
      </c>
      <c r="C777" s="15" t="s">
        <v>19701</v>
      </c>
      <c r="D777" s="15">
        <v>5.0</v>
      </c>
      <c r="E777" s="15">
        <v>107.0</v>
      </c>
      <c r="F777" s="15" t="s">
        <v>14459</v>
      </c>
    </row>
    <row r="778">
      <c r="A778" s="15" t="s">
        <v>18311</v>
      </c>
      <c r="B778" s="15" t="s">
        <v>14462</v>
      </c>
      <c r="C778" s="15" t="s">
        <v>19702</v>
      </c>
      <c r="D778" s="15">
        <v>5.0</v>
      </c>
      <c r="E778" s="15">
        <v>108.0</v>
      </c>
      <c r="F778" s="15" t="s">
        <v>14462</v>
      </c>
    </row>
    <row r="779">
      <c r="A779" s="15" t="s">
        <v>18312</v>
      </c>
      <c r="B779" s="15" t="s">
        <v>14465</v>
      </c>
      <c r="C779" s="15" t="s">
        <v>19703</v>
      </c>
      <c r="D779" s="15">
        <v>5.0</v>
      </c>
      <c r="E779" s="15">
        <v>109.0</v>
      </c>
      <c r="F779" s="15" t="s">
        <v>14465</v>
      </c>
    </row>
    <row r="780">
      <c r="A780" s="15" t="s">
        <v>18313</v>
      </c>
      <c r="B780" s="15" t="s">
        <v>14468</v>
      </c>
      <c r="C780" s="15" t="s">
        <v>19704</v>
      </c>
      <c r="D780" s="15">
        <v>5.0</v>
      </c>
      <c r="E780" s="15">
        <v>110.0</v>
      </c>
      <c r="F780" s="15" t="s">
        <v>14468</v>
      </c>
    </row>
    <row r="781">
      <c r="A781" s="15" t="s">
        <v>18314</v>
      </c>
      <c r="B781" s="15" t="s">
        <v>14471</v>
      </c>
      <c r="C781" s="15" t="s">
        <v>19705</v>
      </c>
      <c r="D781" s="15">
        <v>5.0</v>
      </c>
      <c r="E781" s="15">
        <v>111.0</v>
      </c>
      <c r="F781" s="15" t="s">
        <v>14471</v>
      </c>
    </row>
    <row r="782">
      <c r="A782" s="15" t="s">
        <v>18315</v>
      </c>
      <c r="B782" s="15" t="s">
        <v>14474</v>
      </c>
      <c r="C782" s="15" t="s">
        <v>19706</v>
      </c>
      <c r="D782" s="15">
        <v>5.0</v>
      </c>
      <c r="E782" s="15">
        <v>112.0</v>
      </c>
      <c r="F782" s="15" t="s">
        <v>14474</v>
      </c>
    </row>
    <row r="783">
      <c r="A783" s="15" t="s">
        <v>18316</v>
      </c>
      <c r="B783" s="15" t="s">
        <v>14477</v>
      </c>
      <c r="C783" s="15" t="s">
        <v>19707</v>
      </c>
      <c r="D783" s="15">
        <v>5.0</v>
      </c>
      <c r="E783" s="15">
        <v>113.0</v>
      </c>
      <c r="F783" s="15" t="s">
        <v>19708</v>
      </c>
    </row>
    <row r="784">
      <c r="A784" s="15" t="s">
        <v>18317</v>
      </c>
      <c r="B784" s="15" t="s">
        <v>14481</v>
      </c>
      <c r="C784" s="15" t="s">
        <v>19709</v>
      </c>
      <c r="D784" s="15">
        <v>5.0</v>
      </c>
      <c r="E784" s="15">
        <v>114.0</v>
      </c>
      <c r="F784" s="15" t="s">
        <v>14481</v>
      </c>
    </row>
    <row r="785">
      <c r="A785" s="15" t="s">
        <v>18318</v>
      </c>
      <c r="B785" s="15" t="s">
        <v>14484</v>
      </c>
      <c r="C785" s="15" t="s">
        <v>19710</v>
      </c>
      <c r="D785" s="15">
        <v>5.0</v>
      </c>
      <c r="E785" s="15">
        <v>115.0</v>
      </c>
      <c r="F785" s="15" t="s">
        <v>14484</v>
      </c>
    </row>
    <row r="786">
      <c r="A786" s="15" t="s">
        <v>18319</v>
      </c>
      <c r="B786" s="15" t="s">
        <v>14487</v>
      </c>
      <c r="C786" s="15" t="s">
        <v>19711</v>
      </c>
      <c r="D786" s="15">
        <v>5.0</v>
      </c>
      <c r="E786" s="15">
        <v>116.0</v>
      </c>
      <c r="F786" s="15" t="s">
        <v>19712</v>
      </c>
    </row>
    <row r="787">
      <c r="A787" s="15" t="s">
        <v>18320</v>
      </c>
      <c r="B787" s="15" t="s">
        <v>14490</v>
      </c>
      <c r="C787" s="15" t="s">
        <v>19713</v>
      </c>
      <c r="D787" s="15">
        <v>5.0</v>
      </c>
      <c r="E787" s="15">
        <v>117.0</v>
      </c>
      <c r="F787" s="15" t="s">
        <v>19714</v>
      </c>
    </row>
    <row r="788">
      <c r="A788" s="15" t="s">
        <v>18321</v>
      </c>
      <c r="B788" s="15" t="s">
        <v>14493</v>
      </c>
      <c r="C788" s="15" t="s">
        <v>19715</v>
      </c>
      <c r="D788" s="15">
        <v>5.0</v>
      </c>
      <c r="E788" s="15">
        <v>118.0</v>
      </c>
      <c r="F788" s="15" t="s">
        <v>19716</v>
      </c>
    </row>
    <row r="789">
      <c r="A789" s="15" t="s">
        <v>18322</v>
      </c>
      <c r="B789" s="15" t="s">
        <v>14496</v>
      </c>
      <c r="C789" s="15" t="s">
        <v>19717</v>
      </c>
      <c r="D789" s="15">
        <v>5.0</v>
      </c>
      <c r="E789" s="15">
        <v>119.0</v>
      </c>
      <c r="F789" s="15" t="s">
        <v>19718</v>
      </c>
    </row>
    <row r="790">
      <c r="A790" s="15" t="s">
        <v>18323</v>
      </c>
      <c r="B790" s="15" t="s">
        <v>14499</v>
      </c>
      <c r="C790" s="15" t="s">
        <v>19719</v>
      </c>
      <c r="D790" s="15">
        <v>5.0</v>
      </c>
      <c r="E790" s="15">
        <v>120.0</v>
      </c>
      <c r="F790" s="15" t="s">
        <v>19720</v>
      </c>
    </row>
    <row r="791">
      <c r="A791" s="15" t="s">
        <v>18324</v>
      </c>
      <c r="B791" s="15" t="s">
        <v>14502</v>
      </c>
      <c r="C791" s="15" t="s">
        <v>19721</v>
      </c>
      <c r="D791" s="15">
        <v>5.0</v>
      </c>
      <c r="E791" s="15">
        <v>121.0</v>
      </c>
      <c r="F791" s="15" t="s">
        <v>19722</v>
      </c>
    </row>
    <row r="792">
      <c r="A792" s="15" t="s">
        <v>18325</v>
      </c>
      <c r="B792" s="15" t="s">
        <v>14504</v>
      </c>
      <c r="C792" s="15" t="s">
        <v>19723</v>
      </c>
      <c r="D792" s="15">
        <v>5.0</v>
      </c>
      <c r="E792" s="15">
        <v>122.0</v>
      </c>
      <c r="F792" s="15" t="s">
        <v>19724</v>
      </c>
    </row>
    <row r="793">
      <c r="A793" s="15" t="s">
        <v>18326</v>
      </c>
      <c r="B793" s="15" t="s">
        <v>14506</v>
      </c>
      <c r="C793" s="15" t="s">
        <v>19725</v>
      </c>
      <c r="D793" s="15">
        <v>5.0</v>
      </c>
      <c r="E793" s="15">
        <v>123.0</v>
      </c>
      <c r="F793" s="15" t="s">
        <v>19726</v>
      </c>
    </row>
    <row r="794">
      <c r="A794" s="15" t="s">
        <v>18327</v>
      </c>
      <c r="B794" s="15" t="s">
        <v>14509</v>
      </c>
      <c r="C794" s="15" t="s">
        <v>19727</v>
      </c>
      <c r="D794" s="15">
        <v>5.0</v>
      </c>
      <c r="E794" s="15">
        <v>124.0</v>
      </c>
      <c r="F794" s="15" t="s">
        <v>19728</v>
      </c>
    </row>
    <row r="795">
      <c r="A795" s="15" t="s">
        <v>18328</v>
      </c>
      <c r="B795" s="15" t="s">
        <v>14512</v>
      </c>
      <c r="C795" s="15" t="s">
        <v>19729</v>
      </c>
      <c r="D795" s="15">
        <v>5.0</v>
      </c>
      <c r="E795" s="15">
        <v>125.0</v>
      </c>
      <c r="F795" s="15" t="s">
        <v>19730</v>
      </c>
    </row>
    <row r="796">
      <c r="A796" s="15" t="s">
        <v>18329</v>
      </c>
      <c r="B796" s="15" t="s">
        <v>14515</v>
      </c>
      <c r="C796" s="15" t="s">
        <v>19731</v>
      </c>
      <c r="D796" s="15">
        <v>5.0</v>
      </c>
      <c r="E796" s="15">
        <v>126.0</v>
      </c>
      <c r="F796" s="15" t="s">
        <v>19732</v>
      </c>
    </row>
    <row r="797">
      <c r="A797" s="15" t="s">
        <v>18330</v>
      </c>
      <c r="B797" s="15" t="s">
        <v>14518</v>
      </c>
      <c r="C797" s="15" t="s">
        <v>19733</v>
      </c>
      <c r="D797" s="15">
        <v>5.0</v>
      </c>
      <c r="E797" s="15">
        <v>127.0</v>
      </c>
      <c r="F797" s="15" t="s">
        <v>19734</v>
      </c>
    </row>
    <row r="798">
      <c r="A798" s="15" t="s">
        <v>18331</v>
      </c>
      <c r="B798" s="15" t="s">
        <v>14521</v>
      </c>
      <c r="C798" s="15" t="s">
        <v>19735</v>
      </c>
      <c r="D798" s="15">
        <v>5.0</v>
      </c>
      <c r="E798" s="15">
        <v>128.0</v>
      </c>
      <c r="F798" s="15" t="s">
        <v>14521</v>
      </c>
    </row>
    <row r="799">
      <c r="A799" s="15" t="s">
        <v>18332</v>
      </c>
      <c r="B799" s="15" t="s">
        <v>14524</v>
      </c>
      <c r="C799" s="15" t="s">
        <v>19736</v>
      </c>
      <c r="D799" s="15">
        <v>5.0</v>
      </c>
      <c r="E799" s="15">
        <v>129.0</v>
      </c>
      <c r="F799" s="15" t="s">
        <v>19737</v>
      </c>
    </row>
    <row r="800">
      <c r="A800" s="15" t="s">
        <v>18333</v>
      </c>
      <c r="B800" s="15" t="s">
        <v>14527</v>
      </c>
      <c r="C800" s="15" t="s">
        <v>19738</v>
      </c>
      <c r="D800" s="15">
        <v>5.0</v>
      </c>
      <c r="E800" s="15">
        <v>130.0</v>
      </c>
      <c r="F800" s="15" t="s">
        <v>14527</v>
      </c>
    </row>
    <row r="801">
      <c r="A801" s="15" t="s">
        <v>18334</v>
      </c>
      <c r="B801" s="15" t="s">
        <v>14530</v>
      </c>
      <c r="C801" s="15" t="s">
        <v>19739</v>
      </c>
      <c r="D801" s="15">
        <v>5.0</v>
      </c>
      <c r="E801" s="15">
        <v>131.0</v>
      </c>
      <c r="F801" s="15" t="s">
        <v>14530</v>
      </c>
    </row>
    <row r="802">
      <c r="A802" s="15" t="s">
        <v>18335</v>
      </c>
      <c r="B802" s="15" t="s">
        <v>14533</v>
      </c>
      <c r="C802" s="15" t="s">
        <v>19740</v>
      </c>
      <c r="D802" s="15">
        <v>5.0</v>
      </c>
      <c r="E802" s="15">
        <v>132.0</v>
      </c>
      <c r="F802" s="15" t="s">
        <v>19741</v>
      </c>
    </row>
    <row r="803">
      <c r="A803" s="15" t="s">
        <v>18336</v>
      </c>
      <c r="B803" s="15" t="s">
        <v>14536</v>
      </c>
      <c r="C803" s="15" t="s">
        <v>19742</v>
      </c>
      <c r="D803" s="15">
        <v>5.0</v>
      </c>
      <c r="E803" s="15">
        <v>133.0</v>
      </c>
      <c r="F803" s="15" t="s">
        <v>19542</v>
      </c>
    </row>
    <row r="804">
      <c r="A804" s="15" t="s">
        <v>18337</v>
      </c>
      <c r="B804" s="15" t="s">
        <v>14539</v>
      </c>
      <c r="C804" s="15" t="s">
        <v>19743</v>
      </c>
      <c r="D804" s="15">
        <v>5.0</v>
      </c>
      <c r="E804" s="15">
        <v>134.0</v>
      </c>
      <c r="F804" s="15" t="s">
        <v>19744</v>
      </c>
    </row>
    <row r="805">
      <c r="A805" s="15" t="s">
        <v>18338</v>
      </c>
      <c r="B805" s="15" t="s">
        <v>14542</v>
      </c>
      <c r="C805" s="15" t="s">
        <v>19745</v>
      </c>
      <c r="D805" s="15">
        <v>5.0</v>
      </c>
      <c r="E805" s="15">
        <v>135.0</v>
      </c>
      <c r="F805" s="15" t="s">
        <v>19746</v>
      </c>
    </row>
    <row r="806">
      <c r="A806" s="15" t="s">
        <v>18339</v>
      </c>
      <c r="B806" s="15" t="s">
        <v>14545</v>
      </c>
      <c r="C806" s="15" t="s">
        <v>19747</v>
      </c>
      <c r="D806" s="15">
        <v>5.0</v>
      </c>
      <c r="E806" s="15">
        <v>136.0</v>
      </c>
      <c r="F806" s="15" t="s">
        <v>19748</v>
      </c>
    </row>
    <row r="807">
      <c r="A807" s="15" t="s">
        <v>18340</v>
      </c>
      <c r="B807" s="15" t="s">
        <v>14548</v>
      </c>
      <c r="C807" s="15" t="s">
        <v>19749</v>
      </c>
      <c r="D807" s="15">
        <v>5.0</v>
      </c>
      <c r="E807" s="15">
        <v>137.0</v>
      </c>
      <c r="F807" s="15" t="s">
        <v>19750</v>
      </c>
    </row>
    <row r="808">
      <c r="A808" s="15" t="s">
        <v>18341</v>
      </c>
      <c r="B808" s="15" t="s">
        <v>14552</v>
      </c>
      <c r="C808" s="15" t="s">
        <v>19751</v>
      </c>
      <c r="D808" s="15">
        <v>5.0</v>
      </c>
      <c r="E808" s="15">
        <v>138.0</v>
      </c>
      <c r="F808" s="15" t="s">
        <v>19752</v>
      </c>
    </row>
    <row r="809">
      <c r="A809" s="15" t="s">
        <v>18342</v>
      </c>
      <c r="B809" s="15" t="s">
        <v>14555</v>
      </c>
      <c r="C809" s="15" t="s">
        <v>19753</v>
      </c>
      <c r="D809" s="15">
        <v>5.0</v>
      </c>
      <c r="E809" s="15">
        <v>139.0</v>
      </c>
      <c r="F809" s="15" t="s">
        <v>19754</v>
      </c>
    </row>
    <row r="810">
      <c r="A810" s="15" t="s">
        <v>18343</v>
      </c>
      <c r="B810" s="15" t="s">
        <v>14557</v>
      </c>
      <c r="C810" s="15" t="s">
        <v>19755</v>
      </c>
      <c r="D810" s="15">
        <v>5.0</v>
      </c>
      <c r="E810" s="15">
        <v>140.0</v>
      </c>
      <c r="F810" s="15" t="s">
        <v>19756</v>
      </c>
    </row>
    <row r="811">
      <c r="A811" s="15" t="s">
        <v>18344</v>
      </c>
      <c r="B811" s="15" t="s">
        <v>14560</v>
      </c>
      <c r="C811" s="15" t="s">
        <v>19757</v>
      </c>
      <c r="D811" s="15">
        <v>5.0</v>
      </c>
      <c r="E811" s="15">
        <v>141.0</v>
      </c>
      <c r="F811" s="15" t="s">
        <v>19758</v>
      </c>
    </row>
    <row r="812">
      <c r="A812" s="15" t="s">
        <v>18345</v>
      </c>
      <c r="B812" s="15" t="s">
        <v>14563</v>
      </c>
      <c r="C812" s="15" t="s">
        <v>19759</v>
      </c>
      <c r="D812" s="15">
        <v>5.0</v>
      </c>
      <c r="E812" s="15">
        <v>142.0</v>
      </c>
      <c r="F812" s="15" t="s">
        <v>19760</v>
      </c>
    </row>
    <row r="813">
      <c r="A813" s="15" t="s">
        <v>18346</v>
      </c>
      <c r="B813" s="15" t="s">
        <v>14567</v>
      </c>
      <c r="C813" s="15" t="s">
        <v>19761</v>
      </c>
      <c r="D813" s="15">
        <v>5.0</v>
      </c>
      <c r="E813" s="15">
        <v>143.0</v>
      </c>
      <c r="F813" s="15" t="s">
        <v>19762</v>
      </c>
    </row>
    <row r="814">
      <c r="A814" s="15" t="s">
        <v>18347</v>
      </c>
      <c r="B814" s="15" t="s">
        <v>14570</v>
      </c>
      <c r="C814" s="15" t="s">
        <v>19763</v>
      </c>
      <c r="D814" s="15">
        <v>5.0</v>
      </c>
      <c r="E814" s="15">
        <v>144.0</v>
      </c>
      <c r="F814" s="15" t="s">
        <v>14570</v>
      </c>
    </row>
    <row r="815">
      <c r="A815" s="15" t="s">
        <v>18348</v>
      </c>
      <c r="B815" s="15" t="s">
        <v>14573</v>
      </c>
      <c r="C815" s="15" t="s">
        <v>19764</v>
      </c>
      <c r="D815" s="15">
        <v>5.0</v>
      </c>
      <c r="E815" s="15">
        <v>145.0</v>
      </c>
      <c r="F815" s="15" t="s">
        <v>19765</v>
      </c>
    </row>
    <row r="816">
      <c r="A816" s="15" t="s">
        <v>18349</v>
      </c>
      <c r="B816" s="15" t="s">
        <v>14576</v>
      </c>
      <c r="C816" s="15" t="s">
        <v>19766</v>
      </c>
      <c r="D816" s="15">
        <v>5.0</v>
      </c>
      <c r="E816" s="15">
        <v>146.0</v>
      </c>
      <c r="F816" s="15" t="s">
        <v>19767</v>
      </c>
    </row>
    <row r="817">
      <c r="A817" s="15" t="s">
        <v>18350</v>
      </c>
      <c r="B817" s="15" t="s">
        <v>14579</v>
      </c>
      <c r="C817" s="15" t="s">
        <v>19768</v>
      </c>
      <c r="D817" s="15">
        <v>5.0</v>
      </c>
      <c r="E817" s="15">
        <v>147.0</v>
      </c>
      <c r="F817" s="15" t="s">
        <v>19769</v>
      </c>
    </row>
    <row r="818">
      <c r="A818" s="15" t="s">
        <v>18351</v>
      </c>
      <c r="B818" s="15" t="s">
        <v>14582</v>
      </c>
      <c r="C818" s="15" t="s">
        <v>19770</v>
      </c>
      <c r="D818" s="15">
        <v>5.0</v>
      </c>
      <c r="E818" s="15">
        <v>148.0</v>
      </c>
      <c r="F818" s="15" t="s">
        <v>14582</v>
      </c>
    </row>
    <row r="819">
      <c r="A819" s="15" t="s">
        <v>18352</v>
      </c>
      <c r="B819" s="15" t="s">
        <v>14584</v>
      </c>
      <c r="C819" s="15" t="s">
        <v>19771</v>
      </c>
      <c r="D819" s="15">
        <v>5.0</v>
      </c>
      <c r="E819" s="15">
        <v>149.0</v>
      </c>
      <c r="F819" s="15" t="s">
        <v>19772</v>
      </c>
    </row>
    <row r="820">
      <c r="A820" s="15" t="s">
        <v>18353</v>
      </c>
      <c r="B820" s="15" t="s">
        <v>14587</v>
      </c>
      <c r="C820" s="15" t="s">
        <v>19773</v>
      </c>
      <c r="D820" s="15">
        <v>5.0</v>
      </c>
      <c r="E820" s="15">
        <v>150.0</v>
      </c>
      <c r="F820" s="15" t="s">
        <v>19774</v>
      </c>
    </row>
    <row r="821">
      <c r="A821" s="15" t="s">
        <v>18354</v>
      </c>
      <c r="B821" s="15" t="s">
        <v>14590</v>
      </c>
      <c r="C821" s="15" t="s">
        <v>19775</v>
      </c>
      <c r="D821" s="15">
        <v>5.0</v>
      </c>
      <c r="E821" s="15">
        <v>151.0</v>
      </c>
      <c r="F821" s="15" t="s">
        <v>14590</v>
      </c>
    </row>
    <row r="822">
      <c r="A822" s="15" t="s">
        <v>18355</v>
      </c>
      <c r="B822" s="15" t="s">
        <v>14593</v>
      </c>
      <c r="C822" s="15" t="s">
        <v>19776</v>
      </c>
      <c r="D822" s="15">
        <v>5.0</v>
      </c>
      <c r="E822" s="15">
        <v>152.0</v>
      </c>
      <c r="F822" s="15" t="s">
        <v>19777</v>
      </c>
    </row>
    <row r="823">
      <c r="A823" s="15" t="s">
        <v>18356</v>
      </c>
      <c r="B823" s="15" t="s">
        <v>14595</v>
      </c>
      <c r="C823" s="15" t="s">
        <v>19778</v>
      </c>
      <c r="D823" s="15">
        <v>5.0</v>
      </c>
      <c r="E823" s="15">
        <v>153.0</v>
      </c>
      <c r="F823" s="15" t="s">
        <v>14595</v>
      </c>
    </row>
    <row r="824">
      <c r="A824" s="15" t="s">
        <v>18357</v>
      </c>
      <c r="B824" s="15" t="s">
        <v>14597</v>
      </c>
      <c r="C824" s="15" t="s">
        <v>19779</v>
      </c>
      <c r="D824" s="15">
        <v>5.0</v>
      </c>
      <c r="E824" s="15">
        <v>154.0</v>
      </c>
      <c r="F824" s="15" t="s">
        <v>14597</v>
      </c>
    </row>
    <row r="825">
      <c r="A825" s="15" t="s">
        <v>18358</v>
      </c>
      <c r="B825" s="15" t="s">
        <v>14599</v>
      </c>
      <c r="C825" s="15" t="s">
        <v>19780</v>
      </c>
      <c r="D825" s="15">
        <v>5.0</v>
      </c>
      <c r="E825" s="15">
        <v>155.0</v>
      </c>
      <c r="F825" s="15" t="s">
        <v>19781</v>
      </c>
    </row>
    <row r="826">
      <c r="A826" s="15" t="s">
        <v>18359</v>
      </c>
      <c r="B826" s="15" t="s">
        <v>14601</v>
      </c>
      <c r="C826" s="15" t="s">
        <v>19782</v>
      </c>
      <c r="D826" s="15">
        <v>5.0</v>
      </c>
      <c r="E826" s="15">
        <v>156.0</v>
      </c>
      <c r="F826" s="15" t="s">
        <v>19783</v>
      </c>
    </row>
    <row r="827">
      <c r="A827" s="15" t="s">
        <v>18360</v>
      </c>
      <c r="B827" s="15" t="s">
        <v>14603</v>
      </c>
      <c r="C827" s="15" t="s">
        <v>19784</v>
      </c>
      <c r="D827" s="15">
        <v>5.0</v>
      </c>
      <c r="E827" s="15">
        <v>157.0</v>
      </c>
      <c r="F827" s="15" t="s">
        <v>14603</v>
      </c>
    </row>
    <row r="828">
      <c r="A828" s="15" t="s">
        <v>18361</v>
      </c>
      <c r="B828" s="15" t="s">
        <v>14606</v>
      </c>
      <c r="C828" s="15" t="s">
        <v>19785</v>
      </c>
      <c r="D828" s="15">
        <v>5.0</v>
      </c>
      <c r="E828" s="15">
        <v>158.0</v>
      </c>
      <c r="F828" s="15" t="s">
        <v>14606</v>
      </c>
    </row>
    <row r="829">
      <c r="A829" s="15" t="s">
        <v>18362</v>
      </c>
      <c r="B829" s="15" t="s">
        <v>14609</v>
      </c>
      <c r="C829" s="15" t="s">
        <v>19786</v>
      </c>
      <c r="D829" s="15">
        <v>5.0</v>
      </c>
      <c r="E829" s="15">
        <v>159.0</v>
      </c>
      <c r="F829" s="15" t="s">
        <v>19787</v>
      </c>
    </row>
    <row r="830">
      <c r="A830" s="15" t="s">
        <v>18363</v>
      </c>
      <c r="B830" s="15" t="s">
        <v>14612</v>
      </c>
      <c r="C830" s="15" t="s">
        <v>19788</v>
      </c>
      <c r="D830" s="15">
        <v>5.0</v>
      </c>
      <c r="E830" s="15">
        <v>160.0</v>
      </c>
      <c r="F830" s="15" t="s">
        <v>14612</v>
      </c>
    </row>
    <row r="831">
      <c r="A831" s="15" t="s">
        <v>18364</v>
      </c>
      <c r="B831" s="15" t="s">
        <v>14615</v>
      </c>
      <c r="C831" s="15" t="s">
        <v>19789</v>
      </c>
      <c r="D831" s="15">
        <v>5.0</v>
      </c>
      <c r="E831" s="15">
        <v>161.0</v>
      </c>
      <c r="F831" s="15" t="s">
        <v>19790</v>
      </c>
    </row>
    <row r="832">
      <c r="A832" s="15" t="s">
        <v>18365</v>
      </c>
      <c r="B832" s="15" t="s">
        <v>14618</v>
      </c>
      <c r="C832" s="15" t="s">
        <v>19791</v>
      </c>
      <c r="D832" s="15">
        <v>5.0</v>
      </c>
      <c r="E832" s="15">
        <v>162.0</v>
      </c>
      <c r="F832" s="15" t="s">
        <v>19792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12</v>
      </c>
      <c r="B1" s="15" t="s">
        <v>13</v>
      </c>
      <c r="C1" s="15" t="s">
        <v>14</v>
      </c>
      <c r="D1" s="15" t="s">
        <v>15</v>
      </c>
      <c r="E1" s="15" t="s">
        <v>16</v>
      </c>
    </row>
    <row r="2">
      <c r="A2" s="15">
        <v>23.0</v>
      </c>
      <c r="B2" s="15" t="s">
        <v>23</v>
      </c>
      <c r="C2" s="15">
        <v>11.0</v>
      </c>
      <c r="D2" s="15" t="s">
        <v>24</v>
      </c>
      <c r="E2" s="15" t="s">
        <v>25</v>
      </c>
    </row>
    <row r="3">
      <c r="A3" s="15">
        <v>24.0</v>
      </c>
      <c r="B3" s="15" t="s">
        <v>23</v>
      </c>
      <c r="C3" s="15">
        <v>12.0</v>
      </c>
      <c r="D3" s="15" t="s">
        <v>32</v>
      </c>
      <c r="E3" s="15" t="s">
        <v>33</v>
      </c>
    </row>
    <row r="4">
      <c r="A4" s="15">
        <v>25.0</v>
      </c>
      <c r="B4" s="15" t="s">
        <v>23</v>
      </c>
      <c r="C4" s="15">
        <v>13.0</v>
      </c>
      <c r="D4" s="15" t="s">
        <v>40</v>
      </c>
      <c r="E4" s="15" t="s">
        <v>41</v>
      </c>
    </row>
    <row r="5">
      <c r="A5" s="15">
        <v>26.0</v>
      </c>
      <c r="B5" s="15" t="s">
        <v>23</v>
      </c>
      <c r="C5" s="15">
        <v>14.0</v>
      </c>
      <c r="D5" s="15" t="s">
        <v>49</v>
      </c>
      <c r="E5" s="15" t="s">
        <v>50</v>
      </c>
    </row>
    <row r="6">
      <c r="A6" s="15">
        <v>27.0</v>
      </c>
      <c r="B6" s="15" t="s">
        <v>23</v>
      </c>
      <c r="C6" s="15">
        <v>15.0</v>
      </c>
      <c r="D6" s="15" t="s">
        <v>59</v>
      </c>
      <c r="E6" s="15" t="s">
        <v>60</v>
      </c>
    </row>
    <row r="7">
      <c r="A7" s="15">
        <v>28.0</v>
      </c>
      <c r="B7" s="15" t="s">
        <v>23</v>
      </c>
      <c r="C7" s="15">
        <v>16.0</v>
      </c>
      <c r="D7" s="15" t="s">
        <v>67</v>
      </c>
      <c r="E7" s="15" t="s">
        <v>68</v>
      </c>
    </row>
    <row r="8">
      <c r="A8" s="15">
        <v>29.0</v>
      </c>
      <c r="B8" s="15" t="s">
        <v>23</v>
      </c>
      <c r="C8" s="15">
        <v>17.0</v>
      </c>
      <c r="D8" s="15" t="s">
        <v>75</v>
      </c>
      <c r="E8" s="15" t="s">
        <v>76</v>
      </c>
    </row>
    <row r="9">
      <c r="A9" s="15">
        <v>30.0</v>
      </c>
      <c r="B9" s="15" t="s">
        <v>23</v>
      </c>
      <c r="C9" s="15">
        <v>18.0</v>
      </c>
      <c r="D9" s="15" t="s">
        <v>83</v>
      </c>
      <c r="E9" s="15" t="s">
        <v>84</v>
      </c>
    </row>
    <row r="10">
      <c r="A10" s="15">
        <v>30.0</v>
      </c>
      <c r="B10" s="15" t="s">
        <v>23</v>
      </c>
      <c r="C10" s="15">
        <v>18.0</v>
      </c>
      <c r="D10" s="15" t="s">
        <v>91</v>
      </c>
      <c r="E10" s="15" t="s">
        <v>92</v>
      </c>
    </row>
    <row r="11">
      <c r="A11" s="15">
        <v>31.0</v>
      </c>
      <c r="B11" s="15" t="s">
        <v>23</v>
      </c>
      <c r="C11" s="15">
        <v>19.0</v>
      </c>
      <c r="D11" s="15" t="s">
        <v>99</v>
      </c>
      <c r="E11" s="15" t="s">
        <v>100</v>
      </c>
    </row>
    <row r="12">
      <c r="A12" s="15">
        <v>32.0</v>
      </c>
      <c r="B12" s="15" t="s">
        <v>23</v>
      </c>
      <c r="C12" s="15">
        <v>20.0</v>
      </c>
      <c r="D12" s="15" t="s">
        <v>107</v>
      </c>
      <c r="E12" s="15" t="s">
        <v>108</v>
      </c>
    </row>
    <row r="13">
      <c r="A13" s="15">
        <v>33.0</v>
      </c>
      <c r="B13" s="15" t="s">
        <v>23</v>
      </c>
      <c r="C13" s="15">
        <v>21.0</v>
      </c>
      <c r="D13" s="15" t="s">
        <v>115</v>
      </c>
      <c r="E13" s="15" t="s">
        <v>116</v>
      </c>
    </row>
    <row r="14">
      <c r="A14" s="15">
        <v>34.0</v>
      </c>
      <c r="B14" s="15" t="s">
        <v>23</v>
      </c>
      <c r="C14" s="15">
        <v>22.0</v>
      </c>
      <c r="D14" s="15" t="s">
        <v>123</v>
      </c>
      <c r="E14" s="15" t="s">
        <v>124</v>
      </c>
    </row>
    <row r="15">
      <c r="A15" s="15">
        <v>35.0</v>
      </c>
      <c r="B15" s="15" t="s">
        <v>23</v>
      </c>
      <c r="C15" s="15">
        <v>23.0</v>
      </c>
      <c r="D15" s="15" t="s">
        <v>132</v>
      </c>
      <c r="E15" s="15" t="s">
        <v>133</v>
      </c>
    </row>
    <row r="16">
      <c r="A16" s="15">
        <v>36.0</v>
      </c>
      <c r="B16" s="15" t="s">
        <v>23</v>
      </c>
      <c r="C16" s="15">
        <v>24.0</v>
      </c>
      <c r="D16" s="15" t="s">
        <v>141</v>
      </c>
      <c r="E16" s="15" t="s">
        <v>142</v>
      </c>
    </row>
    <row r="17">
      <c r="A17" s="15">
        <v>36.0</v>
      </c>
      <c r="B17" s="15" t="s">
        <v>23</v>
      </c>
      <c r="C17" s="15">
        <v>24.0</v>
      </c>
      <c r="D17" s="15" t="s">
        <v>149</v>
      </c>
      <c r="E17" s="15" t="s">
        <v>150</v>
      </c>
    </row>
    <row r="18">
      <c r="A18" s="15">
        <v>37.0</v>
      </c>
      <c r="B18" s="15" t="s">
        <v>23</v>
      </c>
      <c r="C18" s="15">
        <v>25.0</v>
      </c>
      <c r="D18" s="15" t="s">
        <v>157</v>
      </c>
      <c r="E18" s="15" t="s">
        <v>158</v>
      </c>
    </row>
    <row r="19">
      <c r="A19" s="15">
        <v>38.0</v>
      </c>
      <c r="B19" s="15" t="s">
        <v>23</v>
      </c>
      <c r="C19" s="15">
        <v>26.0</v>
      </c>
      <c r="D19" s="15" t="s">
        <v>165</v>
      </c>
      <c r="E19" s="15" t="s">
        <v>166</v>
      </c>
    </row>
    <row r="20">
      <c r="A20" s="15">
        <v>40.0</v>
      </c>
      <c r="B20" s="15" t="s">
        <v>23</v>
      </c>
      <c r="C20" s="15">
        <v>28.0</v>
      </c>
      <c r="D20" s="15" t="s">
        <v>173</v>
      </c>
      <c r="E20" s="15" t="s">
        <v>174</v>
      </c>
    </row>
    <row r="21">
      <c r="A21" s="15">
        <v>40.0</v>
      </c>
      <c r="B21" s="15" t="s">
        <v>23</v>
      </c>
      <c r="C21" s="15">
        <v>28.0</v>
      </c>
      <c r="D21" s="15" t="s">
        <v>181</v>
      </c>
      <c r="E21" s="15" t="s">
        <v>182</v>
      </c>
    </row>
    <row r="22">
      <c r="A22" s="15">
        <v>42.0</v>
      </c>
      <c r="B22" s="15" t="s">
        <v>23</v>
      </c>
      <c r="C22" s="15">
        <v>30.0</v>
      </c>
      <c r="D22" s="15" t="s">
        <v>189</v>
      </c>
      <c r="E22" s="15" t="s">
        <v>190</v>
      </c>
    </row>
    <row r="23">
      <c r="A23" s="15">
        <v>42.0</v>
      </c>
      <c r="B23" s="15" t="s">
        <v>23</v>
      </c>
      <c r="C23" s="15">
        <v>30.0</v>
      </c>
      <c r="D23" s="15" t="s">
        <v>197</v>
      </c>
      <c r="E23" s="15" t="s">
        <v>198</v>
      </c>
    </row>
    <row r="24">
      <c r="A24" s="15">
        <v>42.0</v>
      </c>
      <c r="B24" s="15" t="s">
        <v>23</v>
      </c>
      <c r="C24" s="15">
        <v>30.0</v>
      </c>
      <c r="D24" s="15" t="s">
        <v>205</v>
      </c>
      <c r="E24" s="15" t="s">
        <v>206</v>
      </c>
    </row>
    <row r="25">
      <c r="A25" s="15">
        <v>43.0</v>
      </c>
      <c r="B25" s="15" t="s">
        <v>23</v>
      </c>
      <c r="C25" s="15">
        <v>31.0</v>
      </c>
      <c r="D25" s="15" t="s">
        <v>214</v>
      </c>
      <c r="E25" s="15" t="s">
        <v>215</v>
      </c>
    </row>
    <row r="26">
      <c r="A26" s="15">
        <v>43.0</v>
      </c>
      <c r="B26" s="15" t="s">
        <v>23</v>
      </c>
      <c r="C26" s="15">
        <v>31.0</v>
      </c>
      <c r="D26" s="15" t="s">
        <v>222</v>
      </c>
      <c r="E26" s="15" t="s">
        <v>223</v>
      </c>
    </row>
    <row r="27">
      <c r="A27" s="15">
        <v>44.0</v>
      </c>
      <c r="B27" s="15" t="s">
        <v>23</v>
      </c>
      <c r="C27" s="15">
        <v>32.0</v>
      </c>
      <c r="D27" s="15" t="s">
        <v>230</v>
      </c>
      <c r="E27" s="15" t="s">
        <v>231</v>
      </c>
    </row>
    <row r="28">
      <c r="A28" s="15">
        <v>44.0</v>
      </c>
      <c r="B28" s="15" t="s">
        <v>23</v>
      </c>
      <c r="C28" s="15">
        <v>32.0</v>
      </c>
      <c r="D28" s="15" t="s">
        <v>238</v>
      </c>
      <c r="E28" s="15" t="s">
        <v>239</v>
      </c>
    </row>
    <row r="29">
      <c r="A29" s="15">
        <v>45.0</v>
      </c>
      <c r="B29" s="15" t="s">
        <v>23</v>
      </c>
      <c r="C29" s="15">
        <v>33.0</v>
      </c>
      <c r="D29" s="15" t="s">
        <v>248</v>
      </c>
      <c r="E29" s="15" t="s">
        <v>249</v>
      </c>
    </row>
    <row r="30">
      <c r="A30" s="15">
        <v>47.0</v>
      </c>
      <c r="B30" s="15" t="s">
        <v>23</v>
      </c>
      <c r="C30" s="15">
        <v>35.0</v>
      </c>
      <c r="D30" s="15" t="s">
        <v>282</v>
      </c>
      <c r="E30" s="15" t="s">
        <v>283</v>
      </c>
    </row>
    <row r="31">
      <c r="A31" s="15">
        <v>47.0</v>
      </c>
      <c r="B31" s="15" t="s">
        <v>23</v>
      </c>
      <c r="C31" s="15">
        <v>35.0</v>
      </c>
      <c r="D31" s="15" t="s">
        <v>290</v>
      </c>
      <c r="E31" s="15" t="s">
        <v>291</v>
      </c>
    </row>
    <row r="32">
      <c r="A32" s="15">
        <v>48.0</v>
      </c>
      <c r="B32" s="15" t="s">
        <v>23</v>
      </c>
      <c r="C32" s="15">
        <v>36.0</v>
      </c>
      <c r="D32" s="15" t="s">
        <v>299</v>
      </c>
      <c r="E32" s="15" t="s">
        <v>300</v>
      </c>
    </row>
    <row r="33">
      <c r="A33" s="15">
        <v>48.0</v>
      </c>
      <c r="B33" s="15" t="s">
        <v>23</v>
      </c>
      <c r="C33" s="15">
        <v>36.0</v>
      </c>
      <c r="D33" s="15" t="s">
        <v>307</v>
      </c>
      <c r="E33" s="15" t="s">
        <v>308</v>
      </c>
    </row>
    <row r="34">
      <c r="A34" s="15">
        <v>49.0</v>
      </c>
      <c r="B34" s="15" t="s">
        <v>23</v>
      </c>
      <c r="C34" s="15">
        <v>37.0</v>
      </c>
      <c r="D34" s="15" t="s">
        <v>317</v>
      </c>
      <c r="E34" s="15" t="s">
        <v>318</v>
      </c>
    </row>
    <row r="35">
      <c r="A35" s="15">
        <v>49.0</v>
      </c>
      <c r="B35" s="15" t="s">
        <v>23</v>
      </c>
      <c r="C35" s="15">
        <v>37.0</v>
      </c>
      <c r="D35" s="15" t="s">
        <v>340</v>
      </c>
      <c r="E35" s="15" t="s">
        <v>341</v>
      </c>
    </row>
    <row r="36">
      <c r="A36" s="15">
        <v>50.0</v>
      </c>
      <c r="B36" s="15" t="s">
        <v>23</v>
      </c>
      <c r="C36" s="15">
        <v>38.0</v>
      </c>
      <c r="D36" s="15" t="s">
        <v>348</v>
      </c>
      <c r="E36" s="15" t="s">
        <v>349</v>
      </c>
    </row>
    <row r="37">
      <c r="A37" s="15">
        <v>50.0</v>
      </c>
      <c r="B37" s="15" t="s">
        <v>23</v>
      </c>
      <c r="C37" s="15">
        <v>38.0</v>
      </c>
      <c r="D37" s="15" t="s">
        <v>356</v>
      </c>
    </row>
    <row r="38">
      <c r="A38" s="15">
        <v>50.0</v>
      </c>
      <c r="B38" s="15" t="s">
        <v>23</v>
      </c>
      <c r="C38" s="15">
        <v>38.0</v>
      </c>
      <c r="D38" s="15" t="s">
        <v>363</v>
      </c>
    </row>
    <row r="39">
      <c r="A39" s="15">
        <v>50.0</v>
      </c>
      <c r="B39" s="15" t="s">
        <v>23</v>
      </c>
      <c r="C39" s="15">
        <v>38.0</v>
      </c>
      <c r="D39" s="15" t="s">
        <v>371</v>
      </c>
    </row>
    <row r="40">
      <c r="A40" s="15">
        <v>50.0</v>
      </c>
      <c r="B40" s="15" t="s">
        <v>23</v>
      </c>
      <c r="C40" s="15">
        <v>38.0</v>
      </c>
      <c r="D40" s="15" t="s">
        <v>379</v>
      </c>
      <c r="E40" s="15" t="s">
        <v>380</v>
      </c>
    </row>
    <row r="41">
      <c r="A41" s="15">
        <v>51.0</v>
      </c>
      <c r="B41" s="15" t="s">
        <v>23</v>
      </c>
      <c r="C41" s="15">
        <v>39.0</v>
      </c>
      <c r="D41" s="15" t="s">
        <v>387</v>
      </c>
      <c r="E41" s="15" t="s">
        <v>388</v>
      </c>
    </row>
    <row r="42">
      <c r="A42" s="15">
        <v>51.0</v>
      </c>
      <c r="B42" s="15" t="s">
        <v>23</v>
      </c>
      <c r="C42" s="15">
        <v>39.0</v>
      </c>
      <c r="D42" s="15" t="s">
        <v>396</v>
      </c>
      <c r="E42" s="15" t="s">
        <v>397</v>
      </c>
    </row>
    <row r="43">
      <c r="A43" s="15">
        <v>52.0</v>
      </c>
      <c r="B43" s="15" t="s">
        <v>23</v>
      </c>
      <c r="C43" s="15">
        <v>40.0</v>
      </c>
      <c r="D43" s="15" t="s">
        <v>404</v>
      </c>
      <c r="E43" s="15" t="s">
        <v>405</v>
      </c>
    </row>
    <row r="44">
      <c r="A44" s="15">
        <v>52.0</v>
      </c>
      <c r="B44" s="15" t="s">
        <v>23</v>
      </c>
      <c r="C44" s="15">
        <v>40.0</v>
      </c>
      <c r="D44" s="15" t="s">
        <v>412</v>
      </c>
      <c r="E44" s="15" t="s">
        <v>413</v>
      </c>
    </row>
    <row r="45">
      <c r="A45" s="15">
        <v>52.0</v>
      </c>
      <c r="B45" s="15" t="s">
        <v>23</v>
      </c>
      <c r="C45" s="15">
        <v>40.0</v>
      </c>
      <c r="D45" s="15" t="s">
        <v>420</v>
      </c>
      <c r="E45" s="15" t="s">
        <v>421</v>
      </c>
    </row>
    <row r="46">
      <c r="A46" s="15">
        <v>53.0</v>
      </c>
      <c r="B46" s="15" t="s">
        <v>23</v>
      </c>
      <c r="C46" s="15">
        <v>41.0</v>
      </c>
      <c r="D46" s="15" t="s">
        <v>428</v>
      </c>
      <c r="E46" s="15" t="s">
        <v>429</v>
      </c>
    </row>
    <row r="47">
      <c r="A47" s="15">
        <v>53.0</v>
      </c>
      <c r="B47" s="15" t="s">
        <v>23</v>
      </c>
      <c r="C47" s="15">
        <v>41.0</v>
      </c>
      <c r="D47" s="15" t="s">
        <v>436</v>
      </c>
    </row>
    <row r="48">
      <c r="A48" s="15">
        <v>53.0</v>
      </c>
      <c r="B48" s="15" t="s">
        <v>23</v>
      </c>
      <c r="C48" s="15">
        <v>41.0</v>
      </c>
      <c r="D48" s="15" t="s">
        <v>444</v>
      </c>
    </row>
    <row r="49">
      <c r="A49" s="15">
        <v>53.0</v>
      </c>
      <c r="B49" s="15" t="s">
        <v>23</v>
      </c>
      <c r="C49" s="15">
        <v>41.0</v>
      </c>
      <c r="D49" s="15" t="s">
        <v>452</v>
      </c>
      <c r="E49" s="15" t="s">
        <v>453</v>
      </c>
    </row>
    <row r="50">
      <c r="A50" s="15">
        <v>54.0</v>
      </c>
      <c r="B50" s="15" t="s">
        <v>23</v>
      </c>
      <c r="C50" s="15">
        <v>42.0</v>
      </c>
      <c r="D50" s="15" t="s">
        <v>460</v>
      </c>
      <c r="E50" s="15" t="s">
        <v>461</v>
      </c>
    </row>
    <row r="51">
      <c r="A51" s="15">
        <v>54.0</v>
      </c>
      <c r="B51" s="15" t="s">
        <v>23</v>
      </c>
      <c r="C51" s="15">
        <v>42.0</v>
      </c>
      <c r="D51" s="15" t="s">
        <v>468</v>
      </c>
      <c r="E51" s="15" t="s">
        <v>469</v>
      </c>
    </row>
    <row r="52">
      <c r="A52" s="15">
        <v>55.0</v>
      </c>
      <c r="B52" s="15" t="s">
        <v>23</v>
      </c>
      <c r="C52" s="15">
        <v>43.0</v>
      </c>
      <c r="D52" s="15" t="s">
        <v>477</v>
      </c>
      <c r="E52" s="15" t="s">
        <v>478</v>
      </c>
    </row>
    <row r="53">
      <c r="A53" s="15">
        <v>55.0</v>
      </c>
      <c r="B53" s="15" t="s">
        <v>23</v>
      </c>
      <c r="C53" s="15">
        <v>43.0</v>
      </c>
      <c r="D53" s="15" t="s">
        <v>485</v>
      </c>
      <c r="E53" s="15" t="s">
        <v>486</v>
      </c>
    </row>
    <row r="54">
      <c r="A54" s="15">
        <v>56.0</v>
      </c>
      <c r="B54" s="15" t="s">
        <v>23</v>
      </c>
      <c r="C54" s="15">
        <v>44.0</v>
      </c>
      <c r="D54" s="15" t="s">
        <v>493</v>
      </c>
      <c r="E54" s="15" t="s">
        <v>494</v>
      </c>
    </row>
    <row r="55">
      <c r="A55" s="15">
        <v>56.0</v>
      </c>
      <c r="B55" s="15" t="s">
        <v>23</v>
      </c>
      <c r="C55" s="15">
        <v>44.0</v>
      </c>
      <c r="D55" s="15" t="s">
        <v>501</v>
      </c>
      <c r="E55" s="15" t="s">
        <v>502</v>
      </c>
    </row>
    <row r="56">
      <c r="A56" s="15">
        <v>56.0</v>
      </c>
      <c r="B56" s="15" t="s">
        <v>23</v>
      </c>
      <c r="C56" s="15">
        <v>44.0</v>
      </c>
      <c r="D56" s="15" t="s">
        <v>509</v>
      </c>
      <c r="E56" s="15" t="s">
        <v>510</v>
      </c>
    </row>
    <row r="57">
      <c r="A57" s="15">
        <v>57.0</v>
      </c>
      <c r="B57" s="15" t="s">
        <v>23</v>
      </c>
      <c r="C57" s="15">
        <v>45.0</v>
      </c>
      <c r="D57" s="15" t="s">
        <v>509</v>
      </c>
      <c r="E57" s="15" t="s">
        <v>517</v>
      </c>
    </row>
    <row r="58">
      <c r="A58" s="15">
        <v>57.0</v>
      </c>
      <c r="B58" s="15" t="s">
        <v>23</v>
      </c>
      <c r="C58" s="15">
        <v>45.0</v>
      </c>
      <c r="D58" s="15" t="s">
        <v>524</v>
      </c>
    </row>
    <row r="59">
      <c r="A59" s="15">
        <v>57.0</v>
      </c>
      <c r="B59" s="15" t="s">
        <v>23</v>
      </c>
      <c r="C59" s="15">
        <v>45.0</v>
      </c>
      <c r="D59" s="15" t="s">
        <v>531</v>
      </c>
    </row>
    <row r="60">
      <c r="A60" s="15">
        <v>57.0</v>
      </c>
      <c r="B60" s="15" t="s">
        <v>23</v>
      </c>
      <c r="C60" s="15">
        <v>45.0</v>
      </c>
      <c r="D60" s="15" t="s">
        <v>539</v>
      </c>
      <c r="E60" s="15" t="s">
        <v>540</v>
      </c>
    </row>
    <row r="61">
      <c r="A61" s="15">
        <v>58.0</v>
      </c>
      <c r="B61" s="15" t="s">
        <v>23</v>
      </c>
      <c r="C61" s="15">
        <v>46.0</v>
      </c>
      <c r="D61" s="15" t="s">
        <v>547</v>
      </c>
      <c r="E61" s="15" t="s">
        <v>548</v>
      </c>
    </row>
    <row r="62">
      <c r="A62" s="15">
        <v>58.0</v>
      </c>
      <c r="B62" s="15" t="s">
        <v>23</v>
      </c>
      <c r="C62" s="15">
        <v>46.0</v>
      </c>
      <c r="D62" s="15" t="s">
        <v>556</v>
      </c>
      <c r="E62" s="15" t="s">
        <v>557</v>
      </c>
    </row>
    <row r="63">
      <c r="A63" s="15">
        <v>58.0</v>
      </c>
      <c r="B63" s="15" t="s">
        <v>23</v>
      </c>
      <c r="C63" s="15">
        <v>46.0</v>
      </c>
      <c r="D63" s="15" t="s">
        <v>564</v>
      </c>
      <c r="E63" s="15" t="s">
        <v>565</v>
      </c>
    </row>
    <row r="64">
      <c r="A64" s="15">
        <v>58.0</v>
      </c>
      <c r="B64" s="15" t="s">
        <v>23</v>
      </c>
      <c r="C64" s="15">
        <v>46.0</v>
      </c>
      <c r="D64" s="15" t="s">
        <v>573</v>
      </c>
      <c r="E64" s="15" t="s">
        <v>574</v>
      </c>
    </row>
    <row r="65">
      <c r="A65" s="15">
        <v>59.0</v>
      </c>
      <c r="B65" s="15" t="s">
        <v>23</v>
      </c>
      <c r="C65" s="15">
        <v>47.0</v>
      </c>
      <c r="D65" s="15" t="s">
        <v>581</v>
      </c>
      <c r="E65" s="15" t="s">
        <v>582</v>
      </c>
    </row>
    <row r="66">
      <c r="A66" s="15">
        <v>60.0</v>
      </c>
      <c r="B66" s="15" t="s">
        <v>23</v>
      </c>
      <c r="C66" s="15">
        <v>48.0</v>
      </c>
      <c r="D66" s="15" t="s">
        <v>591</v>
      </c>
      <c r="E66" s="15" t="s">
        <v>592</v>
      </c>
    </row>
    <row r="67">
      <c r="A67" s="15">
        <v>61.0</v>
      </c>
      <c r="B67" s="15" t="s">
        <v>23</v>
      </c>
      <c r="C67" s="15">
        <v>49.0</v>
      </c>
      <c r="D67" s="15" t="s">
        <v>599</v>
      </c>
      <c r="E67" s="15" t="s">
        <v>600</v>
      </c>
    </row>
    <row r="68">
      <c r="A68" s="15">
        <v>61.0</v>
      </c>
      <c r="B68" s="15" t="s">
        <v>23</v>
      </c>
      <c r="C68" s="15">
        <v>49.0</v>
      </c>
      <c r="D68" s="15" t="s">
        <v>607</v>
      </c>
      <c r="E68" s="15" t="s">
        <v>608</v>
      </c>
    </row>
    <row r="69">
      <c r="A69" s="15">
        <v>62.0</v>
      </c>
      <c r="B69" s="15" t="s">
        <v>23</v>
      </c>
      <c r="C69" s="15">
        <v>50.0</v>
      </c>
      <c r="D69" s="15" t="s">
        <v>615</v>
      </c>
      <c r="E69" s="15" t="s">
        <v>616</v>
      </c>
    </row>
    <row r="70">
      <c r="A70" s="15">
        <v>62.0</v>
      </c>
      <c r="B70" s="15" t="s">
        <v>23</v>
      </c>
      <c r="C70" s="15">
        <v>50.0</v>
      </c>
      <c r="D70" s="15" t="s">
        <v>623</v>
      </c>
      <c r="E70" s="15" t="s">
        <v>624</v>
      </c>
    </row>
    <row r="71">
      <c r="A71" s="15">
        <v>62.0</v>
      </c>
      <c r="B71" s="15" t="s">
        <v>23</v>
      </c>
      <c r="C71" s="15">
        <v>50.0</v>
      </c>
      <c r="D71" s="15" t="s">
        <v>631</v>
      </c>
      <c r="E71" s="15" t="s">
        <v>632</v>
      </c>
    </row>
    <row r="72">
      <c r="A72" s="15">
        <v>63.0</v>
      </c>
      <c r="B72" s="15" t="s">
        <v>23</v>
      </c>
      <c r="C72" s="15">
        <v>51.0</v>
      </c>
      <c r="D72" s="15" t="s">
        <v>635</v>
      </c>
      <c r="E72" s="15" t="s">
        <v>636</v>
      </c>
    </row>
    <row r="73">
      <c r="A73" s="15">
        <v>66.0</v>
      </c>
      <c r="B73" s="15" t="s">
        <v>23</v>
      </c>
      <c r="C73" s="15">
        <v>54.0</v>
      </c>
      <c r="D73" s="15" t="s">
        <v>654</v>
      </c>
      <c r="E73" s="15" t="s">
        <v>655</v>
      </c>
    </row>
    <row r="74">
      <c r="A74" s="15">
        <v>68.0</v>
      </c>
      <c r="B74" s="15" t="s">
        <v>23</v>
      </c>
      <c r="C74" s="15">
        <v>56.0</v>
      </c>
      <c r="D74" s="15" t="s">
        <v>664</v>
      </c>
      <c r="E74" s="15" t="s">
        <v>665</v>
      </c>
    </row>
    <row r="75">
      <c r="A75" s="15">
        <v>69.0</v>
      </c>
      <c r="B75" s="15" t="s">
        <v>23</v>
      </c>
      <c r="C75" s="15">
        <v>57.0</v>
      </c>
      <c r="D75" s="15" t="s">
        <v>682</v>
      </c>
      <c r="E75" s="15" t="s">
        <v>683</v>
      </c>
    </row>
    <row r="76">
      <c r="A76" s="15">
        <v>70.0</v>
      </c>
      <c r="B76" s="15" t="s">
        <v>23</v>
      </c>
      <c r="C76" s="15">
        <v>58.0</v>
      </c>
      <c r="D76" s="15" t="s">
        <v>690</v>
      </c>
      <c r="E76" s="15" t="s">
        <v>691</v>
      </c>
    </row>
    <row r="77">
      <c r="A77" s="15">
        <v>70.0</v>
      </c>
      <c r="B77" s="15" t="s">
        <v>23</v>
      </c>
      <c r="C77" s="15">
        <v>58.0</v>
      </c>
      <c r="D77" s="15" t="s">
        <v>698</v>
      </c>
    </row>
    <row r="78">
      <c r="A78" s="15">
        <v>70.0</v>
      </c>
      <c r="B78" s="15" t="s">
        <v>23</v>
      </c>
      <c r="C78" s="15">
        <v>58.0</v>
      </c>
      <c r="D78" s="15" t="s">
        <v>706</v>
      </c>
    </row>
    <row r="79">
      <c r="A79" s="15">
        <v>70.0</v>
      </c>
      <c r="B79" s="15" t="s">
        <v>23</v>
      </c>
      <c r="C79" s="15">
        <v>58.0</v>
      </c>
      <c r="D79" s="15" t="s">
        <v>714</v>
      </c>
      <c r="E79" s="15" t="s">
        <v>715</v>
      </c>
    </row>
    <row r="80">
      <c r="A80" s="15">
        <v>71.0</v>
      </c>
      <c r="B80" s="15" t="s">
        <v>23</v>
      </c>
      <c r="C80" s="15">
        <v>61.0</v>
      </c>
      <c r="D80" s="15" t="s">
        <v>722</v>
      </c>
      <c r="E80" s="15" t="s">
        <v>723</v>
      </c>
    </row>
    <row r="81">
      <c r="A81" s="15">
        <v>71.0</v>
      </c>
      <c r="B81" s="15" t="s">
        <v>23</v>
      </c>
      <c r="C81" s="15">
        <v>61.0</v>
      </c>
      <c r="D81" s="15" t="s">
        <v>731</v>
      </c>
      <c r="E81" s="15" t="s">
        <v>732</v>
      </c>
    </row>
    <row r="82">
      <c r="A82" s="15">
        <v>71.0</v>
      </c>
      <c r="B82" s="15" t="s">
        <v>23</v>
      </c>
      <c r="C82" s="15">
        <v>61.0</v>
      </c>
      <c r="D82" s="15" t="s">
        <v>739</v>
      </c>
      <c r="E82" s="15" t="s">
        <v>740</v>
      </c>
    </row>
    <row r="83">
      <c r="A83" s="15">
        <v>73.0</v>
      </c>
      <c r="B83" s="15" t="s">
        <v>23</v>
      </c>
      <c r="C83" s="15">
        <v>61.0</v>
      </c>
      <c r="D83" s="15" t="s">
        <v>747</v>
      </c>
      <c r="E83" s="15" t="s">
        <v>748</v>
      </c>
    </row>
    <row r="84">
      <c r="A84" s="15">
        <v>74.0</v>
      </c>
      <c r="B84" s="15" t="s">
        <v>23</v>
      </c>
      <c r="C84" s="15">
        <v>62.0</v>
      </c>
      <c r="D84" s="15" t="s">
        <v>755</v>
      </c>
      <c r="E84" s="15" t="s">
        <v>756</v>
      </c>
    </row>
    <row r="85">
      <c r="A85" s="15">
        <v>74.0</v>
      </c>
      <c r="B85" s="15" t="s">
        <v>23</v>
      </c>
      <c r="C85" s="15">
        <v>62.0</v>
      </c>
      <c r="D85" s="15" t="s">
        <v>763</v>
      </c>
      <c r="E85" s="15" t="s">
        <v>764</v>
      </c>
    </row>
    <row r="86">
      <c r="A86" s="15">
        <v>75.0</v>
      </c>
      <c r="B86" s="15" t="s">
        <v>23</v>
      </c>
      <c r="C86" s="15">
        <v>63.0</v>
      </c>
      <c r="D86" s="15" t="s">
        <v>771</v>
      </c>
      <c r="E86" s="15" t="s">
        <v>772</v>
      </c>
    </row>
    <row r="87">
      <c r="A87" s="15">
        <v>76.0</v>
      </c>
      <c r="B87" s="15" t="s">
        <v>23</v>
      </c>
      <c r="C87" s="15">
        <v>64.0</v>
      </c>
      <c r="D87" s="15" t="s">
        <v>779</v>
      </c>
      <c r="E87" s="15" t="s">
        <v>780</v>
      </c>
    </row>
    <row r="88">
      <c r="A88" s="15">
        <v>77.0</v>
      </c>
      <c r="B88" s="15" t="s">
        <v>23</v>
      </c>
      <c r="C88" s="15">
        <v>65.0</v>
      </c>
      <c r="D88" s="15" t="s">
        <v>787</v>
      </c>
      <c r="E88" s="15" t="s">
        <v>788</v>
      </c>
    </row>
    <row r="89">
      <c r="A89" s="15">
        <v>78.0</v>
      </c>
      <c r="B89" s="15" t="s">
        <v>23</v>
      </c>
      <c r="C89" s="15">
        <v>66.0</v>
      </c>
      <c r="D89" s="15" t="s">
        <v>795</v>
      </c>
      <c r="E89" s="15" t="s">
        <v>796</v>
      </c>
    </row>
    <row r="90">
      <c r="A90" s="15">
        <v>79.0</v>
      </c>
      <c r="B90" s="15" t="s">
        <v>23</v>
      </c>
      <c r="C90" s="15">
        <v>67.0</v>
      </c>
      <c r="D90" s="15" t="s">
        <v>803</v>
      </c>
      <c r="E90" s="15" t="s">
        <v>804</v>
      </c>
    </row>
    <row r="91">
      <c r="A91" s="15">
        <v>79.0</v>
      </c>
      <c r="B91" s="15" t="s">
        <v>23</v>
      </c>
      <c r="C91" s="15">
        <v>67.0</v>
      </c>
      <c r="D91" s="15" t="s">
        <v>807</v>
      </c>
      <c r="E91" s="15" t="s">
        <v>808</v>
      </c>
    </row>
    <row r="92">
      <c r="A92" s="15">
        <v>81.0</v>
      </c>
      <c r="B92" s="15" t="s">
        <v>23</v>
      </c>
      <c r="C92" s="15">
        <v>69.0</v>
      </c>
      <c r="D92" s="15" t="s">
        <v>816</v>
      </c>
      <c r="E92" s="15" t="s">
        <v>817</v>
      </c>
    </row>
    <row r="93">
      <c r="A93" s="15">
        <v>81.0</v>
      </c>
      <c r="B93" s="15" t="s">
        <v>23</v>
      </c>
      <c r="C93" s="15">
        <v>69.0</v>
      </c>
      <c r="D93" s="15" t="s">
        <v>824</v>
      </c>
      <c r="E93" s="15" t="s">
        <v>825</v>
      </c>
    </row>
    <row r="94">
      <c r="A94" s="15">
        <v>81.0</v>
      </c>
      <c r="B94" s="15" t="s">
        <v>23</v>
      </c>
      <c r="C94" s="15">
        <v>69.0</v>
      </c>
      <c r="D94" s="15" t="s">
        <v>832</v>
      </c>
      <c r="E94" s="15" t="s">
        <v>833</v>
      </c>
    </row>
    <row r="95">
      <c r="A95" s="15">
        <v>82.0</v>
      </c>
      <c r="B95" s="15" t="s">
        <v>23</v>
      </c>
      <c r="C95" s="15">
        <v>70.0</v>
      </c>
      <c r="D95" s="15" t="s">
        <v>840</v>
      </c>
      <c r="E95" s="15" t="s">
        <v>841</v>
      </c>
    </row>
    <row r="96">
      <c r="A96" s="15">
        <v>83.0</v>
      </c>
      <c r="B96" s="15" t="s">
        <v>23</v>
      </c>
      <c r="C96" s="15">
        <v>71.0</v>
      </c>
      <c r="D96" s="15" t="s">
        <v>848</v>
      </c>
      <c r="E96" s="15" t="s">
        <v>849</v>
      </c>
    </row>
    <row r="97">
      <c r="A97" s="15">
        <v>83.0</v>
      </c>
      <c r="B97" s="15" t="s">
        <v>23</v>
      </c>
      <c r="C97" s="15">
        <v>71.0</v>
      </c>
      <c r="D97" s="15" t="s">
        <v>856</v>
      </c>
      <c r="E97" s="15" t="s">
        <v>857</v>
      </c>
    </row>
    <row r="98">
      <c r="A98" s="15">
        <v>84.0</v>
      </c>
      <c r="B98" s="15" t="s">
        <v>23</v>
      </c>
      <c r="C98" s="15">
        <v>72.0</v>
      </c>
      <c r="D98" s="15" t="s">
        <v>864</v>
      </c>
      <c r="E98" s="15" t="s">
        <v>865</v>
      </c>
    </row>
    <row r="99">
      <c r="A99" s="15">
        <v>84.0</v>
      </c>
      <c r="B99" s="15" t="s">
        <v>23</v>
      </c>
      <c r="C99" s="15">
        <v>72.0</v>
      </c>
      <c r="D99" s="15" t="s">
        <v>880</v>
      </c>
      <c r="E99" s="15" t="s">
        <v>881</v>
      </c>
    </row>
    <row r="100">
      <c r="A100" s="15">
        <v>85.0</v>
      </c>
      <c r="B100" s="15" t="s">
        <v>23</v>
      </c>
      <c r="C100" s="15">
        <v>73.0</v>
      </c>
      <c r="D100" s="15" t="s">
        <v>872</v>
      </c>
      <c r="E100" s="15" t="s">
        <v>873</v>
      </c>
    </row>
    <row r="101">
      <c r="A101" s="15">
        <v>85.0</v>
      </c>
      <c r="B101" s="15" t="s">
        <v>23</v>
      </c>
      <c r="C101" s="15">
        <v>73.0</v>
      </c>
      <c r="D101" s="15" t="s">
        <v>888</v>
      </c>
      <c r="E101" s="15" t="s">
        <v>889</v>
      </c>
    </row>
    <row r="102">
      <c r="A102" s="15">
        <v>86.0</v>
      </c>
      <c r="B102" s="15" t="s">
        <v>23</v>
      </c>
      <c r="C102" s="15">
        <v>74.0</v>
      </c>
      <c r="D102" s="15" t="s">
        <v>897</v>
      </c>
      <c r="E102" s="15" t="s">
        <v>898</v>
      </c>
    </row>
    <row r="103">
      <c r="A103" s="15">
        <v>87.0</v>
      </c>
      <c r="B103" s="15" t="s">
        <v>23</v>
      </c>
      <c r="C103" s="15">
        <v>75.0</v>
      </c>
      <c r="D103" s="15" t="s">
        <v>905</v>
      </c>
      <c r="E103" s="15" t="s">
        <v>906</v>
      </c>
    </row>
    <row r="104">
      <c r="A104" s="15">
        <v>88.0</v>
      </c>
      <c r="B104" s="15" t="s">
        <v>23</v>
      </c>
      <c r="C104" s="15">
        <v>76.0</v>
      </c>
      <c r="D104" s="15" t="s">
        <v>913</v>
      </c>
      <c r="E104" s="15" t="s">
        <v>914</v>
      </c>
    </row>
    <row r="105">
      <c r="A105" s="15">
        <v>89.0</v>
      </c>
      <c r="B105" s="15" t="s">
        <v>23</v>
      </c>
      <c r="C105" s="15">
        <v>77.0</v>
      </c>
      <c r="D105" s="15" t="s">
        <v>921</v>
      </c>
      <c r="E105" s="15" t="s">
        <v>922</v>
      </c>
    </row>
    <row r="106">
      <c r="A106" s="15">
        <v>89.0</v>
      </c>
      <c r="B106" s="15" t="s">
        <v>23</v>
      </c>
      <c r="C106" s="15">
        <v>77.0</v>
      </c>
      <c r="D106" s="15" t="s">
        <v>929</v>
      </c>
      <c r="E106" s="15" t="s">
        <v>930</v>
      </c>
    </row>
    <row r="107">
      <c r="A107" s="15">
        <v>90.0</v>
      </c>
      <c r="B107" s="15" t="s">
        <v>23</v>
      </c>
      <c r="C107" s="15">
        <v>78.0</v>
      </c>
      <c r="D107" s="15" t="s">
        <v>937</v>
      </c>
      <c r="E107" s="15" t="s">
        <v>938</v>
      </c>
    </row>
    <row r="108">
      <c r="A108" s="15">
        <v>91.0</v>
      </c>
      <c r="B108" s="15" t="s">
        <v>23</v>
      </c>
      <c r="C108" s="15">
        <v>79.0</v>
      </c>
      <c r="D108" s="15" t="s">
        <v>941</v>
      </c>
      <c r="E108" s="15" t="s">
        <v>942</v>
      </c>
    </row>
    <row r="109">
      <c r="A109" s="15">
        <v>92.0</v>
      </c>
      <c r="B109" s="15" t="s">
        <v>23</v>
      </c>
      <c r="C109" s="15">
        <v>80.0</v>
      </c>
      <c r="D109" s="15" t="s">
        <v>949</v>
      </c>
      <c r="E109" s="15" t="s">
        <v>950</v>
      </c>
    </row>
    <row r="110">
      <c r="A110" s="15">
        <v>93.0</v>
      </c>
      <c r="B110" s="15" t="s">
        <v>23</v>
      </c>
      <c r="C110" s="15">
        <v>81.0</v>
      </c>
      <c r="D110" s="15" t="s">
        <v>957</v>
      </c>
      <c r="E110" s="15" t="s">
        <v>958</v>
      </c>
    </row>
    <row r="111">
      <c r="A111" s="15">
        <v>95.0</v>
      </c>
      <c r="B111" s="15" t="s">
        <v>23</v>
      </c>
      <c r="C111" s="15">
        <v>83.0</v>
      </c>
      <c r="D111" s="15" t="s">
        <v>965</v>
      </c>
      <c r="E111" s="15" t="s">
        <v>966</v>
      </c>
    </row>
    <row r="112">
      <c r="A112" s="15">
        <v>96.0</v>
      </c>
      <c r="B112" s="15" t="s">
        <v>23</v>
      </c>
      <c r="C112" s="15">
        <v>84.0</v>
      </c>
      <c r="D112" s="15" t="s">
        <v>973</v>
      </c>
      <c r="E112" s="15" t="s">
        <v>974</v>
      </c>
    </row>
    <row r="113">
      <c r="A113" s="15">
        <v>97.0</v>
      </c>
      <c r="B113" s="15" t="s">
        <v>23</v>
      </c>
      <c r="C113" s="15">
        <v>85.0</v>
      </c>
      <c r="D113" s="15" t="s">
        <v>982</v>
      </c>
      <c r="E113" s="15" t="s">
        <v>983</v>
      </c>
    </row>
    <row r="114">
      <c r="A114" s="15">
        <v>98.0</v>
      </c>
      <c r="B114" s="15" t="s">
        <v>23</v>
      </c>
      <c r="C114" s="15">
        <v>86.0</v>
      </c>
      <c r="D114" s="15" t="s">
        <v>990</v>
      </c>
      <c r="E114" s="15" t="s">
        <v>991</v>
      </c>
    </row>
    <row r="115">
      <c r="A115" s="15">
        <v>100.0</v>
      </c>
      <c r="B115" s="15" t="s">
        <v>23</v>
      </c>
      <c r="C115" s="15">
        <v>88.0</v>
      </c>
      <c r="D115" s="15" t="s">
        <v>998</v>
      </c>
      <c r="E115" s="15" t="s">
        <v>999</v>
      </c>
    </row>
    <row r="116">
      <c r="A116" s="15">
        <v>101.0</v>
      </c>
      <c r="B116" s="15" t="s">
        <v>23</v>
      </c>
      <c r="C116" s="15">
        <v>89.0</v>
      </c>
      <c r="D116" s="15" t="s">
        <v>1006</v>
      </c>
      <c r="E116" s="15" t="s">
        <v>1007</v>
      </c>
    </row>
    <row r="117">
      <c r="A117" s="15">
        <v>101.0</v>
      </c>
      <c r="B117" s="15" t="s">
        <v>23</v>
      </c>
      <c r="C117" s="15">
        <v>89.0</v>
      </c>
      <c r="D117" s="15" t="s">
        <v>1014</v>
      </c>
      <c r="E117" s="15" t="s">
        <v>1015</v>
      </c>
    </row>
    <row r="118">
      <c r="A118" s="15">
        <v>102.0</v>
      </c>
      <c r="B118" s="15" t="s">
        <v>23</v>
      </c>
      <c r="C118" s="15">
        <v>90.0</v>
      </c>
      <c r="D118" s="15" t="s">
        <v>1020</v>
      </c>
      <c r="E118" s="15" t="s">
        <v>19793</v>
      </c>
    </row>
    <row r="119">
      <c r="A119" s="15">
        <v>103.0</v>
      </c>
      <c r="B119" s="15" t="s">
        <v>23</v>
      </c>
      <c r="C119" s="15">
        <v>91.0</v>
      </c>
      <c r="D119" s="15" t="s">
        <v>1024</v>
      </c>
      <c r="E119" s="15" t="s">
        <v>1025</v>
      </c>
    </row>
    <row r="120">
      <c r="A120" s="15">
        <v>103.0</v>
      </c>
      <c r="B120" s="15" t="s">
        <v>23</v>
      </c>
      <c r="C120" s="15">
        <v>91.0</v>
      </c>
      <c r="D120" s="15" t="s">
        <v>1032</v>
      </c>
    </row>
    <row r="121">
      <c r="A121" s="15">
        <v>103.0</v>
      </c>
      <c r="B121" s="15" t="s">
        <v>23</v>
      </c>
      <c r="C121" s="15">
        <v>91.0</v>
      </c>
      <c r="D121" s="15" t="s">
        <v>1040</v>
      </c>
    </row>
    <row r="122">
      <c r="A122" s="15">
        <v>103.0</v>
      </c>
      <c r="B122" s="15" t="s">
        <v>23</v>
      </c>
      <c r="C122" s="15">
        <v>91.0</v>
      </c>
      <c r="D122" s="15" t="s">
        <v>1048</v>
      </c>
      <c r="E122" s="15" t="s">
        <v>1049</v>
      </c>
    </row>
    <row r="123">
      <c r="A123" s="15">
        <v>105.0</v>
      </c>
      <c r="B123" s="15" t="s">
        <v>23</v>
      </c>
      <c r="C123" s="15">
        <v>93.0</v>
      </c>
      <c r="D123" s="15" t="s">
        <v>1061</v>
      </c>
      <c r="E123" s="15" t="s">
        <v>1062</v>
      </c>
    </row>
    <row r="124">
      <c r="A124" s="15">
        <v>106.0</v>
      </c>
      <c r="B124" s="15" t="s">
        <v>23</v>
      </c>
      <c r="C124" s="15">
        <v>94.0</v>
      </c>
      <c r="D124" s="15" t="s">
        <v>1069</v>
      </c>
      <c r="E124" s="15" t="s">
        <v>1070</v>
      </c>
    </row>
    <row r="125">
      <c r="A125" s="15">
        <v>107.0</v>
      </c>
      <c r="B125" s="15" t="s">
        <v>23</v>
      </c>
      <c r="C125" s="15">
        <v>95.0</v>
      </c>
      <c r="D125" s="15" t="s">
        <v>1078</v>
      </c>
      <c r="E125" s="15" t="s">
        <v>1079</v>
      </c>
    </row>
    <row r="126">
      <c r="A126" s="15">
        <v>108.0</v>
      </c>
      <c r="B126" s="15" t="s">
        <v>23</v>
      </c>
      <c r="C126" s="15">
        <v>96.0</v>
      </c>
      <c r="D126" s="15" t="s">
        <v>1086</v>
      </c>
      <c r="E126" s="15" t="s">
        <v>1087</v>
      </c>
    </row>
    <row r="127">
      <c r="A127" s="15">
        <v>108.0</v>
      </c>
      <c r="B127" s="15" t="s">
        <v>23</v>
      </c>
      <c r="C127" s="15">
        <v>96.0</v>
      </c>
      <c r="D127" s="15" t="s">
        <v>1095</v>
      </c>
      <c r="E127" s="15" t="s">
        <v>1096</v>
      </c>
    </row>
    <row r="128">
      <c r="A128" s="15">
        <v>109.0</v>
      </c>
      <c r="B128" s="15" t="s">
        <v>23</v>
      </c>
      <c r="C128" s="15">
        <v>97.0</v>
      </c>
      <c r="D128" s="15" t="s">
        <v>1103</v>
      </c>
      <c r="E128" s="15" t="s">
        <v>1104</v>
      </c>
    </row>
    <row r="129">
      <c r="A129" s="15">
        <v>111.0</v>
      </c>
      <c r="B129" s="15" t="s">
        <v>23</v>
      </c>
      <c r="C129" s="15">
        <v>99.0</v>
      </c>
      <c r="D129" s="15" t="s">
        <v>1117</v>
      </c>
      <c r="E129" s="15" t="s">
        <v>1118</v>
      </c>
    </row>
    <row r="130">
      <c r="A130" s="15">
        <v>112.0</v>
      </c>
      <c r="B130" s="15" t="s">
        <v>23</v>
      </c>
      <c r="C130" s="15">
        <v>100.0</v>
      </c>
      <c r="D130" s="15" t="s">
        <v>1127</v>
      </c>
      <c r="E130" s="15" t="s">
        <v>1128</v>
      </c>
    </row>
    <row r="131">
      <c r="A131" s="15">
        <v>113.0</v>
      </c>
      <c r="B131" s="15" t="s">
        <v>23</v>
      </c>
      <c r="C131" s="15">
        <v>101.0</v>
      </c>
      <c r="D131" s="15" t="s">
        <v>1135</v>
      </c>
      <c r="E131" s="15" t="s">
        <v>1136</v>
      </c>
    </row>
    <row r="132">
      <c r="A132" s="15">
        <v>113.0</v>
      </c>
      <c r="B132" s="15" t="s">
        <v>23</v>
      </c>
      <c r="C132" s="15">
        <v>101.0</v>
      </c>
      <c r="D132" s="15" t="s">
        <v>1143</v>
      </c>
      <c r="E132" s="15" t="s">
        <v>1144</v>
      </c>
    </row>
    <row r="133">
      <c r="A133" s="15">
        <v>119.0</v>
      </c>
      <c r="B133" s="15" t="s">
        <v>23</v>
      </c>
      <c r="C133" s="15">
        <v>107.0</v>
      </c>
      <c r="D133" s="15" t="s">
        <v>1165</v>
      </c>
      <c r="E133" s="15" t="s">
        <v>1166</v>
      </c>
    </row>
    <row r="134">
      <c r="A134" s="15">
        <v>119.0</v>
      </c>
      <c r="B134" s="15" t="s">
        <v>23</v>
      </c>
      <c r="C134" s="15">
        <v>107.0</v>
      </c>
      <c r="D134" s="15" t="s">
        <v>1175</v>
      </c>
      <c r="E134" s="15" t="s">
        <v>1176</v>
      </c>
    </row>
    <row r="135">
      <c r="A135" s="15">
        <v>120.0</v>
      </c>
      <c r="B135" s="15" t="s">
        <v>23</v>
      </c>
      <c r="C135" s="15">
        <v>108.0</v>
      </c>
      <c r="D135" s="15" t="s">
        <v>1186</v>
      </c>
      <c r="E135" s="15" t="s">
        <v>1187</v>
      </c>
    </row>
    <row r="136">
      <c r="A136" s="15">
        <v>121.0</v>
      </c>
      <c r="B136" s="15" t="s">
        <v>23</v>
      </c>
      <c r="C136" s="15">
        <v>109.0</v>
      </c>
      <c r="D136" s="15" t="s">
        <v>1194</v>
      </c>
      <c r="E136" s="15" t="s">
        <v>1195</v>
      </c>
    </row>
    <row r="137">
      <c r="A137" s="15">
        <v>122.0</v>
      </c>
      <c r="B137" s="15" t="s">
        <v>23</v>
      </c>
      <c r="C137" s="15">
        <v>110.0</v>
      </c>
      <c r="D137" s="15" t="s">
        <v>1208</v>
      </c>
      <c r="E137" s="15" t="s">
        <v>1209</v>
      </c>
    </row>
    <row r="138">
      <c r="A138" s="15">
        <v>123.0</v>
      </c>
      <c r="B138" s="15" t="s">
        <v>23</v>
      </c>
      <c r="C138" s="15">
        <v>111.0</v>
      </c>
      <c r="D138" s="15" t="s">
        <v>1216</v>
      </c>
      <c r="E138" s="15" t="s">
        <v>1217</v>
      </c>
    </row>
    <row r="139">
      <c r="A139" s="15">
        <v>124.0</v>
      </c>
      <c r="B139" s="15" t="s">
        <v>23</v>
      </c>
      <c r="C139" s="15">
        <v>112.0</v>
      </c>
      <c r="D139" s="15" t="s">
        <v>1224</v>
      </c>
      <c r="E139" s="15" t="s">
        <v>1225</v>
      </c>
    </row>
    <row r="140">
      <c r="A140" s="15">
        <v>125.0</v>
      </c>
      <c r="B140" s="15" t="s">
        <v>23</v>
      </c>
      <c r="C140" s="15">
        <v>113.0</v>
      </c>
      <c r="D140" s="15" t="s">
        <v>1232</v>
      </c>
      <c r="E140" s="15" t="s">
        <v>1233</v>
      </c>
    </row>
    <row r="141">
      <c r="A141" s="15">
        <v>125.0</v>
      </c>
      <c r="B141" s="15" t="s">
        <v>23</v>
      </c>
      <c r="C141" s="15">
        <v>113.0</v>
      </c>
      <c r="D141" s="15" t="s">
        <v>1240</v>
      </c>
      <c r="E141" s="15" t="s">
        <v>1241</v>
      </c>
    </row>
    <row r="142">
      <c r="A142" s="15">
        <v>127.0</v>
      </c>
      <c r="B142" s="15" t="s">
        <v>23</v>
      </c>
      <c r="C142" s="15">
        <v>115.0</v>
      </c>
      <c r="D142" s="15" t="s">
        <v>1248</v>
      </c>
      <c r="E142" s="15" t="s">
        <v>1249</v>
      </c>
    </row>
    <row r="143">
      <c r="A143" s="15">
        <v>128.0</v>
      </c>
      <c r="B143" s="15" t="s">
        <v>23</v>
      </c>
      <c r="C143" s="15">
        <v>116.0</v>
      </c>
      <c r="D143" s="15" t="s">
        <v>1256</v>
      </c>
      <c r="E143" s="15" t="s">
        <v>1257</v>
      </c>
    </row>
    <row r="144">
      <c r="A144" s="15">
        <v>129.0</v>
      </c>
      <c r="B144" s="15" t="s">
        <v>23</v>
      </c>
      <c r="C144" s="15">
        <v>117.0</v>
      </c>
      <c r="D144" s="15" t="s">
        <v>1265</v>
      </c>
      <c r="E144" s="15" t="s">
        <v>1266</v>
      </c>
    </row>
    <row r="145">
      <c r="A145" s="15">
        <v>130.0</v>
      </c>
      <c r="B145" s="15" t="s">
        <v>23</v>
      </c>
      <c r="C145" s="15">
        <v>118.0</v>
      </c>
      <c r="D145" s="15" t="s">
        <v>1279</v>
      </c>
      <c r="E145" s="15" t="s">
        <v>19794</v>
      </c>
    </row>
    <row r="146">
      <c r="A146" s="15">
        <v>133.0</v>
      </c>
      <c r="B146" s="15" t="s">
        <v>23</v>
      </c>
      <c r="C146" s="15">
        <v>121.0</v>
      </c>
      <c r="D146" s="15" t="s">
        <v>1289</v>
      </c>
      <c r="E146" s="15" t="s">
        <v>1290</v>
      </c>
    </row>
    <row r="147">
      <c r="A147" s="15">
        <v>133.0</v>
      </c>
      <c r="B147" s="15" t="s">
        <v>23</v>
      </c>
      <c r="C147" s="15">
        <v>121.0</v>
      </c>
      <c r="D147" s="15" t="s">
        <v>1294</v>
      </c>
      <c r="E147" s="15" t="s">
        <v>1295</v>
      </c>
    </row>
    <row r="148">
      <c r="A148" s="15">
        <v>135.0</v>
      </c>
      <c r="B148" s="15" t="s">
        <v>1301</v>
      </c>
      <c r="C148" s="15">
        <v>123.0</v>
      </c>
      <c r="D148" s="15" t="s">
        <v>24</v>
      </c>
      <c r="E148" s="15" t="s">
        <v>1302</v>
      </c>
    </row>
    <row r="149">
      <c r="A149" s="15">
        <v>135.0</v>
      </c>
      <c r="B149" s="15" t="s">
        <v>1301</v>
      </c>
      <c r="C149" s="15">
        <v>123.0</v>
      </c>
      <c r="D149" s="15" t="s">
        <v>32</v>
      </c>
      <c r="E149" s="15" t="s">
        <v>1308</v>
      </c>
    </row>
    <row r="150">
      <c r="A150" s="15">
        <v>136.0</v>
      </c>
      <c r="B150" s="15" t="s">
        <v>1301</v>
      </c>
      <c r="C150" s="15">
        <v>124.0</v>
      </c>
      <c r="D150" s="15" t="s">
        <v>40</v>
      </c>
      <c r="E150" s="15" t="s">
        <v>1314</v>
      </c>
    </row>
    <row r="151">
      <c r="A151" s="15">
        <v>137.0</v>
      </c>
      <c r="B151" s="15" t="s">
        <v>1301</v>
      </c>
      <c r="C151" s="15">
        <v>125.0</v>
      </c>
      <c r="D151" s="15" t="s">
        <v>49</v>
      </c>
      <c r="E151" s="15" t="s">
        <v>1320</v>
      </c>
    </row>
    <row r="152">
      <c r="A152" s="15">
        <v>138.0</v>
      </c>
      <c r="B152" s="15" t="s">
        <v>1301</v>
      </c>
      <c r="C152" s="15">
        <v>126.0</v>
      </c>
      <c r="D152" s="15" t="s">
        <v>59</v>
      </c>
      <c r="E152" s="15" t="s">
        <v>1330</v>
      </c>
    </row>
    <row r="153">
      <c r="A153" s="15">
        <v>138.0</v>
      </c>
      <c r="B153" s="15" t="s">
        <v>1301</v>
      </c>
      <c r="C153" s="15">
        <v>126.0</v>
      </c>
      <c r="D153" s="15" t="s">
        <v>67</v>
      </c>
      <c r="E153" s="15" t="s">
        <v>1336</v>
      </c>
    </row>
    <row r="154">
      <c r="A154" s="15">
        <v>138.0</v>
      </c>
      <c r="B154" s="15" t="s">
        <v>1301</v>
      </c>
      <c r="C154" s="15">
        <v>126.0</v>
      </c>
      <c r="D154" s="15" t="s">
        <v>75</v>
      </c>
      <c r="E154" s="15" t="s">
        <v>1342</v>
      </c>
    </row>
    <row r="155">
      <c r="A155" s="15">
        <v>139.0</v>
      </c>
      <c r="B155" s="15" t="s">
        <v>1301</v>
      </c>
      <c r="C155" s="15">
        <v>127.0</v>
      </c>
      <c r="D155" s="15" t="s">
        <v>83</v>
      </c>
      <c r="E155" s="15" t="s">
        <v>1348</v>
      </c>
    </row>
    <row r="156">
      <c r="A156" s="15">
        <v>139.0</v>
      </c>
      <c r="B156" s="15" t="s">
        <v>1301</v>
      </c>
      <c r="C156" s="15">
        <v>127.0</v>
      </c>
      <c r="D156" s="15" t="s">
        <v>91</v>
      </c>
      <c r="E156" s="15" t="s">
        <v>1354</v>
      </c>
    </row>
    <row r="157">
      <c r="A157" s="15">
        <v>141.0</v>
      </c>
      <c r="B157" s="15" t="s">
        <v>1301</v>
      </c>
      <c r="C157" s="15">
        <v>129.0</v>
      </c>
      <c r="D157" s="15" t="s">
        <v>99</v>
      </c>
      <c r="E157" s="15" t="s">
        <v>1360</v>
      </c>
    </row>
    <row r="158">
      <c r="A158" s="15">
        <v>141.0</v>
      </c>
      <c r="B158" s="15" t="s">
        <v>1301</v>
      </c>
      <c r="C158" s="15">
        <v>129.0</v>
      </c>
      <c r="D158" s="15" t="s">
        <v>107</v>
      </c>
      <c r="E158" s="15" t="s">
        <v>1366</v>
      </c>
    </row>
    <row r="159">
      <c r="A159" s="15">
        <v>143.0</v>
      </c>
      <c r="B159" s="15" t="s">
        <v>1301</v>
      </c>
      <c r="C159" s="15">
        <v>131.0</v>
      </c>
      <c r="D159" s="15" t="s">
        <v>115</v>
      </c>
      <c r="E159" s="15" t="s">
        <v>1372</v>
      </c>
    </row>
    <row r="160">
      <c r="A160" s="15">
        <v>143.0</v>
      </c>
      <c r="B160" s="15" t="s">
        <v>1301</v>
      </c>
      <c r="C160" s="15">
        <v>131.0</v>
      </c>
      <c r="D160" s="15" t="s">
        <v>123</v>
      </c>
      <c r="E160" s="15" t="s">
        <v>1378</v>
      </c>
    </row>
    <row r="161">
      <c r="A161" s="15">
        <v>143.0</v>
      </c>
      <c r="B161" s="15" t="s">
        <v>1301</v>
      </c>
      <c r="C161" s="15">
        <v>131.0</v>
      </c>
      <c r="D161" s="15" t="s">
        <v>132</v>
      </c>
      <c r="E161" s="15" t="s">
        <v>1384</v>
      </c>
    </row>
    <row r="162">
      <c r="A162" s="15">
        <v>144.0</v>
      </c>
      <c r="B162" s="15" t="s">
        <v>1301</v>
      </c>
      <c r="C162" s="15">
        <v>132.0</v>
      </c>
      <c r="D162" s="15" t="s">
        <v>141</v>
      </c>
      <c r="E162" s="15" t="s">
        <v>1390</v>
      </c>
    </row>
    <row r="163">
      <c r="A163" s="15">
        <v>144.0</v>
      </c>
      <c r="B163" s="15" t="s">
        <v>1301</v>
      </c>
      <c r="C163" s="15">
        <v>132.0</v>
      </c>
      <c r="D163" s="15" t="s">
        <v>149</v>
      </c>
      <c r="E163" s="15" t="s">
        <v>1396</v>
      </c>
    </row>
    <row r="164">
      <c r="A164" s="15">
        <v>146.0</v>
      </c>
      <c r="B164" s="15" t="s">
        <v>1301</v>
      </c>
      <c r="C164" s="15">
        <v>134.0</v>
      </c>
      <c r="D164" s="15" t="s">
        <v>157</v>
      </c>
      <c r="E164" s="15" t="s">
        <v>1402</v>
      </c>
    </row>
    <row r="165">
      <c r="A165" s="15">
        <v>146.0</v>
      </c>
      <c r="B165" s="15" t="s">
        <v>1301</v>
      </c>
      <c r="C165" s="15">
        <v>134.0</v>
      </c>
      <c r="D165" s="15" t="s">
        <v>165</v>
      </c>
      <c r="E165" s="15" t="s">
        <v>1408</v>
      </c>
    </row>
    <row r="166">
      <c r="A166" s="15">
        <v>147.0</v>
      </c>
      <c r="B166" s="15" t="s">
        <v>1301</v>
      </c>
      <c r="C166" s="15">
        <v>135.0</v>
      </c>
      <c r="D166" s="15" t="s">
        <v>173</v>
      </c>
      <c r="E166" s="15" t="s">
        <v>1417</v>
      </c>
    </row>
    <row r="167">
      <c r="A167" s="15">
        <v>148.0</v>
      </c>
      <c r="B167" s="15" t="s">
        <v>1301</v>
      </c>
      <c r="C167" s="15">
        <v>136.0</v>
      </c>
      <c r="D167" s="15" t="s">
        <v>181</v>
      </c>
      <c r="E167" s="15" t="s">
        <v>1423</v>
      </c>
    </row>
    <row r="168">
      <c r="A168" s="15">
        <v>148.0</v>
      </c>
      <c r="B168" s="15" t="s">
        <v>1301</v>
      </c>
      <c r="C168" s="15">
        <v>136.0</v>
      </c>
      <c r="D168" s="15" t="s">
        <v>189</v>
      </c>
      <c r="E168" s="15" t="s">
        <v>1429</v>
      </c>
    </row>
    <row r="169">
      <c r="A169" s="15">
        <v>149.0</v>
      </c>
      <c r="B169" s="15" t="s">
        <v>1301</v>
      </c>
      <c r="C169" s="15">
        <v>137.0</v>
      </c>
      <c r="D169" s="15" t="s">
        <v>197</v>
      </c>
      <c r="E169" s="15" t="s">
        <v>1435</v>
      </c>
    </row>
    <row r="170">
      <c r="A170" s="15">
        <v>149.0</v>
      </c>
      <c r="B170" s="15" t="s">
        <v>1301</v>
      </c>
      <c r="C170" s="15">
        <v>137.0</v>
      </c>
      <c r="D170" s="15" t="s">
        <v>205</v>
      </c>
      <c r="E170" s="15" t="s">
        <v>1441</v>
      </c>
    </row>
    <row r="171">
      <c r="A171" s="15">
        <v>150.0</v>
      </c>
      <c r="B171" s="15" t="s">
        <v>1301</v>
      </c>
      <c r="C171" s="15">
        <v>138.0</v>
      </c>
      <c r="D171" s="15" t="s">
        <v>214</v>
      </c>
      <c r="E171" s="15" t="s">
        <v>1447</v>
      </c>
    </row>
    <row r="172">
      <c r="A172" s="15">
        <v>151.0</v>
      </c>
      <c r="B172" s="15" t="s">
        <v>1301</v>
      </c>
      <c r="C172" s="15">
        <v>139.0</v>
      </c>
      <c r="D172" s="15" t="s">
        <v>222</v>
      </c>
      <c r="E172" s="15" t="s">
        <v>1453</v>
      </c>
    </row>
    <row r="173">
      <c r="A173" s="15">
        <v>152.0</v>
      </c>
      <c r="B173" s="15" t="s">
        <v>1301</v>
      </c>
      <c r="C173" s="15">
        <v>140.0</v>
      </c>
      <c r="D173" s="15" t="s">
        <v>230</v>
      </c>
      <c r="E173" s="15" t="s">
        <v>1459</v>
      </c>
    </row>
    <row r="174">
      <c r="A174" s="15">
        <v>153.0</v>
      </c>
      <c r="B174" s="15" t="s">
        <v>1301</v>
      </c>
      <c r="C174" s="15">
        <v>141.0</v>
      </c>
      <c r="D174" s="15" t="s">
        <v>238</v>
      </c>
      <c r="E174" s="15" t="s">
        <v>1470</v>
      </c>
    </row>
    <row r="175">
      <c r="A175" s="15">
        <v>153.0</v>
      </c>
      <c r="B175" s="15" t="s">
        <v>1301</v>
      </c>
      <c r="C175" s="15">
        <v>141.0</v>
      </c>
      <c r="D175" s="15" t="s">
        <v>1476</v>
      </c>
      <c r="E175" s="15" t="s">
        <v>1477</v>
      </c>
    </row>
    <row r="176">
      <c r="A176" s="15">
        <v>154.0</v>
      </c>
      <c r="B176" s="15" t="s">
        <v>1301</v>
      </c>
      <c r="C176" s="15">
        <v>142.0</v>
      </c>
      <c r="D176" s="15" t="s">
        <v>282</v>
      </c>
      <c r="E176" s="15" t="s">
        <v>1483</v>
      </c>
    </row>
    <row r="177">
      <c r="A177" s="15">
        <v>154.0</v>
      </c>
      <c r="B177" s="15" t="s">
        <v>1301</v>
      </c>
      <c r="C177" s="15">
        <v>142.0</v>
      </c>
      <c r="D177" s="15" t="s">
        <v>1489</v>
      </c>
      <c r="E177" s="15" t="s">
        <v>1490</v>
      </c>
    </row>
    <row r="178">
      <c r="A178" s="15">
        <v>154.0</v>
      </c>
      <c r="B178" s="15" t="s">
        <v>1301</v>
      </c>
      <c r="C178" s="15">
        <v>142.0</v>
      </c>
      <c r="D178" s="15" t="s">
        <v>299</v>
      </c>
      <c r="E178" s="15" t="s">
        <v>1496</v>
      </c>
    </row>
    <row r="179">
      <c r="A179" s="15">
        <v>155.0</v>
      </c>
      <c r="B179" s="15" t="s">
        <v>1301</v>
      </c>
      <c r="C179" s="15">
        <v>143.0</v>
      </c>
      <c r="D179" s="15" t="s">
        <v>340</v>
      </c>
      <c r="E179" s="15" t="s">
        <v>1502</v>
      </c>
    </row>
    <row r="180">
      <c r="A180" s="15">
        <v>156.0</v>
      </c>
      <c r="B180" s="15" t="s">
        <v>1301</v>
      </c>
      <c r="C180" s="15">
        <v>144.0</v>
      </c>
      <c r="D180" s="15" t="s">
        <v>363</v>
      </c>
      <c r="E180" s="15" t="s">
        <v>1523</v>
      </c>
    </row>
    <row r="181">
      <c r="A181" s="15">
        <v>157.0</v>
      </c>
      <c r="B181" s="15" t="s">
        <v>1301</v>
      </c>
      <c r="C181" s="15">
        <v>145.0</v>
      </c>
      <c r="D181" s="15" t="s">
        <v>371</v>
      </c>
      <c r="E181" s="15" t="s">
        <v>1531</v>
      </c>
    </row>
    <row r="182">
      <c r="A182" s="15">
        <v>157.0</v>
      </c>
      <c r="B182" s="15" t="s">
        <v>1301</v>
      </c>
      <c r="C182" s="15">
        <v>145.0</v>
      </c>
      <c r="D182" s="15" t="s">
        <v>379</v>
      </c>
      <c r="E182" s="15" t="s">
        <v>19795</v>
      </c>
    </row>
    <row r="183">
      <c r="A183" s="15">
        <v>157.0</v>
      </c>
      <c r="B183" s="15" t="s">
        <v>1301</v>
      </c>
      <c r="C183" s="15">
        <v>145.0</v>
      </c>
      <c r="D183" s="15" t="s">
        <v>387</v>
      </c>
      <c r="E183" s="15" t="s">
        <v>1543</v>
      </c>
    </row>
    <row r="184">
      <c r="A184" s="15">
        <v>158.0</v>
      </c>
      <c r="B184" s="15" t="s">
        <v>1301</v>
      </c>
      <c r="C184" s="15">
        <v>146.0</v>
      </c>
      <c r="D184" s="15" t="s">
        <v>396</v>
      </c>
      <c r="E184" s="15" t="s">
        <v>1549</v>
      </c>
    </row>
    <row r="185">
      <c r="A185" s="15">
        <v>159.0</v>
      </c>
      <c r="B185" s="15" t="s">
        <v>1301</v>
      </c>
      <c r="C185" s="15">
        <v>147.0</v>
      </c>
      <c r="D185" s="15" t="s">
        <v>404</v>
      </c>
      <c r="E185" s="15" t="s">
        <v>1565</v>
      </c>
    </row>
    <row r="186">
      <c r="A186" s="15">
        <v>159.0</v>
      </c>
      <c r="B186" s="15" t="s">
        <v>1301</v>
      </c>
      <c r="C186" s="15">
        <v>147.0</v>
      </c>
      <c r="D186" s="15" t="s">
        <v>412</v>
      </c>
      <c r="E186" s="15" t="s">
        <v>1571</v>
      </c>
    </row>
    <row r="187">
      <c r="A187" s="15">
        <v>160.0</v>
      </c>
      <c r="B187" s="15" t="s">
        <v>1301</v>
      </c>
      <c r="C187" s="15">
        <v>148.0</v>
      </c>
      <c r="D187" s="15" t="s">
        <v>420</v>
      </c>
      <c r="E187" s="15" t="s">
        <v>1579</v>
      </c>
    </row>
    <row r="188">
      <c r="A188" s="15">
        <v>162.0</v>
      </c>
      <c r="B188" s="15" t="s">
        <v>1301</v>
      </c>
      <c r="C188" s="15">
        <v>150.0</v>
      </c>
      <c r="D188" s="15" t="s">
        <v>428</v>
      </c>
      <c r="E188" s="15" t="s">
        <v>1587</v>
      </c>
    </row>
    <row r="189">
      <c r="A189" s="15">
        <v>162.0</v>
      </c>
      <c r="B189" s="15" t="s">
        <v>1301</v>
      </c>
      <c r="C189" s="15">
        <v>150.0</v>
      </c>
      <c r="D189" s="15" t="s">
        <v>436</v>
      </c>
      <c r="E189" s="15" t="s">
        <v>1593</v>
      </c>
    </row>
    <row r="190">
      <c r="A190" s="15">
        <v>162.0</v>
      </c>
      <c r="B190" s="15" t="s">
        <v>1301</v>
      </c>
      <c r="C190" s="15">
        <v>150.0</v>
      </c>
      <c r="D190" s="15" t="s">
        <v>444</v>
      </c>
      <c r="E190" s="15" t="s">
        <v>1599</v>
      </c>
    </row>
    <row r="191">
      <c r="A191" s="15">
        <v>163.0</v>
      </c>
      <c r="B191" s="15" t="s">
        <v>1301</v>
      </c>
      <c r="C191" s="15">
        <v>151.0</v>
      </c>
      <c r="D191" s="15" t="s">
        <v>452</v>
      </c>
      <c r="E191" s="15" t="s">
        <v>1605</v>
      </c>
    </row>
    <row r="192">
      <c r="A192" s="15">
        <v>163.0</v>
      </c>
      <c r="B192" s="15" t="s">
        <v>1301</v>
      </c>
      <c r="C192" s="15">
        <v>151.0</v>
      </c>
      <c r="D192" s="15" t="s">
        <v>460</v>
      </c>
      <c r="E192" s="15" t="s">
        <v>1611</v>
      </c>
    </row>
    <row r="193">
      <c r="A193" s="15">
        <v>164.0</v>
      </c>
      <c r="B193" s="15" t="s">
        <v>1301</v>
      </c>
      <c r="C193" s="15">
        <v>152.0</v>
      </c>
      <c r="D193" s="15" t="s">
        <v>468</v>
      </c>
      <c r="E193" s="15" t="s">
        <v>1617</v>
      </c>
    </row>
    <row r="194">
      <c r="A194" s="15">
        <v>165.0</v>
      </c>
      <c r="B194" s="15" t="s">
        <v>1301</v>
      </c>
      <c r="C194" s="15">
        <v>153.0</v>
      </c>
      <c r="D194" s="15" t="s">
        <v>477</v>
      </c>
      <c r="E194" s="15" t="s">
        <v>1623</v>
      </c>
    </row>
    <row r="195">
      <c r="A195" s="15">
        <v>166.0</v>
      </c>
      <c r="B195" s="15" t="s">
        <v>1301</v>
      </c>
      <c r="C195" s="15">
        <v>154.0</v>
      </c>
      <c r="D195" s="15" t="s">
        <v>485</v>
      </c>
      <c r="E195" s="15" t="s">
        <v>1629</v>
      </c>
    </row>
    <row r="196">
      <c r="A196" s="15">
        <v>166.0</v>
      </c>
      <c r="B196" s="15" t="s">
        <v>1301</v>
      </c>
      <c r="C196" s="15">
        <v>154.0</v>
      </c>
      <c r="D196" s="15" t="s">
        <v>493</v>
      </c>
      <c r="E196" s="15" t="s">
        <v>1635</v>
      </c>
    </row>
    <row r="197">
      <c r="A197" s="15">
        <v>167.0</v>
      </c>
      <c r="B197" s="15" t="s">
        <v>1301</v>
      </c>
      <c r="C197" s="15">
        <v>155.0</v>
      </c>
      <c r="D197" s="15" t="s">
        <v>501</v>
      </c>
      <c r="E197" s="15" t="s">
        <v>1641</v>
      </c>
    </row>
    <row r="198">
      <c r="A198" s="15">
        <v>168.0</v>
      </c>
      <c r="B198" s="15" t="s">
        <v>1301</v>
      </c>
      <c r="C198" s="15">
        <v>156.0</v>
      </c>
      <c r="D198" s="15" t="s">
        <v>509</v>
      </c>
      <c r="E198" s="15" t="s">
        <v>1652</v>
      </c>
    </row>
    <row r="199">
      <c r="A199" s="15">
        <v>168.0</v>
      </c>
      <c r="B199" s="15" t="s">
        <v>1301</v>
      </c>
      <c r="C199" s="15">
        <v>156.0</v>
      </c>
      <c r="D199" s="15" t="s">
        <v>524</v>
      </c>
      <c r="E199" s="15" t="s">
        <v>1658</v>
      </c>
    </row>
    <row r="200">
      <c r="A200" s="15">
        <v>169.0</v>
      </c>
      <c r="B200" s="15" t="s">
        <v>1301</v>
      </c>
      <c r="C200" s="15">
        <v>157.0</v>
      </c>
      <c r="D200" s="15" t="s">
        <v>531</v>
      </c>
      <c r="E200" s="15" t="s">
        <v>1664</v>
      </c>
    </row>
    <row r="201">
      <c r="A201" s="15">
        <v>170.0</v>
      </c>
      <c r="B201" s="15" t="s">
        <v>1301</v>
      </c>
      <c r="C201" s="15">
        <v>158.0</v>
      </c>
      <c r="D201" s="15" t="s">
        <v>539</v>
      </c>
      <c r="E201" s="15" t="s">
        <v>1670</v>
      </c>
    </row>
    <row r="202">
      <c r="A202" s="15">
        <v>171.0</v>
      </c>
      <c r="B202" s="15" t="s">
        <v>1301</v>
      </c>
      <c r="C202" s="15">
        <v>159.0</v>
      </c>
      <c r="D202" s="15" t="s">
        <v>547</v>
      </c>
      <c r="E202" s="15" t="s">
        <v>1676</v>
      </c>
    </row>
    <row r="203">
      <c r="A203" s="15">
        <v>172.0</v>
      </c>
      <c r="B203" s="15" t="s">
        <v>1301</v>
      </c>
      <c r="C203" s="15">
        <v>160.0</v>
      </c>
      <c r="D203" s="15" t="s">
        <v>556</v>
      </c>
      <c r="E203" s="15" t="s">
        <v>1682</v>
      </c>
    </row>
    <row r="204">
      <c r="A204" s="15">
        <v>172.0</v>
      </c>
      <c r="B204" s="15" t="s">
        <v>1301</v>
      </c>
      <c r="C204" s="15">
        <v>160.0</v>
      </c>
      <c r="D204" s="15" t="s">
        <v>564</v>
      </c>
      <c r="E204" s="15" t="s">
        <v>1688</v>
      </c>
    </row>
    <row r="205">
      <c r="A205" s="15">
        <v>173.0</v>
      </c>
      <c r="B205" s="15" t="s">
        <v>1301</v>
      </c>
      <c r="C205" s="15">
        <v>161.0</v>
      </c>
      <c r="D205" s="15" t="s">
        <v>573</v>
      </c>
      <c r="E205" s="15" t="s">
        <v>1694</v>
      </c>
    </row>
    <row r="206">
      <c r="A206" s="15">
        <v>173.0</v>
      </c>
      <c r="B206" s="15" t="s">
        <v>1301</v>
      </c>
      <c r="C206" s="15">
        <v>161.0</v>
      </c>
      <c r="D206" s="15" t="s">
        <v>581</v>
      </c>
      <c r="E206" s="15" t="s">
        <v>1700</v>
      </c>
    </row>
    <row r="207">
      <c r="A207" s="15">
        <v>174.0</v>
      </c>
      <c r="B207" s="15" t="s">
        <v>1301</v>
      </c>
      <c r="C207" s="15">
        <v>162.0</v>
      </c>
      <c r="D207" s="15" t="s">
        <v>591</v>
      </c>
      <c r="E207" s="15" t="s">
        <v>1712</v>
      </c>
    </row>
    <row r="208">
      <c r="A208" s="15">
        <v>175.0</v>
      </c>
      <c r="B208" s="15" t="s">
        <v>1301</v>
      </c>
      <c r="C208" s="15">
        <v>163.0</v>
      </c>
      <c r="D208" s="15" t="s">
        <v>599</v>
      </c>
      <c r="E208" s="15" t="s">
        <v>1720</v>
      </c>
    </row>
    <row r="209">
      <c r="A209" s="15">
        <v>177.0</v>
      </c>
      <c r="B209" s="15" t="s">
        <v>1301</v>
      </c>
      <c r="C209" s="15">
        <v>165.0</v>
      </c>
      <c r="D209" s="15" t="s">
        <v>607</v>
      </c>
      <c r="E209" s="15" t="s">
        <v>1726</v>
      </c>
    </row>
    <row r="210">
      <c r="A210" s="15">
        <v>179.0</v>
      </c>
      <c r="B210" s="15" t="s">
        <v>1301</v>
      </c>
      <c r="C210" s="15">
        <v>167.0</v>
      </c>
      <c r="D210" s="15" t="s">
        <v>615</v>
      </c>
      <c r="E210" s="15" t="s">
        <v>1736</v>
      </c>
    </row>
    <row r="211">
      <c r="A211" s="15">
        <v>179.0</v>
      </c>
      <c r="B211" s="15" t="s">
        <v>1301</v>
      </c>
      <c r="C211" s="15">
        <v>167.0</v>
      </c>
      <c r="D211" s="15" t="s">
        <v>623</v>
      </c>
      <c r="E211" s="15" t="s">
        <v>1742</v>
      </c>
    </row>
    <row r="212">
      <c r="A212" s="15">
        <v>183.0</v>
      </c>
      <c r="B212" s="15" t="s">
        <v>1301</v>
      </c>
      <c r="C212" s="15">
        <v>171.0</v>
      </c>
      <c r="D212" s="15" t="s">
        <v>631</v>
      </c>
      <c r="E212" s="15" t="s">
        <v>1764</v>
      </c>
    </row>
    <row r="213">
      <c r="A213" s="15">
        <v>183.0</v>
      </c>
      <c r="B213" s="15" t="s">
        <v>1301</v>
      </c>
      <c r="C213" s="15">
        <v>171.0</v>
      </c>
      <c r="D213" s="15" t="s">
        <v>635</v>
      </c>
      <c r="E213" s="15" t="s">
        <v>1770</v>
      </c>
    </row>
    <row r="214">
      <c r="A214" s="15">
        <v>184.0</v>
      </c>
      <c r="B214" s="15" t="s">
        <v>1301</v>
      </c>
      <c r="C214" s="15">
        <v>172.0</v>
      </c>
      <c r="D214" s="15" t="s">
        <v>654</v>
      </c>
      <c r="E214" s="15" t="s">
        <v>1776</v>
      </c>
    </row>
    <row r="215">
      <c r="A215" s="15">
        <v>185.0</v>
      </c>
      <c r="B215" s="15" t="s">
        <v>1301</v>
      </c>
      <c r="C215" s="15">
        <v>173.0</v>
      </c>
      <c r="D215" s="15" t="s">
        <v>664</v>
      </c>
      <c r="E215" s="15" t="s">
        <v>1782</v>
      </c>
    </row>
    <row r="216">
      <c r="A216" s="15">
        <v>186.0</v>
      </c>
      <c r="B216" s="15" t="s">
        <v>1301</v>
      </c>
      <c r="C216" s="15">
        <v>174.0</v>
      </c>
      <c r="D216" s="15" t="s">
        <v>672</v>
      </c>
      <c r="E216" s="15" t="s">
        <v>1788</v>
      </c>
    </row>
    <row r="217">
      <c r="A217" s="15">
        <v>187.0</v>
      </c>
      <c r="B217" s="15" t="s">
        <v>1301</v>
      </c>
      <c r="C217" s="15">
        <v>175.0</v>
      </c>
      <c r="D217" s="15" t="s">
        <v>682</v>
      </c>
      <c r="E217" s="15" t="s">
        <v>1796</v>
      </c>
    </row>
    <row r="218">
      <c r="A218" s="15">
        <v>190.0</v>
      </c>
      <c r="B218" s="15" t="s">
        <v>1301</v>
      </c>
      <c r="C218" s="15">
        <v>178.0</v>
      </c>
      <c r="D218" s="15" t="s">
        <v>690</v>
      </c>
      <c r="E218" s="15" t="s">
        <v>1808</v>
      </c>
    </row>
    <row r="219">
      <c r="A219" s="15">
        <v>190.0</v>
      </c>
      <c r="B219" s="15" t="s">
        <v>1301</v>
      </c>
      <c r="C219" s="15">
        <v>178.0</v>
      </c>
      <c r="D219" s="15" t="s">
        <v>698</v>
      </c>
      <c r="E219" s="15" t="s">
        <v>1814</v>
      </c>
    </row>
    <row r="220">
      <c r="A220" s="15">
        <v>192.0</v>
      </c>
      <c r="B220" s="15" t="s">
        <v>1301</v>
      </c>
      <c r="C220" s="15">
        <v>180.0</v>
      </c>
      <c r="D220" s="15" t="s">
        <v>706</v>
      </c>
      <c r="E220" s="15" t="s">
        <v>1820</v>
      </c>
    </row>
    <row r="221">
      <c r="A221" s="15">
        <v>193.0</v>
      </c>
      <c r="B221" s="15" t="s">
        <v>1301</v>
      </c>
      <c r="C221" s="15">
        <v>181.0</v>
      </c>
      <c r="D221" s="15" t="s">
        <v>714</v>
      </c>
      <c r="E221" s="15" t="s">
        <v>1826</v>
      </c>
    </row>
    <row r="222">
      <c r="A222" s="15">
        <v>194.0</v>
      </c>
      <c r="B222" s="15" t="s">
        <v>1301</v>
      </c>
      <c r="C222" s="15">
        <v>182.0</v>
      </c>
      <c r="D222" s="15" t="s">
        <v>722</v>
      </c>
      <c r="E222" s="15" t="s">
        <v>1832</v>
      </c>
    </row>
    <row r="223">
      <c r="A223" s="15">
        <v>195.0</v>
      </c>
      <c r="B223" s="15" t="s">
        <v>1301</v>
      </c>
      <c r="C223" s="15">
        <v>183.0</v>
      </c>
      <c r="D223" s="15" t="s">
        <v>731</v>
      </c>
      <c r="E223" s="15" t="s">
        <v>1843</v>
      </c>
    </row>
    <row r="224">
      <c r="A224" s="15">
        <v>196.0</v>
      </c>
      <c r="B224" s="15" t="s">
        <v>1301</v>
      </c>
      <c r="C224" s="15">
        <v>184.0</v>
      </c>
      <c r="D224" s="15" t="s">
        <v>739</v>
      </c>
      <c r="E224" s="15" t="s">
        <v>1849</v>
      </c>
    </row>
    <row r="225">
      <c r="A225" s="15">
        <v>196.0</v>
      </c>
      <c r="B225" s="15" t="s">
        <v>1301</v>
      </c>
      <c r="C225" s="15">
        <v>184.0</v>
      </c>
      <c r="D225" s="15" t="s">
        <v>747</v>
      </c>
    </row>
    <row r="226">
      <c r="A226" s="15">
        <v>196.0</v>
      </c>
      <c r="B226" s="15" t="s">
        <v>1301</v>
      </c>
      <c r="C226" s="15">
        <v>184.0</v>
      </c>
      <c r="D226" s="15" t="s">
        <v>755</v>
      </c>
    </row>
    <row r="227">
      <c r="A227" s="15">
        <v>196.0</v>
      </c>
      <c r="B227" s="15" t="s">
        <v>1301</v>
      </c>
      <c r="C227" s="15">
        <v>184.0</v>
      </c>
      <c r="D227" s="15" t="s">
        <v>763</v>
      </c>
    </row>
    <row r="228">
      <c r="A228" s="15">
        <v>196.0</v>
      </c>
      <c r="B228" s="15" t="s">
        <v>1301</v>
      </c>
      <c r="C228" s="15">
        <v>184.0</v>
      </c>
      <c r="D228" s="15" t="s">
        <v>771</v>
      </c>
      <c r="E228" s="15" t="s">
        <v>19796</v>
      </c>
    </row>
    <row r="229">
      <c r="A229" s="15">
        <v>197.0</v>
      </c>
      <c r="B229" s="15" t="s">
        <v>1301</v>
      </c>
      <c r="C229" s="15">
        <v>185.0</v>
      </c>
      <c r="D229" s="15" t="s">
        <v>779</v>
      </c>
      <c r="E229" s="15" t="s">
        <v>1879</v>
      </c>
    </row>
    <row r="230">
      <c r="A230" s="15">
        <v>197.0</v>
      </c>
      <c r="B230" s="15" t="s">
        <v>1301</v>
      </c>
      <c r="C230" s="15">
        <v>185.0</v>
      </c>
      <c r="D230" s="15" t="s">
        <v>787</v>
      </c>
      <c r="E230" s="15" t="s">
        <v>1885</v>
      </c>
    </row>
    <row r="231">
      <c r="A231" s="15">
        <v>198.0</v>
      </c>
      <c r="B231" s="15" t="s">
        <v>1301</v>
      </c>
      <c r="C231" s="15">
        <v>186.0</v>
      </c>
      <c r="D231" s="15" t="s">
        <v>795</v>
      </c>
      <c r="E231" s="15" t="s">
        <v>1891</v>
      </c>
    </row>
    <row r="232">
      <c r="A232" s="15">
        <v>198.0</v>
      </c>
      <c r="B232" s="15" t="s">
        <v>1301</v>
      </c>
      <c r="C232" s="15">
        <v>186.0</v>
      </c>
      <c r="D232" s="15" t="s">
        <v>803</v>
      </c>
      <c r="E232" s="15" t="s">
        <v>1897</v>
      </c>
    </row>
    <row r="233">
      <c r="A233" s="15">
        <v>199.0</v>
      </c>
      <c r="B233" s="15" t="s">
        <v>1301</v>
      </c>
      <c r="C233" s="15">
        <v>187.0</v>
      </c>
      <c r="D233" s="15" t="s">
        <v>807</v>
      </c>
      <c r="E233" s="15" t="s">
        <v>1903</v>
      </c>
    </row>
    <row r="234">
      <c r="A234" s="15">
        <v>199.0</v>
      </c>
      <c r="B234" s="15" t="s">
        <v>1301</v>
      </c>
      <c r="C234" s="15">
        <v>187.0</v>
      </c>
      <c r="D234" s="15" t="s">
        <v>816</v>
      </c>
      <c r="E234" s="15" t="s">
        <v>1909</v>
      </c>
    </row>
    <row r="235">
      <c r="A235" s="15">
        <v>200.0</v>
      </c>
      <c r="B235" s="15" t="s">
        <v>1301</v>
      </c>
      <c r="C235" s="15">
        <v>188.0</v>
      </c>
      <c r="D235" s="15" t="s">
        <v>1915</v>
      </c>
      <c r="E235" s="15" t="s">
        <v>1916</v>
      </c>
    </row>
    <row r="236">
      <c r="A236" s="15">
        <v>200.0</v>
      </c>
      <c r="B236" s="15" t="s">
        <v>1301</v>
      </c>
      <c r="C236" s="15">
        <v>188.0</v>
      </c>
      <c r="D236" s="15" t="s">
        <v>832</v>
      </c>
      <c r="E236" s="15" t="s">
        <v>1922</v>
      </c>
    </row>
    <row r="237">
      <c r="A237" s="15">
        <v>201.0</v>
      </c>
      <c r="B237" s="15" t="s">
        <v>1301</v>
      </c>
      <c r="C237" s="15">
        <v>189.0</v>
      </c>
      <c r="D237" s="15" t="s">
        <v>840</v>
      </c>
      <c r="E237" s="15" t="s">
        <v>1928</v>
      </c>
    </row>
    <row r="238">
      <c r="A238" s="15">
        <v>202.0</v>
      </c>
      <c r="B238" s="15" t="s">
        <v>1301</v>
      </c>
      <c r="C238" s="15">
        <v>190.0</v>
      </c>
      <c r="D238" s="15" t="s">
        <v>848</v>
      </c>
      <c r="E238" s="15" t="s">
        <v>1934</v>
      </c>
    </row>
    <row r="239">
      <c r="A239" s="15">
        <v>203.0</v>
      </c>
      <c r="B239" s="15" t="s">
        <v>1301</v>
      </c>
      <c r="C239" s="15">
        <v>191.0</v>
      </c>
      <c r="D239" s="15" t="s">
        <v>856</v>
      </c>
      <c r="E239" s="15" t="s">
        <v>1940</v>
      </c>
    </row>
    <row r="240">
      <c r="A240" s="15">
        <v>203.0</v>
      </c>
      <c r="B240" s="15" t="s">
        <v>1301</v>
      </c>
      <c r="C240" s="15">
        <v>191.0</v>
      </c>
      <c r="D240" s="15" t="s">
        <v>864</v>
      </c>
      <c r="E240" s="15" t="s">
        <v>1946</v>
      </c>
    </row>
    <row r="241">
      <c r="A241" s="15">
        <v>204.0</v>
      </c>
      <c r="B241" s="15" t="s">
        <v>1301</v>
      </c>
      <c r="C241" s="15">
        <v>192.0</v>
      </c>
      <c r="D241" s="15" t="s">
        <v>880</v>
      </c>
      <c r="E241" s="15" t="s">
        <v>1952</v>
      </c>
    </row>
    <row r="242">
      <c r="A242" s="15">
        <v>205.0</v>
      </c>
      <c r="B242" s="15" t="s">
        <v>1301</v>
      </c>
      <c r="C242" s="15">
        <v>193.0</v>
      </c>
      <c r="D242" s="15" t="s">
        <v>1958</v>
      </c>
      <c r="E242" s="15" t="s">
        <v>1959</v>
      </c>
    </row>
    <row r="243">
      <c r="A243" s="15">
        <v>206.0</v>
      </c>
      <c r="B243" s="15" t="s">
        <v>1301</v>
      </c>
      <c r="C243" s="15">
        <v>194.0</v>
      </c>
      <c r="D243" s="15" t="s">
        <v>888</v>
      </c>
      <c r="E243" s="15" t="s">
        <v>1965</v>
      </c>
    </row>
    <row r="244">
      <c r="A244" s="15">
        <v>207.0</v>
      </c>
      <c r="B244" s="15" t="s">
        <v>1301</v>
      </c>
      <c r="C244" s="15">
        <v>159.0</v>
      </c>
      <c r="D244" s="15" t="s">
        <v>897</v>
      </c>
      <c r="E244" s="15" t="s">
        <v>1971</v>
      </c>
    </row>
    <row r="245">
      <c r="A245" s="15">
        <v>208.0</v>
      </c>
      <c r="B245" s="15" t="s">
        <v>1301</v>
      </c>
      <c r="C245" s="15">
        <v>196.0</v>
      </c>
      <c r="D245" s="15" t="s">
        <v>905</v>
      </c>
      <c r="E245" s="15" t="s">
        <v>1979</v>
      </c>
    </row>
    <row r="246">
      <c r="A246" s="15">
        <v>209.0</v>
      </c>
      <c r="B246" s="15" t="s">
        <v>1301</v>
      </c>
      <c r="C246" s="15">
        <v>197.0</v>
      </c>
      <c r="D246" s="15" t="s">
        <v>913</v>
      </c>
      <c r="E246" s="15" t="s">
        <v>1987</v>
      </c>
    </row>
    <row r="247">
      <c r="A247" s="15">
        <v>211.0</v>
      </c>
      <c r="B247" s="15" t="s">
        <v>1301</v>
      </c>
      <c r="C247" s="15">
        <v>199.0</v>
      </c>
      <c r="D247" s="15" t="s">
        <v>929</v>
      </c>
      <c r="E247" s="15" t="s">
        <v>2000</v>
      </c>
    </row>
    <row r="248">
      <c r="A248" s="15">
        <v>211.0</v>
      </c>
      <c r="B248" s="15" t="s">
        <v>1301</v>
      </c>
      <c r="C248" s="15">
        <v>199.0</v>
      </c>
      <c r="D248" s="15" t="s">
        <v>937</v>
      </c>
      <c r="E248" s="15" t="s">
        <v>2006</v>
      </c>
    </row>
    <row r="249">
      <c r="A249" s="15">
        <v>213.0</v>
      </c>
      <c r="B249" s="15" t="s">
        <v>1301</v>
      </c>
      <c r="C249" s="15">
        <v>201.0</v>
      </c>
      <c r="D249" s="15" t="s">
        <v>941</v>
      </c>
      <c r="E249" s="15" t="s">
        <v>2014</v>
      </c>
    </row>
    <row r="250">
      <c r="A250" s="15">
        <v>213.0</v>
      </c>
      <c r="B250" s="15" t="s">
        <v>1301</v>
      </c>
      <c r="C250" s="15">
        <v>201.0</v>
      </c>
      <c r="D250" s="15" t="s">
        <v>949</v>
      </c>
      <c r="E250" s="15" t="s">
        <v>2020</v>
      </c>
    </row>
    <row r="251">
      <c r="A251" s="15">
        <v>213.0</v>
      </c>
      <c r="B251" s="15" t="s">
        <v>1301</v>
      </c>
      <c r="C251" s="15">
        <v>201.0</v>
      </c>
      <c r="D251" s="15" t="s">
        <v>957</v>
      </c>
      <c r="E251" s="15" t="s">
        <v>2026</v>
      </c>
    </row>
    <row r="252">
      <c r="A252" s="15">
        <v>215.0</v>
      </c>
      <c r="B252" s="15" t="s">
        <v>1301</v>
      </c>
      <c r="C252" s="15">
        <v>203.0</v>
      </c>
      <c r="D252" s="15" t="s">
        <v>965</v>
      </c>
      <c r="E252" s="15" t="s">
        <v>2032</v>
      </c>
    </row>
    <row r="253">
      <c r="A253" s="15">
        <v>215.0</v>
      </c>
      <c r="B253" s="15" t="s">
        <v>1301</v>
      </c>
      <c r="C253" s="15">
        <v>203.0</v>
      </c>
      <c r="D253" s="15" t="s">
        <v>973</v>
      </c>
      <c r="E253" s="15" t="s">
        <v>2038</v>
      </c>
    </row>
    <row r="254">
      <c r="A254" s="15">
        <v>217.0</v>
      </c>
      <c r="B254" s="15" t="s">
        <v>1301</v>
      </c>
      <c r="C254" s="15">
        <v>205.0</v>
      </c>
      <c r="D254" s="15" t="s">
        <v>982</v>
      </c>
      <c r="E254" s="15" t="s">
        <v>2054</v>
      </c>
    </row>
    <row r="255">
      <c r="A255" s="15">
        <v>218.0</v>
      </c>
      <c r="B255" s="15" t="s">
        <v>1301</v>
      </c>
      <c r="C255" s="15">
        <v>206.0</v>
      </c>
      <c r="D255" s="15" t="s">
        <v>990</v>
      </c>
      <c r="E255" s="15" t="s">
        <v>2060</v>
      </c>
    </row>
    <row r="256">
      <c r="A256" s="15">
        <v>219.0</v>
      </c>
      <c r="B256" s="15" t="s">
        <v>1301</v>
      </c>
      <c r="C256" s="15">
        <v>207.0</v>
      </c>
      <c r="D256" s="15" t="s">
        <v>998</v>
      </c>
      <c r="E256" s="15" t="s">
        <v>2066</v>
      </c>
    </row>
    <row r="257">
      <c r="A257" s="15">
        <v>220.0</v>
      </c>
      <c r="B257" s="15" t="s">
        <v>1301</v>
      </c>
      <c r="C257" s="15">
        <v>208.0</v>
      </c>
      <c r="D257" s="15" t="s">
        <v>1006</v>
      </c>
      <c r="E257" s="15" t="s">
        <v>2072</v>
      </c>
    </row>
    <row r="258">
      <c r="A258" s="15">
        <v>222.0</v>
      </c>
      <c r="B258" s="15" t="s">
        <v>1301</v>
      </c>
      <c r="C258" s="15">
        <v>210.0</v>
      </c>
      <c r="D258" s="15" t="s">
        <v>1014</v>
      </c>
      <c r="E258" s="15" t="s">
        <v>2078</v>
      </c>
    </row>
    <row r="259">
      <c r="A259" s="15">
        <v>222.0</v>
      </c>
      <c r="B259" s="15" t="s">
        <v>1301</v>
      </c>
      <c r="C259" s="15">
        <v>210.0</v>
      </c>
      <c r="D259" s="15" t="s">
        <v>1020</v>
      </c>
      <c r="E259" s="15" t="s">
        <v>2084</v>
      </c>
    </row>
    <row r="260">
      <c r="A260" s="15">
        <v>224.0</v>
      </c>
      <c r="B260" s="15" t="s">
        <v>1301</v>
      </c>
      <c r="C260" s="15">
        <v>212.0</v>
      </c>
      <c r="D260" s="15" t="s">
        <v>1024</v>
      </c>
      <c r="E260" s="15" t="s">
        <v>2092</v>
      </c>
    </row>
    <row r="261">
      <c r="A261" s="15">
        <v>224.0</v>
      </c>
      <c r="B261" s="15" t="s">
        <v>1301</v>
      </c>
      <c r="C261" s="15">
        <v>212.0</v>
      </c>
      <c r="D261" s="15" t="s">
        <v>1032</v>
      </c>
      <c r="E261" s="15" t="s">
        <v>2098</v>
      </c>
    </row>
    <row r="262">
      <c r="A262" s="15">
        <v>225.0</v>
      </c>
      <c r="B262" s="15" t="s">
        <v>1301</v>
      </c>
      <c r="C262" s="15">
        <v>213.0</v>
      </c>
      <c r="D262" s="15" t="s">
        <v>1040</v>
      </c>
      <c r="E262" s="15" t="s">
        <v>2104</v>
      </c>
    </row>
    <row r="263">
      <c r="A263" s="15">
        <v>226.0</v>
      </c>
      <c r="B263" s="15" t="s">
        <v>1301</v>
      </c>
      <c r="C263" s="15">
        <v>214.0</v>
      </c>
      <c r="D263" s="15" t="s">
        <v>1048</v>
      </c>
      <c r="E263" s="15" t="s">
        <v>2110</v>
      </c>
    </row>
    <row r="264">
      <c r="A264" s="15">
        <v>228.0</v>
      </c>
      <c r="B264" s="15" t="s">
        <v>1301</v>
      </c>
      <c r="C264" s="15">
        <v>216.0</v>
      </c>
      <c r="D264" s="15" t="s">
        <v>1061</v>
      </c>
      <c r="E264" s="15" t="s">
        <v>2116</v>
      </c>
    </row>
    <row r="265">
      <c r="A265" s="15">
        <v>229.0</v>
      </c>
      <c r="B265" s="15" t="s">
        <v>1301</v>
      </c>
      <c r="C265" s="15">
        <v>217.0</v>
      </c>
      <c r="D265" s="15" t="s">
        <v>1069</v>
      </c>
      <c r="E265" s="15" t="s">
        <v>2122</v>
      </c>
    </row>
    <row r="266">
      <c r="A266" s="15">
        <v>229.0</v>
      </c>
      <c r="B266" s="15" t="s">
        <v>1301</v>
      </c>
      <c r="C266" s="15">
        <v>217.0</v>
      </c>
      <c r="D266" s="15" t="s">
        <v>1078</v>
      </c>
      <c r="E266" s="15" t="s">
        <v>2128</v>
      </c>
    </row>
    <row r="267">
      <c r="A267" s="15">
        <v>232.0</v>
      </c>
      <c r="B267" s="15" t="s">
        <v>1301</v>
      </c>
      <c r="C267" s="15">
        <v>220.0</v>
      </c>
      <c r="D267" s="15" t="s">
        <v>1086</v>
      </c>
      <c r="E267" s="15" t="s">
        <v>2136</v>
      </c>
    </row>
    <row r="268">
      <c r="A268" s="15">
        <v>234.0</v>
      </c>
      <c r="B268" s="15" t="s">
        <v>1301</v>
      </c>
      <c r="C268" s="15">
        <v>222.0</v>
      </c>
      <c r="D268" s="15" t="s">
        <v>1095</v>
      </c>
      <c r="E268" s="15" t="s">
        <v>2147</v>
      </c>
    </row>
    <row r="269">
      <c r="A269" s="15">
        <v>234.0</v>
      </c>
      <c r="B269" s="15" t="s">
        <v>1301</v>
      </c>
      <c r="C269" s="15">
        <v>222.0</v>
      </c>
      <c r="D269" s="15" t="s">
        <v>1103</v>
      </c>
      <c r="E269" s="15" t="s">
        <v>2153</v>
      </c>
    </row>
    <row r="270">
      <c r="A270" s="15">
        <v>235.0</v>
      </c>
      <c r="B270" s="15" t="s">
        <v>1301</v>
      </c>
      <c r="C270" s="15">
        <v>223.0</v>
      </c>
      <c r="D270" s="15" t="s">
        <v>1117</v>
      </c>
      <c r="E270" s="15" t="s">
        <v>2159</v>
      </c>
    </row>
    <row r="271">
      <c r="A271" s="15">
        <v>235.0</v>
      </c>
      <c r="B271" s="15" t="s">
        <v>1301</v>
      </c>
      <c r="C271" s="15">
        <v>223.0</v>
      </c>
      <c r="D271" s="15" t="s">
        <v>1127</v>
      </c>
      <c r="E271" s="15" t="s">
        <v>2165</v>
      </c>
    </row>
    <row r="272">
      <c r="A272" s="15">
        <v>236.0</v>
      </c>
      <c r="B272" s="15" t="s">
        <v>1301</v>
      </c>
      <c r="C272" s="15">
        <v>224.0</v>
      </c>
      <c r="D272" s="15" t="s">
        <v>1135</v>
      </c>
      <c r="E272" s="15" t="s">
        <v>2171</v>
      </c>
    </row>
    <row r="273">
      <c r="A273" s="15">
        <v>237.0</v>
      </c>
      <c r="B273" s="15" t="s">
        <v>1301</v>
      </c>
      <c r="C273" s="15">
        <v>225.0</v>
      </c>
      <c r="D273" s="15" t="s">
        <v>1143</v>
      </c>
      <c r="E273" s="15" t="s">
        <v>2177</v>
      </c>
    </row>
    <row r="274">
      <c r="A274" s="15">
        <v>238.0</v>
      </c>
      <c r="B274" s="15" t="s">
        <v>1301</v>
      </c>
      <c r="C274" s="15">
        <v>226.0</v>
      </c>
      <c r="D274" s="15" t="s">
        <v>1165</v>
      </c>
      <c r="E274" s="15" t="s">
        <v>2183</v>
      </c>
    </row>
    <row r="275">
      <c r="A275" s="15">
        <v>238.0</v>
      </c>
      <c r="B275" s="15" t="s">
        <v>1301</v>
      </c>
      <c r="C275" s="15">
        <v>226.0</v>
      </c>
      <c r="D275" s="15" t="s">
        <v>1175</v>
      </c>
      <c r="E275" s="15" t="s">
        <v>2189</v>
      </c>
    </row>
    <row r="276">
      <c r="A276" s="15">
        <v>239.0</v>
      </c>
      <c r="B276" s="15" t="s">
        <v>1301</v>
      </c>
      <c r="C276" s="15">
        <v>227.0</v>
      </c>
      <c r="D276" s="15" t="s">
        <v>1186</v>
      </c>
      <c r="E276" s="15" t="s">
        <v>2195</v>
      </c>
    </row>
    <row r="277">
      <c r="A277" s="15">
        <v>239.0</v>
      </c>
      <c r="B277" s="15" t="s">
        <v>1301</v>
      </c>
      <c r="C277" s="15">
        <v>227.0</v>
      </c>
      <c r="D277" s="15" t="s">
        <v>1194</v>
      </c>
      <c r="E277" s="15" t="s">
        <v>2201</v>
      </c>
    </row>
    <row r="278">
      <c r="A278" s="15">
        <v>240.0</v>
      </c>
      <c r="B278" s="15" t="s">
        <v>1301</v>
      </c>
      <c r="C278" s="15">
        <v>228.0</v>
      </c>
      <c r="D278" s="15" t="s">
        <v>2207</v>
      </c>
      <c r="E278" s="15" t="s">
        <v>2208</v>
      </c>
    </row>
    <row r="279">
      <c r="A279" s="15">
        <v>241.0</v>
      </c>
      <c r="B279" s="15" t="s">
        <v>1301</v>
      </c>
      <c r="C279" s="15">
        <v>229.0</v>
      </c>
      <c r="D279" s="15" t="s">
        <v>1208</v>
      </c>
      <c r="E279" s="15" t="s">
        <v>2214</v>
      </c>
    </row>
    <row r="280">
      <c r="A280" s="15">
        <v>241.0</v>
      </c>
      <c r="B280" s="15" t="s">
        <v>1301</v>
      </c>
      <c r="C280" s="15">
        <v>229.0</v>
      </c>
      <c r="D280" s="15" t="s">
        <v>1216</v>
      </c>
      <c r="E280" s="15" t="s">
        <v>2220</v>
      </c>
    </row>
    <row r="281">
      <c r="A281" s="15">
        <v>242.0</v>
      </c>
      <c r="B281" s="15" t="s">
        <v>1301</v>
      </c>
      <c r="C281" s="15">
        <v>230.0</v>
      </c>
      <c r="D281" s="15" t="s">
        <v>1224</v>
      </c>
      <c r="E281" s="15" t="s">
        <v>2226</v>
      </c>
    </row>
    <row r="282">
      <c r="A282" s="15">
        <v>242.0</v>
      </c>
      <c r="B282" s="15" t="s">
        <v>1301</v>
      </c>
      <c r="C282" s="15">
        <v>230.0</v>
      </c>
      <c r="D282" s="15" t="s">
        <v>1232</v>
      </c>
      <c r="E282" s="15" t="s">
        <v>2232</v>
      </c>
    </row>
    <row r="283">
      <c r="A283" s="15">
        <v>243.0</v>
      </c>
      <c r="B283" s="15" t="s">
        <v>1301</v>
      </c>
      <c r="C283" s="15">
        <v>231.0</v>
      </c>
      <c r="D283" s="15" t="s">
        <v>1240</v>
      </c>
      <c r="E283" s="15" t="s">
        <v>2238</v>
      </c>
    </row>
    <row r="284">
      <c r="A284" s="15">
        <v>245.0</v>
      </c>
      <c r="B284" s="15" t="s">
        <v>1301</v>
      </c>
      <c r="C284" s="15">
        <v>233.0</v>
      </c>
      <c r="D284" s="15" t="s">
        <v>1248</v>
      </c>
      <c r="E284" s="15" t="s">
        <v>2244</v>
      </c>
    </row>
    <row r="285">
      <c r="A285" s="15">
        <v>245.0</v>
      </c>
      <c r="B285" s="15" t="s">
        <v>1301</v>
      </c>
      <c r="C285" s="15">
        <v>233.0</v>
      </c>
      <c r="D285" s="15" t="s">
        <v>1256</v>
      </c>
      <c r="E285" s="15" t="s">
        <v>2251</v>
      </c>
    </row>
    <row r="286">
      <c r="A286" s="15">
        <v>246.0</v>
      </c>
      <c r="B286" s="15" t="s">
        <v>1301</v>
      </c>
      <c r="C286" s="15">
        <v>234.0</v>
      </c>
      <c r="D286" s="15" t="s">
        <v>1265</v>
      </c>
      <c r="E286" s="15" t="s">
        <v>2258</v>
      </c>
    </row>
    <row r="287">
      <c r="A287" s="15">
        <v>247.0</v>
      </c>
      <c r="B287" s="15" t="s">
        <v>1301</v>
      </c>
      <c r="C287" s="15">
        <v>235.0</v>
      </c>
      <c r="D287" s="15" t="s">
        <v>1279</v>
      </c>
      <c r="E287" s="15" t="s">
        <v>2265</v>
      </c>
    </row>
    <row r="288">
      <c r="A288" s="15">
        <v>248.0</v>
      </c>
      <c r="B288" s="15" t="s">
        <v>1301</v>
      </c>
      <c r="C288" s="15">
        <v>236.0</v>
      </c>
      <c r="D288" s="15" t="s">
        <v>1294</v>
      </c>
      <c r="E288" s="15" t="s">
        <v>2278</v>
      </c>
    </row>
    <row r="289">
      <c r="A289" s="15">
        <v>249.0</v>
      </c>
      <c r="B289" s="15" t="s">
        <v>1301</v>
      </c>
      <c r="C289" s="15">
        <v>237.0</v>
      </c>
      <c r="D289" s="15" t="s">
        <v>1256</v>
      </c>
      <c r="E289" s="15" t="s">
        <v>2285</v>
      </c>
    </row>
    <row r="290">
      <c r="A290" s="15">
        <v>250.0</v>
      </c>
      <c r="B290" s="15" t="s">
        <v>1301</v>
      </c>
      <c r="C290" s="15">
        <v>238.0</v>
      </c>
      <c r="D290" s="15" t="s">
        <v>2293</v>
      </c>
      <c r="E290" s="15" t="s">
        <v>2294</v>
      </c>
    </row>
    <row r="291">
      <c r="A291" s="15">
        <v>251.0</v>
      </c>
      <c r="B291" s="15" t="s">
        <v>1301</v>
      </c>
      <c r="C291" s="15">
        <v>239.0</v>
      </c>
      <c r="D291" s="15" t="s">
        <v>2301</v>
      </c>
      <c r="E291" s="15" t="s">
        <v>2302</v>
      </c>
    </row>
    <row r="292">
      <c r="A292" s="15">
        <v>251.0</v>
      </c>
      <c r="B292" s="15" t="s">
        <v>1301</v>
      </c>
      <c r="C292" s="15">
        <v>239.0</v>
      </c>
      <c r="D292" s="15" t="s">
        <v>2309</v>
      </c>
      <c r="E292" s="15" t="s">
        <v>2310</v>
      </c>
    </row>
    <row r="293">
      <c r="A293" s="15">
        <v>252.0</v>
      </c>
      <c r="B293" s="15" t="s">
        <v>1301</v>
      </c>
      <c r="C293" s="15">
        <v>240.0</v>
      </c>
      <c r="D293" s="15" t="s">
        <v>2317</v>
      </c>
      <c r="E293" s="15" t="s">
        <v>2318</v>
      </c>
    </row>
    <row r="294">
      <c r="A294" s="15">
        <v>252.0</v>
      </c>
      <c r="B294" s="15" t="s">
        <v>1301</v>
      </c>
      <c r="C294" s="15">
        <v>240.0</v>
      </c>
      <c r="D294" s="15" t="s">
        <v>2325</v>
      </c>
      <c r="E294" s="15" t="s">
        <v>2326</v>
      </c>
    </row>
    <row r="295">
      <c r="A295" s="15">
        <v>253.0</v>
      </c>
      <c r="B295" s="15" t="s">
        <v>1301</v>
      </c>
      <c r="C295" s="15">
        <v>241.0</v>
      </c>
      <c r="D295" s="15" t="s">
        <v>2333</v>
      </c>
      <c r="E295" s="15" t="s">
        <v>2334</v>
      </c>
    </row>
    <row r="296">
      <c r="A296" s="15">
        <v>254.0</v>
      </c>
      <c r="B296" s="15" t="s">
        <v>1301</v>
      </c>
      <c r="C296" s="15">
        <v>242.0</v>
      </c>
      <c r="D296" s="15" t="s">
        <v>2341</v>
      </c>
      <c r="E296" s="15" t="s">
        <v>2342</v>
      </c>
    </row>
    <row r="297">
      <c r="A297" s="15">
        <v>255.0</v>
      </c>
      <c r="B297" s="15" t="s">
        <v>1301</v>
      </c>
      <c r="C297" s="15">
        <v>243.0</v>
      </c>
      <c r="D297" s="15" t="s">
        <v>2349</v>
      </c>
      <c r="E297" s="15" t="s">
        <v>2350</v>
      </c>
    </row>
    <row r="298">
      <c r="A298" s="15">
        <v>255.0</v>
      </c>
      <c r="B298" s="15" t="s">
        <v>1301</v>
      </c>
      <c r="C298" s="15">
        <v>243.0</v>
      </c>
      <c r="D298" s="15" t="s">
        <v>2357</v>
      </c>
      <c r="E298" s="15" t="s">
        <v>2358</v>
      </c>
    </row>
    <row r="299">
      <c r="A299" s="15">
        <v>256.0</v>
      </c>
      <c r="B299" s="15" t="s">
        <v>1301</v>
      </c>
      <c r="C299" s="15">
        <v>244.0</v>
      </c>
      <c r="D299" s="15" t="s">
        <v>2365</v>
      </c>
      <c r="E299" s="15" t="s">
        <v>2366</v>
      </c>
    </row>
    <row r="300">
      <c r="A300" s="15">
        <v>256.0</v>
      </c>
      <c r="B300" s="15" t="s">
        <v>1301</v>
      </c>
      <c r="C300" s="15">
        <v>244.0</v>
      </c>
      <c r="D300" s="15" t="s">
        <v>2374</v>
      </c>
      <c r="E300" s="15" t="s">
        <v>2375</v>
      </c>
    </row>
    <row r="301">
      <c r="A301" s="15">
        <v>258.0</v>
      </c>
      <c r="B301" s="15" t="s">
        <v>1301</v>
      </c>
      <c r="C301" s="15">
        <v>246.0</v>
      </c>
      <c r="D301" s="15" t="s">
        <v>2382</v>
      </c>
      <c r="E301" s="15" t="s">
        <v>2383</v>
      </c>
    </row>
    <row r="302">
      <c r="A302" s="15">
        <v>258.0</v>
      </c>
      <c r="B302" s="15" t="s">
        <v>1301</v>
      </c>
      <c r="C302" s="15">
        <v>246.0</v>
      </c>
      <c r="D302" s="15" t="s">
        <v>2390</v>
      </c>
      <c r="E302" s="15" t="s">
        <v>2391</v>
      </c>
    </row>
    <row r="303">
      <c r="A303" s="15">
        <v>259.0</v>
      </c>
      <c r="B303" s="15" t="s">
        <v>1301</v>
      </c>
      <c r="C303" s="15">
        <v>247.0</v>
      </c>
      <c r="D303" s="15" t="s">
        <v>2398</v>
      </c>
      <c r="E303" s="15" t="s">
        <v>2399</v>
      </c>
    </row>
    <row r="304">
      <c r="A304" s="15">
        <v>259.0</v>
      </c>
      <c r="B304" s="15" t="s">
        <v>1301</v>
      </c>
      <c r="C304" s="15">
        <v>247.0</v>
      </c>
      <c r="D304" s="15" t="s">
        <v>2406</v>
      </c>
      <c r="E304" s="15" t="s">
        <v>2407</v>
      </c>
    </row>
    <row r="305">
      <c r="A305" s="15">
        <v>260.0</v>
      </c>
      <c r="B305" s="15" t="s">
        <v>1301</v>
      </c>
      <c r="C305" s="15">
        <v>248.0</v>
      </c>
      <c r="D305" s="15" t="s">
        <v>2414</v>
      </c>
      <c r="E305" s="15" t="s">
        <v>2415</v>
      </c>
    </row>
    <row r="306">
      <c r="A306" s="15">
        <v>262.0</v>
      </c>
      <c r="B306" s="15" t="s">
        <v>1301</v>
      </c>
      <c r="C306" s="15">
        <v>250.0</v>
      </c>
      <c r="D306" s="15" t="s">
        <v>2422</v>
      </c>
      <c r="E306" s="15" t="s">
        <v>2423</v>
      </c>
    </row>
    <row r="307">
      <c r="A307" s="15">
        <v>262.0</v>
      </c>
      <c r="B307" s="15" t="s">
        <v>1301</v>
      </c>
      <c r="C307" s="15">
        <v>250.0</v>
      </c>
      <c r="D307" s="15" t="s">
        <v>2431</v>
      </c>
      <c r="E307" s="15" t="s">
        <v>2432</v>
      </c>
    </row>
    <row r="308">
      <c r="A308" s="15">
        <v>264.0</v>
      </c>
      <c r="B308" s="15" t="s">
        <v>1301</v>
      </c>
      <c r="C308" s="15">
        <v>252.0</v>
      </c>
      <c r="D308" s="15" t="s">
        <v>2357</v>
      </c>
      <c r="E308" s="15" t="s">
        <v>2439</v>
      </c>
    </row>
    <row r="309">
      <c r="A309" s="15">
        <v>265.0</v>
      </c>
      <c r="B309" s="15" t="s">
        <v>1301</v>
      </c>
      <c r="C309" s="15">
        <v>253.0</v>
      </c>
      <c r="D309" s="15" t="s">
        <v>2446</v>
      </c>
      <c r="E309" s="15" t="s">
        <v>2447</v>
      </c>
    </row>
    <row r="310">
      <c r="A310" s="15">
        <v>265.0</v>
      </c>
      <c r="B310" s="15" t="s">
        <v>1301</v>
      </c>
      <c r="C310" s="15">
        <v>253.0</v>
      </c>
      <c r="D310" s="15" t="s">
        <v>2455</v>
      </c>
      <c r="E310" s="15" t="s">
        <v>2456</v>
      </c>
    </row>
    <row r="311">
      <c r="A311" s="15">
        <v>267.0</v>
      </c>
      <c r="B311" s="15" t="s">
        <v>1301</v>
      </c>
      <c r="C311" s="15">
        <v>255.0</v>
      </c>
      <c r="D311" s="15" t="s">
        <v>2463</v>
      </c>
      <c r="E311" s="15" t="s">
        <v>2464</v>
      </c>
    </row>
    <row r="312">
      <c r="A312" s="15">
        <v>268.0</v>
      </c>
      <c r="B312" s="15" t="s">
        <v>1301</v>
      </c>
      <c r="C312" s="15">
        <v>256.0</v>
      </c>
      <c r="D312" s="15" t="s">
        <v>2471</v>
      </c>
      <c r="E312" s="15" t="s">
        <v>2472</v>
      </c>
    </row>
    <row r="313">
      <c r="A313" s="15">
        <v>269.0</v>
      </c>
      <c r="B313" s="15" t="s">
        <v>1301</v>
      </c>
      <c r="C313" s="15">
        <v>257.0</v>
      </c>
      <c r="D313" s="15" t="s">
        <v>2479</v>
      </c>
      <c r="E313" s="15" t="s">
        <v>2480</v>
      </c>
    </row>
    <row r="314">
      <c r="A314" s="15">
        <v>269.0</v>
      </c>
      <c r="B314" s="15" t="s">
        <v>1301</v>
      </c>
      <c r="C314" s="15">
        <v>257.0</v>
      </c>
      <c r="D314" s="15" t="s">
        <v>2487</v>
      </c>
      <c r="E314" s="15" t="s">
        <v>2488</v>
      </c>
    </row>
    <row r="315">
      <c r="A315" s="15">
        <v>270.0</v>
      </c>
      <c r="B315" s="15" t="s">
        <v>1301</v>
      </c>
      <c r="C315" s="15">
        <v>258.0</v>
      </c>
      <c r="D315" s="15" t="s">
        <v>2495</v>
      </c>
      <c r="E315" s="15" t="s">
        <v>2496</v>
      </c>
    </row>
    <row r="316">
      <c r="A316" s="15">
        <v>271.0</v>
      </c>
      <c r="B316" s="15" t="s">
        <v>1301</v>
      </c>
      <c r="C316" s="15">
        <v>259.0</v>
      </c>
      <c r="D316" s="15" t="s">
        <v>2498</v>
      </c>
      <c r="E316" s="15" t="s">
        <v>2499</v>
      </c>
    </row>
    <row r="317">
      <c r="A317" s="15">
        <v>271.0</v>
      </c>
      <c r="B317" s="15" t="s">
        <v>1301</v>
      </c>
      <c r="C317" s="15">
        <v>259.0</v>
      </c>
      <c r="D317" s="15" t="s">
        <v>2506</v>
      </c>
      <c r="E317" s="15" t="s">
        <v>2507</v>
      </c>
    </row>
    <row r="318">
      <c r="A318" s="15">
        <v>272.0</v>
      </c>
      <c r="B318" s="15" t="s">
        <v>1301</v>
      </c>
      <c r="C318" s="15">
        <v>260.0</v>
      </c>
      <c r="D318" s="15" t="s">
        <v>2514</v>
      </c>
      <c r="E318" s="15" t="s">
        <v>2515</v>
      </c>
    </row>
    <row r="319">
      <c r="A319" s="15">
        <v>273.0</v>
      </c>
      <c r="B319" s="15" t="s">
        <v>2521</v>
      </c>
      <c r="C319" s="15">
        <v>261.0</v>
      </c>
      <c r="D319" s="15" t="s">
        <v>24</v>
      </c>
      <c r="E319" s="15" t="s">
        <v>2522</v>
      </c>
    </row>
    <row r="320">
      <c r="A320" s="15">
        <v>274.0</v>
      </c>
      <c r="B320" s="15" t="s">
        <v>2521</v>
      </c>
      <c r="C320" s="15">
        <v>262.0</v>
      </c>
      <c r="D320" s="15" t="s">
        <v>32</v>
      </c>
      <c r="E320" s="15" t="s">
        <v>2528</v>
      </c>
    </row>
    <row r="321">
      <c r="A321" s="15">
        <v>276.0</v>
      </c>
      <c r="B321" s="15" t="s">
        <v>2521</v>
      </c>
      <c r="C321" s="15">
        <v>264.0</v>
      </c>
      <c r="D321" s="15" t="s">
        <v>40</v>
      </c>
      <c r="E321" s="15" t="s">
        <v>2534</v>
      </c>
    </row>
    <row r="322">
      <c r="A322" s="15">
        <v>277.0</v>
      </c>
      <c r="B322" s="15" t="s">
        <v>2521</v>
      </c>
      <c r="C322" s="15">
        <v>265.0</v>
      </c>
      <c r="D322" s="15" t="s">
        <v>49</v>
      </c>
      <c r="E322" s="15" t="s">
        <v>2540</v>
      </c>
    </row>
    <row r="323">
      <c r="A323" s="15">
        <v>278.0</v>
      </c>
      <c r="B323" s="15" t="s">
        <v>2521</v>
      </c>
      <c r="C323" s="15">
        <v>266.0</v>
      </c>
      <c r="D323" s="15" t="s">
        <v>59</v>
      </c>
      <c r="E323" s="15" t="s">
        <v>2546</v>
      </c>
    </row>
    <row r="324">
      <c r="A324" s="15">
        <v>280.0</v>
      </c>
      <c r="B324" s="15" t="s">
        <v>2521</v>
      </c>
      <c r="C324" s="15">
        <v>268.0</v>
      </c>
      <c r="D324" s="15" t="s">
        <v>67</v>
      </c>
      <c r="E324" s="15" t="s">
        <v>2552</v>
      </c>
    </row>
    <row r="325">
      <c r="A325" s="15">
        <v>280.0</v>
      </c>
      <c r="B325" s="15" t="s">
        <v>2521</v>
      </c>
      <c r="C325" s="15">
        <v>268.0</v>
      </c>
      <c r="D325" s="15" t="s">
        <v>75</v>
      </c>
      <c r="E325" s="15" t="s">
        <v>2558</v>
      </c>
    </row>
    <row r="326">
      <c r="A326" s="15">
        <v>281.0</v>
      </c>
      <c r="B326" s="15" t="s">
        <v>2521</v>
      </c>
      <c r="C326" s="15">
        <v>269.0</v>
      </c>
      <c r="D326" s="15" t="s">
        <v>83</v>
      </c>
      <c r="E326" s="15" t="s">
        <v>2564</v>
      </c>
    </row>
    <row r="327">
      <c r="A327" s="15">
        <v>282.0</v>
      </c>
      <c r="B327" s="15" t="s">
        <v>2521</v>
      </c>
      <c r="C327" s="15">
        <v>270.0</v>
      </c>
      <c r="D327" s="15" t="s">
        <v>91</v>
      </c>
      <c r="E327" s="15" t="s">
        <v>2570</v>
      </c>
    </row>
    <row r="328">
      <c r="A328" s="15">
        <v>283.0</v>
      </c>
      <c r="B328" s="15" t="s">
        <v>2521</v>
      </c>
      <c r="C328" s="15">
        <v>271.0</v>
      </c>
      <c r="D328" s="15" t="s">
        <v>99</v>
      </c>
      <c r="E328" s="15" t="s">
        <v>2576</v>
      </c>
    </row>
    <row r="329">
      <c r="A329" s="15">
        <v>284.0</v>
      </c>
      <c r="B329" s="15" t="s">
        <v>2521</v>
      </c>
      <c r="C329" s="15">
        <v>272.0</v>
      </c>
      <c r="D329" s="15" t="s">
        <v>107</v>
      </c>
      <c r="E329" s="15" t="s">
        <v>2582</v>
      </c>
    </row>
    <row r="330">
      <c r="A330" s="15">
        <v>284.0</v>
      </c>
      <c r="B330" s="15" t="s">
        <v>2521</v>
      </c>
      <c r="C330" s="15">
        <v>272.0</v>
      </c>
      <c r="D330" s="15" t="s">
        <v>115</v>
      </c>
      <c r="E330" s="15" t="s">
        <v>2588</v>
      </c>
    </row>
    <row r="331">
      <c r="A331" s="15">
        <v>285.0</v>
      </c>
      <c r="B331" s="15" t="s">
        <v>2521</v>
      </c>
      <c r="C331" s="15">
        <v>273.0</v>
      </c>
      <c r="D331" s="15" t="s">
        <v>123</v>
      </c>
      <c r="E331" s="15" t="s">
        <v>2594</v>
      </c>
    </row>
    <row r="332">
      <c r="A332" s="15">
        <v>285.0</v>
      </c>
      <c r="B332" s="15" t="s">
        <v>2521</v>
      </c>
      <c r="C332" s="15">
        <v>273.0</v>
      </c>
      <c r="D332" s="15" t="s">
        <v>132</v>
      </c>
      <c r="E332" s="15" t="s">
        <v>2600</v>
      </c>
    </row>
    <row r="333">
      <c r="A333" s="15">
        <v>287.0</v>
      </c>
      <c r="B333" s="15" t="s">
        <v>2521</v>
      </c>
      <c r="C333" s="15">
        <v>275.0</v>
      </c>
      <c r="D333" s="15" t="s">
        <v>141</v>
      </c>
      <c r="E333" s="15" t="s">
        <v>2606</v>
      </c>
    </row>
    <row r="334">
      <c r="A334" s="15">
        <v>287.0</v>
      </c>
      <c r="B334" s="15" t="s">
        <v>2521</v>
      </c>
      <c r="C334" s="15">
        <v>275.0</v>
      </c>
      <c r="D334" s="15" t="s">
        <v>149</v>
      </c>
      <c r="E334" s="15" t="s">
        <v>2612</v>
      </c>
    </row>
    <row r="335">
      <c r="A335" s="15">
        <v>288.0</v>
      </c>
      <c r="B335" s="15" t="s">
        <v>2521</v>
      </c>
      <c r="C335" s="15">
        <v>276.0</v>
      </c>
      <c r="D335" s="15" t="s">
        <v>157</v>
      </c>
      <c r="E335" s="15" t="s">
        <v>19797</v>
      </c>
    </row>
    <row r="336">
      <c r="A336" s="15">
        <v>288.0</v>
      </c>
      <c r="B336" s="15" t="s">
        <v>2521</v>
      </c>
      <c r="C336" s="15">
        <v>276.0</v>
      </c>
      <c r="D336" s="15" t="s">
        <v>165</v>
      </c>
      <c r="E336" s="15" t="s">
        <v>19798</v>
      </c>
    </row>
    <row r="337">
      <c r="A337" s="15">
        <v>288.0</v>
      </c>
      <c r="B337" s="15" t="s">
        <v>2521</v>
      </c>
      <c r="C337" s="15">
        <v>276.0</v>
      </c>
      <c r="D337" s="15" t="s">
        <v>2630</v>
      </c>
      <c r="E337" s="15" t="s">
        <v>2631</v>
      </c>
    </row>
    <row r="338">
      <c r="A338" s="15">
        <v>289.0</v>
      </c>
      <c r="B338" s="15" t="s">
        <v>2521</v>
      </c>
      <c r="C338" s="15">
        <v>277.0</v>
      </c>
      <c r="D338" s="15" t="s">
        <v>181</v>
      </c>
      <c r="E338" s="15" t="s">
        <v>2637</v>
      </c>
    </row>
    <row r="339">
      <c r="A339" s="15">
        <v>290.0</v>
      </c>
      <c r="B339" s="15" t="s">
        <v>2521</v>
      </c>
      <c r="C339" s="15">
        <v>278.0</v>
      </c>
      <c r="D339" s="15" t="s">
        <v>189</v>
      </c>
      <c r="E339" s="15" t="s">
        <v>2643</v>
      </c>
    </row>
    <row r="340">
      <c r="A340" s="15">
        <v>290.0</v>
      </c>
      <c r="B340" s="15" t="s">
        <v>2521</v>
      </c>
      <c r="C340" s="15">
        <v>278.0</v>
      </c>
      <c r="D340" s="15" t="s">
        <v>197</v>
      </c>
      <c r="E340" s="15" t="s">
        <v>2649</v>
      </c>
    </row>
    <row r="341">
      <c r="A341" s="15">
        <v>291.0</v>
      </c>
      <c r="B341" s="15" t="s">
        <v>2521</v>
      </c>
      <c r="C341" s="15">
        <v>279.0</v>
      </c>
      <c r="D341" s="15" t="s">
        <v>205</v>
      </c>
      <c r="E341" s="15" t="s">
        <v>2655</v>
      </c>
    </row>
    <row r="342">
      <c r="A342" s="15">
        <v>292.0</v>
      </c>
      <c r="B342" s="15" t="s">
        <v>2521</v>
      </c>
      <c r="C342" s="15">
        <v>280.0</v>
      </c>
      <c r="D342" s="15" t="s">
        <v>214</v>
      </c>
      <c r="E342" s="15" t="s">
        <v>2661</v>
      </c>
    </row>
    <row r="343">
      <c r="A343" s="15">
        <v>293.0</v>
      </c>
      <c r="B343" s="15" t="s">
        <v>2521</v>
      </c>
      <c r="C343" s="15">
        <v>281.0</v>
      </c>
      <c r="D343" s="15" t="s">
        <v>222</v>
      </c>
      <c r="E343" s="15" t="s">
        <v>2664</v>
      </c>
    </row>
    <row r="344">
      <c r="A344" s="15">
        <v>294.0</v>
      </c>
      <c r="B344" s="15" t="s">
        <v>2521</v>
      </c>
      <c r="C344" s="15">
        <v>282.0</v>
      </c>
      <c r="D344" s="15" t="s">
        <v>230</v>
      </c>
      <c r="E344" s="15" t="s">
        <v>2670</v>
      </c>
    </row>
    <row r="345">
      <c r="A345" s="15">
        <v>294.0</v>
      </c>
      <c r="B345" s="15" t="s">
        <v>2521</v>
      </c>
      <c r="C345" s="15">
        <v>282.0</v>
      </c>
      <c r="D345" s="15" t="s">
        <v>238</v>
      </c>
      <c r="E345" s="15" t="s">
        <v>2676</v>
      </c>
    </row>
    <row r="346">
      <c r="A346" s="15">
        <v>295.0</v>
      </c>
      <c r="B346" s="15" t="s">
        <v>2521</v>
      </c>
      <c r="C346" s="15">
        <v>283.0</v>
      </c>
      <c r="D346" s="15" t="s">
        <v>248</v>
      </c>
      <c r="E346" s="15" t="s">
        <v>19799</v>
      </c>
    </row>
    <row r="347">
      <c r="A347" s="15">
        <v>296.0</v>
      </c>
      <c r="B347" s="15" t="s">
        <v>2521</v>
      </c>
      <c r="C347" s="15">
        <v>284.0</v>
      </c>
      <c r="D347" s="15" t="s">
        <v>282</v>
      </c>
      <c r="E347" s="15" t="s">
        <v>2687</v>
      </c>
    </row>
    <row r="348">
      <c r="A348" s="15">
        <v>297.0</v>
      </c>
      <c r="B348" s="15" t="s">
        <v>2521</v>
      </c>
      <c r="C348" s="15">
        <v>285.0</v>
      </c>
      <c r="D348" s="15" t="s">
        <v>290</v>
      </c>
      <c r="E348" s="15" t="s">
        <v>2697</v>
      </c>
    </row>
    <row r="349">
      <c r="A349" s="15">
        <v>298.0</v>
      </c>
      <c r="B349" s="15" t="s">
        <v>2521</v>
      </c>
      <c r="C349" s="15">
        <v>286.0</v>
      </c>
      <c r="D349" s="15" t="s">
        <v>299</v>
      </c>
      <c r="E349" s="15" t="s">
        <v>2703</v>
      </c>
    </row>
    <row r="350">
      <c r="A350" s="15">
        <v>299.0</v>
      </c>
      <c r="B350" s="15" t="s">
        <v>2521</v>
      </c>
      <c r="C350" s="15">
        <v>287.0</v>
      </c>
      <c r="D350" s="15" t="s">
        <v>307</v>
      </c>
      <c r="E350" s="15" t="s">
        <v>2709</v>
      </c>
    </row>
    <row r="351">
      <c r="A351" s="15">
        <v>299.0</v>
      </c>
      <c r="B351" s="15" t="s">
        <v>2521</v>
      </c>
      <c r="C351" s="15">
        <v>287.0</v>
      </c>
      <c r="D351" s="15" t="s">
        <v>317</v>
      </c>
      <c r="E351" s="15" t="s">
        <v>2712</v>
      </c>
    </row>
    <row r="352">
      <c r="A352" s="15">
        <v>300.0</v>
      </c>
      <c r="B352" s="15" t="s">
        <v>2521</v>
      </c>
      <c r="C352" s="15">
        <v>288.0</v>
      </c>
      <c r="D352" s="15" t="s">
        <v>340</v>
      </c>
      <c r="E352" s="15" t="s">
        <v>2715</v>
      </c>
    </row>
    <row r="353">
      <c r="A353" s="15">
        <v>300.0</v>
      </c>
      <c r="B353" s="15" t="s">
        <v>2521</v>
      </c>
      <c r="C353" s="15">
        <v>288.0</v>
      </c>
      <c r="D353" s="15" t="s">
        <v>348</v>
      </c>
      <c r="E353" s="15" t="s">
        <v>2721</v>
      </c>
    </row>
    <row r="354">
      <c r="A354" s="15">
        <v>301.0</v>
      </c>
      <c r="B354" s="15" t="s">
        <v>2521</v>
      </c>
      <c r="C354" s="15">
        <v>289.0</v>
      </c>
      <c r="D354" s="15" t="s">
        <v>356</v>
      </c>
      <c r="E354" s="15" t="s">
        <v>2727</v>
      </c>
    </row>
    <row r="355">
      <c r="A355" s="15">
        <v>302.0</v>
      </c>
      <c r="B355" s="15" t="s">
        <v>2521</v>
      </c>
      <c r="C355" s="15">
        <v>290.0</v>
      </c>
      <c r="D355" s="15" t="s">
        <v>363</v>
      </c>
      <c r="E355" s="15" t="s">
        <v>2733</v>
      </c>
    </row>
    <row r="356">
      <c r="A356" s="15">
        <v>302.0</v>
      </c>
      <c r="B356" s="15" t="s">
        <v>2521</v>
      </c>
      <c r="C356" s="15">
        <v>290.0</v>
      </c>
      <c r="D356" s="15" t="s">
        <v>371</v>
      </c>
      <c r="E356" s="15" t="s">
        <v>2739</v>
      </c>
    </row>
    <row r="357">
      <c r="A357" s="15">
        <v>303.0</v>
      </c>
      <c r="B357" s="15" t="s">
        <v>2521</v>
      </c>
      <c r="C357" s="15">
        <v>291.0</v>
      </c>
      <c r="D357" s="15" t="s">
        <v>379</v>
      </c>
      <c r="E357" s="15" t="s">
        <v>2745</v>
      </c>
    </row>
    <row r="358">
      <c r="A358" s="15">
        <v>304.0</v>
      </c>
      <c r="B358" s="15" t="s">
        <v>2521</v>
      </c>
      <c r="C358" s="15">
        <v>292.0</v>
      </c>
      <c r="D358" s="15" t="s">
        <v>387</v>
      </c>
      <c r="E358" s="15" t="s">
        <v>2751</v>
      </c>
    </row>
    <row r="359">
      <c r="A359" s="15">
        <v>305.0</v>
      </c>
      <c r="B359" s="15" t="s">
        <v>2521</v>
      </c>
      <c r="C359" s="15">
        <v>293.0</v>
      </c>
      <c r="D359" s="15" t="s">
        <v>396</v>
      </c>
      <c r="E359" s="15" t="s">
        <v>8022</v>
      </c>
    </row>
    <row r="360">
      <c r="A360" s="15">
        <v>306.0</v>
      </c>
      <c r="B360" s="15" t="s">
        <v>2521</v>
      </c>
      <c r="C360" s="15">
        <v>294.0</v>
      </c>
      <c r="D360" s="15" t="s">
        <v>404</v>
      </c>
      <c r="E360" s="15" t="s">
        <v>2765</v>
      </c>
    </row>
    <row r="361">
      <c r="A361" s="15">
        <v>307.0</v>
      </c>
      <c r="B361" s="15" t="s">
        <v>2521</v>
      </c>
      <c r="C361" s="15">
        <v>295.0</v>
      </c>
      <c r="D361" s="15" t="s">
        <v>412</v>
      </c>
      <c r="E361" s="15" t="s">
        <v>2771</v>
      </c>
    </row>
    <row r="362">
      <c r="A362" s="15">
        <v>307.0</v>
      </c>
      <c r="B362" s="15" t="s">
        <v>2521</v>
      </c>
      <c r="C362" s="15">
        <v>295.0</v>
      </c>
      <c r="D362" s="15" t="s">
        <v>420</v>
      </c>
      <c r="E362" s="15" t="s">
        <v>2777</v>
      </c>
    </row>
    <row r="363">
      <c r="A363" s="15">
        <v>308.0</v>
      </c>
      <c r="B363" s="15" t="s">
        <v>2521</v>
      </c>
      <c r="C363" s="15">
        <v>296.0</v>
      </c>
      <c r="D363" s="15" t="s">
        <v>428</v>
      </c>
      <c r="E363" s="15" t="s">
        <v>2783</v>
      </c>
    </row>
    <row r="364">
      <c r="A364" s="15">
        <v>308.0</v>
      </c>
      <c r="B364" s="15" t="s">
        <v>2521</v>
      </c>
      <c r="C364" s="15">
        <v>296.0</v>
      </c>
      <c r="D364" s="15" t="s">
        <v>436</v>
      </c>
      <c r="E364" s="15" t="s">
        <v>2789</v>
      </c>
    </row>
    <row r="365">
      <c r="A365" s="15">
        <v>309.0</v>
      </c>
      <c r="B365" s="15" t="s">
        <v>2521</v>
      </c>
      <c r="C365" s="15">
        <v>297.0</v>
      </c>
      <c r="D365" s="15" t="s">
        <v>444</v>
      </c>
      <c r="E365" s="15" t="s">
        <v>2795</v>
      </c>
    </row>
    <row r="366">
      <c r="A366" s="15">
        <v>310.0</v>
      </c>
      <c r="B366" s="15" t="s">
        <v>2521</v>
      </c>
      <c r="C366" s="15">
        <v>298.0</v>
      </c>
      <c r="D366" s="15" t="s">
        <v>452</v>
      </c>
      <c r="E366" s="15" t="s">
        <v>2801</v>
      </c>
    </row>
    <row r="367">
      <c r="A367" s="15">
        <v>311.0</v>
      </c>
      <c r="B367" s="15" t="s">
        <v>2521</v>
      </c>
      <c r="C367" s="15">
        <v>299.0</v>
      </c>
      <c r="D367" s="15" t="s">
        <v>460</v>
      </c>
      <c r="E367" s="15" t="s">
        <v>2807</v>
      </c>
    </row>
    <row r="368">
      <c r="A368" s="15">
        <v>312.0</v>
      </c>
      <c r="B368" s="15" t="s">
        <v>2521</v>
      </c>
      <c r="C368" s="15">
        <v>300.0</v>
      </c>
      <c r="D368" s="15" t="s">
        <v>468</v>
      </c>
      <c r="E368" s="15" t="s">
        <v>2813</v>
      </c>
    </row>
    <row r="369">
      <c r="A369" s="15">
        <v>312.0</v>
      </c>
      <c r="B369" s="15" t="s">
        <v>2521</v>
      </c>
      <c r="C369" s="15">
        <v>300.0</v>
      </c>
      <c r="D369" s="15" t="s">
        <v>477</v>
      </c>
      <c r="E369" s="15" t="s">
        <v>2819</v>
      </c>
    </row>
    <row r="370">
      <c r="A370" s="15">
        <v>313.0</v>
      </c>
      <c r="B370" s="15" t="s">
        <v>2521</v>
      </c>
      <c r="C370" s="15">
        <v>301.0</v>
      </c>
      <c r="D370" s="15" t="s">
        <v>485</v>
      </c>
      <c r="E370" s="15" t="s">
        <v>2825</v>
      </c>
    </row>
    <row r="371">
      <c r="A371" s="15">
        <v>313.0</v>
      </c>
      <c r="B371" s="15" t="s">
        <v>2521</v>
      </c>
      <c r="C371" s="15">
        <v>301.0</v>
      </c>
      <c r="D371" s="15" t="s">
        <v>2831</v>
      </c>
      <c r="E371" s="15" t="s">
        <v>2832</v>
      </c>
    </row>
    <row r="372">
      <c r="A372" s="15">
        <v>314.0</v>
      </c>
      <c r="B372" s="15" t="s">
        <v>2521</v>
      </c>
      <c r="C372" s="15">
        <v>302.0</v>
      </c>
      <c r="D372" s="15" t="s">
        <v>501</v>
      </c>
      <c r="E372" s="15" t="s">
        <v>2838</v>
      </c>
    </row>
    <row r="373">
      <c r="A373" s="15">
        <v>314.0</v>
      </c>
      <c r="B373" s="15" t="s">
        <v>2521</v>
      </c>
      <c r="C373" s="15">
        <v>302.0</v>
      </c>
      <c r="D373" s="15" t="s">
        <v>509</v>
      </c>
      <c r="E373" s="15" t="s">
        <v>2841</v>
      </c>
    </row>
    <row r="374">
      <c r="A374" s="15">
        <v>316.0</v>
      </c>
      <c r="B374" s="15" t="s">
        <v>2521</v>
      </c>
      <c r="C374" s="15">
        <v>304.0</v>
      </c>
      <c r="D374" s="15" t="s">
        <v>524</v>
      </c>
      <c r="E374" s="15" t="s">
        <v>2844</v>
      </c>
    </row>
    <row r="375">
      <c r="A375" s="15">
        <v>316.0</v>
      </c>
      <c r="B375" s="15" t="s">
        <v>2521</v>
      </c>
      <c r="C375" s="15">
        <v>304.0</v>
      </c>
      <c r="D375" s="15" t="s">
        <v>531</v>
      </c>
      <c r="E375" s="15" t="s">
        <v>2850</v>
      </c>
    </row>
    <row r="376">
      <c r="A376" s="15">
        <v>317.0</v>
      </c>
      <c r="B376" s="15" t="s">
        <v>2521</v>
      </c>
      <c r="C376" s="15">
        <v>305.0</v>
      </c>
      <c r="D376" s="15" t="s">
        <v>539</v>
      </c>
      <c r="E376" s="15" t="s">
        <v>2856</v>
      </c>
    </row>
    <row r="377">
      <c r="A377" s="15">
        <v>317.0</v>
      </c>
      <c r="B377" s="15" t="s">
        <v>2521</v>
      </c>
      <c r="C377" s="15">
        <v>305.0</v>
      </c>
      <c r="D377" s="15" t="s">
        <v>547</v>
      </c>
      <c r="E377" s="15" t="s">
        <v>2862</v>
      </c>
    </row>
    <row r="378">
      <c r="A378" s="15">
        <v>317.0</v>
      </c>
      <c r="B378" s="15" t="s">
        <v>2521</v>
      </c>
      <c r="C378" s="15">
        <v>305.0</v>
      </c>
      <c r="D378" s="15" t="s">
        <v>556</v>
      </c>
      <c r="E378" s="15" t="s">
        <v>2868</v>
      </c>
    </row>
    <row r="379">
      <c r="A379" s="15">
        <v>317.0</v>
      </c>
      <c r="B379" s="15" t="s">
        <v>2521</v>
      </c>
      <c r="C379" s="15">
        <v>305.0</v>
      </c>
      <c r="D379" s="15" t="s">
        <v>564</v>
      </c>
      <c r="E379" s="15" t="s">
        <v>2874</v>
      </c>
    </row>
    <row r="380">
      <c r="A380" s="15">
        <v>318.0</v>
      </c>
      <c r="B380" s="15" t="s">
        <v>2521</v>
      </c>
      <c r="C380" s="15">
        <v>306.0</v>
      </c>
      <c r="D380" s="15" t="s">
        <v>573</v>
      </c>
      <c r="E380" s="15" t="s">
        <v>2880</v>
      </c>
    </row>
    <row r="381">
      <c r="A381" s="15">
        <v>319.0</v>
      </c>
      <c r="B381" s="15" t="s">
        <v>2521</v>
      </c>
      <c r="C381" s="15">
        <v>307.0</v>
      </c>
      <c r="D381" s="15" t="s">
        <v>581</v>
      </c>
      <c r="E381" s="15" t="s">
        <v>2886</v>
      </c>
    </row>
    <row r="382">
      <c r="A382" s="15">
        <v>319.0</v>
      </c>
      <c r="B382" s="15" t="s">
        <v>2521</v>
      </c>
      <c r="C382" s="15">
        <v>307.0</v>
      </c>
      <c r="D382" s="15" t="s">
        <v>581</v>
      </c>
      <c r="E382" s="15" t="s">
        <v>2892</v>
      </c>
    </row>
    <row r="383">
      <c r="A383" s="15">
        <v>320.0</v>
      </c>
      <c r="B383" s="15" t="s">
        <v>2521</v>
      </c>
      <c r="C383" s="15">
        <v>308.0</v>
      </c>
      <c r="D383" s="15" t="s">
        <v>599</v>
      </c>
      <c r="E383" s="15" t="s">
        <v>2898</v>
      </c>
    </row>
    <row r="384">
      <c r="A384" s="15">
        <v>321.0</v>
      </c>
      <c r="B384" s="15" t="s">
        <v>2521</v>
      </c>
      <c r="C384" s="15">
        <v>309.0</v>
      </c>
      <c r="D384" s="15" t="s">
        <v>607</v>
      </c>
      <c r="E384" s="15" t="s">
        <v>2904</v>
      </c>
    </row>
    <row r="385">
      <c r="A385" s="15">
        <v>321.0</v>
      </c>
      <c r="B385" s="15" t="s">
        <v>2521</v>
      </c>
      <c r="C385" s="15">
        <v>309.0</v>
      </c>
      <c r="D385" s="15" t="s">
        <v>615</v>
      </c>
      <c r="E385" s="15" t="s">
        <v>2907</v>
      </c>
    </row>
    <row r="386">
      <c r="A386" s="15">
        <v>322.0</v>
      </c>
      <c r="B386" s="15" t="s">
        <v>2521</v>
      </c>
      <c r="C386" s="15">
        <v>310.0</v>
      </c>
      <c r="D386" s="15" t="s">
        <v>623</v>
      </c>
      <c r="E386" s="15" t="s">
        <v>2913</v>
      </c>
    </row>
    <row r="387">
      <c r="A387" s="15">
        <v>322.0</v>
      </c>
      <c r="B387" s="15" t="s">
        <v>2521</v>
      </c>
      <c r="C387" s="15">
        <v>310.0</v>
      </c>
      <c r="D387" s="15" t="s">
        <v>631</v>
      </c>
      <c r="E387" s="15" t="s">
        <v>2916</v>
      </c>
    </row>
    <row r="388">
      <c r="A388" s="15">
        <v>323.0</v>
      </c>
      <c r="B388" s="15" t="s">
        <v>2521</v>
      </c>
      <c r="C388" s="15">
        <v>311.0</v>
      </c>
      <c r="D388" s="15" t="s">
        <v>635</v>
      </c>
      <c r="E388" s="15" t="s">
        <v>2919</v>
      </c>
    </row>
    <row r="389">
      <c r="A389" s="15">
        <v>323.0</v>
      </c>
      <c r="B389" s="15" t="s">
        <v>2521</v>
      </c>
      <c r="C389" s="15">
        <v>311.0</v>
      </c>
      <c r="D389" s="15" t="s">
        <v>654</v>
      </c>
      <c r="E389" s="15" t="s">
        <v>2921</v>
      </c>
    </row>
    <row r="390">
      <c r="A390" s="15">
        <v>323.0</v>
      </c>
      <c r="B390" s="15" t="s">
        <v>2521</v>
      </c>
      <c r="C390" s="15">
        <v>311.0</v>
      </c>
      <c r="D390" s="15" t="s">
        <v>664</v>
      </c>
      <c r="E390" s="15" t="s">
        <v>2924</v>
      </c>
    </row>
    <row r="391">
      <c r="A391" s="15">
        <v>324.0</v>
      </c>
      <c r="B391" s="15" t="s">
        <v>2521</v>
      </c>
      <c r="C391" s="15">
        <v>312.0</v>
      </c>
      <c r="D391" s="15" t="s">
        <v>672</v>
      </c>
      <c r="E391" s="15" t="s">
        <v>2935</v>
      </c>
    </row>
    <row r="392">
      <c r="A392" s="15">
        <v>324.0</v>
      </c>
      <c r="B392" s="15" t="s">
        <v>2521</v>
      </c>
      <c r="C392" s="15">
        <v>312.0</v>
      </c>
      <c r="D392" s="15" t="s">
        <v>682</v>
      </c>
      <c r="E392" s="15" t="s">
        <v>2941</v>
      </c>
    </row>
    <row r="393">
      <c r="A393" s="15">
        <v>325.0</v>
      </c>
      <c r="B393" s="15" t="s">
        <v>2521</v>
      </c>
      <c r="C393" s="15">
        <v>313.0</v>
      </c>
      <c r="D393" s="15" t="s">
        <v>690</v>
      </c>
      <c r="E393" s="15" t="s">
        <v>2947</v>
      </c>
    </row>
    <row r="394">
      <c r="A394" s="15">
        <v>327.0</v>
      </c>
      <c r="B394" s="15" t="s">
        <v>2521</v>
      </c>
      <c r="C394" s="15">
        <v>315.0</v>
      </c>
      <c r="D394" s="15" t="s">
        <v>698</v>
      </c>
      <c r="E394" s="15" t="s">
        <v>2953</v>
      </c>
    </row>
    <row r="395">
      <c r="A395" s="15">
        <v>328.0</v>
      </c>
      <c r="B395" s="15" t="s">
        <v>2521</v>
      </c>
      <c r="C395" s="15">
        <v>316.0</v>
      </c>
      <c r="D395" s="15" t="s">
        <v>706</v>
      </c>
      <c r="E395" s="15" t="s">
        <v>2958</v>
      </c>
    </row>
    <row r="396">
      <c r="A396" s="15">
        <v>329.0</v>
      </c>
      <c r="B396" s="15" t="s">
        <v>2521</v>
      </c>
      <c r="C396" s="15">
        <v>317.0</v>
      </c>
      <c r="D396" s="15" t="s">
        <v>714</v>
      </c>
      <c r="E396" s="15" t="s">
        <v>2966</v>
      </c>
    </row>
    <row r="397">
      <c r="A397" s="15">
        <v>330.0</v>
      </c>
      <c r="B397" s="15" t="s">
        <v>2521</v>
      </c>
      <c r="C397" s="15">
        <v>318.0</v>
      </c>
      <c r="D397" s="15" t="s">
        <v>722</v>
      </c>
      <c r="E397" s="15" t="s">
        <v>2976</v>
      </c>
    </row>
    <row r="398">
      <c r="A398" s="15">
        <v>331.0</v>
      </c>
      <c r="B398" s="15" t="s">
        <v>2521</v>
      </c>
      <c r="C398" s="15">
        <v>319.0</v>
      </c>
      <c r="D398" s="15" t="s">
        <v>731</v>
      </c>
      <c r="E398" s="15" t="s">
        <v>2982</v>
      </c>
    </row>
    <row r="399">
      <c r="A399" s="15">
        <v>332.0</v>
      </c>
      <c r="B399" s="15" t="s">
        <v>2521</v>
      </c>
      <c r="C399" s="15">
        <v>320.0</v>
      </c>
      <c r="D399" s="15" t="s">
        <v>739</v>
      </c>
      <c r="E399" s="15" t="s">
        <v>2988</v>
      </c>
    </row>
    <row r="400">
      <c r="A400" s="15">
        <v>333.0</v>
      </c>
      <c r="B400" s="15" t="s">
        <v>2521</v>
      </c>
      <c r="C400" s="15">
        <v>321.0</v>
      </c>
      <c r="D400" s="15" t="s">
        <v>747</v>
      </c>
      <c r="E400" s="15" t="s">
        <v>2994</v>
      </c>
    </row>
    <row r="401">
      <c r="A401" s="15">
        <v>333.0</v>
      </c>
      <c r="B401" s="15" t="s">
        <v>2521</v>
      </c>
      <c r="C401" s="15">
        <v>321.0</v>
      </c>
      <c r="D401" s="15" t="s">
        <v>755</v>
      </c>
      <c r="E401" s="15" t="s">
        <v>3000</v>
      </c>
    </row>
    <row r="402">
      <c r="A402" s="15">
        <v>333.0</v>
      </c>
      <c r="B402" s="15" t="s">
        <v>2521</v>
      </c>
      <c r="C402" s="15">
        <v>321.0</v>
      </c>
      <c r="D402" s="15" t="s">
        <v>763</v>
      </c>
      <c r="E402" s="15" t="s">
        <v>3006</v>
      </c>
    </row>
    <row r="403">
      <c r="A403" s="15">
        <v>334.0</v>
      </c>
      <c r="B403" s="15" t="s">
        <v>2521</v>
      </c>
      <c r="C403" s="15">
        <v>322.0</v>
      </c>
      <c r="D403" s="15" t="s">
        <v>771</v>
      </c>
      <c r="E403" s="15" t="s">
        <v>3012</v>
      </c>
    </row>
    <row r="404">
      <c r="A404" s="15">
        <v>335.0</v>
      </c>
      <c r="B404" s="15" t="s">
        <v>2521</v>
      </c>
      <c r="C404" s="15">
        <v>323.0</v>
      </c>
      <c r="D404" s="15" t="s">
        <v>779</v>
      </c>
      <c r="E404" s="15" t="s">
        <v>3018</v>
      </c>
    </row>
    <row r="405">
      <c r="A405" s="15">
        <v>336.0</v>
      </c>
      <c r="B405" s="15" t="s">
        <v>2521</v>
      </c>
      <c r="C405" s="15">
        <v>324.0</v>
      </c>
      <c r="D405" s="15" t="s">
        <v>787</v>
      </c>
      <c r="E405" s="15" t="s">
        <v>3024</v>
      </c>
    </row>
    <row r="406">
      <c r="A406" s="15">
        <v>337.0</v>
      </c>
      <c r="B406" s="15" t="s">
        <v>2521</v>
      </c>
      <c r="C406" s="15">
        <v>325.0</v>
      </c>
      <c r="D406" s="15" t="s">
        <v>795</v>
      </c>
      <c r="E406" s="15" t="s">
        <v>3030</v>
      </c>
    </row>
    <row r="407">
      <c r="A407" s="15">
        <v>339.0</v>
      </c>
      <c r="B407" s="15" t="s">
        <v>2521</v>
      </c>
      <c r="C407" s="15">
        <v>327.0</v>
      </c>
      <c r="D407" s="15" t="s">
        <v>803</v>
      </c>
      <c r="E407" s="15" t="s">
        <v>3035</v>
      </c>
    </row>
    <row r="408">
      <c r="A408" s="15">
        <v>339.0</v>
      </c>
      <c r="B408" s="15" t="s">
        <v>2521</v>
      </c>
      <c r="C408" s="15">
        <v>327.0</v>
      </c>
      <c r="D408" s="15" t="s">
        <v>807</v>
      </c>
      <c r="E408" s="15" t="s">
        <v>3041</v>
      </c>
    </row>
    <row r="409">
      <c r="A409" s="15">
        <v>340.0</v>
      </c>
      <c r="B409" s="15" t="s">
        <v>2521</v>
      </c>
      <c r="C409" s="15">
        <v>328.0</v>
      </c>
      <c r="D409" s="15" t="s">
        <v>816</v>
      </c>
      <c r="E409" s="15" t="s">
        <v>3047</v>
      </c>
    </row>
    <row r="410">
      <c r="A410" s="15">
        <v>341.0</v>
      </c>
      <c r="B410" s="15" t="s">
        <v>2521</v>
      </c>
      <c r="C410" s="15">
        <v>329.0</v>
      </c>
      <c r="D410" s="15" t="s">
        <v>1915</v>
      </c>
      <c r="E410" s="15" t="s">
        <v>3053</v>
      </c>
    </row>
    <row r="411">
      <c r="A411" s="15">
        <v>341.0</v>
      </c>
      <c r="B411" s="15" t="s">
        <v>2521</v>
      </c>
      <c r="C411" s="15">
        <v>329.0</v>
      </c>
      <c r="D411" s="15" t="s">
        <v>832</v>
      </c>
      <c r="E411" s="15" t="s">
        <v>3059</v>
      </c>
    </row>
    <row r="412">
      <c r="A412" s="15">
        <v>341.0</v>
      </c>
      <c r="B412" s="15" t="s">
        <v>2521</v>
      </c>
      <c r="C412" s="15">
        <v>329.0</v>
      </c>
      <c r="D412" s="15" t="s">
        <v>840</v>
      </c>
      <c r="E412" s="15" t="s">
        <v>3065</v>
      </c>
    </row>
    <row r="413">
      <c r="A413" s="15">
        <v>342.0</v>
      </c>
      <c r="B413" s="15" t="s">
        <v>2521</v>
      </c>
      <c r="C413" s="15">
        <v>330.0</v>
      </c>
      <c r="D413" s="15" t="s">
        <v>848</v>
      </c>
      <c r="E413" s="15" t="s">
        <v>3071</v>
      </c>
    </row>
    <row r="414">
      <c r="A414" s="15">
        <v>342.0</v>
      </c>
      <c r="B414" s="15" t="s">
        <v>2521</v>
      </c>
      <c r="C414" s="15">
        <v>330.0</v>
      </c>
      <c r="D414" s="15" t="s">
        <v>856</v>
      </c>
      <c r="E414" s="15" t="s">
        <v>3077</v>
      </c>
    </row>
    <row r="415">
      <c r="A415" s="15">
        <v>342.0</v>
      </c>
      <c r="B415" s="15" t="s">
        <v>2521</v>
      </c>
      <c r="C415" s="15">
        <v>330.0</v>
      </c>
      <c r="D415" s="15" t="s">
        <v>864</v>
      </c>
      <c r="E415" s="15" t="s">
        <v>3083</v>
      </c>
    </row>
    <row r="416">
      <c r="A416" s="15">
        <v>343.0</v>
      </c>
      <c r="B416" s="15" t="s">
        <v>2521</v>
      </c>
      <c r="C416" s="15">
        <v>331.0</v>
      </c>
      <c r="D416" s="15" t="s">
        <v>880</v>
      </c>
      <c r="E416" s="15" t="s">
        <v>3089</v>
      </c>
    </row>
    <row r="417">
      <c r="A417" s="15">
        <v>344.0</v>
      </c>
      <c r="B417" s="15" t="s">
        <v>2521</v>
      </c>
      <c r="C417" s="15">
        <v>332.0</v>
      </c>
      <c r="D417" s="15" t="s">
        <v>1958</v>
      </c>
      <c r="E417" s="15" t="s">
        <v>3095</v>
      </c>
    </row>
    <row r="418">
      <c r="A418" s="15">
        <v>344.0</v>
      </c>
      <c r="B418" s="15" t="s">
        <v>2521</v>
      </c>
      <c r="C418" s="15">
        <v>332.0</v>
      </c>
      <c r="D418" s="15" t="s">
        <v>888</v>
      </c>
      <c r="E418" s="15" t="s">
        <v>3101</v>
      </c>
    </row>
    <row r="419">
      <c r="A419" s="15">
        <v>345.0</v>
      </c>
      <c r="B419" s="15" t="s">
        <v>2521</v>
      </c>
      <c r="C419" s="15">
        <v>333.0</v>
      </c>
      <c r="D419" s="15" t="s">
        <v>897</v>
      </c>
      <c r="E419" s="15" t="s">
        <v>3107</v>
      </c>
    </row>
    <row r="420">
      <c r="A420" s="15">
        <v>346.0</v>
      </c>
      <c r="B420" s="15" t="s">
        <v>2521</v>
      </c>
      <c r="C420" s="15">
        <v>334.0</v>
      </c>
      <c r="D420" s="15" t="s">
        <v>905</v>
      </c>
      <c r="E420" s="15" t="s">
        <v>3113</v>
      </c>
    </row>
    <row r="421">
      <c r="A421" s="15">
        <v>346.0</v>
      </c>
      <c r="B421" s="15" t="s">
        <v>2521</v>
      </c>
      <c r="C421" s="15">
        <v>334.0</v>
      </c>
      <c r="D421" s="15" t="s">
        <v>913</v>
      </c>
      <c r="E421" s="15" t="s">
        <v>3119</v>
      </c>
    </row>
    <row r="422">
      <c r="A422" s="15">
        <v>346.0</v>
      </c>
      <c r="B422" s="15" t="s">
        <v>2521</v>
      </c>
      <c r="C422" s="15">
        <v>334.0</v>
      </c>
      <c r="D422" s="15" t="s">
        <v>921</v>
      </c>
      <c r="E422" s="15" t="s">
        <v>3125</v>
      </c>
    </row>
    <row r="423">
      <c r="A423" s="15">
        <v>347.0</v>
      </c>
      <c r="B423" s="15" t="s">
        <v>2521</v>
      </c>
      <c r="C423" s="15">
        <v>335.0</v>
      </c>
      <c r="D423" s="15" t="s">
        <v>1006</v>
      </c>
      <c r="E423" s="15" t="s">
        <v>3128</v>
      </c>
    </row>
    <row r="424">
      <c r="A424" s="15">
        <v>347.0</v>
      </c>
      <c r="B424" s="15" t="s">
        <v>2521</v>
      </c>
      <c r="C424" s="15">
        <v>335.0</v>
      </c>
      <c r="D424" s="15" t="s">
        <v>937</v>
      </c>
      <c r="E424" s="15" t="s">
        <v>3134</v>
      </c>
    </row>
    <row r="425">
      <c r="A425" s="15">
        <v>348.0</v>
      </c>
      <c r="B425" s="15" t="s">
        <v>2521</v>
      </c>
      <c r="C425" s="15">
        <v>336.0</v>
      </c>
      <c r="D425" s="15" t="s">
        <v>941</v>
      </c>
      <c r="E425" s="15" t="s">
        <v>3140</v>
      </c>
    </row>
    <row r="426">
      <c r="A426" s="15">
        <v>348.0</v>
      </c>
      <c r="B426" s="15" t="s">
        <v>2521</v>
      </c>
      <c r="C426" s="15">
        <v>336.0</v>
      </c>
      <c r="D426" s="15" t="s">
        <v>949</v>
      </c>
      <c r="E426" s="15" t="s">
        <v>3146</v>
      </c>
    </row>
    <row r="427">
      <c r="A427" s="15">
        <v>348.0</v>
      </c>
      <c r="B427" s="15" t="s">
        <v>2521</v>
      </c>
      <c r="C427" s="15">
        <v>336.0</v>
      </c>
      <c r="D427" s="15" t="s">
        <v>957</v>
      </c>
      <c r="E427" s="15" t="s">
        <v>3152</v>
      </c>
    </row>
    <row r="428">
      <c r="A428" s="15">
        <v>349.0</v>
      </c>
      <c r="B428" s="15" t="s">
        <v>2521</v>
      </c>
      <c r="C428" s="15">
        <v>337.0</v>
      </c>
      <c r="D428" s="15" t="s">
        <v>965</v>
      </c>
      <c r="E428" s="15" t="s">
        <v>3158</v>
      </c>
    </row>
    <row r="429">
      <c r="A429" s="15">
        <v>349.0</v>
      </c>
      <c r="B429" s="15" t="s">
        <v>2521</v>
      </c>
      <c r="C429" s="15">
        <v>337.0</v>
      </c>
      <c r="D429" s="15" t="s">
        <v>973</v>
      </c>
      <c r="E429" s="15" t="s">
        <v>3164</v>
      </c>
    </row>
    <row r="430">
      <c r="A430" s="15">
        <v>350.0</v>
      </c>
      <c r="B430" s="15" t="s">
        <v>2521</v>
      </c>
      <c r="C430" s="15">
        <v>338.0</v>
      </c>
      <c r="D430" s="15" t="s">
        <v>982</v>
      </c>
      <c r="E430" s="15" t="s">
        <v>3170</v>
      </c>
    </row>
    <row r="431">
      <c r="A431" s="15">
        <v>351.0</v>
      </c>
      <c r="B431" s="15" t="s">
        <v>2521</v>
      </c>
      <c r="C431" s="15">
        <v>339.0</v>
      </c>
      <c r="D431" s="15" t="s">
        <v>990</v>
      </c>
      <c r="E431" s="15" t="s">
        <v>3176</v>
      </c>
    </row>
    <row r="432">
      <c r="A432" s="15">
        <v>351.0</v>
      </c>
      <c r="B432" s="15" t="s">
        <v>2521</v>
      </c>
      <c r="C432" s="15">
        <v>339.0</v>
      </c>
      <c r="D432" s="15" t="s">
        <v>998</v>
      </c>
      <c r="E432" s="15" t="s">
        <v>3182</v>
      </c>
    </row>
    <row r="433">
      <c r="A433" s="15">
        <v>352.0</v>
      </c>
      <c r="B433" s="15" t="s">
        <v>2521</v>
      </c>
      <c r="C433" s="15">
        <v>340.0</v>
      </c>
      <c r="D433" s="15" t="s">
        <v>1006</v>
      </c>
      <c r="E433" s="15" t="s">
        <v>3188</v>
      </c>
    </row>
    <row r="434">
      <c r="A434" s="15">
        <v>353.0</v>
      </c>
      <c r="B434" s="15" t="s">
        <v>2521</v>
      </c>
      <c r="C434" s="15">
        <v>341.0</v>
      </c>
      <c r="D434" s="15" t="s">
        <v>1014</v>
      </c>
      <c r="E434" s="15" t="s">
        <v>3194</v>
      </c>
    </row>
    <row r="435">
      <c r="A435" s="15">
        <v>353.0</v>
      </c>
      <c r="B435" s="15" t="s">
        <v>2521</v>
      </c>
      <c r="C435" s="15">
        <v>341.0</v>
      </c>
      <c r="D435" s="15" t="s">
        <v>1020</v>
      </c>
      <c r="E435" s="15" t="s">
        <v>3200</v>
      </c>
    </row>
    <row r="436">
      <c r="A436" s="15">
        <v>355.0</v>
      </c>
      <c r="B436" s="15" t="s">
        <v>2521</v>
      </c>
      <c r="C436" s="15">
        <v>343.0</v>
      </c>
      <c r="D436" s="15" t="s">
        <v>1024</v>
      </c>
      <c r="E436" s="15" t="s">
        <v>3206</v>
      </c>
    </row>
    <row r="437">
      <c r="A437" s="15">
        <v>355.0</v>
      </c>
      <c r="B437" s="15" t="s">
        <v>2521</v>
      </c>
      <c r="C437" s="15">
        <v>343.0</v>
      </c>
      <c r="D437" s="15" t="s">
        <v>1032</v>
      </c>
      <c r="E437" s="15" t="s">
        <v>3212</v>
      </c>
    </row>
    <row r="438">
      <c r="A438" s="15">
        <v>356.0</v>
      </c>
      <c r="B438" s="15" t="s">
        <v>2521</v>
      </c>
      <c r="C438" s="15">
        <v>344.0</v>
      </c>
      <c r="D438" s="15" t="s">
        <v>1040</v>
      </c>
      <c r="E438" s="15" t="s">
        <v>3217</v>
      </c>
    </row>
    <row r="439">
      <c r="A439" s="15">
        <v>357.0</v>
      </c>
      <c r="B439" s="15" t="s">
        <v>2521</v>
      </c>
      <c r="C439" s="15">
        <v>345.0</v>
      </c>
      <c r="D439" s="15" t="s">
        <v>1061</v>
      </c>
      <c r="E439" s="15" t="s">
        <v>3223</v>
      </c>
    </row>
    <row r="440">
      <c r="A440" s="15">
        <v>357.0</v>
      </c>
      <c r="B440" s="15" t="s">
        <v>2521</v>
      </c>
      <c r="C440" s="15">
        <v>345.0</v>
      </c>
      <c r="D440" s="15" t="s">
        <v>1061</v>
      </c>
      <c r="E440" s="15" t="s">
        <v>3229</v>
      </c>
    </row>
    <row r="441">
      <c r="A441" s="15">
        <v>358.0</v>
      </c>
      <c r="B441" s="15" t="s">
        <v>2521</v>
      </c>
      <c r="C441" s="15">
        <v>346.0</v>
      </c>
      <c r="D441" s="15" t="s">
        <v>1069</v>
      </c>
      <c r="E441" s="15" t="s">
        <v>3235</v>
      </c>
    </row>
    <row r="442">
      <c r="A442" s="15">
        <v>359.0</v>
      </c>
      <c r="B442" s="15" t="s">
        <v>2521</v>
      </c>
      <c r="C442" s="15">
        <v>347.0</v>
      </c>
      <c r="D442" s="15" t="s">
        <v>1078</v>
      </c>
      <c r="E442" s="15" t="s">
        <v>3241</v>
      </c>
    </row>
    <row r="443">
      <c r="A443" s="15">
        <v>359.0</v>
      </c>
      <c r="B443" s="15" t="s">
        <v>2521</v>
      </c>
      <c r="C443" s="15">
        <v>347.0</v>
      </c>
      <c r="D443" s="15" t="s">
        <v>1086</v>
      </c>
      <c r="E443" s="15" t="s">
        <v>3247</v>
      </c>
    </row>
    <row r="444">
      <c r="A444" s="15">
        <v>360.0</v>
      </c>
      <c r="B444" s="15" t="s">
        <v>2521</v>
      </c>
      <c r="C444" s="15">
        <v>348.0</v>
      </c>
      <c r="D444" s="15" t="s">
        <v>1095</v>
      </c>
      <c r="E444" s="15" t="s">
        <v>3253</v>
      </c>
    </row>
    <row r="445">
      <c r="A445" s="15">
        <v>360.0</v>
      </c>
      <c r="B445" s="15" t="s">
        <v>2521</v>
      </c>
      <c r="C445" s="15">
        <v>348.0</v>
      </c>
      <c r="D445" s="15" t="s">
        <v>1103</v>
      </c>
      <c r="E445" s="15" t="s">
        <v>3259</v>
      </c>
    </row>
    <row r="446">
      <c r="A446" s="15">
        <v>361.0</v>
      </c>
      <c r="B446" s="15" t="s">
        <v>2521</v>
      </c>
      <c r="C446" s="15">
        <v>349.0</v>
      </c>
      <c r="D446" s="15" t="s">
        <v>1117</v>
      </c>
      <c r="E446" s="15" t="s">
        <v>3265</v>
      </c>
    </row>
    <row r="447">
      <c r="A447" s="15">
        <v>361.0</v>
      </c>
      <c r="B447" s="15" t="s">
        <v>2521</v>
      </c>
      <c r="C447" s="15">
        <v>349.0</v>
      </c>
      <c r="D447" s="15" t="s">
        <v>1127</v>
      </c>
      <c r="E447" s="15" t="s">
        <v>3271</v>
      </c>
    </row>
    <row r="448">
      <c r="A448" s="15">
        <v>362.0</v>
      </c>
      <c r="B448" s="15" t="s">
        <v>2521</v>
      </c>
      <c r="C448" s="15">
        <v>350.0</v>
      </c>
      <c r="D448" s="15" t="s">
        <v>1135</v>
      </c>
      <c r="E448" s="15" t="s">
        <v>3277</v>
      </c>
    </row>
    <row r="449">
      <c r="A449" s="15">
        <v>363.0</v>
      </c>
      <c r="B449" s="15" t="s">
        <v>2521</v>
      </c>
      <c r="C449" s="15">
        <v>351.0</v>
      </c>
      <c r="D449" s="15" t="s">
        <v>1143</v>
      </c>
      <c r="E449" s="15" t="s">
        <v>3283</v>
      </c>
    </row>
    <row r="450">
      <c r="A450" s="15">
        <v>364.0</v>
      </c>
      <c r="B450" s="15" t="s">
        <v>2521</v>
      </c>
      <c r="C450" s="15">
        <v>352.0</v>
      </c>
      <c r="D450" s="15" t="s">
        <v>1165</v>
      </c>
      <c r="E450" s="15" t="s">
        <v>3289</v>
      </c>
    </row>
    <row r="451">
      <c r="A451" s="15">
        <v>365.0</v>
      </c>
      <c r="B451" s="15" t="s">
        <v>2521</v>
      </c>
      <c r="C451" s="15">
        <v>353.0</v>
      </c>
      <c r="D451" s="15" t="s">
        <v>1175</v>
      </c>
      <c r="E451" s="15" t="s">
        <v>3295</v>
      </c>
    </row>
    <row r="452">
      <c r="A452" s="15">
        <v>365.0</v>
      </c>
      <c r="B452" s="15" t="s">
        <v>2521</v>
      </c>
      <c r="C452" s="15">
        <v>353.0</v>
      </c>
      <c r="D452" s="15" t="s">
        <v>1186</v>
      </c>
      <c r="E452" s="15" t="s">
        <v>3301</v>
      </c>
    </row>
    <row r="453">
      <c r="A453" s="15">
        <v>365.0</v>
      </c>
      <c r="B453" s="15" t="s">
        <v>2521</v>
      </c>
      <c r="C453" s="15">
        <v>353.0</v>
      </c>
      <c r="D453" s="15" t="s">
        <v>1194</v>
      </c>
      <c r="E453" s="15" t="s">
        <v>3307</v>
      </c>
    </row>
    <row r="454">
      <c r="A454" s="15">
        <v>366.0</v>
      </c>
      <c r="B454" s="15" t="s">
        <v>2521</v>
      </c>
      <c r="C454" s="15">
        <v>354.0</v>
      </c>
      <c r="D454" s="15" t="s">
        <v>2207</v>
      </c>
      <c r="E454" s="15" t="s">
        <v>3313</v>
      </c>
    </row>
    <row r="455">
      <c r="A455" s="15">
        <v>366.0</v>
      </c>
      <c r="B455" s="15" t="s">
        <v>2521</v>
      </c>
      <c r="C455" s="15">
        <v>354.0</v>
      </c>
      <c r="D455" s="15" t="s">
        <v>1208</v>
      </c>
      <c r="E455" s="15" t="s">
        <v>3319</v>
      </c>
    </row>
    <row r="456">
      <c r="A456" s="15">
        <v>367.0</v>
      </c>
      <c r="B456" s="15" t="s">
        <v>2521</v>
      </c>
      <c r="C456" s="15">
        <v>355.0</v>
      </c>
      <c r="D456" s="15" t="s">
        <v>1208</v>
      </c>
      <c r="E456" s="15" t="s">
        <v>3325</v>
      </c>
    </row>
    <row r="457">
      <c r="A457" s="15">
        <v>368.0</v>
      </c>
      <c r="B457" s="15" t="s">
        <v>2521</v>
      </c>
      <c r="C457" s="15">
        <v>356.0</v>
      </c>
      <c r="D457" s="15" t="s">
        <v>1216</v>
      </c>
      <c r="E457" s="15" t="s">
        <v>3331</v>
      </c>
    </row>
    <row r="458">
      <c r="A458" s="15">
        <v>368.0</v>
      </c>
      <c r="B458" s="15" t="s">
        <v>2521</v>
      </c>
      <c r="C458" s="15">
        <v>356.0</v>
      </c>
      <c r="D458" s="15" t="s">
        <v>1224</v>
      </c>
      <c r="E458" s="15" t="s">
        <v>19800</v>
      </c>
    </row>
    <row r="459">
      <c r="A459" s="15">
        <v>369.0</v>
      </c>
      <c r="B459" s="15" t="s">
        <v>2521</v>
      </c>
      <c r="C459" s="15">
        <v>357.0</v>
      </c>
      <c r="D459" s="15" t="s">
        <v>3343</v>
      </c>
      <c r="E459" s="15" t="s">
        <v>3344</v>
      </c>
    </row>
    <row r="460">
      <c r="A460" s="15">
        <v>369.0</v>
      </c>
      <c r="B460" s="15" t="s">
        <v>2521</v>
      </c>
      <c r="C460" s="15">
        <v>357.0</v>
      </c>
      <c r="D460" s="15" t="s">
        <v>1248</v>
      </c>
      <c r="E460" s="15" t="s">
        <v>3350</v>
      </c>
    </row>
    <row r="461">
      <c r="A461" s="15">
        <v>370.0</v>
      </c>
      <c r="B461" s="15" t="s">
        <v>2521</v>
      </c>
      <c r="C461" s="15">
        <v>358.0</v>
      </c>
      <c r="D461" s="15" t="s">
        <v>1256</v>
      </c>
      <c r="E461" s="15" t="s">
        <v>3356</v>
      </c>
    </row>
    <row r="462">
      <c r="A462" s="15">
        <v>370.0</v>
      </c>
      <c r="B462" s="15" t="s">
        <v>2521</v>
      </c>
      <c r="C462" s="15">
        <v>358.0</v>
      </c>
      <c r="D462" s="15" t="s">
        <v>1265</v>
      </c>
      <c r="E462" s="15" t="s">
        <v>3362</v>
      </c>
    </row>
    <row r="463">
      <c r="A463" s="15">
        <v>370.0</v>
      </c>
      <c r="B463" s="15" t="s">
        <v>2521</v>
      </c>
      <c r="C463" s="15">
        <v>358.0</v>
      </c>
      <c r="D463" s="15" t="s">
        <v>1279</v>
      </c>
      <c r="E463" s="15" t="s">
        <v>3368</v>
      </c>
    </row>
    <row r="464">
      <c r="A464" s="15">
        <v>371.0</v>
      </c>
      <c r="B464" s="15" t="s">
        <v>2521</v>
      </c>
      <c r="C464" s="15">
        <v>359.0</v>
      </c>
      <c r="D464" s="15" t="s">
        <v>1289</v>
      </c>
      <c r="E464" s="15" t="s">
        <v>3374</v>
      </c>
    </row>
    <row r="465">
      <c r="A465" s="15">
        <v>372.0</v>
      </c>
      <c r="B465" s="15" t="s">
        <v>2521</v>
      </c>
      <c r="C465" s="15">
        <v>360.0</v>
      </c>
      <c r="D465" s="15" t="s">
        <v>1294</v>
      </c>
      <c r="E465" s="15" t="s">
        <v>3380</v>
      </c>
    </row>
    <row r="466">
      <c r="A466" s="15">
        <v>372.0</v>
      </c>
      <c r="B466" s="15" t="s">
        <v>2521</v>
      </c>
      <c r="C466" s="15">
        <v>360.0</v>
      </c>
      <c r="D466" s="15" t="s">
        <v>3386</v>
      </c>
      <c r="E466" s="15" t="s">
        <v>3387</v>
      </c>
    </row>
    <row r="467">
      <c r="A467" s="15">
        <v>374.0</v>
      </c>
      <c r="B467" s="15" t="s">
        <v>2521</v>
      </c>
      <c r="C467" s="15">
        <v>362.0</v>
      </c>
      <c r="D467" s="15" t="s">
        <v>2293</v>
      </c>
      <c r="E467" s="15" t="s">
        <v>3393</v>
      </c>
    </row>
    <row r="468">
      <c r="A468" s="15">
        <v>375.0</v>
      </c>
      <c r="B468" s="15" t="s">
        <v>2521</v>
      </c>
      <c r="C468" s="15">
        <v>363.0</v>
      </c>
      <c r="D468" s="15" t="s">
        <v>2301</v>
      </c>
      <c r="E468" s="15" t="s">
        <v>3399</v>
      </c>
    </row>
    <row r="469">
      <c r="A469" s="15">
        <v>376.0</v>
      </c>
      <c r="B469" s="15" t="s">
        <v>2521</v>
      </c>
      <c r="C469" s="15">
        <v>364.0</v>
      </c>
      <c r="D469" s="15" t="s">
        <v>2309</v>
      </c>
      <c r="E469" s="15" t="s">
        <v>3405</v>
      </c>
    </row>
    <row r="470">
      <c r="A470" s="15">
        <v>377.0</v>
      </c>
      <c r="B470" s="15" t="s">
        <v>2521</v>
      </c>
      <c r="C470" s="15">
        <v>365.0</v>
      </c>
      <c r="D470" s="15" t="s">
        <v>2317</v>
      </c>
      <c r="E470" s="15" t="s">
        <v>3411</v>
      </c>
    </row>
    <row r="471">
      <c r="A471" s="15">
        <v>378.0</v>
      </c>
      <c r="B471" s="15" t="s">
        <v>2521</v>
      </c>
      <c r="C471" s="15">
        <v>366.0</v>
      </c>
      <c r="D471" s="15" t="s">
        <v>2325</v>
      </c>
      <c r="E471" s="15" t="s">
        <v>3417</v>
      </c>
    </row>
    <row r="472">
      <c r="A472" s="15">
        <v>378.0</v>
      </c>
      <c r="B472" s="15" t="s">
        <v>2521</v>
      </c>
      <c r="C472" s="15">
        <v>366.0</v>
      </c>
      <c r="D472" s="15" t="s">
        <v>2333</v>
      </c>
      <c r="E472" s="15" t="s">
        <v>3423</v>
      </c>
    </row>
    <row r="473">
      <c r="A473" s="15">
        <v>379.0</v>
      </c>
      <c r="B473" s="15" t="s">
        <v>2521</v>
      </c>
      <c r="C473" s="15">
        <v>367.0</v>
      </c>
      <c r="D473" s="15" t="s">
        <v>2341</v>
      </c>
      <c r="E473" s="15" t="s">
        <v>3429</v>
      </c>
    </row>
    <row r="474">
      <c r="A474" s="15">
        <v>379.0</v>
      </c>
      <c r="B474" s="15" t="s">
        <v>2521</v>
      </c>
      <c r="C474" s="15">
        <v>367.0</v>
      </c>
      <c r="D474" s="15" t="s">
        <v>2349</v>
      </c>
      <c r="E474" s="15" t="s">
        <v>3432</v>
      </c>
    </row>
    <row r="475">
      <c r="A475" s="15">
        <v>379.0</v>
      </c>
      <c r="B475" s="15" t="s">
        <v>2521</v>
      </c>
      <c r="C475" s="15">
        <v>367.0</v>
      </c>
      <c r="D475" s="15" t="s">
        <v>2357</v>
      </c>
      <c r="E475" s="15" t="s">
        <v>3438</v>
      </c>
    </row>
    <row r="476">
      <c r="A476" s="15">
        <v>380.0</v>
      </c>
      <c r="B476" s="15" t="s">
        <v>2521</v>
      </c>
      <c r="C476" s="15">
        <v>368.0</v>
      </c>
      <c r="D476" s="15" t="s">
        <v>2365</v>
      </c>
      <c r="E476" s="15" t="s">
        <v>3444</v>
      </c>
    </row>
    <row r="477">
      <c r="A477" s="15">
        <v>381.0</v>
      </c>
      <c r="B477" s="15" t="s">
        <v>2521</v>
      </c>
      <c r="C477" s="15">
        <v>369.0</v>
      </c>
      <c r="D477" s="15" t="s">
        <v>2374</v>
      </c>
      <c r="E477" s="15" t="s">
        <v>3450</v>
      </c>
    </row>
    <row r="478">
      <c r="A478" s="15">
        <v>381.0</v>
      </c>
      <c r="B478" s="15" t="s">
        <v>2521</v>
      </c>
      <c r="C478" s="15">
        <v>369.0</v>
      </c>
      <c r="D478" s="15" t="s">
        <v>2382</v>
      </c>
      <c r="E478" s="15" t="s">
        <v>3456</v>
      </c>
    </row>
    <row r="479">
      <c r="A479" s="15">
        <v>381.0</v>
      </c>
      <c r="B479" s="15" t="s">
        <v>2521</v>
      </c>
      <c r="C479" s="15">
        <v>369.0</v>
      </c>
      <c r="D479" s="15" t="s">
        <v>3462</v>
      </c>
      <c r="E479" s="15" t="s">
        <v>3463</v>
      </c>
    </row>
    <row r="480">
      <c r="A480" s="15">
        <v>382.0</v>
      </c>
      <c r="B480" s="15" t="s">
        <v>2521</v>
      </c>
      <c r="C480" s="15">
        <v>370.0</v>
      </c>
      <c r="D480" s="15" t="s">
        <v>2398</v>
      </c>
      <c r="E480" s="15" t="s">
        <v>3469</v>
      </c>
    </row>
    <row r="481">
      <c r="A481" s="15">
        <v>382.0</v>
      </c>
      <c r="B481" s="15" t="s">
        <v>2521</v>
      </c>
      <c r="C481" s="15">
        <v>370.0</v>
      </c>
      <c r="D481" s="15" t="s">
        <v>2406</v>
      </c>
      <c r="E481" s="15" t="s">
        <v>3475</v>
      </c>
    </row>
    <row r="482">
      <c r="A482" s="15">
        <v>383.0</v>
      </c>
      <c r="B482" s="15" t="s">
        <v>2521</v>
      </c>
      <c r="C482" s="15">
        <v>371.0</v>
      </c>
      <c r="D482" s="15" t="s">
        <v>2414</v>
      </c>
      <c r="E482" s="15" t="s">
        <v>3481</v>
      </c>
    </row>
    <row r="483">
      <c r="A483" s="15">
        <v>383.0</v>
      </c>
      <c r="B483" s="15" t="s">
        <v>2521</v>
      </c>
      <c r="C483" s="15">
        <v>371.0</v>
      </c>
      <c r="D483" s="15" t="s">
        <v>2422</v>
      </c>
      <c r="E483" s="15" t="s">
        <v>3487</v>
      </c>
    </row>
    <row r="484">
      <c r="A484" s="15">
        <v>384.0</v>
      </c>
      <c r="B484" s="15" t="s">
        <v>2521</v>
      </c>
      <c r="C484" s="15">
        <v>372.0</v>
      </c>
      <c r="D484" s="15" t="s">
        <v>2431</v>
      </c>
      <c r="E484" s="15" t="s">
        <v>3490</v>
      </c>
    </row>
    <row r="485">
      <c r="A485" s="15">
        <v>384.0</v>
      </c>
      <c r="B485" s="15" t="s">
        <v>2521</v>
      </c>
      <c r="C485" s="15">
        <v>372.0</v>
      </c>
      <c r="D485" s="15" t="s">
        <v>3496</v>
      </c>
      <c r="E485" s="15" t="s">
        <v>3497</v>
      </c>
    </row>
    <row r="486">
      <c r="A486" s="15">
        <v>384.0</v>
      </c>
      <c r="B486" s="15" t="s">
        <v>2521</v>
      </c>
      <c r="C486" s="15">
        <v>372.0</v>
      </c>
      <c r="D486" s="15" t="s">
        <v>2446</v>
      </c>
      <c r="E486" s="15" t="s">
        <v>3503</v>
      </c>
    </row>
    <row r="487">
      <c r="A487" s="15">
        <v>385.0</v>
      </c>
      <c r="B487" s="15" t="s">
        <v>2521</v>
      </c>
      <c r="C487" s="15">
        <v>373.0</v>
      </c>
      <c r="D487" s="15" t="s">
        <v>2455</v>
      </c>
      <c r="E487" s="15" t="s">
        <v>3509</v>
      </c>
    </row>
    <row r="488">
      <c r="A488" s="15">
        <v>386.0</v>
      </c>
      <c r="B488" s="15" t="s">
        <v>2521</v>
      </c>
      <c r="C488" s="15">
        <v>374.0</v>
      </c>
      <c r="D488" s="15" t="s">
        <v>2463</v>
      </c>
      <c r="E488" s="15" t="s">
        <v>3515</v>
      </c>
    </row>
    <row r="489">
      <c r="A489" s="15">
        <v>387.0</v>
      </c>
      <c r="B489" s="15" t="s">
        <v>3521</v>
      </c>
      <c r="C489" s="15">
        <v>375.0</v>
      </c>
      <c r="D489" s="15" t="s">
        <v>24</v>
      </c>
      <c r="E489" s="15" t="s">
        <v>3522</v>
      </c>
    </row>
    <row r="490">
      <c r="A490" s="15">
        <v>388.0</v>
      </c>
      <c r="B490" s="15" t="s">
        <v>3521</v>
      </c>
      <c r="C490" s="15">
        <v>376.0</v>
      </c>
      <c r="D490" s="15" t="s">
        <v>32</v>
      </c>
      <c r="E490" s="15" t="s">
        <v>3524</v>
      </c>
    </row>
    <row r="491">
      <c r="A491" s="15">
        <v>389.0</v>
      </c>
      <c r="B491" s="15" t="s">
        <v>3521</v>
      </c>
      <c r="C491" s="15">
        <v>377.0</v>
      </c>
      <c r="D491" s="15" t="s">
        <v>40</v>
      </c>
      <c r="E491" s="15" t="s">
        <v>3530</v>
      </c>
    </row>
    <row r="492">
      <c r="A492" s="15">
        <v>390.0</v>
      </c>
      <c r="B492" s="15" t="s">
        <v>3521</v>
      </c>
      <c r="C492" s="15">
        <v>378.0</v>
      </c>
      <c r="D492" s="15" t="s">
        <v>49</v>
      </c>
      <c r="E492" s="15" t="s">
        <v>3535</v>
      </c>
    </row>
    <row r="493">
      <c r="A493" s="15">
        <v>391.0</v>
      </c>
      <c r="B493" s="15" t="s">
        <v>3521</v>
      </c>
      <c r="C493" s="15">
        <v>379.0</v>
      </c>
      <c r="D493" s="15" t="s">
        <v>59</v>
      </c>
      <c r="E493" s="15" t="s">
        <v>3541</v>
      </c>
    </row>
    <row r="494">
      <c r="A494" s="15">
        <v>391.0</v>
      </c>
      <c r="B494" s="15" t="s">
        <v>3521</v>
      </c>
      <c r="C494" s="15">
        <v>379.0</v>
      </c>
      <c r="D494" s="15" t="s">
        <v>67</v>
      </c>
      <c r="E494" s="15" t="s">
        <v>3547</v>
      </c>
    </row>
    <row r="495">
      <c r="A495" s="15">
        <v>392.0</v>
      </c>
      <c r="B495" s="15" t="s">
        <v>3521</v>
      </c>
      <c r="C495" s="15">
        <v>380.0</v>
      </c>
      <c r="D495" s="15" t="s">
        <v>83</v>
      </c>
      <c r="E495" s="15" t="s">
        <v>3556</v>
      </c>
    </row>
    <row r="496">
      <c r="A496" s="15">
        <v>393.0</v>
      </c>
      <c r="B496" s="15" t="s">
        <v>3521</v>
      </c>
      <c r="C496" s="15">
        <v>381.0</v>
      </c>
      <c r="D496" s="15" t="s">
        <v>91</v>
      </c>
      <c r="E496" s="15" t="s">
        <v>3562</v>
      </c>
    </row>
    <row r="497">
      <c r="A497" s="15">
        <v>393.0</v>
      </c>
      <c r="B497" s="15" t="s">
        <v>3521</v>
      </c>
      <c r="C497" s="15">
        <v>381.0</v>
      </c>
      <c r="D497" s="15" t="s">
        <v>99</v>
      </c>
      <c r="E497" s="15" t="s">
        <v>3568</v>
      </c>
    </row>
    <row r="498">
      <c r="A498" s="15">
        <v>394.0</v>
      </c>
      <c r="B498" s="15" t="s">
        <v>3521</v>
      </c>
      <c r="C498" s="15">
        <v>382.0</v>
      </c>
      <c r="D498" s="15" t="s">
        <v>107</v>
      </c>
      <c r="E498" s="15" t="s">
        <v>3574</v>
      </c>
    </row>
    <row r="499">
      <c r="A499" s="15">
        <v>395.0</v>
      </c>
      <c r="B499" s="15" t="s">
        <v>3521</v>
      </c>
      <c r="C499" s="15">
        <v>383.0</v>
      </c>
      <c r="D499" s="15" t="s">
        <v>115</v>
      </c>
      <c r="E499" s="15" t="s">
        <v>3580</v>
      </c>
    </row>
    <row r="500">
      <c r="A500" s="15">
        <v>395.0</v>
      </c>
      <c r="B500" s="15" t="s">
        <v>3521</v>
      </c>
      <c r="C500" s="15">
        <v>383.0</v>
      </c>
      <c r="D500" s="15" t="s">
        <v>123</v>
      </c>
      <c r="E500" s="15" t="s">
        <v>3586</v>
      </c>
    </row>
    <row r="501">
      <c r="A501" s="15">
        <v>396.0</v>
      </c>
      <c r="B501" s="15" t="s">
        <v>3521</v>
      </c>
      <c r="C501" s="15">
        <v>384.0</v>
      </c>
      <c r="D501" s="15" t="s">
        <v>132</v>
      </c>
      <c r="E501" s="15" t="s">
        <v>3592</v>
      </c>
    </row>
    <row r="502">
      <c r="A502" s="15">
        <v>396.0</v>
      </c>
      <c r="B502" s="15" t="s">
        <v>3521</v>
      </c>
      <c r="C502" s="15">
        <v>384.0</v>
      </c>
      <c r="D502" s="15" t="s">
        <v>141</v>
      </c>
      <c r="E502" s="15" t="s">
        <v>3598</v>
      </c>
    </row>
    <row r="503">
      <c r="A503" s="15">
        <v>397.0</v>
      </c>
      <c r="B503" s="15" t="s">
        <v>3521</v>
      </c>
      <c r="C503" s="15">
        <v>385.0</v>
      </c>
      <c r="D503" s="15" t="s">
        <v>149</v>
      </c>
      <c r="E503" s="15" t="s">
        <v>3604</v>
      </c>
    </row>
    <row r="504">
      <c r="A504" s="15">
        <v>398.0</v>
      </c>
      <c r="B504" s="15" t="s">
        <v>3521</v>
      </c>
      <c r="C504" s="15">
        <v>386.0</v>
      </c>
      <c r="D504" s="15" t="s">
        <v>157</v>
      </c>
      <c r="E504" s="15" t="s">
        <v>3610</v>
      </c>
    </row>
    <row r="505">
      <c r="A505" s="15">
        <v>398.0</v>
      </c>
      <c r="B505" s="15" t="s">
        <v>3521</v>
      </c>
      <c r="C505" s="15">
        <v>386.0</v>
      </c>
      <c r="D505" s="15" t="s">
        <v>3616</v>
      </c>
      <c r="E505" s="15" t="s">
        <v>3617</v>
      </c>
    </row>
    <row r="506">
      <c r="A506" s="15">
        <v>399.0</v>
      </c>
      <c r="B506" s="15" t="s">
        <v>3521</v>
      </c>
      <c r="C506" s="15">
        <v>387.0</v>
      </c>
      <c r="D506" s="15" t="s">
        <v>173</v>
      </c>
      <c r="E506" s="15" t="s">
        <v>3623</v>
      </c>
    </row>
    <row r="507">
      <c r="A507" s="15">
        <v>399.0</v>
      </c>
      <c r="B507" s="15" t="s">
        <v>3521</v>
      </c>
      <c r="C507" s="15">
        <v>387.0</v>
      </c>
      <c r="D507" s="15" t="s">
        <v>181</v>
      </c>
      <c r="E507" s="15" t="s">
        <v>3629</v>
      </c>
    </row>
    <row r="508">
      <c r="A508" s="15">
        <v>399.0</v>
      </c>
      <c r="B508" s="15" t="s">
        <v>3521</v>
      </c>
      <c r="C508" s="15">
        <v>387.0</v>
      </c>
      <c r="D508" s="15" t="s">
        <v>189</v>
      </c>
      <c r="E508" s="15" t="s">
        <v>3635</v>
      </c>
    </row>
    <row r="509">
      <c r="A509" s="15">
        <v>400.0</v>
      </c>
      <c r="B509" s="15" t="s">
        <v>3521</v>
      </c>
      <c r="C509" s="15">
        <v>388.0</v>
      </c>
      <c r="D509" s="15" t="s">
        <v>3638</v>
      </c>
      <c r="E509" s="15" t="s">
        <v>3639</v>
      </c>
    </row>
    <row r="510">
      <c r="A510" s="15">
        <v>400.0</v>
      </c>
      <c r="B510" s="15" t="s">
        <v>3521</v>
      </c>
      <c r="C510" s="15">
        <v>388.0</v>
      </c>
      <c r="D510" s="15" t="s">
        <v>205</v>
      </c>
      <c r="E510" s="15" t="s">
        <v>3642</v>
      </c>
    </row>
    <row r="511">
      <c r="A511" s="15">
        <v>401.0</v>
      </c>
      <c r="B511" s="15" t="s">
        <v>3521</v>
      </c>
      <c r="C511" s="15">
        <v>389.0</v>
      </c>
      <c r="D511" s="15" t="s">
        <v>214</v>
      </c>
      <c r="E511" s="15" t="s">
        <v>3648</v>
      </c>
    </row>
    <row r="512">
      <c r="A512" s="15">
        <v>401.0</v>
      </c>
      <c r="B512" s="15" t="s">
        <v>3521</v>
      </c>
      <c r="C512" s="15">
        <v>389.0</v>
      </c>
      <c r="D512" s="15" t="s">
        <v>222</v>
      </c>
      <c r="E512" s="15" t="s">
        <v>3654</v>
      </c>
    </row>
    <row r="513">
      <c r="A513" s="15">
        <v>402.0</v>
      </c>
      <c r="B513" s="15" t="s">
        <v>3521</v>
      </c>
      <c r="C513" s="15">
        <v>390.0</v>
      </c>
      <c r="D513" s="15" t="s">
        <v>230</v>
      </c>
      <c r="E513" s="15" t="s">
        <v>3660</v>
      </c>
    </row>
    <row r="514">
      <c r="A514" s="15">
        <v>402.0</v>
      </c>
      <c r="B514" s="15" t="s">
        <v>3521</v>
      </c>
      <c r="C514" s="15">
        <v>390.0</v>
      </c>
      <c r="D514" s="15" t="s">
        <v>238</v>
      </c>
      <c r="E514" s="15" t="s">
        <v>3666</v>
      </c>
    </row>
    <row r="515">
      <c r="A515" s="15">
        <v>403.0</v>
      </c>
      <c r="B515" s="15" t="s">
        <v>3521</v>
      </c>
      <c r="C515" s="15">
        <v>391.0</v>
      </c>
      <c r="D515" s="15" t="s">
        <v>248</v>
      </c>
      <c r="E515" s="15" t="s">
        <v>3672</v>
      </c>
    </row>
    <row r="516">
      <c r="A516" s="15">
        <v>404.0</v>
      </c>
      <c r="B516" s="15" t="s">
        <v>3521</v>
      </c>
      <c r="C516" s="15">
        <v>392.0</v>
      </c>
      <c r="D516" s="15" t="s">
        <v>3675</v>
      </c>
      <c r="E516" s="15" t="s">
        <v>3676</v>
      </c>
    </row>
    <row r="517">
      <c r="A517" s="15">
        <v>404.0</v>
      </c>
      <c r="B517" s="15" t="s">
        <v>3521</v>
      </c>
      <c r="C517" s="15">
        <v>392.0</v>
      </c>
      <c r="D517" s="15" t="s">
        <v>290</v>
      </c>
      <c r="E517" s="15" t="s">
        <v>3679</v>
      </c>
    </row>
    <row r="518">
      <c r="A518" s="15">
        <v>405.0</v>
      </c>
      <c r="B518" s="15" t="s">
        <v>3521</v>
      </c>
      <c r="C518" s="15">
        <v>393.0</v>
      </c>
      <c r="D518" s="15" t="s">
        <v>299</v>
      </c>
      <c r="E518" s="15" t="s">
        <v>3685</v>
      </c>
    </row>
    <row r="519">
      <c r="A519" s="15">
        <v>405.0</v>
      </c>
      <c r="B519" s="15" t="s">
        <v>3521</v>
      </c>
      <c r="C519" s="15">
        <v>393.0</v>
      </c>
      <c r="D519" s="15" t="s">
        <v>307</v>
      </c>
      <c r="E519" s="15" t="s">
        <v>3691</v>
      </c>
    </row>
    <row r="520">
      <c r="A520" s="15">
        <v>406.0</v>
      </c>
      <c r="B520" s="15" t="s">
        <v>3521</v>
      </c>
      <c r="C520" s="15">
        <v>394.0</v>
      </c>
      <c r="D520" s="15" t="s">
        <v>317</v>
      </c>
      <c r="E520" s="15" t="s">
        <v>3696</v>
      </c>
    </row>
    <row r="521">
      <c r="A521" s="15">
        <v>406.0</v>
      </c>
      <c r="B521" s="15" t="s">
        <v>3521</v>
      </c>
      <c r="C521" s="15">
        <v>394.0</v>
      </c>
      <c r="D521" s="15" t="s">
        <v>340</v>
      </c>
      <c r="E521" s="15" t="s">
        <v>3702</v>
      </c>
    </row>
    <row r="522">
      <c r="A522" s="15">
        <v>407.0</v>
      </c>
      <c r="B522" s="15" t="s">
        <v>3521</v>
      </c>
      <c r="C522" s="15">
        <v>395.0</v>
      </c>
      <c r="D522" s="15" t="s">
        <v>348</v>
      </c>
      <c r="E522" s="15" t="s">
        <v>3708</v>
      </c>
    </row>
    <row r="523">
      <c r="A523" s="15">
        <v>407.0</v>
      </c>
      <c r="B523" s="15" t="s">
        <v>3521</v>
      </c>
      <c r="C523" s="15">
        <v>395.0</v>
      </c>
      <c r="D523" s="15" t="s">
        <v>356</v>
      </c>
      <c r="E523" s="15" t="s">
        <v>3720</v>
      </c>
    </row>
    <row r="524">
      <c r="A524" s="15">
        <v>408.0</v>
      </c>
      <c r="B524" s="15" t="s">
        <v>3521</v>
      </c>
      <c r="C524" s="15">
        <v>396.0</v>
      </c>
      <c r="D524" s="15" t="s">
        <v>363</v>
      </c>
      <c r="E524" s="15" t="s">
        <v>3726</v>
      </c>
    </row>
    <row r="525">
      <c r="A525" s="15">
        <v>409.0</v>
      </c>
      <c r="B525" s="15" t="s">
        <v>3521</v>
      </c>
      <c r="C525" s="15">
        <v>397.0</v>
      </c>
      <c r="D525" s="15" t="s">
        <v>371</v>
      </c>
      <c r="E525" s="15" t="s">
        <v>3732</v>
      </c>
    </row>
    <row r="526">
      <c r="A526" s="15">
        <v>409.0</v>
      </c>
      <c r="B526" s="15" t="s">
        <v>3521</v>
      </c>
      <c r="C526" s="15">
        <v>397.0</v>
      </c>
      <c r="D526" s="15" t="s">
        <v>379</v>
      </c>
      <c r="E526" s="15" t="s">
        <v>3738</v>
      </c>
    </row>
    <row r="527">
      <c r="A527" s="15">
        <v>410.0</v>
      </c>
      <c r="B527" s="15" t="s">
        <v>3521</v>
      </c>
      <c r="C527" s="15">
        <v>398.0</v>
      </c>
      <c r="D527" s="15" t="s">
        <v>387</v>
      </c>
      <c r="E527" s="15" t="s">
        <v>3742</v>
      </c>
    </row>
    <row r="528">
      <c r="A528" s="15">
        <v>410.0</v>
      </c>
      <c r="B528" s="15" t="s">
        <v>3521</v>
      </c>
      <c r="C528" s="15">
        <v>398.0</v>
      </c>
      <c r="D528" s="15" t="s">
        <v>396</v>
      </c>
      <c r="E528" s="15" t="s">
        <v>3748</v>
      </c>
    </row>
    <row r="529">
      <c r="A529" s="15">
        <v>411.0</v>
      </c>
      <c r="B529" s="15" t="s">
        <v>3521</v>
      </c>
      <c r="C529" s="15">
        <v>399.0</v>
      </c>
      <c r="D529" s="15" t="s">
        <v>404</v>
      </c>
      <c r="E529" s="15" t="s">
        <v>3754</v>
      </c>
    </row>
    <row r="530">
      <c r="A530" s="15">
        <v>412.0</v>
      </c>
      <c r="B530" s="15" t="s">
        <v>3521</v>
      </c>
      <c r="C530" s="15">
        <v>400.0</v>
      </c>
      <c r="D530" s="15" t="s">
        <v>412</v>
      </c>
      <c r="E530" s="15" t="s">
        <v>3760</v>
      </c>
    </row>
    <row r="531">
      <c r="A531" s="15">
        <v>413.0</v>
      </c>
      <c r="B531" s="15" t="s">
        <v>3521</v>
      </c>
      <c r="C531" s="15">
        <v>401.0</v>
      </c>
      <c r="D531" s="15" t="s">
        <v>420</v>
      </c>
      <c r="E531" s="15" t="s">
        <v>3763</v>
      </c>
    </row>
    <row r="532">
      <c r="A532" s="15">
        <v>414.0</v>
      </c>
      <c r="B532" s="15" t="s">
        <v>3521</v>
      </c>
      <c r="C532" s="15">
        <v>402.0</v>
      </c>
      <c r="D532" s="15" t="s">
        <v>428</v>
      </c>
      <c r="E532" s="15" t="s">
        <v>3769</v>
      </c>
    </row>
    <row r="533">
      <c r="A533" s="15">
        <v>414.0</v>
      </c>
      <c r="B533" s="15" t="s">
        <v>3521</v>
      </c>
      <c r="C533" s="15">
        <v>402.0</v>
      </c>
      <c r="D533" s="15" t="s">
        <v>436</v>
      </c>
      <c r="E533" s="15" t="s">
        <v>3775</v>
      </c>
    </row>
    <row r="534">
      <c r="A534" s="15">
        <v>414.0</v>
      </c>
      <c r="B534" s="15" t="s">
        <v>3521</v>
      </c>
      <c r="C534" s="15">
        <v>402.0</v>
      </c>
      <c r="D534" s="15" t="s">
        <v>444</v>
      </c>
      <c r="E534" s="15" t="s">
        <v>3781</v>
      </c>
    </row>
    <row r="535">
      <c r="A535" s="15">
        <v>415.0</v>
      </c>
      <c r="B535" s="15" t="s">
        <v>3521</v>
      </c>
      <c r="C535" s="15">
        <v>403.0</v>
      </c>
      <c r="D535" s="15" t="s">
        <v>452</v>
      </c>
      <c r="E535" s="15" t="s">
        <v>3785</v>
      </c>
    </row>
    <row r="536">
      <c r="A536" s="15">
        <v>415.0</v>
      </c>
      <c r="B536" s="15" t="s">
        <v>3521</v>
      </c>
      <c r="C536" s="15">
        <v>403.0</v>
      </c>
      <c r="D536" s="15" t="s">
        <v>460</v>
      </c>
      <c r="E536" s="15" t="s">
        <v>3791</v>
      </c>
    </row>
    <row r="537">
      <c r="A537" s="15">
        <v>417.0</v>
      </c>
      <c r="B537" s="15" t="s">
        <v>3521</v>
      </c>
      <c r="C537" s="15">
        <v>405.0</v>
      </c>
      <c r="D537" s="15" t="s">
        <v>468</v>
      </c>
      <c r="E537" s="15" t="s">
        <v>3797</v>
      </c>
    </row>
    <row r="538">
      <c r="A538" s="15">
        <v>417.0</v>
      </c>
      <c r="B538" s="15" t="s">
        <v>3521</v>
      </c>
      <c r="C538" s="15">
        <v>405.0</v>
      </c>
      <c r="D538" s="15" t="s">
        <v>477</v>
      </c>
      <c r="E538" s="15" t="s">
        <v>3803</v>
      </c>
    </row>
    <row r="539">
      <c r="A539" s="15">
        <v>417.0</v>
      </c>
      <c r="B539" s="15" t="s">
        <v>3521</v>
      </c>
      <c r="C539" s="15">
        <v>405.0</v>
      </c>
      <c r="D539" s="15" t="s">
        <v>485</v>
      </c>
      <c r="E539" s="15" t="s">
        <v>3809</v>
      </c>
    </row>
    <row r="540">
      <c r="A540" s="15">
        <v>418.0</v>
      </c>
      <c r="B540" s="15" t="s">
        <v>3521</v>
      </c>
      <c r="C540" s="15">
        <v>406.0</v>
      </c>
      <c r="D540" s="15" t="s">
        <v>493</v>
      </c>
      <c r="E540" s="15" t="s">
        <v>3815</v>
      </c>
    </row>
    <row r="541">
      <c r="A541" s="15">
        <v>419.0</v>
      </c>
      <c r="B541" s="15" t="s">
        <v>3521</v>
      </c>
      <c r="C541" s="15">
        <v>407.0</v>
      </c>
      <c r="D541" s="15" t="s">
        <v>501</v>
      </c>
      <c r="E541" s="15" t="s">
        <v>3821</v>
      </c>
    </row>
    <row r="542">
      <c r="A542" s="15">
        <v>419.0</v>
      </c>
      <c r="B542" s="15" t="s">
        <v>3521</v>
      </c>
      <c r="C542" s="15">
        <v>407.0</v>
      </c>
      <c r="D542" s="15" t="s">
        <v>509</v>
      </c>
      <c r="E542" s="15" t="s">
        <v>3827</v>
      </c>
    </row>
    <row r="543">
      <c r="A543" s="15">
        <v>420.0</v>
      </c>
      <c r="B543" s="15" t="s">
        <v>3521</v>
      </c>
      <c r="C543" s="15">
        <v>408.0</v>
      </c>
      <c r="D543" s="15" t="s">
        <v>524</v>
      </c>
      <c r="E543" s="15" t="s">
        <v>3833</v>
      </c>
    </row>
    <row r="544">
      <c r="A544" s="15">
        <v>420.0</v>
      </c>
      <c r="B544" s="15" t="s">
        <v>3521</v>
      </c>
      <c r="C544" s="15">
        <v>408.0</v>
      </c>
      <c r="D544" s="15" t="s">
        <v>531</v>
      </c>
      <c r="E544" s="15" t="s">
        <v>3839</v>
      </c>
    </row>
    <row r="545">
      <c r="A545" s="15">
        <v>420.0</v>
      </c>
      <c r="B545" s="15" t="s">
        <v>3521</v>
      </c>
      <c r="C545" s="15">
        <v>408.0</v>
      </c>
      <c r="D545" s="15" t="s">
        <v>539</v>
      </c>
      <c r="E545" s="15" t="s">
        <v>3845</v>
      </c>
    </row>
    <row r="546">
      <c r="A546" s="15">
        <v>421.0</v>
      </c>
      <c r="B546" s="15" t="s">
        <v>3521</v>
      </c>
      <c r="C546" s="15">
        <v>409.0</v>
      </c>
      <c r="D546" s="15" t="s">
        <v>547</v>
      </c>
      <c r="E546" s="15" t="s">
        <v>3851</v>
      </c>
    </row>
    <row r="547">
      <c r="A547" s="15">
        <v>421.0</v>
      </c>
      <c r="B547" s="15" t="s">
        <v>3521</v>
      </c>
      <c r="C547" s="15">
        <v>409.0</v>
      </c>
      <c r="D547" s="15" t="s">
        <v>556</v>
      </c>
      <c r="E547" s="15" t="s">
        <v>3857</v>
      </c>
    </row>
    <row r="548">
      <c r="A548" s="15">
        <v>422.0</v>
      </c>
      <c r="B548" s="15" t="s">
        <v>3521</v>
      </c>
      <c r="C548" s="15">
        <v>410.0</v>
      </c>
      <c r="D548" s="15" t="s">
        <v>564</v>
      </c>
      <c r="E548" s="15" t="s">
        <v>3863</v>
      </c>
    </row>
    <row r="549">
      <c r="A549" s="15">
        <v>422.0</v>
      </c>
      <c r="B549" s="15" t="s">
        <v>3521</v>
      </c>
      <c r="C549" s="15">
        <v>410.0</v>
      </c>
      <c r="D549" s="15" t="s">
        <v>573</v>
      </c>
      <c r="E549" s="15" t="s">
        <v>3869</v>
      </c>
    </row>
    <row r="550">
      <c r="A550" s="15">
        <v>423.0</v>
      </c>
      <c r="B550" s="15" t="s">
        <v>3521</v>
      </c>
      <c r="C550" s="15">
        <v>411.0</v>
      </c>
      <c r="D550" s="15" t="s">
        <v>581</v>
      </c>
      <c r="E550" s="15" t="s">
        <v>3875</v>
      </c>
    </row>
    <row r="551">
      <c r="A551" s="15">
        <v>423.0</v>
      </c>
      <c r="B551" s="15" t="s">
        <v>3521</v>
      </c>
      <c r="C551" s="15">
        <v>411.0</v>
      </c>
      <c r="D551" s="15" t="s">
        <v>591</v>
      </c>
      <c r="E551" s="15" t="s">
        <v>3881</v>
      </c>
    </row>
    <row r="552">
      <c r="A552" s="15">
        <v>424.0</v>
      </c>
      <c r="B552" s="15" t="s">
        <v>3521</v>
      </c>
      <c r="C552" s="15">
        <v>412.0</v>
      </c>
      <c r="D552" s="15" t="s">
        <v>599</v>
      </c>
      <c r="E552" s="15" t="s">
        <v>3887</v>
      </c>
    </row>
    <row r="553">
      <c r="A553" s="15">
        <v>425.0</v>
      </c>
      <c r="B553" s="15" t="s">
        <v>3521</v>
      </c>
      <c r="C553" s="15">
        <v>413.0</v>
      </c>
      <c r="D553" s="15" t="s">
        <v>607</v>
      </c>
      <c r="E553" s="15" t="s">
        <v>3893</v>
      </c>
    </row>
    <row r="554">
      <c r="A554" s="15">
        <v>427.0</v>
      </c>
      <c r="B554" s="15" t="s">
        <v>3521</v>
      </c>
      <c r="C554" s="15">
        <v>415.0</v>
      </c>
      <c r="D554" s="15" t="s">
        <v>615</v>
      </c>
      <c r="E554" s="15" t="s">
        <v>3899</v>
      </c>
    </row>
    <row r="555">
      <c r="A555" s="15">
        <v>428.0</v>
      </c>
      <c r="B555" s="15" t="s">
        <v>3521</v>
      </c>
      <c r="C555" s="15">
        <v>416.0</v>
      </c>
      <c r="D555" s="15" t="s">
        <v>623</v>
      </c>
      <c r="E555" s="15" t="s">
        <v>3905</v>
      </c>
    </row>
    <row r="556">
      <c r="A556" s="15">
        <v>428.0</v>
      </c>
      <c r="B556" s="15" t="s">
        <v>3521</v>
      </c>
      <c r="C556" s="15">
        <v>416.0</v>
      </c>
      <c r="D556" s="15" t="s">
        <v>631</v>
      </c>
      <c r="E556" s="15" t="s">
        <v>3911</v>
      </c>
    </row>
    <row r="557">
      <c r="A557" s="15">
        <v>428.0</v>
      </c>
      <c r="B557" s="15" t="s">
        <v>3521</v>
      </c>
      <c r="C557" s="15">
        <v>416.0</v>
      </c>
      <c r="D557" s="15" t="s">
        <v>635</v>
      </c>
      <c r="E557" s="15" t="s">
        <v>3917</v>
      </c>
    </row>
    <row r="558">
      <c r="A558" s="15">
        <v>430.0</v>
      </c>
      <c r="B558" s="15" t="s">
        <v>3521</v>
      </c>
      <c r="C558" s="15">
        <v>418.0</v>
      </c>
      <c r="D558" s="15" t="s">
        <v>654</v>
      </c>
      <c r="E558" s="15" t="s">
        <v>3923</v>
      </c>
    </row>
    <row r="559">
      <c r="A559" s="15">
        <v>431.0</v>
      </c>
      <c r="B559" s="15" t="s">
        <v>3521</v>
      </c>
      <c r="C559" s="15">
        <v>419.0</v>
      </c>
      <c r="D559" s="15" t="s">
        <v>664</v>
      </c>
      <c r="E559" s="15" t="s">
        <v>3929</v>
      </c>
    </row>
    <row r="560">
      <c r="A560" s="15">
        <v>431.0</v>
      </c>
      <c r="B560" s="15" t="s">
        <v>3521</v>
      </c>
      <c r="C560" s="15">
        <v>419.0</v>
      </c>
      <c r="D560" s="15" t="s">
        <v>672</v>
      </c>
      <c r="E560" s="15" t="s">
        <v>3935</v>
      </c>
    </row>
    <row r="561">
      <c r="A561" s="15">
        <v>432.0</v>
      </c>
      <c r="B561" s="15" t="s">
        <v>3521</v>
      </c>
      <c r="C561" s="15">
        <v>420.0</v>
      </c>
      <c r="D561" s="15" t="s">
        <v>682</v>
      </c>
      <c r="E561" s="15" t="s">
        <v>3941</v>
      </c>
    </row>
    <row r="562">
      <c r="A562" s="15">
        <v>432.0</v>
      </c>
      <c r="B562" s="15" t="s">
        <v>3521</v>
      </c>
      <c r="C562" s="15">
        <v>420.0</v>
      </c>
      <c r="D562" s="15" t="s">
        <v>690</v>
      </c>
      <c r="E562" s="15" t="s">
        <v>3947</v>
      </c>
    </row>
    <row r="563">
      <c r="A563" s="15">
        <v>434.0</v>
      </c>
      <c r="B563" s="15" t="s">
        <v>3521</v>
      </c>
      <c r="C563" s="15">
        <v>422.0</v>
      </c>
      <c r="D563" s="15" t="s">
        <v>698</v>
      </c>
      <c r="E563" s="15" t="s">
        <v>3953</v>
      </c>
    </row>
    <row r="564">
      <c r="A564" s="15">
        <v>434.0</v>
      </c>
      <c r="B564" s="15" t="s">
        <v>3521</v>
      </c>
      <c r="C564" s="15">
        <v>422.0</v>
      </c>
      <c r="D564" s="15" t="s">
        <v>706</v>
      </c>
      <c r="E564" s="15" t="s">
        <v>3958</v>
      </c>
    </row>
    <row r="565">
      <c r="A565" s="15">
        <v>437.0</v>
      </c>
      <c r="B565" s="15" t="s">
        <v>3521</v>
      </c>
      <c r="C565" s="15">
        <v>425.0</v>
      </c>
      <c r="D565" s="15" t="s">
        <v>714</v>
      </c>
      <c r="E565" s="15" t="s">
        <v>3964</v>
      </c>
    </row>
    <row r="566">
      <c r="A566" s="15">
        <v>437.0</v>
      </c>
      <c r="B566" s="15" t="s">
        <v>3521</v>
      </c>
      <c r="C566" s="15">
        <v>425.0</v>
      </c>
      <c r="D566" s="15" t="s">
        <v>722</v>
      </c>
      <c r="E566" s="15" t="s">
        <v>3970</v>
      </c>
    </row>
    <row r="567">
      <c r="A567" s="15">
        <v>439.0</v>
      </c>
      <c r="B567" s="15" t="s">
        <v>3521</v>
      </c>
      <c r="C567" s="15">
        <v>427.0</v>
      </c>
      <c r="D567" s="15" t="s">
        <v>731</v>
      </c>
      <c r="E567" s="15" t="s">
        <v>3976</v>
      </c>
    </row>
    <row r="568">
      <c r="A568" s="15">
        <v>439.0</v>
      </c>
      <c r="B568" s="15" t="s">
        <v>3521</v>
      </c>
      <c r="C568" s="15">
        <v>427.0</v>
      </c>
      <c r="D568" s="15" t="s">
        <v>739</v>
      </c>
      <c r="E568" s="15" t="s">
        <v>3982</v>
      </c>
    </row>
    <row r="569">
      <c r="A569" s="15">
        <v>440.0</v>
      </c>
      <c r="B569" s="15" t="s">
        <v>3521</v>
      </c>
      <c r="C569" s="15">
        <v>428.0</v>
      </c>
      <c r="D569" s="15" t="s">
        <v>747</v>
      </c>
      <c r="E569" s="15" t="s">
        <v>3988</v>
      </c>
    </row>
    <row r="570">
      <c r="A570" s="15">
        <v>441.0</v>
      </c>
      <c r="B570" s="15" t="s">
        <v>3521</v>
      </c>
      <c r="C570" s="15">
        <v>429.0</v>
      </c>
      <c r="D570" s="15" t="s">
        <v>755</v>
      </c>
      <c r="E570" s="15" t="s">
        <v>3992</v>
      </c>
    </row>
    <row r="571">
      <c r="A571" s="15">
        <v>441.0</v>
      </c>
      <c r="B571" s="15" t="s">
        <v>3521</v>
      </c>
      <c r="C571" s="15">
        <v>429.0</v>
      </c>
      <c r="D571" s="15" t="s">
        <v>763</v>
      </c>
      <c r="E571" s="15" t="s">
        <v>3998</v>
      </c>
    </row>
    <row r="572">
      <c r="A572" s="15">
        <v>442.0</v>
      </c>
      <c r="B572" s="15" t="s">
        <v>3521</v>
      </c>
      <c r="C572" s="15">
        <v>430.0</v>
      </c>
      <c r="D572" s="15" t="s">
        <v>771</v>
      </c>
      <c r="E572" s="15" t="s">
        <v>4004</v>
      </c>
    </row>
    <row r="573">
      <c r="A573" s="15">
        <v>443.0</v>
      </c>
      <c r="B573" s="15" t="s">
        <v>3521</v>
      </c>
      <c r="C573" s="15">
        <v>431.0</v>
      </c>
      <c r="D573" s="15" t="s">
        <v>779</v>
      </c>
      <c r="E573" s="15" t="s">
        <v>4010</v>
      </c>
    </row>
    <row r="574">
      <c r="A574" s="15">
        <v>443.0</v>
      </c>
      <c r="B574" s="15" t="s">
        <v>3521</v>
      </c>
      <c r="C574" s="15">
        <v>431.0</v>
      </c>
      <c r="D574" s="15" t="s">
        <v>787</v>
      </c>
      <c r="E574" s="15" t="s">
        <v>4016</v>
      </c>
    </row>
    <row r="575">
      <c r="A575" s="15">
        <v>444.0</v>
      </c>
      <c r="B575" s="15" t="s">
        <v>3521</v>
      </c>
      <c r="C575" s="15">
        <v>432.0</v>
      </c>
      <c r="D575" s="15" t="s">
        <v>795</v>
      </c>
      <c r="E575" s="15" t="s">
        <v>4020</v>
      </c>
    </row>
    <row r="576">
      <c r="A576" s="15">
        <v>445.0</v>
      </c>
      <c r="B576" s="15" t="s">
        <v>3521</v>
      </c>
      <c r="C576" s="15">
        <v>433.0</v>
      </c>
      <c r="D576" s="15" t="s">
        <v>803</v>
      </c>
      <c r="E576" s="15" t="s">
        <v>4026</v>
      </c>
    </row>
    <row r="577">
      <c r="A577" s="15">
        <v>445.0</v>
      </c>
      <c r="B577" s="15" t="s">
        <v>3521</v>
      </c>
      <c r="C577" s="15">
        <v>433.0</v>
      </c>
      <c r="D577" s="15" t="s">
        <v>807</v>
      </c>
      <c r="E577" s="15" t="s">
        <v>4032</v>
      </c>
    </row>
    <row r="578">
      <c r="A578" s="15">
        <v>446.0</v>
      </c>
      <c r="B578" s="15" t="s">
        <v>3521</v>
      </c>
      <c r="C578" s="15">
        <v>434.0</v>
      </c>
      <c r="D578" s="15" t="s">
        <v>816</v>
      </c>
      <c r="E578" s="15" t="s">
        <v>4038</v>
      </c>
    </row>
    <row r="579">
      <c r="A579" s="15">
        <v>446.0</v>
      </c>
      <c r="B579" s="15" t="s">
        <v>3521</v>
      </c>
      <c r="C579" s="15">
        <v>434.0</v>
      </c>
      <c r="D579" s="15" t="s">
        <v>1915</v>
      </c>
      <c r="E579" s="15" t="s">
        <v>4044</v>
      </c>
    </row>
    <row r="580">
      <c r="A580" s="15">
        <v>447.0</v>
      </c>
      <c r="B580" s="15" t="s">
        <v>3521</v>
      </c>
      <c r="C580" s="15">
        <v>435.0</v>
      </c>
      <c r="D580" s="15" t="s">
        <v>832</v>
      </c>
      <c r="E580" s="15" t="s">
        <v>4050</v>
      </c>
    </row>
    <row r="581">
      <c r="A581" s="15">
        <v>448.0</v>
      </c>
      <c r="B581" s="15" t="s">
        <v>3521</v>
      </c>
      <c r="C581" s="15">
        <v>436.0</v>
      </c>
      <c r="D581" s="15" t="s">
        <v>840</v>
      </c>
      <c r="E581" s="15" t="s">
        <v>4056</v>
      </c>
    </row>
    <row r="582">
      <c r="A582" s="15">
        <v>448.0</v>
      </c>
      <c r="B582" s="15" t="s">
        <v>3521</v>
      </c>
      <c r="C582" s="15">
        <v>436.0</v>
      </c>
      <c r="D582" s="15" t="s">
        <v>848</v>
      </c>
      <c r="E582" s="15" t="s">
        <v>4062</v>
      </c>
    </row>
    <row r="583">
      <c r="A583" s="15">
        <v>449.0</v>
      </c>
      <c r="B583" s="15" t="s">
        <v>3521</v>
      </c>
      <c r="C583" s="15">
        <v>437.0</v>
      </c>
      <c r="D583" s="15" t="s">
        <v>856</v>
      </c>
      <c r="E583" s="15" t="s">
        <v>4068</v>
      </c>
    </row>
    <row r="584">
      <c r="A584" s="15">
        <v>450.0</v>
      </c>
      <c r="B584" s="15" t="s">
        <v>3521</v>
      </c>
      <c r="C584" s="15">
        <v>438.0</v>
      </c>
      <c r="D584" s="15" t="s">
        <v>864</v>
      </c>
      <c r="E584" s="15" t="s">
        <v>4074</v>
      </c>
    </row>
    <row r="585">
      <c r="A585" s="15">
        <v>451.0</v>
      </c>
      <c r="B585" s="15" t="s">
        <v>3521</v>
      </c>
      <c r="C585" s="15">
        <v>439.0</v>
      </c>
      <c r="D585" s="15" t="s">
        <v>880</v>
      </c>
      <c r="E585" s="15" t="s">
        <v>4080</v>
      </c>
    </row>
    <row r="586">
      <c r="A586" s="15">
        <v>451.0</v>
      </c>
      <c r="B586" s="15" t="s">
        <v>3521</v>
      </c>
      <c r="C586" s="15">
        <v>439.0</v>
      </c>
      <c r="D586" s="15" t="s">
        <v>1958</v>
      </c>
      <c r="E586" s="15" t="s">
        <v>4086</v>
      </c>
    </row>
    <row r="587">
      <c r="A587" s="15">
        <v>452.0</v>
      </c>
      <c r="B587" s="15" t="s">
        <v>3521</v>
      </c>
      <c r="C587" s="15">
        <v>440.0</v>
      </c>
      <c r="D587" s="15" t="s">
        <v>888</v>
      </c>
      <c r="E587" s="15" t="s">
        <v>4092</v>
      </c>
    </row>
    <row r="588">
      <c r="A588" s="15">
        <v>452.0</v>
      </c>
      <c r="B588" s="15" t="s">
        <v>3521</v>
      </c>
      <c r="C588" s="15">
        <v>440.0</v>
      </c>
      <c r="D588" s="15" t="s">
        <v>897</v>
      </c>
      <c r="E588" s="15" t="s">
        <v>4098</v>
      </c>
    </row>
    <row r="589">
      <c r="A589" s="15">
        <v>452.0</v>
      </c>
      <c r="B589" s="15" t="s">
        <v>3521</v>
      </c>
      <c r="C589" s="15">
        <v>440.0</v>
      </c>
      <c r="D589" s="15" t="s">
        <v>905</v>
      </c>
      <c r="E589" s="15" t="s">
        <v>4104</v>
      </c>
    </row>
    <row r="590">
      <c r="A590" s="15">
        <v>453.0</v>
      </c>
      <c r="B590" s="15" t="s">
        <v>3521</v>
      </c>
      <c r="C590" s="15">
        <v>441.0</v>
      </c>
      <c r="D590" s="15" t="s">
        <v>913</v>
      </c>
      <c r="E590" s="15" t="s">
        <v>4110</v>
      </c>
    </row>
    <row r="591">
      <c r="A591" s="15">
        <v>453.0</v>
      </c>
      <c r="B591" s="15" t="s">
        <v>3521</v>
      </c>
      <c r="C591" s="15">
        <v>441.0</v>
      </c>
      <c r="D591" s="15" t="s">
        <v>921</v>
      </c>
      <c r="E591" s="15" t="s">
        <v>4116</v>
      </c>
    </row>
    <row r="592">
      <c r="A592" s="15">
        <v>453.0</v>
      </c>
      <c r="B592" s="15" t="s">
        <v>3521</v>
      </c>
      <c r="C592" s="15">
        <v>441.0</v>
      </c>
      <c r="D592" s="15" t="s">
        <v>929</v>
      </c>
      <c r="E592" s="15" t="s">
        <v>4122</v>
      </c>
    </row>
    <row r="593">
      <c r="A593" s="15">
        <v>455.0</v>
      </c>
      <c r="B593" s="15" t="s">
        <v>3521</v>
      </c>
      <c r="C593" s="15">
        <v>443.0</v>
      </c>
      <c r="D593" s="15" t="s">
        <v>937</v>
      </c>
      <c r="E593" s="15" t="s">
        <v>4128</v>
      </c>
    </row>
    <row r="594">
      <c r="A594" s="15">
        <v>456.0</v>
      </c>
      <c r="B594" s="15" t="s">
        <v>3521</v>
      </c>
      <c r="C594" s="15">
        <v>444.0</v>
      </c>
      <c r="D594" s="15" t="s">
        <v>941</v>
      </c>
      <c r="E594" s="15" t="s">
        <v>4134</v>
      </c>
    </row>
    <row r="595">
      <c r="A595" s="15">
        <v>456.0</v>
      </c>
      <c r="B595" s="15" t="s">
        <v>3521</v>
      </c>
      <c r="C595" s="15">
        <v>444.0</v>
      </c>
      <c r="D595" s="15" t="s">
        <v>949</v>
      </c>
      <c r="E595" s="15" t="s">
        <v>4140</v>
      </c>
    </row>
    <row r="596">
      <c r="A596" s="15">
        <v>457.0</v>
      </c>
      <c r="B596" s="15" t="s">
        <v>3521</v>
      </c>
      <c r="C596" s="15">
        <v>445.0</v>
      </c>
      <c r="D596" s="15" t="s">
        <v>957</v>
      </c>
      <c r="E596" s="15" t="s">
        <v>4146</v>
      </c>
    </row>
    <row r="597">
      <c r="A597" s="15">
        <v>458.0</v>
      </c>
      <c r="B597" s="15" t="s">
        <v>3521</v>
      </c>
      <c r="C597" s="15">
        <v>446.0</v>
      </c>
      <c r="D597" s="15" t="s">
        <v>965</v>
      </c>
      <c r="E597" s="15" t="s">
        <v>4152</v>
      </c>
    </row>
    <row r="598">
      <c r="A598" s="15">
        <v>458.0</v>
      </c>
      <c r="B598" s="15" t="s">
        <v>3521</v>
      </c>
      <c r="C598" s="15">
        <v>446.0</v>
      </c>
      <c r="D598" s="15" t="s">
        <v>973</v>
      </c>
      <c r="E598" s="15" t="s">
        <v>4158</v>
      </c>
    </row>
    <row r="599">
      <c r="A599" s="15">
        <v>459.0</v>
      </c>
      <c r="B599" s="15" t="s">
        <v>3521</v>
      </c>
      <c r="C599" s="15">
        <v>447.0</v>
      </c>
      <c r="D599" s="15" t="s">
        <v>982</v>
      </c>
      <c r="E599" s="15" t="s">
        <v>4164</v>
      </c>
    </row>
    <row r="600">
      <c r="A600" s="15">
        <v>459.0</v>
      </c>
      <c r="B600" s="15" t="s">
        <v>3521</v>
      </c>
      <c r="C600" s="15">
        <v>447.0</v>
      </c>
      <c r="D600" s="15" t="s">
        <v>990</v>
      </c>
      <c r="E600" s="15" t="s">
        <v>4170</v>
      </c>
    </row>
    <row r="601">
      <c r="A601" s="15">
        <v>460.0</v>
      </c>
      <c r="B601" s="15" t="s">
        <v>3521</v>
      </c>
      <c r="C601" s="15">
        <v>448.0</v>
      </c>
      <c r="D601" s="15" t="s">
        <v>998</v>
      </c>
      <c r="E601" s="15" t="s">
        <v>4176</v>
      </c>
    </row>
    <row r="602">
      <c r="A602" s="15">
        <v>460.0</v>
      </c>
      <c r="B602" s="15" t="s">
        <v>3521</v>
      </c>
      <c r="C602" s="15">
        <v>448.0</v>
      </c>
      <c r="D602" s="15" t="s">
        <v>1006</v>
      </c>
      <c r="E602" s="15" t="s">
        <v>4182</v>
      </c>
    </row>
    <row r="603">
      <c r="A603" s="15">
        <v>460.0</v>
      </c>
      <c r="B603" s="15" t="s">
        <v>3521</v>
      </c>
      <c r="C603" s="15">
        <v>448.0</v>
      </c>
      <c r="D603" s="15" t="s">
        <v>1014</v>
      </c>
      <c r="E603" s="15" t="s">
        <v>4188</v>
      </c>
    </row>
    <row r="604">
      <c r="A604" s="15">
        <v>461.0</v>
      </c>
      <c r="B604" s="15" t="s">
        <v>3521</v>
      </c>
      <c r="C604" s="15">
        <v>449.0</v>
      </c>
      <c r="D604" s="15" t="s">
        <v>1020</v>
      </c>
      <c r="E604" s="15" t="s">
        <v>4194</v>
      </c>
    </row>
    <row r="605">
      <c r="A605" s="15">
        <v>462.0</v>
      </c>
      <c r="B605" s="15" t="s">
        <v>3521</v>
      </c>
      <c r="C605" s="15">
        <v>450.0</v>
      </c>
      <c r="D605" s="15" t="s">
        <v>1024</v>
      </c>
      <c r="E605" s="15" t="s">
        <v>4200</v>
      </c>
    </row>
    <row r="606">
      <c r="A606" s="15">
        <v>462.0</v>
      </c>
      <c r="B606" s="15" t="s">
        <v>3521</v>
      </c>
      <c r="C606" s="15">
        <v>450.0</v>
      </c>
      <c r="D606" s="15" t="s">
        <v>1032</v>
      </c>
      <c r="E606" s="15" t="s">
        <v>4206</v>
      </c>
    </row>
    <row r="607">
      <c r="A607" s="15">
        <v>462.0</v>
      </c>
      <c r="B607" s="15" t="s">
        <v>3521</v>
      </c>
      <c r="C607" s="15">
        <v>450.0</v>
      </c>
      <c r="D607" s="15" t="s">
        <v>1040</v>
      </c>
      <c r="E607" s="15" t="s">
        <v>4212</v>
      </c>
    </row>
    <row r="608">
      <c r="A608" s="15">
        <v>463.0</v>
      </c>
      <c r="B608" s="15" t="s">
        <v>3521</v>
      </c>
      <c r="C608" s="15">
        <v>451.0</v>
      </c>
      <c r="D608" s="15" t="s">
        <v>1048</v>
      </c>
      <c r="E608" s="15" t="s">
        <v>4218</v>
      </c>
    </row>
    <row r="609">
      <c r="A609" s="15">
        <v>464.0</v>
      </c>
      <c r="B609" s="15" t="s">
        <v>3521</v>
      </c>
      <c r="C609" s="15">
        <v>452.0</v>
      </c>
      <c r="D609" s="15" t="s">
        <v>1061</v>
      </c>
      <c r="E609" s="15" t="s">
        <v>4224</v>
      </c>
    </row>
    <row r="610">
      <c r="A610" s="15">
        <v>465.0</v>
      </c>
      <c r="B610" s="15" t="s">
        <v>3521</v>
      </c>
      <c r="C610" s="15">
        <v>453.0</v>
      </c>
      <c r="D610" s="15" t="s">
        <v>1069</v>
      </c>
      <c r="E610" s="15" t="s">
        <v>4230</v>
      </c>
    </row>
    <row r="611">
      <c r="A611" s="15">
        <v>465.0</v>
      </c>
      <c r="B611" s="15" t="s">
        <v>3521</v>
      </c>
      <c r="C611" s="15">
        <v>453.0</v>
      </c>
      <c r="D611" s="15" t="s">
        <v>1078</v>
      </c>
      <c r="E611" s="15" t="s">
        <v>4236</v>
      </c>
    </row>
    <row r="612">
      <c r="A612" s="15">
        <v>466.0</v>
      </c>
      <c r="B612" s="15" t="s">
        <v>3521</v>
      </c>
      <c r="C612" s="15">
        <v>454.0</v>
      </c>
      <c r="D612" s="15" t="s">
        <v>1086</v>
      </c>
      <c r="E612" s="15" t="s">
        <v>4242</v>
      </c>
    </row>
    <row r="613">
      <c r="A613" s="15">
        <v>466.0</v>
      </c>
      <c r="B613" s="15" t="s">
        <v>3521</v>
      </c>
      <c r="C613" s="15">
        <v>454.0</v>
      </c>
      <c r="D613" s="15" t="s">
        <v>1095</v>
      </c>
      <c r="E613" s="15" t="s">
        <v>4248</v>
      </c>
    </row>
    <row r="614">
      <c r="A614" s="15">
        <v>466.0</v>
      </c>
      <c r="B614" s="15" t="s">
        <v>3521</v>
      </c>
      <c r="C614" s="15">
        <v>454.0</v>
      </c>
      <c r="D614" s="15" t="s">
        <v>1103</v>
      </c>
      <c r="E614" s="15" t="s">
        <v>4254</v>
      </c>
    </row>
    <row r="615">
      <c r="A615" s="15">
        <v>466.0</v>
      </c>
      <c r="B615" s="15" t="s">
        <v>3521</v>
      </c>
      <c r="C615" s="15">
        <v>454.0</v>
      </c>
      <c r="D615" s="15" t="s">
        <v>1117</v>
      </c>
      <c r="E615" s="15" t="s">
        <v>4260</v>
      </c>
    </row>
    <row r="616">
      <c r="A616" s="15">
        <v>467.0</v>
      </c>
      <c r="B616" s="15" t="s">
        <v>3521</v>
      </c>
      <c r="C616" s="15">
        <v>455.0</v>
      </c>
      <c r="D616" s="15" t="s">
        <v>1127</v>
      </c>
      <c r="E616" s="15" t="s">
        <v>4266</v>
      </c>
    </row>
    <row r="617">
      <c r="A617" s="15">
        <v>468.0</v>
      </c>
      <c r="B617" s="15" t="s">
        <v>3521</v>
      </c>
      <c r="C617" s="15">
        <v>456.0</v>
      </c>
      <c r="D617" s="15" t="s">
        <v>1135</v>
      </c>
      <c r="E617" s="15" t="s">
        <v>4272</v>
      </c>
    </row>
    <row r="618">
      <c r="A618" s="15">
        <v>468.0</v>
      </c>
      <c r="B618" s="15" t="s">
        <v>3521</v>
      </c>
      <c r="C618" s="15">
        <v>456.0</v>
      </c>
      <c r="D618" s="15" t="s">
        <v>1143</v>
      </c>
      <c r="E618" s="15" t="s">
        <v>4278</v>
      </c>
    </row>
    <row r="619">
      <c r="A619" s="15">
        <v>468.0</v>
      </c>
      <c r="B619" s="15" t="s">
        <v>3521</v>
      </c>
      <c r="C619" s="15">
        <v>456.0</v>
      </c>
      <c r="D619" s="15" t="s">
        <v>1165</v>
      </c>
      <c r="E619" s="15" t="s">
        <v>4284</v>
      </c>
    </row>
    <row r="620">
      <c r="A620" s="15">
        <v>469.0</v>
      </c>
      <c r="B620" s="15" t="s">
        <v>3521</v>
      </c>
      <c r="C620" s="15">
        <v>457.0</v>
      </c>
      <c r="D620" s="15" t="s">
        <v>1175</v>
      </c>
      <c r="E620" s="15" t="s">
        <v>4290</v>
      </c>
    </row>
    <row r="621">
      <c r="A621" s="15">
        <v>469.0</v>
      </c>
      <c r="B621" s="15" t="s">
        <v>3521</v>
      </c>
      <c r="C621" s="15">
        <v>457.0</v>
      </c>
      <c r="D621" s="15" t="s">
        <v>1186</v>
      </c>
      <c r="E621" s="15" t="s">
        <v>4296</v>
      </c>
    </row>
    <row r="622">
      <c r="A622" s="15">
        <v>470.0</v>
      </c>
      <c r="B622" s="15" t="s">
        <v>3521</v>
      </c>
      <c r="C622" s="15">
        <v>458.0</v>
      </c>
      <c r="D622" s="15" t="s">
        <v>1194</v>
      </c>
      <c r="E622" s="15" t="s">
        <v>4302</v>
      </c>
    </row>
    <row r="623">
      <c r="A623" s="15">
        <v>470.0</v>
      </c>
      <c r="B623" s="15" t="s">
        <v>3521</v>
      </c>
      <c r="C623" s="15">
        <v>458.0</v>
      </c>
      <c r="D623" s="15" t="s">
        <v>2207</v>
      </c>
      <c r="E623" s="15" t="s">
        <v>4308</v>
      </c>
    </row>
    <row r="624">
      <c r="A624" s="15">
        <v>470.0</v>
      </c>
      <c r="B624" s="15" t="s">
        <v>3521</v>
      </c>
      <c r="C624" s="15">
        <v>458.0</v>
      </c>
      <c r="D624" s="15" t="s">
        <v>1208</v>
      </c>
      <c r="E624" s="15" t="s">
        <v>4312</v>
      </c>
    </row>
    <row r="625">
      <c r="A625" s="15">
        <v>471.0</v>
      </c>
      <c r="B625" s="15" t="s">
        <v>3521</v>
      </c>
      <c r="C625" s="15">
        <v>459.0</v>
      </c>
      <c r="D625" s="15" t="s">
        <v>1216</v>
      </c>
      <c r="E625" s="15" t="s">
        <v>4318</v>
      </c>
    </row>
    <row r="626">
      <c r="A626" s="15">
        <v>472.0</v>
      </c>
      <c r="B626" s="15" t="s">
        <v>3521</v>
      </c>
      <c r="C626" s="15">
        <v>460.0</v>
      </c>
      <c r="D626" s="15" t="s">
        <v>1224</v>
      </c>
      <c r="E626" s="15" t="s">
        <v>4324</v>
      </c>
    </row>
    <row r="627">
      <c r="A627" s="15">
        <v>472.0</v>
      </c>
      <c r="B627" s="15" t="s">
        <v>3521</v>
      </c>
      <c r="C627" s="15">
        <v>460.0</v>
      </c>
      <c r="D627" s="15" t="s">
        <v>1232</v>
      </c>
      <c r="E627" s="15" t="s">
        <v>4331</v>
      </c>
    </row>
    <row r="628">
      <c r="A628" s="15">
        <v>472.0</v>
      </c>
      <c r="B628" s="15" t="s">
        <v>3521</v>
      </c>
      <c r="C628" s="15">
        <v>460.0</v>
      </c>
      <c r="D628" s="15" t="s">
        <v>1240</v>
      </c>
      <c r="E628" s="15" t="s">
        <v>4337</v>
      </c>
    </row>
    <row r="629">
      <c r="A629" s="15">
        <v>473.0</v>
      </c>
      <c r="B629" s="15" t="s">
        <v>3521</v>
      </c>
      <c r="C629" s="15">
        <v>461.0</v>
      </c>
      <c r="D629" s="15" t="s">
        <v>1248</v>
      </c>
      <c r="E629" s="15" t="s">
        <v>4343</v>
      </c>
    </row>
    <row r="630">
      <c r="A630" s="15">
        <v>473.0</v>
      </c>
      <c r="B630" s="15" t="s">
        <v>3521</v>
      </c>
      <c r="C630" s="15">
        <v>461.0</v>
      </c>
      <c r="D630" s="15" t="s">
        <v>1256</v>
      </c>
      <c r="E630" s="15" t="s">
        <v>4349</v>
      </c>
    </row>
    <row r="631">
      <c r="A631" s="15">
        <v>473.0</v>
      </c>
      <c r="B631" s="15" t="s">
        <v>3521</v>
      </c>
      <c r="C631" s="15">
        <v>461.0</v>
      </c>
      <c r="D631" s="15" t="s">
        <v>1265</v>
      </c>
      <c r="E631" s="15" t="s">
        <v>4355</v>
      </c>
    </row>
    <row r="632">
      <c r="A632" s="15">
        <v>474.0</v>
      </c>
      <c r="B632" s="15" t="s">
        <v>3521</v>
      </c>
      <c r="C632" s="15">
        <v>462.0</v>
      </c>
      <c r="D632" s="15" t="s">
        <v>1279</v>
      </c>
      <c r="E632" s="15" t="s">
        <v>4361</v>
      </c>
    </row>
    <row r="633">
      <c r="A633" s="15">
        <v>474.0</v>
      </c>
      <c r="B633" s="15" t="s">
        <v>3521</v>
      </c>
      <c r="C633" s="15">
        <v>462.0</v>
      </c>
      <c r="D633" s="15" t="s">
        <v>1289</v>
      </c>
      <c r="E633" s="15" t="s">
        <v>4367</v>
      </c>
    </row>
    <row r="634">
      <c r="A634" s="15">
        <v>475.0</v>
      </c>
      <c r="B634" s="15" t="s">
        <v>3521</v>
      </c>
      <c r="C634" s="15">
        <v>463.0</v>
      </c>
      <c r="D634" s="15" t="s">
        <v>1294</v>
      </c>
      <c r="E634" s="15" t="s">
        <v>4373</v>
      </c>
    </row>
    <row r="635">
      <c r="A635" s="15">
        <v>476.0</v>
      </c>
      <c r="B635" s="15" t="s">
        <v>3521</v>
      </c>
      <c r="C635" s="15">
        <v>464.0</v>
      </c>
      <c r="D635" s="15" t="s">
        <v>3386</v>
      </c>
      <c r="E635" s="15" t="s">
        <v>4379</v>
      </c>
    </row>
    <row r="636">
      <c r="A636" s="15">
        <v>477.0</v>
      </c>
      <c r="B636" s="15" t="s">
        <v>3521</v>
      </c>
      <c r="C636" s="15">
        <v>465.0</v>
      </c>
      <c r="D636" s="15" t="s">
        <v>2301</v>
      </c>
      <c r="E636" s="15" t="s">
        <v>4391</v>
      </c>
    </row>
    <row r="637">
      <c r="A637" s="15">
        <v>477.0</v>
      </c>
      <c r="B637" s="15" t="s">
        <v>3521</v>
      </c>
      <c r="C637" s="15">
        <v>465.0</v>
      </c>
      <c r="D637" s="15" t="s">
        <v>2309</v>
      </c>
      <c r="E637" s="15" t="s">
        <v>4396</v>
      </c>
    </row>
    <row r="638">
      <c r="A638" s="15">
        <v>478.0</v>
      </c>
      <c r="B638" s="15" t="s">
        <v>3521</v>
      </c>
      <c r="C638" s="15">
        <v>466.0</v>
      </c>
      <c r="D638" s="15" t="s">
        <v>2317</v>
      </c>
      <c r="E638" s="15" t="s">
        <v>4401</v>
      </c>
    </row>
    <row r="639">
      <c r="A639" s="15">
        <v>480.0</v>
      </c>
      <c r="B639" s="15" t="s">
        <v>3521</v>
      </c>
      <c r="C639" s="15">
        <v>468.0</v>
      </c>
      <c r="D639" s="15" t="s">
        <v>2325</v>
      </c>
      <c r="E639" s="15" t="s">
        <v>4405</v>
      </c>
    </row>
    <row r="640">
      <c r="A640" s="15">
        <v>480.0</v>
      </c>
      <c r="B640" s="15" t="s">
        <v>3521</v>
      </c>
      <c r="C640" s="15">
        <v>468.0</v>
      </c>
      <c r="D640" s="15" t="s">
        <v>2333</v>
      </c>
      <c r="E640" s="15" t="s">
        <v>4411</v>
      </c>
    </row>
    <row r="641">
      <c r="A641" s="15">
        <v>480.0</v>
      </c>
      <c r="B641" s="15" t="s">
        <v>3521</v>
      </c>
      <c r="C641" s="15">
        <v>468.0</v>
      </c>
      <c r="D641" s="15" t="s">
        <v>2341</v>
      </c>
      <c r="E641" s="15" t="s">
        <v>4417</v>
      </c>
    </row>
    <row r="642">
      <c r="A642" s="15">
        <v>480.0</v>
      </c>
      <c r="B642" s="15" t="s">
        <v>3521</v>
      </c>
      <c r="C642" s="15">
        <v>468.0</v>
      </c>
      <c r="D642" s="15" t="s">
        <v>2349</v>
      </c>
      <c r="E642" s="15" t="s">
        <v>4423</v>
      </c>
    </row>
    <row r="643">
      <c r="A643" s="15">
        <v>483.0</v>
      </c>
      <c r="B643" s="15" t="s">
        <v>3521</v>
      </c>
      <c r="C643" s="15">
        <v>471.0</v>
      </c>
      <c r="D643" s="15" t="s">
        <v>2357</v>
      </c>
      <c r="E643" s="15" t="s">
        <v>4429</v>
      </c>
    </row>
    <row r="644">
      <c r="A644" s="15">
        <v>483.0</v>
      </c>
      <c r="B644" s="15" t="s">
        <v>3521</v>
      </c>
      <c r="C644" s="15">
        <v>471.0</v>
      </c>
      <c r="D644" s="15" t="s">
        <v>2365</v>
      </c>
      <c r="E644" s="15" t="s">
        <v>4431</v>
      </c>
    </row>
    <row r="645">
      <c r="A645" s="15">
        <v>485.0</v>
      </c>
      <c r="B645" s="15" t="s">
        <v>3521</v>
      </c>
      <c r="C645" s="15">
        <v>473.0</v>
      </c>
      <c r="D645" s="15" t="s">
        <v>2374</v>
      </c>
      <c r="E645" s="15" t="s">
        <v>4437</v>
      </c>
    </row>
    <row r="646">
      <c r="A646" s="15">
        <v>486.0</v>
      </c>
      <c r="B646" s="15" t="s">
        <v>3521</v>
      </c>
      <c r="C646" s="15">
        <v>474.0</v>
      </c>
      <c r="D646" s="15" t="s">
        <v>2382</v>
      </c>
      <c r="E646" s="15" t="s">
        <v>4443</v>
      </c>
    </row>
    <row r="647">
      <c r="A647" s="15">
        <v>486.0</v>
      </c>
      <c r="B647" s="15" t="s">
        <v>3521</v>
      </c>
      <c r="C647" s="15">
        <v>474.0</v>
      </c>
      <c r="D647" s="15" t="s">
        <v>2390</v>
      </c>
      <c r="E647" s="15" t="s">
        <v>4449</v>
      </c>
    </row>
    <row r="648">
      <c r="A648" s="15">
        <v>487.0</v>
      </c>
      <c r="B648" s="15" t="s">
        <v>3521</v>
      </c>
      <c r="C648" s="15">
        <v>475.0</v>
      </c>
      <c r="D648" s="15" t="s">
        <v>2398</v>
      </c>
      <c r="E648" s="15" t="s">
        <v>4459</v>
      </c>
    </row>
    <row r="649">
      <c r="A649" s="15">
        <v>488.0</v>
      </c>
      <c r="B649" s="15" t="s">
        <v>3521</v>
      </c>
      <c r="C649" s="15">
        <v>476.0</v>
      </c>
      <c r="D649" s="15" t="s">
        <v>2406</v>
      </c>
      <c r="E649" s="15" t="s">
        <v>4461</v>
      </c>
    </row>
    <row r="650">
      <c r="A650" s="15">
        <v>488.0</v>
      </c>
      <c r="B650" s="15" t="s">
        <v>3521</v>
      </c>
      <c r="C650" s="15">
        <v>476.0</v>
      </c>
      <c r="D650" s="15" t="s">
        <v>2414</v>
      </c>
      <c r="E650" s="15" t="s">
        <v>4463</v>
      </c>
    </row>
    <row r="651">
      <c r="A651" s="15">
        <v>489.0</v>
      </c>
      <c r="B651" s="15" t="s">
        <v>3521</v>
      </c>
      <c r="C651" s="15">
        <v>477.0</v>
      </c>
      <c r="D651" s="15" t="s">
        <v>2422</v>
      </c>
      <c r="E651" s="15" t="s">
        <v>4465</v>
      </c>
    </row>
    <row r="652">
      <c r="A652" s="15">
        <v>489.0</v>
      </c>
      <c r="B652" s="15" t="s">
        <v>3521</v>
      </c>
      <c r="C652" s="15">
        <v>477.0</v>
      </c>
      <c r="D652" s="15" t="s">
        <v>2431</v>
      </c>
      <c r="E652" s="15" t="s">
        <v>4490</v>
      </c>
    </row>
    <row r="653">
      <c r="A653" s="15">
        <v>493.0</v>
      </c>
      <c r="B653" s="15" t="s">
        <v>3521</v>
      </c>
      <c r="C653" s="15">
        <v>481.0</v>
      </c>
      <c r="D653" s="15" t="s">
        <v>3496</v>
      </c>
      <c r="E653" s="15" t="s">
        <v>4496</v>
      </c>
    </row>
    <row r="654">
      <c r="A654" s="15">
        <v>494.0</v>
      </c>
      <c r="B654" s="15" t="s">
        <v>3521</v>
      </c>
      <c r="C654" s="15">
        <v>482.0</v>
      </c>
      <c r="D654" s="15" t="s">
        <v>2446</v>
      </c>
      <c r="E654" s="15" t="s">
        <v>4502</v>
      </c>
    </row>
    <row r="655">
      <c r="A655" s="15">
        <v>495.0</v>
      </c>
      <c r="B655" s="15" t="s">
        <v>3521</v>
      </c>
      <c r="C655" s="15">
        <v>483.0</v>
      </c>
      <c r="D655" s="15" t="s">
        <v>2455</v>
      </c>
      <c r="E655" s="15" t="s">
        <v>4508</v>
      </c>
    </row>
    <row r="656">
      <c r="A656" s="15">
        <v>495.0</v>
      </c>
      <c r="B656" s="15" t="s">
        <v>3521</v>
      </c>
      <c r="C656" s="15">
        <v>483.0</v>
      </c>
      <c r="D656" s="15" t="s">
        <v>2463</v>
      </c>
      <c r="E656" s="15" t="s">
        <v>4514</v>
      </c>
    </row>
    <row r="657">
      <c r="A657" s="15">
        <v>496.0</v>
      </c>
      <c r="B657" s="15" t="s">
        <v>3521</v>
      </c>
      <c r="C657" s="15">
        <v>484.0</v>
      </c>
      <c r="D657" s="15" t="s">
        <v>2471</v>
      </c>
      <c r="E657" s="15" t="s">
        <v>4520</v>
      </c>
    </row>
    <row r="658">
      <c r="A658" s="15">
        <v>496.0</v>
      </c>
      <c r="B658" s="15" t="s">
        <v>3521</v>
      </c>
      <c r="C658" s="15">
        <v>484.0</v>
      </c>
      <c r="D658" s="15" t="s">
        <v>2479</v>
      </c>
      <c r="E658" s="15" t="s">
        <v>4523</v>
      </c>
    </row>
    <row r="659">
      <c r="A659" s="15">
        <v>498.0</v>
      </c>
      <c r="B659" s="15" t="s">
        <v>3521</v>
      </c>
      <c r="C659" s="15">
        <v>486.0</v>
      </c>
      <c r="D659" s="15" t="s">
        <v>2495</v>
      </c>
      <c r="E659" s="15" t="s">
        <v>4534</v>
      </c>
    </row>
    <row r="660">
      <c r="A660" s="15">
        <v>500.0</v>
      </c>
      <c r="B660" s="15" t="s">
        <v>3521</v>
      </c>
      <c r="C660" s="15">
        <v>488.0</v>
      </c>
      <c r="D660" s="15" t="s">
        <v>2506</v>
      </c>
      <c r="E660" s="15" t="s">
        <v>4551</v>
      </c>
    </row>
    <row r="661">
      <c r="A661" s="15">
        <v>500.0</v>
      </c>
      <c r="B661" s="15" t="s">
        <v>3521</v>
      </c>
      <c r="C661" s="15">
        <v>488.0</v>
      </c>
      <c r="D661" s="15" t="s">
        <v>2514</v>
      </c>
      <c r="E661" s="15" t="s">
        <v>4557</v>
      </c>
    </row>
    <row r="662">
      <c r="A662" s="15">
        <v>501.0</v>
      </c>
      <c r="B662" s="15" t="s">
        <v>3521</v>
      </c>
      <c r="C662" s="15">
        <v>489.0</v>
      </c>
      <c r="D662" s="15" t="s">
        <v>4560</v>
      </c>
      <c r="E662" s="15" t="s">
        <v>4561</v>
      </c>
    </row>
    <row r="663">
      <c r="A663" s="15">
        <v>502.0</v>
      </c>
      <c r="B663" s="15" t="s">
        <v>3521</v>
      </c>
      <c r="C663" s="15">
        <v>490.0</v>
      </c>
      <c r="D663" s="15" t="s">
        <v>4567</v>
      </c>
      <c r="E663" s="15" t="s">
        <v>4568</v>
      </c>
    </row>
    <row r="664">
      <c r="A664" s="15">
        <v>503.0</v>
      </c>
      <c r="B664" s="15" t="s">
        <v>3521</v>
      </c>
      <c r="C664" s="15">
        <v>491.0</v>
      </c>
      <c r="D664" s="15" t="s">
        <v>4574</v>
      </c>
      <c r="E664" s="15" t="s">
        <v>4575</v>
      </c>
    </row>
    <row r="665">
      <c r="A665" s="15">
        <v>503.0</v>
      </c>
      <c r="B665" s="15" t="s">
        <v>3521</v>
      </c>
      <c r="C665" s="15">
        <v>491.0</v>
      </c>
      <c r="D665" s="15" t="s">
        <v>4581</v>
      </c>
      <c r="E665" s="15" t="s">
        <v>4582</v>
      </c>
    </row>
    <row r="666">
      <c r="A666" s="15">
        <v>504.0</v>
      </c>
      <c r="B666" s="15" t="s">
        <v>3521</v>
      </c>
      <c r="C666" s="15">
        <v>492.0</v>
      </c>
      <c r="D666" s="15" t="s">
        <v>4593</v>
      </c>
      <c r="E666" s="15" t="s">
        <v>4594</v>
      </c>
    </row>
    <row r="667">
      <c r="A667" s="15">
        <v>505.0</v>
      </c>
      <c r="B667" s="15" t="s">
        <v>3521</v>
      </c>
      <c r="C667" s="15">
        <v>493.0</v>
      </c>
      <c r="D667" s="15" t="s">
        <v>4600</v>
      </c>
      <c r="E667" s="15" t="s">
        <v>4601</v>
      </c>
    </row>
    <row r="668">
      <c r="A668" s="15">
        <v>505.0</v>
      </c>
      <c r="B668" s="15" t="s">
        <v>3521</v>
      </c>
      <c r="C668" s="15">
        <v>493.0</v>
      </c>
      <c r="D668" s="15" t="s">
        <v>4607</v>
      </c>
      <c r="E668" s="15" t="s">
        <v>4608</v>
      </c>
    </row>
    <row r="669">
      <c r="A669" s="15">
        <v>506.0</v>
      </c>
      <c r="B669" s="15" t="s">
        <v>3521</v>
      </c>
      <c r="C669" s="15">
        <v>494.0</v>
      </c>
      <c r="D669" s="15" t="s">
        <v>4615</v>
      </c>
      <c r="E669" s="15" t="s">
        <v>4616</v>
      </c>
    </row>
    <row r="670">
      <c r="A670" s="15">
        <v>507.0</v>
      </c>
      <c r="B670" s="15" t="s">
        <v>3521</v>
      </c>
      <c r="C670" s="15">
        <v>495.0</v>
      </c>
      <c r="D670" s="15" t="s">
        <v>4623</v>
      </c>
      <c r="E670" s="15" t="s">
        <v>4624</v>
      </c>
    </row>
    <row r="671">
      <c r="A671" s="15">
        <v>507.0</v>
      </c>
      <c r="B671" s="15" t="s">
        <v>3521</v>
      </c>
      <c r="C671" s="15">
        <v>495.0</v>
      </c>
      <c r="D671" s="15" t="s">
        <v>4632</v>
      </c>
      <c r="E671" s="15" t="s">
        <v>4633</v>
      </c>
    </row>
    <row r="672">
      <c r="A672" s="15">
        <v>508.0</v>
      </c>
      <c r="B672" s="15" t="s">
        <v>3521</v>
      </c>
      <c r="C672" s="15">
        <v>496.0</v>
      </c>
      <c r="D672" s="15" t="s">
        <v>4640</v>
      </c>
      <c r="E672" s="15" t="s">
        <v>4641</v>
      </c>
    </row>
    <row r="673">
      <c r="A673" s="15">
        <v>509.0</v>
      </c>
      <c r="B673" s="15" t="s">
        <v>3521</v>
      </c>
      <c r="C673" s="15">
        <v>497.0</v>
      </c>
      <c r="D673" s="15" t="s">
        <v>4648</v>
      </c>
      <c r="E673" s="15" t="s">
        <v>4649</v>
      </c>
    </row>
    <row r="674">
      <c r="A674" s="15">
        <v>509.0</v>
      </c>
      <c r="B674" s="15" t="s">
        <v>3521</v>
      </c>
      <c r="C674" s="15">
        <v>497.0</v>
      </c>
      <c r="D674" s="15" t="s">
        <v>4657</v>
      </c>
      <c r="E674" s="15" t="s">
        <v>4658</v>
      </c>
    </row>
    <row r="675">
      <c r="A675" s="15">
        <v>511.0</v>
      </c>
      <c r="B675" s="15" t="s">
        <v>3521</v>
      </c>
      <c r="C675" s="15">
        <v>499.0</v>
      </c>
      <c r="D675" s="15" t="s">
        <v>4664</v>
      </c>
      <c r="E675" s="15" t="s">
        <v>4665</v>
      </c>
    </row>
    <row r="676">
      <c r="A676" s="15">
        <v>511.0</v>
      </c>
      <c r="B676" s="15" t="s">
        <v>3521</v>
      </c>
      <c r="C676" s="15">
        <v>499.0</v>
      </c>
      <c r="D676" s="15" t="s">
        <v>4668</v>
      </c>
      <c r="E676" s="15" t="s">
        <v>4669</v>
      </c>
    </row>
    <row r="677">
      <c r="A677" s="15">
        <v>512.0</v>
      </c>
      <c r="B677" s="15" t="s">
        <v>3521</v>
      </c>
      <c r="C677" s="15">
        <v>500.0</v>
      </c>
      <c r="D677" s="15" t="s">
        <v>4675</v>
      </c>
      <c r="E677" s="15" t="s">
        <v>4676</v>
      </c>
    </row>
    <row r="678">
      <c r="A678" s="15">
        <v>513.0</v>
      </c>
      <c r="B678" s="15" t="s">
        <v>3521</v>
      </c>
      <c r="C678" s="15">
        <v>501.0</v>
      </c>
      <c r="D678" s="15" t="s">
        <v>4682</v>
      </c>
      <c r="E678" s="15" t="s">
        <v>4683</v>
      </c>
    </row>
    <row r="679">
      <c r="A679" s="15">
        <v>514.0</v>
      </c>
      <c r="B679" s="15" t="s">
        <v>4685</v>
      </c>
      <c r="C679" s="15">
        <v>502.0</v>
      </c>
      <c r="D679" s="15" t="s">
        <v>24</v>
      </c>
      <c r="E679" s="15" t="s">
        <v>4686</v>
      </c>
    </row>
    <row r="680">
      <c r="A680" s="15">
        <v>517.0</v>
      </c>
      <c r="B680" s="15" t="s">
        <v>4685</v>
      </c>
      <c r="C680" s="15">
        <v>505.0</v>
      </c>
      <c r="D680" s="15" t="s">
        <v>32</v>
      </c>
      <c r="E680" s="15" t="s">
        <v>4692</v>
      </c>
    </row>
    <row r="681">
      <c r="A681" s="15">
        <v>518.0</v>
      </c>
      <c r="B681" s="15" t="s">
        <v>4685</v>
      </c>
      <c r="C681" s="15">
        <v>506.0</v>
      </c>
      <c r="D681" s="15" t="s">
        <v>40</v>
      </c>
      <c r="E681" s="15" t="s">
        <v>4698</v>
      </c>
    </row>
    <row r="682">
      <c r="A682" s="15">
        <v>518.0</v>
      </c>
      <c r="B682" s="15" t="s">
        <v>4685</v>
      </c>
      <c r="C682" s="15">
        <v>506.0</v>
      </c>
      <c r="D682" s="15" t="s">
        <v>49</v>
      </c>
      <c r="E682" s="15" t="s">
        <v>4701</v>
      </c>
    </row>
    <row r="683">
      <c r="A683" s="15">
        <v>519.0</v>
      </c>
      <c r="B683" s="15" t="s">
        <v>4685</v>
      </c>
      <c r="C683" s="15">
        <v>507.0</v>
      </c>
      <c r="D683" s="15" t="s">
        <v>59</v>
      </c>
      <c r="E683" s="15" t="s">
        <v>3271</v>
      </c>
    </row>
    <row r="684">
      <c r="A684" s="15">
        <v>519.0</v>
      </c>
      <c r="B684" s="15" t="s">
        <v>4685</v>
      </c>
      <c r="C684" s="15">
        <v>507.0</v>
      </c>
      <c r="D684" s="15" t="s">
        <v>67</v>
      </c>
      <c r="E684" s="15" t="s">
        <v>19801</v>
      </c>
    </row>
    <row r="685">
      <c r="A685" s="15">
        <v>520.0</v>
      </c>
      <c r="B685" s="15" t="s">
        <v>4685</v>
      </c>
      <c r="C685" s="15">
        <v>508.0</v>
      </c>
      <c r="D685" s="15" t="s">
        <v>75</v>
      </c>
      <c r="E685" s="15" t="s">
        <v>4708</v>
      </c>
    </row>
    <row r="686">
      <c r="A686" s="15">
        <v>523.0</v>
      </c>
      <c r="B686" s="15" t="s">
        <v>4685</v>
      </c>
      <c r="C686" s="15">
        <v>511.0</v>
      </c>
      <c r="D686" s="15" t="s">
        <v>83</v>
      </c>
      <c r="E686" s="15" t="s">
        <v>4749</v>
      </c>
    </row>
    <row r="687">
      <c r="A687" s="15">
        <v>523.0</v>
      </c>
      <c r="B687" s="15" t="s">
        <v>4685</v>
      </c>
      <c r="C687" s="15">
        <v>511.0</v>
      </c>
      <c r="D687" s="15" t="s">
        <v>91</v>
      </c>
      <c r="E687" s="15" t="s">
        <v>4755</v>
      </c>
    </row>
    <row r="688">
      <c r="A688" s="15">
        <v>524.0</v>
      </c>
      <c r="B688" s="15" t="s">
        <v>4685</v>
      </c>
      <c r="C688" s="15">
        <v>512.0</v>
      </c>
      <c r="D688" s="15" t="s">
        <v>99</v>
      </c>
      <c r="E688" s="15" t="s">
        <v>4761</v>
      </c>
    </row>
    <row r="689">
      <c r="A689" s="15">
        <v>524.0</v>
      </c>
      <c r="B689" s="15" t="s">
        <v>4685</v>
      </c>
      <c r="C689" s="15">
        <v>512.0</v>
      </c>
      <c r="D689" s="15" t="s">
        <v>107</v>
      </c>
      <c r="E689" s="15" t="s">
        <v>4767</v>
      </c>
    </row>
    <row r="690">
      <c r="A690" s="15">
        <v>524.0</v>
      </c>
      <c r="B690" s="15" t="s">
        <v>4685</v>
      </c>
      <c r="C690" s="15">
        <v>512.0</v>
      </c>
      <c r="D690" s="15" t="s">
        <v>115</v>
      </c>
      <c r="E690" s="15" t="s">
        <v>4773</v>
      </c>
    </row>
    <row r="691">
      <c r="A691" s="15">
        <v>526.0</v>
      </c>
      <c r="B691" s="15" t="s">
        <v>4685</v>
      </c>
      <c r="C691" s="15">
        <v>514.0</v>
      </c>
      <c r="D691" s="15" t="s">
        <v>123</v>
      </c>
      <c r="E691" s="15" t="s">
        <v>4779</v>
      </c>
    </row>
    <row r="692">
      <c r="A692" s="15">
        <v>526.0</v>
      </c>
      <c r="B692" s="15" t="s">
        <v>4685</v>
      </c>
      <c r="C692" s="15">
        <v>514.0</v>
      </c>
      <c r="D692" s="15" t="s">
        <v>132</v>
      </c>
      <c r="E692" s="15" t="s">
        <v>4785</v>
      </c>
    </row>
    <row r="693">
      <c r="A693" s="15">
        <v>528.0</v>
      </c>
      <c r="B693" s="15" t="s">
        <v>4685</v>
      </c>
      <c r="C693" s="15">
        <v>516.0</v>
      </c>
      <c r="D693" s="15" t="s">
        <v>141</v>
      </c>
      <c r="E693" s="15" t="s">
        <v>4791</v>
      </c>
    </row>
    <row r="694">
      <c r="A694" s="15">
        <v>528.0</v>
      </c>
      <c r="B694" s="15" t="s">
        <v>4685</v>
      </c>
      <c r="C694" s="15">
        <v>516.0</v>
      </c>
      <c r="D694" s="15" t="s">
        <v>149</v>
      </c>
    </row>
    <row r="695">
      <c r="A695" s="15">
        <v>528.0</v>
      </c>
      <c r="B695" s="15" t="s">
        <v>4685</v>
      </c>
      <c r="C695" s="15">
        <v>516.0</v>
      </c>
      <c r="D695" s="15" t="s">
        <v>157</v>
      </c>
    </row>
    <row r="696">
      <c r="A696" s="15">
        <v>528.0</v>
      </c>
      <c r="B696" s="15" t="s">
        <v>4685</v>
      </c>
      <c r="C696" s="15">
        <v>516.0</v>
      </c>
      <c r="D696" s="15" t="s">
        <v>165</v>
      </c>
    </row>
    <row r="697">
      <c r="A697" s="15">
        <v>528.0</v>
      </c>
      <c r="B697" s="15" t="s">
        <v>4685</v>
      </c>
      <c r="C697" s="15">
        <v>516.0</v>
      </c>
      <c r="D697" s="15" t="s">
        <v>173</v>
      </c>
      <c r="E697" s="15" t="s">
        <v>4812</v>
      </c>
    </row>
    <row r="698">
      <c r="A698" s="15">
        <v>529.0</v>
      </c>
      <c r="B698" s="15" t="s">
        <v>4685</v>
      </c>
      <c r="C698" s="15">
        <v>517.0</v>
      </c>
      <c r="D698" s="15" t="s">
        <v>181</v>
      </c>
      <c r="E698" s="15" t="s">
        <v>4818</v>
      </c>
    </row>
    <row r="699">
      <c r="A699" s="15">
        <v>529.0</v>
      </c>
      <c r="B699" s="15" t="s">
        <v>4685</v>
      </c>
      <c r="C699" s="15">
        <v>517.0</v>
      </c>
      <c r="D699" s="15" t="s">
        <v>189</v>
      </c>
    </row>
    <row r="700">
      <c r="A700" s="15">
        <v>529.0</v>
      </c>
      <c r="B700" s="15" t="s">
        <v>4685</v>
      </c>
      <c r="C700" s="15">
        <v>517.0</v>
      </c>
      <c r="D700" s="15" t="s">
        <v>197</v>
      </c>
    </row>
    <row r="701">
      <c r="A701" s="15">
        <v>529.0</v>
      </c>
      <c r="B701" s="15" t="s">
        <v>4685</v>
      </c>
      <c r="C701" s="15">
        <v>517.0</v>
      </c>
      <c r="D701" s="15" t="s">
        <v>205</v>
      </c>
    </row>
    <row r="702">
      <c r="A702" s="15">
        <v>529.0</v>
      </c>
      <c r="B702" s="15" t="s">
        <v>4685</v>
      </c>
      <c r="C702" s="15">
        <v>517.0</v>
      </c>
      <c r="D702" s="15" t="s">
        <v>214</v>
      </c>
      <c r="E702" s="15" t="s">
        <v>4842</v>
      </c>
    </row>
    <row r="703">
      <c r="A703" s="15">
        <v>530.0</v>
      </c>
      <c r="B703" s="15" t="s">
        <v>4685</v>
      </c>
      <c r="C703" s="15">
        <v>518.0</v>
      </c>
      <c r="D703" s="15" t="s">
        <v>222</v>
      </c>
      <c r="E703" s="15" t="s">
        <v>4848</v>
      </c>
    </row>
    <row r="704">
      <c r="A704" s="15">
        <v>530.0</v>
      </c>
      <c r="B704" s="15" t="s">
        <v>4685</v>
      </c>
      <c r="C704" s="15">
        <v>518.0</v>
      </c>
      <c r="D704" s="15" t="s">
        <v>230</v>
      </c>
    </row>
    <row r="705">
      <c r="A705" s="15">
        <v>530.0</v>
      </c>
      <c r="B705" s="15" t="s">
        <v>4685</v>
      </c>
      <c r="C705" s="15">
        <v>518.0</v>
      </c>
      <c r="D705" s="15" t="s">
        <v>238</v>
      </c>
    </row>
    <row r="706">
      <c r="A706" s="15">
        <v>530.0</v>
      </c>
      <c r="B706" s="15" t="s">
        <v>4685</v>
      </c>
      <c r="C706" s="15">
        <v>518.0</v>
      </c>
      <c r="D706" s="15" t="s">
        <v>248</v>
      </c>
    </row>
    <row r="707">
      <c r="A707" s="15">
        <v>530.0</v>
      </c>
      <c r="B707" s="15" t="s">
        <v>4685</v>
      </c>
      <c r="C707" s="15">
        <v>518.0</v>
      </c>
      <c r="D707" s="15" t="s">
        <v>282</v>
      </c>
    </row>
    <row r="708">
      <c r="A708" s="15">
        <v>530.0</v>
      </c>
      <c r="B708" s="15" t="s">
        <v>4685</v>
      </c>
      <c r="C708" s="15">
        <v>518.0</v>
      </c>
      <c r="D708" s="15" t="s">
        <v>290</v>
      </c>
    </row>
    <row r="709">
      <c r="A709" s="15">
        <v>530.0</v>
      </c>
      <c r="B709" s="15" t="s">
        <v>4685</v>
      </c>
      <c r="C709" s="15">
        <v>518.0</v>
      </c>
      <c r="D709" s="15" t="s">
        <v>299</v>
      </c>
    </row>
    <row r="710">
      <c r="A710" s="15">
        <v>530.0</v>
      </c>
      <c r="B710" s="15" t="s">
        <v>4685</v>
      </c>
      <c r="C710" s="15">
        <v>518.0</v>
      </c>
      <c r="D710" s="15" t="s">
        <v>307</v>
      </c>
      <c r="E710" s="15" t="s">
        <v>4889</v>
      </c>
    </row>
    <row r="711">
      <c r="A711" s="15">
        <v>531.0</v>
      </c>
      <c r="B711" s="15" t="s">
        <v>4685</v>
      </c>
      <c r="C711" s="15">
        <v>519.0</v>
      </c>
      <c r="D711" s="15" t="s">
        <v>317</v>
      </c>
      <c r="E711" s="15" t="s">
        <v>4895</v>
      </c>
    </row>
    <row r="712">
      <c r="A712" s="15">
        <v>531.0</v>
      </c>
      <c r="B712" s="15" t="s">
        <v>4685</v>
      </c>
      <c r="C712" s="15">
        <v>519.0</v>
      </c>
      <c r="D712" s="15" t="s">
        <v>340</v>
      </c>
      <c r="E712" s="15" t="s">
        <v>4900</v>
      </c>
    </row>
    <row r="713">
      <c r="A713" s="15">
        <v>531.0</v>
      </c>
      <c r="B713" s="15" t="s">
        <v>4685</v>
      </c>
      <c r="C713" s="15">
        <v>519.0</v>
      </c>
      <c r="D713" s="15" t="s">
        <v>348</v>
      </c>
      <c r="E713" s="15" t="s">
        <v>4906</v>
      </c>
    </row>
    <row r="714">
      <c r="A714" s="15">
        <v>531.0</v>
      </c>
      <c r="B714" s="15" t="s">
        <v>4685</v>
      </c>
      <c r="C714" s="15">
        <v>519.0</v>
      </c>
      <c r="D714" s="15" t="s">
        <v>356</v>
      </c>
      <c r="E714" s="15" t="s">
        <v>4912</v>
      </c>
    </row>
    <row r="715">
      <c r="A715" s="15">
        <v>532.0</v>
      </c>
      <c r="B715" s="15" t="s">
        <v>4685</v>
      </c>
      <c r="C715" s="15">
        <v>520.0</v>
      </c>
      <c r="D715" s="15" t="s">
        <v>363</v>
      </c>
      <c r="E715" s="15" t="s">
        <v>4925</v>
      </c>
    </row>
    <row r="716">
      <c r="A716" s="15">
        <v>532.0</v>
      </c>
      <c r="B716" s="15" t="s">
        <v>4685</v>
      </c>
      <c r="C716" s="15">
        <v>520.0</v>
      </c>
      <c r="D716" s="15" t="s">
        <v>371</v>
      </c>
    </row>
    <row r="717">
      <c r="A717" s="15">
        <v>532.0</v>
      </c>
      <c r="B717" s="15" t="s">
        <v>4685</v>
      </c>
      <c r="C717" s="15">
        <v>520.0</v>
      </c>
      <c r="D717" s="15" t="s">
        <v>379</v>
      </c>
    </row>
    <row r="718">
      <c r="A718" s="15">
        <v>532.0</v>
      </c>
      <c r="B718" s="15" t="s">
        <v>4685</v>
      </c>
      <c r="C718" s="15">
        <v>520.0</v>
      </c>
      <c r="D718" s="15" t="s">
        <v>387</v>
      </c>
      <c r="E718" s="15" t="s">
        <v>4934</v>
      </c>
    </row>
    <row r="719">
      <c r="A719" s="15">
        <v>533.0</v>
      </c>
      <c r="B719" s="15" t="s">
        <v>4685</v>
      </c>
      <c r="C719" s="15">
        <v>521.0</v>
      </c>
      <c r="D719" s="15" t="s">
        <v>396</v>
      </c>
      <c r="E719" s="15" t="s">
        <v>4967</v>
      </c>
    </row>
    <row r="720">
      <c r="A720" s="15">
        <v>533.0</v>
      </c>
      <c r="B720" s="15" t="s">
        <v>4685</v>
      </c>
      <c r="C720" s="15">
        <v>521.0</v>
      </c>
      <c r="D720" s="15" t="s">
        <v>404</v>
      </c>
      <c r="E720" s="15" t="s">
        <v>4970</v>
      </c>
    </row>
    <row r="721">
      <c r="A721" s="15">
        <v>534.0</v>
      </c>
      <c r="B721" s="15" t="s">
        <v>4685</v>
      </c>
      <c r="C721" s="15">
        <v>522.0</v>
      </c>
      <c r="D721" s="15" t="s">
        <v>412</v>
      </c>
      <c r="E721" s="15" t="s">
        <v>4984</v>
      </c>
    </row>
    <row r="722">
      <c r="A722" s="15">
        <v>535.0</v>
      </c>
      <c r="B722" s="15" t="s">
        <v>4685</v>
      </c>
      <c r="C722" s="15">
        <v>523.0</v>
      </c>
      <c r="D722" s="15" t="s">
        <v>420</v>
      </c>
      <c r="E722" s="15" t="s">
        <v>19802</v>
      </c>
    </row>
    <row r="723">
      <c r="A723" s="15">
        <v>538.0</v>
      </c>
      <c r="B723" s="15" t="s">
        <v>4685</v>
      </c>
      <c r="C723" s="15">
        <v>526.0</v>
      </c>
      <c r="D723" s="15" t="s">
        <v>428</v>
      </c>
      <c r="E723" s="15" t="s">
        <v>5030</v>
      </c>
    </row>
    <row r="724">
      <c r="A724" s="15">
        <v>539.0</v>
      </c>
      <c r="B724" s="15" t="s">
        <v>4685</v>
      </c>
      <c r="C724" s="15">
        <v>527.0</v>
      </c>
      <c r="D724" s="15" t="s">
        <v>436</v>
      </c>
      <c r="E724" s="15" t="s">
        <v>5036</v>
      </c>
    </row>
    <row r="725">
      <c r="A725" s="15">
        <v>540.0</v>
      </c>
      <c r="B725" s="15" t="s">
        <v>4685</v>
      </c>
      <c r="C725" s="15">
        <v>528.0</v>
      </c>
      <c r="D725" s="15" t="s">
        <v>444</v>
      </c>
      <c r="E725" s="15" t="s">
        <v>5042</v>
      </c>
    </row>
    <row r="726">
      <c r="A726" s="15">
        <v>540.0</v>
      </c>
      <c r="B726" s="15" t="s">
        <v>4685</v>
      </c>
      <c r="C726" s="15">
        <v>528.0</v>
      </c>
      <c r="D726" s="15" t="s">
        <v>452</v>
      </c>
      <c r="E726" s="15" t="s">
        <v>5048</v>
      </c>
    </row>
    <row r="727">
      <c r="A727" s="15">
        <v>541.0</v>
      </c>
      <c r="B727" s="15" t="s">
        <v>4685</v>
      </c>
      <c r="C727" s="15">
        <v>529.0</v>
      </c>
      <c r="D727" s="15" t="s">
        <v>460</v>
      </c>
      <c r="E727" s="15" t="s">
        <v>5054</v>
      </c>
    </row>
    <row r="728">
      <c r="A728" s="15">
        <v>541.0</v>
      </c>
      <c r="B728" s="15" t="s">
        <v>4685</v>
      </c>
      <c r="C728" s="15">
        <v>529.0</v>
      </c>
      <c r="D728" s="15" t="s">
        <v>460</v>
      </c>
      <c r="E728" s="15" t="s">
        <v>5060</v>
      </c>
    </row>
    <row r="729">
      <c r="A729" s="15">
        <v>542.0</v>
      </c>
      <c r="B729" s="15" t="s">
        <v>4685</v>
      </c>
      <c r="C729" s="15">
        <v>530.0</v>
      </c>
      <c r="D729" s="15" t="s">
        <v>468</v>
      </c>
      <c r="E729" s="15" t="s">
        <v>5066</v>
      </c>
    </row>
    <row r="730">
      <c r="A730" s="15">
        <v>542.0</v>
      </c>
      <c r="B730" s="15" t="s">
        <v>4685</v>
      </c>
      <c r="C730" s="15">
        <v>530.0</v>
      </c>
      <c r="D730" s="15" t="s">
        <v>477</v>
      </c>
      <c r="E730" s="15" t="s">
        <v>5072</v>
      </c>
    </row>
    <row r="731">
      <c r="A731" s="15">
        <v>543.0</v>
      </c>
      <c r="B731" s="15" t="s">
        <v>4685</v>
      </c>
      <c r="C731" s="15">
        <v>531.0</v>
      </c>
      <c r="D731" s="15" t="s">
        <v>485</v>
      </c>
      <c r="E731" s="15" t="s">
        <v>5078</v>
      </c>
    </row>
    <row r="732">
      <c r="A732" s="15">
        <v>543.0</v>
      </c>
      <c r="B732" s="15" t="s">
        <v>4685</v>
      </c>
      <c r="C732" s="15">
        <v>531.0</v>
      </c>
      <c r="D732" s="15" t="s">
        <v>493</v>
      </c>
      <c r="E732" s="15" t="s">
        <v>5084</v>
      </c>
    </row>
    <row r="733">
      <c r="A733" s="15">
        <v>544.0</v>
      </c>
      <c r="B733" s="15" t="s">
        <v>4685</v>
      </c>
      <c r="C733" s="15">
        <v>532.0</v>
      </c>
      <c r="D733" s="15" t="s">
        <v>501</v>
      </c>
      <c r="E733" s="15" t="s">
        <v>5090</v>
      </c>
    </row>
    <row r="734">
      <c r="A734" s="15">
        <v>544.0</v>
      </c>
      <c r="B734" s="15" t="s">
        <v>4685</v>
      </c>
      <c r="C734" s="15">
        <v>532.0</v>
      </c>
      <c r="D734" s="15" t="s">
        <v>509</v>
      </c>
      <c r="E734" s="15" t="s">
        <v>5096</v>
      </c>
    </row>
    <row r="735">
      <c r="A735" s="15">
        <v>544.0</v>
      </c>
      <c r="B735" s="15" t="s">
        <v>4685</v>
      </c>
      <c r="C735" s="15">
        <v>532.0</v>
      </c>
      <c r="D735" s="15" t="s">
        <v>524</v>
      </c>
      <c r="E735" s="15" t="s">
        <v>5102</v>
      </c>
    </row>
    <row r="736">
      <c r="A736" s="15">
        <v>545.0</v>
      </c>
      <c r="B736" s="15" t="s">
        <v>4685</v>
      </c>
      <c r="C736" s="15">
        <v>533.0</v>
      </c>
      <c r="D736" s="15" t="s">
        <v>531</v>
      </c>
      <c r="E736" s="15" t="s">
        <v>5108</v>
      </c>
    </row>
    <row r="737">
      <c r="A737" s="15">
        <v>545.0</v>
      </c>
      <c r="B737" s="15" t="s">
        <v>4685</v>
      </c>
      <c r="C737" s="15">
        <v>533.0</v>
      </c>
      <c r="D737" s="15" t="s">
        <v>539</v>
      </c>
      <c r="E737" s="15" t="s">
        <v>5114</v>
      </c>
    </row>
    <row r="738">
      <c r="A738" s="15">
        <v>546.0</v>
      </c>
      <c r="B738" s="15" t="s">
        <v>4685</v>
      </c>
      <c r="C738" s="15">
        <v>534.0</v>
      </c>
      <c r="D738" s="15" t="s">
        <v>547</v>
      </c>
      <c r="E738" s="15" t="s">
        <v>5120</v>
      </c>
    </row>
    <row r="739">
      <c r="A739" s="15">
        <v>546.0</v>
      </c>
      <c r="B739" s="15" t="s">
        <v>4685</v>
      </c>
      <c r="C739" s="15">
        <v>534.0</v>
      </c>
      <c r="D739" s="15" t="s">
        <v>556</v>
      </c>
      <c r="E739" s="15" t="s">
        <v>5126</v>
      </c>
    </row>
    <row r="740">
      <c r="A740" s="15">
        <v>546.0</v>
      </c>
      <c r="B740" s="15" t="s">
        <v>4685</v>
      </c>
      <c r="C740" s="15">
        <v>534.0</v>
      </c>
      <c r="D740" s="15" t="s">
        <v>564</v>
      </c>
      <c r="E740" s="15" t="s">
        <v>5132</v>
      </c>
    </row>
    <row r="741">
      <c r="A741" s="15">
        <v>548.0</v>
      </c>
      <c r="B741" s="15" t="s">
        <v>4685</v>
      </c>
      <c r="C741" s="15">
        <v>536.0</v>
      </c>
      <c r="D741" s="15" t="s">
        <v>573</v>
      </c>
      <c r="E741" s="15" t="s">
        <v>5138</v>
      </c>
    </row>
    <row r="742">
      <c r="A742" s="15">
        <v>549.0</v>
      </c>
      <c r="B742" s="15" t="s">
        <v>4685</v>
      </c>
      <c r="C742" s="15">
        <v>537.0</v>
      </c>
      <c r="D742" s="15" t="s">
        <v>581</v>
      </c>
      <c r="E742" s="15" t="s">
        <v>5144</v>
      </c>
    </row>
    <row r="743">
      <c r="A743" s="15">
        <v>550.0</v>
      </c>
      <c r="B743" s="15" t="s">
        <v>4685</v>
      </c>
      <c r="C743" s="15">
        <v>538.0</v>
      </c>
      <c r="D743" s="15" t="s">
        <v>591</v>
      </c>
      <c r="E743" s="15" t="s">
        <v>5150</v>
      </c>
    </row>
    <row r="744">
      <c r="A744" s="15">
        <v>550.0</v>
      </c>
      <c r="B744" s="15" t="s">
        <v>4685</v>
      </c>
      <c r="C744" s="15">
        <v>538.0</v>
      </c>
      <c r="D744" s="15" t="s">
        <v>599</v>
      </c>
      <c r="E744" s="15" t="s">
        <v>5156</v>
      </c>
    </row>
    <row r="745">
      <c r="A745" s="15">
        <v>551.0</v>
      </c>
      <c r="B745" s="15" t="s">
        <v>4685</v>
      </c>
      <c r="C745" s="15">
        <v>539.0</v>
      </c>
      <c r="D745" s="15" t="s">
        <v>607</v>
      </c>
      <c r="E745" s="15" t="s">
        <v>5162</v>
      </c>
    </row>
    <row r="746">
      <c r="A746" s="15">
        <v>551.0</v>
      </c>
      <c r="B746" s="15" t="s">
        <v>4685</v>
      </c>
      <c r="C746" s="15">
        <v>539.0</v>
      </c>
      <c r="D746" s="15" t="s">
        <v>615</v>
      </c>
      <c r="E746" s="15" t="s">
        <v>5168</v>
      </c>
    </row>
    <row r="747">
      <c r="A747" s="15">
        <v>551.0</v>
      </c>
      <c r="B747" s="15" t="s">
        <v>4685</v>
      </c>
      <c r="C747" s="15">
        <v>539.0</v>
      </c>
      <c r="D747" s="15" t="s">
        <v>623</v>
      </c>
      <c r="E747" s="15" t="s">
        <v>5174</v>
      </c>
    </row>
    <row r="748">
      <c r="A748" s="15">
        <v>552.0</v>
      </c>
      <c r="B748" s="15" t="s">
        <v>4685</v>
      </c>
      <c r="C748" s="15">
        <v>540.0</v>
      </c>
      <c r="D748" s="15" t="s">
        <v>631</v>
      </c>
      <c r="E748" s="15" t="s">
        <v>5180</v>
      </c>
    </row>
    <row r="749">
      <c r="A749" s="15">
        <v>554.0</v>
      </c>
      <c r="B749" s="15" t="s">
        <v>4685</v>
      </c>
      <c r="C749" s="15">
        <v>542.0</v>
      </c>
      <c r="D749" s="15" t="s">
        <v>635</v>
      </c>
      <c r="E749" s="15" t="s">
        <v>5186</v>
      </c>
    </row>
    <row r="750">
      <c r="A750" s="15">
        <v>555.0</v>
      </c>
      <c r="B750" s="15" t="s">
        <v>4685</v>
      </c>
      <c r="C750" s="15">
        <v>543.0</v>
      </c>
      <c r="D750" s="15" t="s">
        <v>654</v>
      </c>
      <c r="E750" s="15" t="s">
        <v>5191</v>
      </c>
    </row>
    <row r="751">
      <c r="A751" s="15">
        <v>555.0</v>
      </c>
      <c r="B751" s="15" t="s">
        <v>4685</v>
      </c>
      <c r="C751" s="15">
        <v>543.0</v>
      </c>
      <c r="D751" s="15" t="s">
        <v>664</v>
      </c>
      <c r="E751" s="15" t="s">
        <v>5194</v>
      </c>
    </row>
    <row r="752">
      <c r="A752" s="15">
        <v>556.0</v>
      </c>
      <c r="B752" s="15" t="s">
        <v>4685</v>
      </c>
      <c r="C752" s="15">
        <v>544.0</v>
      </c>
      <c r="D752" s="15" t="s">
        <v>672</v>
      </c>
      <c r="E752" s="15" t="s">
        <v>5200</v>
      </c>
    </row>
    <row r="753">
      <c r="A753" s="15">
        <v>557.0</v>
      </c>
      <c r="B753" s="15" t="s">
        <v>4685</v>
      </c>
      <c r="C753" s="15">
        <v>545.0</v>
      </c>
      <c r="D753" s="15" t="s">
        <v>682</v>
      </c>
      <c r="E753" s="15" t="s">
        <v>5206</v>
      </c>
    </row>
    <row r="754">
      <c r="A754" s="15">
        <v>557.0</v>
      </c>
      <c r="B754" s="15" t="s">
        <v>4685</v>
      </c>
      <c r="C754" s="15">
        <v>545.0</v>
      </c>
      <c r="D754" s="15" t="s">
        <v>690</v>
      </c>
      <c r="E754" s="15" t="s">
        <v>5217</v>
      </c>
    </row>
    <row r="755">
      <c r="A755" s="15">
        <v>557.0</v>
      </c>
      <c r="B755" s="15" t="s">
        <v>4685</v>
      </c>
      <c r="C755" s="15">
        <v>545.0</v>
      </c>
      <c r="D755" s="15" t="s">
        <v>698</v>
      </c>
      <c r="E755" s="15" t="s">
        <v>5223</v>
      </c>
    </row>
    <row r="756">
      <c r="A756" s="15">
        <v>557.0</v>
      </c>
      <c r="B756" s="15" t="s">
        <v>4685</v>
      </c>
      <c r="C756" s="15">
        <v>545.0</v>
      </c>
      <c r="D756" s="15" t="s">
        <v>706</v>
      </c>
      <c r="E756" s="15" t="s">
        <v>5229</v>
      </c>
    </row>
    <row r="757">
      <c r="A757" s="15">
        <v>558.0</v>
      </c>
      <c r="B757" s="15" t="s">
        <v>4685</v>
      </c>
      <c r="C757" s="15">
        <v>546.0</v>
      </c>
      <c r="D757" s="15" t="s">
        <v>672</v>
      </c>
      <c r="E757" s="15" t="s">
        <v>5235</v>
      </c>
    </row>
    <row r="758">
      <c r="A758" s="15">
        <v>559.0</v>
      </c>
      <c r="B758" s="15" t="s">
        <v>4685</v>
      </c>
      <c r="C758" s="15">
        <v>547.0</v>
      </c>
      <c r="D758" s="15" t="s">
        <v>722</v>
      </c>
      <c r="E758" s="15" t="s">
        <v>5241</v>
      </c>
    </row>
    <row r="759">
      <c r="A759" s="15">
        <v>559.0</v>
      </c>
      <c r="B759" s="15" t="s">
        <v>4685</v>
      </c>
      <c r="C759" s="15">
        <v>547.0</v>
      </c>
      <c r="D759" s="15" t="s">
        <v>731</v>
      </c>
      <c r="E759" s="15" t="s">
        <v>5247</v>
      </c>
    </row>
    <row r="760">
      <c r="A760" s="15">
        <v>560.0</v>
      </c>
      <c r="B760" s="15" t="s">
        <v>4685</v>
      </c>
      <c r="C760" s="15">
        <v>548.0</v>
      </c>
      <c r="D760" s="15" t="s">
        <v>739</v>
      </c>
      <c r="E760" s="15" t="s">
        <v>5253</v>
      </c>
    </row>
    <row r="761">
      <c r="A761" s="15">
        <v>561.0</v>
      </c>
      <c r="B761" s="15" t="s">
        <v>4685</v>
      </c>
      <c r="C761" s="15">
        <v>549.0</v>
      </c>
      <c r="D761" s="15" t="s">
        <v>747</v>
      </c>
      <c r="E761" s="15" t="s">
        <v>5259</v>
      </c>
    </row>
    <row r="762">
      <c r="A762" s="15">
        <v>562.0</v>
      </c>
      <c r="B762" s="15" t="s">
        <v>4685</v>
      </c>
      <c r="C762" s="15">
        <v>550.0</v>
      </c>
      <c r="D762" s="15" t="s">
        <v>755</v>
      </c>
      <c r="E762" s="15" t="s">
        <v>5265</v>
      </c>
    </row>
    <row r="763">
      <c r="A763" s="15">
        <v>563.0</v>
      </c>
      <c r="B763" s="15" t="s">
        <v>4685</v>
      </c>
      <c r="C763" s="15">
        <v>551.0</v>
      </c>
      <c r="D763" s="15" t="s">
        <v>763</v>
      </c>
      <c r="E763" s="15" t="s">
        <v>5271</v>
      </c>
    </row>
    <row r="764">
      <c r="A764" s="15">
        <v>563.0</v>
      </c>
      <c r="B764" s="15" t="s">
        <v>4685</v>
      </c>
      <c r="C764" s="15">
        <v>551.0</v>
      </c>
      <c r="D764" s="15" t="s">
        <v>771</v>
      </c>
      <c r="E764" s="15" t="s">
        <v>5275</v>
      </c>
    </row>
    <row r="765">
      <c r="A765" s="15">
        <v>564.0</v>
      </c>
      <c r="B765" s="15" t="s">
        <v>4685</v>
      </c>
      <c r="C765" s="15">
        <v>552.0</v>
      </c>
      <c r="D765" s="15" t="s">
        <v>779</v>
      </c>
      <c r="E765" s="15" t="s">
        <v>5280</v>
      </c>
    </row>
    <row r="766">
      <c r="A766" s="15">
        <v>564.0</v>
      </c>
      <c r="B766" s="15" t="s">
        <v>4685</v>
      </c>
      <c r="C766" s="15">
        <v>552.0</v>
      </c>
      <c r="D766" s="15" t="s">
        <v>787</v>
      </c>
      <c r="E766" s="15" t="s">
        <v>5286</v>
      </c>
    </row>
    <row r="767">
      <c r="A767" s="15">
        <v>565.0</v>
      </c>
      <c r="B767" s="15" t="s">
        <v>4685</v>
      </c>
      <c r="C767" s="15">
        <v>553.0</v>
      </c>
      <c r="D767" s="15" t="s">
        <v>795</v>
      </c>
      <c r="E767" s="15" t="s">
        <v>5292</v>
      </c>
    </row>
    <row r="768">
      <c r="A768" s="15">
        <v>565.0</v>
      </c>
      <c r="B768" s="15" t="s">
        <v>4685</v>
      </c>
      <c r="C768" s="15">
        <v>553.0</v>
      </c>
      <c r="D768" s="15" t="s">
        <v>803</v>
      </c>
      <c r="E768" s="15" t="s">
        <v>5298</v>
      </c>
    </row>
    <row r="769">
      <c r="A769" s="15">
        <v>566.0</v>
      </c>
      <c r="B769" s="15" t="s">
        <v>4685</v>
      </c>
      <c r="C769" s="15">
        <v>554.0</v>
      </c>
      <c r="D769" s="15" t="s">
        <v>807</v>
      </c>
      <c r="E769" s="15" t="s">
        <v>5304</v>
      </c>
    </row>
    <row r="770">
      <c r="A770" s="15">
        <v>566.0</v>
      </c>
      <c r="B770" s="15" t="s">
        <v>4685</v>
      </c>
      <c r="C770" s="15">
        <v>554.0</v>
      </c>
      <c r="D770" s="15" t="s">
        <v>816</v>
      </c>
      <c r="E770" s="15" t="s">
        <v>5310</v>
      </c>
    </row>
    <row r="771">
      <c r="A771" s="15">
        <v>567.0</v>
      </c>
      <c r="B771" s="15" t="s">
        <v>4685</v>
      </c>
      <c r="C771" s="15">
        <v>555.0</v>
      </c>
      <c r="D771" s="15" t="s">
        <v>1915</v>
      </c>
      <c r="E771" s="15" t="s">
        <v>5316</v>
      </c>
    </row>
    <row r="772">
      <c r="A772" s="15">
        <v>567.0</v>
      </c>
      <c r="B772" s="15" t="s">
        <v>4685</v>
      </c>
      <c r="C772" s="15">
        <v>555.0</v>
      </c>
      <c r="D772" s="15" t="s">
        <v>832</v>
      </c>
      <c r="E772" s="15" t="s">
        <v>5322</v>
      </c>
    </row>
    <row r="773">
      <c r="A773" s="15">
        <v>567.0</v>
      </c>
      <c r="B773" s="15" t="s">
        <v>4685</v>
      </c>
      <c r="C773" s="15">
        <v>555.0</v>
      </c>
      <c r="D773" s="15" t="s">
        <v>840</v>
      </c>
      <c r="E773" s="15" t="s">
        <v>5325</v>
      </c>
    </row>
    <row r="774">
      <c r="A774" s="15">
        <v>568.0</v>
      </c>
      <c r="B774" s="15" t="s">
        <v>4685</v>
      </c>
      <c r="C774" s="15">
        <v>556.0</v>
      </c>
      <c r="D774" s="15" t="s">
        <v>848</v>
      </c>
      <c r="E774" s="15" t="s">
        <v>5331</v>
      </c>
    </row>
    <row r="775">
      <c r="A775" s="15">
        <v>568.0</v>
      </c>
      <c r="B775" s="15" t="s">
        <v>4685</v>
      </c>
      <c r="C775" s="15">
        <v>556.0</v>
      </c>
      <c r="D775" s="15" t="s">
        <v>856</v>
      </c>
      <c r="E775" s="15" t="s">
        <v>5337</v>
      </c>
    </row>
    <row r="776">
      <c r="A776" s="15">
        <v>569.0</v>
      </c>
      <c r="B776" s="15" t="s">
        <v>4685</v>
      </c>
      <c r="C776" s="15">
        <v>557.0</v>
      </c>
      <c r="D776" s="15" t="s">
        <v>864</v>
      </c>
      <c r="E776" s="15" t="s">
        <v>5343</v>
      </c>
    </row>
    <row r="777">
      <c r="A777" s="15">
        <v>570.0</v>
      </c>
      <c r="B777" s="15" t="s">
        <v>4685</v>
      </c>
      <c r="C777" s="15">
        <v>558.0</v>
      </c>
      <c r="D777" s="15" t="s">
        <v>880</v>
      </c>
      <c r="E777" s="15" t="s">
        <v>5354</v>
      </c>
    </row>
    <row r="778">
      <c r="A778" s="15">
        <v>570.0</v>
      </c>
      <c r="B778" s="15" t="s">
        <v>4685</v>
      </c>
      <c r="C778" s="15">
        <v>558.0</v>
      </c>
      <c r="D778" s="15" t="s">
        <v>1958</v>
      </c>
      <c r="E778" s="15" t="s">
        <v>5360</v>
      </c>
    </row>
    <row r="779">
      <c r="A779" s="15">
        <v>570.0</v>
      </c>
      <c r="B779" s="15" t="s">
        <v>4685</v>
      </c>
      <c r="C779" s="15">
        <v>558.0</v>
      </c>
      <c r="D779" s="15" t="s">
        <v>888</v>
      </c>
      <c r="E779" s="15" t="s">
        <v>5366</v>
      </c>
    </row>
    <row r="780">
      <c r="A780" s="15">
        <v>571.0</v>
      </c>
      <c r="B780" s="15" t="s">
        <v>4685</v>
      </c>
      <c r="C780" s="15">
        <v>559.0</v>
      </c>
      <c r="D780" s="15" t="s">
        <v>897</v>
      </c>
      <c r="E780" s="15" t="s">
        <v>5372</v>
      </c>
    </row>
    <row r="781">
      <c r="A781" s="15">
        <v>572.0</v>
      </c>
      <c r="B781" s="15" t="s">
        <v>4685</v>
      </c>
      <c r="C781" s="15">
        <v>560.0</v>
      </c>
      <c r="D781" s="15" t="s">
        <v>905</v>
      </c>
      <c r="E781" s="15" t="s">
        <v>5378</v>
      </c>
    </row>
    <row r="782">
      <c r="A782" s="15">
        <v>572.0</v>
      </c>
      <c r="B782" s="15" t="s">
        <v>4685</v>
      </c>
      <c r="C782" s="15">
        <v>560.0</v>
      </c>
      <c r="D782" s="15" t="s">
        <v>5384</v>
      </c>
      <c r="E782" s="15" t="s">
        <v>5385</v>
      </c>
    </row>
    <row r="783">
      <c r="A783" s="15">
        <v>572.0</v>
      </c>
      <c r="B783" s="15" t="s">
        <v>4685</v>
      </c>
      <c r="C783" s="15">
        <v>560.0</v>
      </c>
      <c r="D783" s="15" t="s">
        <v>921</v>
      </c>
      <c r="E783" s="15" t="s">
        <v>5391</v>
      </c>
    </row>
    <row r="784">
      <c r="A784" s="15">
        <v>572.0</v>
      </c>
      <c r="B784" s="15" t="s">
        <v>4685</v>
      </c>
      <c r="C784" s="15">
        <v>560.0</v>
      </c>
      <c r="D784" s="15" t="s">
        <v>929</v>
      </c>
      <c r="E784" s="15" t="s">
        <v>5397</v>
      </c>
    </row>
    <row r="785">
      <c r="A785" s="15">
        <v>573.0</v>
      </c>
      <c r="B785" s="15" t="s">
        <v>4685</v>
      </c>
      <c r="C785" s="15">
        <v>561.0</v>
      </c>
      <c r="D785" s="15" t="s">
        <v>937</v>
      </c>
      <c r="E785" s="15" t="s">
        <v>5403</v>
      </c>
    </row>
    <row r="786">
      <c r="A786" s="15">
        <v>573.0</v>
      </c>
      <c r="B786" s="15" t="s">
        <v>4685</v>
      </c>
      <c r="C786" s="15">
        <v>561.0</v>
      </c>
      <c r="D786" s="15" t="s">
        <v>941</v>
      </c>
      <c r="E786" s="15" t="s">
        <v>5409</v>
      </c>
    </row>
    <row r="787">
      <c r="A787" s="15">
        <v>573.0</v>
      </c>
      <c r="B787" s="15" t="s">
        <v>4685</v>
      </c>
      <c r="C787" s="15">
        <v>561.0</v>
      </c>
      <c r="D787" s="15" t="s">
        <v>949</v>
      </c>
      <c r="E787" s="15" t="s">
        <v>5415</v>
      </c>
    </row>
    <row r="788">
      <c r="A788" s="15">
        <v>573.0</v>
      </c>
      <c r="B788" s="15" t="s">
        <v>4685</v>
      </c>
      <c r="C788" s="15">
        <v>561.0</v>
      </c>
      <c r="D788" s="15" t="s">
        <v>957</v>
      </c>
      <c r="E788" s="15" t="s">
        <v>5421</v>
      </c>
    </row>
    <row r="789">
      <c r="A789" s="15">
        <v>574.0</v>
      </c>
      <c r="B789" s="15" t="s">
        <v>4685</v>
      </c>
      <c r="C789" s="15">
        <v>562.0</v>
      </c>
      <c r="D789" s="15" t="s">
        <v>965</v>
      </c>
      <c r="E789" s="15" t="s">
        <v>5427</v>
      </c>
    </row>
    <row r="790">
      <c r="A790" s="15">
        <v>574.0</v>
      </c>
      <c r="B790" s="15" t="s">
        <v>4685</v>
      </c>
      <c r="C790" s="15">
        <v>562.0</v>
      </c>
      <c r="D790" s="15" t="s">
        <v>973</v>
      </c>
      <c r="E790" s="15" t="s">
        <v>5433</v>
      </c>
    </row>
    <row r="791">
      <c r="A791" s="15">
        <v>574.0</v>
      </c>
      <c r="B791" s="15" t="s">
        <v>4685</v>
      </c>
      <c r="C791" s="15">
        <v>562.0</v>
      </c>
      <c r="D791" s="15" t="s">
        <v>982</v>
      </c>
      <c r="E791" s="15" t="s">
        <v>5439</v>
      </c>
    </row>
    <row r="792">
      <c r="A792" s="15">
        <v>574.0</v>
      </c>
      <c r="B792" s="15" t="s">
        <v>4685</v>
      </c>
      <c r="C792" s="15">
        <v>562.0</v>
      </c>
      <c r="D792" s="15" t="s">
        <v>990</v>
      </c>
      <c r="E792" s="15" t="s">
        <v>5445</v>
      </c>
    </row>
    <row r="793">
      <c r="A793" s="15">
        <v>575.0</v>
      </c>
      <c r="B793" s="15" t="s">
        <v>4685</v>
      </c>
      <c r="C793" s="15">
        <v>563.0</v>
      </c>
      <c r="D793" s="15" t="s">
        <v>998</v>
      </c>
      <c r="E793" s="15" t="s">
        <v>5451</v>
      </c>
    </row>
    <row r="794">
      <c r="A794" s="15">
        <v>575.0</v>
      </c>
      <c r="B794" s="15" t="s">
        <v>4685</v>
      </c>
      <c r="C794" s="15">
        <v>563.0</v>
      </c>
      <c r="D794" s="15" t="s">
        <v>1006</v>
      </c>
      <c r="E794" s="15" t="s">
        <v>5457</v>
      </c>
    </row>
    <row r="795">
      <c r="A795" s="15">
        <v>575.0</v>
      </c>
      <c r="B795" s="15" t="s">
        <v>4685</v>
      </c>
      <c r="C795" s="15">
        <v>563.0</v>
      </c>
      <c r="D795" s="15" t="s">
        <v>1014</v>
      </c>
      <c r="E795" s="15" t="s">
        <v>5463</v>
      </c>
    </row>
    <row r="796">
      <c r="A796" s="15">
        <v>576.0</v>
      </c>
      <c r="B796" s="15" t="s">
        <v>4685</v>
      </c>
      <c r="C796" s="15">
        <v>564.0</v>
      </c>
      <c r="D796" s="15" t="s">
        <v>1020</v>
      </c>
      <c r="E796" s="15" t="s">
        <v>5469</v>
      </c>
    </row>
    <row r="797">
      <c r="A797" s="15">
        <v>576.0</v>
      </c>
      <c r="B797" s="15" t="s">
        <v>4685</v>
      </c>
      <c r="C797" s="15">
        <v>564.0</v>
      </c>
      <c r="D797" s="15" t="s">
        <v>1024</v>
      </c>
      <c r="E797" s="15" t="s">
        <v>5475</v>
      </c>
    </row>
    <row r="798">
      <c r="A798" s="15">
        <v>577.0</v>
      </c>
      <c r="B798" s="15" t="s">
        <v>4685</v>
      </c>
      <c r="C798" s="15">
        <v>565.0</v>
      </c>
      <c r="D798" s="15" t="s">
        <v>1032</v>
      </c>
      <c r="E798" s="15" t="s">
        <v>5481</v>
      </c>
    </row>
    <row r="799">
      <c r="A799" s="15">
        <v>577.0</v>
      </c>
      <c r="B799" s="15" t="s">
        <v>4685</v>
      </c>
      <c r="C799" s="15">
        <v>565.0</v>
      </c>
      <c r="D799" s="15" t="s">
        <v>1040</v>
      </c>
    </row>
    <row r="800">
      <c r="A800" s="15">
        <v>577.0</v>
      </c>
      <c r="B800" s="15" t="s">
        <v>4685</v>
      </c>
      <c r="C800" s="15">
        <v>565.0</v>
      </c>
      <c r="D800" s="15" t="s">
        <v>1048</v>
      </c>
    </row>
    <row r="801">
      <c r="A801" s="15">
        <v>577.0</v>
      </c>
      <c r="B801" s="15" t="s">
        <v>4685</v>
      </c>
      <c r="C801" s="15">
        <v>565.0</v>
      </c>
      <c r="D801" s="15" t="s">
        <v>1061</v>
      </c>
    </row>
    <row r="802">
      <c r="A802" s="15">
        <v>577.0</v>
      </c>
      <c r="B802" s="15" t="s">
        <v>4685</v>
      </c>
      <c r="C802" s="15">
        <v>565.0</v>
      </c>
      <c r="D802" s="15" t="s">
        <v>1069</v>
      </c>
    </row>
    <row r="803">
      <c r="A803" s="15">
        <v>577.0</v>
      </c>
      <c r="B803" s="15" t="s">
        <v>4685</v>
      </c>
      <c r="C803" s="15">
        <v>565.0</v>
      </c>
      <c r="D803" s="15" t="s">
        <v>1078</v>
      </c>
      <c r="E803" s="15" t="s">
        <v>5511</v>
      </c>
    </row>
    <row r="804">
      <c r="A804" s="15">
        <v>578.0</v>
      </c>
      <c r="B804" s="15" t="s">
        <v>4685</v>
      </c>
      <c r="C804" s="15">
        <v>566.0</v>
      </c>
      <c r="D804" s="15" t="s">
        <v>1086</v>
      </c>
      <c r="E804" s="15" t="s">
        <v>19803</v>
      </c>
    </row>
    <row r="805">
      <c r="A805" s="15">
        <v>578.0</v>
      </c>
      <c r="B805" s="15" t="s">
        <v>4685</v>
      </c>
      <c r="C805" s="15">
        <v>566.0</v>
      </c>
      <c r="D805" s="15" t="s">
        <v>1103</v>
      </c>
    </row>
    <row r="806">
      <c r="A806" s="15">
        <v>578.0</v>
      </c>
      <c r="B806" s="15" t="s">
        <v>4685</v>
      </c>
      <c r="C806" s="15">
        <v>566.0</v>
      </c>
      <c r="D806" s="15" t="s">
        <v>1117</v>
      </c>
    </row>
    <row r="807">
      <c r="A807" s="15">
        <v>578.0</v>
      </c>
      <c r="B807" s="15" t="s">
        <v>4685</v>
      </c>
      <c r="C807" s="15">
        <v>566.0</v>
      </c>
      <c r="D807" s="15" t="s">
        <v>1127</v>
      </c>
    </row>
    <row r="808">
      <c r="A808" s="15">
        <v>578.0</v>
      </c>
      <c r="B808" s="15" t="s">
        <v>4685</v>
      </c>
      <c r="C808" s="15">
        <v>566.0</v>
      </c>
      <c r="D808" s="15" t="s">
        <v>1135</v>
      </c>
      <c r="E808" s="15" t="s">
        <v>5541</v>
      </c>
    </row>
    <row r="809">
      <c r="A809" s="15">
        <v>579.0</v>
      </c>
      <c r="B809" s="15" t="s">
        <v>4685</v>
      </c>
      <c r="C809" s="15">
        <v>567.0</v>
      </c>
      <c r="D809" s="15" t="s">
        <v>1143</v>
      </c>
      <c r="E809" s="15" t="s">
        <v>19804</v>
      </c>
    </row>
    <row r="810">
      <c r="A810" s="15">
        <v>579.0</v>
      </c>
      <c r="B810" s="15" t="s">
        <v>4685</v>
      </c>
      <c r="C810" s="15">
        <v>567.0</v>
      </c>
      <c r="D810" s="15" t="s">
        <v>1165</v>
      </c>
    </row>
    <row r="811">
      <c r="A811" s="15">
        <v>579.0</v>
      </c>
      <c r="B811" s="15" t="s">
        <v>4685</v>
      </c>
      <c r="C811" s="15">
        <v>567.0</v>
      </c>
      <c r="D811" s="15" t="s">
        <v>1175</v>
      </c>
    </row>
    <row r="812">
      <c r="A812" s="15">
        <v>579.0</v>
      </c>
      <c r="B812" s="15" t="s">
        <v>4685</v>
      </c>
      <c r="C812" s="15">
        <v>567.0</v>
      </c>
      <c r="D812" s="15" t="s">
        <v>1186</v>
      </c>
    </row>
    <row r="813">
      <c r="A813" s="15">
        <v>579.0</v>
      </c>
      <c r="B813" s="15" t="s">
        <v>4685</v>
      </c>
      <c r="C813" s="15">
        <v>567.0</v>
      </c>
      <c r="D813" s="15" t="s">
        <v>1194</v>
      </c>
    </row>
    <row r="814">
      <c r="A814" s="15">
        <v>579.0</v>
      </c>
      <c r="B814" s="15" t="s">
        <v>4685</v>
      </c>
      <c r="C814" s="15">
        <v>567.0</v>
      </c>
      <c r="D814" s="15" t="s">
        <v>2207</v>
      </c>
    </row>
    <row r="815">
      <c r="A815" s="15">
        <v>579.0</v>
      </c>
      <c r="B815" s="15" t="s">
        <v>4685</v>
      </c>
      <c r="C815" s="15">
        <v>567.0</v>
      </c>
      <c r="D815" s="15" t="s">
        <v>1208</v>
      </c>
    </row>
    <row r="816">
      <c r="A816" s="15">
        <v>579.0</v>
      </c>
      <c r="B816" s="15" t="s">
        <v>4685</v>
      </c>
      <c r="C816" s="15">
        <v>567.0</v>
      </c>
      <c r="D816" s="15" t="s">
        <v>1216</v>
      </c>
      <c r="E816" s="15" t="s">
        <v>19805</v>
      </c>
    </row>
    <row r="817">
      <c r="A817" s="15">
        <v>580.0</v>
      </c>
      <c r="B817" s="15" t="s">
        <v>4685</v>
      </c>
      <c r="C817" s="15">
        <v>568.0</v>
      </c>
      <c r="D817" s="15" t="s">
        <v>1224</v>
      </c>
      <c r="E817" s="15" t="s">
        <v>5585</v>
      </c>
    </row>
    <row r="818">
      <c r="A818" s="15">
        <v>580.0</v>
      </c>
      <c r="B818" s="15" t="s">
        <v>4685</v>
      </c>
      <c r="C818" s="15">
        <v>568.0</v>
      </c>
      <c r="D818" s="15" t="s">
        <v>1232</v>
      </c>
      <c r="E818" s="15" t="s">
        <v>5586</v>
      </c>
    </row>
    <row r="819">
      <c r="A819" s="15">
        <v>592.0</v>
      </c>
      <c r="B819" s="15" t="s">
        <v>19806</v>
      </c>
      <c r="C819" s="15">
        <v>580.0</v>
      </c>
      <c r="D819" s="15" t="s">
        <v>24</v>
      </c>
      <c r="E819" s="15" t="s">
        <v>19807</v>
      </c>
    </row>
    <row r="820">
      <c r="A820" s="15">
        <v>593.0</v>
      </c>
      <c r="B820" s="15" t="s">
        <v>19806</v>
      </c>
      <c r="C820" s="15">
        <v>581.0</v>
      </c>
      <c r="D820" s="15" t="s">
        <v>32</v>
      </c>
      <c r="E820" s="15" t="s">
        <v>19808</v>
      </c>
    </row>
    <row r="821">
      <c r="A821" s="15">
        <v>594.0</v>
      </c>
      <c r="B821" s="15" t="s">
        <v>19806</v>
      </c>
      <c r="C821" s="15">
        <v>582.0</v>
      </c>
      <c r="D821" s="15" t="s">
        <v>40</v>
      </c>
      <c r="E821" s="15" t="s">
        <v>19809</v>
      </c>
    </row>
    <row r="822">
      <c r="A822" s="15">
        <v>594.0</v>
      </c>
      <c r="B822" s="15" t="s">
        <v>19806</v>
      </c>
      <c r="C822" s="15">
        <v>582.0</v>
      </c>
      <c r="D822" s="15" t="s">
        <v>49</v>
      </c>
      <c r="E822" s="15" t="s">
        <v>19810</v>
      </c>
    </row>
    <row r="823">
      <c r="A823" s="15">
        <v>594.0</v>
      </c>
      <c r="B823" s="15" t="s">
        <v>19806</v>
      </c>
      <c r="C823" s="15">
        <v>582.0</v>
      </c>
      <c r="D823" s="15" t="s">
        <v>59</v>
      </c>
      <c r="E823" s="15" t="s">
        <v>4010</v>
      </c>
    </row>
    <row r="824">
      <c r="A824" s="15">
        <v>595.0</v>
      </c>
      <c r="B824" s="15" t="s">
        <v>19806</v>
      </c>
      <c r="C824" s="15">
        <v>583.0</v>
      </c>
      <c r="D824" s="15" t="s">
        <v>67</v>
      </c>
      <c r="E824" s="15" t="s">
        <v>3953</v>
      </c>
    </row>
    <row r="825">
      <c r="A825" s="15">
        <v>595.0</v>
      </c>
      <c r="B825" s="15" t="s">
        <v>19806</v>
      </c>
      <c r="C825" s="15">
        <v>583.0</v>
      </c>
      <c r="D825" s="15" t="s">
        <v>75</v>
      </c>
      <c r="E825" s="15" t="s">
        <v>3964</v>
      </c>
    </row>
    <row r="826">
      <c r="A826" s="15">
        <v>596.0</v>
      </c>
      <c r="B826" s="15" t="s">
        <v>19806</v>
      </c>
      <c r="C826" s="15">
        <v>584.0</v>
      </c>
      <c r="D826" s="15" t="s">
        <v>83</v>
      </c>
      <c r="E826" s="15" t="s">
        <v>19811</v>
      </c>
    </row>
    <row r="827">
      <c r="A827" s="15">
        <v>596.0</v>
      </c>
      <c r="B827" s="15" t="s">
        <v>19806</v>
      </c>
      <c r="C827" s="15">
        <v>584.0</v>
      </c>
      <c r="D827" s="15" t="s">
        <v>91</v>
      </c>
    </row>
    <row r="828">
      <c r="A828" s="15">
        <v>596.0</v>
      </c>
      <c r="B828" s="15" t="s">
        <v>19806</v>
      </c>
      <c r="C828" s="15">
        <v>584.0</v>
      </c>
      <c r="D828" s="15" t="s">
        <v>99</v>
      </c>
    </row>
    <row r="829">
      <c r="A829" s="15">
        <v>596.0</v>
      </c>
      <c r="B829" s="15" t="s">
        <v>19806</v>
      </c>
      <c r="C829" s="15">
        <v>584.0</v>
      </c>
      <c r="D829" s="15" t="s">
        <v>107</v>
      </c>
      <c r="E829" s="15" t="s">
        <v>19812</v>
      </c>
    </row>
    <row r="830">
      <c r="A830" s="15">
        <v>597.0</v>
      </c>
      <c r="B830" s="15" t="s">
        <v>19806</v>
      </c>
      <c r="C830" s="15">
        <v>585.0</v>
      </c>
      <c r="D830" s="15" t="s">
        <v>115</v>
      </c>
      <c r="E830" s="15" t="s">
        <v>19813</v>
      </c>
    </row>
    <row r="831">
      <c r="A831" s="15">
        <v>597.0</v>
      </c>
      <c r="B831" s="15" t="s">
        <v>19806</v>
      </c>
      <c r="C831" s="15">
        <v>585.0</v>
      </c>
      <c r="D831" s="15" t="s">
        <v>123</v>
      </c>
    </row>
    <row r="832">
      <c r="A832" s="15">
        <v>597.0</v>
      </c>
      <c r="B832" s="15" t="s">
        <v>19806</v>
      </c>
      <c r="C832" s="15">
        <v>585.0</v>
      </c>
      <c r="D832" s="15" t="s">
        <v>132</v>
      </c>
    </row>
    <row r="833">
      <c r="A833" s="15">
        <v>597.0</v>
      </c>
      <c r="B833" s="15" t="s">
        <v>19806</v>
      </c>
      <c r="C833" s="15">
        <v>585.0</v>
      </c>
      <c r="D833" s="15" t="s">
        <v>141</v>
      </c>
      <c r="E833" s="15" t="s">
        <v>19814</v>
      </c>
    </row>
    <row r="834">
      <c r="A834" s="15">
        <v>598.0</v>
      </c>
      <c r="B834" s="15" t="s">
        <v>19806</v>
      </c>
      <c r="C834" s="15">
        <v>586.0</v>
      </c>
      <c r="D834" s="15" t="s">
        <v>149</v>
      </c>
      <c r="E834" s="15" t="s">
        <v>19815</v>
      </c>
    </row>
    <row r="835">
      <c r="A835" s="15">
        <v>598.0</v>
      </c>
      <c r="B835" s="15" t="s">
        <v>19806</v>
      </c>
      <c r="C835" s="15">
        <v>586.0</v>
      </c>
      <c r="D835" s="15" t="s">
        <v>157</v>
      </c>
      <c r="E835" s="15" t="s">
        <v>19816</v>
      </c>
    </row>
    <row r="836">
      <c r="A836" s="15">
        <v>598.0</v>
      </c>
      <c r="B836" s="15" t="s">
        <v>19806</v>
      </c>
      <c r="C836" s="15">
        <v>586.0</v>
      </c>
      <c r="D836" s="15" t="s">
        <v>165</v>
      </c>
      <c r="E836" s="15" t="s">
        <v>3899</v>
      </c>
    </row>
    <row r="837">
      <c r="A837" s="15">
        <v>599.0</v>
      </c>
      <c r="B837" s="15" t="s">
        <v>19806</v>
      </c>
      <c r="C837" s="15">
        <v>587.0</v>
      </c>
      <c r="D837" s="15" t="s">
        <v>173</v>
      </c>
      <c r="E837" s="15" t="s">
        <v>19817</v>
      </c>
    </row>
    <row r="838">
      <c r="A838" s="15">
        <v>599.0</v>
      </c>
      <c r="B838" s="15" t="s">
        <v>19806</v>
      </c>
      <c r="C838" s="15">
        <v>587.0</v>
      </c>
      <c r="D838" s="15" t="s">
        <v>181</v>
      </c>
      <c r="E838" s="15" t="s">
        <v>19818</v>
      </c>
    </row>
    <row r="839">
      <c r="A839" s="15">
        <v>600.0</v>
      </c>
      <c r="B839" s="15" t="s">
        <v>19806</v>
      </c>
      <c r="C839" s="15">
        <v>588.0</v>
      </c>
      <c r="D839" s="15" t="s">
        <v>189</v>
      </c>
      <c r="E839" s="15" t="s">
        <v>19819</v>
      </c>
    </row>
    <row r="840">
      <c r="A840" s="15">
        <v>600.0</v>
      </c>
      <c r="B840" s="15" t="s">
        <v>19806</v>
      </c>
      <c r="C840" s="15">
        <v>588.0</v>
      </c>
      <c r="D840" s="15" t="s">
        <v>197</v>
      </c>
      <c r="E840" s="15" t="s">
        <v>5138</v>
      </c>
    </row>
    <row r="841">
      <c r="A841" s="15">
        <v>601.0</v>
      </c>
      <c r="B841" s="15" t="s">
        <v>19806</v>
      </c>
      <c r="C841" s="15">
        <v>589.0</v>
      </c>
      <c r="D841" s="15" t="s">
        <v>205</v>
      </c>
      <c r="E841" s="15" t="s">
        <v>19820</v>
      </c>
    </row>
    <row r="842">
      <c r="A842" s="15">
        <v>601.0</v>
      </c>
      <c r="B842" s="15" t="s">
        <v>19806</v>
      </c>
      <c r="C842" s="15">
        <v>589.0</v>
      </c>
      <c r="D842" s="15" t="s">
        <v>214</v>
      </c>
    </row>
    <row r="843">
      <c r="A843" s="15">
        <v>601.0</v>
      </c>
      <c r="B843" s="15" t="s">
        <v>19806</v>
      </c>
      <c r="C843" s="15">
        <v>589.0</v>
      </c>
      <c r="D843" s="15" t="s">
        <v>222</v>
      </c>
      <c r="E843" s="15" t="s">
        <v>19821</v>
      </c>
    </row>
    <row r="844">
      <c r="A844" s="15">
        <v>603.0</v>
      </c>
      <c r="B844" s="15" t="s">
        <v>19806</v>
      </c>
      <c r="C844" s="15">
        <v>591.0</v>
      </c>
      <c r="D844" s="15" t="s">
        <v>230</v>
      </c>
      <c r="E844" s="15" t="s">
        <v>19822</v>
      </c>
    </row>
    <row r="845">
      <c r="A845" s="15">
        <v>603.0</v>
      </c>
      <c r="B845" s="15" t="s">
        <v>19806</v>
      </c>
      <c r="C845" s="15">
        <v>591.0</v>
      </c>
      <c r="D845" s="15" t="s">
        <v>238</v>
      </c>
      <c r="E845" s="15" t="s">
        <v>5132</v>
      </c>
    </row>
    <row r="846">
      <c r="A846" s="15">
        <v>604.0</v>
      </c>
      <c r="B846" s="15" t="s">
        <v>19806</v>
      </c>
      <c r="C846" s="15">
        <v>592.0</v>
      </c>
      <c r="D846" s="15" t="s">
        <v>248</v>
      </c>
      <c r="E846" s="15" t="s">
        <v>5180</v>
      </c>
    </row>
    <row r="847">
      <c r="A847" s="15">
        <v>604.0</v>
      </c>
      <c r="B847" s="15" t="s">
        <v>19806</v>
      </c>
      <c r="C847" s="15">
        <v>592.0</v>
      </c>
      <c r="D847" s="15" t="s">
        <v>282</v>
      </c>
    </row>
    <row r="848">
      <c r="A848" s="15">
        <v>604.0</v>
      </c>
      <c r="B848" s="15" t="s">
        <v>19806</v>
      </c>
      <c r="C848" s="15">
        <v>592.0</v>
      </c>
      <c r="D848" s="15" t="s">
        <v>290</v>
      </c>
      <c r="E848" s="15" t="s">
        <v>19823</v>
      </c>
    </row>
    <row r="849">
      <c r="A849" s="15">
        <v>605.0</v>
      </c>
      <c r="B849" s="15" t="s">
        <v>19806</v>
      </c>
      <c r="C849" s="15">
        <v>593.0</v>
      </c>
      <c r="D849" s="15" t="s">
        <v>299</v>
      </c>
      <c r="E849" s="15" t="s">
        <v>19824</v>
      </c>
    </row>
    <row r="850">
      <c r="A850" s="15">
        <v>605.0</v>
      </c>
      <c r="B850" s="15" t="s">
        <v>19806</v>
      </c>
      <c r="C850" s="15">
        <v>593.0</v>
      </c>
      <c r="D850" s="15" t="s">
        <v>307</v>
      </c>
      <c r="E850" s="15" t="s">
        <v>19825</v>
      </c>
    </row>
    <row r="851">
      <c r="A851" s="15">
        <v>607.0</v>
      </c>
      <c r="B851" s="15" t="s">
        <v>19806</v>
      </c>
      <c r="C851" s="15">
        <v>595.0</v>
      </c>
      <c r="D851" s="15" t="s">
        <v>317</v>
      </c>
      <c r="E851" s="15" t="s">
        <v>19826</v>
      </c>
    </row>
    <row r="852">
      <c r="A852" s="15">
        <v>608.0</v>
      </c>
      <c r="B852" s="15" t="s">
        <v>19806</v>
      </c>
      <c r="C852" s="15">
        <v>596.0</v>
      </c>
      <c r="D852" s="15" t="s">
        <v>340</v>
      </c>
      <c r="E852" s="15" t="s">
        <v>19827</v>
      </c>
    </row>
    <row r="853">
      <c r="A853" s="15">
        <v>612.0</v>
      </c>
      <c r="B853" s="15" t="s">
        <v>19806</v>
      </c>
      <c r="C853" s="15">
        <v>600.0</v>
      </c>
      <c r="D853" s="15" t="s">
        <v>356</v>
      </c>
      <c r="E853" s="15" t="s">
        <v>19828</v>
      </c>
    </row>
    <row r="854">
      <c r="A854" s="15">
        <v>615.0</v>
      </c>
      <c r="B854" s="15" t="s">
        <v>19806</v>
      </c>
      <c r="C854" s="15">
        <v>603.0</v>
      </c>
      <c r="D854" s="15" t="s">
        <v>363</v>
      </c>
      <c r="E854" s="15" t="s">
        <v>19829</v>
      </c>
    </row>
    <row r="855">
      <c r="A855" s="15">
        <v>616.0</v>
      </c>
      <c r="B855" s="15" t="s">
        <v>19806</v>
      </c>
      <c r="C855" s="15">
        <v>604.0</v>
      </c>
      <c r="D855" s="15" t="s">
        <v>248</v>
      </c>
      <c r="E855" s="15" t="s">
        <v>19830</v>
      </c>
    </row>
    <row r="856">
      <c r="A856" s="15">
        <v>617.0</v>
      </c>
      <c r="B856" s="15" t="s">
        <v>19806</v>
      </c>
      <c r="C856" s="15">
        <v>605.0</v>
      </c>
      <c r="D856" s="15" t="s">
        <v>379</v>
      </c>
      <c r="E856" s="15" t="s">
        <v>19831</v>
      </c>
    </row>
    <row r="857">
      <c r="A857" s="15">
        <v>617.0</v>
      </c>
      <c r="B857" s="15" t="s">
        <v>19806</v>
      </c>
      <c r="C857" s="15">
        <v>605.0</v>
      </c>
      <c r="D857" s="15" t="s">
        <v>387</v>
      </c>
    </row>
    <row r="858">
      <c r="A858" s="15">
        <v>617.0</v>
      </c>
      <c r="B858" s="15" t="s">
        <v>19806</v>
      </c>
      <c r="C858" s="15">
        <v>605.0</v>
      </c>
      <c r="D858" s="15" t="s">
        <v>396</v>
      </c>
    </row>
    <row r="859">
      <c r="A859" s="15">
        <v>617.0</v>
      </c>
      <c r="B859" s="15" t="s">
        <v>19806</v>
      </c>
      <c r="C859" s="15">
        <v>605.0</v>
      </c>
      <c r="D859" s="15" t="s">
        <v>19832</v>
      </c>
      <c r="E859" s="15" t="s">
        <v>19833</v>
      </c>
    </row>
    <row r="860">
      <c r="A860" s="15">
        <v>618.0</v>
      </c>
      <c r="B860" s="15" t="s">
        <v>19806</v>
      </c>
      <c r="C860" s="15">
        <v>606.0</v>
      </c>
      <c r="D860" s="15" t="s">
        <v>412</v>
      </c>
      <c r="E860" s="15" t="s">
        <v>19834</v>
      </c>
    </row>
    <row r="861">
      <c r="A861" s="15">
        <v>618.0</v>
      </c>
      <c r="B861" s="15" t="s">
        <v>19806</v>
      </c>
      <c r="C861" s="15">
        <v>606.0</v>
      </c>
      <c r="D861" s="15" t="s">
        <v>420</v>
      </c>
    </row>
    <row r="862">
      <c r="A862" s="15">
        <v>618.0</v>
      </c>
      <c r="B862" s="15" t="s">
        <v>19806</v>
      </c>
      <c r="C862" s="15">
        <v>606.0</v>
      </c>
      <c r="D862" s="15" t="s">
        <v>428</v>
      </c>
    </row>
    <row r="863">
      <c r="A863" s="15">
        <v>618.0</v>
      </c>
      <c r="B863" s="15" t="s">
        <v>19806</v>
      </c>
      <c r="C863" s="15">
        <v>606.0</v>
      </c>
      <c r="D863" s="15" t="s">
        <v>436</v>
      </c>
    </row>
    <row r="864">
      <c r="A864" s="15">
        <v>618.0</v>
      </c>
      <c r="B864" s="15" t="s">
        <v>19806</v>
      </c>
      <c r="C864" s="15">
        <v>606.0</v>
      </c>
      <c r="D864" s="15" t="s">
        <v>444</v>
      </c>
    </row>
    <row r="865">
      <c r="A865" s="15">
        <v>618.0</v>
      </c>
      <c r="B865" s="15" t="s">
        <v>19806</v>
      </c>
      <c r="C865" s="15">
        <v>606.0</v>
      </c>
      <c r="D865" s="15" t="s">
        <v>452</v>
      </c>
    </row>
    <row r="866">
      <c r="A866" s="15">
        <v>618.0</v>
      </c>
      <c r="B866" s="15" t="s">
        <v>19806</v>
      </c>
      <c r="C866" s="15">
        <v>606.0</v>
      </c>
      <c r="D866" s="15" t="s">
        <v>460</v>
      </c>
    </row>
    <row r="867">
      <c r="A867" s="15">
        <v>618.0</v>
      </c>
      <c r="B867" s="15" t="s">
        <v>19806</v>
      </c>
      <c r="C867" s="15">
        <v>606.0</v>
      </c>
      <c r="D867" s="15" t="s">
        <v>468</v>
      </c>
    </row>
    <row r="868">
      <c r="A868" s="15">
        <v>618.0</v>
      </c>
      <c r="B868" s="15" t="s">
        <v>19806</v>
      </c>
      <c r="C868" s="15">
        <v>606.0</v>
      </c>
      <c r="D868" s="15" t="s">
        <v>477</v>
      </c>
      <c r="E868" s="15" t="s">
        <v>19835</v>
      </c>
    </row>
    <row r="869">
      <c r="A869" s="15">
        <v>619.0</v>
      </c>
      <c r="B869" s="15" t="s">
        <v>19806</v>
      </c>
      <c r="C869" s="15">
        <v>607.0</v>
      </c>
      <c r="D869" s="15" t="s">
        <v>485</v>
      </c>
      <c r="E869" s="15" t="s">
        <v>19836</v>
      </c>
    </row>
    <row r="870">
      <c r="A870" s="15">
        <v>619.0</v>
      </c>
      <c r="B870" s="15" t="s">
        <v>19806</v>
      </c>
      <c r="C870" s="15">
        <v>607.0</v>
      </c>
      <c r="D870" s="15" t="s">
        <v>493</v>
      </c>
      <c r="E870" s="15" t="s">
        <v>19837</v>
      </c>
    </row>
    <row r="871">
      <c r="A871" s="15">
        <v>621.0</v>
      </c>
      <c r="B871" s="15" t="s">
        <v>19806</v>
      </c>
      <c r="C871" s="15">
        <v>609.0</v>
      </c>
      <c r="D871" s="15" t="s">
        <v>501</v>
      </c>
      <c r="E871" s="15" t="s">
        <v>19838</v>
      </c>
    </row>
    <row r="872">
      <c r="A872" s="15">
        <v>624.0</v>
      </c>
      <c r="B872" s="15" t="s">
        <v>19806</v>
      </c>
      <c r="C872" s="15">
        <v>612.0</v>
      </c>
      <c r="D872" s="15" t="s">
        <v>509</v>
      </c>
      <c r="E872" s="15" t="s">
        <v>19839</v>
      </c>
    </row>
    <row r="873">
      <c r="A873" s="15">
        <v>625.0</v>
      </c>
      <c r="B873" s="15" t="s">
        <v>19806</v>
      </c>
      <c r="C873" s="15">
        <v>613.0</v>
      </c>
      <c r="D873" s="15" t="s">
        <v>19840</v>
      </c>
      <c r="E873" s="15" t="s">
        <v>19841</v>
      </c>
    </row>
    <row r="874">
      <c r="A874" s="15">
        <v>625.0</v>
      </c>
      <c r="B874" s="15" t="s">
        <v>19806</v>
      </c>
      <c r="C874" s="15">
        <v>613.0</v>
      </c>
      <c r="D874" s="15" t="s">
        <v>531</v>
      </c>
    </row>
    <row r="875">
      <c r="A875" s="15">
        <v>625.0</v>
      </c>
      <c r="B875" s="15" t="s">
        <v>19806</v>
      </c>
      <c r="C875" s="15">
        <v>613.0</v>
      </c>
      <c r="D875" s="15" t="s">
        <v>539</v>
      </c>
      <c r="E875" s="15" t="s">
        <v>19842</v>
      </c>
    </row>
    <row r="876">
      <c r="A876" s="15">
        <v>626.0</v>
      </c>
      <c r="B876" s="15" t="s">
        <v>19806</v>
      </c>
      <c r="C876" s="15">
        <v>614.0</v>
      </c>
      <c r="D876" s="15" t="s">
        <v>547</v>
      </c>
    </row>
    <row r="877">
      <c r="A877" s="15">
        <v>626.0</v>
      </c>
      <c r="B877" s="15" t="s">
        <v>19806</v>
      </c>
      <c r="C877" s="15">
        <v>614.0</v>
      </c>
      <c r="D877" s="15" t="s">
        <v>556</v>
      </c>
    </row>
    <row r="878">
      <c r="A878" s="15">
        <v>626.0</v>
      </c>
      <c r="B878" s="15" t="s">
        <v>19806</v>
      </c>
      <c r="C878" s="15">
        <v>614.0</v>
      </c>
      <c r="D878" s="15" t="s">
        <v>564</v>
      </c>
      <c r="E878" s="15" t="s">
        <v>19843</v>
      </c>
    </row>
    <row r="879">
      <c r="A879" s="15">
        <v>627.0</v>
      </c>
      <c r="B879" s="15" t="s">
        <v>19806</v>
      </c>
      <c r="C879" s="15">
        <v>615.0</v>
      </c>
      <c r="D879" s="15" t="s">
        <v>573</v>
      </c>
      <c r="E879" s="15" t="s">
        <v>19844</v>
      </c>
    </row>
    <row r="880">
      <c r="A880" s="15">
        <v>627.0</v>
      </c>
      <c r="B880" s="15" t="s">
        <v>19806</v>
      </c>
      <c r="C880" s="15">
        <v>615.0</v>
      </c>
      <c r="D880" s="15" t="s">
        <v>581</v>
      </c>
    </row>
    <row r="881">
      <c r="A881" s="15">
        <v>627.0</v>
      </c>
      <c r="B881" s="15" t="s">
        <v>19806</v>
      </c>
      <c r="C881" s="15">
        <v>615.0</v>
      </c>
      <c r="D881" s="15" t="s">
        <v>591</v>
      </c>
    </row>
    <row r="882">
      <c r="A882" s="15">
        <v>627.0</v>
      </c>
      <c r="B882" s="15" t="s">
        <v>19806</v>
      </c>
      <c r="C882" s="15">
        <v>615.0</v>
      </c>
      <c r="D882" s="15" t="s">
        <v>599</v>
      </c>
      <c r="E882" s="15" t="s">
        <v>19845</v>
      </c>
    </row>
    <row r="883">
      <c r="A883" s="15">
        <v>628.0</v>
      </c>
      <c r="B883" s="15" t="s">
        <v>19806</v>
      </c>
      <c r="C883" s="15">
        <v>616.0</v>
      </c>
      <c r="D883" s="15" t="s">
        <v>607</v>
      </c>
      <c r="E883" s="15" t="s">
        <v>19846</v>
      </c>
    </row>
    <row r="884">
      <c r="A884" s="15">
        <v>628.0</v>
      </c>
      <c r="B884" s="15" t="s">
        <v>19806</v>
      </c>
      <c r="C884" s="15">
        <v>616.0</v>
      </c>
      <c r="D884" s="15" t="s">
        <v>615</v>
      </c>
    </row>
    <row r="885">
      <c r="A885" s="15">
        <v>628.0</v>
      </c>
      <c r="B885" s="15" t="s">
        <v>19806</v>
      </c>
      <c r="C885" s="15">
        <v>616.0</v>
      </c>
      <c r="D885" s="15" t="s">
        <v>623</v>
      </c>
    </row>
    <row r="886">
      <c r="A886" s="15">
        <v>628.0</v>
      </c>
      <c r="B886" s="15" t="s">
        <v>19806</v>
      </c>
      <c r="C886" s="15">
        <v>616.0</v>
      </c>
      <c r="D886" s="15" t="s">
        <v>631</v>
      </c>
      <c r="E886" s="15" t="s">
        <v>19847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5" t="s">
        <v>0</v>
      </c>
      <c r="B1" s="15" t="s">
        <v>19848</v>
      </c>
      <c r="C1" s="15" t="s">
        <v>19849</v>
      </c>
      <c r="D1" s="15" t="s">
        <v>9248</v>
      </c>
      <c r="E1" s="15" t="s">
        <v>9249</v>
      </c>
      <c r="F1" s="15" t="s">
        <v>9250</v>
      </c>
      <c r="G1" s="15" t="s">
        <v>19850</v>
      </c>
      <c r="H1" s="15" t="s">
        <v>19851</v>
      </c>
      <c r="I1" s="15" t="s">
        <v>19852</v>
      </c>
    </row>
    <row r="2">
      <c r="A2" s="15" t="s">
        <v>17528</v>
      </c>
      <c r="B2" s="15" t="s">
        <v>12033</v>
      </c>
      <c r="C2" s="15" t="s">
        <v>9260</v>
      </c>
      <c r="D2" s="15" t="s">
        <v>9259</v>
      </c>
      <c r="E2" s="14" t="s">
        <v>5588</v>
      </c>
      <c r="F2" s="15" t="s">
        <v>9260</v>
      </c>
      <c r="G2" s="14" t="s">
        <v>5588</v>
      </c>
      <c r="H2" s="15" t="s">
        <v>19853</v>
      </c>
      <c r="I2" s="15" t="s">
        <v>22</v>
      </c>
    </row>
    <row r="3">
      <c r="A3" s="15" t="s">
        <v>17529</v>
      </c>
      <c r="B3" s="15" t="s">
        <v>27</v>
      </c>
      <c r="C3" s="15" t="s">
        <v>12036</v>
      </c>
      <c r="D3" s="15" t="s">
        <v>9263</v>
      </c>
      <c r="E3" s="14" t="s">
        <v>5591</v>
      </c>
      <c r="F3" s="15" t="s">
        <v>9264</v>
      </c>
      <c r="G3" s="14" t="s">
        <v>5591</v>
      </c>
      <c r="H3" s="15" t="s">
        <v>19854</v>
      </c>
      <c r="I3" s="15" t="s">
        <v>31</v>
      </c>
    </row>
    <row r="4">
      <c r="A4" s="15" t="s">
        <v>17530</v>
      </c>
      <c r="B4" s="15" t="s">
        <v>35</v>
      </c>
      <c r="C4" s="15" t="s">
        <v>12039</v>
      </c>
      <c r="D4" s="15" t="s">
        <v>9265</v>
      </c>
      <c r="E4" s="14" t="s">
        <v>5594</v>
      </c>
      <c r="F4" s="15" t="s">
        <v>9266</v>
      </c>
      <c r="G4" s="14" t="s">
        <v>5594</v>
      </c>
      <c r="H4" s="15" t="s">
        <v>19855</v>
      </c>
      <c r="I4" s="15" t="s">
        <v>39</v>
      </c>
    </row>
    <row r="5">
      <c r="A5" s="15" t="s">
        <v>17531</v>
      </c>
      <c r="B5" s="15" t="s">
        <v>12042</v>
      </c>
      <c r="C5" s="15" t="s">
        <v>12043</v>
      </c>
      <c r="D5" s="15" t="s">
        <v>9267</v>
      </c>
      <c r="E5" s="14" t="s">
        <v>5597</v>
      </c>
      <c r="F5" s="15" t="s">
        <v>9268</v>
      </c>
      <c r="G5" s="14" t="s">
        <v>5597</v>
      </c>
      <c r="H5" s="15" t="s">
        <v>19856</v>
      </c>
      <c r="I5" s="15" t="s">
        <v>19857</v>
      </c>
    </row>
    <row r="6">
      <c r="A6" s="15" t="s">
        <v>17532</v>
      </c>
      <c r="B6" s="15" t="s">
        <v>17533</v>
      </c>
      <c r="C6" s="15" t="s">
        <v>17534</v>
      </c>
      <c r="D6" s="15"/>
      <c r="E6" s="14"/>
      <c r="F6" s="15"/>
    </row>
    <row r="7">
      <c r="A7" s="15" t="s">
        <v>17535</v>
      </c>
      <c r="B7" s="15" t="s">
        <v>12046</v>
      </c>
      <c r="C7" s="15" t="s">
        <v>12047</v>
      </c>
      <c r="D7" s="15" t="s">
        <v>9270</v>
      </c>
      <c r="E7" s="14" t="s">
        <v>5600</v>
      </c>
      <c r="F7" s="15" t="s">
        <v>9271</v>
      </c>
      <c r="G7" s="14" t="s">
        <v>5600</v>
      </c>
      <c r="H7" s="15" t="s">
        <v>19858</v>
      </c>
      <c r="I7" s="15" t="s">
        <v>19859</v>
      </c>
    </row>
    <row r="8">
      <c r="A8" s="15" t="s">
        <v>17536</v>
      </c>
      <c r="B8" s="15" t="s">
        <v>62</v>
      </c>
      <c r="C8" s="15" t="s">
        <v>12052</v>
      </c>
      <c r="D8" s="15" t="s">
        <v>9272</v>
      </c>
      <c r="E8" s="14" t="s">
        <v>5603</v>
      </c>
      <c r="F8" s="15" t="s">
        <v>9273</v>
      </c>
      <c r="G8" s="14" t="s">
        <v>5603</v>
      </c>
      <c r="H8" s="15" t="s">
        <v>19860</v>
      </c>
      <c r="I8" s="15" t="s">
        <v>19861</v>
      </c>
    </row>
    <row r="9">
      <c r="A9" s="15" t="s">
        <v>17537</v>
      </c>
      <c r="B9" s="15" t="s">
        <v>12057</v>
      </c>
      <c r="C9" s="15" t="s">
        <v>12058</v>
      </c>
      <c r="D9" s="15" t="s">
        <v>9274</v>
      </c>
      <c r="E9" s="14" t="s">
        <v>5606</v>
      </c>
      <c r="F9" s="15" t="s">
        <v>9275</v>
      </c>
      <c r="G9" s="14" t="s">
        <v>5606</v>
      </c>
      <c r="H9" s="15" t="s">
        <v>19862</v>
      </c>
      <c r="I9" s="15" t="s">
        <v>19863</v>
      </c>
    </row>
    <row r="10">
      <c r="A10" s="15" t="s">
        <v>17538</v>
      </c>
      <c r="B10" s="15" t="s">
        <v>12063</v>
      </c>
      <c r="C10" s="15" t="s">
        <v>12064</v>
      </c>
      <c r="D10" s="15" t="s">
        <v>9277</v>
      </c>
      <c r="E10" s="14" t="s">
        <v>5609</v>
      </c>
      <c r="F10" s="15" t="s">
        <v>9278</v>
      </c>
      <c r="G10" s="14" t="s">
        <v>5609</v>
      </c>
      <c r="H10" s="15" t="s">
        <v>19864</v>
      </c>
      <c r="I10" s="15" t="s">
        <v>19865</v>
      </c>
    </row>
    <row r="11">
      <c r="A11" s="15" t="s">
        <v>17539</v>
      </c>
      <c r="B11" s="15" t="s">
        <v>86</v>
      </c>
      <c r="C11" s="15" t="s">
        <v>12069</v>
      </c>
      <c r="D11" s="15" t="s">
        <v>9280</v>
      </c>
      <c r="E11" s="14" t="s">
        <v>5612</v>
      </c>
      <c r="F11" s="15" t="s">
        <v>9281</v>
      </c>
      <c r="G11" s="14" t="s">
        <v>5612</v>
      </c>
      <c r="H11" s="15" t="s">
        <v>19866</v>
      </c>
      <c r="I11" s="15" t="s">
        <v>19867</v>
      </c>
    </row>
    <row r="12">
      <c r="A12" s="15" t="s">
        <v>17540</v>
      </c>
      <c r="B12" s="15" t="s">
        <v>94</v>
      </c>
      <c r="C12" s="15" t="s">
        <v>12074</v>
      </c>
      <c r="D12" s="15" t="s">
        <v>9283</v>
      </c>
      <c r="E12" s="14" t="s">
        <v>5615</v>
      </c>
      <c r="F12" s="15" t="s">
        <v>9284</v>
      </c>
      <c r="G12" s="14" t="s">
        <v>5615</v>
      </c>
      <c r="H12" s="15" t="s">
        <v>19868</v>
      </c>
      <c r="I12" s="15" t="s">
        <v>19869</v>
      </c>
    </row>
    <row r="13">
      <c r="A13" s="15" t="s">
        <v>17541</v>
      </c>
      <c r="B13" s="15" t="s">
        <v>12079</v>
      </c>
      <c r="C13" s="15" t="s">
        <v>12080</v>
      </c>
      <c r="D13" s="15" t="s">
        <v>9285</v>
      </c>
      <c r="E13" s="14" t="s">
        <v>5618</v>
      </c>
      <c r="F13" s="15" t="s">
        <v>9286</v>
      </c>
      <c r="G13" s="30"/>
      <c r="J13" s="15" t="s">
        <v>19870</v>
      </c>
    </row>
    <row r="14">
      <c r="A14" s="15" t="s">
        <v>17542</v>
      </c>
      <c r="B14" s="15" t="s">
        <v>12085</v>
      </c>
      <c r="C14" s="15" t="s">
        <v>12086</v>
      </c>
      <c r="D14" s="15" t="s">
        <v>9288</v>
      </c>
      <c r="E14" s="14" t="s">
        <v>5621</v>
      </c>
      <c r="F14" s="15" t="s">
        <v>9289</v>
      </c>
      <c r="G14" s="14" t="s">
        <v>5621</v>
      </c>
      <c r="H14" s="15" t="s">
        <v>19871</v>
      </c>
      <c r="I14" s="15" t="s">
        <v>19872</v>
      </c>
    </row>
    <row r="15">
      <c r="A15" s="15" t="s">
        <v>17543</v>
      </c>
      <c r="B15" s="15" t="s">
        <v>12092</v>
      </c>
      <c r="C15" s="15" t="s">
        <v>12093</v>
      </c>
      <c r="D15" s="15" t="s">
        <v>9292</v>
      </c>
      <c r="E15" s="14" t="s">
        <v>5624</v>
      </c>
      <c r="F15" s="15" t="s">
        <v>9293</v>
      </c>
      <c r="G15" s="14" t="s">
        <v>5624</v>
      </c>
      <c r="H15" s="15" t="s">
        <v>19873</v>
      </c>
      <c r="I15" s="15" t="s">
        <v>19874</v>
      </c>
    </row>
    <row r="16">
      <c r="A16" s="15" t="s">
        <v>17544</v>
      </c>
      <c r="B16" s="15" t="s">
        <v>126</v>
      </c>
      <c r="C16" s="15" t="s">
        <v>12098</v>
      </c>
      <c r="D16" s="15" t="s">
        <v>9295</v>
      </c>
      <c r="E16" s="14" t="s">
        <v>5626</v>
      </c>
      <c r="F16" s="15" t="s">
        <v>9296</v>
      </c>
      <c r="G16" s="14" t="s">
        <v>5626</v>
      </c>
      <c r="H16" s="15" t="s">
        <v>19875</v>
      </c>
      <c r="I16" s="15" t="s">
        <v>19876</v>
      </c>
    </row>
    <row r="17">
      <c r="A17" s="15" t="s">
        <v>17545</v>
      </c>
      <c r="B17" s="15" t="s">
        <v>12101</v>
      </c>
      <c r="C17" s="15" t="s">
        <v>12102</v>
      </c>
      <c r="D17" s="15" t="s">
        <v>9297</v>
      </c>
      <c r="E17" s="14" t="s">
        <v>5629</v>
      </c>
      <c r="F17" s="15" t="s">
        <v>9298</v>
      </c>
      <c r="G17" s="14" t="s">
        <v>5629</v>
      </c>
      <c r="H17" s="15" t="s">
        <v>19877</v>
      </c>
      <c r="I17" s="15" t="s">
        <v>19878</v>
      </c>
    </row>
    <row r="18">
      <c r="A18" s="15" t="s">
        <v>17546</v>
      </c>
      <c r="B18" s="15" t="s">
        <v>144</v>
      </c>
      <c r="C18" s="15" t="s">
        <v>12105</v>
      </c>
      <c r="D18" s="15" t="s">
        <v>9299</v>
      </c>
      <c r="E18" s="14" t="s">
        <v>5632</v>
      </c>
      <c r="F18" s="15" t="s">
        <v>9300</v>
      </c>
      <c r="G18" s="14" t="s">
        <v>5632</v>
      </c>
      <c r="H18" s="15" t="s">
        <v>19879</v>
      </c>
      <c r="I18" s="15" t="s">
        <v>19880</v>
      </c>
    </row>
    <row r="19">
      <c r="A19" s="15" t="s">
        <v>17547</v>
      </c>
      <c r="B19" s="15" t="s">
        <v>12108</v>
      </c>
      <c r="C19" s="15" t="s">
        <v>12109</v>
      </c>
      <c r="D19" s="15" t="s">
        <v>9302</v>
      </c>
      <c r="E19" s="14" t="s">
        <v>5635</v>
      </c>
      <c r="F19" s="15" t="s">
        <v>9303</v>
      </c>
      <c r="G19" s="30"/>
      <c r="J19" s="15" t="s">
        <v>19870</v>
      </c>
    </row>
    <row r="20">
      <c r="A20" s="15" t="s">
        <v>17548</v>
      </c>
      <c r="B20" s="15" t="s">
        <v>12112</v>
      </c>
      <c r="C20" s="15" t="s">
        <v>12113</v>
      </c>
      <c r="D20" s="15" t="s">
        <v>9304</v>
      </c>
      <c r="E20" s="14" t="s">
        <v>5638</v>
      </c>
      <c r="F20" s="15" t="s">
        <v>9305</v>
      </c>
      <c r="G20" s="14" t="s">
        <v>5638</v>
      </c>
      <c r="H20" s="15" t="s">
        <v>19881</v>
      </c>
      <c r="I20" s="15" t="s">
        <v>19882</v>
      </c>
    </row>
    <row r="21">
      <c r="A21" s="15" t="s">
        <v>17549</v>
      </c>
      <c r="B21" s="15" t="s">
        <v>12116</v>
      </c>
      <c r="C21" s="15" t="s">
        <v>12117</v>
      </c>
      <c r="D21" s="15" t="s">
        <v>9308</v>
      </c>
      <c r="E21" s="14" t="s">
        <v>5641</v>
      </c>
      <c r="F21" s="15" t="s">
        <v>9309</v>
      </c>
      <c r="G21" s="14" t="s">
        <v>5641</v>
      </c>
      <c r="H21" s="15" t="s">
        <v>19883</v>
      </c>
      <c r="I21" s="15" t="s">
        <v>19884</v>
      </c>
    </row>
    <row r="22">
      <c r="A22" s="15" t="s">
        <v>17550</v>
      </c>
      <c r="B22" s="15" t="s">
        <v>12120</v>
      </c>
      <c r="C22" s="15" t="s">
        <v>12121</v>
      </c>
      <c r="D22" s="15" t="s">
        <v>9311</v>
      </c>
      <c r="E22" s="14" t="s">
        <v>5644</v>
      </c>
      <c r="F22" s="15" t="s">
        <v>9312</v>
      </c>
      <c r="G22" s="14" t="s">
        <v>5644</v>
      </c>
      <c r="H22" s="15" t="s">
        <v>19885</v>
      </c>
      <c r="I22" s="15" t="s">
        <v>19886</v>
      </c>
    </row>
    <row r="23">
      <c r="A23" s="15" t="s">
        <v>17551</v>
      </c>
      <c r="B23" s="15" t="s">
        <v>12124</v>
      </c>
      <c r="C23" s="15" t="s">
        <v>12125</v>
      </c>
      <c r="D23" s="15" t="s">
        <v>9314</v>
      </c>
      <c r="E23" s="14" t="s">
        <v>5646</v>
      </c>
      <c r="F23" s="15" t="s">
        <v>9315</v>
      </c>
      <c r="G23" s="14" t="s">
        <v>5646</v>
      </c>
      <c r="H23" s="15" t="s">
        <v>19887</v>
      </c>
      <c r="I23" s="15" t="s">
        <v>19888</v>
      </c>
    </row>
    <row r="24">
      <c r="A24" s="15" t="s">
        <v>17552</v>
      </c>
      <c r="B24" s="15" t="s">
        <v>12128</v>
      </c>
      <c r="C24" s="15" t="s">
        <v>12129</v>
      </c>
      <c r="D24" s="15" t="s">
        <v>9317</v>
      </c>
      <c r="E24" s="14" t="s">
        <v>5649</v>
      </c>
      <c r="F24" s="15" t="s">
        <v>9318</v>
      </c>
      <c r="G24" s="30"/>
      <c r="J24" s="15" t="s">
        <v>19870</v>
      </c>
    </row>
    <row r="25">
      <c r="A25" s="15" t="s">
        <v>17553</v>
      </c>
      <c r="B25" s="15" t="s">
        <v>12132</v>
      </c>
      <c r="C25" s="15" t="s">
        <v>12133</v>
      </c>
      <c r="D25" s="15" t="s">
        <v>9320</v>
      </c>
      <c r="E25" s="14" t="s">
        <v>5652</v>
      </c>
      <c r="F25" s="15" t="s">
        <v>9321</v>
      </c>
      <c r="G25" s="14" t="s">
        <v>5652</v>
      </c>
      <c r="H25" s="15" t="s">
        <v>19889</v>
      </c>
      <c r="I25" s="15" t="s">
        <v>19890</v>
      </c>
    </row>
    <row r="26">
      <c r="A26" s="15" t="s">
        <v>17554</v>
      </c>
      <c r="B26" s="15" t="s">
        <v>208</v>
      </c>
      <c r="C26" s="15" t="s">
        <v>12136</v>
      </c>
      <c r="D26" s="15" t="s">
        <v>9322</v>
      </c>
      <c r="E26" s="14" t="s">
        <v>5654</v>
      </c>
      <c r="F26" s="15" t="s">
        <v>9323</v>
      </c>
      <c r="G26" s="30"/>
      <c r="J26" s="15" t="s">
        <v>19870</v>
      </c>
    </row>
    <row r="27">
      <c r="A27" s="15" t="s">
        <v>17555</v>
      </c>
      <c r="B27" s="15" t="s">
        <v>12139</v>
      </c>
      <c r="C27" s="15" t="s">
        <v>12140</v>
      </c>
      <c r="D27" s="15" t="s">
        <v>9324</v>
      </c>
      <c r="E27" s="14" t="s">
        <v>5657</v>
      </c>
      <c r="F27" s="15" t="s">
        <v>9325</v>
      </c>
      <c r="G27" s="14" t="s">
        <v>5657</v>
      </c>
      <c r="H27" s="15" t="s">
        <v>19891</v>
      </c>
      <c r="I27" s="15" t="s">
        <v>19892</v>
      </c>
    </row>
    <row r="28">
      <c r="A28" s="15" t="s">
        <v>17556</v>
      </c>
      <c r="B28" s="15" t="s">
        <v>12143</v>
      </c>
      <c r="C28" s="15" t="s">
        <v>12144</v>
      </c>
      <c r="D28" s="15" t="s">
        <v>9327</v>
      </c>
      <c r="E28" s="14" t="s">
        <v>5659</v>
      </c>
      <c r="F28" s="15" t="s">
        <v>9328</v>
      </c>
      <c r="G28" s="30"/>
      <c r="J28" s="15" t="s">
        <v>19870</v>
      </c>
    </row>
    <row r="29">
      <c r="A29" s="15" t="s">
        <v>17557</v>
      </c>
      <c r="B29" s="15" t="s">
        <v>12147</v>
      </c>
      <c r="C29" s="15" t="s">
        <v>12148</v>
      </c>
      <c r="D29" s="15" t="s">
        <v>9330</v>
      </c>
      <c r="E29" s="14" t="s">
        <v>5661</v>
      </c>
      <c r="F29" s="15" t="s">
        <v>9331</v>
      </c>
      <c r="G29" s="14" t="s">
        <v>5661</v>
      </c>
      <c r="H29" s="15" t="s">
        <v>19893</v>
      </c>
      <c r="I29" s="15" t="s">
        <v>19894</v>
      </c>
    </row>
    <row r="30">
      <c r="A30" s="15" t="s">
        <v>17558</v>
      </c>
      <c r="B30" s="15" t="s">
        <v>12149</v>
      </c>
      <c r="C30" s="15" t="s">
        <v>12150</v>
      </c>
      <c r="D30" s="15" t="s">
        <v>9332</v>
      </c>
      <c r="E30" s="14" t="s">
        <v>5664</v>
      </c>
      <c r="F30" s="15" t="s">
        <v>9333</v>
      </c>
      <c r="G30" s="14" t="s">
        <v>5664</v>
      </c>
      <c r="H30" s="15" t="s">
        <v>19895</v>
      </c>
      <c r="I30" s="15" t="s">
        <v>19896</v>
      </c>
    </row>
    <row r="31">
      <c r="A31" s="15" t="s">
        <v>17559</v>
      </c>
      <c r="B31" s="15" t="s">
        <v>12153</v>
      </c>
      <c r="C31" s="15" t="s">
        <v>12154</v>
      </c>
      <c r="D31" s="15" t="s">
        <v>9335</v>
      </c>
      <c r="E31" s="14" t="s">
        <v>5666</v>
      </c>
      <c r="F31" s="15" t="s">
        <v>9336</v>
      </c>
      <c r="G31" s="14" t="s">
        <v>5666</v>
      </c>
      <c r="H31" s="15" t="s">
        <v>19897</v>
      </c>
      <c r="I31" s="15" t="s">
        <v>19898</v>
      </c>
    </row>
    <row r="32">
      <c r="D32" s="15" t="s">
        <v>9338</v>
      </c>
      <c r="E32" s="14" t="s">
        <v>5669</v>
      </c>
      <c r="F32" s="15" t="s">
        <v>9339</v>
      </c>
      <c r="G32" s="14" t="s">
        <v>5669</v>
      </c>
      <c r="H32" s="15" t="s">
        <v>19899</v>
      </c>
      <c r="I32" s="15" t="s">
        <v>19900</v>
      </c>
    </row>
    <row r="33">
      <c r="D33" s="15" t="s">
        <v>9340</v>
      </c>
      <c r="E33" s="14" t="s">
        <v>5671</v>
      </c>
      <c r="F33" s="15" t="s">
        <v>9341</v>
      </c>
      <c r="G33" s="14" t="s">
        <v>5671</v>
      </c>
      <c r="H33" s="15" t="s">
        <v>19901</v>
      </c>
      <c r="I33" s="15" t="s">
        <v>19902</v>
      </c>
    </row>
    <row r="34">
      <c r="D34" s="15" t="s">
        <v>9343</v>
      </c>
      <c r="E34" s="14" t="s">
        <v>5674</v>
      </c>
      <c r="F34" s="15" t="s">
        <v>9344</v>
      </c>
      <c r="G34" s="14" t="s">
        <v>5674</v>
      </c>
      <c r="H34" s="15" t="s">
        <v>19903</v>
      </c>
      <c r="I34" s="15" t="s">
        <v>19904</v>
      </c>
    </row>
    <row r="35">
      <c r="D35" s="15" t="s">
        <v>9345</v>
      </c>
      <c r="E35" s="14" t="s">
        <v>5676</v>
      </c>
      <c r="F35" s="15" t="s">
        <v>9346</v>
      </c>
      <c r="G35" s="14" t="s">
        <v>5676</v>
      </c>
      <c r="H35" s="15" t="s">
        <v>19905</v>
      </c>
      <c r="I35" s="15" t="s">
        <v>19906</v>
      </c>
    </row>
    <row r="36">
      <c r="D36" s="15" t="s">
        <v>9348</v>
      </c>
      <c r="E36" s="14" t="s">
        <v>5678</v>
      </c>
      <c r="F36" s="15" t="s">
        <v>9349</v>
      </c>
      <c r="G36" s="14" t="s">
        <v>5678</v>
      </c>
      <c r="H36" s="15" t="s">
        <v>19907</v>
      </c>
      <c r="I36" s="15" t="s">
        <v>19908</v>
      </c>
    </row>
    <row r="37">
      <c r="D37" s="15" t="s">
        <v>9351</v>
      </c>
      <c r="E37" s="14" t="s">
        <v>5680</v>
      </c>
      <c r="F37" s="15" t="s">
        <v>9352</v>
      </c>
      <c r="G37" s="14" t="s">
        <v>5680</v>
      </c>
      <c r="H37" s="15" t="s">
        <v>19909</v>
      </c>
      <c r="I37" s="15" t="s">
        <v>19910</v>
      </c>
    </row>
    <row r="38">
      <c r="D38" s="15" t="s">
        <v>9353</v>
      </c>
      <c r="E38" s="14" t="s">
        <v>5682</v>
      </c>
      <c r="F38" s="15" t="s">
        <v>9354</v>
      </c>
      <c r="G38" s="14" t="s">
        <v>5682</v>
      </c>
      <c r="H38" s="15" t="s">
        <v>19911</v>
      </c>
      <c r="I38" s="15" t="s">
        <v>19912</v>
      </c>
    </row>
    <row r="39">
      <c r="A39" s="15" t="s">
        <v>17562</v>
      </c>
      <c r="B39" s="15" t="s">
        <v>12163</v>
      </c>
      <c r="C39" s="15" t="s">
        <v>12164</v>
      </c>
      <c r="D39" s="15" t="s">
        <v>9355</v>
      </c>
      <c r="E39" s="14" t="s">
        <v>5684</v>
      </c>
      <c r="F39" s="15" t="s">
        <v>9356</v>
      </c>
      <c r="G39" s="14" t="s">
        <v>5687</v>
      </c>
      <c r="H39" s="15" t="s">
        <v>19913</v>
      </c>
      <c r="I39" s="15" t="s">
        <v>19914</v>
      </c>
    </row>
    <row r="40">
      <c r="A40" s="15" t="s">
        <v>17563</v>
      </c>
      <c r="B40" s="15" t="s">
        <v>12167</v>
      </c>
      <c r="C40" s="15" t="s">
        <v>12168</v>
      </c>
      <c r="D40" s="15" t="s">
        <v>9357</v>
      </c>
      <c r="E40" s="14" t="s">
        <v>5687</v>
      </c>
      <c r="F40" s="15" t="s">
        <v>9358</v>
      </c>
      <c r="G40" s="14" t="s">
        <v>5689</v>
      </c>
      <c r="H40" s="15" t="s">
        <v>19915</v>
      </c>
      <c r="I40" s="15" t="s">
        <v>19916</v>
      </c>
    </row>
    <row r="41">
      <c r="A41" s="15" t="s">
        <v>17564</v>
      </c>
      <c r="B41" s="15" t="s">
        <v>12171</v>
      </c>
      <c r="C41" s="15" t="s">
        <v>12172</v>
      </c>
      <c r="D41" s="15" t="s">
        <v>9359</v>
      </c>
      <c r="E41" s="14" t="s">
        <v>5689</v>
      </c>
      <c r="F41" s="15" t="s">
        <v>9360</v>
      </c>
      <c r="G41" s="14" t="s">
        <v>5692</v>
      </c>
      <c r="H41" s="15" t="s">
        <v>19917</v>
      </c>
      <c r="I41" s="15" t="s">
        <v>19918</v>
      </c>
    </row>
    <row r="42">
      <c r="A42" s="15" t="s">
        <v>17565</v>
      </c>
      <c r="B42" s="15" t="s">
        <v>12175</v>
      </c>
      <c r="C42" s="15" t="s">
        <v>12176</v>
      </c>
      <c r="D42" s="15" t="s">
        <v>9362</v>
      </c>
      <c r="E42" s="14" t="s">
        <v>5692</v>
      </c>
      <c r="F42" s="15" t="s">
        <v>9363</v>
      </c>
      <c r="G42" s="14" t="s">
        <v>5694</v>
      </c>
      <c r="H42" s="15" t="s">
        <v>19919</v>
      </c>
      <c r="I42" s="15" t="s">
        <v>19920</v>
      </c>
    </row>
    <row r="43">
      <c r="A43" s="15"/>
      <c r="B43" s="15"/>
      <c r="C43" s="15"/>
      <c r="D43" s="15" t="s">
        <v>9364</v>
      </c>
      <c r="E43" s="14" t="s">
        <v>5694</v>
      </c>
      <c r="F43" s="15" t="s">
        <v>9365</v>
      </c>
      <c r="G43" s="14" t="s">
        <v>5696</v>
      </c>
      <c r="H43" s="15" t="s">
        <v>19921</v>
      </c>
      <c r="I43" s="15" t="s">
        <v>19922</v>
      </c>
    </row>
    <row r="44">
      <c r="A44" s="15" t="s">
        <v>17568</v>
      </c>
      <c r="B44" s="15" t="s">
        <v>12181</v>
      </c>
      <c r="C44" s="15" t="s">
        <v>12182</v>
      </c>
      <c r="D44" s="15" t="s">
        <v>9367</v>
      </c>
      <c r="E44" s="14" t="s">
        <v>5696</v>
      </c>
      <c r="F44" s="15" t="s">
        <v>9368</v>
      </c>
      <c r="G44" s="14" t="s">
        <v>5699</v>
      </c>
      <c r="H44" s="15" t="s">
        <v>19923</v>
      </c>
      <c r="I44" s="15" t="s">
        <v>19924</v>
      </c>
    </row>
    <row r="45">
      <c r="A45" s="15" t="s">
        <v>17570</v>
      </c>
      <c r="B45" s="15" t="s">
        <v>12183</v>
      </c>
      <c r="C45" s="15" t="s">
        <v>12184</v>
      </c>
      <c r="D45" s="15" t="s">
        <v>9370</v>
      </c>
      <c r="E45" s="14" t="s">
        <v>5699</v>
      </c>
      <c r="F45" s="15" t="s">
        <v>9371</v>
      </c>
      <c r="G45" s="14" t="s">
        <v>5701</v>
      </c>
      <c r="H45" s="15" t="s">
        <v>19925</v>
      </c>
      <c r="I45" s="15" t="s">
        <v>19926</v>
      </c>
    </row>
    <row r="46">
      <c r="A46" s="15"/>
      <c r="B46" s="15"/>
      <c r="C46" s="15"/>
      <c r="D46" s="15" t="s">
        <v>9373</v>
      </c>
      <c r="E46" s="14" t="s">
        <v>5701</v>
      </c>
      <c r="F46" s="15" t="s">
        <v>9374</v>
      </c>
      <c r="G46" s="14" t="s">
        <v>5703</v>
      </c>
      <c r="H46" s="15" t="s">
        <v>19927</v>
      </c>
      <c r="I46" s="15" t="s">
        <v>19928</v>
      </c>
    </row>
    <row r="47">
      <c r="A47" s="15" t="s">
        <v>17573</v>
      </c>
      <c r="B47" s="15" t="s">
        <v>12185</v>
      </c>
      <c r="C47" s="15" t="s">
        <v>12186</v>
      </c>
      <c r="D47" s="15" t="s">
        <v>9375</v>
      </c>
      <c r="E47" s="14" t="s">
        <v>5703</v>
      </c>
      <c r="F47" s="15" t="s">
        <v>9376</v>
      </c>
      <c r="G47" s="14" t="s">
        <v>5705</v>
      </c>
      <c r="H47" s="15" t="s">
        <v>19929</v>
      </c>
      <c r="I47" s="15" t="s">
        <v>19930</v>
      </c>
    </row>
    <row r="48">
      <c r="A48" s="15"/>
      <c r="B48" s="15"/>
      <c r="C48" s="15"/>
      <c r="D48" s="15" t="s">
        <v>9378</v>
      </c>
      <c r="E48" s="14" t="s">
        <v>5705</v>
      </c>
      <c r="F48" s="15" t="s">
        <v>9379</v>
      </c>
      <c r="G48" s="14" t="s">
        <v>5707</v>
      </c>
      <c r="H48" s="15" t="s">
        <v>19931</v>
      </c>
      <c r="I48" s="15" t="s">
        <v>19932</v>
      </c>
    </row>
    <row r="49">
      <c r="A49" s="15" t="s">
        <v>17574</v>
      </c>
      <c r="B49" s="15" t="s">
        <v>12187</v>
      </c>
      <c r="C49" s="15" t="s">
        <v>12188</v>
      </c>
      <c r="D49" s="15" t="s">
        <v>9381</v>
      </c>
      <c r="E49" s="14" t="s">
        <v>5707</v>
      </c>
      <c r="F49" s="15" t="s">
        <v>9382</v>
      </c>
      <c r="G49" s="14" t="s">
        <v>5709</v>
      </c>
      <c r="H49" s="15" t="s">
        <v>19933</v>
      </c>
      <c r="I49" s="15" t="s">
        <v>19934</v>
      </c>
    </row>
    <row r="50">
      <c r="A50" s="15" t="s">
        <v>17575</v>
      </c>
      <c r="B50" s="15" t="s">
        <v>12189</v>
      </c>
      <c r="C50" s="15" t="s">
        <v>12190</v>
      </c>
      <c r="D50" s="15" t="s">
        <v>9384</v>
      </c>
      <c r="E50" s="14" t="s">
        <v>5709</v>
      </c>
      <c r="F50" s="15" t="s">
        <v>9385</v>
      </c>
      <c r="G50" s="14" t="s">
        <v>5711</v>
      </c>
      <c r="H50" s="15" t="s">
        <v>19935</v>
      </c>
      <c r="I50" s="15" t="s">
        <v>19936</v>
      </c>
    </row>
    <row r="51">
      <c r="A51" s="15" t="s">
        <v>17576</v>
      </c>
      <c r="B51" s="15" t="s">
        <v>12193</v>
      </c>
      <c r="C51" s="15" t="s">
        <v>12194</v>
      </c>
      <c r="D51" s="15" t="s">
        <v>9387</v>
      </c>
      <c r="E51" s="14" t="s">
        <v>5711</v>
      </c>
      <c r="F51" s="15" t="s">
        <v>9388</v>
      </c>
      <c r="G51" s="14" t="s">
        <v>5714</v>
      </c>
      <c r="H51" s="15" t="s">
        <v>19937</v>
      </c>
      <c r="I51" s="15" t="s">
        <v>19938</v>
      </c>
    </row>
    <row r="52">
      <c r="A52" s="15" t="s">
        <v>17577</v>
      </c>
      <c r="B52" s="15" t="s">
        <v>12197</v>
      </c>
      <c r="C52" s="15" t="s">
        <v>12198</v>
      </c>
      <c r="D52" s="15" t="s">
        <v>9390</v>
      </c>
      <c r="E52" s="14" t="s">
        <v>5714</v>
      </c>
      <c r="F52" s="15" t="s">
        <v>9391</v>
      </c>
      <c r="G52" s="14" t="s">
        <v>5716</v>
      </c>
      <c r="H52" s="15" t="s">
        <v>19939</v>
      </c>
      <c r="I52" s="15" t="s">
        <v>19940</v>
      </c>
    </row>
    <row r="53">
      <c r="A53" s="15" t="s">
        <v>17578</v>
      </c>
      <c r="B53" s="15" t="s">
        <v>12201</v>
      </c>
      <c r="C53" s="15" t="s">
        <v>12202</v>
      </c>
      <c r="D53" s="15" t="s">
        <v>9395</v>
      </c>
      <c r="E53" s="14" t="s">
        <v>5719</v>
      </c>
      <c r="F53" s="15" t="s">
        <v>9396</v>
      </c>
      <c r="G53" s="14" t="s">
        <v>5719</v>
      </c>
      <c r="H53" s="15" t="s">
        <v>19941</v>
      </c>
      <c r="I53" s="15" t="s">
        <v>19942</v>
      </c>
    </row>
    <row r="54">
      <c r="A54" s="15" t="s">
        <v>17579</v>
      </c>
      <c r="B54" s="15" t="s">
        <v>12207</v>
      </c>
      <c r="C54" s="15" t="s">
        <v>12208</v>
      </c>
      <c r="D54" s="15" t="s">
        <v>9398</v>
      </c>
      <c r="E54" s="14" t="s">
        <v>5722</v>
      </c>
      <c r="F54" s="15" t="s">
        <v>9399</v>
      </c>
      <c r="G54" s="14" t="s">
        <v>5722</v>
      </c>
      <c r="H54" s="15" t="s">
        <v>19943</v>
      </c>
      <c r="I54" s="15" t="s">
        <v>19944</v>
      </c>
    </row>
    <row r="55">
      <c r="A55" s="15" t="s">
        <v>17580</v>
      </c>
      <c r="B55" s="15" t="s">
        <v>12211</v>
      </c>
      <c r="C55" s="15" t="s">
        <v>12212</v>
      </c>
      <c r="D55" s="15" t="s">
        <v>9401</v>
      </c>
      <c r="E55" s="14" t="s">
        <v>5724</v>
      </c>
      <c r="F55" s="15" t="s">
        <v>9402</v>
      </c>
      <c r="G55" s="14" t="s">
        <v>5724</v>
      </c>
      <c r="H55" s="15" t="s">
        <v>19945</v>
      </c>
      <c r="I55" s="15" t="s">
        <v>19946</v>
      </c>
    </row>
    <row r="56">
      <c r="A56" s="15" t="s">
        <v>17581</v>
      </c>
      <c r="B56" s="15" t="s">
        <v>12215</v>
      </c>
      <c r="C56" s="15" t="s">
        <v>12216</v>
      </c>
      <c r="D56" s="15" t="s">
        <v>9404</v>
      </c>
      <c r="E56" s="14" t="s">
        <v>5726</v>
      </c>
      <c r="F56" s="15" t="s">
        <v>9405</v>
      </c>
      <c r="G56" s="14" t="s">
        <v>5726</v>
      </c>
      <c r="H56" s="15" t="s">
        <v>19947</v>
      </c>
      <c r="I56" s="15" t="s">
        <v>19948</v>
      </c>
    </row>
    <row r="57">
      <c r="A57" s="15" t="s">
        <v>17582</v>
      </c>
      <c r="B57" s="15" t="s">
        <v>12219</v>
      </c>
      <c r="C57" s="15" t="s">
        <v>12220</v>
      </c>
      <c r="D57" s="15" t="s">
        <v>9407</v>
      </c>
      <c r="E57" s="14" t="s">
        <v>5729</v>
      </c>
      <c r="F57" s="15" t="s">
        <v>9408</v>
      </c>
      <c r="G57" s="14" t="s">
        <v>5729</v>
      </c>
      <c r="H57" s="15" t="s">
        <v>19949</v>
      </c>
      <c r="I57" s="15" t="s">
        <v>19950</v>
      </c>
    </row>
    <row r="58">
      <c r="A58" s="15" t="s">
        <v>17583</v>
      </c>
      <c r="B58" s="15" t="s">
        <v>12223</v>
      </c>
      <c r="C58" s="15" t="s">
        <v>12224</v>
      </c>
      <c r="D58" s="15" t="s">
        <v>9410</v>
      </c>
      <c r="E58" s="14" t="s">
        <v>5731</v>
      </c>
      <c r="F58" s="15" t="s">
        <v>9411</v>
      </c>
      <c r="G58" s="14" t="s">
        <v>5731</v>
      </c>
      <c r="H58" s="15" t="s">
        <v>19951</v>
      </c>
      <c r="I58" s="15" t="s">
        <v>19952</v>
      </c>
    </row>
    <row r="59">
      <c r="A59" s="15" t="s">
        <v>17584</v>
      </c>
      <c r="B59" s="15" t="s">
        <v>12227</v>
      </c>
      <c r="C59" s="15" t="s">
        <v>12228</v>
      </c>
      <c r="D59" s="15" t="s">
        <v>9412</v>
      </c>
      <c r="E59" s="14" t="s">
        <v>5733</v>
      </c>
      <c r="F59" s="15" t="s">
        <v>9413</v>
      </c>
      <c r="G59" s="14" t="s">
        <v>5733</v>
      </c>
      <c r="H59" s="15" t="s">
        <v>19953</v>
      </c>
      <c r="I59" s="15" t="s">
        <v>19954</v>
      </c>
    </row>
    <row r="60">
      <c r="A60" s="15" t="s">
        <v>17585</v>
      </c>
      <c r="B60" s="15" t="s">
        <v>12231</v>
      </c>
      <c r="C60" s="15" t="s">
        <v>12232</v>
      </c>
      <c r="D60" s="15" t="s">
        <v>9415</v>
      </c>
      <c r="E60" s="14" t="s">
        <v>5735</v>
      </c>
      <c r="F60" s="15" t="s">
        <v>9416</v>
      </c>
      <c r="G60" s="14" t="s">
        <v>5735</v>
      </c>
      <c r="H60" s="15" t="s">
        <v>19955</v>
      </c>
      <c r="I60" s="15" t="s">
        <v>19956</v>
      </c>
    </row>
    <row r="61">
      <c r="A61" s="15" t="s">
        <v>17586</v>
      </c>
      <c r="B61" s="15" t="s">
        <v>12235</v>
      </c>
      <c r="C61" s="15" t="s">
        <v>12236</v>
      </c>
      <c r="D61" s="15" t="s">
        <v>9418</v>
      </c>
      <c r="E61" s="14" t="s">
        <v>5738</v>
      </c>
      <c r="F61" s="15" t="s">
        <v>9419</v>
      </c>
      <c r="G61" s="14" t="s">
        <v>5738</v>
      </c>
      <c r="H61" s="15" t="s">
        <v>19957</v>
      </c>
      <c r="I61" s="15" t="s">
        <v>19958</v>
      </c>
    </row>
    <row r="62">
      <c r="A62" s="15" t="s">
        <v>17587</v>
      </c>
      <c r="B62" s="15" t="s">
        <v>12239</v>
      </c>
      <c r="C62" s="15" t="s">
        <v>12240</v>
      </c>
      <c r="D62" s="15" t="s">
        <v>9421</v>
      </c>
      <c r="E62" s="14" t="s">
        <v>5740</v>
      </c>
      <c r="F62" s="15" t="s">
        <v>9422</v>
      </c>
      <c r="G62" s="14" t="s">
        <v>5740</v>
      </c>
      <c r="H62" s="15" t="s">
        <v>19959</v>
      </c>
      <c r="I62" s="15" t="s">
        <v>19960</v>
      </c>
    </row>
    <row r="63">
      <c r="A63" s="15" t="s">
        <v>17588</v>
      </c>
      <c r="B63" s="15" t="s">
        <v>12243</v>
      </c>
      <c r="C63" s="15" t="s">
        <v>12244</v>
      </c>
      <c r="D63" s="15" t="s">
        <v>9424</v>
      </c>
      <c r="E63" s="14" t="s">
        <v>5742</v>
      </c>
      <c r="F63" s="15" t="s">
        <v>9425</v>
      </c>
      <c r="G63" s="14" t="s">
        <v>5742</v>
      </c>
      <c r="H63" s="15" t="s">
        <v>19961</v>
      </c>
      <c r="I63" s="15" t="s">
        <v>19962</v>
      </c>
    </row>
    <row r="64">
      <c r="A64" s="15" t="s">
        <v>17589</v>
      </c>
      <c r="B64" s="15" t="s">
        <v>12247</v>
      </c>
      <c r="C64" s="15" t="s">
        <v>12248</v>
      </c>
      <c r="D64" s="15" t="s">
        <v>9426</v>
      </c>
      <c r="E64" s="14" t="s">
        <v>5744</v>
      </c>
      <c r="F64" s="15" t="s">
        <v>9427</v>
      </c>
      <c r="G64" s="14" t="s">
        <v>5744</v>
      </c>
      <c r="H64" s="15" t="s">
        <v>19963</v>
      </c>
      <c r="I64" s="15" t="s">
        <v>19964</v>
      </c>
    </row>
    <row r="65">
      <c r="A65" s="15" t="s">
        <v>17590</v>
      </c>
      <c r="B65" s="15" t="s">
        <v>12251</v>
      </c>
      <c r="C65" s="15" t="s">
        <v>12252</v>
      </c>
      <c r="D65" s="15" t="s">
        <v>9429</v>
      </c>
      <c r="E65" s="14" t="s">
        <v>5746</v>
      </c>
      <c r="F65" s="15" t="s">
        <v>9430</v>
      </c>
      <c r="G65" s="30"/>
      <c r="J65" s="15" t="s">
        <v>19870</v>
      </c>
    </row>
    <row r="66">
      <c r="A66" s="15" t="s">
        <v>17591</v>
      </c>
      <c r="B66" s="15" t="s">
        <v>12255</v>
      </c>
      <c r="C66" s="15" t="s">
        <v>12256</v>
      </c>
      <c r="D66" s="15" t="s">
        <v>9432</v>
      </c>
      <c r="E66" s="14" t="s">
        <v>5749</v>
      </c>
      <c r="F66" s="15" t="s">
        <v>9433</v>
      </c>
      <c r="G66" s="14" t="s">
        <v>5749</v>
      </c>
      <c r="H66" s="15" t="s">
        <v>19965</v>
      </c>
      <c r="I66" s="15" t="s">
        <v>19966</v>
      </c>
    </row>
    <row r="67">
      <c r="A67" s="15" t="s">
        <v>17592</v>
      </c>
      <c r="B67" s="15" t="s">
        <v>12259</v>
      </c>
      <c r="C67" s="15" t="s">
        <v>12260</v>
      </c>
      <c r="D67" s="15" t="s">
        <v>9435</v>
      </c>
      <c r="E67" s="14" t="s">
        <v>5751</v>
      </c>
      <c r="F67" s="15" t="s">
        <v>9436</v>
      </c>
      <c r="G67" s="14" t="s">
        <v>5751</v>
      </c>
      <c r="H67" s="15" t="s">
        <v>19967</v>
      </c>
      <c r="I67" s="15" t="s">
        <v>19968</v>
      </c>
    </row>
    <row r="68">
      <c r="A68" s="15" t="s">
        <v>17593</v>
      </c>
      <c r="B68" s="15" t="s">
        <v>12263</v>
      </c>
      <c r="C68" s="15" t="s">
        <v>12264</v>
      </c>
      <c r="D68" s="15" t="s">
        <v>9437</v>
      </c>
      <c r="E68" s="14" t="s">
        <v>5753</v>
      </c>
      <c r="F68" s="15" t="s">
        <v>9438</v>
      </c>
      <c r="G68" s="14" t="s">
        <v>5753</v>
      </c>
      <c r="H68" s="15" t="s">
        <v>19969</v>
      </c>
      <c r="I68" s="15" t="s">
        <v>19970</v>
      </c>
    </row>
    <row r="69">
      <c r="A69" s="15" t="s">
        <v>17594</v>
      </c>
      <c r="B69" s="15" t="s">
        <v>12267</v>
      </c>
      <c r="C69" s="15" t="s">
        <v>12268</v>
      </c>
      <c r="D69" s="15" t="s">
        <v>9439</v>
      </c>
      <c r="E69" s="14" t="s">
        <v>5755</v>
      </c>
      <c r="F69" s="15" t="s">
        <v>9440</v>
      </c>
      <c r="G69" s="14" t="s">
        <v>5755</v>
      </c>
      <c r="H69" s="15" t="s">
        <v>19971</v>
      </c>
      <c r="I69" s="15" t="s">
        <v>19972</v>
      </c>
    </row>
    <row r="70">
      <c r="D70" s="15" t="s">
        <v>9441</v>
      </c>
      <c r="E70" s="14" t="s">
        <v>5758</v>
      </c>
      <c r="F70" s="15" t="s">
        <v>9442</v>
      </c>
      <c r="G70" s="30"/>
      <c r="J70" s="15" t="s">
        <v>19870</v>
      </c>
    </row>
    <row r="71">
      <c r="D71" s="15" t="s">
        <v>9444</v>
      </c>
      <c r="E71" s="14" t="s">
        <v>5760</v>
      </c>
      <c r="F71" s="15" t="s">
        <v>9445</v>
      </c>
      <c r="G71" s="30"/>
      <c r="J71" s="15" t="s">
        <v>19870</v>
      </c>
    </row>
    <row r="72">
      <c r="A72" s="15" t="s">
        <v>17595</v>
      </c>
      <c r="B72" s="15" t="s">
        <v>519</v>
      </c>
      <c r="C72" s="15" t="s">
        <v>9448</v>
      </c>
      <c r="D72" s="15" t="s">
        <v>9447</v>
      </c>
      <c r="E72" s="14" t="s">
        <v>5762</v>
      </c>
      <c r="F72" s="15" t="s">
        <v>9448</v>
      </c>
      <c r="G72" s="30"/>
      <c r="J72" s="15" t="s">
        <v>19870</v>
      </c>
    </row>
    <row r="73">
      <c r="D73" s="15" t="s">
        <v>9449</v>
      </c>
      <c r="E73" s="14" t="s">
        <v>5765</v>
      </c>
      <c r="F73" s="15" t="s">
        <v>9450</v>
      </c>
      <c r="G73" s="30"/>
      <c r="J73" s="15" t="s">
        <v>19870</v>
      </c>
    </row>
    <row r="74">
      <c r="A74" s="15" t="s">
        <v>17596</v>
      </c>
      <c r="B74" s="15" t="s">
        <v>534</v>
      </c>
      <c r="C74" s="15" t="s">
        <v>12279</v>
      </c>
      <c r="D74" s="15" t="s">
        <v>9451</v>
      </c>
      <c r="E74" s="14" t="s">
        <v>5767</v>
      </c>
      <c r="F74" s="15" t="s">
        <v>9452</v>
      </c>
      <c r="G74" s="30"/>
      <c r="J74" s="15" t="s">
        <v>19870</v>
      </c>
    </row>
    <row r="75">
      <c r="A75" s="15" t="s">
        <v>17597</v>
      </c>
      <c r="B75" s="15" t="s">
        <v>12282</v>
      </c>
      <c r="C75" s="15" t="s">
        <v>12283</v>
      </c>
      <c r="D75" s="15" t="s">
        <v>9453</v>
      </c>
      <c r="E75" s="14" t="s">
        <v>5769</v>
      </c>
      <c r="F75" s="15" t="s">
        <v>9454</v>
      </c>
      <c r="G75" s="30"/>
      <c r="J75" s="15" t="s">
        <v>19870</v>
      </c>
    </row>
    <row r="76">
      <c r="A76" s="15" t="s">
        <v>17598</v>
      </c>
      <c r="B76" s="15" t="s">
        <v>550</v>
      </c>
      <c r="C76" s="15" t="s">
        <v>12286</v>
      </c>
      <c r="D76" s="15" t="s">
        <v>9455</v>
      </c>
      <c r="E76" s="14" t="s">
        <v>5772</v>
      </c>
      <c r="F76" s="15" t="s">
        <v>9456</v>
      </c>
      <c r="G76" s="14" t="s">
        <v>5772</v>
      </c>
      <c r="H76" s="15" t="s">
        <v>19973</v>
      </c>
      <c r="I76" s="15" t="s">
        <v>19974</v>
      </c>
    </row>
    <row r="77">
      <c r="A77" s="15" t="s">
        <v>17599</v>
      </c>
      <c r="B77" s="15" t="s">
        <v>12288</v>
      </c>
      <c r="C77" s="15" t="s">
        <v>12289</v>
      </c>
      <c r="D77" s="15" t="s">
        <v>9460</v>
      </c>
      <c r="E77" s="14" t="s">
        <v>15662</v>
      </c>
      <c r="F77" s="15" t="s">
        <v>15663</v>
      </c>
      <c r="G77" s="30"/>
      <c r="J77" s="15" t="s">
        <v>19870</v>
      </c>
    </row>
    <row r="78">
      <c r="A78" s="15" t="s">
        <v>17600</v>
      </c>
      <c r="B78" s="15" t="s">
        <v>12294</v>
      </c>
      <c r="C78" s="15" t="s">
        <v>12295</v>
      </c>
      <c r="D78" s="15" t="s">
        <v>9463</v>
      </c>
      <c r="E78" s="14" t="s">
        <v>5777</v>
      </c>
      <c r="F78" s="15" t="s">
        <v>9464</v>
      </c>
      <c r="G78" s="14" t="s">
        <v>5777</v>
      </c>
      <c r="H78" s="15" t="s">
        <v>19975</v>
      </c>
      <c r="I78" s="15" t="s">
        <v>19976</v>
      </c>
    </row>
    <row r="79">
      <c r="A79" s="15" t="s">
        <v>17601</v>
      </c>
      <c r="B79" s="15" t="s">
        <v>12296</v>
      </c>
      <c r="C79" s="15" t="s">
        <v>12297</v>
      </c>
      <c r="D79" s="15" t="s">
        <v>9465</v>
      </c>
      <c r="E79" s="14" t="s">
        <v>5780</v>
      </c>
      <c r="F79" s="15" t="s">
        <v>9466</v>
      </c>
      <c r="G79" s="14" t="s">
        <v>5780</v>
      </c>
      <c r="H79" s="15" t="s">
        <v>19977</v>
      </c>
      <c r="I79" s="15" t="s">
        <v>19978</v>
      </c>
    </row>
    <row r="80">
      <c r="A80" s="15" t="s">
        <v>17602</v>
      </c>
      <c r="B80" s="15" t="s">
        <v>12300</v>
      </c>
      <c r="C80" s="15" t="s">
        <v>12301</v>
      </c>
      <c r="D80" s="15" t="s">
        <v>9468</v>
      </c>
      <c r="E80" s="14" t="s">
        <v>5782</v>
      </c>
      <c r="F80" s="15" t="s">
        <v>9469</v>
      </c>
      <c r="G80" s="14" t="s">
        <v>5782</v>
      </c>
      <c r="H80" s="15" t="s">
        <v>19979</v>
      </c>
      <c r="I80" s="15" t="s">
        <v>19980</v>
      </c>
    </row>
    <row r="81">
      <c r="A81" s="15" t="s">
        <v>17603</v>
      </c>
      <c r="B81" s="15" t="s">
        <v>12304</v>
      </c>
      <c r="C81" s="15" t="s">
        <v>12305</v>
      </c>
      <c r="D81" s="15" t="s">
        <v>9470</v>
      </c>
      <c r="E81" s="14" t="s">
        <v>5785</v>
      </c>
      <c r="F81" s="15" t="s">
        <v>9471</v>
      </c>
      <c r="G81" s="14" t="s">
        <v>5785</v>
      </c>
      <c r="H81" s="15" t="s">
        <v>19981</v>
      </c>
      <c r="I81" s="15" t="s">
        <v>19982</v>
      </c>
    </row>
    <row r="82">
      <c r="A82" s="15" t="s">
        <v>17604</v>
      </c>
      <c r="B82" s="15" t="s">
        <v>12308</v>
      </c>
      <c r="C82" s="15" t="s">
        <v>12309</v>
      </c>
      <c r="D82" s="15" t="s">
        <v>9473</v>
      </c>
      <c r="E82" s="14" t="s">
        <v>5788</v>
      </c>
      <c r="F82" s="15" t="s">
        <v>9474</v>
      </c>
      <c r="G82" s="14" t="s">
        <v>5788</v>
      </c>
      <c r="H82" s="15" t="s">
        <v>19983</v>
      </c>
      <c r="I82" s="15" t="s">
        <v>19984</v>
      </c>
    </row>
    <row r="83">
      <c r="D83" s="15" t="s">
        <v>9475</v>
      </c>
      <c r="E83" s="14" t="s">
        <v>5791</v>
      </c>
      <c r="F83" s="15" t="s">
        <v>9476</v>
      </c>
      <c r="G83" s="14" t="s">
        <v>5791</v>
      </c>
      <c r="H83" s="15" t="s">
        <v>19985</v>
      </c>
      <c r="I83" s="15" t="s">
        <v>19986</v>
      </c>
    </row>
    <row r="84">
      <c r="D84" s="15" t="s">
        <v>9478</v>
      </c>
      <c r="E84" s="14" t="s">
        <v>5793</v>
      </c>
      <c r="F84" s="15" t="s">
        <v>9479</v>
      </c>
      <c r="G84" s="14" t="s">
        <v>5793</v>
      </c>
      <c r="H84" s="15" t="s">
        <v>19987</v>
      </c>
      <c r="I84" s="15" t="s">
        <v>19988</v>
      </c>
    </row>
    <row r="85">
      <c r="D85" s="15" t="s">
        <v>9481</v>
      </c>
      <c r="E85" s="14" t="s">
        <v>5795</v>
      </c>
      <c r="F85" s="15" t="s">
        <v>9482</v>
      </c>
      <c r="G85" s="14" t="s">
        <v>5795</v>
      </c>
      <c r="H85" s="15" t="s">
        <v>19989</v>
      </c>
      <c r="I85" s="15" t="s">
        <v>19990</v>
      </c>
    </row>
    <row r="86">
      <c r="D86" s="15" t="s">
        <v>9484</v>
      </c>
      <c r="E86" s="14" t="s">
        <v>5797</v>
      </c>
      <c r="F86" s="15" t="s">
        <v>9485</v>
      </c>
      <c r="G86" s="14" t="s">
        <v>5797</v>
      </c>
      <c r="H86" s="15" t="s">
        <v>19991</v>
      </c>
      <c r="I86" s="15" t="s">
        <v>19992</v>
      </c>
    </row>
    <row r="87">
      <c r="A87" s="15" t="s">
        <v>17605</v>
      </c>
      <c r="B87" s="15" t="s">
        <v>12318</v>
      </c>
      <c r="C87" s="15" t="s">
        <v>12319</v>
      </c>
      <c r="D87" s="15" t="s">
        <v>9487</v>
      </c>
      <c r="E87" s="14" t="s">
        <v>5800</v>
      </c>
      <c r="F87" s="15" t="s">
        <v>9488</v>
      </c>
      <c r="G87" s="14" t="s">
        <v>5800</v>
      </c>
      <c r="H87" s="15" t="s">
        <v>19993</v>
      </c>
      <c r="I87" s="15" t="s">
        <v>19994</v>
      </c>
    </row>
    <row r="88">
      <c r="D88" s="15" t="s">
        <v>9490</v>
      </c>
      <c r="E88" s="14" t="s">
        <v>5803</v>
      </c>
      <c r="F88" s="15" t="s">
        <v>9491</v>
      </c>
      <c r="G88" s="14" t="s">
        <v>5803</v>
      </c>
      <c r="H88" s="15" t="s">
        <v>19995</v>
      </c>
      <c r="I88" s="15" t="s">
        <v>19996</v>
      </c>
    </row>
    <row r="89">
      <c r="D89" s="15" t="s">
        <v>9492</v>
      </c>
      <c r="E89" s="14" t="s">
        <v>5805</v>
      </c>
      <c r="F89" s="15" t="s">
        <v>9493</v>
      </c>
      <c r="G89" s="14" t="s">
        <v>5805</v>
      </c>
      <c r="H89" s="15" t="s">
        <v>19997</v>
      </c>
      <c r="I89" s="15" t="s">
        <v>19998</v>
      </c>
    </row>
    <row r="90">
      <c r="A90" s="15" t="s">
        <v>17606</v>
      </c>
      <c r="B90" s="15" t="s">
        <v>649</v>
      </c>
      <c r="C90" s="15" t="s">
        <v>12326</v>
      </c>
      <c r="D90" s="15" t="s">
        <v>9495</v>
      </c>
      <c r="E90" s="14" t="s">
        <v>5807</v>
      </c>
      <c r="F90" s="15" t="s">
        <v>9496</v>
      </c>
      <c r="G90" s="14" t="s">
        <v>5807</v>
      </c>
      <c r="H90" s="15" t="s">
        <v>19999</v>
      </c>
      <c r="I90" s="15" t="s">
        <v>20000</v>
      </c>
    </row>
    <row r="91">
      <c r="D91" s="15" t="s">
        <v>9498</v>
      </c>
      <c r="E91" s="14" t="s">
        <v>5810</v>
      </c>
      <c r="F91" s="15" t="s">
        <v>9499</v>
      </c>
      <c r="G91" s="14" t="s">
        <v>5810</v>
      </c>
      <c r="H91" s="15" t="s">
        <v>20001</v>
      </c>
      <c r="I91" s="15" t="s">
        <v>20002</v>
      </c>
    </row>
    <row r="92">
      <c r="A92" s="15" t="s">
        <v>17607</v>
      </c>
      <c r="B92" s="15" t="s">
        <v>12327</v>
      </c>
      <c r="C92" s="15" t="s">
        <v>12328</v>
      </c>
      <c r="D92" s="15" t="s">
        <v>9501</v>
      </c>
      <c r="E92" s="14" t="s">
        <v>5812</v>
      </c>
      <c r="F92" s="15" t="s">
        <v>9502</v>
      </c>
      <c r="G92" s="14" t="s">
        <v>5812</v>
      </c>
      <c r="H92" s="15" t="s">
        <v>20003</v>
      </c>
      <c r="I92" s="15" t="s">
        <v>20004</v>
      </c>
    </row>
    <row r="93">
      <c r="D93" s="15" t="s">
        <v>9503</v>
      </c>
      <c r="E93" s="14" t="s">
        <v>5815</v>
      </c>
      <c r="F93" s="15" t="s">
        <v>9504</v>
      </c>
      <c r="G93" s="14" t="s">
        <v>5815</v>
      </c>
      <c r="H93" s="15" t="s">
        <v>20005</v>
      </c>
      <c r="I93" s="15" t="s">
        <v>20006</v>
      </c>
    </row>
    <row r="94">
      <c r="D94" s="15" t="s">
        <v>9506</v>
      </c>
      <c r="E94" s="14" t="s">
        <v>5817</v>
      </c>
      <c r="F94" s="15" t="s">
        <v>9507</v>
      </c>
      <c r="G94" s="14" t="s">
        <v>5817</v>
      </c>
      <c r="H94" s="15" t="s">
        <v>20007</v>
      </c>
      <c r="I94" s="15" t="s">
        <v>20008</v>
      </c>
    </row>
    <row r="95">
      <c r="A95" s="15" t="s">
        <v>17608</v>
      </c>
      <c r="B95" s="15" t="s">
        <v>12335</v>
      </c>
      <c r="C95" s="15" t="s">
        <v>12336</v>
      </c>
      <c r="D95" s="15" t="s">
        <v>9508</v>
      </c>
      <c r="E95" s="14" t="s">
        <v>5819</v>
      </c>
      <c r="F95" s="15" t="s">
        <v>9509</v>
      </c>
      <c r="G95" s="14" t="s">
        <v>5819</v>
      </c>
      <c r="H95" s="15" t="s">
        <v>20009</v>
      </c>
      <c r="I95" s="15" t="s">
        <v>20010</v>
      </c>
    </row>
    <row r="96">
      <c r="D96" s="15" t="s">
        <v>9510</v>
      </c>
      <c r="E96" s="14" t="s">
        <v>5822</v>
      </c>
      <c r="F96" s="15" t="s">
        <v>9511</v>
      </c>
      <c r="G96" s="14" t="s">
        <v>5822</v>
      </c>
      <c r="H96" s="15" t="s">
        <v>20011</v>
      </c>
      <c r="I96" s="15" t="s">
        <v>20012</v>
      </c>
    </row>
    <row r="97">
      <c r="D97" s="15" t="s">
        <v>9513</v>
      </c>
      <c r="E97" s="14" t="s">
        <v>5824</v>
      </c>
      <c r="F97" s="15" t="s">
        <v>9514</v>
      </c>
      <c r="G97" s="14" t="s">
        <v>5824</v>
      </c>
      <c r="H97" s="15" t="s">
        <v>20013</v>
      </c>
      <c r="I97" s="15" t="s">
        <v>20014</v>
      </c>
    </row>
    <row r="98">
      <c r="D98" s="15" t="s">
        <v>9516</v>
      </c>
      <c r="E98" s="14" t="s">
        <v>5826</v>
      </c>
      <c r="F98" s="15" t="s">
        <v>9517</v>
      </c>
      <c r="G98" s="14" t="s">
        <v>5826</v>
      </c>
      <c r="H98" s="15" t="s">
        <v>20015</v>
      </c>
      <c r="I98" s="15" t="s">
        <v>20016</v>
      </c>
    </row>
    <row r="99">
      <c r="D99" s="15" t="s">
        <v>9519</v>
      </c>
      <c r="E99" s="14" t="s">
        <v>5828</v>
      </c>
      <c r="F99" s="15" t="s">
        <v>9520</v>
      </c>
      <c r="G99" s="14"/>
      <c r="J99" s="15" t="s">
        <v>19870</v>
      </c>
    </row>
    <row r="100">
      <c r="A100" s="15" t="s">
        <v>17609</v>
      </c>
      <c r="B100" s="15" t="s">
        <v>12347</v>
      </c>
      <c r="C100" s="15" t="s">
        <v>9522</v>
      </c>
      <c r="D100" s="15" t="s">
        <v>9521</v>
      </c>
      <c r="E100" s="14" t="s">
        <v>5830</v>
      </c>
      <c r="F100" s="15" t="s">
        <v>9522</v>
      </c>
      <c r="G100" s="14"/>
      <c r="J100" s="15" t="s">
        <v>19870</v>
      </c>
    </row>
    <row r="101">
      <c r="D101" s="15" t="s">
        <v>9523</v>
      </c>
      <c r="E101" s="14" t="s">
        <v>5833</v>
      </c>
      <c r="F101" s="15" t="s">
        <v>9524</v>
      </c>
      <c r="G101" s="14"/>
      <c r="J101" s="15" t="s">
        <v>19870</v>
      </c>
    </row>
    <row r="102">
      <c r="D102" s="15" t="s">
        <v>9525</v>
      </c>
      <c r="E102" s="14" t="s">
        <v>5835</v>
      </c>
      <c r="F102" s="15" t="s">
        <v>9526</v>
      </c>
      <c r="G102" s="14"/>
      <c r="J102" s="15" t="s">
        <v>19870</v>
      </c>
    </row>
    <row r="103">
      <c r="A103" s="15" t="s">
        <v>17610</v>
      </c>
      <c r="B103" s="15" t="s">
        <v>12350</v>
      </c>
      <c r="C103" s="15" t="s">
        <v>12351</v>
      </c>
      <c r="D103" s="15" t="s">
        <v>9527</v>
      </c>
      <c r="E103" s="14" t="s">
        <v>5837</v>
      </c>
      <c r="F103" s="15" t="s">
        <v>9528</v>
      </c>
      <c r="G103" s="14" t="s">
        <v>5837</v>
      </c>
      <c r="H103" s="15" t="s">
        <v>20017</v>
      </c>
      <c r="I103" s="15" t="s">
        <v>20018</v>
      </c>
    </row>
    <row r="104">
      <c r="A104" s="15" t="s">
        <v>17611</v>
      </c>
      <c r="B104" s="15" t="s">
        <v>12354</v>
      </c>
      <c r="C104" s="15" t="s">
        <v>12355</v>
      </c>
      <c r="D104" s="15" t="s">
        <v>9529</v>
      </c>
      <c r="E104" s="14" t="s">
        <v>5840</v>
      </c>
      <c r="F104" s="15" t="s">
        <v>9530</v>
      </c>
      <c r="G104" s="14" t="s">
        <v>5840</v>
      </c>
      <c r="H104" s="15" t="s">
        <v>20019</v>
      </c>
      <c r="I104" s="15" t="s">
        <v>20020</v>
      </c>
    </row>
    <row r="105">
      <c r="A105" s="15" t="s">
        <v>17612</v>
      </c>
      <c r="B105" s="15" t="s">
        <v>12358</v>
      </c>
      <c r="C105" s="15" t="s">
        <v>12359</v>
      </c>
      <c r="D105" s="15" t="s">
        <v>9533</v>
      </c>
      <c r="E105" s="14" t="s">
        <v>5843</v>
      </c>
      <c r="F105" s="15" t="s">
        <v>9534</v>
      </c>
      <c r="G105" s="14" t="s">
        <v>5843</v>
      </c>
      <c r="H105" s="15" t="s">
        <v>20021</v>
      </c>
      <c r="I105" s="15" t="s">
        <v>20022</v>
      </c>
    </row>
    <row r="106">
      <c r="A106" s="15" t="s">
        <v>17613</v>
      </c>
      <c r="B106" s="15" t="s">
        <v>12362</v>
      </c>
      <c r="C106" s="15" t="s">
        <v>12363</v>
      </c>
      <c r="D106" s="15" t="s">
        <v>9536</v>
      </c>
      <c r="E106" s="14" t="s">
        <v>5846</v>
      </c>
      <c r="F106" s="15" t="s">
        <v>9537</v>
      </c>
      <c r="G106" s="14" t="s">
        <v>5846</v>
      </c>
      <c r="H106" s="15" t="s">
        <v>20023</v>
      </c>
      <c r="I106" s="15" t="s">
        <v>20024</v>
      </c>
    </row>
    <row r="107">
      <c r="A107" s="15" t="s">
        <v>17614</v>
      </c>
      <c r="B107" s="15" t="s">
        <v>12366</v>
      </c>
      <c r="C107" s="15" t="s">
        <v>12367</v>
      </c>
      <c r="D107" s="15" t="s">
        <v>9541</v>
      </c>
      <c r="E107" s="14" t="s">
        <v>5849</v>
      </c>
      <c r="F107" s="15" t="s">
        <v>9542</v>
      </c>
      <c r="G107" s="14" t="s">
        <v>5849</v>
      </c>
      <c r="H107" s="15" t="s">
        <v>20025</v>
      </c>
      <c r="I107" s="15" t="s">
        <v>20026</v>
      </c>
    </row>
    <row r="108">
      <c r="A108" s="15" t="s">
        <v>17615</v>
      </c>
      <c r="B108" s="15" t="s">
        <v>12370</v>
      </c>
      <c r="C108" s="15" t="s">
        <v>12371</v>
      </c>
      <c r="D108" s="15" t="s">
        <v>9544</v>
      </c>
      <c r="E108" s="14" t="s">
        <v>5852</v>
      </c>
      <c r="F108" s="15" t="s">
        <v>9545</v>
      </c>
      <c r="G108" s="14" t="s">
        <v>5852</v>
      </c>
      <c r="H108" s="15" t="s">
        <v>20027</v>
      </c>
      <c r="I108" s="15" t="s">
        <v>20028</v>
      </c>
    </row>
    <row r="109">
      <c r="A109" s="15" t="s">
        <v>17616</v>
      </c>
      <c r="B109" s="15" t="s">
        <v>12374</v>
      </c>
      <c r="C109" s="15" t="s">
        <v>12375</v>
      </c>
      <c r="D109" s="15" t="s">
        <v>9547</v>
      </c>
      <c r="E109" s="14" t="s">
        <v>5855</v>
      </c>
      <c r="F109" s="15" t="s">
        <v>9548</v>
      </c>
      <c r="G109" s="14" t="s">
        <v>5855</v>
      </c>
      <c r="H109" s="15" t="s">
        <v>20029</v>
      </c>
      <c r="I109" s="15" t="s">
        <v>20030</v>
      </c>
    </row>
    <row r="110">
      <c r="A110" s="15" t="s">
        <v>17617</v>
      </c>
      <c r="B110" s="15" t="s">
        <v>12378</v>
      </c>
      <c r="C110" s="15" t="s">
        <v>12379</v>
      </c>
      <c r="D110" s="15" t="s">
        <v>9550</v>
      </c>
      <c r="E110" s="14" t="s">
        <v>5858</v>
      </c>
      <c r="F110" s="15" t="s">
        <v>9551</v>
      </c>
      <c r="G110" s="14" t="s">
        <v>5858</v>
      </c>
      <c r="H110" s="15" t="s">
        <v>20031</v>
      </c>
      <c r="I110" s="15" t="s">
        <v>20032</v>
      </c>
    </row>
    <row r="111">
      <c r="A111" s="15" t="s">
        <v>17618</v>
      </c>
      <c r="B111" s="15" t="s">
        <v>12380</v>
      </c>
      <c r="C111" s="15" t="s">
        <v>12381</v>
      </c>
      <c r="D111" s="15" t="s">
        <v>9562</v>
      </c>
      <c r="E111" s="14" t="s">
        <v>5861</v>
      </c>
      <c r="F111" s="15" t="s">
        <v>9563</v>
      </c>
      <c r="G111" s="30" t="s">
        <v>5861</v>
      </c>
      <c r="J111" s="15" t="s">
        <v>19870</v>
      </c>
    </row>
    <row r="112">
      <c r="A112" s="15" t="s">
        <v>17619</v>
      </c>
      <c r="B112" s="15" t="s">
        <v>12384</v>
      </c>
      <c r="C112" s="15" t="s">
        <v>12385</v>
      </c>
      <c r="D112" s="15" t="s">
        <v>9553</v>
      </c>
      <c r="E112" s="14" t="s">
        <v>5863</v>
      </c>
      <c r="F112" s="15" t="s">
        <v>9554</v>
      </c>
      <c r="G112" s="14" t="s">
        <v>5863</v>
      </c>
      <c r="H112" s="15" t="s">
        <v>20033</v>
      </c>
      <c r="I112" s="15" t="s">
        <v>20034</v>
      </c>
    </row>
    <row r="113">
      <c r="A113" s="15" t="s">
        <v>17620</v>
      </c>
      <c r="B113" s="15" t="s">
        <v>12388</v>
      </c>
      <c r="C113" s="15" t="s">
        <v>12389</v>
      </c>
      <c r="D113" s="15" t="s">
        <v>9556</v>
      </c>
      <c r="E113" s="14" t="s">
        <v>5866</v>
      </c>
      <c r="F113" s="15" t="s">
        <v>9557</v>
      </c>
      <c r="G113" s="14" t="s">
        <v>5866</v>
      </c>
      <c r="H113" s="15" t="s">
        <v>20035</v>
      </c>
      <c r="I113" s="15" t="s">
        <v>20036</v>
      </c>
    </row>
    <row r="114">
      <c r="D114" s="15" t="s">
        <v>9559</v>
      </c>
      <c r="E114" s="14" t="s">
        <v>5869</v>
      </c>
      <c r="F114" s="15" t="s">
        <v>9560</v>
      </c>
      <c r="G114" s="14" t="s">
        <v>5869</v>
      </c>
      <c r="H114" s="15" t="s">
        <v>20037</v>
      </c>
      <c r="I114" s="15" t="s">
        <v>20038</v>
      </c>
    </row>
    <row r="115">
      <c r="A115" s="15" t="s">
        <v>17621</v>
      </c>
      <c r="B115" s="15" t="s">
        <v>12394</v>
      </c>
      <c r="C115" s="15" t="s">
        <v>12395</v>
      </c>
      <c r="D115" s="15" t="s">
        <v>9565</v>
      </c>
      <c r="E115" s="14" t="s">
        <v>5872</v>
      </c>
      <c r="F115" s="15" t="s">
        <v>9566</v>
      </c>
      <c r="G115" s="14" t="s">
        <v>5872</v>
      </c>
      <c r="H115" s="15" t="s">
        <v>20039</v>
      </c>
      <c r="I115" s="15" t="s">
        <v>20040</v>
      </c>
    </row>
    <row r="116">
      <c r="A116" s="15" t="s">
        <v>17622</v>
      </c>
      <c r="B116" s="15" t="s">
        <v>12398</v>
      </c>
      <c r="C116" s="15" t="s">
        <v>9568</v>
      </c>
      <c r="D116" s="15" t="s">
        <v>9567</v>
      </c>
      <c r="E116" s="14" t="s">
        <v>5875</v>
      </c>
      <c r="F116" s="15" t="s">
        <v>9568</v>
      </c>
      <c r="G116" s="14" t="s">
        <v>5875</v>
      </c>
      <c r="H116" s="15" t="s">
        <v>20041</v>
      </c>
      <c r="I116" s="15" t="s">
        <v>20042</v>
      </c>
    </row>
    <row r="117">
      <c r="A117" s="15" t="s">
        <v>17623</v>
      </c>
      <c r="B117" s="15" t="s">
        <v>12401</v>
      </c>
      <c r="C117" s="15" t="s">
        <v>12402</v>
      </c>
      <c r="D117" s="15" t="s">
        <v>9570</v>
      </c>
      <c r="E117" s="14" t="s">
        <v>5878</v>
      </c>
      <c r="F117" s="15" t="s">
        <v>9571</v>
      </c>
      <c r="G117" s="14" t="s">
        <v>5878</v>
      </c>
      <c r="H117" s="15" t="s">
        <v>20043</v>
      </c>
      <c r="I117" s="15" t="s">
        <v>20044</v>
      </c>
    </row>
    <row r="118">
      <c r="A118" s="15" t="s">
        <v>17624</v>
      </c>
      <c r="B118" s="15" t="s">
        <v>12405</v>
      </c>
      <c r="C118" s="15" t="s">
        <v>12406</v>
      </c>
      <c r="D118" s="15" t="s">
        <v>9573</v>
      </c>
      <c r="E118" s="14" t="s">
        <v>5880</v>
      </c>
      <c r="F118" s="15" t="s">
        <v>9574</v>
      </c>
      <c r="G118" s="14" t="s">
        <v>5880</v>
      </c>
      <c r="H118" s="15" t="s">
        <v>20045</v>
      </c>
      <c r="I118" s="15" t="s">
        <v>20046</v>
      </c>
    </row>
    <row r="119">
      <c r="A119" s="15" t="s">
        <v>17625</v>
      </c>
      <c r="B119" s="15" t="s">
        <v>12409</v>
      </c>
      <c r="C119" s="15" t="s">
        <v>12410</v>
      </c>
      <c r="D119" s="15" t="s">
        <v>9576</v>
      </c>
      <c r="E119" s="14" t="s">
        <v>5883</v>
      </c>
      <c r="F119" s="15" t="s">
        <v>9577</v>
      </c>
      <c r="G119" s="14" t="s">
        <v>5883</v>
      </c>
      <c r="H119" s="15" t="s">
        <v>20047</v>
      </c>
      <c r="I119" s="15" t="s">
        <v>20048</v>
      </c>
    </row>
    <row r="120">
      <c r="A120" s="15" t="s">
        <v>17626</v>
      </c>
      <c r="B120" s="15" t="s">
        <v>12413</v>
      </c>
      <c r="C120" s="15" t="s">
        <v>12414</v>
      </c>
      <c r="D120" s="15" t="s">
        <v>9579</v>
      </c>
      <c r="E120" s="14" t="s">
        <v>5886</v>
      </c>
      <c r="F120" s="15" t="s">
        <v>9580</v>
      </c>
      <c r="G120" s="14" t="s">
        <v>5886</v>
      </c>
      <c r="H120" s="15" t="s">
        <v>20049</v>
      </c>
      <c r="I120" s="15" t="s">
        <v>20050</v>
      </c>
    </row>
    <row r="121">
      <c r="A121" s="15" t="s">
        <v>17627</v>
      </c>
      <c r="B121" s="15" t="s">
        <v>12417</v>
      </c>
      <c r="C121" s="15" t="s">
        <v>12418</v>
      </c>
      <c r="D121" s="15" t="s">
        <v>9581</v>
      </c>
      <c r="E121" s="14" t="s">
        <v>5889</v>
      </c>
      <c r="F121" s="15" t="s">
        <v>9582</v>
      </c>
      <c r="G121" s="14" t="s">
        <v>5889</v>
      </c>
      <c r="H121" s="15" t="s">
        <v>20051</v>
      </c>
      <c r="I121" s="15" t="s">
        <v>20052</v>
      </c>
    </row>
    <row r="122">
      <c r="A122" s="15" t="s">
        <v>17628</v>
      </c>
      <c r="B122" s="15" t="s">
        <v>12421</v>
      </c>
      <c r="C122" s="15" t="s">
        <v>12422</v>
      </c>
      <c r="D122" s="15" t="s">
        <v>9583</v>
      </c>
      <c r="E122" s="14" t="s">
        <v>5892</v>
      </c>
      <c r="F122" s="15" t="s">
        <v>9584</v>
      </c>
      <c r="G122" s="14" t="s">
        <v>5892</v>
      </c>
      <c r="H122" s="15" t="s">
        <v>20053</v>
      </c>
      <c r="I122" s="15" t="s">
        <v>20054</v>
      </c>
    </row>
    <row r="123">
      <c r="A123" s="15" t="s">
        <v>17629</v>
      </c>
      <c r="B123" s="15" t="s">
        <v>12425</v>
      </c>
      <c r="C123" s="15" t="s">
        <v>12426</v>
      </c>
      <c r="D123" s="15" t="s">
        <v>9585</v>
      </c>
      <c r="E123" s="14" t="s">
        <v>5895</v>
      </c>
      <c r="F123" s="15" t="s">
        <v>9586</v>
      </c>
      <c r="G123" s="14" t="s">
        <v>5895</v>
      </c>
      <c r="H123" s="15" t="s">
        <v>20055</v>
      </c>
      <c r="I123" s="15" t="s">
        <v>20056</v>
      </c>
    </row>
    <row r="124">
      <c r="A124" s="15" t="s">
        <v>17630</v>
      </c>
      <c r="B124" s="15" t="s">
        <v>12429</v>
      </c>
      <c r="C124" s="15" t="s">
        <v>12430</v>
      </c>
      <c r="D124" s="15" t="s">
        <v>9587</v>
      </c>
      <c r="E124" s="14" t="s">
        <v>5898</v>
      </c>
      <c r="F124" s="15" t="s">
        <v>9588</v>
      </c>
      <c r="G124" s="14" t="s">
        <v>5898</v>
      </c>
      <c r="H124" s="15" t="s">
        <v>20057</v>
      </c>
      <c r="I124" s="15" t="s">
        <v>20058</v>
      </c>
    </row>
    <row r="125">
      <c r="A125" s="15" t="s">
        <v>17631</v>
      </c>
      <c r="B125" s="15" t="s">
        <v>12433</v>
      </c>
      <c r="C125" s="15" t="s">
        <v>12434</v>
      </c>
      <c r="D125" s="15" t="s">
        <v>9590</v>
      </c>
      <c r="E125" s="14" t="s">
        <v>5901</v>
      </c>
      <c r="F125" s="15" t="s">
        <v>9591</v>
      </c>
      <c r="G125" s="14" t="s">
        <v>5901</v>
      </c>
      <c r="H125" s="15" t="s">
        <v>20059</v>
      </c>
      <c r="I125" s="15" t="s">
        <v>20060</v>
      </c>
    </row>
    <row r="126">
      <c r="A126" s="15" t="s">
        <v>17632</v>
      </c>
      <c r="B126" s="15" t="s">
        <v>12437</v>
      </c>
      <c r="C126" s="15" t="s">
        <v>12438</v>
      </c>
      <c r="D126" s="15" t="s">
        <v>9593</v>
      </c>
      <c r="E126" s="14" t="s">
        <v>5903</v>
      </c>
      <c r="F126" s="15" t="s">
        <v>9594</v>
      </c>
      <c r="G126" s="14" t="s">
        <v>5903</v>
      </c>
      <c r="H126" s="15" t="s">
        <v>20061</v>
      </c>
      <c r="I126" s="15" t="s">
        <v>20062</v>
      </c>
    </row>
    <row r="127">
      <c r="A127" s="15" t="s">
        <v>17633</v>
      </c>
      <c r="B127" s="15" t="s">
        <v>12441</v>
      </c>
      <c r="C127" s="15" t="s">
        <v>12442</v>
      </c>
      <c r="D127" s="15" t="s">
        <v>9596</v>
      </c>
      <c r="E127" s="14" t="s">
        <v>5906</v>
      </c>
      <c r="F127" s="15" t="s">
        <v>9597</v>
      </c>
      <c r="G127" s="14" t="s">
        <v>5906</v>
      </c>
      <c r="H127" s="15" t="s">
        <v>20063</v>
      </c>
      <c r="I127" s="15" t="s">
        <v>20064</v>
      </c>
    </row>
    <row r="128">
      <c r="D128" s="15" t="s">
        <v>9598</v>
      </c>
      <c r="E128" s="14" t="s">
        <v>5909</v>
      </c>
      <c r="F128" s="15" t="s">
        <v>9599</v>
      </c>
      <c r="G128" s="14" t="s">
        <v>5909</v>
      </c>
      <c r="H128" s="15" t="s">
        <v>20065</v>
      </c>
      <c r="I128" s="15" t="s">
        <v>20066</v>
      </c>
    </row>
    <row r="129">
      <c r="D129" s="15" t="s">
        <v>9600</v>
      </c>
      <c r="E129" s="14" t="s">
        <v>5912</v>
      </c>
      <c r="F129" s="15" t="s">
        <v>9601</v>
      </c>
      <c r="G129" s="14" t="s">
        <v>5912</v>
      </c>
      <c r="H129" s="15" t="s">
        <v>20067</v>
      </c>
      <c r="I129" s="15" t="s">
        <v>20068</v>
      </c>
    </row>
    <row r="130">
      <c r="A130" s="15" t="s">
        <v>17634</v>
      </c>
      <c r="B130" s="15" t="s">
        <v>12447</v>
      </c>
      <c r="C130" s="15" t="s">
        <v>12448</v>
      </c>
      <c r="D130" s="15" t="s">
        <v>9602</v>
      </c>
      <c r="E130" s="14" t="s">
        <v>5915</v>
      </c>
      <c r="F130" s="15" t="s">
        <v>9603</v>
      </c>
      <c r="G130" s="14" t="s">
        <v>5915</v>
      </c>
      <c r="H130" s="15" t="s">
        <v>20069</v>
      </c>
      <c r="I130" s="15" t="s">
        <v>20070</v>
      </c>
    </row>
    <row r="131">
      <c r="A131" s="15" t="s">
        <v>17635</v>
      </c>
      <c r="B131" s="15" t="s">
        <v>12451</v>
      </c>
      <c r="C131" s="15" t="s">
        <v>12452</v>
      </c>
      <c r="D131" s="15" t="s">
        <v>9605</v>
      </c>
      <c r="E131" s="14" t="s">
        <v>5918</v>
      </c>
      <c r="F131" s="15" t="s">
        <v>9606</v>
      </c>
      <c r="G131" s="14" t="s">
        <v>5918</v>
      </c>
      <c r="H131" s="15" t="s">
        <v>20071</v>
      </c>
      <c r="I131" s="15" t="s">
        <v>20072</v>
      </c>
    </row>
    <row r="132">
      <c r="D132" s="15" t="s">
        <v>9608</v>
      </c>
      <c r="E132" s="14" t="s">
        <v>5921</v>
      </c>
      <c r="F132" s="15" t="s">
        <v>9609</v>
      </c>
      <c r="G132" s="14" t="s">
        <v>5921</v>
      </c>
      <c r="H132" s="15" t="s">
        <v>20073</v>
      </c>
      <c r="I132" s="15" t="s">
        <v>20074</v>
      </c>
    </row>
    <row r="133">
      <c r="A133" s="15" t="s">
        <v>17636</v>
      </c>
      <c r="B133" s="15" t="s">
        <v>12457</v>
      </c>
      <c r="C133" s="15" t="s">
        <v>12458</v>
      </c>
      <c r="D133" s="15" t="s">
        <v>9611</v>
      </c>
      <c r="E133" s="14" t="s">
        <v>5923</v>
      </c>
      <c r="F133" s="15" t="s">
        <v>9612</v>
      </c>
      <c r="G133" s="14" t="s">
        <v>5923</v>
      </c>
      <c r="H133" s="15" t="s">
        <v>20075</v>
      </c>
      <c r="I133" s="15" t="s">
        <v>20076</v>
      </c>
    </row>
    <row r="134">
      <c r="A134" s="15" t="s">
        <v>17539</v>
      </c>
      <c r="B134" s="15" t="s">
        <v>12461</v>
      </c>
      <c r="C134" s="15" t="s">
        <v>12462</v>
      </c>
      <c r="D134" s="15" t="s">
        <v>9613</v>
      </c>
      <c r="E134" s="14" t="s">
        <v>5926</v>
      </c>
      <c r="F134" s="15" t="s">
        <v>9614</v>
      </c>
      <c r="G134" s="14" t="s">
        <v>5926</v>
      </c>
      <c r="H134" s="15" t="s">
        <v>20077</v>
      </c>
      <c r="I134" s="15" t="s">
        <v>20078</v>
      </c>
    </row>
    <row r="135">
      <c r="A135" s="15" t="s">
        <v>17637</v>
      </c>
      <c r="B135" s="15" t="s">
        <v>12463</v>
      </c>
      <c r="C135" s="15" t="s">
        <v>12464</v>
      </c>
      <c r="E135" s="16"/>
      <c r="G135" s="14" t="s">
        <v>5929</v>
      </c>
      <c r="H135" s="15" t="s">
        <v>20079</v>
      </c>
      <c r="I135" s="15" t="s">
        <v>20080</v>
      </c>
    </row>
    <row r="136">
      <c r="A136" s="15" t="s">
        <v>17638</v>
      </c>
      <c r="B136" s="15" t="s">
        <v>12467</v>
      </c>
      <c r="C136" s="15" t="s">
        <v>12468</v>
      </c>
      <c r="D136" s="15" t="s">
        <v>9617</v>
      </c>
      <c r="E136" s="14" t="s">
        <v>5929</v>
      </c>
      <c r="F136" s="15" t="s">
        <v>9618</v>
      </c>
      <c r="G136" s="14" t="s">
        <v>5932</v>
      </c>
      <c r="H136" s="15" t="s">
        <v>20081</v>
      </c>
      <c r="I136" s="15" t="s">
        <v>20082</v>
      </c>
    </row>
    <row r="137">
      <c r="A137" s="15" t="s">
        <v>17639</v>
      </c>
      <c r="B137" s="15" t="s">
        <v>12471</v>
      </c>
      <c r="C137" s="15" t="s">
        <v>12472</v>
      </c>
      <c r="D137" s="15" t="s">
        <v>9619</v>
      </c>
      <c r="E137" s="14" t="s">
        <v>5932</v>
      </c>
      <c r="F137" s="15" t="s">
        <v>9620</v>
      </c>
      <c r="G137" s="14" t="s">
        <v>5935</v>
      </c>
      <c r="H137" s="15" t="s">
        <v>20083</v>
      </c>
      <c r="I137" s="15" t="s">
        <v>20084</v>
      </c>
    </row>
    <row r="138">
      <c r="A138" s="15" t="s">
        <v>17640</v>
      </c>
      <c r="B138" s="15" t="s">
        <v>12475</v>
      </c>
      <c r="C138" s="15" t="s">
        <v>12476</v>
      </c>
      <c r="D138" s="15" t="s">
        <v>9622</v>
      </c>
      <c r="E138" s="14" t="s">
        <v>5935</v>
      </c>
      <c r="F138" s="15" t="s">
        <v>9623</v>
      </c>
      <c r="G138" s="14" t="s">
        <v>5937</v>
      </c>
      <c r="H138" s="15" t="s">
        <v>20085</v>
      </c>
      <c r="I138" s="15" t="s">
        <v>20086</v>
      </c>
    </row>
    <row r="139">
      <c r="D139" s="15" t="s">
        <v>9625</v>
      </c>
      <c r="E139" s="14" t="s">
        <v>5937</v>
      </c>
      <c r="F139" s="15" t="s">
        <v>9626</v>
      </c>
      <c r="G139" s="14" t="s">
        <v>5939</v>
      </c>
      <c r="H139" s="15" t="s">
        <v>20087</v>
      </c>
      <c r="I139" s="15" t="s">
        <v>20088</v>
      </c>
    </row>
    <row r="140">
      <c r="D140" s="15" t="s">
        <v>9628</v>
      </c>
      <c r="E140" s="14" t="s">
        <v>5939</v>
      </c>
      <c r="F140" s="15" t="s">
        <v>9629</v>
      </c>
      <c r="G140" s="14" t="s">
        <v>5941</v>
      </c>
      <c r="H140" s="15" t="s">
        <v>20089</v>
      </c>
      <c r="I140" s="15" t="s">
        <v>20090</v>
      </c>
    </row>
    <row r="141">
      <c r="D141" s="15" t="s">
        <v>9630</v>
      </c>
      <c r="E141" s="14" t="s">
        <v>5941</v>
      </c>
      <c r="F141" s="15" t="s">
        <v>9631</v>
      </c>
      <c r="G141" s="30"/>
      <c r="J141" s="15" t="s">
        <v>19870</v>
      </c>
    </row>
    <row r="142">
      <c r="D142" s="15" t="s">
        <v>9632</v>
      </c>
      <c r="E142" s="14" t="s">
        <v>5943</v>
      </c>
      <c r="F142" s="15" t="s">
        <v>9633</v>
      </c>
    </row>
    <row r="143">
      <c r="D143" s="15" t="s">
        <v>9634</v>
      </c>
      <c r="E143" s="14" t="s">
        <v>5946</v>
      </c>
      <c r="F143" s="15" t="s">
        <v>9635</v>
      </c>
      <c r="G143" s="14" t="s">
        <v>5946</v>
      </c>
      <c r="H143" s="15" t="s">
        <v>20091</v>
      </c>
      <c r="I143" s="15" t="s">
        <v>20092</v>
      </c>
    </row>
    <row r="144">
      <c r="A144" s="15" t="s">
        <v>17641</v>
      </c>
      <c r="B144" s="15" t="s">
        <v>12483</v>
      </c>
      <c r="C144" s="15" t="s">
        <v>12484</v>
      </c>
      <c r="D144" s="15" t="s">
        <v>9637</v>
      </c>
      <c r="E144" s="14" t="s">
        <v>5948</v>
      </c>
      <c r="F144" s="15" t="s">
        <v>9638</v>
      </c>
      <c r="G144" s="14" t="s">
        <v>5948</v>
      </c>
      <c r="H144" s="15" t="s">
        <v>20093</v>
      </c>
      <c r="I144" s="15" t="s">
        <v>20094</v>
      </c>
    </row>
    <row r="145">
      <c r="D145" s="15" t="s">
        <v>9640</v>
      </c>
      <c r="E145" s="14" t="s">
        <v>5951</v>
      </c>
      <c r="F145" s="15" t="s">
        <v>9641</v>
      </c>
      <c r="G145" s="14" t="s">
        <v>5951</v>
      </c>
      <c r="H145" s="15" t="s">
        <v>20095</v>
      </c>
      <c r="I145" s="15" t="s">
        <v>20096</v>
      </c>
    </row>
    <row r="146">
      <c r="D146" s="15" t="s">
        <v>9643</v>
      </c>
      <c r="E146" s="14" t="s">
        <v>5953</v>
      </c>
      <c r="F146" s="15" t="s">
        <v>9644</v>
      </c>
      <c r="G146" s="14" t="s">
        <v>5953</v>
      </c>
      <c r="H146" s="15" t="s">
        <v>20097</v>
      </c>
      <c r="I146" s="15" t="s">
        <v>20098</v>
      </c>
    </row>
    <row r="147">
      <c r="D147" s="15" t="s">
        <v>9646</v>
      </c>
      <c r="E147" s="14" t="s">
        <v>5955</v>
      </c>
      <c r="F147" s="15" t="s">
        <v>9647</v>
      </c>
      <c r="G147" s="14" t="s">
        <v>5955</v>
      </c>
      <c r="H147" s="15" t="s">
        <v>20099</v>
      </c>
      <c r="I147" s="15" t="s">
        <v>20100</v>
      </c>
    </row>
    <row r="148">
      <c r="A148" s="15" t="s">
        <v>17642</v>
      </c>
      <c r="B148" s="15" t="s">
        <v>12489</v>
      </c>
      <c r="C148" s="15" t="s">
        <v>12490</v>
      </c>
      <c r="D148" s="15" t="s">
        <v>9649</v>
      </c>
      <c r="E148" s="14" t="s">
        <v>5958</v>
      </c>
      <c r="F148" s="15" t="s">
        <v>9650</v>
      </c>
      <c r="G148" s="14" t="s">
        <v>5958</v>
      </c>
      <c r="H148" s="15" t="s">
        <v>20101</v>
      </c>
      <c r="I148" s="15" t="s">
        <v>20102</v>
      </c>
    </row>
    <row r="149">
      <c r="A149" s="15" t="s">
        <v>17643</v>
      </c>
      <c r="B149" s="15" t="s">
        <v>12493</v>
      </c>
      <c r="C149" s="15" t="s">
        <v>12494</v>
      </c>
      <c r="D149" s="15" t="s">
        <v>9652</v>
      </c>
      <c r="E149" s="14" t="s">
        <v>5961</v>
      </c>
      <c r="F149" s="15" t="s">
        <v>9653</v>
      </c>
      <c r="G149" s="14" t="s">
        <v>5961</v>
      </c>
      <c r="H149" s="15" t="s">
        <v>20103</v>
      </c>
      <c r="I149" s="15" t="s">
        <v>20104</v>
      </c>
    </row>
    <row r="150">
      <c r="A150" s="15" t="s">
        <v>17644</v>
      </c>
      <c r="B150" s="15" t="s">
        <v>12497</v>
      </c>
      <c r="C150" s="15" t="s">
        <v>12498</v>
      </c>
      <c r="D150" s="15" t="s">
        <v>9655</v>
      </c>
      <c r="E150" s="14" t="s">
        <v>5964</v>
      </c>
      <c r="F150" s="15" t="s">
        <v>9656</v>
      </c>
      <c r="G150" s="14" t="s">
        <v>5964</v>
      </c>
      <c r="H150" s="15" t="s">
        <v>20105</v>
      </c>
      <c r="I150" s="15" t="s">
        <v>20106</v>
      </c>
    </row>
    <row r="151">
      <c r="D151" s="15" t="s">
        <v>9657</v>
      </c>
      <c r="E151" s="14" t="s">
        <v>5966</v>
      </c>
      <c r="F151" s="15" t="s">
        <v>9658</v>
      </c>
      <c r="G151" s="14" t="s">
        <v>5966</v>
      </c>
      <c r="H151" s="15" t="s">
        <v>20107</v>
      </c>
      <c r="I151" s="15" t="s">
        <v>20108</v>
      </c>
    </row>
    <row r="152">
      <c r="D152" s="15" t="s">
        <v>9660</v>
      </c>
      <c r="E152" s="14" t="s">
        <v>5968</v>
      </c>
      <c r="F152" s="15" t="s">
        <v>9661</v>
      </c>
      <c r="G152" s="14" t="s">
        <v>5968</v>
      </c>
      <c r="H152" s="15" t="s">
        <v>20109</v>
      </c>
      <c r="I152" s="15" t="s">
        <v>20110</v>
      </c>
    </row>
    <row r="153">
      <c r="A153" s="15" t="s">
        <v>17645</v>
      </c>
      <c r="B153" s="15" t="s">
        <v>12503</v>
      </c>
      <c r="C153" s="15" t="s">
        <v>12504</v>
      </c>
      <c r="D153" s="15" t="s">
        <v>9662</v>
      </c>
      <c r="E153" s="14" t="s">
        <v>5970</v>
      </c>
      <c r="F153" s="15" t="s">
        <v>9663</v>
      </c>
      <c r="G153" s="14" t="s">
        <v>5970</v>
      </c>
      <c r="H153" s="15" t="s">
        <v>20111</v>
      </c>
      <c r="I153" s="15" t="s">
        <v>20112</v>
      </c>
    </row>
    <row r="154">
      <c r="A154" s="15" t="s">
        <v>17646</v>
      </c>
      <c r="B154" s="15" t="s">
        <v>12505</v>
      </c>
      <c r="C154" s="15" t="s">
        <v>12506</v>
      </c>
      <c r="D154" s="15" t="s">
        <v>9665</v>
      </c>
      <c r="E154" s="14" t="s">
        <v>5973</v>
      </c>
      <c r="F154" s="15" t="s">
        <v>9666</v>
      </c>
      <c r="G154" s="14" t="s">
        <v>5973</v>
      </c>
      <c r="H154" s="15" t="s">
        <v>20113</v>
      </c>
      <c r="I154" s="15" t="s">
        <v>20114</v>
      </c>
    </row>
    <row r="155">
      <c r="D155" s="15" t="s">
        <v>9668</v>
      </c>
      <c r="E155" s="14" t="s">
        <v>5975</v>
      </c>
      <c r="F155" s="15" t="s">
        <v>9669</v>
      </c>
      <c r="G155" s="14" t="s">
        <v>5975</v>
      </c>
      <c r="H155" s="15" t="s">
        <v>20115</v>
      </c>
      <c r="I155" s="15" t="s">
        <v>20116</v>
      </c>
    </row>
    <row r="156">
      <c r="D156" s="15" t="s">
        <v>9671</v>
      </c>
      <c r="E156" s="14" t="s">
        <v>5977</v>
      </c>
      <c r="F156" s="15" t="s">
        <v>9672</v>
      </c>
      <c r="G156" s="14" t="s">
        <v>5977</v>
      </c>
      <c r="H156" s="15" t="s">
        <v>20117</v>
      </c>
      <c r="I156" s="15" t="s">
        <v>20118</v>
      </c>
    </row>
    <row r="157">
      <c r="A157" s="15" t="s">
        <v>17647</v>
      </c>
      <c r="B157" s="15" t="s">
        <v>12509</v>
      </c>
      <c r="C157" s="15" t="s">
        <v>12510</v>
      </c>
      <c r="D157" s="15" t="s">
        <v>9674</v>
      </c>
      <c r="E157" s="14" t="s">
        <v>5979</v>
      </c>
      <c r="F157" s="15" t="s">
        <v>9675</v>
      </c>
      <c r="G157" s="14" t="s">
        <v>5979</v>
      </c>
      <c r="H157" s="15" t="s">
        <v>20119</v>
      </c>
      <c r="I157" s="15" t="s">
        <v>20120</v>
      </c>
    </row>
    <row r="158">
      <c r="D158" s="15" t="s">
        <v>9677</v>
      </c>
      <c r="E158" s="14" t="s">
        <v>5982</v>
      </c>
      <c r="F158" s="15" t="s">
        <v>9678</v>
      </c>
      <c r="G158" s="14" t="s">
        <v>5984</v>
      </c>
      <c r="H158" s="15" t="s">
        <v>20121</v>
      </c>
      <c r="I158" s="15" t="s">
        <v>20122</v>
      </c>
    </row>
    <row r="159">
      <c r="A159" s="15" t="s">
        <v>17648</v>
      </c>
      <c r="B159" s="15" t="s">
        <v>12513</v>
      </c>
      <c r="C159" s="15" t="s">
        <v>12514</v>
      </c>
      <c r="D159" s="15" t="s">
        <v>9680</v>
      </c>
      <c r="E159" s="14" t="s">
        <v>5984</v>
      </c>
      <c r="F159" s="15" t="s">
        <v>9681</v>
      </c>
      <c r="G159" s="14" t="s">
        <v>5987</v>
      </c>
      <c r="H159" s="15" t="s">
        <v>20123</v>
      </c>
      <c r="I159" s="15" t="s">
        <v>20124</v>
      </c>
    </row>
    <row r="160">
      <c r="A160" s="15" t="s">
        <v>17649</v>
      </c>
      <c r="B160" s="15" t="s">
        <v>12517</v>
      </c>
      <c r="C160" s="15" t="s">
        <v>12518</v>
      </c>
      <c r="D160" s="15" t="s">
        <v>9683</v>
      </c>
      <c r="E160" s="14" t="s">
        <v>5987</v>
      </c>
      <c r="F160" s="15" t="s">
        <v>9684</v>
      </c>
      <c r="G160" s="14" t="s">
        <v>5990</v>
      </c>
      <c r="H160" s="15" t="s">
        <v>20125</v>
      </c>
      <c r="I160" s="15" t="s">
        <v>20126</v>
      </c>
    </row>
    <row r="161">
      <c r="A161" s="15" t="s">
        <v>17650</v>
      </c>
      <c r="B161" s="15" t="s">
        <v>12521</v>
      </c>
      <c r="C161" s="15" t="s">
        <v>12522</v>
      </c>
      <c r="D161" s="15" t="s">
        <v>9685</v>
      </c>
      <c r="E161" s="14" t="s">
        <v>5990</v>
      </c>
      <c r="F161" s="15" t="s">
        <v>9686</v>
      </c>
      <c r="G161" s="14" t="s">
        <v>5993</v>
      </c>
      <c r="H161" s="15" t="s">
        <v>20127</v>
      </c>
      <c r="I161" s="15" t="s">
        <v>20128</v>
      </c>
    </row>
    <row r="162">
      <c r="D162" s="15" t="s">
        <v>9688</v>
      </c>
      <c r="E162" s="14" t="s">
        <v>5993</v>
      </c>
      <c r="F162" s="15" t="s">
        <v>9689</v>
      </c>
      <c r="G162" s="14" t="s">
        <v>5995</v>
      </c>
      <c r="H162" s="15" t="s">
        <v>20129</v>
      </c>
      <c r="I162" s="15" t="s">
        <v>20130</v>
      </c>
    </row>
    <row r="163">
      <c r="D163" s="15" t="s">
        <v>9691</v>
      </c>
      <c r="E163" s="14" t="s">
        <v>5995</v>
      </c>
      <c r="F163" s="15" t="s">
        <v>9692</v>
      </c>
      <c r="G163" s="14" t="s">
        <v>5997</v>
      </c>
      <c r="H163" s="15" t="s">
        <v>20131</v>
      </c>
      <c r="I163" s="15" t="s">
        <v>20132</v>
      </c>
    </row>
    <row r="164">
      <c r="D164" s="15" t="s">
        <v>9694</v>
      </c>
      <c r="E164" s="14" t="s">
        <v>5997</v>
      </c>
      <c r="F164" s="15" t="s">
        <v>9695</v>
      </c>
      <c r="G164" s="14" t="s">
        <v>5999</v>
      </c>
      <c r="H164" s="15" t="s">
        <v>20133</v>
      </c>
      <c r="I164" s="15" t="s">
        <v>20134</v>
      </c>
    </row>
    <row r="165">
      <c r="D165" s="15" t="s">
        <v>9697</v>
      </c>
      <c r="E165" s="14" t="s">
        <v>5999</v>
      </c>
      <c r="F165" s="15" t="s">
        <v>9698</v>
      </c>
      <c r="G165" s="14" t="s">
        <v>6001</v>
      </c>
      <c r="H165" s="15" t="s">
        <v>20135</v>
      </c>
      <c r="I165" s="15" t="s">
        <v>20136</v>
      </c>
    </row>
    <row r="166">
      <c r="D166" s="15" t="s">
        <v>9700</v>
      </c>
      <c r="E166" s="14" t="s">
        <v>6001</v>
      </c>
      <c r="F166" s="15" t="s">
        <v>9701</v>
      </c>
      <c r="G166" s="14" t="s">
        <v>6005</v>
      </c>
      <c r="H166" s="15" t="s">
        <v>20137</v>
      </c>
      <c r="I166" s="15" t="s">
        <v>20138</v>
      </c>
    </row>
    <row r="167">
      <c r="D167" s="15" t="s">
        <v>9703</v>
      </c>
      <c r="E167" s="14" t="s">
        <v>6003</v>
      </c>
      <c r="F167" s="15" t="s">
        <v>9704</v>
      </c>
    </row>
    <row r="168">
      <c r="D168" s="15" t="s">
        <v>9706</v>
      </c>
      <c r="E168" s="14" t="s">
        <v>6005</v>
      </c>
      <c r="F168" s="15" t="s">
        <v>9707</v>
      </c>
    </row>
    <row r="169">
      <c r="A169" s="15" t="s">
        <v>17651</v>
      </c>
      <c r="B169" s="15" t="s">
        <v>12523</v>
      </c>
      <c r="C169" s="15" t="s">
        <v>12524</v>
      </c>
      <c r="D169" s="15" t="s">
        <v>9709</v>
      </c>
      <c r="E169" s="14" t="s">
        <v>6007</v>
      </c>
      <c r="F169" s="15" t="s">
        <v>9710</v>
      </c>
      <c r="G169" s="14" t="s">
        <v>6007</v>
      </c>
      <c r="H169" s="15" t="s">
        <v>20139</v>
      </c>
      <c r="I169" s="15" t="s">
        <v>20140</v>
      </c>
    </row>
    <row r="170">
      <c r="D170" s="15" t="s">
        <v>9712</v>
      </c>
      <c r="E170" s="14" t="s">
        <v>6010</v>
      </c>
      <c r="F170" s="15" t="s">
        <v>9713</v>
      </c>
      <c r="G170" s="14" t="s">
        <v>6010</v>
      </c>
      <c r="H170" s="15" t="s">
        <v>20141</v>
      </c>
      <c r="I170" s="15" t="s">
        <v>20142</v>
      </c>
    </row>
    <row r="171">
      <c r="A171" s="15" t="s">
        <v>17652</v>
      </c>
      <c r="B171" s="15" t="s">
        <v>12529</v>
      </c>
      <c r="C171" s="15" t="s">
        <v>12530</v>
      </c>
      <c r="D171" s="15" t="s">
        <v>9715</v>
      </c>
      <c r="E171" s="14" t="s">
        <v>6012</v>
      </c>
      <c r="F171" s="15" t="s">
        <v>9716</v>
      </c>
      <c r="G171" s="14" t="s">
        <v>6012</v>
      </c>
      <c r="H171" s="15" t="s">
        <v>20143</v>
      </c>
      <c r="I171" s="15" t="s">
        <v>20144</v>
      </c>
    </row>
    <row r="172">
      <c r="D172" s="15" t="s">
        <v>9718</v>
      </c>
      <c r="E172" s="14" t="s">
        <v>6014</v>
      </c>
      <c r="F172" s="15" t="s">
        <v>9719</v>
      </c>
      <c r="G172" s="14" t="s">
        <v>6014</v>
      </c>
      <c r="H172" s="15" t="s">
        <v>20145</v>
      </c>
      <c r="I172" s="15" t="s">
        <v>20146</v>
      </c>
    </row>
    <row r="173">
      <c r="A173" s="15" t="s">
        <v>17653</v>
      </c>
      <c r="B173" s="15" t="s">
        <v>12533</v>
      </c>
      <c r="C173" s="15" t="s">
        <v>12534</v>
      </c>
      <c r="D173" s="15" t="s">
        <v>9721</v>
      </c>
      <c r="E173" s="14" t="s">
        <v>6016</v>
      </c>
      <c r="F173" s="15" t="s">
        <v>9722</v>
      </c>
      <c r="G173" s="14" t="s">
        <v>6016</v>
      </c>
      <c r="H173" s="15" t="s">
        <v>20147</v>
      </c>
      <c r="I173" s="15" t="s">
        <v>20148</v>
      </c>
    </row>
    <row r="174">
      <c r="A174" s="15" t="s">
        <v>17654</v>
      </c>
      <c r="B174" s="15" t="s">
        <v>12537</v>
      </c>
      <c r="C174" s="15" t="s">
        <v>12538</v>
      </c>
      <c r="D174" s="15" t="s">
        <v>9724</v>
      </c>
      <c r="E174" s="14" t="s">
        <v>6019</v>
      </c>
      <c r="F174" s="15" t="s">
        <v>9725</v>
      </c>
      <c r="G174" s="14" t="s">
        <v>6019</v>
      </c>
      <c r="H174" s="15" t="s">
        <v>20149</v>
      </c>
      <c r="I174" s="15" t="s">
        <v>20150</v>
      </c>
    </row>
    <row r="175">
      <c r="A175" s="15" t="s">
        <v>17655</v>
      </c>
      <c r="B175" s="15" t="s">
        <v>12541</v>
      </c>
      <c r="C175" s="15" t="s">
        <v>12542</v>
      </c>
      <c r="D175" s="15" t="s">
        <v>9727</v>
      </c>
      <c r="E175" s="14" t="s">
        <v>6022</v>
      </c>
      <c r="F175" s="15" t="s">
        <v>9728</v>
      </c>
      <c r="G175" s="14" t="s">
        <v>6022</v>
      </c>
      <c r="H175" s="15" t="s">
        <v>20151</v>
      </c>
      <c r="I175" s="15" t="s">
        <v>20152</v>
      </c>
    </row>
    <row r="176">
      <c r="A176" s="15" t="s">
        <v>17656</v>
      </c>
      <c r="B176" s="15" t="s">
        <v>12545</v>
      </c>
      <c r="C176" s="15" t="s">
        <v>12546</v>
      </c>
      <c r="D176" s="15" t="s">
        <v>9730</v>
      </c>
      <c r="E176" s="14" t="s">
        <v>6025</v>
      </c>
      <c r="F176" s="15" t="s">
        <v>9731</v>
      </c>
      <c r="G176" s="14" t="s">
        <v>6025</v>
      </c>
      <c r="H176" s="15" t="s">
        <v>20153</v>
      </c>
      <c r="I176" s="15" t="s">
        <v>20154</v>
      </c>
    </row>
    <row r="177">
      <c r="A177" s="15" t="s">
        <v>17657</v>
      </c>
      <c r="B177" s="15" t="s">
        <v>12549</v>
      </c>
      <c r="C177" s="15" t="s">
        <v>12550</v>
      </c>
      <c r="D177" s="15" t="s">
        <v>9733</v>
      </c>
      <c r="E177" s="14" t="s">
        <v>6028</v>
      </c>
      <c r="F177" s="15" t="s">
        <v>9734</v>
      </c>
      <c r="G177" s="14" t="s">
        <v>6028</v>
      </c>
      <c r="H177" s="15" t="s">
        <v>20155</v>
      </c>
      <c r="I177" s="15" t="s">
        <v>20156</v>
      </c>
    </row>
    <row r="178">
      <c r="A178" s="15" t="s">
        <v>17658</v>
      </c>
      <c r="B178" s="15" t="s">
        <v>12553</v>
      </c>
      <c r="C178" s="15" t="s">
        <v>12554</v>
      </c>
      <c r="D178" s="15" t="s">
        <v>9736</v>
      </c>
      <c r="E178" s="14" t="s">
        <v>6031</v>
      </c>
      <c r="F178" s="15" t="s">
        <v>9737</v>
      </c>
      <c r="G178" s="14" t="s">
        <v>6031</v>
      </c>
      <c r="H178" s="15" t="s">
        <v>20157</v>
      </c>
      <c r="I178" s="15" t="s">
        <v>20158</v>
      </c>
    </row>
    <row r="179">
      <c r="A179" s="15" t="s">
        <v>17659</v>
      </c>
      <c r="B179" s="15" t="s">
        <v>12557</v>
      </c>
      <c r="C179" s="15" t="s">
        <v>12558</v>
      </c>
      <c r="D179" s="15" t="s">
        <v>9740</v>
      </c>
      <c r="E179" s="14" t="s">
        <v>6034</v>
      </c>
      <c r="F179" s="15" t="s">
        <v>9741</v>
      </c>
      <c r="G179" s="14" t="s">
        <v>6034</v>
      </c>
      <c r="H179" s="15" t="s">
        <v>20159</v>
      </c>
      <c r="I179" s="15" t="s">
        <v>20160</v>
      </c>
    </row>
    <row r="180">
      <c r="A180" s="15" t="s">
        <v>17660</v>
      </c>
      <c r="B180" s="15" t="s">
        <v>12561</v>
      </c>
      <c r="C180" s="15" t="s">
        <v>12562</v>
      </c>
      <c r="D180" s="15" t="s">
        <v>9743</v>
      </c>
      <c r="E180" s="14" t="s">
        <v>6037</v>
      </c>
      <c r="F180" s="15" t="s">
        <v>9744</v>
      </c>
      <c r="G180" s="14" t="s">
        <v>6037</v>
      </c>
      <c r="H180" s="15" t="s">
        <v>20161</v>
      </c>
      <c r="I180" s="15" t="s">
        <v>20162</v>
      </c>
    </row>
    <row r="181">
      <c r="D181" s="15" t="s">
        <v>9746</v>
      </c>
      <c r="E181" s="14" t="s">
        <v>6040</v>
      </c>
      <c r="F181" s="15" t="s">
        <v>9747</v>
      </c>
      <c r="G181" s="14" t="s">
        <v>6040</v>
      </c>
      <c r="H181" s="15" t="s">
        <v>20163</v>
      </c>
      <c r="I181" s="15" t="s">
        <v>20164</v>
      </c>
    </row>
    <row r="182">
      <c r="A182" s="15" t="s">
        <v>17661</v>
      </c>
      <c r="B182" s="15" t="s">
        <v>12567</v>
      </c>
      <c r="C182" s="15" t="s">
        <v>12568</v>
      </c>
      <c r="D182" s="15" t="s">
        <v>9749</v>
      </c>
      <c r="E182" s="14" t="s">
        <v>6043</v>
      </c>
      <c r="F182" s="15" t="s">
        <v>9750</v>
      </c>
      <c r="G182" s="14" t="s">
        <v>6043</v>
      </c>
      <c r="H182" s="15" t="s">
        <v>20165</v>
      </c>
      <c r="I182" s="15" t="s">
        <v>20166</v>
      </c>
    </row>
    <row r="183">
      <c r="A183" s="15" t="s">
        <v>17662</v>
      </c>
      <c r="B183" s="15" t="s">
        <v>12571</v>
      </c>
      <c r="C183" s="15" t="s">
        <v>12572</v>
      </c>
      <c r="D183" s="15" t="s">
        <v>9752</v>
      </c>
      <c r="E183" s="14" t="s">
        <v>6046</v>
      </c>
      <c r="F183" s="15" t="s">
        <v>9753</v>
      </c>
      <c r="G183" s="30"/>
      <c r="J183" s="15" t="s">
        <v>19870</v>
      </c>
    </row>
    <row r="184">
      <c r="A184" s="15" t="s">
        <v>17663</v>
      </c>
      <c r="B184" s="15" t="s">
        <v>12575</v>
      </c>
      <c r="C184" s="15" t="s">
        <v>12576</v>
      </c>
      <c r="D184" s="15" t="s">
        <v>9755</v>
      </c>
      <c r="E184" s="14" t="s">
        <v>6049</v>
      </c>
      <c r="F184" s="15" t="s">
        <v>9756</v>
      </c>
      <c r="G184" s="14" t="s">
        <v>6049</v>
      </c>
      <c r="H184" s="15" t="s">
        <v>20167</v>
      </c>
      <c r="I184" s="15" t="s">
        <v>20168</v>
      </c>
    </row>
    <row r="185">
      <c r="D185" s="15" t="s">
        <v>9758</v>
      </c>
      <c r="E185" s="14" t="s">
        <v>6052</v>
      </c>
      <c r="F185" s="15" t="s">
        <v>9759</v>
      </c>
      <c r="G185" s="14" t="s">
        <v>6052</v>
      </c>
      <c r="H185" s="15" t="s">
        <v>20169</v>
      </c>
      <c r="I185" s="15" t="s">
        <v>20170</v>
      </c>
    </row>
    <row r="186">
      <c r="D186" s="15" t="s">
        <v>9760</v>
      </c>
      <c r="E186" s="14" t="s">
        <v>6054</v>
      </c>
      <c r="F186" s="15" t="s">
        <v>9761</v>
      </c>
      <c r="G186" s="14" t="s">
        <v>6054</v>
      </c>
      <c r="H186" s="15" t="s">
        <v>20171</v>
      </c>
      <c r="I186" s="15" t="s">
        <v>20172</v>
      </c>
    </row>
    <row r="187">
      <c r="D187" s="15" t="s">
        <v>9762</v>
      </c>
      <c r="E187" s="14" t="s">
        <v>6056</v>
      </c>
      <c r="F187" s="15" t="s">
        <v>9763</v>
      </c>
      <c r="G187" s="14" t="s">
        <v>6056</v>
      </c>
      <c r="H187" s="15" t="s">
        <v>20173</v>
      </c>
      <c r="I187" s="15" t="s">
        <v>20174</v>
      </c>
    </row>
    <row r="188">
      <c r="D188" s="15" t="s">
        <v>9764</v>
      </c>
      <c r="E188" s="14" t="s">
        <v>6058</v>
      </c>
      <c r="F188" s="15" t="s">
        <v>9765</v>
      </c>
      <c r="G188" s="14" t="s">
        <v>6058</v>
      </c>
      <c r="H188" s="15" t="s">
        <v>20175</v>
      </c>
      <c r="I188" s="15" t="s">
        <v>20176</v>
      </c>
    </row>
    <row r="189">
      <c r="A189" s="15" t="s">
        <v>17664</v>
      </c>
      <c r="B189" s="15" t="s">
        <v>12579</v>
      </c>
      <c r="C189" s="15" t="s">
        <v>9768</v>
      </c>
      <c r="D189" s="15" t="s">
        <v>9767</v>
      </c>
      <c r="E189" s="14" t="s">
        <v>6060</v>
      </c>
      <c r="F189" s="15" t="s">
        <v>9768</v>
      </c>
      <c r="G189" s="14" t="s">
        <v>6060</v>
      </c>
      <c r="H189" s="15" t="s">
        <v>20177</v>
      </c>
      <c r="I189" s="15" t="s">
        <v>1288</v>
      </c>
    </row>
    <row r="190">
      <c r="A190" s="15" t="s">
        <v>17665</v>
      </c>
      <c r="B190" s="15" t="s">
        <v>12585</v>
      </c>
      <c r="C190" s="15" t="s">
        <v>12586</v>
      </c>
      <c r="D190" s="15" t="s">
        <v>9771</v>
      </c>
      <c r="E190" s="14" t="s">
        <v>6064</v>
      </c>
      <c r="F190" s="15" t="s">
        <v>9772</v>
      </c>
      <c r="G190" s="14" t="s">
        <v>6064</v>
      </c>
      <c r="H190" s="15" t="s">
        <v>20178</v>
      </c>
      <c r="I190" s="15" t="s">
        <v>20179</v>
      </c>
    </row>
    <row r="191">
      <c r="A191" s="15" t="s">
        <v>17666</v>
      </c>
      <c r="B191" s="15" t="s">
        <v>12588</v>
      </c>
      <c r="C191" s="15" t="s">
        <v>12589</v>
      </c>
      <c r="D191" s="15" t="s">
        <v>9774</v>
      </c>
      <c r="E191" s="14" t="s">
        <v>6067</v>
      </c>
      <c r="F191" s="15" t="s">
        <v>9775</v>
      </c>
      <c r="G191" s="14" t="s">
        <v>6067</v>
      </c>
      <c r="H191" s="15" t="s">
        <v>20180</v>
      </c>
      <c r="I191" s="15" t="s">
        <v>20181</v>
      </c>
    </row>
    <row r="192">
      <c r="A192" s="15" t="s">
        <v>17667</v>
      </c>
      <c r="B192" s="15" t="s">
        <v>12591</v>
      </c>
      <c r="C192" s="15" t="s">
        <v>12592</v>
      </c>
      <c r="D192" s="15" t="s">
        <v>9777</v>
      </c>
      <c r="E192" s="14" t="s">
        <v>6070</v>
      </c>
      <c r="F192" s="15" t="s">
        <v>9778</v>
      </c>
      <c r="G192" s="14" t="s">
        <v>6070</v>
      </c>
      <c r="H192" s="15" t="s">
        <v>20182</v>
      </c>
      <c r="I192" s="15" t="s">
        <v>20183</v>
      </c>
    </row>
    <row r="193">
      <c r="A193" s="15" t="s">
        <v>17668</v>
      </c>
      <c r="B193" s="15" t="s">
        <v>12594</v>
      </c>
      <c r="C193" s="15" t="s">
        <v>12595</v>
      </c>
      <c r="D193" s="15" t="s">
        <v>9780</v>
      </c>
      <c r="E193" s="14" t="s">
        <v>6073</v>
      </c>
      <c r="F193" s="15" t="s">
        <v>9781</v>
      </c>
      <c r="G193" s="14" t="s">
        <v>6073</v>
      </c>
      <c r="H193" s="15" t="s">
        <v>20184</v>
      </c>
      <c r="I193" s="15" t="s">
        <v>20185</v>
      </c>
    </row>
    <row r="194">
      <c r="D194" s="15" t="s">
        <v>9783</v>
      </c>
      <c r="E194" s="14" t="s">
        <v>6076</v>
      </c>
      <c r="F194" s="15" t="s">
        <v>9784</v>
      </c>
      <c r="G194" s="14" t="s">
        <v>6076</v>
      </c>
      <c r="H194" s="15" t="s">
        <v>20186</v>
      </c>
      <c r="I194" s="15" t="s">
        <v>20187</v>
      </c>
    </row>
    <row r="195">
      <c r="D195" s="15" t="s">
        <v>9786</v>
      </c>
      <c r="E195" s="14" t="s">
        <v>6078</v>
      </c>
      <c r="F195" s="15" t="s">
        <v>9787</v>
      </c>
      <c r="G195" s="14" t="s">
        <v>6078</v>
      </c>
      <c r="H195" s="15" t="s">
        <v>20188</v>
      </c>
      <c r="I195" s="15" t="s">
        <v>20189</v>
      </c>
    </row>
    <row r="196">
      <c r="A196" s="15" t="s">
        <v>17669</v>
      </c>
      <c r="B196" s="15" t="s">
        <v>12597</v>
      </c>
      <c r="C196" s="15" t="s">
        <v>12598</v>
      </c>
      <c r="D196" s="15" t="s">
        <v>9789</v>
      </c>
      <c r="E196" s="14" t="s">
        <v>6080</v>
      </c>
      <c r="F196" s="15" t="s">
        <v>9790</v>
      </c>
      <c r="G196" s="14" t="s">
        <v>6080</v>
      </c>
      <c r="H196" s="15" t="s">
        <v>20190</v>
      </c>
      <c r="I196" s="15" t="s">
        <v>20191</v>
      </c>
    </row>
    <row r="197">
      <c r="A197" s="15" t="s">
        <v>17670</v>
      </c>
      <c r="B197" s="15" t="s">
        <v>12600</v>
      </c>
      <c r="C197" s="15" t="s">
        <v>12601</v>
      </c>
      <c r="D197" s="15" t="s">
        <v>9792</v>
      </c>
      <c r="E197" s="14" t="s">
        <v>6083</v>
      </c>
      <c r="F197" s="15" t="s">
        <v>9793</v>
      </c>
      <c r="J197" s="15" t="s">
        <v>19870</v>
      </c>
    </row>
    <row r="198">
      <c r="A198" s="15" t="s">
        <v>17671</v>
      </c>
      <c r="B198" s="15" t="s">
        <v>12603</v>
      </c>
      <c r="C198" s="15" t="s">
        <v>12604</v>
      </c>
      <c r="D198" s="15" t="s">
        <v>9795</v>
      </c>
      <c r="E198" s="14" t="s">
        <v>6086</v>
      </c>
      <c r="F198" s="15" t="s">
        <v>9796</v>
      </c>
      <c r="G198" s="14" t="s">
        <v>6086</v>
      </c>
      <c r="H198" s="15" t="s">
        <v>20192</v>
      </c>
      <c r="I198" s="15" t="s">
        <v>20193</v>
      </c>
    </row>
    <row r="199">
      <c r="A199" s="15" t="s">
        <v>17672</v>
      </c>
      <c r="B199" s="15" t="s">
        <v>12605</v>
      </c>
      <c r="C199" s="15" t="s">
        <v>9799</v>
      </c>
      <c r="D199" s="15" t="s">
        <v>9798</v>
      </c>
      <c r="E199" s="14" t="s">
        <v>6088</v>
      </c>
      <c r="F199" s="15" t="s">
        <v>9799</v>
      </c>
      <c r="G199" s="14" t="s">
        <v>6088</v>
      </c>
      <c r="H199" s="15" t="s">
        <v>20194</v>
      </c>
      <c r="I199" s="15" t="s">
        <v>20195</v>
      </c>
    </row>
    <row r="200">
      <c r="A200" s="15" t="s">
        <v>17673</v>
      </c>
      <c r="B200" s="15" t="s">
        <v>12607</v>
      </c>
      <c r="C200" s="15" t="s">
        <v>12608</v>
      </c>
      <c r="D200" s="15" t="s">
        <v>9801</v>
      </c>
      <c r="E200" s="14" t="s">
        <v>6090</v>
      </c>
      <c r="F200" s="15" t="s">
        <v>9802</v>
      </c>
      <c r="G200" s="14" t="s">
        <v>6090</v>
      </c>
      <c r="H200" s="15" t="s">
        <v>20196</v>
      </c>
      <c r="I200" s="15" t="s">
        <v>20197</v>
      </c>
    </row>
    <row r="201">
      <c r="A201" s="15" t="s">
        <v>17674</v>
      </c>
      <c r="B201" s="15" t="s">
        <v>12610</v>
      </c>
      <c r="C201" s="15" t="s">
        <v>12611</v>
      </c>
      <c r="D201" s="15" t="s">
        <v>9804</v>
      </c>
      <c r="E201" s="14" t="s">
        <v>6093</v>
      </c>
      <c r="F201" s="15" t="s">
        <v>9805</v>
      </c>
      <c r="G201" s="14" t="s">
        <v>6093</v>
      </c>
      <c r="H201" s="15" t="s">
        <v>20198</v>
      </c>
      <c r="I201" s="15" t="s">
        <v>20199</v>
      </c>
    </row>
    <row r="202">
      <c r="A202" s="15" t="s">
        <v>17675</v>
      </c>
      <c r="B202" s="15" t="s">
        <v>12613</v>
      </c>
      <c r="C202" s="15" t="s">
        <v>12614</v>
      </c>
      <c r="D202" s="15" t="s">
        <v>9807</v>
      </c>
      <c r="E202" s="14" t="s">
        <v>6096</v>
      </c>
      <c r="F202" s="15" t="s">
        <v>9808</v>
      </c>
      <c r="J202" s="15" t="s">
        <v>19870</v>
      </c>
    </row>
    <row r="203">
      <c r="A203" s="15" t="s">
        <v>17676</v>
      </c>
      <c r="B203" s="15" t="s">
        <v>12616</v>
      </c>
      <c r="C203" s="15" t="s">
        <v>12617</v>
      </c>
      <c r="D203" s="15" t="s">
        <v>9810</v>
      </c>
      <c r="E203" s="14" t="s">
        <v>6099</v>
      </c>
      <c r="F203" s="15" t="s">
        <v>9811</v>
      </c>
      <c r="G203" s="14" t="s">
        <v>6099</v>
      </c>
      <c r="H203" s="15" t="s">
        <v>20200</v>
      </c>
      <c r="I203" s="15" t="s">
        <v>20201</v>
      </c>
    </row>
    <row r="204">
      <c r="A204" s="15" t="s">
        <v>17677</v>
      </c>
      <c r="B204" s="15" t="s">
        <v>12619</v>
      </c>
      <c r="C204" s="15" t="s">
        <v>12620</v>
      </c>
      <c r="D204" s="15" t="s">
        <v>9813</v>
      </c>
      <c r="E204" s="14" t="s">
        <v>6102</v>
      </c>
      <c r="F204" s="15" t="s">
        <v>9814</v>
      </c>
      <c r="G204" s="14" t="s">
        <v>6102</v>
      </c>
      <c r="H204" s="15" t="s">
        <v>20202</v>
      </c>
      <c r="I204" s="15" t="s">
        <v>20203</v>
      </c>
    </row>
    <row r="205">
      <c r="A205" s="15" t="s">
        <v>17678</v>
      </c>
      <c r="B205" s="15" t="s">
        <v>12622</v>
      </c>
      <c r="C205" s="15" t="s">
        <v>12623</v>
      </c>
      <c r="D205" s="15" t="s">
        <v>9815</v>
      </c>
      <c r="E205" s="14" t="s">
        <v>6105</v>
      </c>
      <c r="F205" s="15" t="s">
        <v>9816</v>
      </c>
      <c r="G205" s="14" t="s">
        <v>6105</v>
      </c>
      <c r="H205" s="15" t="s">
        <v>20204</v>
      </c>
      <c r="I205" s="15" t="s">
        <v>20205</v>
      </c>
    </row>
    <row r="206">
      <c r="A206" s="15" t="s">
        <v>17679</v>
      </c>
      <c r="B206" s="15" t="s">
        <v>12625</v>
      </c>
      <c r="C206" s="15" t="s">
        <v>12626</v>
      </c>
      <c r="D206" s="15" t="s">
        <v>9818</v>
      </c>
      <c r="E206" s="14" t="s">
        <v>6108</v>
      </c>
      <c r="F206" s="15" t="s">
        <v>9819</v>
      </c>
      <c r="G206" s="14" t="s">
        <v>6108</v>
      </c>
      <c r="H206" s="15" t="s">
        <v>20206</v>
      </c>
      <c r="I206" s="15" t="s">
        <v>20207</v>
      </c>
    </row>
    <row r="207">
      <c r="A207" s="15" t="s">
        <v>17680</v>
      </c>
      <c r="B207" s="15" t="s">
        <v>12628</v>
      </c>
      <c r="C207" s="15" t="s">
        <v>12629</v>
      </c>
      <c r="D207" s="15" t="s">
        <v>9821</v>
      </c>
      <c r="E207" s="14" t="s">
        <v>6111</v>
      </c>
      <c r="F207" s="15" t="s">
        <v>9822</v>
      </c>
      <c r="G207" s="14" t="s">
        <v>6111</v>
      </c>
      <c r="H207" s="15" t="s">
        <v>20208</v>
      </c>
      <c r="I207" s="15" t="s">
        <v>20209</v>
      </c>
    </row>
    <row r="208">
      <c r="A208" s="15" t="s">
        <v>17681</v>
      </c>
      <c r="B208" s="15" t="s">
        <v>12631</v>
      </c>
      <c r="C208" s="15" t="s">
        <v>12632</v>
      </c>
      <c r="D208" s="15" t="s">
        <v>9824</v>
      </c>
      <c r="E208" s="14" t="s">
        <v>6114</v>
      </c>
      <c r="F208" s="15" t="s">
        <v>9825</v>
      </c>
      <c r="G208" s="14" t="s">
        <v>6114</v>
      </c>
      <c r="H208" s="15" t="s">
        <v>20210</v>
      </c>
      <c r="I208" s="15" t="s">
        <v>20211</v>
      </c>
    </row>
    <row r="209">
      <c r="A209" s="15" t="s">
        <v>17682</v>
      </c>
      <c r="B209" s="15" t="s">
        <v>12634</v>
      </c>
      <c r="C209" s="15" t="s">
        <v>12635</v>
      </c>
      <c r="D209" s="15" t="s">
        <v>9827</v>
      </c>
      <c r="E209" s="14" t="s">
        <v>6117</v>
      </c>
      <c r="F209" s="15" t="s">
        <v>9828</v>
      </c>
      <c r="G209" s="14" t="s">
        <v>6117</v>
      </c>
      <c r="H209" s="15" t="s">
        <v>20212</v>
      </c>
      <c r="I209" s="15" t="s">
        <v>20213</v>
      </c>
    </row>
    <row r="210">
      <c r="A210" s="15" t="s">
        <v>17683</v>
      </c>
      <c r="B210" s="15" t="s">
        <v>12636</v>
      </c>
      <c r="C210" s="15" t="s">
        <v>12637</v>
      </c>
      <c r="D210" s="15" t="s">
        <v>9830</v>
      </c>
      <c r="E210" s="14" t="s">
        <v>6120</v>
      </c>
      <c r="F210" s="15" t="s">
        <v>9831</v>
      </c>
      <c r="G210" s="14" t="s">
        <v>6120</v>
      </c>
      <c r="H210" s="15" t="s">
        <v>20214</v>
      </c>
      <c r="I210" s="15" t="s">
        <v>20215</v>
      </c>
    </row>
    <row r="211">
      <c r="A211" s="15" t="s">
        <v>17684</v>
      </c>
      <c r="B211" s="15" t="s">
        <v>12639</v>
      </c>
      <c r="C211" s="15" t="s">
        <v>12640</v>
      </c>
      <c r="D211" s="15" t="s">
        <v>9833</v>
      </c>
      <c r="E211" s="14" t="s">
        <v>6122</v>
      </c>
      <c r="F211" s="15" t="s">
        <v>9834</v>
      </c>
      <c r="G211" s="14" t="s">
        <v>6122</v>
      </c>
      <c r="H211" s="15" t="s">
        <v>20216</v>
      </c>
      <c r="I211" s="15" t="s">
        <v>20217</v>
      </c>
    </row>
    <row r="212">
      <c r="A212" s="15" t="s">
        <v>17685</v>
      </c>
      <c r="B212" s="15" t="s">
        <v>12642</v>
      </c>
      <c r="C212" s="15" t="s">
        <v>12643</v>
      </c>
      <c r="D212" s="15" t="s">
        <v>9836</v>
      </c>
      <c r="E212" s="14" t="s">
        <v>6125</v>
      </c>
      <c r="F212" s="15" t="s">
        <v>9837</v>
      </c>
      <c r="G212" s="14" t="s">
        <v>6125</v>
      </c>
      <c r="H212" s="15" t="s">
        <v>20218</v>
      </c>
      <c r="I212" s="15" t="s">
        <v>1422</v>
      </c>
    </row>
    <row r="213">
      <c r="A213" s="15" t="s">
        <v>17686</v>
      </c>
      <c r="B213" s="15" t="s">
        <v>12645</v>
      </c>
      <c r="C213" s="15" t="s">
        <v>12646</v>
      </c>
      <c r="D213" s="15" t="s">
        <v>9839</v>
      </c>
      <c r="E213" s="14" t="s">
        <v>6127</v>
      </c>
      <c r="F213" s="15" t="s">
        <v>9840</v>
      </c>
      <c r="G213" s="14" t="s">
        <v>6127</v>
      </c>
      <c r="H213" s="15" t="s">
        <v>20219</v>
      </c>
      <c r="I213" s="15" t="s">
        <v>20220</v>
      </c>
    </row>
    <row r="214">
      <c r="A214" s="15" t="s">
        <v>17687</v>
      </c>
      <c r="B214" s="15" t="s">
        <v>12648</v>
      </c>
      <c r="C214" s="15" t="s">
        <v>12649</v>
      </c>
      <c r="D214" s="15" t="s">
        <v>9842</v>
      </c>
      <c r="E214" s="14" t="s">
        <v>6130</v>
      </c>
      <c r="F214" s="15" t="s">
        <v>9843</v>
      </c>
      <c r="G214" s="14" t="s">
        <v>6130</v>
      </c>
      <c r="H214" s="15" t="s">
        <v>20221</v>
      </c>
      <c r="I214" s="15" t="s">
        <v>20222</v>
      </c>
    </row>
    <row r="215">
      <c r="A215" s="15" t="s">
        <v>17688</v>
      </c>
      <c r="B215" s="15" t="s">
        <v>12651</v>
      </c>
      <c r="C215" s="15" t="s">
        <v>12652</v>
      </c>
      <c r="D215" s="15" t="s">
        <v>9845</v>
      </c>
      <c r="E215" s="14" t="s">
        <v>6133</v>
      </c>
      <c r="F215" s="15" t="s">
        <v>9846</v>
      </c>
      <c r="G215" s="14" t="s">
        <v>6133</v>
      </c>
      <c r="H215" s="15" t="s">
        <v>20223</v>
      </c>
      <c r="I215" s="15" t="s">
        <v>20224</v>
      </c>
    </row>
    <row r="216">
      <c r="A216" s="15" t="s">
        <v>17689</v>
      </c>
      <c r="B216" s="15" t="s">
        <v>12654</v>
      </c>
      <c r="C216" s="15" t="s">
        <v>12655</v>
      </c>
      <c r="D216" s="15" t="s">
        <v>9848</v>
      </c>
      <c r="E216" s="14" t="s">
        <v>6136</v>
      </c>
      <c r="F216" s="15" t="s">
        <v>9849</v>
      </c>
      <c r="G216" s="14" t="s">
        <v>6136</v>
      </c>
      <c r="H216" s="15" t="s">
        <v>20225</v>
      </c>
      <c r="I216" s="15" t="s">
        <v>20226</v>
      </c>
    </row>
    <row r="217">
      <c r="A217" s="15" t="s">
        <v>17690</v>
      </c>
      <c r="B217" s="15" t="s">
        <v>12657</v>
      </c>
      <c r="C217" s="15" t="s">
        <v>12658</v>
      </c>
      <c r="D217" s="15" t="s">
        <v>9851</v>
      </c>
      <c r="E217" s="14" t="s">
        <v>6139</v>
      </c>
      <c r="F217" s="15" t="s">
        <v>9852</v>
      </c>
      <c r="G217" s="14" t="s">
        <v>6139</v>
      </c>
      <c r="H217" s="15" t="s">
        <v>20227</v>
      </c>
      <c r="I217" s="15" t="s">
        <v>20228</v>
      </c>
    </row>
    <row r="218">
      <c r="A218" s="15" t="s">
        <v>17691</v>
      </c>
      <c r="B218" s="15" t="s">
        <v>12660</v>
      </c>
      <c r="C218" s="15" t="s">
        <v>12661</v>
      </c>
      <c r="D218" s="15" t="s">
        <v>9854</v>
      </c>
      <c r="E218" s="14" t="s">
        <v>6142</v>
      </c>
      <c r="F218" s="15" t="s">
        <v>9855</v>
      </c>
      <c r="G218" s="14" t="s">
        <v>6142</v>
      </c>
      <c r="H218" s="15" t="s">
        <v>20229</v>
      </c>
      <c r="I218" s="15" t="s">
        <v>20230</v>
      </c>
    </row>
    <row r="219">
      <c r="A219" s="15" t="s">
        <v>17692</v>
      </c>
      <c r="B219" s="15" t="s">
        <v>12663</v>
      </c>
      <c r="C219" s="15" t="s">
        <v>12664</v>
      </c>
      <c r="D219" s="15" t="s">
        <v>9857</v>
      </c>
      <c r="E219" s="14" t="s">
        <v>6145</v>
      </c>
      <c r="F219" s="15" t="s">
        <v>9858</v>
      </c>
      <c r="G219" s="14" t="s">
        <v>6145</v>
      </c>
      <c r="H219" s="15" t="s">
        <v>20231</v>
      </c>
      <c r="I219" s="15" t="s">
        <v>20232</v>
      </c>
    </row>
    <row r="220">
      <c r="A220" s="15" t="s">
        <v>17693</v>
      </c>
      <c r="B220" s="15" t="s">
        <v>12666</v>
      </c>
      <c r="C220" s="15" t="s">
        <v>12667</v>
      </c>
      <c r="D220" s="15" t="s">
        <v>9860</v>
      </c>
      <c r="E220" s="14" t="s">
        <v>6147</v>
      </c>
      <c r="F220" s="15" t="s">
        <v>9861</v>
      </c>
      <c r="G220" s="14" t="s">
        <v>6147</v>
      </c>
      <c r="H220" s="15" t="s">
        <v>20233</v>
      </c>
      <c r="I220" s="15" t="s">
        <v>20234</v>
      </c>
    </row>
    <row r="221">
      <c r="A221" s="15" t="s">
        <v>17694</v>
      </c>
      <c r="B221" s="15" t="s">
        <v>12669</v>
      </c>
      <c r="C221" s="15" t="s">
        <v>12670</v>
      </c>
      <c r="D221" s="15" t="s">
        <v>9863</v>
      </c>
      <c r="E221" s="14" t="s">
        <v>6150</v>
      </c>
      <c r="F221" s="15" t="s">
        <v>9864</v>
      </c>
      <c r="G221" s="14" t="s">
        <v>6150</v>
      </c>
      <c r="H221" s="15" t="s">
        <v>20235</v>
      </c>
      <c r="I221" s="15" t="s">
        <v>20236</v>
      </c>
    </row>
    <row r="222">
      <c r="A222" s="15" t="s">
        <v>17695</v>
      </c>
      <c r="B222" s="15" t="s">
        <v>12672</v>
      </c>
      <c r="C222" s="15" t="s">
        <v>12673</v>
      </c>
      <c r="D222" s="15" t="s">
        <v>9866</v>
      </c>
      <c r="E222" s="14" t="s">
        <v>6152</v>
      </c>
      <c r="F222" s="15" t="s">
        <v>9867</v>
      </c>
      <c r="G222" s="14" t="s">
        <v>6152</v>
      </c>
      <c r="H222" s="15" t="s">
        <v>20237</v>
      </c>
      <c r="I222" s="15" t="s">
        <v>20238</v>
      </c>
    </row>
    <row r="223">
      <c r="A223" s="15" t="s">
        <v>17696</v>
      </c>
      <c r="B223" s="15" t="s">
        <v>12675</v>
      </c>
      <c r="C223" s="15" t="s">
        <v>9870</v>
      </c>
      <c r="D223" s="15" t="s">
        <v>9869</v>
      </c>
      <c r="E223" s="14" t="s">
        <v>6155</v>
      </c>
      <c r="F223" s="15" t="s">
        <v>9870</v>
      </c>
      <c r="G223" s="14" t="s">
        <v>6155</v>
      </c>
      <c r="H223" s="15" t="s">
        <v>20239</v>
      </c>
      <c r="I223" s="15" t="s">
        <v>20240</v>
      </c>
    </row>
    <row r="224">
      <c r="A224" s="15" t="s">
        <v>17697</v>
      </c>
      <c r="B224" s="15" t="s">
        <v>12677</v>
      </c>
      <c r="C224" s="15" t="s">
        <v>12678</v>
      </c>
      <c r="D224" s="15" t="s">
        <v>9872</v>
      </c>
      <c r="E224" s="14" t="s">
        <v>6158</v>
      </c>
      <c r="F224" s="15" t="s">
        <v>9873</v>
      </c>
      <c r="G224" s="14" t="s">
        <v>6158</v>
      </c>
      <c r="H224" s="15" t="s">
        <v>20241</v>
      </c>
      <c r="I224" s="15" t="s">
        <v>20242</v>
      </c>
    </row>
    <row r="225">
      <c r="A225" s="15" t="s">
        <v>17698</v>
      </c>
      <c r="B225" s="15" t="s">
        <v>12681</v>
      </c>
      <c r="C225" s="15" t="s">
        <v>12682</v>
      </c>
      <c r="D225" s="15" t="s">
        <v>9875</v>
      </c>
      <c r="E225" s="14" t="s">
        <v>6160</v>
      </c>
      <c r="F225" s="15" t="s">
        <v>9876</v>
      </c>
      <c r="G225" s="14" t="s">
        <v>6160</v>
      </c>
      <c r="H225" s="15" t="s">
        <v>20243</v>
      </c>
      <c r="I225" s="15" t="s">
        <v>20244</v>
      </c>
    </row>
    <row r="226">
      <c r="A226" s="15" t="s">
        <v>17699</v>
      </c>
      <c r="B226" s="15" t="s">
        <v>12684</v>
      </c>
      <c r="C226" s="15" t="s">
        <v>12685</v>
      </c>
      <c r="D226" s="15" t="s">
        <v>9878</v>
      </c>
      <c r="E226" s="14" t="s">
        <v>6162</v>
      </c>
      <c r="F226" s="15" t="s">
        <v>9879</v>
      </c>
      <c r="J226" s="15" t="s">
        <v>19870</v>
      </c>
    </row>
    <row r="227">
      <c r="A227" s="15" t="s">
        <v>17700</v>
      </c>
      <c r="B227" s="15" t="s">
        <v>12687</v>
      </c>
      <c r="C227" s="15" t="s">
        <v>12688</v>
      </c>
      <c r="D227" s="15" t="s">
        <v>9881</v>
      </c>
      <c r="E227" s="14" t="s">
        <v>6164</v>
      </c>
      <c r="F227" s="15" t="s">
        <v>9882</v>
      </c>
      <c r="G227" s="14" t="s">
        <v>6164</v>
      </c>
      <c r="H227" s="15" t="s">
        <v>20245</v>
      </c>
      <c r="I227" s="15" t="s">
        <v>20246</v>
      </c>
    </row>
    <row r="228">
      <c r="A228" s="15" t="s">
        <v>17701</v>
      </c>
      <c r="B228" s="15" t="s">
        <v>12690</v>
      </c>
      <c r="C228" s="15" t="s">
        <v>12691</v>
      </c>
      <c r="D228" s="15" t="s">
        <v>9884</v>
      </c>
      <c r="E228" s="14" t="s">
        <v>6167</v>
      </c>
      <c r="F228" s="15" t="s">
        <v>9885</v>
      </c>
      <c r="G228" s="14" t="s">
        <v>6167</v>
      </c>
      <c r="H228" s="15" t="s">
        <v>20247</v>
      </c>
      <c r="I228" s="15" t="s">
        <v>20248</v>
      </c>
    </row>
    <row r="229">
      <c r="A229" s="15" t="s">
        <v>17702</v>
      </c>
      <c r="B229" s="15" t="s">
        <v>12693</v>
      </c>
      <c r="C229" s="15" t="s">
        <v>12694</v>
      </c>
      <c r="D229" s="15" t="s">
        <v>9887</v>
      </c>
      <c r="E229" s="14" t="s">
        <v>6169</v>
      </c>
      <c r="F229" s="15" t="s">
        <v>9888</v>
      </c>
      <c r="G229" s="14" t="s">
        <v>6169</v>
      </c>
      <c r="H229" s="15" t="s">
        <v>20249</v>
      </c>
      <c r="I229" s="15" t="s">
        <v>20250</v>
      </c>
    </row>
    <row r="230">
      <c r="A230" s="15" t="s">
        <v>17703</v>
      </c>
      <c r="B230" s="15" t="s">
        <v>12695</v>
      </c>
      <c r="C230" s="15" t="s">
        <v>12696</v>
      </c>
      <c r="D230" s="15" t="s">
        <v>9890</v>
      </c>
      <c r="E230" s="14" t="s">
        <v>6171</v>
      </c>
      <c r="F230" s="15" t="s">
        <v>9891</v>
      </c>
      <c r="G230" s="14" t="s">
        <v>6171</v>
      </c>
      <c r="H230" s="15" t="s">
        <v>20251</v>
      </c>
      <c r="I230" s="15" t="s">
        <v>20252</v>
      </c>
    </row>
    <row r="231">
      <c r="A231" s="15" t="s">
        <v>17704</v>
      </c>
      <c r="B231" s="15" t="s">
        <v>12698</v>
      </c>
      <c r="C231" s="15" t="s">
        <v>12699</v>
      </c>
      <c r="D231" s="15" t="s">
        <v>9893</v>
      </c>
      <c r="E231" s="14" t="s">
        <v>6173</v>
      </c>
      <c r="F231" s="15" t="s">
        <v>9894</v>
      </c>
      <c r="G231" s="14" t="s">
        <v>6173</v>
      </c>
      <c r="H231" s="15" t="s">
        <v>20253</v>
      </c>
      <c r="I231" s="15" t="s">
        <v>20254</v>
      </c>
    </row>
    <row r="232">
      <c r="A232" s="15" t="s">
        <v>17705</v>
      </c>
      <c r="B232" s="15" t="s">
        <v>12701</v>
      </c>
      <c r="C232" s="15" t="s">
        <v>12702</v>
      </c>
      <c r="D232" s="15" t="s">
        <v>9896</v>
      </c>
      <c r="E232" s="14" t="s">
        <v>6176</v>
      </c>
      <c r="F232" s="15" t="s">
        <v>9897</v>
      </c>
      <c r="G232" s="14" t="s">
        <v>6176</v>
      </c>
      <c r="H232" s="15" t="s">
        <v>20255</v>
      </c>
      <c r="I232" s="15" t="s">
        <v>20256</v>
      </c>
    </row>
    <row r="233">
      <c r="A233" s="15" t="s">
        <v>17706</v>
      </c>
      <c r="B233" s="15" t="s">
        <v>12704</v>
      </c>
      <c r="C233" s="15" t="s">
        <v>12705</v>
      </c>
      <c r="D233" s="15" t="s">
        <v>9898</v>
      </c>
      <c r="E233" s="14" t="s">
        <v>6179</v>
      </c>
      <c r="F233" s="15" t="s">
        <v>9899</v>
      </c>
      <c r="G233" s="14" t="s">
        <v>6179</v>
      </c>
      <c r="H233" s="15" t="s">
        <v>20257</v>
      </c>
      <c r="I233" s="15" t="s">
        <v>20258</v>
      </c>
    </row>
    <row r="234">
      <c r="A234" s="15" t="s">
        <v>17707</v>
      </c>
      <c r="B234" s="15" t="s">
        <v>12707</v>
      </c>
      <c r="C234" s="15" t="s">
        <v>12708</v>
      </c>
      <c r="D234" s="15" t="s">
        <v>9901</v>
      </c>
      <c r="E234" s="14" t="s">
        <v>6181</v>
      </c>
      <c r="F234" s="15" t="s">
        <v>9902</v>
      </c>
      <c r="G234" s="14" t="s">
        <v>6181</v>
      </c>
      <c r="H234" s="15" t="s">
        <v>20259</v>
      </c>
      <c r="I234" s="15" t="s">
        <v>20260</v>
      </c>
    </row>
    <row r="235">
      <c r="A235" s="15" t="s">
        <v>17708</v>
      </c>
      <c r="B235" s="15" t="s">
        <v>12709</v>
      </c>
      <c r="C235" s="15" t="s">
        <v>12710</v>
      </c>
      <c r="D235" s="15" t="s">
        <v>9904</v>
      </c>
      <c r="E235" s="14" t="s">
        <v>6183</v>
      </c>
      <c r="F235" s="15" t="s">
        <v>9905</v>
      </c>
      <c r="G235" s="14" t="s">
        <v>6183</v>
      </c>
      <c r="H235" s="15" t="s">
        <v>20261</v>
      </c>
      <c r="I235" s="15" t="s">
        <v>20262</v>
      </c>
    </row>
    <row r="236">
      <c r="A236" s="15" t="s">
        <v>17709</v>
      </c>
      <c r="B236" s="15" t="s">
        <v>12711</v>
      </c>
      <c r="C236" s="15" t="s">
        <v>12712</v>
      </c>
      <c r="D236" s="15" t="s">
        <v>9907</v>
      </c>
      <c r="E236" s="14" t="s">
        <v>6185</v>
      </c>
      <c r="F236" s="15" t="s">
        <v>9908</v>
      </c>
      <c r="G236" s="14" t="s">
        <v>6185</v>
      </c>
      <c r="H236" s="15" t="s">
        <v>20263</v>
      </c>
      <c r="I236" s="15" t="s">
        <v>20264</v>
      </c>
    </row>
    <row r="237">
      <c r="A237" s="15" t="s">
        <v>17710</v>
      </c>
      <c r="B237" s="15" t="s">
        <v>12713</v>
      </c>
      <c r="C237" s="15" t="s">
        <v>12714</v>
      </c>
      <c r="D237" s="15" t="s">
        <v>9910</v>
      </c>
      <c r="E237" s="14" t="s">
        <v>6187</v>
      </c>
      <c r="F237" s="15" t="s">
        <v>9911</v>
      </c>
      <c r="G237" s="14" t="s">
        <v>6187</v>
      </c>
      <c r="H237" s="15" t="s">
        <v>20265</v>
      </c>
      <c r="I237" s="15" t="s">
        <v>20266</v>
      </c>
    </row>
    <row r="238">
      <c r="A238" s="15" t="s">
        <v>17711</v>
      </c>
      <c r="B238" s="15" t="s">
        <v>12715</v>
      </c>
      <c r="C238" s="15" t="s">
        <v>12716</v>
      </c>
      <c r="D238" s="15" t="s">
        <v>9913</v>
      </c>
      <c r="E238" s="14" t="s">
        <v>6189</v>
      </c>
      <c r="F238" s="15" t="s">
        <v>9914</v>
      </c>
      <c r="G238" s="14" t="s">
        <v>6189</v>
      </c>
      <c r="H238" s="15" t="s">
        <v>20267</v>
      </c>
      <c r="I238" s="15" t="s">
        <v>20268</v>
      </c>
    </row>
    <row r="239">
      <c r="A239" s="15" t="s">
        <v>17712</v>
      </c>
      <c r="B239" s="15" t="s">
        <v>12717</v>
      </c>
      <c r="C239" s="15" t="s">
        <v>12718</v>
      </c>
      <c r="D239" s="15" t="s">
        <v>9916</v>
      </c>
      <c r="E239" s="14" t="s">
        <v>6191</v>
      </c>
      <c r="F239" s="15" t="s">
        <v>9917</v>
      </c>
      <c r="G239" s="14" t="s">
        <v>6191</v>
      </c>
      <c r="H239" s="15" t="s">
        <v>20269</v>
      </c>
      <c r="I239" s="15" t="s">
        <v>20270</v>
      </c>
    </row>
    <row r="240">
      <c r="A240" s="15" t="s">
        <v>17713</v>
      </c>
      <c r="B240" s="15" t="s">
        <v>12720</v>
      </c>
      <c r="C240" s="15" t="s">
        <v>12721</v>
      </c>
      <c r="D240" s="15" t="s">
        <v>9919</v>
      </c>
      <c r="E240" s="14" t="s">
        <v>6193</v>
      </c>
      <c r="F240" s="15" t="s">
        <v>9920</v>
      </c>
      <c r="G240" s="14" t="s">
        <v>6193</v>
      </c>
      <c r="H240" s="15" t="s">
        <v>20271</v>
      </c>
      <c r="I240" s="15" t="s">
        <v>20272</v>
      </c>
    </row>
    <row r="241">
      <c r="A241" s="15" t="s">
        <v>17714</v>
      </c>
      <c r="B241" s="15" t="s">
        <v>12723</v>
      </c>
      <c r="C241" s="15" t="s">
        <v>12724</v>
      </c>
      <c r="D241" s="15" t="s">
        <v>9922</v>
      </c>
      <c r="E241" s="14" t="s">
        <v>6195</v>
      </c>
      <c r="F241" s="15" t="s">
        <v>9923</v>
      </c>
      <c r="G241" s="14" t="s">
        <v>6195</v>
      </c>
      <c r="H241" s="15" t="s">
        <v>20273</v>
      </c>
      <c r="I241" s="15" t="s">
        <v>20274</v>
      </c>
    </row>
    <row r="242">
      <c r="D242" s="15" t="s">
        <v>9925</v>
      </c>
      <c r="E242" s="14" t="s">
        <v>6198</v>
      </c>
      <c r="F242" s="15" t="s">
        <v>9926</v>
      </c>
      <c r="G242" s="14" t="s">
        <v>6198</v>
      </c>
      <c r="H242" s="15" t="s">
        <v>20275</v>
      </c>
      <c r="I242" s="15" t="s">
        <v>20276</v>
      </c>
    </row>
    <row r="243">
      <c r="A243" s="15" t="s">
        <v>17715</v>
      </c>
      <c r="B243" s="15" t="s">
        <v>12726</v>
      </c>
      <c r="C243" s="15" t="s">
        <v>12727</v>
      </c>
      <c r="D243" s="15" t="s">
        <v>9928</v>
      </c>
      <c r="E243" s="14" t="s">
        <v>6200</v>
      </c>
      <c r="F243" s="15" t="s">
        <v>9929</v>
      </c>
      <c r="G243" s="14" t="s">
        <v>6200</v>
      </c>
      <c r="H243" s="15" t="s">
        <v>20277</v>
      </c>
      <c r="I243" s="15" t="s">
        <v>20278</v>
      </c>
    </row>
    <row r="244">
      <c r="D244" s="15" t="s">
        <v>9931</v>
      </c>
      <c r="E244" s="14" t="s">
        <v>6202</v>
      </c>
      <c r="F244" s="15" t="s">
        <v>9932</v>
      </c>
      <c r="G244" s="14" t="s">
        <v>6202</v>
      </c>
      <c r="H244" s="15" t="s">
        <v>20279</v>
      </c>
      <c r="I244" s="15" t="s">
        <v>20280</v>
      </c>
    </row>
    <row r="245">
      <c r="A245" s="15" t="s">
        <v>17716</v>
      </c>
      <c r="B245" s="15" t="s">
        <v>12729</v>
      </c>
      <c r="C245" s="15" t="s">
        <v>12730</v>
      </c>
      <c r="D245" s="15" t="s">
        <v>9934</v>
      </c>
      <c r="E245" s="14" t="s">
        <v>6204</v>
      </c>
      <c r="F245" s="15" t="s">
        <v>9935</v>
      </c>
      <c r="G245" s="14" t="s">
        <v>6204</v>
      </c>
      <c r="H245" s="15" t="s">
        <v>20281</v>
      </c>
      <c r="I245" s="15" t="s">
        <v>20282</v>
      </c>
    </row>
    <row r="246">
      <c r="A246" s="15" t="s">
        <v>17717</v>
      </c>
      <c r="B246" s="15" t="s">
        <v>12732</v>
      </c>
      <c r="C246" s="15" t="s">
        <v>12733</v>
      </c>
      <c r="D246" s="15" t="s">
        <v>9937</v>
      </c>
      <c r="E246" s="14" t="s">
        <v>6207</v>
      </c>
      <c r="F246" s="15" t="s">
        <v>9938</v>
      </c>
      <c r="G246" s="14" t="s">
        <v>6207</v>
      </c>
      <c r="H246" s="15" t="s">
        <v>20283</v>
      </c>
      <c r="I246" s="15" t="s">
        <v>20284</v>
      </c>
    </row>
    <row r="247">
      <c r="A247" s="15" t="s">
        <v>17718</v>
      </c>
      <c r="B247" s="15" t="s">
        <v>12735</v>
      </c>
      <c r="C247" s="15" t="s">
        <v>12736</v>
      </c>
      <c r="D247" s="15" t="s">
        <v>9940</v>
      </c>
      <c r="E247" s="14" t="s">
        <v>6209</v>
      </c>
      <c r="F247" s="15" t="s">
        <v>9941</v>
      </c>
      <c r="G247" s="14" t="s">
        <v>6209</v>
      </c>
      <c r="H247" s="15" t="s">
        <v>20285</v>
      </c>
      <c r="I247" s="15" t="s">
        <v>20286</v>
      </c>
    </row>
    <row r="248">
      <c r="A248" s="15" t="s">
        <v>17719</v>
      </c>
      <c r="B248" s="15" t="s">
        <v>12738</v>
      </c>
      <c r="C248" s="15" t="s">
        <v>12739</v>
      </c>
      <c r="D248" s="15" t="s">
        <v>9943</v>
      </c>
      <c r="E248" s="14" t="s">
        <v>6212</v>
      </c>
      <c r="F248" s="15" t="s">
        <v>9944</v>
      </c>
      <c r="G248" s="14" t="s">
        <v>6212</v>
      </c>
      <c r="H248" s="15" t="s">
        <v>20287</v>
      </c>
      <c r="I248" s="15" t="s">
        <v>20288</v>
      </c>
    </row>
    <row r="249">
      <c r="E249" s="16"/>
    </row>
    <row r="250">
      <c r="A250" s="15" t="s">
        <v>17720</v>
      </c>
      <c r="B250" s="15" t="s">
        <v>12741</v>
      </c>
      <c r="C250" s="15" t="s">
        <v>12742</v>
      </c>
      <c r="D250" s="15" t="s">
        <v>9946</v>
      </c>
      <c r="E250" s="14" t="s">
        <v>6214</v>
      </c>
      <c r="F250" s="15" t="s">
        <v>9947</v>
      </c>
      <c r="G250" s="14" t="s">
        <v>6214</v>
      </c>
      <c r="H250" s="15" t="s">
        <v>20289</v>
      </c>
      <c r="I250" s="15" t="s">
        <v>20290</v>
      </c>
    </row>
    <row r="251">
      <c r="A251" s="15" t="s">
        <v>17721</v>
      </c>
      <c r="B251" s="15" t="s">
        <v>12744</v>
      </c>
      <c r="C251" s="15" t="s">
        <v>12745</v>
      </c>
      <c r="D251" s="15" t="s">
        <v>9949</v>
      </c>
      <c r="E251" s="14" t="s">
        <v>6217</v>
      </c>
      <c r="F251" s="15" t="s">
        <v>9950</v>
      </c>
      <c r="G251" s="14" t="s">
        <v>6217</v>
      </c>
      <c r="H251" s="15" t="s">
        <v>20291</v>
      </c>
      <c r="I251" s="15" t="s">
        <v>20292</v>
      </c>
    </row>
    <row r="252">
      <c r="A252" s="15" t="s">
        <v>17722</v>
      </c>
      <c r="B252" s="15" t="s">
        <v>12747</v>
      </c>
      <c r="C252" s="15" t="s">
        <v>12748</v>
      </c>
      <c r="D252" s="15" t="s">
        <v>9952</v>
      </c>
      <c r="E252" s="14" t="s">
        <v>6219</v>
      </c>
      <c r="F252" s="15" t="s">
        <v>9953</v>
      </c>
      <c r="G252" s="14" t="s">
        <v>6219</v>
      </c>
      <c r="H252" s="15" t="s">
        <v>20293</v>
      </c>
      <c r="I252" s="15" t="s">
        <v>20294</v>
      </c>
    </row>
    <row r="253">
      <c r="A253" s="15" t="s">
        <v>17723</v>
      </c>
      <c r="B253" s="15" t="s">
        <v>12750</v>
      </c>
      <c r="C253" s="15" t="s">
        <v>12751</v>
      </c>
      <c r="D253" s="15" t="s">
        <v>9955</v>
      </c>
      <c r="E253" s="14" t="s">
        <v>6222</v>
      </c>
      <c r="F253" s="15" t="s">
        <v>9956</v>
      </c>
      <c r="G253" s="14" t="s">
        <v>6222</v>
      </c>
      <c r="H253" s="15" t="s">
        <v>20295</v>
      </c>
      <c r="I253" s="15" t="s">
        <v>20296</v>
      </c>
    </row>
    <row r="254">
      <c r="A254" s="15" t="s">
        <v>17724</v>
      </c>
      <c r="B254" s="15" t="s">
        <v>12753</v>
      </c>
      <c r="C254" s="15" t="s">
        <v>12754</v>
      </c>
      <c r="D254" s="15" t="s">
        <v>9958</v>
      </c>
      <c r="E254" s="14" t="s">
        <v>6224</v>
      </c>
      <c r="F254" s="15" t="s">
        <v>9959</v>
      </c>
      <c r="G254" s="14" t="s">
        <v>6224</v>
      </c>
      <c r="H254" s="15" t="s">
        <v>20297</v>
      </c>
      <c r="I254" s="15" t="s">
        <v>20298</v>
      </c>
    </row>
    <row r="255">
      <c r="A255" s="15" t="s">
        <v>17725</v>
      </c>
      <c r="B255" s="15" t="s">
        <v>12756</v>
      </c>
      <c r="C255" s="15" t="s">
        <v>12757</v>
      </c>
      <c r="D255" s="15" t="s">
        <v>9961</v>
      </c>
      <c r="E255" s="14" t="s">
        <v>6227</v>
      </c>
      <c r="F255" s="15" t="s">
        <v>9962</v>
      </c>
      <c r="G255" s="14" t="s">
        <v>6227</v>
      </c>
      <c r="H255" s="15" t="s">
        <v>20299</v>
      </c>
      <c r="I255" s="15" t="s">
        <v>20300</v>
      </c>
    </row>
    <row r="256">
      <c r="D256" s="15" t="s">
        <v>9964</v>
      </c>
      <c r="E256" s="14" t="s">
        <v>6230</v>
      </c>
      <c r="F256" s="15" t="s">
        <v>9965</v>
      </c>
      <c r="J256" s="15" t="s">
        <v>19870</v>
      </c>
    </row>
    <row r="257">
      <c r="A257" s="15" t="s">
        <v>17726</v>
      </c>
      <c r="B257" s="15" t="s">
        <v>12760</v>
      </c>
      <c r="C257" s="15" t="s">
        <v>9968</v>
      </c>
      <c r="D257" s="15" t="s">
        <v>9967</v>
      </c>
      <c r="E257" s="14" t="s">
        <v>6232</v>
      </c>
      <c r="F257" s="15" t="s">
        <v>9968</v>
      </c>
      <c r="G257" s="14" t="s">
        <v>6232</v>
      </c>
      <c r="H257" s="15" t="s">
        <v>20301</v>
      </c>
      <c r="I257" s="15" t="s">
        <v>1651</v>
      </c>
    </row>
    <row r="258">
      <c r="A258" s="15" t="s">
        <v>17727</v>
      </c>
      <c r="B258" s="15" t="s">
        <v>12762</v>
      </c>
      <c r="C258" s="15" t="s">
        <v>12763</v>
      </c>
      <c r="D258" s="15" t="s">
        <v>9970</v>
      </c>
      <c r="E258" s="14" t="s">
        <v>6235</v>
      </c>
      <c r="F258" s="15" t="s">
        <v>9971</v>
      </c>
      <c r="G258" s="14" t="s">
        <v>6235</v>
      </c>
      <c r="H258" s="15" t="s">
        <v>20302</v>
      </c>
      <c r="I258" s="15" t="s">
        <v>20303</v>
      </c>
    </row>
    <row r="259">
      <c r="A259" s="15" t="s">
        <v>17728</v>
      </c>
      <c r="B259" s="15" t="s">
        <v>12765</v>
      </c>
      <c r="C259" s="15" t="s">
        <v>12766</v>
      </c>
      <c r="D259" s="15" t="s">
        <v>9973</v>
      </c>
      <c r="E259" s="14" t="s">
        <v>6238</v>
      </c>
      <c r="F259" s="15" t="s">
        <v>9974</v>
      </c>
      <c r="J259" s="15" t="s">
        <v>19870</v>
      </c>
    </row>
    <row r="260">
      <c r="A260" s="15" t="s">
        <v>17729</v>
      </c>
      <c r="B260" s="15" t="s">
        <v>12768</v>
      </c>
      <c r="C260" s="15" t="s">
        <v>9977</v>
      </c>
      <c r="D260" s="15" t="s">
        <v>9976</v>
      </c>
      <c r="E260" s="14" t="s">
        <v>6241</v>
      </c>
      <c r="F260" s="15" t="s">
        <v>9977</v>
      </c>
      <c r="G260" s="14" t="s">
        <v>6241</v>
      </c>
      <c r="H260" s="15" t="s">
        <v>20304</v>
      </c>
      <c r="I260" s="15" t="s">
        <v>1669</v>
      </c>
    </row>
    <row r="261">
      <c r="A261" s="15" t="s">
        <v>17730</v>
      </c>
      <c r="B261" s="15" t="s">
        <v>12770</v>
      </c>
      <c r="C261" s="15" t="s">
        <v>9980</v>
      </c>
      <c r="D261" s="15" t="s">
        <v>9979</v>
      </c>
      <c r="E261" s="14" t="s">
        <v>6243</v>
      </c>
      <c r="F261" s="15" t="s">
        <v>9980</v>
      </c>
      <c r="G261" s="14" t="s">
        <v>6243</v>
      </c>
      <c r="H261" s="15" t="s">
        <v>20305</v>
      </c>
      <c r="I261" s="15" t="s">
        <v>20306</v>
      </c>
    </row>
    <row r="262">
      <c r="A262" s="15" t="s">
        <v>17731</v>
      </c>
      <c r="B262" s="15" t="s">
        <v>12772</v>
      </c>
      <c r="C262" s="15" t="s">
        <v>12773</v>
      </c>
      <c r="D262" s="15" t="s">
        <v>9982</v>
      </c>
      <c r="E262" s="14" t="s">
        <v>6246</v>
      </c>
      <c r="F262" s="15" t="s">
        <v>9983</v>
      </c>
      <c r="G262" s="14" t="s">
        <v>6246</v>
      </c>
      <c r="H262" s="15" t="s">
        <v>20307</v>
      </c>
      <c r="I262" s="15" t="s">
        <v>20308</v>
      </c>
    </row>
    <row r="263">
      <c r="A263" s="15" t="s">
        <v>17732</v>
      </c>
      <c r="B263" s="15" t="s">
        <v>12775</v>
      </c>
      <c r="C263" s="15" t="s">
        <v>12776</v>
      </c>
      <c r="D263" s="15" t="s">
        <v>9985</v>
      </c>
      <c r="E263" s="14" t="s">
        <v>6249</v>
      </c>
      <c r="F263" s="15" t="s">
        <v>9986</v>
      </c>
      <c r="G263" s="14" t="s">
        <v>6249</v>
      </c>
      <c r="H263" s="15" t="s">
        <v>20309</v>
      </c>
      <c r="I263" s="15" t="s">
        <v>20310</v>
      </c>
    </row>
    <row r="264">
      <c r="A264" s="15" t="s">
        <v>17733</v>
      </c>
      <c r="B264" s="15" t="s">
        <v>12778</v>
      </c>
      <c r="C264" s="15" t="s">
        <v>12779</v>
      </c>
      <c r="D264" s="15" t="s">
        <v>9988</v>
      </c>
      <c r="E264" s="14" t="s">
        <v>6251</v>
      </c>
      <c r="F264" s="15" t="s">
        <v>9989</v>
      </c>
      <c r="G264" s="14" t="s">
        <v>6251</v>
      </c>
      <c r="H264" s="15" t="s">
        <v>20311</v>
      </c>
      <c r="I264" s="15" t="s">
        <v>20312</v>
      </c>
    </row>
    <row r="265">
      <c r="A265" s="15" t="s">
        <v>17734</v>
      </c>
      <c r="B265" s="15" t="s">
        <v>12781</v>
      </c>
      <c r="C265" s="15" t="s">
        <v>12782</v>
      </c>
      <c r="D265" s="15" t="s">
        <v>9991</v>
      </c>
      <c r="E265" s="14" t="s">
        <v>6254</v>
      </c>
      <c r="F265" s="15" t="s">
        <v>9992</v>
      </c>
      <c r="G265" s="14" t="s">
        <v>6254</v>
      </c>
      <c r="H265" s="15" t="s">
        <v>20313</v>
      </c>
      <c r="I265" s="15" t="s">
        <v>20314</v>
      </c>
    </row>
    <row r="266">
      <c r="D266" s="15" t="s">
        <v>9994</v>
      </c>
      <c r="E266" s="14" t="s">
        <v>6257</v>
      </c>
      <c r="F266" s="15" t="s">
        <v>9995</v>
      </c>
      <c r="G266" s="14" t="s">
        <v>6257</v>
      </c>
      <c r="H266" s="15" t="s">
        <v>20315</v>
      </c>
      <c r="I266" s="15" t="s">
        <v>20316</v>
      </c>
    </row>
    <row r="267">
      <c r="D267" s="15" t="s">
        <v>9997</v>
      </c>
      <c r="E267" s="14" t="s">
        <v>6259</v>
      </c>
      <c r="F267" s="15" t="s">
        <v>9998</v>
      </c>
      <c r="G267" s="14" t="s">
        <v>6259</v>
      </c>
      <c r="H267" s="15" t="s">
        <v>20317</v>
      </c>
      <c r="I267" s="15" t="s">
        <v>20318</v>
      </c>
    </row>
    <row r="268">
      <c r="D268" s="15" t="s">
        <v>10000</v>
      </c>
      <c r="E268" s="14" t="s">
        <v>6261</v>
      </c>
      <c r="F268" s="15" t="s">
        <v>10001</v>
      </c>
      <c r="G268" s="14" t="s">
        <v>6261</v>
      </c>
      <c r="H268" s="15" t="s">
        <v>20319</v>
      </c>
      <c r="I268" s="15" t="s">
        <v>20320</v>
      </c>
    </row>
    <row r="269">
      <c r="A269" s="15" t="s">
        <v>17735</v>
      </c>
      <c r="B269" s="15" t="s">
        <v>12785</v>
      </c>
      <c r="C269" s="15" t="s">
        <v>12786</v>
      </c>
      <c r="D269" s="15" t="s">
        <v>10003</v>
      </c>
      <c r="E269" s="14" t="s">
        <v>6263</v>
      </c>
      <c r="F269" s="15" t="s">
        <v>10004</v>
      </c>
      <c r="G269" s="14" t="s">
        <v>6263</v>
      </c>
      <c r="H269" s="15" t="s">
        <v>20321</v>
      </c>
      <c r="I269" s="15" t="s">
        <v>20322</v>
      </c>
    </row>
    <row r="270">
      <c r="D270" s="15" t="s">
        <v>10006</v>
      </c>
      <c r="E270" s="14" t="s">
        <v>6265</v>
      </c>
      <c r="F270" s="15" t="s">
        <v>10007</v>
      </c>
      <c r="G270" s="14" t="s">
        <v>6265</v>
      </c>
      <c r="H270" s="15" t="s">
        <v>20323</v>
      </c>
      <c r="I270" s="15" t="s">
        <v>20324</v>
      </c>
    </row>
    <row r="271">
      <c r="A271" s="15" t="s">
        <v>17736</v>
      </c>
      <c r="B271" s="15" t="s">
        <v>12788</v>
      </c>
      <c r="C271" s="15" t="s">
        <v>12789</v>
      </c>
      <c r="D271" s="15" t="s">
        <v>10009</v>
      </c>
      <c r="E271" s="14" t="s">
        <v>6267</v>
      </c>
      <c r="F271" s="15" t="s">
        <v>10010</v>
      </c>
      <c r="G271" s="14" t="s">
        <v>6267</v>
      </c>
      <c r="H271" s="15" t="s">
        <v>20325</v>
      </c>
      <c r="I271" s="15" t="s">
        <v>20326</v>
      </c>
    </row>
    <row r="272">
      <c r="A272" s="15" t="s">
        <v>17737</v>
      </c>
      <c r="B272" s="15" t="s">
        <v>12791</v>
      </c>
      <c r="C272" s="15" t="s">
        <v>12792</v>
      </c>
      <c r="D272" s="15" t="s">
        <v>10012</v>
      </c>
      <c r="E272" s="14" t="s">
        <v>6269</v>
      </c>
      <c r="F272" s="15" t="s">
        <v>10013</v>
      </c>
      <c r="G272" s="14" t="s">
        <v>6269</v>
      </c>
      <c r="H272" s="15" t="s">
        <v>20327</v>
      </c>
      <c r="I272" s="15" t="s">
        <v>20328</v>
      </c>
    </row>
    <row r="273">
      <c r="D273" s="15" t="s">
        <v>10015</v>
      </c>
      <c r="E273" s="14" t="s">
        <v>6272</v>
      </c>
      <c r="F273" s="15" t="s">
        <v>10016</v>
      </c>
      <c r="G273" s="14" t="s">
        <v>6272</v>
      </c>
      <c r="H273" s="15" t="s">
        <v>20329</v>
      </c>
      <c r="I273" s="15" t="s">
        <v>20330</v>
      </c>
    </row>
    <row r="274">
      <c r="A274" s="15" t="s">
        <v>17738</v>
      </c>
      <c r="B274" s="15" t="s">
        <v>12793</v>
      </c>
      <c r="C274" s="15" t="s">
        <v>12794</v>
      </c>
      <c r="D274" s="15" t="s">
        <v>10018</v>
      </c>
      <c r="E274" s="14" t="s">
        <v>6274</v>
      </c>
      <c r="F274" s="15" t="s">
        <v>10019</v>
      </c>
      <c r="G274" s="14" t="s">
        <v>6274</v>
      </c>
      <c r="H274" s="15" t="s">
        <v>20331</v>
      </c>
      <c r="I274" s="15" t="s">
        <v>20332</v>
      </c>
    </row>
    <row r="275">
      <c r="A275" s="15" t="s">
        <v>17739</v>
      </c>
      <c r="B275" s="15" t="s">
        <v>12796</v>
      </c>
      <c r="C275" s="15" t="s">
        <v>12797</v>
      </c>
      <c r="D275" s="15" t="s">
        <v>10021</v>
      </c>
      <c r="E275" s="14" t="s">
        <v>6276</v>
      </c>
      <c r="F275" s="15" t="s">
        <v>10022</v>
      </c>
      <c r="G275" s="14" t="s">
        <v>6276</v>
      </c>
      <c r="H275" s="15" t="s">
        <v>20333</v>
      </c>
      <c r="I275" s="15" t="s">
        <v>20334</v>
      </c>
    </row>
    <row r="276">
      <c r="A276" s="15" t="s">
        <v>17740</v>
      </c>
      <c r="B276" s="15" t="s">
        <v>12799</v>
      </c>
      <c r="C276" s="15" t="s">
        <v>12800</v>
      </c>
      <c r="D276" s="15" t="s">
        <v>10024</v>
      </c>
      <c r="E276" s="14" t="s">
        <v>6279</v>
      </c>
      <c r="F276" s="15" t="s">
        <v>10025</v>
      </c>
      <c r="G276" s="14" t="s">
        <v>6279</v>
      </c>
      <c r="H276" s="15" t="s">
        <v>20335</v>
      </c>
      <c r="I276" s="15" t="s">
        <v>20336</v>
      </c>
    </row>
    <row r="277">
      <c r="D277" s="15" t="s">
        <v>10027</v>
      </c>
      <c r="E277" s="14" t="s">
        <v>6281</v>
      </c>
      <c r="F277" s="15" t="s">
        <v>10028</v>
      </c>
      <c r="G277" s="14" t="s">
        <v>6281</v>
      </c>
      <c r="H277" s="15" t="s">
        <v>20337</v>
      </c>
      <c r="I277" s="15" t="s">
        <v>20338</v>
      </c>
    </row>
    <row r="278">
      <c r="D278" s="15" t="s">
        <v>10029</v>
      </c>
      <c r="E278" s="14" t="s">
        <v>6283</v>
      </c>
      <c r="F278" s="15" t="s">
        <v>10030</v>
      </c>
      <c r="G278" s="14" t="s">
        <v>6285</v>
      </c>
      <c r="H278" s="15" t="s">
        <v>20339</v>
      </c>
      <c r="I278" s="15" t="s">
        <v>20340</v>
      </c>
    </row>
    <row r="279">
      <c r="D279" s="15" t="s">
        <v>10031</v>
      </c>
      <c r="E279" s="14" t="s">
        <v>6285</v>
      </c>
      <c r="F279" s="15" t="s">
        <v>10032</v>
      </c>
      <c r="G279" s="14" t="s">
        <v>6289</v>
      </c>
      <c r="H279" s="15" t="s">
        <v>20341</v>
      </c>
      <c r="I279" s="15" t="s">
        <v>20342</v>
      </c>
    </row>
    <row r="280">
      <c r="D280" s="15" t="s">
        <v>10033</v>
      </c>
      <c r="E280" s="14" t="s">
        <v>6287</v>
      </c>
      <c r="F280" s="15" t="s">
        <v>10034</v>
      </c>
      <c r="G280" s="14" t="s">
        <v>6291</v>
      </c>
      <c r="H280" s="15" t="s">
        <v>20343</v>
      </c>
      <c r="I280" s="15" t="s">
        <v>20344</v>
      </c>
    </row>
    <row r="281">
      <c r="D281" s="15" t="s">
        <v>10035</v>
      </c>
      <c r="E281" s="14" t="s">
        <v>6289</v>
      </c>
      <c r="F281" s="15" t="s">
        <v>10036</v>
      </c>
      <c r="G281" s="14" t="s">
        <v>6295</v>
      </c>
      <c r="H281" s="15" t="s">
        <v>20345</v>
      </c>
      <c r="I281" s="15" t="s">
        <v>20346</v>
      </c>
    </row>
    <row r="282">
      <c r="D282" s="15" t="s">
        <v>10037</v>
      </c>
      <c r="E282" s="14" t="s">
        <v>6291</v>
      </c>
      <c r="F282" s="15" t="s">
        <v>10038</v>
      </c>
      <c r="G282" s="14" t="s">
        <v>6297</v>
      </c>
      <c r="H282" s="15" t="s">
        <v>20347</v>
      </c>
      <c r="I282" s="15" t="s">
        <v>20348</v>
      </c>
    </row>
    <row r="283">
      <c r="D283" s="15" t="s">
        <v>10039</v>
      </c>
      <c r="E283" s="14" t="s">
        <v>6293</v>
      </c>
      <c r="F283" s="15" t="s">
        <v>10040</v>
      </c>
      <c r="G283" s="14" t="s">
        <v>6300</v>
      </c>
      <c r="H283" s="15" t="s">
        <v>20349</v>
      </c>
      <c r="I283" s="15" t="s">
        <v>20350</v>
      </c>
    </row>
    <row r="284">
      <c r="D284" s="15" t="s">
        <v>10041</v>
      </c>
      <c r="E284" s="14" t="s">
        <v>6295</v>
      </c>
      <c r="F284" s="15" t="s">
        <v>10042</v>
      </c>
      <c r="G284" s="14" t="s">
        <v>6302</v>
      </c>
      <c r="H284" s="15" t="s">
        <v>20351</v>
      </c>
      <c r="I284" s="15" t="s">
        <v>20352</v>
      </c>
    </row>
    <row r="285">
      <c r="A285" s="15" t="s">
        <v>17741</v>
      </c>
      <c r="B285" s="15" t="s">
        <v>12802</v>
      </c>
      <c r="C285" s="15" t="s">
        <v>12803</v>
      </c>
      <c r="D285" s="15" t="s">
        <v>10043</v>
      </c>
      <c r="E285" s="14" t="s">
        <v>6297</v>
      </c>
      <c r="F285" s="15" t="s">
        <v>10044</v>
      </c>
      <c r="G285" s="14" t="s">
        <v>6305</v>
      </c>
      <c r="H285" s="15" t="s">
        <v>20353</v>
      </c>
      <c r="I285" s="15" t="s">
        <v>20354</v>
      </c>
    </row>
    <row r="286">
      <c r="A286" s="15" t="s">
        <v>17742</v>
      </c>
      <c r="B286" s="15" t="s">
        <v>12805</v>
      </c>
      <c r="C286" s="15" t="s">
        <v>12806</v>
      </c>
      <c r="D286" s="15" t="s">
        <v>10046</v>
      </c>
      <c r="E286" s="14" t="s">
        <v>6300</v>
      </c>
      <c r="F286" s="15" t="s">
        <v>10047</v>
      </c>
      <c r="G286" s="14" t="s">
        <v>6300</v>
      </c>
      <c r="H286" s="15" t="s">
        <v>20355</v>
      </c>
      <c r="I286" s="15" t="s">
        <v>20356</v>
      </c>
    </row>
    <row r="287">
      <c r="A287" s="15" t="s">
        <v>17743</v>
      </c>
      <c r="B287" s="15" t="s">
        <v>12808</v>
      </c>
      <c r="C287" s="15" t="s">
        <v>12809</v>
      </c>
      <c r="D287" s="15" t="s">
        <v>10049</v>
      </c>
      <c r="E287" s="14" t="s">
        <v>6302</v>
      </c>
      <c r="F287" s="15" t="s">
        <v>10050</v>
      </c>
      <c r="J287" s="15" t="s">
        <v>19870</v>
      </c>
    </row>
    <row r="288">
      <c r="A288" s="15" t="s">
        <v>17744</v>
      </c>
      <c r="B288" s="15" t="s">
        <v>12811</v>
      </c>
      <c r="C288" s="15" t="s">
        <v>12812</v>
      </c>
      <c r="D288" s="15" t="s">
        <v>10052</v>
      </c>
      <c r="E288" s="14" t="s">
        <v>6305</v>
      </c>
      <c r="F288" s="15" t="s">
        <v>10053</v>
      </c>
      <c r="J288" s="15" t="s">
        <v>19870</v>
      </c>
    </row>
    <row r="289">
      <c r="A289" s="15" t="s">
        <v>17745</v>
      </c>
      <c r="B289" s="15" t="s">
        <v>12814</v>
      </c>
      <c r="C289" s="15" t="s">
        <v>12815</v>
      </c>
      <c r="D289" s="15" t="s">
        <v>10054</v>
      </c>
      <c r="E289" s="14" t="s">
        <v>6308</v>
      </c>
      <c r="F289" s="15" t="s">
        <v>10055</v>
      </c>
      <c r="J289" s="15" t="s">
        <v>19870</v>
      </c>
    </row>
    <row r="290">
      <c r="D290" s="15" t="s">
        <v>10057</v>
      </c>
      <c r="E290" s="14" t="s">
        <v>6311</v>
      </c>
      <c r="F290" s="15" t="s">
        <v>10058</v>
      </c>
      <c r="G290" s="14" t="s">
        <v>6311</v>
      </c>
      <c r="H290" s="15" t="s">
        <v>20357</v>
      </c>
      <c r="I290" s="15" t="s">
        <v>20358</v>
      </c>
    </row>
    <row r="291">
      <c r="A291" s="15" t="s">
        <v>17746</v>
      </c>
      <c r="B291" s="15" t="s">
        <v>12817</v>
      </c>
      <c r="C291" s="15" t="s">
        <v>12818</v>
      </c>
      <c r="D291" s="15" t="s">
        <v>10059</v>
      </c>
      <c r="E291" s="14" t="s">
        <v>6313</v>
      </c>
      <c r="F291" s="15" t="s">
        <v>10060</v>
      </c>
      <c r="G291" s="14" t="s">
        <v>6313</v>
      </c>
      <c r="H291" s="15" t="s">
        <v>20359</v>
      </c>
      <c r="I291" s="15" t="s">
        <v>20360</v>
      </c>
    </row>
    <row r="292">
      <c r="D292" s="15" t="s">
        <v>10062</v>
      </c>
      <c r="E292" s="14" t="s">
        <v>6316</v>
      </c>
      <c r="F292" s="15" t="s">
        <v>10063</v>
      </c>
      <c r="G292" s="14" t="s">
        <v>6316</v>
      </c>
      <c r="H292" s="15" t="s">
        <v>20361</v>
      </c>
      <c r="I292" s="15" t="s">
        <v>20362</v>
      </c>
    </row>
    <row r="293">
      <c r="D293" s="15" t="s">
        <v>10064</v>
      </c>
      <c r="E293" s="14" t="s">
        <v>6318</v>
      </c>
      <c r="F293" s="15" t="s">
        <v>10065</v>
      </c>
      <c r="G293" s="14" t="s">
        <v>6318</v>
      </c>
      <c r="H293" s="15" t="s">
        <v>20363</v>
      </c>
      <c r="I293" s="15" t="s">
        <v>20364</v>
      </c>
    </row>
    <row r="294">
      <c r="D294" s="15" t="s">
        <v>10066</v>
      </c>
      <c r="E294" s="14" t="s">
        <v>6320</v>
      </c>
      <c r="F294" s="15" t="s">
        <v>10067</v>
      </c>
      <c r="G294" s="14" t="s">
        <v>6320</v>
      </c>
      <c r="H294" s="15" t="s">
        <v>20365</v>
      </c>
      <c r="I294" s="15" t="s">
        <v>20366</v>
      </c>
    </row>
    <row r="295">
      <c r="A295" s="15" t="s">
        <v>17747</v>
      </c>
      <c r="B295" s="15" t="s">
        <v>12820</v>
      </c>
      <c r="C295" s="15" t="s">
        <v>12821</v>
      </c>
      <c r="D295" s="15" t="s">
        <v>10068</v>
      </c>
      <c r="E295" s="14" t="s">
        <v>6322</v>
      </c>
      <c r="F295" s="15" t="s">
        <v>10069</v>
      </c>
      <c r="G295" s="14" t="s">
        <v>6322</v>
      </c>
      <c r="H295" s="15" t="s">
        <v>20367</v>
      </c>
      <c r="I295" s="15" t="s">
        <v>20368</v>
      </c>
    </row>
    <row r="296">
      <c r="A296" s="15" t="s">
        <v>17748</v>
      </c>
      <c r="B296" s="15" t="s">
        <v>12823</v>
      </c>
      <c r="C296" s="15" t="s">
        <v>12824</v>
      </c>
      <c r="D296" s="15" t="s">
        <v>10071</v>
      </c>
      <c r="E296" s="14" t="s">
        <v>6325</v>
      </c>
      <c r="F296" s="15" t="s">
        <v>10072</v>
      </c>
      <c r="G296" s="14" t="s">
        <v>6325</v>
      </c>
      <c r="H296" s="15" t="s">
        <v>20369</v>
      </c>
      <c r="I296" s="15" t="s">
        <v>1813</v>
      </c>
    </row>
    <row r="297">
      <c r="A297" s="15" t="s">
        <v>17749</v>
      </c>
      <c r="B297" s="15" t="s">
        <v>12826</v>
      </c>
      <c r="C297" s="15" t="s">
        <v>12827</v>
      </c>
      <c r="D297" s="15" t="s">
        <v>10074</v>
      </c>
      <c r="E297" s="14" t="s">
        <v>6327</v>
      </c>
      <c r="F297" s="15" t="s">
        <v>10075</v>
      </c>
      <c r="G297" s="14" t="s">
        <v>6327</v>
      </c>
      <c r="H297" s="15" t="s">
        <v>20370</v>
      </c>
      <c r="I297" s="15" t="s">
        <v>20371</v>
      </c>
    </row>
    <row r="298">
      <c r="A298" s="15" t="s">
        <v>17750</v>
      </c>
      <c r="B298" s="15" t="s">
        <v>12829</v>
      </c>
      <c r="C298" s="15" t="s">
        <v>12830</v>
      </c>
      <c r="D298" s="15" t="s">
        <v>10077</v>
      </c>
      <c r="E298" s="14" t="s">
        <v>6330</v>
      </c>
      <c r="F298" s="15" t="s">
        <v>10078</v>
      </c>
      <c r="G298" s="14" t="s">
        <v>6330</v>
      </c>
      <c r="H298" s="15" t="s">
        <v>20372</v>
      </c>
      <c r="I298" s="15" t="s">
        <v>20373</v>
      </c>
    </row>
    <row r="299">
      <c r="A299" s="15" t="s">
        <v>17751</v>
      </c>
      <c r="B299" s="15" t="s">
        <v>12832</v>
      </c>
      <c r="C299" s="15" t="s">
        <v>12833</v>
      </c>
      <c r="D299" s="15" t="s">
        <v>10080</v>
      </c>
      <c r="E299" s="14" t="s">
        <v>6333</v>
      </c>
      <c r="F299" s="15" t="s">
        <v>10081</v>
      </c>
      <c r="G299" s="14" t="s">
        <v>6333</v>
      </c>
      <c r="H299" s="15" t="s">
        <v>20374</v>
      </c>
      <c r="I299" s="15" t="s">
        <v>20375</v>
      </c>
    </row>
    <row r="300">
      <c r="A300" s="15" t="s">
        <v>17752</v>
      </c>
      <c r="B300" s="15" t="s">
        <v>12835</v>
      </c>
      <c r="C300" s="15" t="s">
        <v>12836</v>
      </c>
      <c r="D300" s="15" t="s">
        <v>10083</v>
      </c>
      <c r="E300" s="14" t="s">
        <v>6336</v>
      </c>
      <c r="F300" s="15" t="s">
        <v>10084</v>
      </c>
      <c r="G300" s="14" t="s">
        <v>6336</v>
      </c>
      <c r="H300" s="15" t="s">
        <v>20376</v>
      </c>
      <c r="I300" s="15" t="s">
        <v>20377</v>
      </c>
    </row>
    <row r="301">
      <c r="A301" s="15" t="s">
        <v>17753</v>
      </c>
      <c r="B301" s="15" t="s">
        <v>12838</v>
      </c>
      <c r="C301" s="15" t="s">
        <v>12839</v>
      </c>
      <c r="D301" s="15" t="s">
        <v>10086</v>
      </c>
      <c r="E301" s="14" t="s">
        <v>6338</v>
      </c>
      <c r="F301" s="15" t="s">
        <v>10087</v>
      </c>
      <c r="G301" s="14" t="s">
        <v>6338</v>
      </c>
      <c r="H301" s="15" t="s">
        <v>20378</v>
      </c>
      <c r="I301" s="15" t="s">
        <v>20379</v>
      </c>
    </row>
    <row r="302">
      <c r="A302" s="15" t="s">
        <v>17754</v>
      </c>
      <c r="B302" s="15" t="s">
        <v>12841</v>
      </c>
      <c r="C302" s="15" t="s">
        <v>12842</v>
      </c>
      <c r="D302" s="15" t="s">
        <v>10089</v>
      </c>
      <c r="E302" s="14" t="s">
        <v>6340</v>
      </c>
      <c r="F302" s="15" t="s">
        <v>10090</v>
      </c>
      <c r="G302" s="14" t="s">
        <v>6340</v>
      </c>
      <c r="H302" s="15" t="s">
        <v>20380</v>
      </c>
      <c r="I302" s="15" t="s">
        <v>20381</v>
      </c>
    </row>
    <row r="303">
      <c r="A303" s="15" t="s">
        <v>17755</v>
      </c>
      <c r="B303" s="15" t="s">
        <v>12844</v>
      </c>
      <c r="C303" s="15" t="s">
        <v>12845</v>
      </c>
      <c r="D303" s="15" t="s">
        <v>10092</v>
      </c>
      <c r="E303" s="14" t="s">
        <v>6343</v>
      </c>
      <c r="F303" s="15" t="s">
        <v>10093</v>
      </c>
      <c r="G303" s="14" t="s">
        <v>6343</v>
      </c>
      <c r="H303" s="15" t="s">
        <v>20382</v>
      </c>
      <c r="I303" s="15" t="s">
        <v>20383</v>
      </c>
    </row>
    <row r="304">
      <c r="A304" s="15" t="s">
        <v>17756</v>
      </c>
      <c r="B304" s="15" t="s">
        <v>12847</v>
      </c>
      <c r="C304" s="15" t="s">
        <v>12848</v>
      </c>
      <c r="D304" s="15" t="s">
        <v>10095</v>
      </c>
      <c r="E304" s="14" t="s">
        <v>6345</v>
      </c>
      <c r="F304" s="15" t="s">
        <v>10096</v>
      </c>
      <c r="G304" s="14" t="s">
        <v>6345</v>
      </c>
      <c r="H304" s="15" t="s">
        <v>20384</v>
      </c>
      <c r="I304" s="15" t="s">
        <v>1860</v>
      </c>
    </row>
    <row r="305">
      <c r="A305" s="15" t="s">
        <v>17757</v>
      </c>
      <c r="B305" s="15" t="s">
        <v>12850</v>
      </c>
      <c r="C305" s="15" t="s">
        <v>12851</v>
      </c>
      <c r="D305" s="15" t="s">
        <v>10098</v>
      </c>
      <c r="E305" s="14" t="s">
        <v>6348</v>
      </c>
      <c r="F305" s="15" t="s">
        <v>10099</v>
      </c>
      <c r="G305" s="14" t="s">
        <v>6348</v>
      </c>
      <c r="H305" s="15" t="s">
        <v>20385</v>
      </c>
      <c r="I305" s="15" t="s">
        <v>1866</v>
      </c>
    </row>
    <row r="306">
      <c r="A306" s="15" t="s">
        <v>17758</v>
      </c>
      <c r="B306" s="15" t="s">
        <v>12853</v>
      </c>
      <c r="C306" s="15" t="s">
        <v>12854</v>
      </c>
      <c r="D306" s="15" t="s">
        <v>10101</v>
      </c>
      <c r="E306" s="14" t="s">
        <v>6350</v>
      </c>
      <c r="F306" s="15" t="s">
        <v>10102</v>
      </c>
      <c r="G306" s="14" t="s">
        <v>6350</v>
      </c>
      <c r="H306" s="15" t="s">
        <v>20386</v>
      </c>
      <c r="I306" s="15" t="s">
        <v>20387</v>
      </c>
    </row>
    <row r="307">
      <c r="A307" s="15" t="s">
        <v>17759</v>
      </c>
      <c r="B307" s="15" t="s">
        <v>12856</v>
      </c>
      <c r="C307" s="15" t="s">
        <v>12857</v>
      </c>
      <c r="D307" s="15" t="s">
        <v>10104</v>
      </c>
      <c r="E307" s="14" t="s">
        <v>6352</v>
      </c>
      <c r="F307" s="15" t="s">
        <v>10105</v>
      </c>
      <c r="G307" s="14" t="s">
        <v>6352</v>
      </c>
      <c r="H307" s="15" t="s">
        <v>20388</v>
      </c>
      <c r="I307" s="15" t="s">
        <v>20389</v>
      </c>
    </row>
    <row r="308">
      <c r="A308" s="15" t="s">
        <v>17760</v>
      </c>
      <c r="B308" s="15" t="s">
        <v>12859</v>
      </c>
      <c r="C308" s="15" t="s">
        <v>12860</v>
      </c>
      <c r="D308" s="15" t="s">
        <v>10107</v>
      </c>
      <c r="E308" s="14" t="s">
        <v>6355</v>
      </c>
      <c r="F308" s="15" t="s">
        <v>10108</v>
      </c>
      <c r="G308" s="14" t="s">
        <v>6355</v>
      </c>
      <c r="H308" s="15" t="s">
        <v>20390</v>
      </c>
      <c r="I308" s="15" t="s">
        <v>20391</v>
      </c>
    </row>
    <row r="309">
      <c r="A309" s="15" t="s">
        <v>17761</v>
      </c>
      <c r="B309" s="15" t="s">
        <v>12862</v>
      </c>
      <c r="C309" s="15" t="s">
        <v>12863</v>
      </c>
      <c r="D309" s="15" t="s">
        <v>10110</v>
      </c>
      <c r="E309" s="14" t="s">
        <v>6358</v>
      </c>
      <c r="F309" s="15" t="s">
        <v>10111</v>
      </c>
      <c r="G309" s="14" t="s">
        <v>6358</v>
      </c>
      <c r="H309" s="15" t="s">
        <v>20392</v>
      </c>
      <c r="I309" s="15" t="s">
        <v>20393</v>
      </c>
    </row>
    <row r="310">
      <c r="A310" s="15" t="s">
        <v>17762</v>
      </c>
      <c r="B310" s="15" t="s">
        <v>12865</v>
      </c>
      <c r="C310" s="15" t="s">
        <v>12866</v>
      </c>
      <c r="D310" s="15" t="s">
        <v>10113</v>
      </c>
      <c r="E310" s="14" t="s">
        <v>6360</v>
      </c>
      <c r="F310" s="15" t="s">
        <v>10114</v>
      </c>
      <c r="G310" s="14" t="s">
        <v>6360</v>
      </c>
      <c r="H310" s="15" t="s">
        <v>20394</v>
      </c>
      <c r="I310" s="15" t="s">
        <v>20395</v>
      </c>
    </row>
    <row r="311">
      <c r="A311" s="15" t="s">
        <v>17763</v>
      </c>
      <c r="B311" s="15" t="s">
        <v>12868</v>
      </c>
      <c r="C311" s="15" t="s">
        <v>12869</v>
      </c>
      <c r="D311" s="15" t="s">
        <v>10116</v>
      </c>
      <c r="E311" s="14" t="s">
        <v>6363</v>
      </c>
      <c r="F311" s="15" t="s">
        <v>10117</v>
      </c>
      <c r="G311" s="14" t="s">
        <v>6363</v>
      </c>
      <c r="H311" s="15" t="s">
        <v>20396</v>
      </c>
      <c r="I311" s="15" t="s">
        <v>20397</v>
      </c>
    </row>
    <row r="312">
      <c r="A312" s="15" t="s">
        <v>17764</v>
      </c>
      <c r="B312" s="15" t="s">
        <v>12871</v>
      </c>
      <c r="C312" s="15" t="s">
        <v>12872</v>
      </c>
      <c r="D312" s="15" t="s">
        <v>10119</v>
      </c>
      <c r="E312" s="14" t="s">
        <v>6366</v>
      </c>
      <c r="F312" s="15" t="s">
        <v>10120</v>
      </c>
      <c r="G312" s="14" t="s">
        <v>6366</v>
      </c>
      <c r="H312" s="15" t="s">
        <v>20398</v>
      </c>
      <c r="I312" s="15" t="s">
        <v>20399</v>
      </c>
    </row>
    <row r="313">
      <c r="A313" s="15" t="s">
        <v>17765</v>
      </c>
      <c r="B313" s="15" t="s">
        <v>12874</v>
      </c>
      <c r="C313" s="15" t="s">
        <v>12875</v>
      </c>
      <c r="D313" s="15" t="s">
        <v>10122</v>
      </c>
      <c r="E313" s="14" t="s">
        <v>6369</v>
      </c>
      <c r="F313" s="15" t="s">
        <v>10123</v>
      </c>
      <c r="G313" s="14" t="s">
        <v>6369</v>
      </c>
      <c r="H313" s="15" t="s">
        <v>20400</v>
      </c>
      <c r="I313" s="15" t="s">
        <v>20401</v>
      </c>
    </row>
    <row r="314">
      <c r="A314" s="15" t="s">
        <v>17766</v>
      </c>
      <c r="B314" s="15" t="s">
        <v>12877</v>
      </c>
      <c r="C314" s="15" t="s">
        <v>12878</v>
      </c>
      <c r="D314" s="15" t="s">
        <v>10125</v>
      </c>
      <c r="E314" s="14" t="s">
        <v>6372</v>
      </c>
      <c r="F314" s="15" t="s">
        <v>10126</v>
      </c>
      <c r="G314" s="14" t="s">
        <v>6372</v>
      </c>
      <c r="H314" s="15" t="s">
        <v>20402</v>
      </c>
      <c r="I314" s="15" t="s">
        <v>20403</v>
      </c>
    </row>
    <row r="315">
      <c r="A315" s="15" t="s">
        <v>17767</v>
      </c>
      <c r="B315" s="15" t="s">
        <v>12880</v>
      </c>
      <c r="C315" s="15" t="s">
        <v>12881</v>
      </c>
      <c r="D315" s="15" t="s">
        <v>10128</v>
      </c>
      <c r="E315" s="14" t="s">
        <v>6374</v>
      </c>
      <c r="F315" s="15" t="s">
        <v>10129</v>
      </c>
      <c r="G315" s="14" t="s">
        <v>6374</v>
      </c>
      <c r="H315" s="15" t="s">
        <v>20404</v>
      </c>
      <c r="I315" s="15" t="s">
        <v>20405</v>
      </c>
    </row>
    <row r="316">
      <c r="A316" s="15" t="s">
        <v>17768</v>
      </c>
      <c r="B316" s="15" t="s">
        <v>12883</v>
      </c>
      <c r="C316" s="15" t="s">
        <v>12884</v>
      </c>
      <c r="D316" s="15" t="s">
        <v>10131</v>
      </c>
      <c r="E316" s="14" t="s">
        <v>6377</v>
      </c>
      <c r="F316" s="15" t="s">
        <v>10132</v>
      </c>
      <c r="G316" s="14" t="s">
        <v>6377</v>
      </c>
      <c r="H316" s="15" t="s">
        <v>20406</v>
      </c>
      <c r="I316" s="15" t="s">
        <v>20407</v>
      </c>
    </row>
    <row r="317">
      <c r="A317" s="15" t="s">
        <v>17769</v>
      </c>
      <c r="B317" s="15" t="s">
        <v>12886</v>
      </c>
      <c r="C317" s="15" t="s">
        <v>12887</v>
      </c>
      <c r="D317" s="15" t="s">
        <v>10134</v>
      </c>
      <c r="E317" s="14" t="s">
        <v>6380</v>
      </c>
      <c r="F317" s="15" t="s">
        <v>10135</v>
      </c>
      <c r="G317" s="14" t="s">
        <v>6380</v>
      </c>
      <c r="H317" s="15" t="s">
        <v>20408</v>
      </c>
      <c r="I317" s="15" t="s">
        <v>20409</v>
      </c>
    </row>
    <row r="318">
      <c r="A318" s="15" t="s">
        <v>17770</v>
      </c>
      <c r="B318" s="15" t="s">
        <v>12889</v>
      </c>
      <c r="C318" s="15" t="s">
        <v>12890</v>
      </c>
      <c r="D318" s="15" t="s">
        <v>10137</v>
      </c>
      <c r="E318" s="14" t="s">
        <v>6383</v>
      </c>
      <c r="F318" s="15" t="s">
        <v>10138</v>
      </c>
      <c r="G318" s="14" t="s">
        <v>6383</v>
      </c>
      <c r="H318" s="15" t="s">
        <v>20410</v>
      </c>
      <c r="I318" s="15" t="s">
        <v>20411</v>
      </c>
    </row>
    <row r="319">
      <c r="A319" s="15" t="s">
        <v>17771</v>
      </c>
      <c r="B319" s="15" t="s">
        <v>12892</v>
      </c>
      <c r="C319" s="15" t="s">
        <v>12893</v>
      </c>
      <c r="D319" s="15" t="s">
        <v>10140</v>
      </c>
      <c r="E319" s="14" t="s">
        <v>6386</v>
      </c>
      <c r="F319" s="15" t="s">
        <v>10141</v>
      </c>
      <c r="G319" s="14" t="s">
        <v>6386</v>
      </c>
      <c r="H319" s="15" t="s">
        <v>20412</v>
      </c>
      <c r="I319" s="15" t="s">
        <v>20413</v>
      </c>
    </row>
    <row r="320">
      <c r="D320" s="15" t="s">
        <v>10143</v>
      </c>
      <c r="E320" s="14" t="s">
        <v>6389</v>
      </c>
      <c r="F320" s="15" t="s">
        <v>10144</v>
      </c>
      <c r="G320" s="14" t="s">
        <v>6389</v>
      </c>
      <c r="H320" s="15" t="s">
        <v>20414</v>
      </c>
      <c r="I320" s="15" t="s">
        <v>20415</v>
      </c>
    </row>
    <row r="321">
      <c r="A321" s="15" t="s">
        <v>17772</v>
      </c>
      <c r="B321" s="15" t="s">
        <v>12896</v>
      </c>
      <c r="C321" s="15" t="s">
        <v>12897</v>
      </c>
      <c r="D321" s="15" t="s">
        <v>10146</v>
      </c>
      <c r="E321" s="14" t="s">
        <v>6392</v>
      </c>
      <c r="F321" s="15" t="s">
        <v>10147</v>
      </c>
      <c r="G321" s="14" t="s">
        <v>6392</v>
      </c>
      <c r="H321" s="15" t="s">
        <v>20416</v>
      </c>
      <c r="I321" s="15" t="s">
        <v>20417</v>
      </c>
    </row>
    <row r="322">
      <c r="A322" s="15" t="s">
        <v>17773</v>
      </c>
      <c r="B322" s="15" t="s">
        <v>12899</v>
      </c>
      <c r="C322" s="15" t="s">
        <v>10150</v>
      </c>
      <c r="D322" s="15" t="s">
        <v>10149</v>
      </c>
      <c r="E322" s="14" t="s">
        <v>6395</v>
      </c>
      <c r="F322" s="15" t="s">
        <v>10150</v>
      </c>
      <c r="G322" s="14" t="s">
        <v>6395</v>
      </c>
      <c r="H322" s="15" t="s">
        <v>20418</v>
      </c>
      <c r="I322" s="15" t="s">
        <v>20419</v>
      </c>
    </row>
    <row r="323">
      <c r="D323" s="15" t="s">
        <v>10152</v>
      </c>
      <c r="E323" s="14" t="s">
        <v>6398</v>
      </c>
      <c r="F323" s="15" t="s">
        <v>10153</v>
      </c>
      <c r="G323" s="14" t="s">
        <v>6398</v>
      </c>
      <c r="H323" s="15" t="s">
        <v>20420</v>
      </c>
      <c r="I323" s="15" t="s">
        <v>20421</v>
      </c>
    </row>
    <row r="324">
      <c r="A324" s="15" t="s">
        <v>17774</v>
      </c>
      <c r="B324" s="15" t="s">
        <v>12901</v>
      </c>
      <c r="C324" s="15" t="s">
        <v>12902</v>
      </c>
      <c r="D324" s="15" t="s">
        <v>10155</v>
      </c>
      <c r="E324" s="14" t="s">
        <v>6400</v>
      </c>
      <c r="F324" s="15" t="s">
        <v>10156</v>
      </c>
      <c r="G324" s="14" t="s">
        <v>6400</v>
      </c>
      <c r="H324" s="15" t="s">
        <v>20422</v>
      </c>
      <c r="I324" s="15" t="s">
        <v>20423</v>
      </c>
    </row>
    <row r="325">
      <c r="D325" s="15" t="s">
        <v>10158</v>
      </c>
      <c r="E325" s="14" t="s">
        <v>6403</v>
      </c>
      <c r="F325" s="15" t="s">
        <v>10159</v>
      </c>
      <c r="G325" s="14" t="s">
        <v>6403</v>
      </c>
      <c r="H325" s="15" t="s">
        <v>20424</v>
      </c>
      <c r="I325" s="15" t="s">
        <v>20425</v>
      </c>
    </row>
    <row r="326">
      <c r="A326" s="15" t="s">
        <v>17775</v>
      </c>
      <c r="B326" s="15" t="s">
        <v>12904</v>
      </c>
      <c r="C326" s="15" t="s">
        <v>12905</v>
      </c>
      <c r="D326" s="15" t="s">
        <v>10161</v>
      </c>
      <c r="E326" s="14" t="s">
        <v>6405</v>
      </c>
      <c r="F326" s="15" t="s">
        <v>10162</v>
      </c>
      <c r="G326" s="14" t="s">
        <v>6405</v>
      </c>
      <c r="H326" s="15" t="s">
        <v>20426</v>
      </c>
      <c r="I326" s="15" t="s">
        <v>20427</v>
      </c>
    </row>
    <row r="327">
      <c r="A327" s="15" t="s">
        <v>17776</v>
      </c>
      <c r="B327" s="15" t="s">
        <v>12907</v>
      </c>
      <c r="C327" s="15" t="s">
        <v>12908</v>
      </c>
      <c r="D327" s="15" t="s">
        <v>10164</v>
      </c>
      <c r="E327" s="14" t="s">
        <v>6408</v>
      </c>
      <c r="F327" s="15" t="s">
        <v>10165</v>
      </c>
      <c r="G327" s="14" t="s">
        <v>6408</v>
      </c>
      <c r="H327" s="15" t="s">
        <v>20428</v>
      </c>
      <c r="I327" s="15" t="s">
        <v>20429</v>
      </c>
    </row>
    <row r="328">
      <c r="D328" s="15" t="s">
        <v>10167</v>
      </c>
      <c r="E328" s="14" t="s">
        <v>6411</v>
      </c>
      <c r="F328" s="15" t="s">
        <v>10168</v>
      </c>
      <c r="G328" s="14" t="s">
        <v>6411</v>
      </c>
      <c r="H328" s="15" t="s">
        <v>20430</v>
      </c>
      <c r="I328" s="15" t="s">
        <v>20431</v>
      </c>
    </row>
    <row r="329">
      <c r="A329" s="15" t="s">
        <v>17777</v>
      </c>
      <c r="B329" s="15" t="s">
        <v>12910</v>
      </c>
      <c r="C329" s="15" t="s">
        <v>12911</v>
      </c>
      <c r="D329" s="15" t="s">
        <v>10170</v>
      </c>
      <c r="E329" s="14" t="s">
        <v>6413</v>
      </c>
      <c r="F329" s="15" t="s">
        <v>10171</v>
      </c>
      <c r="G329" s="14" t="s">
        <v>6413</v>
      </c>
      <c r="H329" s="15" t="s">
        <v>20432</v>
      </c>
      <c r="I329" s="15" t="s">
        <v>20433</v>
      </c>
    </row>
    <row r="330">
      <c r="A330" s="15" t="s">
        <v>17778</v>
      </c>
      <c r="B330" s="15" t="s">
        <v>12913</v>
      </c>
      <c r="C330" s="15" t="s">
        <v>12914</v>
      </c>
      <c r="D330" s="15" t="s">
        <v>10173</v>
      </c>
      <c r="E330" s="14" t="s">
        <v>6416</v>
      </c>
      <c r="F330" s="15" t="s">
        <v>10174</v>
      </c>
      <c r="G330" s="14" t="s">
        <v>6416</v>
      </c>
      <c r="H330" s="15" t="s">
        <v>20434</v>
      </c>
      <c r="I330" s="15" t="s">
        <v>20435</v>
      </c>
    </row>
    <row r="331">
      <c r="A331" s="15" t="s">
        <v>17779</v>
      </c>
      <c r="B331" s="15" t="s">
        <v>12915</v>
      </c>
      <c r="C331" s="15" t="s">
        <v>12916</v>
      </c>
      <c r="D331" s="15" t="s">
        <v>10176</v>
      </c>
      <c r="E331" s="14" t="s">
        <v>6419</v>
      </c>
      <c r="F331" s="15" t="s">
        <v>10177</v>
      </c>
      <c r="G331" s="14" t="s">
        <v>6419</v>
      </c>
      <c r="H331" s="15" t="s">
        <v>20436</v>
      </c>
      <c r="I331" s="15" t="s">
        <v>20437</v>
      </c>
    </row>
    <row r="332">
      <c r="A332" s="15" t="s">
        <v>17780</v>
      </c>
      <c r="B332" s="15" t="s">
        <v>12918</v>
      </c>
      <c r="C332" s="15" t="s">
        <v>12919</v>
      </c>
      <c r="D332" s="15" t="s">
        <v>10179</v>
      </c>
      <c r="E332" s="14" t="s">
        <v>6421</v>
      </c>
      <c r="F332" s="15" t="s">
        <v>10180</v>
      </c>
      <c r="G332" s="14" t="s">
        <v>6421</v>
      </c>
      <c r="H332" s="15" t="s">
        <v>20438</v>
      </c>
      <c r="I332" s="15" t="s">
        <v>20439</v>
      </c>
    </row>
    <row r="333">
      <c r="A333" s="15" t="s">
        <v>17781</v>
      </c>
      <c r="B333" s="15" t="s">
        <v>12921</v>
      </c>
      <c r="C333" s="15" t="s">
        <v>12922</v>
      </c>
      <c r="D333" s="15" t="s">
        <v>10182</v>
      </c>
      <c r="E333" s="14" t="s">
        <v>6424</v>
      </c>
      <c r="F333" s="15" t="s">
        <v>10183</v>
      </c>
      <c r="G333" s="14" t="s">
        <v>6424</v>
      </c>
      <c r="H333" s="15" t="s">
        <v>20440</v>
      </c>
      <c r="I333" s="15" t="s">
        <v>20441</v>
      </c>
    </row>
    <row r="334">
      <c r="A334" s="15" t="s">
        <v>17782</v>
      </c>
      <c r="B334" s="15" t="s">
        <v>12924</v>
      </c>
      <c r="C334" s="15" t="s">
        <v>12925</v>
      </c>
      <c r="D334" s="15" t="s">
        <v>10185</v>
      </c>
      <c r="E334" s="14" t="s">
        <v>6426</v>
      </c>
      <c r="F334" s="15" t="s">
        <v>10186</v>
      </c>
      <c r="G334" s="14" t="s">
        <v>6426</v>
      </c>
      <c r="H334" s="15" t="s">
        <v>20442</v>
      </c>
      <c r="I334" s="15" t="s">
        <v>20443</v>
      </c>
    </row>
    <row r="335">
      <c r="A335" s="15" t="s">
        <v>17783</v>
      </c>
      <c r="B335" s="15" t="s">
        <v>12927</v>
      </c>
      <c r="C335" s="15" t="s">
        <v>12928</v>
      </c>
      <c r="D335" s="15" t="s">
        <v>10188</v>
      </c>
      <c r="E335" s="14" t="s">
        <v>6429</v>
      </c>
      <c r="F335" s="15" t="s">
        <v>10189</v>
      </c>
      <c r="G335" s="14" t="s">
        <v>6429</v>
      </c>
      <c r="H335" s="15" t="s">
        <v>20444</v>
      </c>
      <c r="I335" s="15" t="s">
        <v>20445</v>
      </c>
    </row>
    <row r="336">
      <c r="A336" s="15" t="s">
        <v>17784</v>
      </c>
      <c r="B336" s="15" t="s">
        <v>12930</v>
      </c>
      <c r="C336" s="15" t="s">
        <v>12931</v>
      </c>
      <c r="D336" s="15" t="s">
        <v>10191</v>
      </c>
      <c r="E336" s="14" t="s">
        <v>6432</v>
      </c>
      <c r="F336" s="15" t="s">
        <v>10192</v>
      </c>
      <c r="G336" s="14" t="s">
        <v>6432</v>
      </c>
      <c r="H336" s="15" t="s">
        <v>20446</v>
      </c>
      <c r="I336" s="15" t="s">
        <v>20447</v>
      </c>
    </row>
    <row r="337">
      <c r="A337" s="15" t="s">
        <v>17785</v>
      </c>
      <c r="B337" s="15" t="s">
        <v>12933</v>
      </c>
      <c r="C337" s="15" t="s">
        <v>12934</v>
      </c>
      <c r="D337" s="15" t="s">
        <v>10194</v>
      </c>
      <c r="E337" s="14" t="s">
        <v>6435</v>
      </c>
      <c r="F337" s="15" t="s">
        <v>10195</v>
      </c>
      <c r="G337" s="14" t="s">
        <v>6435</v>
      </c>
      <c r="H337" s="15" t="s">
        <v>20448</v>
      </c>
      <c r="I337" s="15" t="s">
        <v>20449</v>
      </c>
    </row>
    <row r="338">
      <c r="A338" s="15" t="s">
        <v>17786</v>
      </c>
      <c r="B338" s="15" t="s">
        <v>12936</v>
      </c>
      <c r="C338" s="15" t="s">
        <v>12937</v>
      </c>
      <c r="D338" s="15" t="s">
        <v>10197</v>
      </c>
      <c r="E338" s="14" t="s">
        <v>6438</v>
      </c>
      <c r="F338" s="15" t="s">
        <v>10198</v>
      </c>
      <c r="G338" s="14" t="s">
        <v>6438</v>
      </c>
      <c r="H338" s="15" t="s">
        <v>20450</v>
      </c>
      <c r="I338" s="15" t="s">
        <v>20451</v>
      </c>
    </row>
    <row r="339">
      <c r="A339" s="15" t="s">
        <v>17787</v>
      </c>
      <c r="B339" s="15" t="s">
        <v>12939</v>
      </c>
      <c r="C339" s="15" t="s">
        <v>12940</v>
      </c>
      <c r="D339" s="15" t="s">
        <v>10199</v>
      </c>
      <c r="E339" s="14" t="s">
        <v>6440</v>
      </c>
      <c r="F339" s="15" t="s">
        <v>10200</v>
      </c>
      <c r="G339" s="14" t="s">
        <v>6440</v>
      </c>
      <c r="H339" s="15" t="s">
        <v>20452</v>
      </c>
      <c r="I339" s="15" t="s">
        <v>20453</v>
      </c>
    </row>
    <row r="340">
      <c r="A340" s="15" t="s">
        <v>17788</v>
      </c>
      <c r="B340" s="15" t="s">
        <v>12942</v>
      </c>
      <c r="C340" s="15" t="s">
        <v>12943</v>
      </c>
      <c r="D340" s="15" t="s">
        <v>10202</v>
      </c>
      <c r="E340" s="14" t="s">
        <v>6443</v>
      </c>
      <c r="F340" s="15" t="s">
        <v>10203</v>
      </c>
      <c r="G340" s="14" t="s">
        <v>6446</v>
      </c>
      <c r="H340" s="15" t="s">
        <v>20454</v>
      </c>
      <c r="I340" s="15" t="s">
        <v>20455</v>
      </c>
    </row>
    <row r="341">
      <c r="A341" s="15" t="s">
        <v>17789</v>
      </c>
      <c r="B341" s="15" t="s">
        <v>12945</v>
      </c>
      <c r="C341" s="15" t="s">
        <v>12946</v>
      </c>
      <c r="D341" s="15" t="s">
        <v>10205</v>
      </c>
      <c r="E341" s="14" t="s">
        <v>6446</v>
      </c>
      <c r="F341" s="15" t="s">
        <v>10206</v>
      </c>
      <c r="G341" s="14" t="s">
        <v>6448</v>
      </c>
      <c r="H341" s="15" t="s">
        <v>20456</v>
      </c>
      <c r="I341" s="15" t="s">
        <v>20457</v>
      </c>
    </row>
    <row r="342">
      <c r="A342" s="15" t="s">
        <v>17790</v>
      </c>
      <c r="B342" s="15" t="s">
        <v>12948</v>
      </c>
      <c r="C342" s="15" t="s">
        <v>12949</v>
      </c>
      <c r="D342" s="15" t="s">
        <v>10208</v>
      </c>
      <c r="E342" s="14" t="s">
        <v>6448</v>
      </c>
      <c r="F342" s="15" t="s">
        <v>10209</v>
      </c>
      <c r="G342" s="14" t="s">
        <v>6451</v>
      </c>
      <c r="H342" s="15" t="s">
        <v>20458</v>
      </c>
      <c r="I342" s="15" t="s">
        <v>20459</v>
      </c>
    </row>
    <row r="343">
      <c r="A343" s="15" t="s">
        <v>17791</v>
      </c>
      <c r="B343" s="15" t="s">
        <v>12951</v>
      </c>
      <c r="C343" s="15" t="s">
        <v>12952</v>
      </c>
      <c r="D343" s="15" t="s">
        <v>10211</v>
      </c>
      <c r="E343" s="14" t="s">
        <v>6451</v>
      </c>
      <c r="F343" s="15" t="s">
        <v>10212</v>
      </c>
      <c r="G343" s="14" t="s">
        <v>6454</v>
      </c>
      <c r="H343" s="15" t="s">
        <v>20460</v>
      </c>
      <c r="I343" s="15" t="s">
        <v>20461</v>
      </c>
    </row>
    <row r="344">
      <c r="A344" s="15" t="s">
        <v>17792</v>
      </c>
      <c r="B344" s="15" t="s">
        <v>2080</v>
      </c>
      <c r="C344" s="15" t="s">
        <v>12954</v>
      </c>
      <c r="D344" s="15" t="s">
        <v>10214</v>
      </c>
      <c r="E344" s="14" t="s">
        <v>6454</v>
      </c>
      <c r="F344" s="15" t="s">
        <v>10215</v>
      </c>
      <c r="G344" s="14" t="s">
        <v>6457</v>
      </c>
      <c r="H344" s="15" t="s">
        <v>20462</v>
      </c>
      <c r="I344" s="15" t="s">
        <v>20463</v>
      </c>
    </row>
    <row r="345">
      <c r="D345" s="15" t="s">
        <v>10217</v>
      </c>
      <c r="E345" s="14" t="s">
        <v>6457</v>
      </c>
      <c r="F345" s="15" t="s">
        <v>10218</v>
      </c>
      <c r="G345" s="14" t="s">
        <v>6459</v>
      </c>
      <c r="H345" s="15" t="s">
        <v>20464</v>
      </c>
      <c r="I345" s="15" t="s">
        <v>20465</v>
      </c>
    </row>
    <row r="346">
      <c r="A346" s="15" t="s">
        <v>17793</v>
      </c>
      <c r="B346" s="15" t="s">
        <v>12958</v>
      </c>
      <c r="C346" s="15" t="s">
        <v>12959</v>
      </c>
      <c r="D346" s="15" t="s">
        <v>10220</v>
      </c>
      <c r="E346" s="14" t="s">
        <v>6459</v>
      </c>
      <c r="F346" s="15" t="s">
        <v>10221</v>
      </c>
      <c r="G346" s="14" t="s">
        <v>6462</v>
      </c>
      <c r="H346" s="15" t="s">
        <v>20466</v>
      </c>
      <c r="I346" s="15" t="s">
        <v>20467</v>
      </c>
    </row>
    <row r="347">
      <c r="A347" s="15" t="s">
        <v>17794</v>
      </c>
      <c r="B347" s="15" t="s">
        <v>12961</v>
      </c>
      <c r="C347" s="15" t="s">
        <v>12962</v>
      </c>
      <c r="D347" s="15" t="s">
        <v>10223</v>
      </c>
      <c r="E347" s="14" t="s">
        <v>6462</v>
      </c>
      <c r="F347" s="15" t="s">
        <v>10224</v>
      </c>
      <c r="G347" s="14" t="s">
        <v>6465</v>
      </c>
      <c r="H347" s="15" t="s">
        <v>20468</v>
      </c>
      <c r="I347" s="15" t="s">
        <v>20469</v>
      </c>
    </row>
    <row r="348">
      <c r="A348" s="15" t="s">
        <v>17795</v>
      </c>
      <c r="B348" s="15" t="s">
        <v>12964</v>
      </c>
      <c r="C348" s="15" t="s">
        <v>12965</v>
      </c>
      <c r="D348" s="15" t="s">
        <v>10226</v>
      </c>
      <c r="E348" s="14" t="s">
        <v>6465</v>
      </c>
      <c r="F348" s="15" t="s">
        <v>10227</v>
      </c>
      <c r="J348" s="15" t="s">
        <v>19870</v>
      </c>
    </row>
    <row r="349">
      <c r="A349" s="15" t="s">
        <v>17796</v>
      </c>
      <c r="B349" s="15" t="s">
        <v>12967</v>
      </c>
      <c r="C349" s="15" t="s">
        <v>12968</v>
      </c>
      <c r="D349" s="15" t="s">
        <v>10229</v>
      </c>
      <c r="E349" s="14" t="s">
        <v>6468</v>
      </c>
      <c r="F349" s="15" t="s">
        <v>10230</v>
      </c>
      <c r="G349" s="14" t="s">
        <v>6471</v>
      </c>
      <c r="H349" s="15" t="s">
        <v>20470</v>
      </c>
      <c r="I349" s="15" t="s">
        <v>20471</v>
      </c>
    </row>
    <row r="350">
      <c r="A350" s="15" t="s">
        <v>17797</v>
      </c>
      <c r="B350" s="15" t="s">
        <v>12970</v>
      </c>
      <c r="C350" s="15" t="s">
        <v>12971</v>
      </c>
      <c r="D350" s="15" t="s">
        <v>10232</v>
      </c>
      <c r="E350" s="14" t="s">
        <v>6471</v>
      </c>
      <c r="F350" s="15" t="s">
        <v>10233</v>
      </c>
      <c r="G350" s="14" t="s">
        <v>6474</v>
      </c>
      <c r="H350" s="15" t="s">
        <v>20472</v>
      </c>
      <c r="I350" s="15" t="s">
        <v>20473</v>
      </c>
    </row>
    <row r="351">
      <c r="A351" s="15" t="s">
        <v>17798</v>
      </c>
      <c r="B351" s="15" t="s">
        <v>12973</v>
      </c>
      <c r="C351" s="15" t="s">
        <v>12974</v>
      </c>
      <c r="D351" s="15" t="s">
        <v>10235</v>
      </c>
      <c r="E351" s="14" t="s">
        <v>6474</v>
      </c>
      <c r="F351" s="15" t="s">
        <v>10236</v>
      </c>
      <c r="G351" s="14" t="s">
        <v>6477</v>
      </c>
      <c r="H351" s="15" t="s">
        <v>20474</v>
      </c>
      <c r="I351" s="15" t="s">
        <v>20475</v>
      </c>
    </row>
    <row r="352">
      <c r="A352" s="15" t="s">
        <v>17799</v>
      </c>
      <c r="B352" s="15" t="s">
        <v>12976</v>
      </c>
      <c r="C352" s="15" t="s">
        <v>12977</v>
      </c>
      <c r="D352" s="15" t="s">
        <v>10238</v>
      </c>
      <c r="E352" s="14" t="s">
        <v>6477</v>
      </c>
      <c r="F352" s="15" t="s">
        <v>10239</v>
      </c>
      <c r="G352" s="14" t="s">
        <v>6480</v>
      </c>
      <c r="H352" s="15" t="s">
        <v>20476</v>
      </c>
      <c r="I352" s="15" t="s">
        <v>20477</v>
      </c>
    </row>
    <row r="353">
      <c r="D353" s="15" t="s">
        <v>10241</v>
      </c>
      <c r="E353" s="14" t="s">
        <v>6480</v>
      </c>
      <c r="F353" s="15" t="s">
        <v>10242</v>
      </c>
      <c r="G353" s="14" t="s">
        <v>6482</v>
      </c>
      <c r="H353" s="15" t="s">
        <v>20478</v>
      </c>
      <c r="I353" s="15" t="s">
        <v>20479</v>
      </c>
    </row>
    <row r="354">
      <c r="A354" s="15" t="s">
        <v>17800</v>
      </c>
      <c r="B354" s="15" t="s">
        <v>12979</v>
      </c>
      <c r="C354" s="15" t="s">
        <v>12980</v>
      </c>
      <c r="D354" s="15" t="s">
        <v>10244</v>
      </c>
      <c r="E354" s="14" t="s">
        <v>6482</v>
      </c>
      <c r="F354" s="15" t="s">
        <v>10245</v>
      </c>
      <c r="G354" s="14" t="s">
        <v>6485</v>
      </c>
      <c r="H354" s="15" t="s">
        <v>20480</v>
      </c>
      <c r="I354" s="15" t="s">
        <v>20481</v>
      </c>
    </row>
    <row r="355">
      <c r="D355" s="15" t="s">
        <v>10247</v>
      </c>
      <c r="E355" s="14" t="s">
        <v>6485</v>
      </c>
      <c r="F355" s="15" t="s">
        <v>10248</v>
      </c>
      <c r="G355" s="14" t="s">
        <v>6487</v>
      </c>
      <c r="H355" s="15" t="s">
        <v>20482</v>
      </c>
      <c r="I355" s="15" t="s">
        <v>20483</v>
      </c>
    </row>
    <row r="356">
      <c r="A356" s="15" t="s">
        <v>17801</v>
      </c>
      <c r="B356" s="15" t="s">
        <v>12983</v>
      </c>
      <c r="C356" s="15" t="s">
        <v>12984</v>
      </c>
      <c r="D356" s="15" t="s">
        <v>10250</v>
      </c>
      <c r="E356" s="14" t="s">
        <v>6487</v>
      </c>
      <c r="F356" s="15" t="s">
        <v>10251</v>
      </c>
      <c r="J356" s="15" t="s">
        <v>19870</v>
      </c>
    </row>
    <row r="357">
      <c r="A357" s="15" t="s">
        <v>17802</v>
      </c>
      <c r="B357" s="15" t="s">
        <v>12986</v>
      </c>
      <c r="C357" s="15" t="s">
        <v>12987</v>
      </c>
      <c r="D357" s="15" t="s">
        <v>10252</v>
      </c>
      <c r="E357" s="14" t="s">
        <v>6490</v>
      </c>
      <c r="F357" s="15" t="s">
        <v>10253</v>
      </c>
      <c r="G357" s="14" t="s">
        <v>6493</v>
      </c>
      <c r="H357" s="15" t="s">
        <v>20484</v>
      </c>
      <c r="I357" s="15" t="s">
        <v>20485</v>
      </c>
    </row>
    <row r="358">
      <c r="A358" s="15" t="s">
        <v>17803</v>
      </c>
      <c r="B358" s="15" t="s">
        <v>12989</v>
      </c>
      <c r="C358" s="15" t="s">
        <v>12990</v>
      </c>
      <c r="D358" s="15" t="s">
        <v>10255</v>
      </c>
      <c r="E358" s="14" t="s">
        <v>6493</v>
      </c>
      <c r="F358" s="15" t="s">
        <v>10256</v>
      </c>
      <c r="G358" s="14" t="s">
        <v>6496</v>
      </c>
      <c r="H358" s="15" t="s">
        <v>20486</v>
      </c>
      <c r="I358" s="15" t="s">
        <v>20487</v>
      </c>
    </row>
    <row r="359">
      <c r="A359" s="15" t="s">
        <v>17804</v>
      </c>
      <c r="B359" s="15" t="s">
        <v>12992</v>
      </c>
      <c r="C359" s="15" t="s">
        <v>12993</v>
      </c>
      <c r="D359" s="15" t="s">
        <v>10258</v>
      </c>
      <c r="E359" s="14" t="s">
        <v>6496</v>
      </c>
      <c r="F359" s="15" t="s">
        <v>10259</v>
      </c>
      <c r="G359" s="14" t="s">
        <v>6498</v>
      </c>
      <c r="H359" s="15" t="s">
        <v>20488</v>
      </c>
      <c r="I359" s="15" t="s">
        <v>20489</v>
      </c>
    </row>
    <row r="360">
      <c r="A360" s="15" t="s">
        <v>17805</v>
      </c>
      <c r="B360" s="15" t="s">
        <v>12995</v>
      </c>
      <c r="C360" s="15" t="s">
        <v>12996</v>
      </c>
      <c r="D360" s="15" t="s">
        <v>10260</v>
      </c>
      <c r="E360" s="14" t="s">
        <v>6498</v>
      </c>
      <c r="F360" s="15" t="s">
        <v>10261</v>
      </c>
      <c r="G360" s="14" t="s">
        <v>6501</v>
      </c>
      <c r="H360" s="15" t="s">
        <v>20490</v>
      </c>
      <c r="I360" s="15" t="s">
        <v>20491</v>
      </c>
    </row>
    <row r="361">
      <c r="A361" s="15" t="s">
        <v>17806</v>
      </c>
      <c r="B361" s="15" t="s">
        <v>12998</v>
      </c>
      <c r="C361" s="15" t="s">
        <v>12999</v>
      </c>
      <c r="D361" s="15" t="s">
        <v>10263</v>
      </c>
      <c r="E361" s="14" t="s">
        <v>6501</v>
      </c>
      <c r="F361" s="15" t="s">
        <v>10264</v>
      </c>
      <c r="G361" s="14" t="s">
        <v>6504</v>
      </c>
      <c r="H361" s="15" t="s">
        <v>20492</v>
      </c>
      <c r="I361" s="15" t="s">
        <v>20493</v>
      </c>
    </row>
    <row r="362">
      <c r="A362" s="15" t="s">
        <v>17807</v>
      </c>
      <c r="B362" s="15" t="s">
        <v>13001</v>
      </c>
      <c r="C362" s="15" t="s">
        <v>13002</v>
      </c>
      <c r="D362" s="15" t="s">
        <v>10265</v>
      </c>
      <c r="E362" s="14" t="s">
        <v>6504</v>
      </c>
      <c r="F362" s="15" t="s">
        <v>10266</v>
      </c>
      <c r="G362" s="14" t="s">
        <v>6506</v>
      </c>
      <c r="H362" s="15" t="s">
        <v>20494</v>
      </c>
      <c r="I362" s="15" t="s">
        <v>20495</v>
      </c>
    </row>
    <row r="363">
      <c r="A363" s="15" t="s">
        <v>17808</v>
      </c>
      <c r="B363" s="15" t="s">
        <v>13004</v>
      </c>
      <c r="C363" s="15" t="s">
        <v>13005</v>
      </c>
      <c r="D363" s="15" t="s">
        <v>10268</v>
      </c>
      <c r="E363" s="14" t="s">
        <v>6506</v>
      </c>
      <c r="F363" s="15" t="s">
        <v>10269</v>
      </c>
      <c r="G363" s="14" t="s">
        <v>6509</v>
      </c>
      <c r="H363" s="15" t="s">
        <v>20496</v>
      </c>
      <c r="I363" s="15" t="s">
        <v>20497</v>
      </c>
    </row>
    <row r="364">
      <c r="A364" s="15" t="s">
        <v>17809</v>
      </c>
      <c r="B364" s="15" t="s">
        <v>13007</v>
      </c>
      <c r="C364" s="15" t="s">
        <v>13008</v>
      </c>
      <c r="D364" s="15" t="s">
        <v>10271</v>
      </c>
      <c r="E364" s="14" t="s">
        <v>6509</v>
      </c>
      <c r="F364" s="15" t="s">
        <v>10272</v>
      </c>
      <c r="G364" s="14" t="s">
        <v>6512</v>
      </c>
      <c r="H364" s="15" t="s">
        <v>20498</v>
      </c>
      <c r="I364" s="15" t="s">
        <v>20499</v>
      </c>
    </row>
    <row r="365">
      <c r="A365" s="15" t="s">
        <v>17810</v>
      </c>
      <c r="B365" s="15" t="s">
        <v>13010</v>
      </c>
      <c r="C365" s="15" t="s">
        <v>13011</v>
      </c>
      <c r="D365" s="15" t="s">
        <v>10274</v>
      </c>
      <c r="E365" s="14" t="s">
        <v>6512</v>
      </c>
      <c r="F365" s="15" t="s">
        <v>10275</v>
      </c>
      <c r="G365" s="14" t="s">
        <v>6514</v>
      </c>
      <c r="H365" s="15" t="s">
        <v>20500</v>
      </c>
      <c r="I365" s="15" t="s">
        <v>20501</v>
      </c>
    </row>
    <row r="366">
      <c r="A366" s="15" t="s">
        <v>17811</v>
      </c>
      <c r="B366" s="15" t="s">
        <v>2205</v>
      </c>
      <c r="C366" s="15" t="s">
        <v>13013</v>
      </c>
      <c r="D366" s="15" t="s">
        <v>10277</v>
      </c>
      <c r="E366" s="14" t="s">
        <v>6514</v>
      </c>
      <c r="F366" s="15" t="s">
        <v>10278</v>
      </c>
      <c r="G366" s="14" t="s">
        <v>6517</v>
      </c>
      <c r="H366" s="15" t="s">
        <v>20502</v>
      </c>
      <c r="I366" s="15" t="s">
        <v>20503</v>
      </c>
    </row>
    <row r="367">
      <c r="A367" s="15" t="s">
        <v>17812</v>
      </c>
      <c r="B367" s="15" t="s">
        <v>13015</v>
      </c>
      <c r="C367" s="15" t="s">
        <v>13016</v>
      </c>
      <c r="D367" s="15" t="s">
        <v>10279</v>
      </c>
      <c r="E367" s="14" t="s">
        <v>6517</v>
      </c>
      <c r="F367" s="15" t="s">
        <v>10280</v>
      </c>
      <c r="G367" s="14" t="s">
        <v>6520</v>
      </c>
      <c r="H367" s="15" t="s">
        <v>20504</v>
      </c>
      <c r="I367" s="15" t="s">
        <v>20505</v>
      </c>
    </row>
    <row r="368">
      <c r="A368" s="15" t="s">
        <v>17813</v>
      </c>
      <c r="B368" s="15" t="s">
        <v>13018</v>
      </c>
      <c r="C368" s="15" t="s">
        <v>13019</v>
      </c>
      <c r="D368" s="15" t="s">
        <v>10281</v>
      </c>
      <c r="E368" s="14" t="s">
        <v>6520</v>
      </c>
      <c r="F368" s="15" t="s">
        <v>10282</v>
      </c>
      <c r="G368" s="14" t="s">
        <v>6522</v>
      </c>
      <c r="H368" s="15" t="s">
        <v>20506</v>
      </c>
      <c r="I368" s="15" t="s">
        <v>20507</v>
      </c>
    </row>
    <row r="369">
      <c r="A369" s="15" t="s">
        <v>17814</v>
      </c>
      <c r="B369" s="15" t="s">
        <v>13021</v>
      </c>
      <c r="C369" s="15" t="s">
        <v>13022</v>
      </c>
      <c r="D369" s="15" t="s">
        <v>10284</v>
      </c>
      <c r="E369" s="14" t="s">
        <v>6522</v>
      </c>
      <c r="F369" s="15" t="s">
        <v>10285</v>
      </c>
      <c r="J369" s="15" t="s">
        <v>19870</v>
      </c>
    </row>
    <row r="370">
      <c r="A370" s="15" t="s">
        <v>17815</v>
      </c>
      <c r="B370" s="15" t="s">
        <v>13024</v>
      </c>
      <c r="C370" s="15" t="s">
        <v>13025</v>
      </c>
      <c r="D370" s="15" t="s">
        <v>10287</v>
      </c>
      <c r="E370" s="14" t="s">
        <v>6525</v>
      </c>
      <c r="F370" s="15" t="s">
        <v>10288</v>
      </c>
      <c r="G370" s="14" t="s">
        <v>6527</v>
      </c>
      <c r="H370" s="15" t="s">
        <v>20508</v>
      </c>
      <c r="I370" s="15" t="s">
        <v>20509</v>
      </c>
    </row>
    <row r="371">
      <c r="A371" s="15" t="s">
        <v>17816</v>
      </c>
      <c r="B371" s="15" t="s">
        <v>13027</v>
      </c>
      <c r="C371" s="15" t="s">
        <v>13028</v>
      </c>
      <c r="D371" s="15" t="s">
        <v>10290</v>
      </c>
      <c r="E371" s="14" t="s">
        <v>6527</v>
      </c>
      <c r="F371" s="15" t="s">
        <v>10291</v>
      </c>
      <c r="G371" s="14" t="s">
        <v>6530</v>
      </c>
      <c r="H371" s="15" t="s">
        <v>20510</v>
      </c>
      <c r="I371" s="15" t="s">
        <v>20511</v>
      </c>
    </row>
    <row r="372">
      <c r="A372" s="15" t="s">
        <v>17817</v>
      </c>
      <c r="B372" s="15" t="s">
        <v>13030</v>
      </c>
      <c r="C372" s="15" t="s">
        <v>13031</v>
      </c>
      <c r="D372" s="15" t="s">
        <v>10293</v>
      </c>
      <c r="E372" s="14" t="s">
        <v>6530</v>
      </c>
      <c r="F372" s="15" t="s">
        <v>10294</v>
      </c>
      <c r="G372" s="14" t="s">
        <v>6533</v>
      </c>
      <c r="H372" s="15" t="s">
        <v>20512</v>
      </c>
      <c r="I372" s="15" t="s">
        <v>20513</v>
      </c>
    </row>
    <row r="373">
      <c r="A373" s="15" t="s">
        <v>17818</v>
      </c>
      <c r="B373" s="15" t="s">
        <v>13034</v>
      </c>
      <c r="C373" s="15" t="s">
        <v>13035</v>
      </c>
      <c r="D373" s="15" t="s">
        <v>10296</v>
      </c>
      <c r="E373" s="14" t="s">
        <v>6533</v>
      </c>
      <c r="F373" s="15" t="s">
        <v>10297</v>
      </c>
      <c r="G373" s="14" t="s">
        <v>6536</v>
      </c>
      <c r="H373" s="15" t="s">
        <v>20514</v>
      </c>
      <c r="I373" s="15" t="s">
        <v>20515</v>
      </c>
    </row>
    <row r="374">
      <c r="A374" s="15" t="s">
        <v>17819</v>
      </c>
      <c r="B374" s="15" t="s">
        <v>13038</v>
      </c>
      <c r="C374" s="15" t="s">
        <v>13039</v>
      </c>
      <c r="D374" s="15" t="s">
        <v>10299</v>
      </c>
      <c r="E374" s="14" t="s">
        <v>6536</v>
      </c>
      <c r="F374" s="15" t="s">
        <v>10300</v>
      </c>
      <c r="G374" s="14" t="s">
        <v>6539</v>
      </c>
      <c r="H374" s="15" t="s">
        <v>20516</v>
      </c>
      <c r="I374" s="15" t="s">
        <v>20517</v>
      </c>
    </row>
    <row r="375">
      <c r="A375" s="15" t="s">
        <v>17820</v>
      </c>
      <c r="B375" s="15" t="s">
        <v>13042</v>
      </c>
      <c r="C375" s="15" t="s">
        <v>13043</v>
      </c>
      <c r="D375" s="15" t="s">
        <v>10302</v>
      </c>
      <c r="E375" s="14" t="s">
        <v>6539</v>
      </c>
      <c r="F375" s="15" t="s">
        <v>10303</v>
      </c>
      <c r="G375" s="14" t="s">
        <v>6541</v>
      </c>
      <c r="H375" s="15" t="s">
        <v>20518</v>
      </c>
      <c r="I375" s="15" t="s">
        <v>2264</v>
      </c>
    </row>
    <row r="376">
      <c r="A376" s="15" t="s">
        <v>17821</v>
      </c>
      <c r="B376" s="15" t="s">
        <v>13046</v>
      </c>
      <c r="C376" s="15" t="s">
        <v>13047</v>
      </c>
      <c r="D376" s="15" t="s">
        <v>10305</v>
      </c>
      <c r="E376" s="14" t="s">
        <v>6541</v>
      </c>
      <c r="F376" s="15" t="s">
        <v>10306</v>
      </c>
      <c r="G376" s="14" t="s">
        <v>6544</v>
      </c>
      <c r="H376" s="15" t="s">
        <v>20519</v>
      </c>
      <c r="I376" s="15" t="s">
        <v>20520</v>
      </c>
    </row>
    <row r="377">
      <c r="A377" s="15" t="s">
        <v>17822</v>
      </c>
      <c r="B377" s="15" t="s">
        <v>13050</v>
      </c>
      <c r="C377" s="15" t="s">
        <v>13051</v>
      </c>
      <c r="D377" s="15" t="s">
        <v>10308</v>
      </c>
      <c r="E377" s="14" t="s">
        <v>6544</v>
      </c>
      <c r="F377" s="15" t="s">
        <v>10309</v>
      </c>
      <c r="G377" s="14" t="s">
        <v>6547</v>
      </c>
      <c r="H377" s="15" t="s">
        <v>20521</v>
      </c>
      <c r="I377" s="15" t="s">
        <v>20522</v>
      </c>
    </row>
    <row r="378">
      <c r="A378" s="15" t="s">
        <v>17823</v>
      </c>
      <c r="B378" s="15" t="s">
        <v>13054</v>
      </c>
      <c r="C378" s="15" t="s">
        <v>13055</v>
      </c>
      <c r="D378" s="15" t="s">
        <v>10311</v>
      </c>
      <c r="E378" s="14" t="s">
        <v>6547</v>
      </c>
      <c r="F378" s="15" t="s">
        <v>10312</v>
      </c>
      <c r="J378" s="15" t="s">
        <v>19870</v>
      </c>
    </row>
    <row r="379">
      <c r="A379" s="15" t="s">
        <v>17824</v>
      </c>
      <c r="B379" s="15" t="s">
        <v>13058</v>
      </c>
      <c r="C379" s="15" t="s">
        <v>13059</v>
      </c>
      <c r="D379" s="15" t="s">
        <v>10314</v>
      </c>
      <c r="E379" s="14" t="s">
        <v>6550</v>
      </c>
      <c r="F379" s="15" t="s">
        <v>10315</v>
      </c>
      <c r="G379" s="14" t="s">
        <v>6553</v>
      </c>
      <c r="H379" s="15" t="s">
        <v>20523</v>
      </c>
      <c r="I379" s="15" t="s">
        <v>20524</v>
      </c>
    </row>
    <row r="380">
      <c r="A380" s="15" t="s">
        <v>17825</v>
      </c>
      <c r="B380" s="15" t="s">
        <v>13062</v>
      </c>
      <c r="C380" s="15" t="s">
        <v>13063</v>
      </c>
      <c r="D380" s="15" t="s">
        <v>10317</v>
      </c>
      <c r="E380" s="14" t="s">
        <v>6553</v>
      </c>
      <c r="F380" s="15" t="s">
        <v>10318</v>
      </c>
      <c r="G380" s="14" t="s">
        <v>6556</v>
      </c>
      <c r="H380" s="15" t="s">
        <v>20525</v>
      </c>
      <c r="I380" s="15" t="s">
        <v>20526</v>
      </c>
    </row>
    <row r="381">
      <c r="A381" s="15" t="s">
        <v>17826</v>
      </c>
      <c r="B381" s="15" t="s">
        <v>13066</v>
      </c>
      <c r="C381" s="15" t="s">
        <v>13067</v>
      </c>
      <c r="D381" s="15" t="s">
        <v>10320</v>
      </c>
      <c r="E381" s="14" t="s">
        <v>6556</v>
      </c>
      <c r="F381" s="15" t="s">
        <v>10321</v>
      </c>
      <c r="G381" s="14" t="s">
        <v>6559</v>
      </c>
      <c r="H381" s="15" t="s">
        <v>20527</v>
      </c>
      <c r="I381" s="15" t="s">
        <v>20528</v>
      </c>
    </row>
    <row r="382">
      <c r="A382" s="15" t="s">
        <v>17827</v>
      </c>
      <c r="B382" s="15" t="s">
        <v>13070</v>
      </c>
      <c r="C382" s="15" t="s">
        <v>13071</v>
      </c>
      <c r="D382" s="15" t="s">
        <v>10323</v>
      </c>
      <c r="E382" s="14" t="s">
        <v>6559</v>
      </c>
      <c r="F382" s="15" t="s">
        <v>10324</v>
      </c>
      <c r="G382" s="14" t="s">
        <v>6562</v>
      </c>
      <c r="H382" s="15" t="s">
        <v>20529</v>
      </c>
      <c r="I382" s="15" t="s">
        <v>20530</v>
      </c>
    </row>
    <row r="383">
      <c r="A383" s="15" t="s">
        <v>17828</v>
      </c>
      <c r="B383" s="15" t="s">
        <v>13074</v>
      </c>
      <c r="C383" s="15" t="s">
        <v>13075</v>
      </c>
      <c r="D383" s="15" t="s">
        <v>10326</v>
      </c>
      <c r="E383" s="14" t="s">
        <v>6562</v>
      </c>
      <c r="F383" s="15" t="s">
        <v>10327</v>
      </c>
      <c r="G383" s="14" t="s">
        <v>6564</v>
      </c>
      <c r="H383" s="15" t="s">
        <v>20531</v>
      </c>
      <c r="I383" s="15" t="s">
        <v>20532</v>
      </c>
    </row>
    <row r="384">
      <c r="A384" s="15" t="s">
        <v>17829</v>
      </c>
      <c r="B384" s="15" t="s">
        <v>13078</v>
      </c>
      <c r="C384" s="15" t="s">
        <v>13079</v>
      </c>
      <c r="D384" s="15" t="s">
        <v>10329</v>
      </c>
      <c r="E384" s="14" t="s">
        <v>6564</v>
      </c>
      <c r="F384" s="15" t="s">
        <v>10330</v>
      </c>
      <c r="G384" s="14" t="s">
        <v>6567</v>
      </c>
      <c r="H384" s="15" t="s">
        <v>20533</v>
      </c>
      <c r="I384" s="15" t="s">
        <v>20534</v>
      </c>
    </row>
    <row r="385">
      <c r="A385" s="15" t="s">
        <v>17830</v>
      </c>
      <c r="B385" s="15" t="s">
        <v>13082</v>
      </c>
      <c r="C385" s="15" t="s">
        <v>13083</v>
      </c>
      <c r="D385" s="15" t="s">
        <v>10332</v>
      </c>
      <c r="E385" s="14" t="s">
        <v>6567</v>
      </c>
      <c r="F385" s="15" t="s">
        <v>10333</v>
      </c>
      <c r="G385" s="14" t="s">
        <v>6570</v>
      </c>
      <c r="H385" s="15" t="s">
        <v>20535</v>
      </c>
      <c r="I385" s="15" t="s">
        <v>20536</v>
      </c>
    </row>
    <row r="386">
      <c r="D386" s="15" t="s">
        <v>10335</v>
      </c>
      <c r="E386" s="14" t="s">
        <v>6570</v>
      </c>
      <c r="F386" s="15" t="s">
        <v>10336</v>
      </c>
      <c r="G386" s="14" t="s">
        <v>6570</v>
      </c>
      <c r="H386" s="15" t="s">
        <v>20537</v>
      </c>
      <c r="I386" s="15" t="s">
        <v>20538</v>
      </c>
    </row>
    <row r="387">
      <c r="A387" s="15" t="s">
        <v>17831</v>
      </c>
      <c r="B387" s="15" t="s">
        <v>13088</v>
      </c>
      <c r="C387" s="15" t="s">
        <v>13089</v>
      </c>
      <c r="D387" s="15" t="s">
        <v>10338</v>
      </c>
      <c r="E387" s="14" t="s">
        <v>6572</v>
      </c>
      <c r="F387" s="15" t="s">
        <v>10339</v>
      </c>
      <c r="G387" s="14" t="s">
        <v>6572</v>
      </c>
      <c r="H387" s="15" t="s">
        <v>20539</v>
      </c>
      <c r="I387" s="15" t="s">
        <v>20540</v>
      </c>
    </row>
    <row r="388">
      <c r="A388" s="15" t="s">
        <v>17832</v>
      </c>
      <c r="B388" s="15" t="s">
        <v>13092</v>
      </c>
      <c r="C388" s="15" t="s">
        <v>13093</v>
      </c>
      <c r="D388" s="15" t="s">
        <v>10341</v>
      </c>
      <c r="E388" s="14" t="s">
        <v>6575</v>
      </c>
      <c r="F388" s="15" t="s">
        <v>10342</v>
      </c>
      <c r="G388" s="14" t="s">
        <v>6575</v>
      </c>
      <c r="H388" s="15" t="s">
        <v>20541</v>
      </c>
      <c r="I388" s="15" t="s">
        <v>20542</v>
      </c>
    </row>
    <row r="389">
      <c r="A389" s="15" t="s">
        <v>17833</v>
      </c>
      <c r="B389" s="15" t="s">
        <v>13096</v>
      </c>
      <c r="C389" s="15" t="s">
        <v>13097</v>
      </c>
      <c r="D389" s="15" t="s">
        <v>10344</v>
      </c>
      <c r="E389" s="14" t="s">
        <v>6578</v>
      </c>
      <c r="F389" s="15" t="s">
        <v>10345</v>
      </c>
      <c r="G389" s="14" t="s">
        <v>6578</v>
      </c>
      <c r="H389" s="15" t="s">
        <v>20543</v>
      </c>
      <c r="I389" s="15" t="s">
        <v>20544</v>
      </c>
    </row>
    <row r="390">
      <c r="A390" s="15" t="s">
        <v>17834</v>
      </c>
      <c r="B390" s="15" t="s">
        <v>13100</v>
      </c>
      <c r="C390" s="15" t="s">
        <v>13101</v>
      </c>
      <c r="D390" s="15" t="s">
        <v>10347</v>
      </c>
      <c r="E390" s="14" t="s">
        <v>6581</v>
      </c>
      <c r="F390" s="15" t="s">
        <v>10348</v>
      </c>
      <c r="G390" s="14" t="s">
        <v>6581</v>
      </c>
      <c r="H390" s="15" t="s">
        <v>20545</v>
      </c>
      <c r="I390" s="15" t="s">
        <v>20546</v>
      </c>
    </row>
    <row r="391">
      <c r="D391" s="15" t="s">
        <v>10350</v>
      </c>
      <c r="E391" s="14" t="s">
        <v>6583</v>
      </c>
      <c r="F391" s="15" t="s">
        <v>10351</v>
      </c>
      <c r="G391" s="14" t="s">
        <v>6583</v>
      </c>
      <c r="H391" s="15" t="s">
        <v>20547</v>
      </c>
      <c r="I391" s="15" t="s">
        <v>20548</v>
      </c>
    </row>
    <row r="392">
      <c r="A392" s="15" t="s">
        <v>17835</v>
      </c>
      <c r="B392" s="15" t="s">
        <v>13106</v>
      </c>
      <c r="C392" s="15" t="s">
        <v>13107</v>
      </c>
      <c r="D392" s="15" t="s">
        <v>10353</v>
      </c>
      <c r="E392" s="14" t="s">
        <v>6586</v>
      </c>
      <c r="F392" s="15" t="s">
        <v>10354</v>
      </c>
      <c r="G392" s="14" t="s">
        <v>6586</v>
      </c>
      <c r="H392" s="15" t="s">
        <v>20549</v>
      </c>
      <c r="I392" s="15" t="s">
        <v>20550</v>
      </c>
    </row>
    <row r="393">
      <c r="A393" s="15" t="s">
        <v>17836</v>
      </c>
      <c r="B393" s="15" t="s">
        <v>13110</v>
      </c>
      <c r="C393" s="15" t="s">
        <v>13111</v>
      </c>
      <c r="D393" s="15" t="s">
        <v>10356</v>
      </c>
      <c r="E393" s="14" t="s">
        <v>6588</v>
      </c>
      <c r="F393" s="15" t="s">
        <v>10357</v>
      </c>
      <c r="G393" s="14" t="s">
        <v>6588</v>
      </c>
      <c r="H393" s="15" t="s">
        <v>20551</v>
      </c>
      <c r="I393" s="15" t="s">
        <v>20552</v>
      </c>
    </row>
    <row r="394">
      <c r="A394" s="15" t="s">
        <v>17837</v>
      </c>
      <c r="B394" s="15" t="s">
        <v>13114</v>
      </c>
      <c r="C394" s="15" t="s">
        <v>13115</v>
      </c>
      <c r="D394" s="15" t="s">
        <v>10359</v>
      </c>
      <c r="E394" s="14" t="s">
        <v>6591</v>
      </c>
      <c r="F394" s="15" t="s">
        <v>10360</v>
      </c>
      <c r="G394" s="14" t="s">
        <v>6591</v>
      </c>
      <c r="H394" s="15" t="s">
        <v>20553</v>
      </c>
      <c r="I394" s="15" t="s">
        <v>20554</v>
      </c>
    </row>
    <row r="395">
      <c r="A395" s="15" t="s">
        <v>17838</v>
      </c>
      <c r="B395" s="15" t="s">
        <v>13117</v>
      </c>
      <c r="C395" s="15" t="s">
        <v>13118</v>
      </c>
      <c r="D395" s="15" t="s">
        <v>10362</v>
      </c>
      <c r="E395" s="14" t="s">
        <v>6593</v>
      </c>
      <c r="F395" s="15" t="s">
        <v>10363</v>
      </c>
      <c r="G395" s="14" t="s">
        <v>6593</v>
      </c>
      <c r="H395" s="15" t="s">
        <v>20555</v>
      </c>
      <c r="I395" s="15" t="s">
        <v>20556</v>
      </c>
    </row>
    <row r="396">
      <c r="D396" s="15" t="s">
        <v>10365</v>
      </c>
      <c r="E396" s="14" t="s">
        <v>10366</v>
      </c>
      <c r="F396" s="15" t="s">
        <v>10367</v>
      </c>
    </row>
    <row r="397">
      <c r="A397" s="15" t="s">
        <v>17839</v>
      </c>
      <c r="B397" s="15" t="s">
        <v>13121</v>
      </c>
      <c r="C397" s="15" t="s">
        <v>13122</v>
      </c>
      <c r="D397" s="15" t="s">
        <v>10369</v>
      </c>
      <c r="E397" s="14" t="s">
        <v>6596</v>
      </c>
      <c r="F397" s="15" t="s">
        <v>10370</v>
      </c>
      <c r="G397" s="14" t="s">
        <v>6596</v>
      </c>
      <c r="H397" s="15" t="s">
        <v>20557</v>
      </c>
      <c r="I397" s="15" t="s">
        <v>20558</v>
      </c>
    </row>
    <row r="398">
      <c r="A398" s="15" t="s">
        <v>17840</v>
      </c>
      <c r="B398" s="15" t="s">
        <v>13125</v>
      </c>
      <c r="C398" s="15" t="s">
        <v>13126</v>
      </c>
      <c r="D398" s="15" t="s">
        <v>10373</v>
      </c>
      <c r="E398" s="14" t="s">
        <v>6598</v>
      </c>
      <c r="F398" s="15" t="s">
        <v>10374</v>
      </c>
      <c r="G398" s="14" t="s">
        <v>6598</v>
      </c>
      <c r="H398" s="15" t="s">
        <v>20559</v>
      </c>
      <c r="I398" s="15" t="s">
        <v>2438</v>
      </c>
    </row>
    <row r="399">
      <c r="A399" s="15" t="s">
        <v>17841</v>
      </c>
      <c r="B399" s="15" t="s">
        <v>13129</v>
      </c>
      <c r="C399" s="15" t="s">
        <v>13130</v>
      </c>
      <c r="D399" s="15" t="s">
        <v>10376</v>
      </c>
      <c r="E399" s="14" t="s">
        <v>6601</v>
      </c>
      <c r="F399" s="15" t="s">
        <v>10377</v>
      </c>
      <c r="G399" s="14" t="s">
        <v>6601</v>
      </c>
      <c r="H399" s="15" t="s">
        <v>20560</v>
      </c>
      <c r="I399" s="15" t="s">
        <v>2445</v>
      </c>
    </row>
    <row r="400">
      <c r="A400" s="15" t="s">
        <v>17842</v>
      </c>
      <c r="B400" s="15" t="s">
        <v>13133</v>
      </c>
      <c r="C400" s="15" t="s">
        <v>13134</v>
      </c>
      <c r="D400" s="15" t="s">
        <v>10380</v>
      </c>
      <c r="E400" s="14" t="s">
        <v>6604</v>
      </c>
      <c r="F400" s="15" t="s">
        <v>10381</v>
      </c>
      <c r="G400" s="14" t="s">
        <v>6601</v>
      </c>
      <c r="H400" s="15" t="s">
        <v>20561</v>
      </c>
      <c r="I400" s="15" t="s">
        <v>2445</v>
      </c>
      <c r="J400" s="15" t="s">
        <v>20562</v>
      </c>
    </row>
    <row r="401">
      <c r="E401" s="16"/>
      <c r="G401" s="14" t="s">
        <v>6604</v>
      </c>
      <c r="H401" s="15" t="s">
        <v>20563</v>
      </c>
      <c r="I401" s="15" t="s">
        <v>2454</v>
      </c>
    </row>
    <row r="402">
      <c r="A402" s="15" t="s">
        <v>17843</v>
      </c>
      <c r="B402" s="15" t="s">
        <v>13137</v>
      </c>
      <c r="C402" s="15" t="s">
        <v>13138</v>
      </c>
      <c r="D402" s="15" t="s">
        <v>10384</v>
      </c>
      <c r="E402" s="14" t="s">
        <v>6606</v>
      </c>
      <c r="F402" s="15" t="s">
        <v>10385</v>
      </c>
      <c r="G402" s="14" t="s">
        <v>6606</v>
      </c>
      <c r="H402" s="15" t="s">
        <v>20564</v>
      </c>
      <c r="I402" s="15" t="s">
        <v>20565</v>
      </c>
    </row>
    <row r="403">
      <c r="A403" s="15" t="s">
        <v>17844</v>
      </c>
      <c r="B403" s="15" t="s">
        <v>13141</v>
      </c>
      <c r="C403" s="15" t="s">
        <v>13142</v>
      </c>
      <c r="D403" s="15" t="s">
        <v>10388</v>
      </c>
      <c r="E403" s="14" t="s">
        <v>6609</v>
      </c>
      <c r="F403" s="15" t="s">
        <v>10389</v>
      </c>
      <c r="G403" s="14" t="s">
        <v>6609</v>
      </c>
      <c r="H403" s="15" t="s">
        <v>20566</v>
      </c>
      <c r="I403" s="15" t="s">
        <v>20567</v>
      </c>
    </row>
    <row r="404">
      <c r="A404" s="15" t="s">
        <v>17845</v>
      </c>
      <c r="B404" s="15" t="s">
        <v>13145</v>
      </c>
      <c r="C404" s="15" t="s">
        <v>13146</v>
      </c>
      <c r="D404" s="15" t="s">
        <v>10392</v>
      </c>
      <c r="E404" s="14" t="s">
        <v>6612</v>
      </c>
      <c r="F404" s="15" t="s">
        <v>10393</v>
      </c>
      <c r="G404" s="14" t="s">
        <v>6612</v>
      </c>
      <c r="H404" s="15" t="s">
        <v>20568</v>
      </c>
      <c r="I404" s="15" t="s">
        <v>20569</v>
      </c>
    </row>
    <row r="405">
      <c r="A405" s="15" t="s">
        <v>17846</v>
      </c>
      <c r="B405" s="15" t="s">
        <v>13149</v>
      </c>
      <c r="C405" s="15" t="s">
        <v>10397</v>
      </c>
      <c r="D405" s="15" t="s">
        <v>10396</v>
      </c>
      <c r="E405" s="14" t="s">
        <v>6615</v>
      </c>
      <c r="F405" s="15" t="s">
        <v>10397</v>
      </c>
      <c r="J405" s="15" t="s">
        <v>19870</v>
      </c>
    </row>
    <row r="406">
      <c r="A406" s="15" t="s">
        <v>17847</v>
      </c>
      <c r="B406" s="15" t="s">
        <v>13152</v>
      </c>
      <c r="C406" s="15" t="s">
        <v>13153</v>
      </c>
      <c r="D406" s="15" t="s">
        <v>10399</v>
      </c>
      <c r="E406" s="14" t="s">
        <v>6617</v>
      </c>
      <c r="F406" s="15" t="s">
        <v>10400</v>
      </c>
      <c r="G406" s="14" t="s">
        <v>6617</v>
      </c>
      <c r="H406" s="15" t="s">
        <v>20570</v>
      </c>
      <c r="I406" s="15" t="s">
        <v>20571</v>
      </c>
    </row>
    <row r="407">
      <c r="A407" s="15" t="s">
        <v>17848</v>
      </c>
      <c r="B407" s="15" t="s">
        <v>13156</v>
      </c>
      <c r="C407" s="15" t="s">
        <v>13157</v>
      </c>
      <c r="D407" s="46" t="s">
        <v>17849</v>
      </c>
      <c r="E407" s="49" t="s">
        <v>6620</v>
      </c>
      <c r="F407" s="46" t="s">
        <v>17850</v>
      </c>
      <c r="G407" s="14" t="s">
        <v>6620</v>
      </c>
      <c r="H407" s="15" t="s">
        <v>20572</v>
      </c>
      <c r="I407" s="15" t="s">
        <v>20573</v>
      </c>
    </row>
    <row r="408">
      <c r="A408" s="15" t="s">
        <v>17851</v>
      </c>
      <c r="B408" s="15" t="s">
        <v>13158</v>
      </c>
      <c r="C408" s="15" t="s">
        <v>13159</v>
      </c>
      <c r="D408" s="15" t="s">
        <v>10405</v>
      </c>
      <c r="E408" s="14" t="s">
        <v>6623</v>
      </c>
      <c r="F408" s="15" t="s">
        <v>10406</v>
      </c>
      <c r="G408" s="14" t="s">
        <v>6623</v>
      </c>
      <c r="H408" s="15" t="s">
        <v>20574</v>
      </c>
      <c r="I408" s="15" t="s">
        <v>20575</v>
      </c>
    </row>
    <row r="409">
      <c r="A409" s="15" t="s">
        <v>17852</v>
      </c>
      <c r="B409" s="15" t="s">
        <v>13162</v>
      </c>
      <c r="C409" s="15" t="s">
        <v>13163</v>
      </c>
      <c r="D409" s="15" t="s">
        <v>10411</v>
      </c>
      <c r="E409" s="14" t="s">
        <v>6625</v>
      </c>
      <c r="F409" s="15" t="s">
        <v>10412</v>
      </c>
      <c r="G409" s="14" t="s">
        <v>6625</v>
      </c>
      <c r="H409" s="15" t="s">
        <v>20576</v>
      </c>
      <c r="I409" s="15" t="s">
        <v>20577</v>
      </c>
    </row>
    <row r="410">
      <c r="A410" s="15" t="s">
        <v>17853</v>
      </c>
      <c r="B410" s="15" t="s">
        <v>13165</v>
      </c>
      <c r="C410" s="15" t="s">
        <v>13166</v>
      </c>
      <c r="D410" s="15" t="s">
        <v>10415</v>
      </c>
      <c r="E410" s="14" t="s">
        <v>6628</v>
      </c>
      <c r="F410" s="15" t="s">
        <v>10416</v>
      </c>
      <c r="G410" s="14" t="s">
        <v>6628</v>
      </c>
      <c r="H410" s="15" t="s">
        <v>20578</v>
      </c>
      <c r="I410" s="15" t="s">
        <v>20579</v>
      </c>
    </row>
    <row r="411">
      <c r="A411" s="15" t="s">
        <v>17854</v>
      </c>
      <c r="B411" s="15" t="s">
        <v>13168</v>
      </c>
      <c r="C411" s="15" t="s">
        <v>13169</v>
      </c>
      <c r="D411" s="15" t="s">
        <v>10418</v>
      </c>
      <c r="E411" s="14" t="s">
        <v>6631</v>
      </c>
      <c r="F411" s="15" t="s">
        <v>10419</v>
      </c>
      <c r="G411" s="14" t="s">
        <v>6631</v>
      </c>
      <c r="H411" s="15" t="s">
        <v>20580</v>
      </c>
      <c r="I411" s="15" t="s">
        <v>20581</v>
      </c>
    </row>
    <row r="412">
      <c r="A412" s="15" t="s">
        <v>17855</v>
      </c>
      <c r="B412" s="15" t="s">
        <v>13171</v>
      </c>
      <c r="C412" s="15" t="s">
        <v>13172</v>
      </c>
      <c r="D412" s="15" t="s">
        <v>10421</v>
      </c>
      <c r="E412" s="14" t="s">
        <v>6634</v>
      </c>
      <c r="F412" s="15" t="s">
        <v>10422</v>
      </c>
      <c r="G412" s="14" t="s">
        <v>6634</v>
      </c>
      <c r="H412" s="15" t="s">
        <v>20582</v>
      </c>
      <c r="I412" s="15" t="s">
        <v>20583</v>
      </c>
    </row>
    <row r="413">
      <c r="A413" s="15" t="s">
        <v>17856</v>
      </c>
      <c r="B413" s="15" t="s">
        <v>13174</v>
      </c>
      <c r="C413" s="15" t="s">
        <v>13175</v>
      </c>
      <c r="D413" s="15" t="s">
        <v>10424</v>
      </c>
      <c r="E413" s="14" t="s">
        <v>6637</v>
      </c>
      <c r="F413" s="15" t="s">
        <v>10425</v>
      </c>
      <c r="G413" s="14" t="s">
        <v>6637</v>
      </c>
      <c r="H413" s="15" t="s">
        <v>20584</v>
      </c>
      <c r="I413" s="15" t="s">
        <v>20585</v>
      </c>
    </row>
    <row r="414">
      <c r="E414" s="16"/>
      <c r="G414" s="14" t="s">
        <v>6640</v>
      </c>
      <c r="H414" s="15" t="s">
        <v>20586</v>
      </c>
      <c r="I414" s="15" t="s">
        <v>20587</v>
      </c>
    </row>
    <row r="415">
      <c r="E415" s="16"/>
      <c r="G415" s="14" t="s">
        <v>6643</v>
      </c>
      <c r="H415" s="15" t="s">
        <v>20588</v>
      </c>
      <c r="I415" s="15" t="s">
        <v>20589</v>
      </c>
    </row>
    <row r="416">
      <c r="A416" s="15" t="s">
        <v>17857</v>
      </c>
      <c r="B416" s="15" t="s">
        <v>13177</v>
      </c>
      <c r="C416" s="15" t="s">
        <v>13178</v>
      </c>
      <c r="D416" s="15" t="s">
        <v>10428</v>
      </c>
      <c r="E416" s="14" t="s">
        <v>6640</v>
      </c>
      <c r="F416" s="15" t="s">
        <v>10429</v>
      </c>
      <c r="G416" s="14" t="s">
        <v>6646</v>
      </c>
      <c r="H416" s="15" t="s">
        <v>20590</v>
      </c>
      <c r="I416" s="15" t="s">
        <v>20591</v>
      </c>
    </row>
    <row r="417">
      <c r="A417" s="15" t="s">
        <v>17858</v>
      </c>
      <c r="B417" s="15" t="s">
        <v>13180</v>
      </c>
      <c r="C417" s="15" t="s">
        <v>13181</v>
      </c>
      <c r="D417" s="15" t="s">
        <v>10431</v>
      </c>
      <c r="E417" s="14" t="s">
        <v>6643</v>
      </c>
      <c r="F417" s="15" t="s">
        <v>10432</v>
      </c>
      <c r="G417" s="14" t="s">
        <v>6649</v>
      </c>
      <c r="H417" s="15" t="s">
        <v>20592</v>
      </c>
      <c r="I417" s="15" t="s">
        <v>20593</v>
      </c>
    </row>
    <row r="418">
      <c r="A418" s="15" t="s">
        <v>17859</v>
      </c>
      <c r="B418" s="15" t="s">
        <v>13183</v>
      </c>
      <c r="C418" s="15" t="s">
        <v>13184</v>
      </c>
      <c r="D418" s="15" t="s">
        <v>10434</v>
      </c>
      <c r="E418" s="14" t="s">
        <v>6646</v>
      </c>
      <c r="F418" s="15" t="s">
        <v>10435</v>
      </c>
      <c r="G418" s="14" t="s">
        <v>6652</v>
      </c>
      <c r="H418" s="15" t="s">
        <v>20594</v>
      </c>
      <c r="I418" s="15" t="s">
        <v>20595</v>
      </c>
    </row>
    <row r="419">
      <c r="A419" s="15" t="s">
        <v>17860</v>
      </c>
      <c r="B419" s="15" t="s">
        <v>13186</v>
      </c>
      <c r="C419" s="15" t="s">
        <v>13187</v>
      </c>
      <c r="D419" s="15" t="s">
        <v>10437</v>
      </c>
      <c r="E419" s="14" t="s">
        <v>6649</v>
      </c>
      <c r="F419" s="15" t="s">
        <v>10438</v>
      </c>
      <c r="G419" s="14" t="s">
        <v>6655</v>
      </c>
      <c r="H419" s="15" t="s">
        <v>20596</v>
      </c>
      <c r="I419" s="15" t="s">
        <v>20597</v>
      </c>
    </row>
    <row r="420">
      <c r="A420" s="15" t="s">
        <v>17861</v>
      </c>
      <c r="B420" s="15" t="s">
        <v>13189</v>
      </c>
      <c r="C420" s="15" t="s">
        <v>13190</v>
      </c>
      <c r="D420" s="15" t="s">
        <v>10440</v>
      </c>
      <c r="E420" s="14" t="s">
        <v>6652</v>
      </c>
      <c r="F420" s="15" t="s">
        <v>10441</v>
      </c>
      <c r="G420" s="14" t="s">
        <v>6658</v>
      </c>
      <c r="H420" s="15" t="s">
        <v>20598</v>
      </c>
      <c r="I420" s="15" t="s">
        <v>20599</v>
      </c>
    </row>
    <row r="421">
      <c r="A421" s="15" t="s">
        <v>17862</v>
      </c>
      <c r="B421" s="15" t="s">
        <v>13192</v>
      </c>
      <c r="C421" s="15" t="s">
        <v>13193</v>
      </c>
      <c r="D421" s="15" t="s">
        <v>10442</v>
      </c>
      <c r="E421" s="14" t="s">
        <v>6655</v>
      </c>
      <c r="F421" s="15" t="s">
        <v>10443</v>
      </c>
      <c r="G421" s="14" t="s">
        <v>6661</v>
      </c>
      <c r="H421" s="15" t="s">
        <v>20600</v>
      </c>
      <c r="I421" s="15" t="s">
        <v>20601</v>
      </c>
    </row>
    <row r="422">
      <c r="A422" s="15" t="s">
        <v>17863</v>
      </c>
      <c r="B422" s="15" t="s">
        <v>13195</v>
      </c>
      <c r="C422" s="15" t="s">
        <v>13196</v>
      </c>
      <c r="D422" s="15" t="s">
        <v>10445</v>
      </c>
      <c r="E422" s="14" t="s">
        <v>6658</v>
      </c>
      <c r="F422" s="15" t="s">
        <v>10446</v>
      </c>
      <c r="G422" s="14" t="s">
        <v>6664</v>
      </c>
      <c r="H422" s="15" t="s">
        <v>20602</v>
      </c>
      <c r="I422" s="15" t="s">
        <v>20603</v>
      </c>
    </row>
    <row r="423">
      <c r="A423" s="15" t="s">
        <v>17864</v>
      </c>
      <c r="B423" s="15" t="s">
        <v>13198</v>
      </c>
      <c r="C423" s="15" t="s">
        <v>13199</v>
      </c>
      <c r="D423" s="15" t="s">
        <v>10448</v>
      </c>
      <c r="E423" s="14" t="s">
        <v>6661</v>
      </c>
      <c r="F423" s="15" t="s">
        <v>10449</v>
      </c>
      <c r="G423" s="14" t="s">
        <v>6667</v>
      </c>
      <c r="H423" s="15" t="s">
        <v>20604</v>
      </c>
      <c r="I423" s="15" t="s">
        <v>20605</v>
      </c>
    </row>
    <row r="424">
      <c r="A424" s="15" t="s">
        <v>17865</v>
      </c>
      <c r="B424" s="15" t="s">
        <v>13201</v>
      </c>
      <c r="C424" s="15" t="s">
        <v>13202</v>
      </c>
      <c r="D424" s="15" t="s">
        <v>10451</v>
      </c>
      <c r="E424" s="14" t="s">
        <v>6664</v>
      </c>
      <c r="F424" s="15" t="s">
        <v>10452</v>
      </c>
      <c r="G424" s="14" t="s">
        <v>6669</v>
      </c>
      <c r="H424" s="15" t="s">
        <v>20606</v>
      </c>
      <c r="I424" s="15" t="s">
        <v>20607</v>
      </c>
    </row>
    <row r="425">
      <c r="A425" s="15" t="s">
        <v>17866</v>
      </c>
      <c r="B425" s="15" t="s">
        <v>13204</v>
      </c>
      <c r="C425" s="15" t="s">
        <v>13205</v>
      </c>
      <c r="D425" s="15" t="s">
        <v>10454</v>
      </c>
      <c r="E425" s="14" t="s">
        <v>6667</v>
      </c>
      <c r="F425" s="15" t="s">
        <v>10455</v>
      </c>
      <c r="G425" s="14" t="s">
        <v>6672</v>
      </c>
      <c r="H425" s="15" t="s">
        <v>20608</v>
      </c>
      <c r="I425" s="15" t="s">
        <v>20609</v>
      </c>
    </row>
    <row r="426">
      <c r="A426" s="15" t="s">
        <v>17867</v>
      </c>
      <c r="B426" s="15" t="s">
        <v>13207</v>
      </c>
      <c r="C426" s="15" t="s">
        <v>13208</v>
      </c>
      <c r="D426" s="15" t="s">
        <v>10457</v>
      </c>
      <c r="E426" s="14" t="s">
        <v>6669</v>
      </c>
      <c r="F426" s="15" t="s">
        <v>10458</v>
      </c>
      <c r="G426" s="14" t="s">
        <v>6675</v>
      </c>
      <c r="H426" s="15" t="s">
        <v>20610</v>
      </c>
      <c r="I426" s="15" t="s">
        <v>20611</v>
      </c>
    </row>
    <row r="427">
      <c r="A427" s="15" t="s">
        <v>17868</v>
      </c>
      <c r="B427" s="15" t="s">
        <v>13210</v>
      </c>
      <c r="C427" s="15" t="s">
        <v>13211</v>
      </c>
      <c r="D427" s="15" t="s">
        <v>10460</v>
      </c>
      <c r="E427" s="14" t="s">
        <v>6672</v>
      </c>
      <c r="F427" s="15" t="s">
        <v>10461</v>
      </c>
      <c r="G427" s="14" t="s">
        <v>6677</v>
      </c>
      <c r="H427" s="15" t="s">
        <v>20612</v>
      </c>
      <c r="I427" s="15" t="s">
        <v>20613</v>
      </c>
    </row>
    <row r="428">
      <c r="A428" s="15" t="s">
        <v>17869</v>
      </c>
      <c r="B428" s="15" t="s">
        <v>13213</v>
      </c>
      <c r="C428" s="15" t="s">
        <v>13214</v>
      </c>
      <c r="D428" s="15" t="s">
        <v>10463</v>
      </c>
      <c r="E428" s="14" t="s">
        <v>6675</v>
      </c>
      <c r="F428" s="15" t="s">
        <v>10464</v>
      </c>
      <c r="G428" s="14" t="s">
        <v>6680</v>
      </c>
      <c r="H428" s="15" t="s">
        <v>20614</v>
      </c>
      <c r="I428" s="15" t="s">
        <v>20615</v>
      </c>
    </row>
    <row r="429">
      <c r="E429" s="16"/>
      <c r="G429" s="14" t="s">
        <v>6683</v>
      </c>
      <c r="H429" s="15" t="s">
        <v>20616</v>
      </c>
      <c r="I429" s="15" t="s">
        <v>20617</v>
      </c>
    </row>
    <row r="430">
      <c r="A430" s="15" t="s">
        <v>17870</v>
      </c>
      <c r="B430" s="15" t="s">
        <v>13216</v>
      </c>
      <c r="C430" s="15" t="s">
        <v>13217</v>
      </c>
      <c r="D430" s="15" t="s">
        <v>10467</v>
      </c>
      <c r="E430" s="14" t="s">
        <v>6677</v>
      </c>
      <c r="F430" s="15" t="s">
        <v>10468</v>
      </c>
      <c r="G430" s="14" t="s">
        <v>6686</v>
      </c>
      <c r="H430" s="15" t="s">
        <v>20618</v>
      </c>
      <c r="I430" s="15" t="s">
        <v>20619</v>
      </c>
    </row>
    <row r="431">
      <c r="A431" s="15" t="s">
        <v>17871</v>
      </c>
      <c r="B431" s="15" t="s">
        <v>13219</v>
      </c>
      <c r="C431" s="15" t="s">
        <v>13220</v>
      </c>
      <c r="D431" s="15" t="s">
        <v>10470</v>
      </c>
      <c r="E431" s="14" t="s">
        <v>6680</v>
      </c>
      <c r="F431" s="15" t="s">
        <v>10471</v>
      </c>
      <c r="G431" s="14" t="s">
        <v>6689</v>
      </c>
      <c r="H431" s="15" t="s">
        <v>20620</v>
      </c>
      <c r="I431" s="15" t="s">
        <v>20621</v>
      </c>
    </row>
    <row r="432">
      <c r="A432" s="15" t="s">
        <v>17872</v>
      </c>
      <c r="B432" s="15" t="s">
        <v>13222</v>
      </c>
      <c r="C432" s="15" t="s">
        <v>13223</v>
      </c>
      <c r="D432" s="15" t="s">
        <v>10473</v>
      </c>
      <c r="E432" s="14" t="s">
        <v>6683</v>
      </c>
      <c r="F432" s="15" t="s">
        <v>10474</v>
      </c>
      <c r="G432" s="14" t="s">
        <v>6692</v>
      </c>
      <c r="H432" s="15" t="s">
        <v>20622</v>
      </c>
      <c r="I432" s="15" t="s">
        <v>20623</v>
      </c>
    </row>
    <row r="433">
      <c r="A433" s="15" t="s">
        <v>17873</v>
      </c>
      <c r="B433" s="15" t="s">
        <v>13225</v>
      </c>
      <c r="C433" s="15" t="s">
        <v>13226</v>
      </c>
      <c r="D433" s="15" t="s">
        <v>10476</v>
      </c>
      <c r="E433" s="14" t="s">
        <v>6686</v>
      </c>
      <c r="F433" s="15" t="s">
        <v>10477</v>
      </c>
      <c r="G433" s="14" t="s">
        <v>6695</v>
      </c>
      <c r="H433" s="15" t="s">
        <v>20624</v>
      </c>
      <c r="I433" s="15" t="s">
        <v>20625</v>
      </c>
    </row>
    <row r="434">
      <c r="A434" s="15" t="s">
        <v>17874</v>
      </c>
      <c r="B434" s="15" t="s">
        <v>13228</v>
      </c>
      <c r="C434" s="15" t="s">
        <v>13229</v>
      </c>
      <c r="D434" s="15" t="s">
        <v>10479</v>
      </c>
      <c r="E434" s="14" t="s">
        <v>6689</v>
      </c>
      <c r="F434" s="15" t="s">
        <v>10480</v>
      </c>
      <c r="G434" s="14" t="s">
        <v>6697</v>
      </c>
      <c r="H434" s="15" t="s">
        <v>20626</v>
      </c>
      <c r="I434" s="15" t="s">
        <v>2648</v>
      </c>
    </row>
    <row r="435">
      <c r="A435" s="15" t="s">
        <v>17875</v>
      </c>
      <c r="B435" s="15" t="s">
        <v>13231</v>
      </c>
      <c r="C435" s="15" t="s">
        <v>13232</v>
      </c>
      <c r="D435" s="15" t="s">
        <v>10482</v>
      </c>
      <c r="E435" s="14" t="s">
        <v>6692</v>
      </c>
      <c r="F435" s="15" t="s">
        <v>10483</v>
      </c>
      <c r="G435" s="14" t="s">
        <v>6699</v>
      </c>
      <c r="H435" s="15" t="s">
        <v>20627</v>
      </c>
      <c r="I435" s="15" t="s">
        <v>20628</v>
      </c>
    </row>
    <row r="436">
      <c r="D436" s="15" t="s">
        <v>10485</v>
      </c>
      <c r="E436" s="14" t="s">
        <v>6695</v>
      </c>
      <c r="F436" s="15" t="s">
        <v>10486</v>
      </c>
      <c r="G436" s="14" t="s">
        <v>6702</v>
      </c>
      <c r="H436" s="15" t="s">
        <v>20629</v>
      </c>
      <c r="I436" s="15" t="s">
        <v>20630</v>
      </c>
    </row>
    <row r="437">
      <c r="D437" s="15" t="s">
        <v>10488</v>
      </c>
      <c r="E437" s="14" t="s">
        <v>6697</v>
      </c>
      <c r="F437" s="15" t="s">
        <v>10489</v>
      </c>
      <c r="G437" s="14" t="s">
        <v>6705</v>
      </c>
      <c r="H437" s="15" t="s">
        <v>20631</v>
      </c>
      <c r="I437" s="15" t="s">
        <v>20632</v>
      </c>
    </row>
    <row r="438">
      <c r="A438" s="15" t="s">
        <v>17876</v>
      </c>
      <c r="B438" s="15" t="s">
        <v>13235</v>
      </c>
      <c r="C438" s="15" t="s">
        <v>13232</v>
      </c>
      <c r="D438" s="15" t="s">
        <v>10490</v>
      </c>
      <c r="E438" s="14" t="s">
        <v>6699</v>
      </c>
      <c r="F438" s="15" t="s">
        <v>10491</v>
      </c>
      <c r="G438" s="14" t="s">
        <v>6708</v>
      </c>
      <c r="H438" s="15" t="s">
        <v>20633</v>
      </c>
      <c r="I438" s="15" t="s">
        <v>20634</v>
      </c>
    </row>
    <row r="439">
      <c r="A439" s="15" t="s">
        <v>17877</v>
      </c>
      <c r="B439" s="15" t="s">
        <v>13237</v>
      </c>
      <c r="C439" s="15" t="s">
        <v>13238</v>
      </c>
      <c r="D439" s="15" t="s">
        <v>10493</v>
      </c>
      <c r="E439" s="14" t="s">
        <v>6702</v>
      </c>
      <c r="F439" s="15" t="s">
        <v>10494</v>
      </c>
      <c r="G439" s="14" t="s">
        <v>6711</v>
      </c>
      <c r="H439" s="15" t="s">
        <v>20635</v>
      </c>
      <c r="I439" s="15" t="s">
        <v>20636</v>
      </c>
    </row>
    <row r="440">
      <c r="A440" s="15" t="s">
        <v>17878</v>
      </c>
      <c r="B440" s="15" t="s">
        <v>13240</v>
      </c>
      <c r="C440" s="15" t="s">
        <v>13241</v>
      </c>
      <c r="D440" s="15" t="s">
        <v>10496</v>
      </c>
      <c r="E440" s="14" t="s">
        <v>6705</v>
      </c>
      <c r="F440" s="15" t="s">
        <v>10497</v>
      </c>
      <c r="G440" s="14" t="s">
        <v>6714</v>
      </c>
      <c r="H440" s="15" t="s">
        <v>20637</v>
      </c>
      <c r="I440" s="15" t="s">
        <v>20638</v>
      </c>
    </row>
    <row r="441">
      <c r="A441" s="15" t="s">
        <v>17879</v>
      </c>
      <c r="B441" s="15" t="s">
        <v>13243</v>
      </c>
      <c r="C441" s="15" t="s">
        <v>13244</v>
      </c>
      <c r="D441" s="15" t="s">
        <v>10499</v>
      </c>
      <c r="E441" s="14" t="s">
        <v>6708</v>
      </c>
      <c r="F441" s="15" t="s">
        <v>10500</v>
      </c>
      <c r="G441" s="14" t="s">
        <v>6717</v>
      </c>
      <c r="H441" s="15" t="s">
        <v>20639</v>
      </c>
      <c r="I441" s="15" t="s">
        <v>20640</v>
      </c>
    </row>
    <row r="442">
      <c r="A442" s="15" t="s">
        <v>17880</v>
      </c>
      <c r="B442" s="15" t="s">
        <v>6712</v>
      </c>
      <c r="C442" s="15" t="s">
        <v>13245</v>
      </c>
      <c r="D442" s="15" t="s">
        <v>10502</v>
      </c>
      <c r="E442" s="14" t="s">
        <v>6711</v>
      </c>
      <c r="F442" s="15" t="s">
        <v>10503</v>
      </c>
      <c r="G442" s="14" t="s">
        <v>6719</v>
      </c>
      <c r="H442" s="15" t="s">
        <v>20641</v>
      </c>
      <c r="I442" s="15" t="s">
        <v>20642</v>
      </c>
    </row>
    <row r="443">
      <c r="A443" s="15" t="s">
        <v>17881</v>
      </c>
      <c r="B443" s="15" t="s">
        <v>13246</v>
      </c>
      <c r="C443" s="15" t="s">
        <v>13247</v>
      </c>
      <c r="D443" s="15" t="s">
        <v>10505</v>
      </c>
      <c r="E443" s="14" t="s">
        <v>6714</v>
      </c>
      <c r="F443" s="15" t="s">
        <v>10506</v>
      </c>
      <c r="G443" s="14" t="s">
        <v>6722</v>
      </c>
      <c r="H443" s="15" t="s">
        <v>20643</v>
      </c>
      <c r="I443" s="15" t="s">
        <v>20644</v>
      </c>
    </row>
    <row r="444">
      <c r="A444" s="15" t="s">
        <v>17882</v>
      </c>
      <c r="B444" s="15" t="s">
        <v>13249</v>
      </c>
      <c r="C444" s="15" t="s">
        <v>13250</v>
      </c>
      <c r="D444" s="15" t="s">
        <v>10508</v>
      </c>
      <c r="E444" s="14" t="s">
        <v>6717</v>
      </c>
      <c r="F444" s="15" t="s">
        <v>10509</v>
      </c>
      <c r="G444" s="14" t="s">
        <v>6727</v>
      </c>
      <c r="H444" s="15" t="s">
        <v>20645</v>
      </c>
      <c r="I444" s="15" t="s">
        <v>20646</v>
      </c>
    </row>
    <row r="445">
      <c r="A445" s="15" t="s">
        <v>17883</v>
      </c>
      <c r="B445" s="15" t="s">
        <v>13252</v>
      </c>
      <c r="C445" s="15" t="s">
        <v>13253</v>
      </c>
      <c r="D445" s="15" t="s">
        <v>10511</v>
      </c>
      <c r="E445" s="14" t="s">
        <v>6719</v>
      </c>
      <c r="F445" s="15" t="s">
        <v>10512</v>
      </c>
      <c r="G445" s="14" t="s">
        <v>6730</v>
      </c>
      <c r="H445" s="15" t="s">
        <v>20647</v>
      </c>
      <c r="I445" s="15" t="s">
        <v>20648</v>
      </c>
    </row>
    <row r="446">
      <c r="A446" s="15" t="s">
        <v>17884</v>
      </c>
      <c r="B446" s="15" t="s">
        <v>13255</v>
      </c>
      <c r="C446" s="15" t="s">
        <v>13256</v>
      </c>
      <c r="D446" s="15" t="s">
        <v>10514</v>
      </c>
      <c r="E446" s="14" t="s">
        <v>6722</v>
      </c>
      <c r="F446" s="15" t="s">
        <v>10515</v>
      </c>
      <c r="G446" s="14" t="s">
        <v>6733</v>
      </c>
      <c r="H446" s="15" t="s">
        <v>20649</v>
      </c>
      <c r="I446" s="15" t="s">
        <v>20650</v>
      </c>
    </row>
    <row r="447">
      <c r="E447" s="16"/>
      <c r="G447" s="14" t="s">
        <v>6736</v>
      </c>
      <c r="H447" s="15" t="s">
        <v>20651</v>
      </c>
      <c r="I447" s="15" t="s">
        <v>20652</v>
      </c>
    </row>
    <row r="448">
      <c r="E448" s="16"/>
      <c r="G448" s="14" t="s">
        <v>6739</v>
      </c>
      <c r="H448" s="15" t="s">
        <v>20653</v>
      </c>
      <c r="I448" s="15" t="s">
        <v>20654</v>
      </c>
    </row>
    <row r="449">
      <c r="A449" s="15" t="s">
        <v>17885</v>
      </c>
      <c r="B449" s="15" t="s">
        <v>13260</v>
      </c>
      <c r="C449" s="15" t="s">
        <v>13261</v>
      </c>
      <c r="D449" s="15" t="s">
        <v>10519</v>
      </c>
      <c r="E449" s="14" t="s">
        <v>6727</v>
      </c>
      <c r="F449" s="15" t="s">
        <v>10520</v>
      </c>
      <c r="G449" s="14" t="s">
        <v>6741</v>
      </c>
      <c r="H449" s="15" t="s">
        <v>20655</v>
      </c>
      <c r="I449" s="15" t="s">
        <v>20656</v>
      </c>
    </row>
    <row r="450">
      <c r="A450" s="15" t="s">
        <v>17886</v>
      </c>
      <c r="B450" s="15" t="s">
        <v>13263</v>
      </c>
      <c r="C450" s="15" t="s">
        <v>13264</v>
      </c>
      <c r="D450" s="15" t="s">
        <v>10522</v>
      </c>
      <c r="E450" s="14" t="s">
        <v>6730</v>
      </c>
      <c r="F450" s="15" t="s">
        <v>10523</v>
      </c>
      <c r="G450" s="14" t="s">
        <v>6747</v>
      </c>
      <c r="H450" s="15" t="s">
        <v>20657</v>
      </c>
      <c r="I450" s="15" t="s">
        <v>20658</v>
      </c>
    </row>
    <row r="451">
      <c r="E451" s="16"/>
      <c r="G451" s="14" t="s">
        <v>6749</v>
      </c>
      <c r="H451" s="15" t="s">
        <v>20659</v>
      </c>
      <c r="I451" s="15" t="s">
        <v>20660</v>
      </c>
    </row>
    <row r="452">
      <c r="A452" s="15" t="s">
        <v>17887</v>
      </c>
      <c r="B452" s="15" t="s">
        <v>13266</v>
      </c>
      <c r="C452" s="15" t="s">
        <v>13267</v>
      </c>
      <c r="D452" s="15" t="s">
        <v>10526</v>
      </c>
      <c r="E452" s="14" t="s">
        <v>6733</v>
      </c>
      <c r="F452" s="15" t="s">
        <v>10527</v>
      </c>
      <c r="G452" s="14" t="s">
        <v>6751</v>
      </c>
      <c r="H452" s="15" t="s">
        <v>20661</v>
      </c>
      <c r="I452" s="15" t="s">
        <v>20662</v>
      </c>
    </row>
    <row r="453">
      <c r="A453" s="15" t="s">
        <v>17888</v>
      </c>
      <c r="B453" s="15" t="s">
        <v>13269</v>
      </c>
      <c r="C453" s="15" t="s">
        <v>13270</v>
      </c>
      <c r="D453" s="15" t="s">
        <v>10529</v>
      </c>
      <c r="E453" s="14" t="s">
        <v>6736</v>
      </c>
      <c r="F453" s="15" t="s">
        <v>10530</v>
      </c>
      <c r="G453" s="14" t="s">
        <v>6754</v>
      </c>
      <c r="H453" s="15" t="s">
        <v>20663</v>
      </c>
      <c r="I453" s="15" t="s">
        <v>20664</v>
      </c>
    </row>
    <row r="454">
      <c r="A454" s="15" t="s">
        <v>17889</v>
      </c>
      <c r="B454" s="15" t="s">
        <v>13272</v>
      </c>
      <c r="C454" s="15" t="s">
        <v>13273</v>
      </c>
      <c r="D454" s="15" t="s">
        <v>10532</v>
      </c>
      <c r="E454" s="14" t="s">
        <v>6739</v>
      </c>
      <c r="F454" s="15" t="s">
        <v>10533</v>
      </c>
      <c r="G454" s="14" t="s">
        <v>6756</v>
      </c>
      <c r="H454" s="15" t="s">
        <v>20665</v>
      </c>
      <c r="I454" s="15" t="s">
        <v>20666</v>
      </c>
    </row>
    <row r="455">
      <c r="A455" s="15" t="s">
        <v>17890</v>
      </c>
      <c r="B455" s="15" t="s">
        <v>13275</v>
      </c>
      <c r="C455" s="15" t="s">
        <v>13276</v>
      </c>
      <c r="D455" s="15" t="s">
        <v>10535</v>
      </c>
      <c r="E455" s="14" t="s">
        <v>6741</v>
      </c>
      <c r="F455" s="15" t="s">
        <v>10536</v>
      </c>
      <c r="G455" s="14" t="s">
        <v>6759</v>
      </c>
      <c r="H455" s="15" t="s">
        <v>20667</v>
      </c>
      <c r="I455" s="15" t="s">
        <v>20668</v>
      </c>
    </row>
    <row r="456">
      <c r="A456" s="15" t="s">
        <v>17891</v>
      </c>
      <c r="B456" s="15" t="s">
        <v>13278</v>
      </c>
      <c r="C456" s="15" t="s">
        <v>13247</v>
      </c>
      <c r="D456" s="15" t="s">
        <v>10538</v>
      </c>
      <c r="E456" s="14" t="s">
        <v>2753</v>
      </c>
      <c r="F456" s="15" t="s">
        <v>10539</v>
      </c>
      <c r="G456" s="14" t="s">
        <v>6762</v>
      </c>
      <c r="H456" s="15" t="s">
        <v>20669</v>
      </c>
      <c r="I456" s="15" t="s">
        <v>20670</v>
      </c>
    </row>
    <row r="457">
      <c r="A457" s="15" t="s">
        <v>17892</v>
      </c>
      <c r="B457" s="15" t="s">
        <v>13280</v>
      </c>
      <c r="C457" s="15" t="s">
        <v>13281</v>
      </c>
      <c r="D457" s="15" t="s">
        <v>10541</v>
      </c>
      <c r="E457" s="14" t="s">
        <v>2760</v>
      </c>
      <c r="F457" s="15" t="s">
        <v>10542</v>
      </c>
      <c r="G457" s="14" t="s">
        <v>6765</v>
      </c>
      <c r="H457" s="15" t="s">
        <v>20671</v>
      </c>
      <c r="I457" s="15" t="s">
        <v>20672</v>
      </c>
    </row>
    <row r="458">
      <c r="A458" s="15" t="s">
        <v>17893</v>
      </c>
      <c r="B458" s="15" t="s">
        <v>12955</v>
      </c>
      <c r="C458" s="15" t="s">
        <v>17894</v>
      </c>
      <c r="E458" s="16"/>
    </row>
    <row r="459">
      <c r="A459" s="15" t="s">
        <v>17895</v>
      </c>
      <c r="B459" s="15" t="s">
        <v>13283</v>
      </c>
      <c r="C459" s="15" t="s">
        <v>13284</v>
      </c>
      <c r="D459" s="15" t="s">
        <v>10544</v>
      </c>
      <c r="E459" s="14" t="s">
        <v>6749</v>
      </c>
      <c r="F459" s="15" t="s">
        <v>10545</v>
      </c>
      <c r="G459" s="14" t="s">
        <v>6768</v>
      </c>
      <c r="H459" s="15" t="s">
        <v>20673</v>
      </c>
      <c r="I459" s="15" t="s">
        <v>20674</v>
      </c>
    </row>
    <row r="460">
      <c r="A460" s="15" t="s">
        <v>17896</v>
      </c>
      <c r="B460" s="15" t="s">
        <v>13286</v>
      </c>
      <c r="C460" s="15" t="s">
        <v>13287</v>
      </c>
      <c r="D460" s="15" t="s">
        <v>10547</v>
      </c>
      <c r="E460" s="14" t="s">
        <v>6751</v>
      </c>
      <c r="F460" s="15" t="s">
        <v>10548</v>
      </c>
      <c r="G460" s="14" t="s">
        <v>6770</v>
      </c>
      <c r="H460" s="15" t="s">
        <v>20675</v>
      </c>
      <c r="I460" s="15" t="s">
        <v>20676</v>
      </c>
    </row>
    <row r="461">
      <c r="A461" s="15" t="s">
        <v>17897</v>
      </c>
      <c r="B461" s="15" t="s">
        <v>13289</v>
      </c>
      <c r="C461" s="15" t="s">
        <v>13290</v>
      </c>
      <c r="D461" s="15" t="s">
        <v>10550</v>
      </c>
      <c r="E461" s="14" t="s">
        <v>6754</v>
      </c>
      <c r="F461" s="15" t="s">
        <v>10551</v>
      </c>
      <c r="G461" s="14" t="s">
        <v>6772</v>
      </c>
      <c r="H461" s="15" t="s">
        <v>20677</v>
      </c>
      <c r="I461" s="15" t="s">
        <v>20678</v>
      </c>
    </row>
    <row r="462">
      <c r="A462" s="15" t="s">
        <v>17898</v>
      </c>
      <c r="B462" s="15" t="s">
        <v>13292</v>
      </c>
      <c r="C462" s="15" t="s">
        <v>13293</v>
      </c>
      <c r="D462" s="15" t="s">
        <v>10553</v>
      </c>
      <c r="E462" s="14" t="s">
        <v>6756</v>
      </c>
      <c r="F462" s="15" t="s">
        <v>10554</v>
      </c>
      <c r="G462" s="14" t="s">
        <v>6775</v>
      </c>
      <c r="H462" s="15" t="s">
        <v>20679</v>
      </c>
      <c r="I462" s="15" t="s">
        <v>20680</v>
      </c>
    </row>
    <row r="463">
      <c r="A463" s="15" t="s">
        <v>17899</v>
      </c>
      <c r="B463" s="15" t="s">
        <v>13295</v>
      </c>
      <c r="C463" s="15" t="s">
        <v>13296</v>
      </c>
      <c r="D463" s="15" t="s">
        <v>10556</v>
      </c>
      <c r="E463" s="14" t="s">
        <v>6759</v>
      </c>
      <c r="F463" s="15" t="s">
        <v>10557</v>
      </c>
      <c r="G463" s="14" t="s">
        <v>6778</v>
      </c>
      <c r="H463" s="15" t="s">
        <v>20681</v>
      </c>
      <c r="I463" s="15" t="s">
        <v>20682</v>
      </c>
    </row>
    <row r="464">
      <c r="A464" s="15" t="s">
        <v>17900</v>
      </c>
      <c r="B464" s="15" t="s">
        <v>13298</v>
      </c>
      <c r="C464" s="15" t="s">
        <v>13028</v>
      </c>
      <c r="D464" s="15" t="s">
        <v>10559</v>
      </c>
      <c r="E464" s="14" t="s">
        <v>6762</v>
      </c>
      <c r="F464" s="15" t="s">
        <v>10560</v>
      </c>
      <c r="G464" s="14" t="s">
        <v>6781</v>
      </c>
      <c r="H464" s="15" t="s">
        <v>20683</v>
      </c>
      <c r="I464" s="15" t="s">
        <v>20684</v>
      </c>
    </row>
    <row r="465">
      <c r="A465" s="15" t="s">
        <v>17901</v>
      </c>
      <c r="B465" s="15" t="s">
        <v>13300</v>
      </c>
      <c r="C465" s="15" t="s">
        <v>13301</v>
      </c>
      <c r="D465" s="15" t="s">
        <v>10561</v>
      </c>
      <c r="E465" s="14" t="s">
        <v>6765</v>
      </c>
      <c r="F465" s="15" t="s">
        <v>10562</v>
      </c>
      <c r="G465" s="14" t="s">
        <v>6783</v>
      </c>
      <c r="H465" s="15" t="s">
        <v>20685</v>
      </c>
      <c r="I465" s="15" t="s">
        <v>20686</v>
      </c>
    </row>
    <row r="466">
      <c r="A466" s="15" t="s">
        <v>17902</v>
      </c>
      <c r="B466" s="15" t="s">
        <v>13303</v>
      </c>
      <c r="C466" s="15" t="s">
        <v>13304</v>
      </c>
      <c r="D466" s="15" t="s">
        <v>10564</v>
      </c>
      <c r="E466" s="14" t="s">
        <v>6768</v>
      </c>
      <c r="F466" s="15" t="s">
        <v>10565</v>
      </c>
      <c r="G466" s="14" t="s">
        <v>6785</v>
      </c>
      <c r="H466" s="15" t="s">
        <v>20687</v>
      </c>
      <c r="I466" s="15" t="s">
        <v>20688</v>
      </c>
    </row>
    <row r="467">
      <c r="A467" s="15" t="s">
        <v>17903</v>
      </c>
      <c r="B467" s="15" t="s">
        <v>13306</v>
      </c>
      <c r="C467" s="15" t="s">
        <v>13307</v>
      </c>
      <c r="D467" s="15" t="s">
        <v>10567</v>
      </c>
      <c r="E467" s="14" t="s">
        <v>6770</v>
      </c>
      <c r="F467" s="15" t="s">
        <v>10568</v>
      </c>
      <c r="G467" s="14" t="s">
        <v>6787</v>
      </c>
      <c r="H467" s="15" t="s">
        <v>20689</v>
      </c>
      <c r="I467" s="15" t="s">
        <v>20690</v>
      </c>
    </row>
    <row r="468">
      <c r="A468" s="15" t="s">
        <v>17904</v>
      </c>
      <c r="B468" s="15" t="s">
        <v>13309</v>
      </c>
      <c r="C468" s="15" t="s">
        <v>13310</v>
      </c>
      <c r="D468" s="15" t="s">
        <v>10570</v>
      </c>
      <c r="E468" s="14" t="s">
        <v>6772</v>
      </c>
      <c r="F468" s="15" t="s">
        <v>10571</v>
      </c>
      <c r="G468" s="14" t="s">
        <v>6790</v>
      </c>
      <c r="H468" s="15" t="s">
        <v>20691</v>
      </c>
      <c r="I468" s="15" t="s">
        <v>20692</v>
      </c>
    </row>
    <row r="469">
      <c r="A469" s="15" t="s">
        <v>17905</v>
      </c>
      <c r="B469" s="15" t="s">
        <v>13312</v>
      </c>
      <c r="C469" s="15" t="s">
        <v>13313</v>
      </c>
      <c r="D469" s="15" t="s">
        <v>10573</v>
      </c>
      <c r="E469" s="14" t="s">
        <v>6775</v>
      </c>
      <c r="F469" s="15" t="s">
        <v>10574</v>
      </c>
      <c r="G469" s="14" t="s">
        <v>6792</v>
      </c>
      <c r="H469" s="15" t="s">
        <v>20693</v>
      </c>
      <c r="I469" s="15" t="s">
        <v>20694</v>
      </c>
    </row>
    <row r="470">
      <c r="A470" s="15" t="s">
        <v>17906</v>
      </c>
      <c r="B470" s="15" t="s">
        <v>13315</v>
      </c>
      <c r="C470" s="15" t="s">
        <v>13316</v>
      </c>
      <c r="D470" s="15" t="s">
        <v>10575</v>
      </c>
      <c r="E470" s="14" t="s">
        <v>6778</v>
      </c>
      <c r="F470" s="15" t="s">
        <v>10576</v>
      </c>
      <c r="G470" s="14" t="s">
        <v>6795</v>
      </c>
      <c r="H470" s="15" t="s">
        <v>20695</v>
      </c>
      <c r="I470" s="15" t="s">
        <v>20696</v>
      </c>
    </row>
    <row r="471">
      <c r="A471" s="15" t="s">
        <v>17907</v>
      </c>
      <c r="B471" s="15" t="s">
        <v>13317</v>
      </c>
      <c r="C471" s="15" t="s">
        <v>13318</v>
      </c>
      <c r="D471" s="15" t="s">
        <v>10578</v>
      </c>
      <c r="E471" s="14" t="s">
        <v>6781</v>
      </c>
      <c r="F471" s="15" t="s">
        <v>10579</v>
      </c>
      <c r="G471" s="14" t="s">
        <v>6797</v>
      </c>
      <c r="H471" s="15" t="s">
        <v>20697</v>
      </c>
      <c r="I471" s="15" t="s">
        <v>20698</v>
      </c>
    </row>
    <row r="472">
      <c r="A472" s="15" t="s">
        <v>17908</v>
      </c>
      <c r="B472" s="15" t="s">
        <v>13319</v>
      </c>
      <c r="C472" s="15" t="s">
        <v>13320</v>
      </c>
      <c r="D472" s="15" t="s">
        <v>10581</v>
      </c>
      <c r="E472" s="14" t="s">
        <v>6783</v>
      </c>
      <c r="F472" s="15" t="s">
        <v>10582</v>
      </c>
      <c r="G472" s="14" t="s">
        <v>6800</v>
      </c>
      <c r="H472" s="15" t="s">
        <v>20699</v>
      </c>
      <c r="I472" s="15" t="s">
        <v>20700</v>
      </c>
    </row>
    <row r="473">
      <c r="A473" s="15" t="s">
        <v>17909</v>
      </c>
      <c r="B473" s="15" t="s">
        <v>13322</v>
      </c>
      <c r="C473" s="15" t="s">
        <v>13323</v>
      </c>
      <c r="D473" s="15" t="s">
        <v>10584</v>
      </c>
      <c r="E473" s="14" t="s">
        <v>6785</v>
      </c>
      <c r="F473" s="15" t="s">
        <v>10585</v>
      </c>
      <c r="G473" s="14" t="s">
        <v>6802</v>
      </c>
      <c r="H473" s="15" t="s">
        <v>20701</v>
      </c>
      <c r="I473" s="15" t="s">
        <v>20702</v>
      </c>
    </row>
    <row r="474">
      <c r="D474" s="15" t="s">
        <v>10587</v>
      </c>
      <c r="E474" s="14" t="s">
        <v>6787</v>
      </c>
      <c r="F474" s="15" t="s">
        <v>10588</v>
      </c>
      <c r="G474" s="14" t="s">
        <v>6805</v>
      </c>
      <c r="H474" s="15" t="s">
        <v>20703</v>
      </c>
      <c r="I474" s="15" t="s">
        <v>2855</v>
      </c>
    </row>
    <row r="475">
      <c r="D475" s="15" t="s">
        <v>10590</v>
      </c>
      <c r="E475" s="14" t="s">
        <v>6790</v>
      </c>
      <c r="F475" s="15" t="s">
        <v>10591</v>
      </c>
      <c r="G475" s="14" t="s">
        <v>6808</v>
      </c>
      <c r="H475" s="15" t="s">
        <v>20704</v>
      </c>
      <c r="I475" s="15" t="s">
        <v>20705</v>
      </c>
    </row>
    <row r="476">
      <c r="A476" s="15" t="s">
        <v>17910</v>
      </c>
      <c r="B476" s="15" t="s">
        <v>13327</v>
      </c>
      <c r="C476" s="15" t="s">
        <v>13328</v>
      </c>
      <c r="D476" s="15" t="s">
        <v>10593</v>
      </c>
      <c r="E476" s="14" t="s">
        <v>6792</v>
      </c>
      <c r="F476" s="15" t="s">
        <v>10594</v>
      </c>
      <c r="G476" s="14" t="s">
        <v>6811</v>
      </c>
      <c r="H476" s="15" t="s">
        <v>20706</v>
      </c>
      <c r="I476" s="15" t="s">
        <v>20707</v>
      </c>
    </row>
    <row r="477">
      <c r="A477" s="15" t="s">
        <v>17911</v>
      </c>
      <c r="B477" s="15" t="s">
        <v>13330</v>
      </c>
      <c r="C477" s="15" t="s">
        <v>10597</v>
      </c>
      <c r="D477" s="15" t="s">
        <v>10596</v>
      </c>
      <c r="E477" s="14" t="s">
        <v>6795</v>
      </c>
      <c r="F477" s="15" t="s">
        <v>10597</v>
      </c>
      <c r="G477" s="14" t="s">
        <v>6813</v>
      </c>
      <c r="H477" s="15" t="s">
        <v>20708</v>
      </c>
      <c r="I477" s="15" t="s">
        <v>20709</v>
      </c>
    </row>
    <row r="478">
      <c r="A478" s="15" t="s">
        <v>17912</v>
      </c>
      <c r="B478" s="15" t="s">
        <v>13332</v>
      </c>
      <c r="C478" s="15" t="s">
        <v>13333</v>
      </c>
      <c r="D478" s="15" t="s">
        <v>10599</v>
      </c>
      <c r="E478" s="14" t="s">
        <v>6797</v>
      </c>
      <c r="F478" s="15" t="s">
        <v>10600</v>
      </c>
      <c r="G478" s="14" t="s">
        <v>6816</v>
      </c>
      <c r="H478" s="15" t="s">
        <v>20710</v>
      </c>
      <c r="I478" s="15" t="s">
        <v>20711</v>
      </c>
    </row>
    <row r="479">
      <c r="A479" s="15" t="s">
        <v>17913</v>
      </c>
      <c r="B479" s="15" t="s">
        <v>13335</v>
      </c>
      <c r="C479" s="15" t="s">
        <v>13336</v>
      </c>
      <c r="D479" s="15" t="s">
        <v>10602</v>
      </c>
      <c r="E479" s="14" t="s">
        <v>6800</v>
      </c>
      <c r="F479" s="15" t="s">
        <v>10603</v>
      </c>
      <c r="G479" s="14" t="s">
        <v>6818</v>
      </c>
      <c r="H479" s="15" t="s">
        <v>20712</v>
      </c>
      <c r="I479" s="15" t="s">
        <v>20713</v>
      </c>
    </row>
    <row r="480">
      <c r="A480" s="15" t="s">
        <v>17914</v>
      </c>
      <c r="B480" s="15" t="s">
        <v>13337</v>
      </c>
      <c r="C480" s="15" t="s">
        <v>13338</v>
      </c>
      <c r="E480" s="16"/>
      <c r="G480" s="14" t="s">
        <v>6820</v>
      </c>
      <c r="H480" s="15" t="s">
        <v>20714</v>
      </c>
      <c r="I480" s="15" t="s">
        <v>2891</v>
      </c>
    </row>
    <row r="481">
      <c r="A481" s="15" t="s">
        <v>17915</v>
      </c>
      <c r="B481" s="15" t="s">
        <v>13340</v>
      </c>
      <c r="C481" s="15" t="s">
        <v>13341</v>
      </c>
      <c r="D481" s="15" t="s">
        <v>10605</v>
      </c>
      <c r="E481" s="14" t="s">
        <v>6802</v>
      </c>
      <c r="F481" s="15" t="s">
        <v>10606</v>
      </c>
      <c r="G481" s="14" t="s">
        <v>6822</v>
      </c>
      <c r="H481" s="15" t="s">
        <v>20715</v>
      </c>
      <c r="I481" s="15" t="s">
        <v>20716</v>
      </c>
    </row>
    <row r="482">
      <c r="A482" s="15" t="s">
        <v>17916</v>
      </c>
      <c r="B482" s="15" t="s">
        <v>13343</v>
      </c>
      <c r="C482" s="15" t="s">
        <v>13344</v>
      </c>
      <c r="D482" s="15" t="s">
        <v>10608</v>
      </c>
      <c r="E482" s="14" t="s">
        <v>6805</v>
      </c>
      <c r="F482" s="15" t="s">
        <v>10609</v>
      </c>
      <c r="G482" s="14" t="s">
        <v>6825</v>
      </c>
      <c r="H482" s="15" t="s">
        <v>20717</v>
      </c>
      <c r="I482" s="15" t="s">
        <v>20718</v>
      </c>
    </row>
    <row r="483">
      <c r="D483" s="15" t="s">
        <v>10611</v>
      </c>
      <c r="E483" s="14" t="s">
        <v>6808</v>
      </c>
      <c r="F483" s="15" t="s">
        <v>10612</v>
      </c>
      <c r="G483" s="14" t="s">
        <v>6828</v>
      </c>
      <c r="H483" s="15" t="s">
        <v>20719</v>
      </c>
      <c r="I483" s="15" t="s">
        <v>20720</v>
      </c>
    </row>
    <row r="484">
      <c r="D484" s="15" t="s">
        <v>10614</v>
      </c>
      <c r="E484" s="14" t="s">
        <v>6811</v>
      </c>
      <c r="F484" s="15" t="s">
        <v>10615</v>
      </c>
      <c r="G484" s="14" t="s">
        <v>6831</v>
      </c>
      <c r="H484" s="15" t="s">
        <v>20721</v>
      </c>
      <c r="I484" s="15" t="s">
        <v>20722</v>
      </c>
    </row>
    <row r="485">
      <c r="A485" s="15" t="s">
        <v>17917</v>
      </c>
      <c r="B485" s="15" t="s">
        <v>13347</v>
      </c>
      <c r="C485" s="15" t="s">
        <v>13348</v>
      </c>
      <c r="D485" s="15" t="s">
        <v>10617</v>
      </c>
      <c r="E485" s="14" t="s">
        <v>6813</v>
      </c>
      <c r="F485" s="15" t="s">
        <v>10618</v>
      </c>
      <c r="G485" s="14" t="s">
        <v>6834</v>
      </c>
      <c r="H485" s="15" t="s">
        <v>20723</v>
      </c>
      <c r="I485" s="15" t="s">
        <v>20724</v>
      </c>
    </row>
    <row r="486">
      <c r="D486" s="15" t="s">
        <v>10620</v>
      </c>
      <c r="E486" s="14" t="s">
        <v>6816</v>
      </c>
      <c r="F486" s="15" t="s">
        <v>10621</v>
      </c>
      <c r="G486" s="14" t="s">
        <v>6836</v>
      </c>
      <c r="H486" s="15" t="s">
        <v>20725</v>
      </c>
      <c r="I486" s="15" t="s">
        <v>20726</v>
      </c>
    </row>
    <row r="487">
      <c r="A487" s="15" t="s">
        <v>17918</v>
      </c>
      <c r="B487" s="15" t="s">
        <v>13349</v>
      </c>
      <c r="C487" s="15" t="s">
        <v>13350</v>
      </c>
      <c r="D487" s="15" t="s">
        <v>10623</v>
      </c>
      <c r="E487" s="14" t="s">
        <v>6818</v>
      </c>
      <c r="F487" s="15" t="s">
        <v>10624</v>
      </c>
      <c r="G487" s="14" t="s">
        <v>6838</v>
      </c>
      <c r="H487" s="15" t="s">
        <v>20727</v>
      </c>
      <c r="I487" s="15" t="s">
        <v>20728</v>
      </c>
    </row>
    <row r="488">
      <c r="A488" s="15" t="s">
        <v>17919</v>
      </c>
      <c r="B488" s="15" t="s">
        <v>13351</v>
      </c>
      <c r="C488" s="15" t="s">
        <v>13352</v>
      </c>
      <c r="D488" s="15" t="s">
        <v>10626</v>
      </c>
      <c r="E488" s="14" t="s">
        <v>6822</v>
      </c>
      <c r="F488" s="15" t="s">
        <v>10627</v>
      </c>
      <c r="G488" s="14" t="s">
        <v>6841</v>
      </c>
      <c r="H488" s="15" t="s">
        <v>20729</v>
      </c>
      <c r="I488" s="15" t="s">
        <v>20730</v>
      </c>
    </row>
    <row r="489">
      <c r="A489" s="15" t="s">
        <v>17920</v>
      </c>
      <c r="B489" s="15" t="s">
        <v>13353</v>
      </c>
      <c r="C489" s="15" t="s">
        <v>13354</v>
      </c>
      <c r="D489" s="15" t="s">
        <v>10629</v>
      </c>
      <c r="E489" s="14" t="s">
        <v>6822</v>
      </c>
      <c r="F489" s="15" t="s">
        <v>10630</v>
      </c>
      <c r="G489" s="14" t="s">
        <v>6844</v>
      </c>
      <c r="H489" s="15" t="s">
        <v>20731</v>
      </c>
      <c r="I489" s="15" t="s">
        <v>20732</v>
      </c>
    </row>
    <row r="490">
      <c r="A490" s="15" t="s">
        <v>17921</v>
      </c>
      <c r="B490" s="15" t="s">
        <v>13356</v>
      </c>
      <c r="C490" s="15" t="s">
        <v>13357</v>
      </c>
      <c r="D490" s="15" t="s">
        <v>10632</v>
      </c>
      <c r="E490" s="14" t="s">
        <v>6825</v>
      </c>
      <c r="F490" s="15" t="s">
        <v>10633</v>
      </c>
      <c r="G490" s="14" t="s">
        <v>6848</v>
      </c>
      <c r="H490" s="15" t="s">
        <v>20733</v>
      </c>
      <c r="I490" s="15" t="s">
        <v>20734</v>
      </c>
    </row>
    <row r="491">
      <c r="A491" s="15" t="s">
        <v>17922</v>
      </c>
      <c r="B491" s="15" t="s">
        <v>13359</v>
      </c>
      <c r="C491" s="15" t="s">
        <v>12911</v>
      </c>
      <c r="D491" s="15" t="s">
        <v>10634</v>
      </c>
      <c r="E491" s="14" t="s">
        <v>6828</v>
      </c>
      <c r="F491" s="15" t="s">
        <v>10635</v>
      </c>
      <c r="G491" s="14" t="s">
        <v>6851</v>
      </c>
      <c r="H491" s="15" t="s">
        <v>20735</v>
      </c>
      <c r="I491" s="15" t="s">
        <v>20736</v>
      </c>
    </row>
    <row r="492">
      <c r="A492" s="15" t="s">
        <v>17923</v>
      </c>
      <c r="B492" s="15" t="s">
        <v>13361</v>
      </c>
      <c r="C492" s="15" t="s">
        <v>13362</v>
      </c>
      <c r="D492" s="15" t="s">
        <v>10637</v>
      </c>
      <c r="E492" s="14" t="s">
        <v>6831</v>
      </c>
      <c r="F492" s="15" t="s">
        <v>10638</v>
      </c>
      <c r="G492" s="14" t="s">
        <v>6854</v>
      </c>
      <c r="H492" s="15" t="s">
        <v>20737</v>
      </c>
      <c r="I492" s="15" t="s">
        <v>20738</v>
      </c>
    </row>
    <row r="493">
      <c r="A493" s="15" t="s">
        <v>17924</v>
      </c>
      <c r="B493" s="15" t="s">
        <v>13364</v>
      </c>
      <c r="C493" s="15" t="s">
        <v>13365</v>
      </c>
      <c r="D493" s="15" t="s">
        <v>10640</v>
      </c>
      <c r="E493" s="14" t="s">
        <v>6834</v>
      </c>
      <c r="F493" s="15" t="s">
        <v>10641</v>
      </c>
      <c r="G493" s="14" t="s">
        <v>6857</v>
      </c>
      <c r="H493" s="15" t="s">
        <v>20739</v>
      </c>
      <c r="I493" s="15" t="s">
        <v>20740</v>
      </c>
    </row>
    <row r="494">
      <c r="A494" s="15" t="s">
        <v>17925</v>
      </c>
      <c r="B494" s="15" t="s">
        <v>13367</v>
      </c>
      <c r="C494" s="15" t="s">
        <v>13368</v>
      </c>
      <c r="D494" s="15" t="s">
        <v>10643</v>
      </c>
      <c r="E494" s="14" t="s">
        <v>6836</v>
      </c>
      <c r="F494" s="15" t="s">
        <v>10644</v>
      </c>
      <c r="G494" s="14" t="s">
        <v>6860</v>
      </c>
      <c r="H494" s="15" t="s">
        <v>20741</v>
      </c>
      <c r="I494" s="15" t="s">
        <v>20742</v>
      </c>
    </row>
    <row r="495">
      <c r="D495" s="15" t="s">
        <v>10646</v>
      </c>
      <c r="E495" s="14" t="s">
        <v>6838</v>
      </c>
      <c r="F495" s="15" t="s">
        <v>10647</v>
      </c>
      <c r="G495" s="14" t="s">
        <v>6863</v>
      </c>
      <c r="H495" s="15" t="s">
        <v>20743</v>
      </c>
      <c r="I495" s="15" t="s">
        <v>20744</v>
      </c>
    </row>
    <row r="496">
      <c r="A496" s="15" t="s">
        <v>17926</v>
      </c>
      <c r="B496" s="15" t="s">
        <v>13371</v>
      </c>
      <c r="C496" s="15" t="s">
        <v>13372</v>
      </c>
      <c r="D496" s="15" t="s">
        <v>10649</v>
      </c>
      <c r="E496" s="14" t="s">
        <v>6841</v>
      </c>
      <c r="F496" s="15" t="s">
        <v>10650</v>
      </c>
      <c r="G496" s="14" t="s">
        <v>6866</v>
      </c>
      <c r="H496" s="15" t="s">
        <v>20745</v>
      </c>
      <c r="I496" s="15" t="s">
        <v>20746</v>
      </c>
    </row>
    <row r="497">
      <c r="A497" s="15" t="s">
        <v>17927</v>
      </c>
      <c r="B497" s="15" t="s">
        <v>13374</v>
      </c>
      <c r="C497" s="15" t="s">
        <v>13375</v>
      </c>
      <c r="D497" s="15" t="s">
        <v>10652</v>
      </c>
      <c r="E497" s="14" t="s">
        <v>6844</v>
      </c>
      <c r="F497" s="15" t="s">
        <v>10653</v>
      </c>
      <c r="G497" s="14" t="s">
        <v>6869</v>
      </c>
      <c r="H497" s="15" t="s">
        <v>20747</v>
      </c>
      <c r="I497" s="15" t="s">
        <v>20748</v>
      </c>
    </row>
    <row r="498">
      <c r="A498" s="15" t="s">
        <v>17928</v>
      </c>
      <c r="B498" s="15" t="s">
        <v>13374</v>
      </c>
      <c r="C498" s="15" t="s">
        <v>13377</v>
      </c>
      <c r="E498" s="16"/>
      <c r="G498" s="14" t="s">
        <v>6872</v>
      </c>
      <c r="H498" s="15" t="s">
        <v>20749</v>
      </c>
      <c r="I498" s="15" t="s">
        <v>20750</v>
      </c>
    </row>
    <row r="499">
      <c r="A499" s="15" t="s">
        <v>17929</v>
      </c>
      <c r="B499" s="15" t="s">
        <v>13379</v>
      </c>
      <c r="C499" s="15" t="s">
        <v>13380</v>
      </c>
      <c r="D499" s="15" t="s">
        <v>10658</v>
      </c>
      <c r="E499" s="14" t="s">
        <v>6848</v>
      </c>
      <c r="F499" s="15" t="s">
        <v>10659</v>
      </c>
      <c r="G499" s="14" t="s">
        <v>6874</v>
      </c>
      <c r="H499" s="15" t="s">
        <v>20751</v>
      </c>
      <c r="I499" s="15" t="s">
        <v>20748</v>
      </c>
    </row>
    <row r="500">
      <c r="A500" s="15" t="s">
        <v>17930</v>
      </c>
      <c r="B500" s="15" t="s">
        <v>13382</v>
      </c>
      <c r="C500" s="15" t="s">
        <v>13383</v>
      </c>
      <c r="D500" s="15" t="s">
        <v>10661</v>
      </c>
      <c r="E500" s="14" t="s">
        <v>6851</v>
      </c>
      <c r="F500" s="15" t="s">
        <v>10662</v>
      </c>
      <c r="G500" s="14" t="s">
        <v>6876</v>
      </c>
      <c r="H500" s="15" t="s">
        <v>20752</v>
      </c>
      <c r="I500" s="15" t="s">
        <v>20753</v>
      </c>
    </row>
    <row r="501">
      <c r="A501" s="15" t="s">
        <v>17931</v>
      </c>
      <c r="B501" s="15" t="s">
        <v>13385</v>
      </c>
      <c r="C501" s="15" t="s">
        <v>13386</v>
      </c>
      <c r="D501" s="15" t="s">
        <v>10664</v>
      </c>
      <c r="E501" s="14" t="s">
        <v>6854</v>
      </c>
      <c r="F501" s="15" t="s">
        <v>10665</v>
      </c>
      <c r="G501" s="14" t="s">
        <v>6878</v>
      </c>
      <c r="H501" s="15" t="s">
        <v>20754</v>
      </c>
      <c r="I501" s="15" t="s">
        <v>20755</v>
      </c>
    </row>
    <row r="502">
      <c r="A502" s="15" t="s">
        <v>17932</v>
      </c>
      <c r="B502" s="15" t="s">
        <v>13388</v>
      </c>
      <c r="C502" s="15" t="s">
        <v>13389</v>
      </c>
      <c r="D502" s="15" t="s">
        <v>10667</v>
      </c>
      <c r="E502" s="14" t="s">
        <v>6857</v>
      </c>
      <c r="F502" s="15" t="s">
        <v>10668</v>
      </c>
      <c r="G502" s="14" t="s">
        <v>6880</v>
      </c>
      <c r="H502" s="15" t="s">
        <v>20756</v>
      </c>
      <c r="I502" s="15" t="s">
        <v>20757</v>
      </c>
    </row>
    <row r="503">
      <c r="A503" s="15" t="s">
        <v>17933</v>
      </c>
      <c r="B503" s="15" t="s">
        <v>13391</v>
      </c>
      <c r="C503" s="15" t="s">
        <v>13392</v>
      </c>
      <c r="D503" s="15" t="s">
        <v>10670</v>
      </c>
      <c r="E503" s="14" t="s">
        <v>6860</v>
      </c>
      <c r="F503" s="15" t="s">
        <v>10671</v>
      </c>
      <c r="G503" s="14" t="s">
        <v>6883</v>
      </c>
      <c r="H503" s="15" t="s">
        <v>20758</v>
      </c>
      <c r="I503" s="15" t="s">
        <v>20759</v>
      </c>
    </row>
    <row r="504">
      <c r="A504" s="15" t="s">
        <v>17934</v>
      </c>
      <c r="B504" s="15" t="s">
        <v>13394</v>
      </c>
      <c r="C504" s="15" t="s">
        <v>10674</v>
      </c>
      <c r="D504" s="15" t="s">
        <v>10673</v>
      </c>
      <c r="E504" s="14" t="s">
        <v>6863</v>
      </c>
      <c r="F504" s="15" t="s">
        <v>10674</v>
      </c>
      <c r="G504" s="14" t="s">
        <v>6885</v>
      </c>
      <c r="H504" s="15" t="s">
        <v>20760</v>
      </c>
      <c r="I504" s="15" t="s">
        <v>20761</v>
      </c>
    </row>
    <row r="505">
      <c r="A505" s="15" t="s">
        <v>17935</v>
      </c>
      <c r="B505" s="15" t="s">
        <v>13396</v>
      </c>
      <c r="C505" s="15" t="s">
        <v>13397</v>
      </c>
      <c r="D505" s="15" t="s">
        <v>10676</v>
      </c>
      <c r="E505" s="14" t="s">
        <v>6866</v>
      </c>
      <c r="F505" s="15" t="s">
        <v>10677</v>
      </c>
      <c r="G505" s="14" t="s">
        <v>6888</v>
      </c>
      <c r="H505" s="15" t="s">
        <v>20762</v>
      </c>
      <c r="I505" s="15" t="s">
        <v>20763</v>
      </c>
    </row>
    <row r="506">
      <c r="A506" s="15" t="s">
        <v>17936</v>
      </c>
      <c r="B506" s="15" t="s">
        <v>13399</v>
      </c>
      <c r="C506" s="15" t="s">
        <v>10680</v>
      </c>
      <c r="D506" s="15" t="s">
        <v>10679</v>
      </c>
      <c r="E506" s="14" t="s">
        <v>6869</v>
      </c>
      <c r="F506" s="15" t="s">
        <v>10680</v>
      </c>
      <c r="G506" s="14" t="s">
        <v>6890</v>
      </c>
      <c r="H506" s="15" t="s">
        <v>20764</v>
      </c>
      <c r="I506" s="15" t="s">
        <v>20765</v>
      </c>
    </row>
    <row r="507">
      <c r="A507" s="15" t="s">
        <v>17937</v>
      </c>
      <c r="B507" s="15" t="s">
        <v>13401</v>
      </c>
      <c r="C507" s="15" t="s">
        <v>13402</v>
      </c>
      <c r="D507" s="15" t="s">
        <v>10682</v>
      </c>
      <c r="E507" s="14" t="s">
        <v>6872</v>
      </c>
      <c r="F507" s="15" t="s">
        <v>10683</v>
      </c>
      <c r="G507" s="14" t="s">
        <v>6893</v>
      </c>
      <c r="H507" s="15" t="s">
        <v>20766</v>
      </c>
      <c r="I507" s="15" t="s">
        <v>20767</v>
      </c>
    </row>
    <row r="508">
      <c r="A508" s="15" t="s">
        <v>17938</v>
      </c>
      <c r="B508" s="15" t="s">
        <v>13404</v>
      </c>
      <c r="C508" s="15" t="s">
        <v>13405</v>
      </c>
      <c r="D508" s="15" t="s">
        <v>10685</v>
      </c>
      <c r="E508" s="14" t="s">
        <v>6874</v>
      </c>
      <c r="F508" s="15" t="s">
        <v>10686</v>
      </c>
      <c r="G508" s="14" t="s">
        <v>6896</v>
      </c>
      <c r="H508" s="15" t="s">
        <v>20768</v>
      </c>
      <c r="I508" s="15" t="s">
        <v>20769</v>
      </c>
    </row>
    <row r="509">
      <c r="A509" s="15" t="s">
        <v>17939</v>
      </c>
      <c r="B509" s="15" t="s">
        <v>13407</v>
      </c>
      <c r="C509" s="15" t="s">
        <v>13408</v>
      </c>
      <c r="D509" s="15" t="s">
        <v>10687</v>
      </c>
      <c r="E509" s="14" t="s">
        <v>6876</v>
      </c>
      <c r="F509" s="15" t="s">
        <v>10688</v>
      </c>
      <c r="G509" s="14" t="s">
        <v>6898</v>
      </c>
      <c r="H509" s="15" t="s">
        <v>20770</v>
      </c>
      <c r="I509" s="15" t="s">
        <v>20771</v>
      </c>
    </row>
    <row r="510">
      <c r="A510" s="15" t="s">
        <v>17940</v>
      </c>
      <c r="B510" s="15" t="s">
        <v>13410</v>
      </c>
      <c r="C510" s="15" t="s">
        <v>13411</v>
      </c>
      <c r="D510" s="15" t="s">
        <v>10690</v>
      </c>
      <c r="E510" s="14" t="s">
        <v>6878</v>
      </c>
      <c r="F510" s="15" t="s">
        <v>10691</v>
      </c>
      <c r="G510" s="14" t="s">
        <v>6900</v>
      </c>
      <c r="H510" s="15" t="s">
        <v>20772</v>
      </c>
      <c r="I510" s="15" t="s">
        <v>20773</v>
      </c>
    </row>
    <row r="511">
      <c r="A511" s="15" t="s">
        <v>17941</v>
      </c>
      <c r="B511" s="15" t="s">
        <v>13413</v>
      </c>
      <c r="C511" s="15" t="s">
        <v>13414</v>
      </c>
      <c r="D511" s="15" t="s">
        <v>10693</v>
      </c>
      <c r="E511" s="14" t="s">
        <v>6880</v>
      </c>
      <c r="F511" s="15" t="s">
        <v>10694</v>
      </c>
      <c r="G511" s="14" t="s">
        <v>6905</v>
      </c>
      <c r="H511" s="15" t="s">
        <v>20774</v>
      </c>
      <c r="I511" s="15" t="s">
        <v>20775</v>
      </c>
    </row>
    <row r="512">
      <c r="A512" s="15" t="s">
        <v>17942</v>
      </c>
      <c r="B512" s="15" t="s">
        <v>13416</v>
      </c>
      <c r="C512" s="15" t="s">
        <v>13417</v>
      </c>
      <c r="D512" s="15" t="s">
        <v>10696</v>
      </c>
      <c r="E512" s="14" t="s">
        <v>6883</v>
      </c>
      <c r="F512" s="15" t="s">
        <v>10697</v>
      </c>
      <c r="G512" s="14" t="s">
        <v>6908</v>
      </c>
      <c r="H512" s="15" t="s">
        <v>20776</v>
      </c>
      <c r="I512" s="15" t="s">
        <v>20777</v>
      </c>
    </row>
    <row r="513">
      <c r="A513" s="15" t="s">
        <v>17943</v>
      </c>
      <c r="B513" s="15" t="s">
        <v>13419</v>
      </c>
      <c r="C513" s="15" t="s">
        <v>13420</v>
      </c>
      <c r="D513" s="15" t="s">
        <v>10699</v>
      </c>
      <c r="E513" s="14" t="s">
        <v>6885</v>
      </c>
      <c r="F513" s="15" t="s">
        <v>10700</v>
      </c>
      <c r="G513" s="14" t="s">
        <v>6911</v>
      </c>
      <c r="H513" s="15" t="s">
        <v>20778</v>
      </c>
      <c r="I513" s="15" t="s">
        <v>3064</v>
      </c>
    </row>
    <row r="514">
      <c r="A514" s="15" t="s">
        <v>17944</v>
      </c>
      <c r="B514" s="15" t="s">
        <v>13422</v>
      </c>
      <c r="C514" s="15" t="s">
        <v>13153</v>
      </c>
      <c r="D514" s="15" t="s">
        <v>10702</v>
      </c>
      <c r="E514" s="14" t="s">
        <v>6888</v>
      </c>
      <c r="F514" s="15" t="s">
        <v>10703</v>
      </c>
      <c r="G514" s="14" t="s">
        <v>6913</v>
      </c>
      <c r="H514" s="15" t="s">
        <v>20779</v>
      </c>
      <c r="I514" s="15" t="s">
        <v>20780</v>
      </c>
    </row>
    <row r="515">
      <c r="A515" s="15" t="s">
        <v>17945</v>
      </c>
      <c r="B515" s="15" t="s">
        <v>13424</v>
      </c>
      <c r="C515" s="15" t="s">
        <v>13425</v>
      </c>
      <c r="D515" s="15" t="s">
        <v>10705</v>
      </c>
      <c r="E515" s="14" t="s">
        <v>6890</v>
      </c>
      <c r="F515" s="15" t="s">
        <v>10706</v>
      </c>
      <c r="G515" s="14" t="s">
        <v>7064</v>
      </c>
      <c r="H515" s="15" t="s">
        <v>20781</v>
      </c>
      <c r="I515" s="15" t="s">
        <v>20782</v>
      </c>
    </row>
    <row r="516">
      <c r="A516" s="15" t="s">
        <v>17946</v>
      </c>
      <c r="B516" s="15" t="s">
        <v>13427</v>
      </c>
      <c r="C516" s="15" t="s">
        <v>13428</v>
      </c>
      <c r="D516" s="15" t="s">
        <v>10708</v>
      </c>
      <c r="E516" s="14" t="s">
        <v>6893</v>
      </c>
      <c r="F516" s="15" t="s">
        <v>10709</v>
      </c>
      <c r="G516" s="14" t="s">
        <v>6918</v>
      </c>
      <c r="H516" s="15" t="s">
        <v>20783</v>
      </c>
      <c r="I516" s="15" t="s">
        <v>20784</v>
      </c>
    </row>
    <row r="517">
      <c r="A517" s="15" t="s">
        <v>17947</v>
      </c>
      <c r="B517" s="15" t="s">
        <v>13430</v>
      </c>
      <c r="C517" s="15" t="s">
        <v>13431</v>
      </c>
      <c r="D517" s="15" t="s">
        <v>10711</v>
      </c>
      <c r="E517" s="14" t="s">
        <v>6896</v>
      </c>
      <c r="F517" s="15" t="s">
        <v>10712</v>
      </c>
      <c r="G517" s="14" t="s">
        <v>6921</v>
      </c>
      <c r="H517" s="15" t="s">
        <v>20785</v>
      </c>
      <c r="I517" s="15" t="s">
        <v>20786</v>
      </c>
    </row>
    <row r="518">
      <c r="A518" s="15" t="s">
        <v>17948</v>
      </c>
      <c r="B518" s="15" t="s">
        <v>13433</v>
      </c>
      <c r="C518" s="15" t="s">
        <v>13434</v>
      </c>
      <c r="D518" s="15" t="s">
        <v>10714</v>
      </c>
      <c r="E518" s="14" t="s">
        <v>6898</v>
      </c>
      <c r="F518" s="15" t="s">
        <v>10715</v>
      </c>
      <c r="G518" s="14" t="s">
        <v>6924</v>
      </c>
      <c r="H518" s="15" t="s">
        <v>20787</v>
      </c>
      <c r="I518" s="15" t="s">
        <v>20788</v>
      </c>
    </row>
    <row r="519">
      <c r="A519" s="15" t="s">
        <v>17949</v>
      </c>
      <c r="B519" s="15" t="s">
        <v>13436</v>
      </c>
      <c r="C519" s="15" t="s">
        <v>10718</v>
      </c>
      <c r="D519" s="15" t="s">
        <v>10717</v>
      </c>
      <c r="E519" s="14" t="s">
        <v>6900</v>
      </c>
      <c r="F519" s="15" t="s">
        <v>10718</v>
      </c>
      <c r="G519" s="14" t="s">
        <v>6927</v>
      </c>
      <c r="H519" s="15" t="s">
        <v>20789</v>
      </c>
      <c r="I519" s="15" t="s">
        <v>20790</v>
      </c>
    </row>
    <row r="520">
      <c r="A520" s="15" t="s">
        <v>17950</v>
      </c>
      <c r="B520" s="15" t="s">
        <v>3105</v>
      </c>
      <c r="C520" s="15" t="s">
        <v>13438</v>
      </c>
      <c r="D520" s="15" t="s">
        <v>10720</v>
      </c>
      <c r="E520" s="14" t="s">
        <v>6903</v>
      </c>
      <c r="F520" s="15" t="s">
        <v>10721</v>
      </c>
      <c r="G520" s="14" t="s">
        <v>6930</v>
      </c>
      <c r="H520" s="15" t="s">
        <v>20791</v>
      </c>
      <c r="I520" s="15" t="s">
        <v>20792</v>
      </c>
    </row>
    <row r="521">
      <c r="A521" s="15" t="s">
        <v>17951</v>
      </c>
      <c r="B521" s="15" t="s">
        <v>13440</v>
      </c>
      <c r="C521" s="15" t="s">
        <v>13441</v>
      </c>
      <c r="D521" s="15" t="s">
        <v>10723</v>
      </c>
      <c r="E521" s="14" t="s">
        <v>6905</v>
      </c>
      <c r="F521" s="15" t="s">
        <v>10724</v>
      </c>
      <c r="G521" s="14" t="s">
        <v>6933</v>
      </c>
      <c r="H521" s="15" t="s">
        <v>20793</v>
      </c>
      <c r="I521" s="15" t="s">
        <v>20794</v>
      </c>
    </row>
    <row r="522">
      <c r="A522" s="15" t="s">
        <v>17952</v>
      </c>
      <c r="B522" s="15" t="s">
        <v>13443</v>
      </c>
      <c r="C522" s="15" t="s">
        <v>13444</v>
      </c>
      <c r="D522" s="15" t="s">
        <v>10726</v>
      </c>
      <c r="E522" s="14" t="s">
        <v>6908</v>
      </c>
      <c r="F522" s="15" t="s">
        <v>10727</v>
      </c>
      <c r="G522" s="14" t="s">
        <v>6935</v>
      </c>
      <c r="H522" s="15" t="s">
        <v>20795</v>
      </c>
      <c r="I522" s="15" t="s">
        <v>20796</v>
      </c>
    </row>
    <row r="523">
      <c r="A523" s="15" t="s">
        <v>17953</v>
      </c>
      <c r="B523" s="15" t="s">
        <v>13446</v>
      </c>
      <c r="C523" s="15" t="s">
        <v>13447</v>
      </c>
      <c r="D523" s="15" t="s">
        <v>10729</v>
      </c>
      <c r="E523" s="14" t="s">
        <v>6911</v>
      </c>
      <c r="F523" s="15" t="s">
        <v>10730</v>
      </c>
      <c r="G523" s="14" t="s">
        <v>6938</v>
      </c>
      <c r="H523" s="15" t="s">
        <v>20797</v>
      </c>
      <c r="I523" s="15" t="s">
        <v>20798</v>
      </c>
    </row>
    <row r="524">
      <c r="A524" s="15" t="s">
        <v>17954</v>
      </c>
      <c r="B524" s="15" t="s">
        <v>13448</v>
      </c>
      <c r="C524" s="15" t="s">
        <v>13449</v>
      </c>
      <c r="D524" s="15" t="s">
        <v>10732</v>
      </c>
      <c r="E524" s="14" t="s">
        <v>6913</v>
      </c>
      <c r="F524" s="15" t="s">
        <v>10733</v>
      </c>
      <c r="G524" s="14" t="s">
        <v>6941</v>
      </c>
      <c r="H524" s="15" t="s">
        <v>20799</v>
      </c>
      <c r="I524" s="15" t="s">
        <v>20800</v>
      </c>
    </row>
    <row r="525">
      <c r="A525" s="15" t="s">
        <v>17955</v>
      </c>
      <c r="B525" s="15" t="s">
        <v>13451</v>
      </c>
      <c r="C525" s="15" t="s">
        <v>13452</v>
      </c>
      <c r="D525" s="15" t="s">
        <v>10735</v>
      </c>
      <c r="E525" s="14" t="s">
        <v>6915</v>
      </c>
      <c r="F525" s="15" t="s">
        <v>10736</v>
      </c>
      <c r="G525" s="14" t="s">
        <v>6944</v>
      </c>
      <c r="H525" s="15" t="s">
        <v>20801</v>
      </c>
      <c r="I525" s="15" t="s">
        <v>20802</v>
      </c>
    </row>
    <row r="526">
      <c r="A526" s="15" t="s">
        <v>17956</v>
      </c>
      <c r="B526" s="15" t="s">
        <v>13454</v>
      </c>
      <c r="C526" s="15" t="s">
        <v>13455</v>
      </c>
      <c r="D526" s="15" t="s">
        <v>10738</v>
      </c>
      <c r="E526" s="14" t="s">
        <v>6918</v>
      </c>
      <c r="F526" s="15" t="s">
        <v>10739</v>
      </c>
      <c r="G526" s="14" t="s">
        <v>6947</v>
      </c>
      <c r="H526" s="15" t="s">
        <v>20803</v>
      </c>
      <c r="I526" s="15" t="s">
        <v>3139</v>
      </c>
    </row>
    <row r="527">
      <c r="A527" s="15" t="s">
        <v>17957</v>
      </c>
      <c r="B527" s="15" t="s">
        <v>13457</v>
      </c>
      <c r="C527" s="15" t="s">
        <v>13458</v>
      </c>
      <c r="D527" s="15" t="s">
        <v>10741</v>
      </c>
      <c r="E527" s="14" t="s">
        <v>6921</v>
      </c>
      <c r="F527" s="15" t="s">
        <v>10742</v>
      </c>
      <c r="G527" s="14" t="s">
        <v>6950</v>
      </c>
      <c r="H527" s="15" t="s">
        <v>20804</v>
      </c>
      <c r="I527" s="15" t="s">
        <v>20805</v>
      </c>
    </row>
    <row r="528">
      <c r="A528" s="15" t="s">
        <v>17958</v>
      </c>
      <c r="B528" s="15" t="s">
        <v>13460</v>
      </c>
      <c r="C528" s="15" t="s">
        <v>13461</v>
      </c>
      <c r="D528" s="15" t="s">
        <v>10744</v>
      </c>
      <c r="E528" s="14" t="s">
        <v>6924</v>
      </c>
      <c r="F528" s="15" t="s">
        <v>10745</v>
      </c>
      <c r="G528" s="14" t="s">
        <v>6952</v>
      </c>
      <c r="H528" s="15" t="s">
        <v>20806</v>
      </c>
      <c r="I528" s="15" t="s">
        <v>20807</v>
      </c>
    </row>
    <row r="529">
      <c r="A529" s="15" t="s">
        <v>17959</v>
      </c>
      <c r="B529" s="15" t="s">
        <v>13463</v>
      </c>
      <c r="C529" s="15" t="s">
        <v>13464</v>
      </c>
      <c r="D529" s="15" t="s">
        <v>10747</v>
      </c>
      <c r="E529" s="14" t="s">
        <v>6927</v>
      </c>
      <c r="F529" s="15" t="s">
        <v>10748</v>
      </c>
      <c r="G529" s="14" t="s">
        <v>6955</v>
      </c>
      <c r="H529" s="15" t="s">
        <v>20808</v>
      </c>
      <c r="I529" s="15" t="s">
        <v>20809</v>
      </c>
    </row>
    <row r="530">
      <c r="A530" s="15" t="s">
        <v>17960</v>
      </c>
      <c r="B530" s="15" t="s">
        <v>13466</v>
      </c>
      <c r="C530" s="15" t="s">
        <v>13467</v>
      </c>
      <c r="D530" s="15" t="s">
        <v>10750</v>
      </c>
      <c r="E530" s="14" t="s">
        <v>6930</v>
      </c>
      <c r="F530" s="15" t="s">
        <v>10751</v>
      </c>
      <c r="G530" s="14" t="s">
        <v>6957</v>
      </c>
      <c r="H530" s="15" t="s">
        <v>20810</v>
      </c>
      <c r="I530" s="15" t="s">
        <v>20811</v>
      </c>
    </row>
    <row r="531">
      <c r="A531" s="15" t="s">
        <v>17961</v>
      </c>
      <c r="B531" s="15" t="s">
        <v>13469</v>
      </c>
      <c r="C531" s="15" t="s">
        <v>13470</v>
      </c>
      <c r="D531" s="15" t="s">
        <v>10753</v>
      </c>
      <c r="E531" s="14" t="s">
        <v>6933</v>
      </c>
      <c r="F531" s="15" t="s">
        <v>10754</v>
      </c>
      <c r="G531" s="14" t="s">
        <v>6959</v>
      </c>
      <c r="H531" s="15" t="s">
        <v>20812</v>
      </c>
      <c r="I531" s="15" t="s">
        <v>20813</v>
      </c>
    </row>
    <row r="532">
      <c r="A532" s="15" t="s">
        <v>17962</v>
      </c>
      <c r="B532" s="15" t="s">
        <v>13472</v>
      </c>
      <c r="C532" s="15" t="s">
        <v>13473</v>
      </c>
      <c r="D532" s="15" t="s">
        <v>10756</v>
      </c>
      <c r="E532" s="14" t="s">
        <v>6935</v>
      </c>
      <c r="F532" s="15" t="s">
        <v>10757</v>
      </c>
      <c r="G532" s="14" t="s">
        <v>6962</v>
      </c>
      <c r="H532" s="15" t="s">
        <v>20814</v>
      </c>
      <c r="I532" s="15" t="s">
        <v>20815</v>
      </c>
    </row>
    <row r="533">
      <c r="A533" s="15" t="s">
        <v>17963</v>
      </c>
      <c r="B533" s="15" t="s">
        <v>13475</v>
      </c>
      <c r="C533" s="15" t="s">
        <v>13476</v>
      </c>
      <c r="D533" s="15" t="s">
        <v>10759</v>
      </c>
      <c r="E533" s="14" t="s">
        <v>6938</v>
      </c>
      <c r="F533" s="15" t="s">
        <v>10760</v>
      </c>
      <c r="G533" s="14" t="s">
        <v>6965</v>
      </c>
      <c r="H533" s="15" t="s">
        <v>20816</v>
      </c>
      <c r="I533" s="15" t="s">
        <v>20817</v>
      </c>
    </row>
    <row r="534">
      <c r="A534" s="15" t="s">
        <v>17964</v>
      </c>
      <c r="B534" s="15" t="s">
        <v>13478</v>
      </c>
      <c r="C534" s="15" t="s">
        <v>13479</v>
      </c>
      <c r="D534" s="15" t="s">
        <v>10762</v>
      </c>
      <c r="E534" s="14" t="s">
        <v>6941</v>
      </c>
      <c r="F534" s="15" t="s">
        <v>10763</v>
      </c>
      <c r="G534" s="14" t="s">
        <v>6967</v>
      </c>
      <c r="H534" s="15" t="s">
        <v>20818</v>
      </c>
      <c r="I534" s="15" t="s">
        <v>20819</v>
      </c>
    </row>
    <row r="535">
      <c r="A535" s="15" t="s">
        <v>17965</v>
      </c>
      <c r="B535" s="15" t="s">
        <v>13481</v>
      </c>
      <c r="C535" s="15" t="s">
        <v>13482</v>
      </c>
      <c r="D535" s="15" t="s">
        <v>10765</v>
      </c>
      <c r="E535" s="14" t="s">
        <v>6944</v>
      </c>
      <c r="F535" s="15" t="s">
        <v>10766</v>
      </c>
      <c r="G535" s="14" t="s">
        <v>6970</v>
      </c>
      <c r="H535" s="15" t="s">
        <v>20820</v>
      </c>
      <c r="I535" s="15" t="s">
        <v>20821</v>
      </c>
    </row>
    <row r="536">
      <c r="A536" s="15" t="s">
        <v>17966</v>
      </c>
      <c r="B536" s="15" t="s">
        <v>13484</v>
      </c>
      <c r="C536" s="15" t="s">
        <v>13232</v>
      </c>
      <c r="D536" s="15" t="s">
        <v>10768</v>
      </c>
      <c r="E536" s="14" t="s">
        <v>6947</v>
      </c>
      <c r="F536" s="15" t="s">
        <v>10769</v>
      </c>
      <c r="G536" s="14" t="s">
        <v>6973</v>
      </c>
      <c r="H536" s="15" t="s">
        <v>20822</v>
      </c>
      <c r="I536" s="15" t="s">
        <v>20823</v>
      </c>
    </row>
    <row r="537">
      <c r="D537" s="15" t="s">
        <v>10771</v>
      </c>
      <c r="E537" s="14" t="s">
        <v>6950</v>
      </c>
      <c r="F537" s="15" t="s">
        <v>10772</v>
      </c>
      <c r="J537" s="15" t="s">
        <v>19870</v>
      </c>
    </row>
    <row r="538">
      <c r="A538" s="15" t="s">
        <v>17967</v>
      </c>
      <c r="B538" s="15" t="s">
        <v>13487</v>
      </c>
      <c r="C538" s="15" t="s">
        <v>13488</v>
      </c>
      <c r="D538" s="15" t="s">
        <v>10774</v>
      </c>
      <c r="E538" s="14" t="s">
        <v>6952</v>
      </c>
      <c r="F538" s="15" t="s">
        <v>10775</v>
      </c>
      <c r="G538" s="14" t="s">
        <v>6979</v>
      </c>
      <c r="H538" s="15" t="s">
        <v>20824</v>
      </c>
      <c r="I538" s="15" t="s">
        <v>3211</v>
      </c>
    </row>
    <row r="539">
      <c r="A539" s="15" t="s">
        <v>17968</v>
      </c>
      <c r="B539" s="15" t="s">
        <v>13490</v>
      </c>
      <c r="C539" s="15" t="s">
        <v>13491</v>
      </c>
      <c r="D539" s="15" t="s">
        <v>10776</v>
      </c>
      <c r="E539" s="14" t="s">
        <v>6955</v>
      </c>
      <c r="F539" s="15" t="s">
        <v>10777</v>
      </c>
      <c r="G539" s="14" t="s">
        <v>6982</v>
      </c>
      <c r="H539" s="15" t="s">
        <v>20825</v>
      </c>
      <c r="I539" s="15" t="s">
        <v>20826</v>
      </c>
    </row>
    <row r="540">
      <c r="A540" s="15" t="s">
        <v>17969</v>
      </c>
      <c r="B540" s="15" t="s">
        <v>13493</v>
      </c>
      <c r="C540" s="15" t="s">
        <v>13494</v>
      </c>
      <c r="D540" s="15" t="s">
        <v>10779</v>
      </c>
      <c r="E540" s="14" t="s">
        <v>6957</v>
      </c>
      <c r="F540" s="15" t="s">
        <v>10780</v>
      </c>
      <c r="G540" s="14" t="s">
        <v>6985</v>
      </c>
      <c r="H540" s="15" t="s">
        <v>20827</v>
      </c>
      <c r="I540" s="15" t="s">
        <v>20828</v>
      </c>
    </row>
    <row r="541">
      <c r="A541" s="15" t="s">
        <v>17970</v>
      </c>
      <c r="B541" s="15" t="s">
        <v>13496</v>
      </c>
      <c r="C541" s="15" t="s">
        <v>13497</v>
      </c>
      <c r="D541" s="15" t="s">
        <v>10783</v>
      </c>
      <c r="E541" s="14" t="s">
        <v>6959</v>
      </c>
      <c r="F541" s="15" t="s">
        <v>10784</v>
      </c>
      <c r="G541" s="14" t="s">
        <v>6987</v>
      </c>
      <c r="H541" s="15" t="s">
        <v>20829</v>
      </c>
      <c r="I541" s="15" t="s">
        <v>20830</v>
      </c>
    </row>
    <row r="542">
      <c r="A542" s="15" t="s">
        <v>17971</v>
      </c>
      <c r="B542" s="15" t="s">
        <v>13499</v>
      </c>
      <c r="C542" s="15" t="s">
        <v>13500</v>
      </c>
      <c r="D542" s="15" t="s">
        <v>10786</v>
      </c>
      <c r="E542" s="14" t="s">
        <v>6962</v>
      </c>
      <c r="F542" s="15" t="s">
        <v>10787</v>
      </c>
      <c r="G542" s="14" t="s">
        <v>6989</v>
      </c>
      <c r="H542" s="15" t="s">
        <v>20831</v>
      </c>
      <c r="I542" s="15" t="s">
        <v>20832</v>
      </c>
    </row>
    <row r="543">
      <c r="A543" s="15" t="s">
        <v>17972</v>
      </c>
      <c r="B543" s="15" t="s">
        <v>13502</v>
      </c>
      <c r="C543" s="15" t="s">
        <v>13503</v>
      </c>
      <c r="D543" s="15" t="s">
        <v>10789</v>
      </c>
      <c r="E543" s="14" t="s">
        <v>6965</v>
      </c>
      <c r="F543" s="15" t="s">
        <v>10790</v>
      </c>
      <c r="J543" s="15" t="s">
        <v>19870</v>
      </c>
    </row>
    <row r="544">
      <c r="A544" s="15" t="s">
        <v>17973</v>
      </c>
      <c r="B544" s="15" t="s">
        <v>13505</v>
      </c>
      <c r="C544" s="15" t="s">
        <v>13506</v>
      </c>
      <c r="D544" s="15" t="s">
        <v>10792</v>
      </c>
      <c r="E544" s="14" t="s">
        <v>6967</v>
      </c>
      <c r="F544" s="15" t="s">
        <v>10793</v>
      </c>
      <c r="J544" s="15" t="s">
        <v>19870</v>
      </c>
    </row>
    <row r="545">
      <c r="A545" s="15" t="s">
        <v>17974</v>
      </c>
      <c r="B545" s="15" t="s">
        <v>13508</v>
      </c>
      <c r="C545" s="15" t="s">
        <v>13509</v>
      </c>
      <c r="D545" s="15" t="s">
        <v>10794</v>
      </c>
      <c r="E545" s="14" t="s">
        <v>6970</v>
      </c>
      <c r="F545" s="15" t="s">
        <v>10795</v>
      </c>
      <c r="G545" s="14" t="s">
        <v>6997</v>
      </c>
      <c r="H545" s="15" t="s">
        <v>20833</v>
      </c>
      <c r="I545" s="15" t="s">
        <v>20834</v>
      </c>
    </row>
    <row r="546">
      <c r="A546" s="15" t="s">
        <v>17975</v>
      </c>
      <c r="B546" s="15" t="s">
        <v>13511</v>
      </c>
      <c r="C546" s="15" t="s">
        <v>13512</v>
      </c>
      <c r="D546" s="15" t="s">
        <v>10799</v>
      </c>
      <c r="E546" s="14" t="s">
        <v>6973</v>
      </c>
      <c r="F546" s="15" t="s">
        <v>10800</v>
      </c>
      <c r="G546" s="14" t="s">
        <v>7000</v>
      </c>
      <c r="H546" s="15" t="s">
        <v>20835</v>
      </c>
      <c r="I546" s="15" t="s">
        <v>20836</v>
      </c>
    </row>
    <row r="547">
      <c r="A547" s="15" t="s">
        <v>17976</v>
      </c>
      <c r="B547" s="15" t="s">
        <v>13514</v>
      </c>
      <c r="C547" s="15" t="s">
        <v>13515</v>
      </c>
      <c r="D547" s="15" t="s">
        <v>10802</v>
      </c>
      <c r="E547" s="14" t="s">
        <v>6976</v>
      </c>
      <c r="F547" s="15" t="s">
        <v>10803</v>
      </c>
      <c r="G547" s="14" t="s">
        <v>7003</v>
      </c>
      <c r="H547" s="15" t="s">
        <v>20837</v>
      </c>
      <c r="I547" s="15" t="s">
        <v>20838</v>
      </c>
    </row>
    <row r="548">
      <c r="A548" s="15" t="s">
        <v>17977</v>
      </c>
      <c r="B548" s="15" t="s">
        <v>13517</v>
      </c>
      <c r="C548" s="15" t="s">
        <v>13518</v>
      </c>
      <c r="D548" s="15" t="s">
        <v>10805</v>
      </c>
      <c r="E548" s="14" t="s">
        <v>6979</v>
      </c>
      <c r="F548" s="15" t="s">
        <v>10806</v>
      </c>
      <c r="G548" s="14" t="s">
        <v>7006</v>
      </c>
      <c r="H548" s="15" t="s">
        <v>20839</v>
      </c>
      <c r="I548" s="15" t="s">
        <v>20840</v>
      </c>
    </row>
    <row r="549">
      <c r="A549" s="15" t="s">
        <v>17978</v>
      </c>
      <c r="B549" s="15" t="s">
        <v>13520</v>
      </c>
      <c r="C549" s="15" t="s">
        <v>13521</v>
      </c>
      <c r="D549" s="15" t="s">
        <v>10808</v>
      </c>
      <c r="E549" s="14" t="s">
        <v>6982</v>
      </c>
      <c r="F549" s="15" t="s">
        <v>10809</v>
      </c>
      <c r="G549" s="14" t="s">
        <v>7008</v>
      </c>
      <c r="H549" s="15" t="s">
        <v>20841</v>
      </c>
      <c r="I549" s="15" t="s">
        <v>20842</v>
      </c>
    </row>
    <row r="550">
      <c r="A550" s="15" t="s">
        <v>17979</v>
      </c>
      <c r="B550" s="15" t="s">
        <v>13523</v>
      </c>
      <c r="C550" s="15" t="s">
        <v>13524</v>
      </c>
      <c r="D550" s="15" t="s">
        <v>10811</v>
      </c>
      <c r="E550" s="14" t="s">
        <v>6985</v>
      </c>
      <c r="F550" s="15" t="s">
        <v>10812</v>
      </c>
      <c r="G550" s="14" t="s">
        <v>7011</v>
      </c>
      <c r="H550" s="15" t="s">
        <v>20843</v>
      </c>
      <c r="I550" s="15" t="s">
        <v>20844</v>
      </c>
    </row>
    <row r="551">
      <c r="A551" s="15" t="s">
        <v>17980</v>
      </c>
      <c r="B551" s="15" t="s">
        <v>13526</v>
      </c>
      <c r="C551" s="15" t="s">
        <v>13527</v>
      </c>
      <c r="D551" s="15" t="s">
        <v>10814</v>
      </c>
      <c r="E551" s="14" t="s">
        <v>6987</v>
      </c>
      <c r="F551" s="15" t="s">
        <v>10815</v>
      </c>
      <c r="G551" s="14" t="s">
        <v>7014</v>
      </c>
      <c r="H551" s="15" t="s">
        <v>20845</v>
      </c>
      <c r="I551" s="15" t="s">
        <v>20846</v>
      </c>
    </row>
    <row r="552">
      <c r="A552" s="15" t="s">
        <v>17981</v>
      </c>
      <c r="B552" s="15" t="s">
        <v>13529</v>
      </c>
      <c r="C552" s="15" t="s">
        <v>13530</v>
      </c>
      <c r="D552" s="15" t="s">
        <v>10817</v>
      </c>
      <c r="E552" s="14" t="s">
        <v>6989</v>
      </c>
      <c r="F552" s="15" t="s">
        <v>10818</v>
      </c>
      <c r="G552" s="14" t="s">
        <v>7017</v>
      </c>
      <c r="H552" s="15" t="s">
        <v>20847</v>
      </c>
      <c r="I552" s="15" t="s">
        <v>20848</v>
      </c>
    </row>
    <row r="553">
      <c r="D553" s="15" t="s">
        <v>10820</v>
      </c>
      <c r="E553" s="14" t="s">
        <v>6991</v>
      </c>
      <c r="F553" s="15" t="s">
        <v>10821</v>
      </c>
      <c r="G553" s="14" t="s">
        <v>7020</v>
      </c>
      <c r="H553" s="15" t="s">
        <v>20849</v>
      </c>
      <c r="I553" s="15" t="s">
        <v>20850</v>
      </c>
    </row>
    <row r="554">
      <c r="A554" s="15" t="s">
        <v>17982</v>
      </c>
      <c r="B554" s="15" t="s">
        <v>13533</v>
      </c>
      <c r="C554" s="15" t="s">
        <v>13534</v>
      </c>
      <c r="D554" s="15" t="s">
        <v>10824</v>
      </c>
      <c r="E554" s="14" t="s">
        <v>6994</v>
      </c>
      <c r="F554" s="15" t="s">
        <v>10825</v>
      </c>
      <c r="G554" s="14" t="s">
        <v>7023</v>
      </c>
      <c r="H554" s="15" t="s">
        <v>20851</v>
      </c>
      <c r="I554" s="15" t="s">
        <v>20852</v>
      </c>
    </row>
    <row r="555">
      <c r="A555" s="15" t="s">
        <v>17983</v>
      </c>
      <c r="B555" s="15" t="s">
        <v>13536</v>
      </c>
      <c r="C555" s="15" t="s">
        <v>13537</v>
      </c>
      <c r="D555" s="15" t="s">
        <v>10827</v>
      </c>
      <c r="E555" s="14" t="s">
        <v>6997</v>
      </c>
      <c r="F555" s="15" t="s">
        <v>10828</v>
      </c>
      <c r="G555" s="14" t="s">
        <v>7026</v>
      </c>
      <c r="H555" s="15" t="s">
        <v>20853</v>
      </c>
      <c r="I555" s="15" t="s">
        <v>20854</v>
      </c>
    </row>
    <row r="556">
      <c r="A556" s="15" t="s">
        <v>17984</v>
      </c>
      <c r="B556" s="15" t="s">
        <v>13539</v>
      </c>
      <c r="C556" s="15" t="s">
        <v>13540</v>
      </c>
      <c r="D556" s="15" t="s">
        <v>10830</v>
      </c>
      <c r="E556" s="14" t="s">
        <v>7000</v>
      </c>
      <c r="F556" s="15" t="s">
        <v>10831</v>
      </c>
      <c r="G556" s="14" t="s">
        <v>7029</v>
      </c>
      <c r="H556" s="15" t="s">
        <v>20855</v>
      </c>
      <c r="I556" s="15" t="s">
        <v>3318</v>
      </c>
    </row>
    <row r="557">
      <c r="A557" s="15" t="s">
        <v>17985</v>
      </c>
      <c r="B557" s="15" t="s">
        <v>13543</v>
      </c>
      <c r="C557" s="15" t="s">
        <v>13544</v>
      </c>
      <c r="D557" s="15" t="s">
        <v>10833</v>
      </c>
      <c r="E557" s="14" t="s">
        <v>7003</v>
      </c>
      <c r="F557" s="15" t="s">
        <v>10834</v>
      </c>
      <c r="G557" s="14" t="s">
        <v>7032</v>
      </c>
      <c r="H557" s="15" t="s">
        <v>20856</v>
      </c>
      <c r="I557" s="15" t="s">
        <v>20857</v>
      </c>
    </row>
    <row r="558">
      <c r="D558" s="15" t="s">
        <v>10836</v>
      </c>
      <c r="E558" s="14" t="s">
        <v>7006</v>
      </c>
      <c r="F558" s="15" t="s">
        <v>10837</v>
      </c>
      <c r="G558" s="14" t="s">
        <v>7035</v>
      </c>
      <c r="H558" s="15" t="s">
        <v>20858</v>
      </c>
      <c r="I558" s="15" t="s">
        <v>20859</v>
      </c>
    </row>
    <row r="559">
      <c r="A559" s="15" t="s">
        <v>17986</v>
      </c>
      <c r="B559" s="15" t="s">
        <v>13547</v>
      </c>
      <c r="C559" s="15" t="s">
        <v>13548</v>
      </c>
      <c r="D559" s="15" t="s">
        <v>10839</v>
      </c>
      <c r="E559" s="14" t="s">
        <v>7008</v>
      </c>
      <c r="F559" s="15" t="s">
        <v>10840</v>
      </c>
      <c r="J559" s="15" t="s">
        <v>19870</v>
      </c>
    </row>
    <row r="560">
      <c r="A560" s="15" t="s">
        <v>17987</v>
      </c>
      <c r="B560" s="15" t="s">
        <v>13550</v>
      </c>
      <c r="C560" s="15" t="s">
        <v>13551</v>
      </c>
      <c r="D560" s="15" t="s">
        <v>10842</v>
      </c>
      <c r="E560" s="14" t="s">
        <v>7011</v>
      </c>
      <c r="F560" s="15" t="s">
        <v>10843</v>
      </c>
      <c r="G560" s="14" t="s">
        <v>7040</v>
      </c>
      <c r="H560" s="15" t="s">
        <v>20860</v>
      </c>
      <c r="I560" s="15" t="s">
        <v>20861</v>
      </c>
    </row>
    <row r="561">
      <c r="A561" s="15" t="s">
        <v>17988</v>
      </c>
      <c r="B561" s="15" t="s">
        <v>13553</v>
      </c>
      <c r="C561" s="15" t="s">
        <v>13554</v>
      </c>
      <c r="D561" s="15" t="s">
        <v>10845</v>
      </c>
      <c r="E561" s="14" t="s">
        <v>7014</v>
      </c>
      <c r="F561" s="15" t="s">
        <v>10846</v>
      </c>
      <c r="G561" s="14" t="s">
        <v>7043</v>
      </c>
      <c r="H561" s="15" t="s">
        <v>20862</v>
      </c>
      <c r="I561" s="15" t="s">
        <v>20863</v>
      </c>
    </row>
    <row r="562">
      <c r="A562" s="15" t="s">
        <v>17989</v>
      </c>
      <c r="B562" s="15" t="s">
        <v>13556</v>
      </c>
      <c r="C562" s="15" t="s">
        <v>10849</v>
      </c>
      <c r="D562" s="15" t="s">
        <v>10848</v>
      </c>
      <c r="E562" s="14" t="s">
        <v>7017</v>
      </c>
      <c r="F562" s="15" t="s">
        <v>10849</v>
      </c>
      <c r="G562" s="14" t="s">
        <v>7045</v>
      </c>
      <c r="H562" s="15" t="s">
        <v>20864</v>
      </c>
      <c r="I562" s="15" t="s">
        <v>20865</v>
      </c>
    </row>
    <row r="563">
      <c r="A563" s="15" t="s">
        <v>17990</v>
      </c>
      <c r="B563" s="15" t="s">
        <v>13558</v>
      </c>
      <c r="C563" s="15" t="s">
        <v>13559</v>
      </c>
      <c r="D563" s="15" t="s">
        <v>10851</v>
      </c>
      <c r="E563" s="14" t="s">
        <v>7020</v>
      </c>
      <c r="F563" s="15" t="s">
        <v>10852</v>
      </c>
      <c r="G563" s="14" t="s">
        <v>7048</v>
      </c>
      <c r="H563" s="15" t="s">
        <v>20866</v>
      </c>
      <c r="I563" s="15" t="s">
        <v>3361</v>
      </c>
    </row>
    <row r="564">
      <c r="A564" s="15" t="s">
        <v>17991</v>
      </c>
      <c r="B564" s="15" t="s">
        <v>13561</v>
      </c>
      <c r="C564" s="15" t="s">
        <v>13184</v>
      </c>
      <c r="D564" s="15" t="s">
        <v>10854</v>
      </c>
      <c r="E564" s="14" t="s">
        <v>7023</v>
      </c>
      <c r="F564" s="15" t="s">
        <v>10855</v>
      </c>
      <c r="G564" s="14" t="s">
        <v>7051</v>
      </c>
      <c r="H564" s="15" t="s">
        <v>20867</v>
      </c>
      <c r="I564" s="15" t="s">
        <v>20868</v>
      </c>
    </row>
    <row r="565">
      <c r="A565" s="15" t="s">
        <v>17992</v>
      </c>
      <c r="B565" s="15" t="s">
        <v>13563</v>
      </c>
      <c r="C565" s="15" t="s">
        <v>13564</v>
      </c>
      <c r="D565" s="15" t="s">
        <v>10857</v>
      </c>
      <c r="E565" s="14" t="s">
        <v>7026</v>
      </c>
      <c r="F565" s="15" t="s">
        <v>10858</v>
      </c>
      <c r="G565" s="14" t="s">
        <v>7054</v>
      </c>
      <c r="H565" s="15" t="s">
        <v>20869</v>
      </c>
      <c r="I565" s="15" t="s">
        <v>20870</v>
      </c>
    </row>
    <row r="566">
      <c r="A566" s="15" t="s">
        <v>17993</v>
      </c>
      <c r="B566" s="15" t="s">
        <v>13566</v>
      </c>
      <c r="C566" s="15" t="s">
        <v>13567</v>
      </c>
      <c r="D566" s="15" t="s">
        <v>10860</v>
      </c>
      <c r="E566" s="14" t="s">
        <v>7029</v>
      </c>
      <c r="F566" s="15" t="s">
        <v>10861</v>
      </c>
      <c r="G566" s="14" t="s">
        <v>7056</v>
      </c>
      <c r="H566" s="15" t="s">
        <v>20871</v>
      </c>
      <c r="I566" s="15" t="s">
        <v>20872</v>
      </c>
    </row>
    <row r="567">
      <c r="A567" s="15" t="s">
        <v>17994</v>
      </c>
      <c r="B567" s="15" t="s">
        <v>13569</v>
      </c>
      <c r="C567" s="15" t="s">
        <v>13570</v>
      </c>
      <c r="D567" s="15" t="s">
        <v>10862</v>
      </c>
      <c r="E567" s="14" t="s">
        <v>7032</v>
      </c>
      <c r="F567" s="15" t="s">
        <v>10863</v>
      </c>
      <c r="G567" s="14" t="s">
        <v>7059</v>
      </c>
      <c r="H567" s="15" t="s">
        <v>20873</v>
      </c>
      <c r="I567" s="15" t="s">
        <v>20874</v>
      </c>
    </row>
    <row r="568">
      <c r="A568" s="15" t="s">
        <v>17995</v>
      </c>
      <c r="B568" s="15" t="s">
        <v>13572</v>
      </c>
      <c r="C568" s="15" t="s">
        <v>13573</v>
      </c>
      <c r="D568" s="15" t="s">
        <v>10865</v>
      </c>
      <c r="E568" s="14" t="s">
        <v>7035</v>
      </c>
      <c r="F568" s="15" t="s">
        <v>10866</v>
      </c>
      <c r="G568" s="14" t="s">
        <v>7062</v>
      </c>
      <c r="H568" s="15" t="s">
        <v>20875</v>
      </c>
      <c r="I568" s="15" t="s">
        <v>3392</v>
      </c>
    </row>
    <row r="569">
      <c r="A569" s="15" t="s">
        <v>17996</v>
      </c>
      <c r="B569" s="15" t="s">
        <v>13575</v>
      </c>
      <c r="C569" s="15" t="s">
        <v>13576</v>
      </c>
      <c r="D569" s="15" t="s">
        <v>10868</v>
      </c>
      <c r="E569" s="14" t="s">
        <v>7038</v>
      </c>
      <c r="F569" s="15" t="s">
        <v>10869</v>
      </c>
      <c r="G569" s="14" t="s">
        <v>7064</v>
      </c>
      <c r="H569" s="15" t="s">
        <v>20876</v>
      </c>
      <c r="I569" s="15" t="s">
        <v>20877</v>
      </c>
    </row>
    <row r="570">
      <c r="A570" s="15" t="s">
        <v>17997</v>
      </c>
      <c r="B570" s="15" t="s">
        <v>13578</v>
      </c>
      <c r="C570" s="15" t="s">
        <v>13579</v>
      </c>
      <c r="D570" s="15" t="s">
        <v>10871</v>
      </c>
      <c r="E570" s="14" t="s">
        <v>7040</v>
      </c>
      <c r="F570" s="15" t="s">
        <v>10872</v>
      </c>
      <c r="G570" s="14" t="s">
        <v>7067</v>
      </c>
      <c r="H570" s="15" t="s">
        <v>20878</v>
      </c>
      <c r="I570" s="15" t="s">
        <v>20879</v>
      </c>
    </row>
    <row r="571">
      <c r="A571" s="15" t="s">
        <v>17998</v>
      </c>
      <c r="B571" s="15" t="s">
        <v>13581</v>
      </c>
      <c r="C571" s="15" t="s">
        <v>13582</v>
      </c>
      <c r="D571" s="15" t="s">
        <v>10874</v>
      </c>
      <c r="E571" s="14" t="s">
        <v>7043</v>
      </c>
      <c r="F571" s="15" t="s">
        <v>10875</v>
      </c>
      <c r="G571" s="14" t="s">
        <v>7069</v>
      </c>
      <c r="H571" s="15" t="s">
        <v>20880</v>
      </c>
      <c r="I571" s="15" t="s">
        <v>20881</v>
      </c>
    </row>
    <row r="572">
      <c r="A572" s="15" t="s">
        <v>17999</v>
      </c>
      <c r="B572" s="15" t="s">
        <v>13584</v>
      </c>
      <c r="C572" s="15" t="s">
        <v>13585</v>
      </c>
      <c r="D572" s="15" t="s">
        <v>10877</v>
      </c>
      <c r="E572" s="14" t="s">
        <v>7045</v>
      </c>
      <c r="F572" s="15" t="s">
        <v>10878</v>
      </c>
      <c r="G572" s="14" t="s">
        <v>7071</v>
      </c>
      <c r="H572" s="15" t="s">
        <v>20882</v>
      </c>
      <c r="I572" s="15" t="s">
        <v>20883</v>
      </c>
    </row>
    <row r="573">
      <c r="A573" s="15" t="s">
        <v>18000</v>
      </c>
      <c r="B573" s="15" t="s">
        <v>13587</v>
      </c>
      <c r="C573" s="15" t="s">
        <v>13588</v>
      </c>
      <c r="D573" s="15" t="s">
        <v>10880</v>
      </c>
      <c r="E573" s="14" t="s">
        <v>7048</v>
      </c>
      <c r="F573" s="15" t="s">
        <v>10881</v>
      </c>
      <c r="G573" s="14" t="s">
        <v>7073</v>
      </c>
      <c r="H573" s="15" t="s">
        <v>20884</v>
      </c>
      <c r="I573" s="15" t="s">
        <v>20885</v>
      </c>
    </row>
    <row r="574">
      <c r="A574" s="15" t="s">
        <v>18001</v>
      </c>
      <c r="B574" s="15" t="s">
        <v>13590</v>
      </c>
      <c r="C574" s="15" t="s">
        <v>13591</v>
      </c>
      <c r="D574" s="15" t="s">
        <v>10883</v>
      </c>
      <c r="E574" s="14" t="s">
        <v>7051</v>
      </c>
      <c r="F574" s="15" t="s">
        <v>10884</v>
      </c>
      <c r="G574" s="14" t="s">
        <v>7075</v>
      </c>
      <c r="H574" s="15" t="s">
        <v>20886</v>
      </c>
      <c r="I574" s="15" t="s">
        <v>20887</v>
      </c>
    </row>
    <row r="575">
      <c r="A575" s="15" t="s">
        <v>18002</v>
      </c>
      <c r="B575" s="15" t="s">
        <v>13592</v>
      </c>
      <c r="C575" s="15" t="s">
        <v>13593</v>
      </c>
      <c r="D575" s="15" t="s">
        <v>10886</v>
      </c>
      <c r="E575" s="14" t="s">
        <v>7054</v>
      </c>
      <c r="F575" s="15" t="s">
        <v>10887</v>
      </c>
      <c r="G575" s="14" t="s">
        <v>7078</v>
      </c>
      <c r="H575" s="15" t="s">
        <v>20888</v>
      </c>
      <c r="I575" s="15" t="s">
        <v>20889</v>
      </c>
    </row>
    <row r="576">
      <c r="A576" s="15" t="s">
        <v>18003</v>
      </c>
      <c r="B576" s="15" t="s">
        <v>13595</v>
      </c>
      <c r="C576" s="15" t="s">
        <v>13596</v>
      </c>
      <c r="D576" s="15" t="s">
        <v>10889</v>
      </c>
      <c r="E576" s="14" t="s">
        <v>7056</v>
      </c>
      <c r="F576" s="15" t="s">
        <v>10890</v>
      </c>
      <c r="G576" s="14" t="s">
        <v>20890</v>
      </c>
      <c r="H576" s="15" t="s">
        <v>20891</v>
      </c>
      <c r="I576" s="15" t="s">
        <v>20892</v>
      </c>
    </row>
    <row r="577">
      <c r="A577" s="15" t="s">
        <v>18004</v>
      </c>
      <c r="B577" s="15" t="s">
        <v>13598</v>
      </c>
      <c r="C577" s="15" t="s">
        <v>13599</v>
      </c>
      <c r="D577" s="15" t="s">
        <v>10892</v>
      </c>
      <c r="E577" s="14" t="s">
        <v>7059</v>
      </c>
      <c r="F577" s="15" t="s">
        <v>10893</v>
      </c>
      <c r="G577" s="14" t="s">
        <v>20893</v>
      </c>
      <c r="H577" s="15" t="s">
        <v>20894</v>
      </c>
      <c r="I577" s="15" t="s">
        <v>20895</v>
      </c>
    </row>
    <row r="578">
      <c r="A578" s="15" t="s">
        <v>18005</v>
      </c>
      <c r="B578" s="15" t="s">
        <v>13601</v>
      </c>
      <c r="C578" s="15" t="s">
        <v>13602</v>
      </c>
      <c r="D578" s="15" t="s">
        <v>10894</v>
      </c>
      <c r="E578" s="14" t="s">
        <v>7062</v>
      </c>
      <c r="F578" s="15" t="s">
        <v>10895</v>
      </c>
      <c r="G578" s="14" t="s">
        <v>20896</v>
      </c>
      <c r="H578" s="15" t="s">
        <v>20897</v>
      </c>
      <c r="I578" s="15" t="s">
        <v>3449</v>
      </c>
    </row>
    <row r="579">
      <c r="A579" s="15" t="s">
        <v>18006</v>
      </c>
      <c r="B579" s="15" t="s">
        <v>13604</v>
      </c>
      <c r="C579" s="15" t="s">
        <v>13605</v>
      </c>
      <c r="D579" s="15" t="s">
        <v>10897</v>
      </c>
      <c r="E579" s="14" t="s">
        <v>7064</v>
      </c>
      <c r="F579" s="15" t="s">
        <v>10898</v>
      </c>
      <c r="G579" s="14" t="s">
        <v>20898</v>
      </c>
      <c r="H579" s="15" t="s">
        <v>20899</v>
      </c>
      <c r="I579" s="15" t="s">
        <v>20900</v>
      </c>
    </row>
    <row r="580">
      <c r="A580" s="15" t="s">
        <v>18007</v>
      </c>
      <c r="B580" s="15" t="s">
        <v>13607</v>
      </c>
      <c r="C580" s="15" t="s">
        <v>13608</v>
      </c>
      <c r="D580" s="15" t="s">
        <v>10900</v>
      </c>
      <c r="E580" s="14" t="s">
        <v>7067</v>
      </c>
      <c r="F580" s="15" t="s">
        <v>10901</v>
      </c>
      <c r="G580" s="14" t="s">
        <v>20901</v>
      </c>
      <c r="H580" s="15" t="s">
        <v>20902</v>
      </c>
      <c r="I580" s="15" t="s">
        <v>20903</v>
      </c>
    </row>
    <row r="581">
      <c r="D581" s="15" t="s">
        <v>10903</v>
      </c>
      <c r="E581" s="14" t="s">
        <v>7069</v>
      </c>
      <c r="F581" s="15" t="s">
        <v>10904</v>
      </c>
      <c r="G581" s="14" t="s">
        <v>20904</v>
      </c>
      <c r="H581" s="15" t="s">
        <v>20905</v>
      </c>
      <c r="I581" s="15" t="s">
        <v>20906</v>
      </c>
    </row>
    <row r="582">
      <c r="A582" s="15" t="s">
        <v>18008</v>
      </c>
      <c r="B582" s="15" t="s">
        <v>13611</v>
      </c>
      <c r="C582" s="15" t="s">
        <v>13608</v>
      </c>
      <c r="D582" s="15" t="s">
        <v>10906</v>
      </c>
      <c r="E582" s="14" t="s">
        <v>7071</v>
      </c>
      <c r="F582" s="15" t="s">
        <v>10907</v>
      </c>
      <c r="G582" s="14" t="s">
        <v>20907</v>
      </c>
      <c r="H582" s="15" t="s">
        <v>20908</v>
      </c>
      <c r="I582" s="15" t="s">
        <v>20909</v>
      </c>
    </row>
    <row r="583">
      <c r="A583" s="15" t="s">
        <v>18009</v>
      </c>
      <c r="B583" s="15" t="s">
        <v>13613</v>
      </c>
      <c r="C583" s="15" t="s">
        <v>13608</v>
      </c>
      <c r="D583" s="15" t="s">
        <v>10908</v>
      </c>
      <c r="E583" s="14" t="s">
        <v>7073</v>
      </c>
      <c r="F583" s="15" t="s">
        <v>10909</v>
      </c>
      <c r="G583" s="14" t="s">
        <v>20910</v>
      </c>
      <c r="H583" s="15" t="s">
        <v>20911</v>
      </c>
      <c r="I583" s="15" t="s">
        <v>20912</v>
      </c>
    </row>
    <row r="584">
      <c r="A584" s="15" t="s">
        <v>18010</v>
      </c>
      <c r="B584" s="15" t="s">
        <v>13615</v>
      </c>
      <c r="C584" s="15" t="s">
        <v>13616</v>
      </c>
      <c r="D584" s="15" t="s">
        <v>10911</v>
      </c>
      <c r="E584" s="14" t="s">
        <v>7075</v>
      </c>
      <c r="F584" s="15" t="s">
        <v>10912</v>
      </c>
      <c r="G584" s="14" t="s">
        <v>20913</v>
      </c>
      <c r="H584" s="15" t="s">
        <v>20914</v>
      </c>
      <c r="I584" s="15" t="s">
        <v>20915</v>
      </c>
    </row>
    <row r="585">
      <c r="E585" s="14" t="s">
        <v>7078</v>
      </c>
      <c r="F585" s="15" t="s">
        <v>10915</v>
      </c>
      <c r="G585" s="14" t="s">
        <v>20916</v>
      </c>
      <c r="H585" s="15" t="s">
        <v>20917</v>
      </c>
      <c r="I585" s="15" t="s">
        <v>20918</v>
      </c>
    </row>
    <row r="586">
      <c r="A586" s="15" t="s">
        <v>18011</v>
      </c>
      <c r="B586" s="15" t="s">
        <v>13618</v>
      </c>
      <c r="C586" s="15" t="s">
        <v>13619</v>
      </c>
      <c r="D586" s="15" t="s">
        <v>10914</v>
      </c>
      <c r="E586" s="14" t="s">
        <v>7080</v>
      </c>
      <c r="F586" s="15" t="s">
        <v>10918</v>
      </c>
      <c r="G586" s="14" t="s">
        <v>7080</v>
      </c>
      <c r="H586" s="15" t="s">
        <v>20919</v>
      </c>
      <c r="I586" s="15" t="s">
        <v>20920</v>
      </c>
    </row>
    <row r="587">
      <c r="A587" s="15" t="s">
        <v>18012</v>
      </c>
      <c r="B587" s="15" t="s">
        <v>13621</v>
      </c>
      <c r="C587" s="15" t="s">
        <v>13622</v>
      </c>
      <c r="D587" s="15" t="s">
        <v>10917</v>
      </c>
      <c r="E587" s="14" t="s">
        <v>7083</v>
      </c>
      <c r="F587" s="15" t="s">
        <v>10921</v>
      </c>
      <c r="G587" s="14" t="s">
        <v>7083</v>
      </c>
      <c r="H587" s="15" t="s">
        <v>20921</v>
      </c>
      <c r="I587" s="15" t="s">
        <v>20922</v>
      </c>
    </row>
    <row r="588">
      <c r="A588" s="15" t="s">
        <v>18013</v>
      </c>
      <c r="B588" s="15" t="s">
        <v>13624</v>
      </c>
      <c r="C588" s="15" t="s">
        <v>13625</v>
      </c>
      <c r="D588" s="15" t="s">
        <v>10920</v>
      </c>
      <c r="E588" s="14" t="s">
        <v>7086</v>
      </c>
      <c r="F588" s="15" t="s">
        <v>10925</v>
      </c>
      <c r="G588" s="14" t="s">
        <v>7086</v>
      </c>
      <c r="H588" s="15" t="s">
        <v>20923</v>
      </c>
      <c r="I588" s="15" t="s">
        <v>20924</v>
      </c>
    </row>
    <row r="589">
      <c r="A589" s="15" t="s">
        <v>18014</v>
      </c>
      <c r="B589" s="15" t="s">
        <v>13627</v>
      </c>
      <c r="C589" s="15" t="s">
        <v>13628</v>
      </c>
      <c r="D589" s="15" t="s">
        <v>10924</v>
      </c>
      <c r="E589" s="14" t="s">
        <v>7089</v>
      </c>
      <c r="F589" s="15" t="s">
        <v>10927</v>
      </c>
      <c r="G589" s="14" t="s">
        <v>7089</v>
      </c>
      <c r="H589" s="15" t="s">
        <v>20925</v>
      </c>
      <c r="I589" s="15" t="s">
        <v>20926</v>
      </c>
    </row>
    <row r="590">
      <c r="A590" s="15" t="s">
        <v>18015</v>
      </c>
      <c r="B590" s="15" t="s">
        <v>13629</v>
      </c>
      <c r="C590" s="15" t="s">
        <v>13630</v>
      </c>
      <c r="D590" s="15" t="s">
        <v>10926</v>
      </c>
      <c r="E590" s="14" t="s">
        <v>7092</v>
      </c>
      <c r="F590" s="15" t="s">
        <v>10930</v>
      </c>
      <c r="G590" s="14" t="s">
        <v>7092</v>
      </c>
      <c r="H590" s="15" t="s">
        <v>20927</v>
      </c>
      <c r="I590" s="15" t="s">
        <v>20928</v>
      </c>
    </row>
    <row r="591">
      <c r="A591" s="15" t="s">
        <v>18016</v>
      </c>
      <c r="B591" s="15" t="s">
        <v>13632</v>
      </c>
      <c r="C591" s="15" t="s">
        <v>13633</v>
      </c>
      <c r="D591" s="15" t="s">
        <v>10929</v>
      </c>
      <c r="E591" s="14" t="s">
        <v>7098</v>
      </c>
      <c r="F591" s="15" t="s">
        <v>10935</v>
      </c>
      <c r="G591" s="14" t="s">
        <v>7095</v>
      </c>
      <c r="H591" s="15" t="s">
        <v>20929</v>
      </c>
      <c r="I591" s="15" t="s">
        <v>20930</v>
      </c>
    </row>
    <row r="592">
      <c r="A592" s="15" t="s">
        <v>18017</v>
      </c>
      <c r="B592" s="15" t="s">
        <v>13635</v>
      </c>
      <c r="C592" s="15" t="s">
        <v>13636</v>
      </c>
      <c r="D592" s="15" t="s">
        <v>10934</v>
      </c>
      <c r="E592" s="16"/>
      <c r="G592" s="14" t="s">
        <v>7098</v>
      </c>
      <c r="H592" s="15" t="s">
        <v>20931</v>
      </c>
      <c r="I592" s="15" t="s">
        <v>20932</v>
      </c>
    </row>
    <row r="593">
      <c r="A593" s="15" t="s">
        <v>18018</v>
      </c>
      <c r="B593" s="15" t="s">
        <v>13638</v>
      </c>
      <c r="C593" s="15" t="s">
        <v>13639</v>
      </c>
      <c r="D593" s="15" t="s">
        <v>10938</v>
      </c>
      <c r="E593" s="14" t="s">
        <v>7102</v>
      </c>
      <c r="F593" s="15" t="s">
        <v>10939</v>
      </c>
      <c r="G593" s="14" t="s">
        <v>7102</v>
      </c>
      <c r="H593" s="15" t="s">
        <v>20933</v>
      </c>
      <c r="I593" s="15" t="s">
        <v>20934</v>
      </c>
    </row>
    <row r="594">
      <c r="A594" s="15" t="s">
        <v>18019</v>
      </c>
      <c r="B594" s="15" t="s">
        <v>13641</v>
      </c>
      <c r="C594" s="15" t="s">
        <v>13642</v>
      </c>
      <c r="D594" s="15" t="s">
        <v>10940</v>
      </c>
      <c r="E594" s="14" t="s">
        <v>7105</v>
      </c>
      <c r="F594" s="15" t="s">
        <v>10941</v>
      </c>
      <c r="G594" s="14" t="s">
        <v>7105</v>
      </c>
      <c r="H594" s="15" t="s">
        <v>20935</v>
      </c>
      <c r="I594" s="15" t="s">
        <v>20936</v>
      </c>
    </row>
    <row r="595">
      <c r="A595" s="15" t="s">
        <v>18020</v>
      </c>
      <c r="B595" s="15" t="s">
        <v>13644</v>
      </c>
      <c r="C595" s="15" t="s">
        <v>13645</v>
      </c>
      <c r="D595" s="15" t="s">
        <v>10943</v>
      </c>
      <c r="E595" s="14" t="s">
        <v>7108</v>
      </c>
      <c r="F595" s="15" t="s">
        <v>10944</v>
      </c>
      <c r="G595" s="14" t="s">
        <v>7108</v>
      </c>
      <c r="H595" s="15" t="s">
        <v>20937</v>
      </c>
      <c r="I595" s="15" t="s">
        <v>20938</v>
      </c>
    </row>
    <row r="596">
      <c r="A596" s="15" t="s">
        <v>18021</v>
      </c>
      <c r="B596" s="15" t="s">
        <v>13647</v>
      </c>
      <c r="C596" s="15" t="s">
        <v>13648</v>
      </c>
      <c r="D596" s="15" t="s">
        <v>10946</v>
      </c>
      <c r="E596" s="14" t="s">
        <v>7110</v>
      </c>
      <c r="F596" s="15" t="s">
        <v>10947</v>
      </c>
      <c r="G596" s="14" t="s">
        <v>7110</v>
      </c>
      <c r="H596" s="15" t="s">
        <v>20939</v>
      </c>
      <c r="I596" s="15" t="s">
        <v>20940</v>
      </c>
    </row>
    <row r="597">
      <c r="A597" s="15" t="s">
        <v>18022</v>
      </c>
      <c r="B597" s="15" t="s">
        <v>13650</v>
      </c>
      <c r="C597" s="15" t="s">
        <v>13651</v>
      </c>
      <c r="D597" s="15" t="s">
        <v>10949</v>
      </c>
      <c r="E597" s="14" t="s">
        <v>7113</v>
      </c>
      <c r="F597" s="15" t="s">
        <v>10950</v>
      </c>
      <c r="G597" s="14" t="s">
        <v>7113</v>
      </c>
      <c r="H597" s="15" t="s">
        <v>20941</v>
      </c>
      <c r="I597" s="15" t="s">
        <v>20942</v>
      </c>
    </row>
    <row r="598">
      <c r="A598" s="15" t="s">
        <v>18023</v>
      </c>
      <c r="B598" s="15" t="s">
        <v>13653</v>
      </c>
      <c r="C598" s="15" t="s">
        <v>13654</v>
      </c>
      <c r="D598" s="15" t="s">
        <v>10951</v>
      </c>
      <c r="E598" s="14" t="s">
        <v>7116</v>
      </c>
      <c r="F598" s="15" t="s">
        <v>10952</v>
      </c>
      <c r="G598" s="14" t="s">
        <v>7116</v>
      </c>
      <c r="H598" s="15" t="s">
        <v>20943</v>
      </c>
      <c r="I598" s="15" t="s">
        <v>20944</v>
      </c>
    </row>
    <row r="599">
      <c r="A599" s="15" t="s">
        <v>18024</v>
      </c>
      <c r="B599" s="15" t="s">
        <v>13656</v>
      </c>
      <c r="C599" s="15" t="s">
        <v>13657</v>
      </c>
      <c r="D599" s="15" t="s">
        <v>10954</v>
      </c>
      <c r="E599" s="14" t="s">
        <v>7119</v>
      </c>
      <c r="F599" s="15" t="s">
        <v>10955</v>
      </c>
      <c r="G599" s="14" t="s">
        <v>7119</v>
      </c>
      <c r="H599" s="15" t="s">
        <v>20945</v>
      </c>
      <c r="I599" s="15" t="s">
        <v>20946</v>
      </c>
    </row>
    <row r="600">
      <c r="A600" s="15" t="s">
        <v>18025</v>
      </c>
      <c r="B600" s="15" t="s">
        <v>13659</v>
      </c>
      <c r="C600" s="15" t="s">
        <v>13660</v>
      </c>
      <c r="D600" s="15" t="s">
        <v>10957</v>
      </c>
      <c r="E600" s="14" t="s">
        <v>7121</v>
      </c>
      <c r="F600" s="15" t="s">
        <v>10958</v>
      </c>
      <c r="G600" s="14" t="s">
        <v>7121</v>
      </c>
      <c r="H600" s="15" t="s">
        <v>20947</v>
      </c>
      <c r="I600" s="15" t="s">
        <v>20948</v>
      </c>
    </row>
    <row r="601">
      <c r="D601" s="15" t="s">
        <v>10960</v>
      </c>
      <c r="E601" s="14" t="s">
        <v>10961</v>
      </c>
      <c r="F601" s="15" t="s">
        <v>10962</v>
      </c>
    </row>
    <row r="602">
      <c r="A602" s="15" t="s">
        <v>18026</v>
      </c>
      <c r="B602" s="15" t="s">
        <v>13663</v>
      </c>
      <c r="C602" s="15" t="s">
        <v>13664</v>
      </c>
      <c r="D602" s="15" t="s">
        <v>10964</v>
      </c>
      <c r="E602" s="14" t="s">
        <v>7126</v>
      </c>
      <c r="F602" s="15" t="s">
        <v>10965</v>
      </c>
      <c r="G602" s="14" t="s">
        <v>7126</v>
      </c>
      <c r="H602" s="15" t="s">
        <v>20949</v>
      </c>
      <c r="I602" s="15" t="s">
        <v>20950</v>
      </c>
    </row>
    <row r="603">
      <c r="A603" s="15" t="s">
        <v>18027</v>
      </c>
      <c r="B603" s="15" t="s">
        <v>13666</v>
      </c>
      <c r="C603" s="15" t="s">
        <v>13667</v>
      </c>
      <c r="D603" s="15" t="s">
        <v>10967</v>
      </c>
      <c r="E603" s="14" t="s">
        <v>7129</v>
      </c>
      <c r="F603" s="15" t="s">
        <v>10968</v>
      </c>
      <c r="G603" s="14" t="s">
        <v>7129</v>
      </c>
      <c r="H603" s="15" t="s">
        <v>20951</v>
      </c>
      <c r="I603" s="15" t="s">
        <v>20952</v>
      </c>
    </row>
    <row r="604">
      <c r="A604" s="15" t="s">
        <v>18028</v>
      </c>
      <c r="B604" s="15" t="s">
        <v>13669</v>
      </c>
      <c r="C604" s="15" t="s">
        <v>10971</v>
      </c>
      <c r="D604" s="15" t="s">
        <v>10970</v>
      </c>
      <c r="E604" s="14" t="s">
        <v>7132</v>
      </c>
      <c r="F604" s="15" t="s">
        <v>10971</v>
      </c>
      <c r="G604" s="14" t="s">
        <v>7132</v>
      </c>
      <c r="H604" s="15" t="s">
        <v>20953</v>
      </c>
      <c r="I604" s="15" t="s">
        <v>20954</v>
      </c>
    </row>
    <row r="605">
      <c r="A605" s="15" t="s">
        <v>18029</v>
      </c>
      <c r="B605" s="15" t="s">
        <v>13671</v>
      </c>
      <c r="C605" s="15" t="s">
        <v>10974</v>
      </c>
      <c r="D605" s="15" t="s">
        <v>10973</v>
      </c>
      <c r="E605" s="14" t="s">
        <v>7135</v>
      </c>
      <c r="F605" s="15" t="s">
        <v>10974</v>
      </c>
      <c r="G605" s="14" t="s">
        <v>7135</v>
      </c>
      <c r="H605" s="15" t="s">
        <v>20955</v>
      </c>
      <c r="I605" s="15" t="s">
        <v>20956</v>
      </c>
    </row>
    <row r="606">
      <c r="A606" s="15" t="s">
        <v>18030</v>
      </c>
      <c r="B606" s="15" t="s">
        <v>13673</v>
      </c>
      <c r="C606" s="15" t="s">
        <v>13674</v>
      </c>
      <c r="D606" s="15" t="s">
        <v>10976</v>
      </c>
      <c r="E606" s="14" t="s">
        <v>7137</v>
      </c>
      <c r="F606" s="15" t="s">
        <v>10977</v>
      </c>
      <c r="G606" s="14" t="s">
        <v>7137</v>
      </c>
      <c r="H606" s="15" t="s">
        <v>20957</v>
      </c>
      <c r="I606" s="15" t="s">
        <v>20958</v>
      </c>
    </row>
    <row r="607">
      <c r="A607" s="15" t="s">
        <v>18031</v>
      </c>
      <c r="B607" s="15" t="s">
        <v>13676</v>
      </c>
      <c r="C607" s="15" t="s">
        <v>13677</v>
      </c>
      <c r="D607" s="15" t="s">
        <v>10979</v>
      </c>
      <c r="E607" s="14" t="s">
        <v>7140</v>
      </c>
      <c r="F607" s="15" t="s">
        <v>10980</v>
      </c>
      <c r="G607" s="14" t="s">
        <v>7140</v>
      </c>
      <c r="H607" s="15" t="s">
        <v>20959</v>
      </c>
      <c r="I607" s="15" t="s">
        <v>20960</v>
      </c>
    </row>
    <row r="608">
      <c r="A608" s="15" t="s">
        <v>18032</v>
      </c>
      <c r="B608" s="15" t="s">
        <v>13679</v>
      </c>
      <c r="C608" s="15" t="s">
        <v>13680</v>
      </c>
      <c r="D608" s="15" t="s">
        <v>10982</v>
      </c>
      <c r="E608" s="14" t="s">
        <v>7142</v>
      </c>
      <c r="F608" s="15" t="s">
        <v>10983</v>
      </c>
      <c r="G608" s="14" t="s">
        <v>7142</v>
      </c>
      <c r="H608" s="15" t="s">
        <v>20961</v>
      </c>
      <c r="I608" s="15" t="s">
        <v>20962</v>
      </c>
    </row>
    <row r="609">
      <c r="A609" s="15" t="s">
        <v>18033</v>
      </c>
      <c r="B609" s="15" t="s">
        <v>13682</v>
      </c>
      <c r="C609" s="15" t="s">
        <v>13683</v>
      </c>
      <c r="D609" s="15" t="s">
        <v>10985</v>
      </c>
      <c r="E609" s="14" t="s">
        <v>7145</v>
      </c>
      <c r="F609" s="15" t="s">
        <v>10986</v>
      </c>
      <c r="G609" s="14" t="s">
        <v>7145</v>
      </c>
      <c r="H609" s="15" t="s">
        <v>20963</v>
      </c>
      <c r="I609" s="15" t="s">
        <v>20964</v>
      </c>
    </row>
    <row r="610">
      <c r="A610" s="15" t="s">
        <v>18034</v>
      </c>
      <c r="B610" s="15" t="s">
        <v>13684</v>
      </c>
      <c r="C610" s="15" t="s">
        <v>13685</v>
      </c>
      <c r="D610" s="15" t="s">
        <v>10988</v>
      </c>
      <c r="E610" s="14" t="s">
        <v>7147</v>
      </c>
      <c r="F610" s="15" t="s">
        <v>10989</v>
      </c>
      <c r="G610" s="14" t="s">
        <v>7147</v>
      </c>
      <c r="H610" s="15" t="s">
        <v>20965</v>
      </c>
      <c r="I610" s="15" t="s">
        <v>20966</v>
      </c>
    </row>
    <row r="611">
      <c r="A611" s="15" t="s">
        <v>18035</v>
      </c>
      <c r="B611" s="15" t="s">
        <v>13686</v>
      </c>
      <c r="C611" s="15" t="s">
        <v>13685</v>
      </c>
      <c r="D611" s="15" t="s">
        <v>10991</v>
      </c>
      <c r="E611" s="14" t="s">
        <v>7149</v>
      </c>
      <c r="F611" s="15" t="s">
        <v>10992</v>
      </c>
      <c r="G611" s="14" t="s">
        <v>7149</v>
      </c>
      <c r="H611" s="15" t="s">
        <v>20967</v>
      </c>
      <c r="I611" s="15" t="s">
        <v>20966</v>
      </c>
    </row>
    <row r="612">
      <c r="A612" s="15" t="s">
        <v>18036</v>
      </c>
      <c r="B612" s="15" t="s">
        <v>13688</v>
      </c>
      <c r="C612" s="15" t="s">
        <v>13689</v>
      </c>
      <c r="D612" s="15" t="s">
        <v>10993</v>
      </c>
      <c r="E612" s="14" t="s">
        <v>7151</v>
      </c>
      <c r="F612" s="15" t="s">
        <v>10994</v>
      </c>
      <c r="G612" s="14" t="s">
        <v>7151</v>
      </c>
      <c r="H612" s="15" t="s">
        <v>20968</v>
      </c>
      <c r="I612" s="15" t="s">
        <v>20969</v>
      </c>
    </row>
    <row r="613">
      <c r="A613" s="15" t="s">
        <v>18037</v>
      </c>
      <c r="B613" s="15" t="s">
        <v>13691</v>
      </c>
      <c r="C613" s="15" t="s">
        <v>10997</v>
      </c>
      <c r="D613" s="15" t="s">
        <v>10996</v>
      </c>
      <c r="E613" s="14" t="s">
        <v>7154</v>
      </c>
      <c r="F613" s="15" t="s">
        <v>10997</v>
      </c>
      <c r="G613" s="14" t="s">
        <v>7154</v>
      </c>
      <c r="H613" s="15" t="s">
        <v>20970</v>
      </c>
      <c r="I613" s="15" t="s">
        <v>20971</v>
      </c>
    </row>
    <row r="614">
      <c r="A614" s="15" t="s">
        <v>18038</v>
      </c>
      <c r="B614" s="15" t="s">
        <v>13693</v>
      </c>
      <c r="C614" s="15" t="s">
        <v>13694</v>
      </c>
      <c r="D614" s="15" t="s">
        <v>10999</v>
      </c>
      <c r="E614" s="14" t="s">
        <v>7157</v>
      </c>
      <c r="F614" s="15" t="s">
        <v>11000</v>
      </c>
      <c r="G614" s="14" t="s">
        <v>7157</v>
      </c>
      <c r="H614" s="15" t="s">
        <v>20972</v>
      </c>
      <c r="I614" s="15" t="s">
        <v>20973</v>
      </c>
    </row>
    <row r="615">
      <c r="D615" s="15" t="s">
        <v>11001</v>
      </c>
      <c r="E615" s="14" t="s">
        <v>7159</v>
      </c>
      <c r="F615" s="15" t="s">
        <v>11002</v>
      </c>
      <c r="J615" s="15" t="s">
        <v>19870</v>
      </c>
    </row>
    <row r="616">
      <c r="A616" s="15" t="s">
        <v>18039</v>
      </c>
      <c r="B616" s="15" t="s">
        <v>13697</v>
      </c>
      <c r="C616" s="15" t="s">
        <v>13698</v>
      </c>
      <c r="D616" s="15" t="s">
        <v>11004</v>
      </c>
      <c r="E616" s="14" t="s">
        <v>7162</v>
      </c>
      <c r="F616" s="15" t="s">
        <v>11005</v>
      </c>
      <c r="G616" s="14" t="s">
        <v>7162</v>
      </c>
      <c r="H616" s="15" t="s">
        <v>20974</v>
      </c>
      <c r="I616" s="15" t="s">
        <v>20975</v>
      </c>
    </row>
    <row r="617">
      <c r="A617" s="15" t="s">
        <v>18040</v>
      </c>
      <c r="B617" s="15" t="s">
        <v>13699</v>
      </c>
      <c r="C617" s="15" t="s">
        <v>13700</v>
      </c>
      <c r="D617" s="15" t="s">
        <v>11007</v>
      </c>
      <c r="E617" s="14" t="s">
        <v>7164</v>
      </c>
      <c r="F617" s="15" t="s">
        <v>11008</v>
      </c>
      <c r="G617" s="14" t="s">
        <v>7164</v>
      </c>
      <c r="H617" s="15" t="s">
        <v>20976</v>
      </c>
      <c r="I617" s="15" t="s">
        <v>20977</v>
      </c>
    </row>
    <row r="618">
      <c r="A618" s="15" t="s">
        <v>18041</v>
      </c>
      <c r="B618" s="15" t="s">
        <v>13701</v>
      </c>
      <c r="C618" s="15" t="s">
        <v>13702</v>
      </c>
      <c r="D618" s="15" t="s">
        <v>11010</v>
      </c>
      <c r="E618" s="14" t="s">
        <v>7166</v>
      </c>
      <c r="F618" s="15" t="s">
        <v>11011</v>
      </c>
      <c r="G618" s="14" t="s">
        <v>7166</v>
      </c>
      <c r="H618" s="15" t="s">
        <v>20978</v>
      </c>
      <c r="I618" s="15" t="s">
        <v>20979</v>
      </c>
    </row>
    <row r="619">
      <c r="A619" s="15" t="s">
        <v>18042</v>
      </c>
      <c r="B619" s="15" t="s">
        <v>13703</v>
      </c>
      <c r="C619" s="15" t="s">
        <v>13704</v>
      </c>
      <c r="E619" s="16"/>
    </row>
    <row r="620">
      <c r="A620" s="15" t="s">
        <v>18043</v>
      </c>
      <c r="B620" s="15" t="s">
        <v>13706</v>
      </c>
      <c r="C620" s="15" t="s">
        <v>13707</v>
      </c>
      <c r="D620" s="15" t="s">
        <v>11014</v>
      </c>
      <c r="E620" s="14" t="s">
        <v>7168</v>
      </c>
      <c r="F620" s="15" t="s">
        <v>11015</v>
      </c>
      <c r="G620" s="14" t="s">
        <v>7168</v>
      </c>
      <c r="H620" s="15" t="s">
        <v>20980</v>
      </c>
      <c r="I620" s="15" t="s">
        <v>3684</v>
      </c>
    </row>
    <row r="621">
      <c r="A621" s="15" t="s">
        <v>18044</v>
      </c>
      <c r="B621" s="15" t="s">
        <v>13709</v>
      </c>
      <c r="C621" s="15" t="s">
        <v>13710</v>
      </c>
      <c r="D621" s="15" t="s">
        <v>11017</v>
      </c>
      <c r="E621" s="14" t="s">
        <v>7171</v>
      </c>
      <c r="F621" s="15" t="s">
        <v>11018</v>
      </c>
      <c r="G621" s="14" t="s">
        <v>7171</v>
      </c>
      <c r="H621" s="15" t="s">
        <v>20981</v>
      </c>
      <c r="I621" s="15" t="s">
        <v>20982</v>
      </c>
    </row>
    <row r="622">
      <c r="A622" s="15" t="s">
        <v>18045</v>
      </c>
      <c r="B622" s="15" t="s">
        <v>13712</v>
      </c>
      <c r="C622" s="15" t="s">
        <v>13713</v>
      </c>
      <c r="D622" s="15" t="s">
        <v>11019</v>
      </c>
      <c r="E622" s="14" t="s">
        <v>7173</v>
      </c>
      <c r="F622" s="15" t="s">
        <v>11020</v>
      </c>
      <c r="G622" s="14" t="s">
        <v>7173</v>
      </c>
      <c r="H622" s="15" t="s">
        <v>20983</v>
      </c>
      <c r="I622" s="15" t="s">
        <v>20984</v>
      </c>
    </row>
    <row r="623">
      <c r="A623" s="15" t="s">
        <v>18046</v>
      </c>
      <c r="B623" s="15" t="s">
        <v>3700</v>
      </c>
      <c r="C623" s="15" t="s">
        <v>13715</v>
      </c>
      <c r="D623" s="15" t="s">
        <v>11021</v>
      </c>
      <c r="E623" s="14" t="s">
        <v>7175</v>
      </c>
      <c r="F623" s="15" t="s">
        <v>11022</v>
      </c>
      <c r="G623" s="14" t="s">
        <v>7175</v>
      </c>
      <c r="H623" s="15" t="s">
        <v>20985</v>
      </c>
      <c r="I623" s="15" t="s">
        <v>20986</v>
      </c>
    </row>
    <row r="624">
      <c r="A624" s="15" t="s">
        <v>18047</v>
      </c>
      <c r="B624" s="15" t="s">
        <v>13717</v>
      </c>
      <c r="C624" s="15" t="s">
        <v>13718</v>
      </c>
      <c r="D624" s="15" t="s">
        <v>11023</v>
      </c>
      <c r="E624" s="14" t="s">
        <v>7178</v>
      </c>
      <c r="F624" s="15" t="s">
        <v>11024</v>
      </c>
      <c r="G624" s="14" t="s">
        <v>7178</v>
      </c>
      <c r="H624" s="15" t="s">
        <v>20987</v>
      </c>
      <c r="I624" s="15" t="s">
        <v>20988</v>
      </c>
    </row>
    <row r="625">
      <c r="A625" s="15" t="s">
        <v>18048</v>
      </c>
      <c r="B625" s="15" t="s">
        <v>13720</v>
      </c>
      <c r="C625" s="15" t="s">
        <v>13721</v>
      </c>
      <c r="D625" s="15" t="s">
        <v>11026</v>
      </c>
      <c r="E625" s="14" t="s">
        <v>7181</v>
      </c>
      <c r="F625" s="15" t="s">
        <v>11027</v>
      </c>
      <c r="G625" s="14" t="s">
        <v>7181</v>
      </c>
      <c r="H625" s="15" t="s">
        <v>20989</v>
      </c>
      <c r="I625" s="15" t="s">
        <v>20990</v>
      </c>
    </row>
    <row r="626">
      <c r="A626" s="15" t="s">
        <v>18049</v>
      </c>
      <c r="B626" s="15" t="s">
        <v>13724</v>
      </c>
      <c r="C626" s="15" t="s">
        <v>13725</v>
      </c>
      <c r="D626" s="15" t="s">
        <v>11029</v>
      </c>
      <c r="E626" s="14" t="s">
        <v>7183</v>
      </c>
      <c r="F626" s="15" t="s">
        <v>11030</v>
      </c>
      <c r="G626" s="14" t="s">
        <v>7183</v>
      </c>
      <c r="H626" s="15" t="s">
        <v>20991</v>
      </c>
      <c r="I626" s="15" t="s">
        <v>20992</v>
      </c>
    </row>
    <row r="627">
      <c r="A627" s="15" t="s">
        <v>18050</v>
      </c>
      <c r="B627" s="15" t="s">
        <v>13727</v>
      </c>
      <c r="C627" s="15" t="s">
        <v>13728</v>
      </c>
      <c r="D627" s="15" t="s">
        <v>11032</v>
      </c>
      <c r="E627" s="14" t="s">
        <v>7186</v>
      </c>
      <c r="F627" s="15" t="s">
        <v>11033</v>
      </c>
      <c r="G627" s="14" t="s">
        <v>7186</v>
      </c>
      <c r="H627" s="15" t="s">
        <v>20993</v>
      </c>
      <c r="I627" s="15" t="s">
        <v>3725</v>
      </c>
    </row>
    <row r="628">
      <c r="A628" s="15" t="s">
        <v>18051</v>
      </c>
      <c r="B628" s="15" t="s">
        <v>13730</v>
      </c>
      <c r="C628" s="15" t="s">
        <v>13731</v>
      </c>
      <c r="D628" s="15" t="s">
        <v>11034</v>
      </c>
      <c r="E628" s="14" t="s">
        <v>7188</v>
      </c>
      <c r="F628" s="15" t="s">
        <v>11035</v>
      </c>
      <c r="G628" s="14" t="s">
        <v>7188</v>
      </c>
      <c r="H628" s="15" t="s">
        <v>20994</v>
      </c>
      <c r="I628" s="15" t="s">
        <v>20995</v>
      </c>
    </row>
    <row r="629">
      <c r="A629" s="15" t="s">
        <v>18052</v>
      </c>
      <c r="B629" s="15" t="s">
        <v>13733</v>
      </c>
      <c r="C629" s="15" t="s">
        <v>13734</v>
      </c>
      <c r="D629" s="15" t="s">
        <v>11037</v>
      </c>
      <c r="E629" s="14" t="s">
        <v>7191</v>
      </c>
      <c r="F629" s="15" t="s">
        <v>11038</v>
      </c>
      <c r="G629" s="14" t="s">
        <v>7191</v>
      </c>
      <c r="H629" s="15" t="s">
        <v>20996</v>
      </c>
      <c r="I629" s="15" t="s">
        <v>20997</v>
      </c>
    </row>
    <row r="630">
      <c r="A630" s="15" t="s">
        <v>18053</v>
      </c>
      <c r="B630" s="15" t="s">
        <v>12497</v>
      </c>
      <c r="C630" s="15" t="s">
        <v>13736</v>
      </c>
      <c r="D630" s="15" t="s">
        <v>11040</v>
      </c>
      <c r="E630" s="14" t="s">
        <v>7194</v>
      </c>
      <c r="F630" s="15" t="s">
        <v>11041</v>
      </c>
      <c r="G630" s="14" t="s">
        <v>7194</v>
      </c>
      <c r="H630" s="15" t="s">
        <v>20998</v>
      </c>
      <c r="I630" s="15" t="s">
        <v>20106</v>
      </c>
    </row>
    <row r="631">
      <c r="A631" s="15" t="s">
        <v>18054</v>
      </c>
      <c r="B631" s="15" t="s">
        <v>13738</v>
      </c>
      <c r="C631" s="15" t="s">
        <v>13739</v>
      </c>
      <c r="D631" s="15" t="s">
        <v>11043</v>
      </c>
      <c r="E631" s="14" t="s">
        <v>7197</v>
      </c>
      <c r="F631" s="15" t="s">
        <v>11044</v>
      </c>
      <c r="J631" s="15" t="s">
        <v>19870</v>
      </c>
    </row>
    <row r="632">
      <c r="A632" s="15" t="s">
        <v>18055</v>
      </c>
      <c r="B632" s="15" t="s">
        <v>3752</v>
      </c>
      <c r="C632" s="15" t="s">
        <v>13741</v>
      </c>
      <c r="D632" s="15" t="s">
        <v>11046</v>
      </c>
      <c r="E632" s="14" t="s">
        <v>7199</v>
      </c>
      <c r="F632" s="15" t="s">
        <v>11047</v>
      </c>
      <c r="G632" s="14" t="s">
        <v>7199</v>
      </c>
      <c r="H632" s="15" t="s">
        <v>20999</v>
      </c>
      <c r="I632" s="15" t="s">
        <v>3753</v>
      </c>
    </row>
    <row r="633">
      <c r="A633" s="15" t="s">
        <v>18056</v>
      </c>
      <c r="B633" s="15" t="s">
        <v>13743</v>
      </c>
      <c r="C633" s="15" t="s">
        <v>13744</v>
      </c>
      <c r="D633" s="15" t="s">
        <v>11049</v>
      </c>
      <c r="E633" s="14" t="s">
        <v>7201</v>
      </c>
      <c r="F633" s="15" t="s">
        <v>11050</v>
      </c>
      <c r="G633" s="14" t="s">
        <v>7201</v>
      </c>
      <c r="H633" s="15" t="s">
        <v>21000</v>
      </c>
      <c r="I633" s="15" t="s">
        <v>21001</v>
      </c>
    </row>
    <row r="634">
      <c r="A634" s="15" t="s">
        <v>18057</v>
      </c>
      <c r="B634" s="15" t="s">
        <v>13745</v>
      </c>
      <c r="C634" s="15" t="s">
        <v>13746</v>
      </c>
      <c r="D634" s="15" t="s">
        <v>11052</v>
      </c>
      <c r="E634" s="14" t="s">
        <v>7204</v>
      </c>
      <c r="F634" s="15" t="s">
        <v>11053</v>
      </c>
      <c r="G634" s="14" t="s">
        <v>7204</v>
      </c>
      <c r="H634" s="15" t="s">
        <v>21002</v>
      </c>
      <c r="I634" s="15" t="s">
        <v>21003</v>
      </c>
    </row>
    <row r="635">
      <c r="A635" s="15" t="s">
        <v>18058</v>
      </c>
      <c r="B635" s="15" t="s">
        <v>13748</v>
      </c>
      <c r="C635" s="15" t="s">
        <v>13749</v>
      </c>
      <c r="D635" s="15" t="s">
        <v>11055</v>
      </c>
      <c r="E635" s="14" t="s">
        <v>7206</v>
      </c>
      <c r="F635" s="15" t="s">
        <v>11056</v>
      </c>
      <c r="G635" s="14" t="s">
        <v>7206</v>
      </c>
      <c r="H635" s="15" t="s">
        <v>21004</v>
      </c>
      <c r="I635" s="15" t="s">
        <v>21005</v>
      </c>
    </row>
    <row r="636">
      <c r="A636" s="15" t="s">
        <v>18059</v>
      </c>
      <c r="B636" s="15" t="s">
        <v>13751</v>
      </c>
      <c r="C636" s="15" t="s">
        <v>13752</v>
      </c>
      <c r="D636" s="15" t="s">
        <v>11058</v>
      </c>
      <c r="E636" s="14" t="s">
        <v>7209</v>
      </c>
      <c r="F636" s="15" t="s">
        <v>11059</v>
      </c>
      <c r="G636" s="14" t="s">
        <v>7209</v>
      </c>
      <c r="H636" s="15" t="s">
        <v>21006</v>
      </c>
      <c r="I636" s="15" t="s">
        <v>21007</v>
      </c>
    </row>
    <row r="637">
      <c r="A637" s="15" t="s">
        <v>18060</v>
      </c>
      <c r="B637" s="15" t="s">
        <v>13754</v>
      </c>
      <c r="C637" s="15" t="s">
        <v>13755</v>
      </c>
      <c r="D637" s="15" t="s">
        <v>11061</v>
      </c>
      <c r="E637" s="14" t="s">
        <v>7212</v>
      </c>
      <c r="F637" s="15" t="s">
        <v>11062</v>
      </c>
      <c r="J637" s="15" t="s">
        <v>19870</v>
      </c>
    </row>
    <row r="638">
      <c r="A638" s="15" t="s">
        <v>18061</v>
      </c>
      <c r="B638" s="15" t="s">
        <v>12850</v>
      </c>
      <c r="C638" s="15" t="s">
        <v>10099</v>
      </c>
      <c r="D638" s="15" t="s">
        <v>11064</v>
      </c>
      <c r="E638" s="14" t="s">
        <v>7214</v>
      </c>
      <c r="F638" s="15" t="s">
        <v>11065</v>
      </c>
      <c r="J638" s="15" t="s">
        <v>19870</v>
      </c>
    </row>
    <row r="639">
      <c r="A639" s="15" t="s">
        <v>18062</v>
      </c>
      <c r="B639" s="15" t="s">
        <v>13758</v>
      </c>
      <c r="C639" s="15" t="s">
        <v>13759</v>
      </c>
      <c r="D639" s="15" t="s">
        <v>11066</v>
      </c>
      <c r="E639" s="14" t="s">
        <v>7217</v>
      </c>
      <c r="F639" s="15" t="s">
        <v>11067</v>
      </c>
      <c r="G639" s="14" t="s">
        <v>7217</v>
      </c>
      <c r="H639" s="15" t="s">
        <v>21008</v>
      </c>
      <c r="I639" s="15" t="s">
        <v>19880</v>
      </c>
    </row>
    <row r="640">
      <c r="A640" s="15" t="s">
        <v>18063</v>
      </c>
      <c r="B640" s="15" t="s">
        <v>13761</v>
      </c>
      <c r="C640" s="15" t="s">
        <v>13762</v>
      </c>
      <c r="D640" s="15" t="s">
        <v>11069</v>
      </c>
      <c r="E640" s="14" t="s">
        <v>7219</v>
      </c>
      <c r="F640" s="15" t="s">
        <v>11070</v>
      </c>
      <c r="G640" s="14" t="s">
        <v>7219</v>
      </c>
      <c r="H640" s="15" t="s">
        <v>21009</v>
      </c>
      <c r="I640" s="15" t="s">
        <v>21010</v>
      </c>
    </row>
    <row r="641">
      <c r="A641" s="15" t="s">
        <v>18064</v>
      </c>
      <c r="B641" s="15" t="s">
        <v>13764</v>
      </c>
      <c r="C641" s="15" t="s">
        <v>11073</v>
      </c>
      <c r="D641" s="15" t="s">
        <v>11072</v>
      </c>
      <c r="E641" s="14" t="s">
        <v>7222</v>
      </c>
      <c r="F641" s="15" t="s">
        <v>11073</v>
      </c>
      <c r="G641" s="14" t="s">
        <v>7222</v>
      </c>
      <c r="H641" s="15" t="s">
        <v>21011</v>
      </c>
      <c r="I641" s="15" t="s">
        <v>21012</v>
      </c>
    </row>
    <row r="642">
      <c r="A642" s="15" t="s">
        <v>18065</v>
      </c>
      <c r="B642" s="15" t="s">
        <v>13766</v>
      </c>
      <c r="C642" s="15" t="s">
        <v>13767</v>
      </c>
      <c r="D642" s="15" t="s">
        <v>11075</v>
      </c>
      <c r="E642" s="14" t="s">
        <v>7225</v>
      </c>
      <c r="F642" s="15" t="s">
        <v>11076</v>
      </c>
      <c r="G642" s="14" t="s">
        <v>7225</v>
      </c>
      <c r="H642" s="15" t="s">
        <v>21013</v>
      </c>
      <c r="I642" s="15" t="s">
        <v>21014</v>
      </c>
    </row>
    <row r="643">
      <c r="A643" s="15" t="s">
        <v>18066</v>
      </c>
      <c r="B643" s="15" t="s">
        <v>13769</v>
      </c>
      <c r="C643" s="15" t="s">
        <v>13770</v>
      </c>
      <c r="D643" s="15" t="s">
        <v>11078</v>
      </c>
      <c r="E643" s="14" t="s">
        <v>7228</v>
      </c>
      <c r="F643" s="15" t="s">
        <v>11079</v>
      </c>
      <c r="G643" s="14" t="s">
        <v>7228</v>
      </c>
      <c r="H643" s="15" t="s">
        <v>21015</v>
      </c>
      <c r="I643" s="15" t="s">
        <v>21016</v>
      </c>
    </row>
    <row r="644">
      <c r="A644" s="15" t="s">
        <v>18067</v>
      </c>
      <c r="B644" s="15" t="s">
        <v>13772</v>
      </c>
      <c r="C644" s="15" t="s">
        <v>13773</v>
      </c>
      <c r="D644" s="15" t="s">
        <v>11081</v>
      </c>
      <c r="E644" s="14" t="s">
        <v>7230</v>
      </c>
      <c r="F644" s="15" t="s">
        <v>11082</v>
      </c>
      <c r="G644" s="14" t="s">
        <v>7230</v>
      </c>
      <c r="H644" s="15" t="s">
        <v>21017</v>
      </c>
      <c r="I644" s="15" t="s">
        <v>21018</v>
      </c>
    </row>
    <row r="645">
      <c r="D645" s="15" t="s">
        <v>11084</v>
      </c>
      <c r="E645" s="14" t="s">
        <v>7232</v>
      </c>
      <c r="F645" s="15" t="s">
        <v>11085</v>
      </c>
      <c r="G645" s="14" t="s">
        <v>7232</v>
      </c>
      <c r="H645" s="15" t="s">
        <v>21019</v>
      </c>
      <c r="I645" s="15" t="s">
        <v>21020</v>
      </c>
    </row>
    <row r="646">
      <c r="A646" s="15" t="s">
        <v>18068</v>
      </c>
      <c r="B646" s="15" t="s">
        <v>13776</v>
      </c>
      <c r="C646" s="15" t="s">
        <v>13777</v>
      </c>
      <c r="D646" s="15" t="s">
        <v>11087</v>
      </c>
      <c r="E646" s="14" t="s">
        <v>7235</v>
      </c>
      <c r="F646" s="15" t="s">
        <v>11088</v>
      </c>
      <c r="G646" s="14" t="s">
        <v>7235</v>
      </c>
      <c r="H646" s="15" t="s">
        <v>21021</v>
      </c>
      <c r="I646" s="15" t="s">
        <v>21022</v>
      </c>
    </row>
    <row r="647">
      <c r="A647" s="15" t="s">
        <v>18069</v>
      </c>
      <c r="B647" s="15" t="s">
        <v>13780</v>
      </c>
      <c r="C647" s="15" t="s">
        <v>13781</v>
      </c>
      <c r="D647" s="15" t="s">
        <v>11090</v>
      </c>
      <c r="E647" s="14" t="s">
        <v>7238</v>
      </c>
      <c r="F647" s="15" t="s">
        <v>11091</v>
      </c>
      <c r="G647" s="14" t="s">
        <v>7238</v>
      </c>
      <c r="H647" s="15" t="s">
        <v>21023</v>
      </c>
      <c r="I647" s="15" t="s">
        <v>21024</v>
      </c>
    </row>
    <row r="648">
      <c r="A648" s="15" t="s">
        <v>18070</v>
      </c>
      <c r="B648" s="15" t="s">
        <v>13783</v>
      </c>
      <c r="C648" s="15" t="s">
        <v>13784</v>
      </c>
      <c r="D648" s="15" t="s">
        <v>11093</v>
      </c>
      <c r="E648" s="14" t="s">
        <v>7241</v>
      </c>
      <c r="F648" s="15" t="s">
        <v>11094</v>
      </c>
      <c r="J648" s="15" t="s">
        <v>19870</v>
      </c>
    </row>
    <row r="649">
      <c r="A649" s="15" t="s">
        <v>18071</v>
      </c>
      <c r="B649" s="15" t="s">
        <v>13786</v>
      </c>
      <c r="C649" s="15" t="s">
        <v>13787</v>
      </c>
      <c r="D649" s="15" t="s">
        <v>11096</v>
      </c>
      <c r="E649" s="14" t="s">
        <v>7244</v>
      </c>
      <c r="F649" s="15" t="s">
        <v>11097</v>
      </c>
      <c r="G649" s="14" t="s">
        <v>7244</v>
      </c>
      <c r="H649" s="15" t="s">
        <v>21025</v>
      </c>
      <c r="I649" s="15" t="s">
        <v>21026</v>
      </c>
    </row>
    <row r="650">
      <c r="A650" s="15" t="s">
        <v>18072</v>
      </c>
      <c r="B650" s="15" t="s">
        <v>13789</v>
      </c>
      <c r="C650" s="15" t="s">
        <v>13790</v>
      </c>
      <c r="D650" s="15" t="s">
        <v>11099</v>
      </c>
      <c r="E650" s="14" t="s">
        <v>7247</v>
      </c>
      <c r="F650" s="15" t="s">
        <v>11100</v>
      </c>
      <c r="G650" s="14" t="s">
        <v>7247</v>
      </c>
      <c r="H650" s="15" t="s">
        <v>21027</v>
      </c>
      <c r="I650" s="15" t="s">
        <v>21028</v>
      </c>
    </row>
    <row r="651">
      <c r="A651" s="15" t="s">
        <v>18073</v>
      </c>
      <c r="B651" s="15" t="s">
        <v>13792</v>
      </c>
      <c r="C651" s="15" t="s">
        <v>13793</v>
      </c>
      <c r="D651" s="15" t="s">
        <v>11102</v>
      </c>
      <c r="E651" s="14" t="s">
        <v>7249</v>
      </c>
      <c r="F651" s="15" t="s">
        <v>11103</v>
      </c>
      <c r="G651" s="14" t="s">
        <v>7249</v>
      </c>
      <c r="H651" s="15" t="s">
        <v>21029</v>
      </c>
      <c r="I651" s="15" t="s">
        <v>21030</v>
      </c>
    </row>
    <row r="652">
      <c r="A652" s="15" t="s">
        <v>18074</v>
      </c>
      <c r="B652" s="15" t="s">
        <v>13795</v>
      </c>
      <c r="C652" s="15" t="s">
        <v>13796</v>
      </c>
      <c r="D652" s="15" t="s">
        <v>11105</v>
      </c>
      <c r="E652" s="14" t="s">
        <v>7252</v>
      </c>
      <c r="F652" s="15" t="s">
        <v>11106</v>
      </c>
      <c r="G652" s="14" t="s">
        <v>7252</v>
      </c>
      <c r="H652" s="15" t="s">
        <v>21031</v>
      </c>
      <c r="I652" s="15" t="s">
        <v>21032</v>
      </c>
    </row>
    <row r="653">
      <c r="A653" s="15" t="s">
        <v>18075</v>
      </c>
      <c r="B653" s="15" t="s">
        <v>13798</v>
      </c>
      <c r="C653" s="15" t="s">
        <v>13799</v>
      </c>
      <c r="D653" s="15" t="s">
        <v>11108</v>
      </c>
      <c r="E653" s="14" t="s">
        <v>7254</v>
      </c>
      <c r="F653" s="15" t="s">
        <v>11109</v>
      </c>
      <c r="G653" s="14" t="s">
        <v>7254</v>
      </c>
      <c r="H653" s="15" t="s">
        <v>21033</v>
      </c>
      <c r="I653" s="15" t="s">
        <v>21034</v>
      </c>
    </row>
    <row r="654">
      <c r="A654" s="15" t="s">
        <v>18076</v>
      </c>
      <c r="B654" s="15" t="s">
        <v>13801</v>
      </c>
      <c r="C654" s="15" t="s">
        <v>13802</v>
      </c>
      <c r="D654" s="15" t="s">
        <v>11111</v>
      </c>
      <c r="E654" s="14" t="s">
        <v>7257</v>
      </c>
      <c r="F654" s="15" t="s">
        <v>11112</v>
      </c>
      <c r="G654" s="14" t="s">
        <v>7257</v>
      </c>
      <c r="H654" s="15" t="s">
        <v>21035</v>
      </c>
      <c r="I654" s="15" t="s">
        <v>21036</v>
      </c>
    </row>
    <row r="655">
      <c r="A655" s="15" t="s">
        <v>18077</v>
      </c>
      <c r="B655" s="15" t="s">
        <v>13804</v>
      </c>
      <c r="C655" s="15" t="s">
        <v>13805</v>
      </c>
      <c r="D655" s="15" t="s">
        <v>11114</v>
      </c>
      <c r="E655" s="14" t="s">
        <v>7259</v>
      </c>
      <c r="F655" s="15" t="s">
        <v>11115</v>
      </c>
      <c r="G655" s="14" t="s">
        <v>7259</v>
      </c>
      <c r="H655" s="15" t="s">
        <v>21037</v>
      </c>
      <c r="I655" s="15" t="s">
        <v>21038</v>
      </c>
    </row>
    <row r="656">
      <c r="A656" s="15" t="s">
        <v>18078</v>
      </c>
      <c r="B656" s="15" t="s">
        <v>13807</v>
      </c>
      <c r="C656" s="15" t="s">
        <v>13808</v>
      </c>
      <c r="D656" s="15" t="s">
        <v>11117</v>
      </c>
      <c r="E656" s="14" t="s">
        <v>7262</v>
      </c>
      <c r="F656" s="15" t="s">
        <v>11118</v>
      </c>
      <c r="G656" s="14" t="s">
        <v>7262</v>
      </c>
      <c r="H656" s="15" t="s">
        <v>21039</v>
      </c>
      <c r="I656" s="15" t="s">
        <v>21040</v>
      </c>
    </row>
    <row r="657">
      <c r="A657" s="15" t="s">
        <v>18079</v>
      </c>
      <c r="B657" s="15" t="s">
        <v>13810</v>
      </c>
      <c r="C657" s="15" t="s">
        <v>13811</v>
      </c>
      <c r="D657" s="15" t="s">
        <v>11120</v>
      </c>
      <c r="E657" s="14" t="s">
        <v>7264</v>
      </c>
      <c r="F657" s="15" t="s">
        <v>11121</v>
      </c>
      <c r="G657" s="14" t="s">
        <v>7264</v>
      </c>
      <c r="H657" s="15" t="s">
        <v>21041</v>
      </c>
      <c r="I657" s="15" t="s">
        <v>21042</v>
      </c>
    </row>
    <row r="658">
      <c r="A658" s="15" t="s">
        <v>18080</v>
      </c>
      <c r="B658" s="15" t="s">
        <v>13813</v>
      </c>
      <c r="C658" s="15" t="s">
        <v>13814</v>
      </c>
      <c r="D658" s="15" t="s">
        <v>11123</v>
      </c>
      <c r="E658" s="14" t="s">
        <v>7267</v>
      </c>
      <c r="F658" s="15" t="s">
        <v>11124</v>
      </c>
      <c r="G658" s="14" t="s">
        <v>7267</v>
      </c>
      <c r="H658" s="15" t="s">
        <v>21043</v>
      </c>
      <c r="I658" s="15" t="s">
        <v>21044</v>
      </c>
    </row>
    <row r="659">
      <c r="A659" s="15" t="s">
        <v>18081</v>
      </c>
      <c r="B659" s="15" t="s">
        <v>13816</v>
      </c>
      <c r="C659" s="15" t="s">
        <v>13817</v>
      </c>
      <c r="D659" s="15" t="s">
        <v>11126</v>
      </c>
      <c r="E659" s="14" t="s">
        <v>7270</v>
      </c>
      <c r="F659" s="15" t="s">
        <v>11127</v>
      </c>
      <c r="G659" s="14" t="s">
        <v>7270</v>
      </c>
      <c r="H659" s="15" t="s">
        <v>21045</v>
      </c>
      <c r="I659" s="15" t="s">
        <v>21046</v>
      </c>
    </row>
    <row r="660">
      <c r="A660" s="15" t="s">
        <v>18082</v>
      </c>
      <c r="B660" s="15" t="s">
        <v>13819</v>
      </c>
      <c r="C660" s="15" t="s">
        <v>13820</v>
      </c>
      <c r="D660" s="15" t="s">
        <v>11129</v>
      </c>
      <c r="E660" s="14" t="s">
        <v>7273</v>
      </c>
      <c r="F660" s="15" t="s">
        <v>11130</v>
      </c>
      <c r="G660" s="14" t="s">
        <v>7273</v>
      </c>
      <c r="H660" s="15" t="s">
        <v>21047</v>
      </c>
      <c r="I660" s="15" t="s">
        <v>21048</v>
      </c>
    </row>
    <row r="661">
      <c r="A661" s="15" t="s">
        <v>18083</v>
      </c>
      <c r="B661" s="15" t="s">
        <v>13822</v>
      </c>
      <c r="C661" s="15" t="s">
        <v>13823</v>
      </c>
      <c r="D661" s="15" t="s">
        <v>11132</v>
      </c>
      <c r="E661" s="14" t="s">
        <v>7275</v>
      </c>
      <c r="F661" s="15" t="s">
        <v>11133</v>
      </c>
      <c r="G661" s="14" t="s">
        <v>7275</v>
      </c>
      <c r="H661" s="15" t="s">
        <v>21049</v>
      </c>
      <c r="I661" s="15" t="s">
        <v>21050</v>
      </c>
    </row>
    <row r="662">
      <c r="A662" s="15" t="s">
        <v>18084</v>
      </c>
      <c r="B662" s="15" t="s">
        <v>13825</v>
      </c>
      <c r="C662" s="15" t="s">
        <v>13826</v>
      </c>
      <c r="D662" s="15" t="s">
        <v>11135</v>
      </c>
      <c r="E662" s="14" t="s">
        <v>7277</v>
      </c>
      <c r="F662" s="15" t="s">
        <v>11136</v>
      </c>
      <c r="J662" s="15" t="s">
        <v>19870</v>
      </c>
    </row>
    <row r="663">
      <c r="A663" s="15" t="s">
        <v>18085</v>
      </c>
      <c r="B663" s="15" t="s">
        <v>13828</v>
      </c>
      <c r="C663" s="15" t="s">
        <v>13829</v>
      </c>
      <c r="D663" s="15" t="s">
        <v>11138</v>
      </c>
      <c r="E663" s="14" t="s">
        <v>7280</v>
      </c>
      <c r="F663" s="15" t="s">
        <v>11139</v>
      </c>
      <c r="G663" s="14" t="s">
        <v>7280</v>
      </c>
      <c r="H663" s="15" t="s">
        <v>21051</v>
      </c>
      <c r="I663" s="15" t="s">
        <v>3934</v>
      </c>
    </row>
    <row r="664">
      <c r="A664" s="15" t="s">
        <v>18086</v>
      </c>
      <c r="B664" s="15" t="s">
        <v>13831</v>
      </c>
      <c r="C664" s="15" t="s">
        <v>13832</v>
      </c>
      <c r="D664" s="15" t="s">
        <v>11141</v>
      </c>
      <c r="E664" s="14" t="s">
        <v>7282</v>
      </c>
      <c r="F664" s="15" t="s">
        <v>11142</v>
      </c>
      <c r="G664" s="14" t="s">
        <v>7282</v>
      </c>
      <c r="H664" s="15" t="s">
        <v>21052</v>
      </c>
      <c r="I664" s="15" t="s">
        <v>21053</v>
      </c>
    </row>
    <row r="665">
      <c r="A665" s="15" t="s">
        <v>18087</v>
      </c>
      <c r="B665" s="15" t="s">
        <v>13834</v>
      </c>
      <c r="C665" s="15" t="s">
        <v>13835</v>
      </c>
      <c r="D665" s="15" t="s">
        <v>11144</v>
      </c>
      <c r="E665" s="14" t="s">
        <v>7285</v>
      </c>
      <c r="F665" s="15" t="s">
        <v>11145</v>
      </c>
      <c r="G665" s="14" t="s">
        <v>7285</v>
      </c>
      <c r="H665" s="15" t="s">
        <v>21054</v>
      </c>
      <c r="I665" s="15" t="s">
        <v>21055</v>
      </c>
    </row>
    <row r="666">
      <c r="A666" s="15" t="s">
        <v>18088</v>
      </c>
      <c r="B666" s="15" t="s">
        <v>13837</v>
      </c>
      <c r="C666" s="15" t="s">
        <v>13838</v>
      </c>
      <c r="D666" s="15" t="s">
        <v>11147</v>
      </c>
      <c r="E666" s="14" t="s">
        <v>7287</v>
      </c>
      <c r="F666" s="15" t="s">
        <v>11148</v>
      </c>
      <c r="G666" s="14" t="s">
        <v>7287</v>
      </c>
      <c r="H666" s="15" t="s">
        <v>21056</v>
      </c>
      <c r="I666" s="15" t="s">
        <v>21057</v>
      </c>
    </row>
    <row r="667">
      <c r="A667" s="15" t="s">
        <v>18089</v>
      </c>
      <c r="B667" s="15" t="s">
        <v>13840</v>
      </c>
      <c r="C667" s="15" t="s">
        <v>13841</v>
      </c>
      <c r="D667" s="15" t="s">
        <v>11150</v>
      </c>
      <c r="E667" s="14" t="s">
        <v>7290</v>
      </c>
      <c r="F667" s="15" t="s">
        <v>11151</v>
      </c>
      <c r="G667" s="14" t="s">
        <v>7290</v>
      </c>
      <c r="H667" s="15" t="s">
        <v>21058</v>
      </c>
      <c r="I667" s="15" t="s">
        <v>20501</v>
      </c>
    </row>
    <row r="668">
      <c r="A668" s="15" t="s">
        <v>18090</v>
      </c>
      <c r="B668" s="15" t="s">
        <v>13843</v>
      </c>
      <c r="C668" s="15" t="s">
        <v>13844</v>
      </c>
      <c r="D668" s="15" t="s">
        <v>11153</v>
      </c>
      <c r="E668" s="14" t="s">
        <v>7293</v>
      </c>
      <c r="F668" s="15" t="s">
        <v>11154</v>
      </c>
      <c r="G668" s="14" t="s">
        <v>7293</v>
      </c>
      <c r="H668" s="15" t="s">
        <v>21059</v>
      </c>
      <c r="I668" s="15" t="s">
        <v>21060</v>
      </c>
    </row>
    <row r="669">
      <c r="A669" s="15" t="s">
        <v>18091</v>
      </c>
      <c r="B669" s="15" t="s">
        <v>13846</v>
      </c>
      <c r="C669" s="15" t="s">
        <v>11157</v>
      </c>
      <c r="D669" s="15" t="s">
        <v>11156</v>
      </c>
      <c r="E669" s="14" t="s">
        <v>7295</v>
      </c>
      <c r="F669" s="15" t="s">
        <v>11157</v>
      </c>
      <c r="G669" s="14" t="s">
        <v>7295</v>
      </c>
      <c r="H669" s="15" t="s">
        <v>21061</v>
      </c>
      <c r="I669" s="15" t="s">
        <v>21062</v>
      </c>
    </row>
    <row r="670">
      <c r="A670" s="15" t="s">
        <v>18092</v>
      </c>
      <c r="B670" s="15" t="s">
        <v>13848</v>
      </c>
      <c r="C670" s="15" t="s">
        <v>13849</v>
      </c>
      <c r="D670" s="15" t="s">
        <v>11159</v>
      </c>
      <c r="E670" s="14" t="s">
        <v>7298</v>
      </c>
      <c r="F670" s="15" t="s">
        <v>11160</v>
      </c>
      <c r="G670" s="14" t="s">
        <v>7298</v>
      </c>
      <c r="H670" s="15" t="s">
        <v>21063</v>
      </c>
      <c r="I670" s="15" t="s">
        <v>21064</v>
      </c>
    </row>
    <row r="671">
      <c r="A671" s="15" t="s">
        <v>18093</v>
      </c>
      <c r="B671" s="15" t="s">
        <v>3980</v>
      </c>
      <c r="C671" s="15" t="s">
        <v>13851</v>
      </c>
      <c r="D671" s="15" t="s">
        <v>11162</v>
      </c>
      <c r="E671" s="14" t="s">
        <v>7301</v>
      </c>
      <c r="F671" s="15" t="s">
        <v>11163</v>
      </c>
      <c r="G671" s="14" t="s">
        <v>7301</v>
      </c>
      <c r="H671" s="15" t="s">
        <v>21065</v>
      </c>
      <c r="I671" s="15" t="s">
        <v>21066</v>
      </c>
    </row>
    <row r="672">
      <c r="A672" s="15" t="s">
        <v>18094</v>
      </c>
      <c r="B672" s="15" t="s">
        <v>13853</v>
      </c>
      <c r="C672" s="15" t="s">
        <v>11166</v>
      </c>
      <c r="D672" s="15" t="s">
        <v>11165</v>
      </c>
      <c r="E672" s="14" t="s">
        <v>7304</v>
      </c>
      <c r="F672" s="15" t="s">
        <v>11166</v>
      </c>
      <c r="G672" s="14" t="s">
        <v>7304</v>
      </c>
      <c r="H672" s="15" t="s">
        <v>21067</v>
      </c>
      <c r="I672" s="15" t="s">
        <v>21068</v>
      </c>
    </row>
    <row r="673">
      <c r="A673" s="15" t="s">
        <v>18095</v>
      </c>
      <c r="B673" s="15" t="s">
        <v>13855</v>
      </c>
      <c r="C673" s="15" t="s">
        <v>13372</v>
      </c>
      <c r="D673" s="15" t="s">
        <v>11168</v>
      </c>
      <c r="E673" s="14" t="s">
        <v>7307</v>
      </c>
      <c r="F673" s="15" t="s">
        <v>11169</v>
      </c>
      <c r="G673" s="14" t="s">
        <v>7307</v>
      </c>
      <c r="H673" s="15" t="s">
        <v>21069</v>
      </c>
      <c r="I673" s="15" t="s">
        <v>21070</v>
      </c>
    </row>
    <row r="674">
      <c r="A674" s="15" t="s">
        <v>18097</v>
      </c>
      <c r="B674" s="15" t="s">
        <v>13857</v>
      </c>
      <c r="C674" s="15" t="s">
        <v>13858</v>
      </c>
      <c r="E674" s="16"/>
      <c r="G674" s="14" t="s">
        <v>7312</v>
      </c>
      <c r="H674" s="15" t="s">
        <v>21071</v>
      </c>
      <c r="I674" s="15" t="s">
        <v>3997</v>
      </c>
    </row>
    <row r="675">
      <c r="A675" s="15" t="s">
        <v>18098</v>
      </c>
      <c r="B675" s="15" t="s">
        <v>13860</v>
      </c>
      <c r="C675" s="15" t="s">
        <v>13861</v>
      </c>
      <c r="D675" s="15" t="s">
        <v>11171</v>
      </c>
      <c r="E675" s="14" t="s">
        <v>7312</v>
      </c>
      <c r="F675" s="15" t="s">
        <v>11172</v>
      </c>
      <c r="G675" s="14" t="s">
        <v>7314</v>
      </c>
      <c r="H675" s="15" t="s">
        <v>21072</v>
      </c>
      <c r="I675" s="15" t="s">
        <v>21073</v>
      </c>
    </row>
    <row r="676">
      <c r="A676" s="15" t="s">
        <v>18099</v>
      </c>
      <c r="B676" s="15" t="s">
        <v>13863</v>
      </c>
      <c r="C676" s="15" t="s">
        <v>13864</v>
      </c>
      <c r="D676" s="15" t="s">
        <v>11174</v>
      </c>
      <c r="E676" s="14" t="s">
        <v>7314</v>
      </c>
      <c r="F676" s="15" t="s">
        <v>11175</v>
      </c>
      <c r="G676" s="14" t="s">
        <v>7317</v>
      </c>
      <c r="H676" s="15" t="s">
        <v>21074</v>
      </c>
      <c r="I676" s="15" t="s">
        <v>21075</v>
      </c>
    </row>
    <row r="677">
      <c r="A677" s="15" t="s">
        <v>18100</v>
      </c>
      <c r="B677" s="15" t="s">
        <v>13866</v>
      </c>
      <c r="C677" s="15" t="s">
        <v>13864</v>
      </c>
      <c r="D677" s="15" t="s">
        <v>11177</v>
      </c>
      <c r="E677" s="14" t="s">
        <v>7317</v>
      </c>
      <c r="F677" s="15" t="s">
        <v>11178</v>
      </c>
      <c r="G677" s="14" t="s">
        <v>7320</v>
      </c>
      <c r="H677" s="15" t="s">
        <v>21076</v>
      </c>
      <c r="I677" s="15" t="s">
        <v>21077</v>
      </c>
    </row>
    <row r="678">
      <c r="A678" s="15" t="s">
        <v>18101</v>
      </c>
      <c r="B678" s="15" t="s">
        <v>13868</v>
      </c>
      <c r="C678" s="15" t="s">
        <v>13869</v>
      </c>
      <c r="D678" s="15" t="s">
        <v>11180</v>
      </c>
      <c r="E678" s="14" t="s">
        <v>7323</v>
      </c>
      <c r="F678" s="15" t="s">
        <v>11181</v>
      </c>
      <c r="G678" s="14" t="s">
        <v>7323</v>
      </c>
      <c r="H678" s="15" t="s">
        <v>21078</v>
      </c>
      <c r="I678" s="15" t="s">
        <v>21079</v>
      </c>
    </row>
    <row r="679">
      <c r="A679" s="15" t="s">
        <v>18102</v>
      </c>
      <c r="B679" s="15" t="s">
        <v>13871</v>
      </c>
      <c r="C679" s="15" t="s">
        <v>13872</v>
      </c>
      <c r="D679" s="15" t="s">
        <v>11182</v>
      </c>
      <c r="E679" s="14" t="s">
        <v>7320</v>
      </c>
      <c r="F679" s="15" t="s">
        <v>11183</v>
      </c>
      <c r="G679" s="14" t="s">
        <v>7325</v>
      </c>
      <c r="H679" s="15" t="s">
        <v>21080</v>
      </c>
      <c r="I679" s="15" t="s">
        <v>21081</v>
      </c>
    </row>
    <row r="680">
      <c r="A680" s="15" t="s">
        <v>18103</v>
      </c>
      <c r="B680" s="15" t="s">
        <v>13874</v>
      </c>
      <c r="C680" s="15" t="s">
        <v>13875</v>
      </c>
      <c r="D680" s="15" t="s">
        <v>11185</v>
      </c>
      <c r="E680" s="14" t="s">
        <v>7323</v>
      </c>
      <c r="F680" s="15" t="s">
        <v>11186</v>
      </c>
      <c r="G680" s="14" t="s">
        <v>7328</v>
      </c>
      <c r="H680" s="15" t="s">
        <v>21082</v>
      </c>
      <c r="I680" s="15" t="s">
        <v>21083</v>
      </c>
    </row>
    <row r="681">
      <c r="A681" s="15" t="s">
        <v>18104</v>
      </c>
      <c r="B681" s="15" t="s">
        <v>13877</v>
      </c>
      <c r="C681" s="15" t="s">
        <v>13878</v>
      </c>
      <c r="D681" s="15" t="s">
        <v>11188</v>
      </c>
      <c r="E681" s="14" t="s">
        <v>7325</v>
      </c>
      <c r="F681" s="15" t="s">
        <v>11189</v>
      </c>
      <c r="G681" s="14" t="s">
        <v>7331</v>
      </c>
      <c r="H681" s="15" t="s">
        <v>21084</v>
      </c>
      <c r="I681" s="15" t="s">
        <v>21085</v>
      </c>
    </row>
    <row r="682">
      <c r="A682" s="15" t="s">
        <v>18105</v>
      </c>
      <c r="B682" s="15" t="s">
        <v>13880</v>
      </c>
      <c r="C682" s="15" t="s">
        <v>13881</v>
      </c>
      <c r="D682" s="15" t="s">
        <v>11191</v>
      </c>
      <c r="E682" s="14" t="s">
        <v>7328</v>
      </c>
      <c r="F682" s="15" t="s">
        <v>11192</v>
      </c>
      <c r="G682" s="14" t="s">
        <v>7334</v>
      </c>
      <c r="H682" s="15" t="s">
        <v>21086</v>
      </c>
      <c r="I682" s="15" t="s">
        <v>4043</v>
      </c>
    </row>
    <row r="683">
      <c r="A683" s="15" t="s">
        <v>18106</v>
      </c>
      <c r="B683" s="15" t="s">
        <v>13883</v>
      </c>
      <c r="C683" s="15" t="s">
        <v>13884</v>
      </c>
      <c r="D683" s="15" t="s">
        <v>11194</v>
      </c>
      <c r="E683" s="14" t="s">
        <v>7331</v>
      </c>
      <c r="F683" s="15" t="s">
        <v>11195</v>
      </c>
      <c r="G683" s="14" t="s">
        <v>7337</v>
      </c>
      <c r="H683" s="15" t="s">
        <v>21087</v>
      </c>
      <c r="I683" s="15" t="s">
        <v>21088</v>
      </c>
    </row>
    <row r="684">
      <c r="A684" s="15" t="s">
        <v>18107</v>
      </c>
      <c r="B684" s="15" t="s">
        <v>13886</v>
      </c>
      <c r="C684" s="15" t="s">
        <v>13887</v>
      </c>
      <c r="D684" s="15" t="s">
        <v>11197</v>
      </c>
      <c r="E684" s="14" t="s">
        <v>7334</v>
      </c>
      <c r="F684" s="15" t="s">
        <v>11198</v>
      </c>
      <c r="G684" s="14" t="s">
        <v>7339</v>
      </c>
      <c r="H684" s="15" t="s">
        <v>21089</v>
      </c>
      <c r="I684" s="15" t="s">
        <v>21090</v>
      </c>
    </row>
    <row r="685">
      <c r="A685" s="15" t="s">
        <v>18108</v>
      </c>
      <c r="B685" s="15" t="s">
        <v>13889</v>
      </c>
      <c r="C685" s="15" t="s">
        <v>13890</v>
      </c>
      <c r="D685" s="15" t="s">
        <v>11200</v>
      </c>
      <c r="E685" s="14" t="s">
        <v>7337</v>
      </c>
      <c r="F685" s="15" t="s">
        <v>11201</v>
      </c>
      <c r="G685" s="14" t="s">
        <v>7342</v>
      </c>
      <c r="H685" s="15" t="s">
        <v>21091</v>
      </c>
      <c r="I685" s="15" t="s">
        <v>21092</v>
      </c>
    </row>
    <row r="686">
      <c r="A686" s="15" t="s">
        <v>18109</v>
      </c>
      <c r="B686" s="15" t="s">
        <v>13892</v>
      </c>
      <c r="C686" s="15" t="s">
        <v>13893</v>
      </c>
      <c r="D686" s="15" t="s">
        <v>11203</v>
      </c>
      <c r="E686" s="14" t="s">
        <v>7339</v>
      </c>
      <c r="F686" s="15" t="s">
        <v>11204</v>
      </c>
      <c r="G686" s="14" t="s">
        <v>7344</v>
      </c>
      <c r="H686" s="15" t="s">
        <v>21093</v>
      </c>
      <c r="I686" s="15" t="s">
        <v>21094</v>
      </c>
    </row>
    <row r="687">
      <c r="A687" s="15" t="s">
        <v>18110</v>
      </c>
      <c r="B687" s="15" t="s">
        <v>13895</v>
      </c>
      <c r="C687" s="15" t="s">
        <v>13896</v>
      </c>
      <c r="D687" s="15" t="s">
        <v>11206</v>
      </c>
      <c r="E687" s="14" t="s">
        <v>7342</v>
      </c>
      <c r="F687" s="15" t="s">
        <v>11207</v>
      </c>
      <c r="G687" s="14" t="s">
        <v>7347</v>
      </c>
      <c r="H687" s="15" t="s">
        <v>21095</v>
      </c>
      <c r="I687" s="15" t="s">
        <v>21096</v>
      </c>
    </row>
    <row r="688">
      <c r="A688" s="15" t="s">
        <v>18111</v>
      </c>
      <c r="B688" s="15" t="s">
        <v>13898</v>
      </c>
      <c r="C688" s="15" t="s">
        <v>13899</v>
      </c>
      <c r="D688" s="15" t="s">
        <v>11209</v>
      </c>
      <c r="E688" s="14" t="s">
        <v>7344</v>
      </c>
      <c r="F688" s="15" t="s">
        <v>11210</v>
      </c>
      <c r="G688" s="14" t="s">
        <v>7350</v>
      </c>
      <c r="H688" s="15" t="s">
        <v>21097</v>
      </c>
      <c r="I688" s="15" t="s">
        <v>21098</v>
      </c>
    </row>
    <row r="689">
      <c r="A689" s="15" t="s">
        <v>18112</v>
      </c>
      <c r="B689" s="15" t="s">
        <v>13901</v>
      </c>
      <c r="C689" s="15" t="s">
        <v>13902</v>
      </c>
      <c r="D689" s="15" t="s">
        <v>11212</v>
      </c>
      <c r="E689" s="14" t="s">
        <v>7080</v>
      </c>
      <c r="F689" s="15" t="s">
        <v>11213</v>
      </c>
      <c r="G689" s="14" t="s">
        <v>7352</v>
      </c>
      <c r="H689" s="15" t="s">
        <v>21099</v>
      </c>
      <c r="I689" s="15" t="s">
        <v>21100</v>
      </c>
    </row>
    <row r="690">
      <c r="A690" s="15" t="s">
        <v>18113</v>
      </c>
      <c r="B690" s="15" t="s">
        <v>13904</v>
      </c>
      <c r="C690" s="15" t="s">
        <v>13905</v>
      </c>
      <c r="D690" s="15" t="s">
        <v>11215</v>
      </c>
      <c r="E690" s="14" t="s">
        <v>7350</v>
      </c>
      <c r="F690" s="15" t="s">
        <v>11216</v>
      </c>
      <c r="G690" s="14" t="s">
        <v>7355</v>
      </c>
      <c r="H690" s="15" t="s">
        <v>21101</v>
      </c>
      <c r="I690" s="15" t="s">
        <v>21102</v>
      </c>
    </row>
    <row r="691">
      <c r="A691" s="15" t="s">
        <v>18114</v>
      </c>
      <c r="B691" s="15" t="s">
        <v>13907</v>
      </c>
      <c r="C691" s="15" t="s">
        <v>13908</v>
      </c>
      <c r="D691" s="15" t="s">
        <v>11218</v>
      </c>
      <c r="E691" s="14" t="s">
        <v>7352</v>
      </c>
      <c r="F691" s="15" t="s">
        <v>11219</v>
      </c>
      <c r="G691" s="14" t="s">
        <v>7358</v>
      </c>
      <c r="H691" s="15" t="s">
        <v>21103</v>
      </c>
      <c r="I691" s="15" t="s">
        <v>21104</v>
      </c>
    </row>
    <row r="692">
      <c r="A692" s="15" t="s">
        <v>18115</v>
      </c>
      <c r="B692" s="15" t="s">
        <v>4102</v>
      </c>
      <c r="C692" s="15" t="s">
        <v>13910</v>
      </c>
      <c r="D692" s="15" t="s">
        <v>11221</v>
      </c>
      <c r="E692" s="14" t="s">
        <v>7355</v>
      </c>
      <c r="F692" s="15" t="s">
        <v>11222</v>
      </c>
      <c r="G692" s="14" t="s">
        <v>7361</v>
      </c>
      <c r="H692" s="15" t="s">
        <v>21105</v>
      </c>
      <c r="I692" s="15" t="s">
        <v>21106</v>
      </c>
    </row>
    <row r="693">
      <c r="A693" s="15" t="s">
        <v>18116</v>
      </c>
      <c r="B693" s="15" t="s">
        <v>13912</v>
      </c>
      <c r="C693" s="15" t="s">
        <v>13913</v>
      </c>
      <c r="D693" s="15" t="s">
        <v>11224</v>
      </c>
      <c r="E693" s="14" t="s">
        <v>7358</v>
      </c>
      <c r="F693" s="15" t="s">
        <v>11225</v>
      </c>
      <c r="G693" s="14" t="s">
        <v>7363</v>
      </c>
      <c r="H693" s="15" t="s">
        <v>21107</v>
      </c>
      <c r="I693" s="15" t="s">
        <v>21108</v>
      </c>
    </row>
    <row r="694">
      <c r="A694" s="15" t="s">
        <v>18117</v>
      </c>
      <c r="B694" s="15" t="s">
        <v>13915</v>
      </c>
      <c r="C694" s="15" t="s">
        <v>13916</v>
      </c>
      <c r="D694" s="15" t="s">
        <v>11227</v>
      </c>
      <c r="E694" s="14" t="s">
        <v>7361</v>
      </c>
      <c r="F694" s="15" t="s">
        <v>11228</v>
      </c>
      <c r="J694" s="15" t="s">
        <v>19870</v>
      </c>
    </row>
    <row r="695">
      <c r="A695" s="15" t="s">
        <v>18118</v>
      </c>
      <c r="B695" s="15" t="s">
        <v>13918</v>
      </c>
      <c r="C695" s="15" t="s">
        <v>13919</v>
      </c>
      <c r="D695" s="15" t="s">
        <v>11230</v>
      </c>
      <c r="E695" s="14" t="s">
        <v>7363</v>
      </c>
      <c r="F695" s="15" t="s">
        <v>11231</v>
      </c>
      <c r="G695" s="14" t="s">
        <v>7368</v>
      </c>
      <c r="H695" s="15" t="s">
        <v>21109</v>
      </c>
      <c r="I695" s="15" t="s">
        <v>4121</v>
      </c>
    </row>
    <row r="696">
      <c r="A696" s="15" t="s">
        <v>18119</v>
      </c>
      <c r="B696" s="15" t="s">
        <v>13921</v>
      </c>
      <c r="C696" s="15" t="s">
        <v>13922</v>
      </c>
      <c r="D696" s="15" t="s">
        <v>11233</v>
      </c>
      <c r="E696" s="14" t="s">
        <v>7366</v>
      </c>
      <c r="F696" s="15" t="s">
        <v>11234</v>
      </c>
      <c r="G696" s="14" t="s">
        <v>7371</v>
      </c>
      <c r="H696" s="15" t="s">
        <v>21110</v>
      </c>
      <c r="I696" s="15" t="s">
        <v>21111</v>
      </c>
    </row>
    <row r="697">
      <c r="A697" s="15" t="s">
        <v>18120</v>
      </c>
      <c r="B697" s="15" t="s">
        <v>13924</v>
      </c>
      <c r="C697" s="15" t="s">
        <v>13925</v>
      </c>
      <c r="D697" s="15" t="s">
        <v>11236</v>
      </c>
      <c r="E697" s="14" t="s">
        <v>7368</v>
      </c>
      <c r="F697" s="15" t="s">
        <v>11237</v>
      </c>
      <c r="G697" s="14" t="s">
        <v>7374</v>
      </c>
      <c r="H697" s="15" t="s">
        <v>21112</v>
      </c>
      <c r="I697" s="15" t="s">
        <v>21113</v>
      </c>
    </row>
    <row r="698">
      <c r="A698" s="15" t="s">
        <v>18121</v>
      </c>
      <c r="B698" s="15" t="s">
        <v>13927</v>
      </c>
      <c r="C698" s="15" t="s">
        <v>13928</v>
      </c>
      <c r="D698" s="15" t="s">
        <v>11239</v>
      </c>
      <c r="E698" s="14" t="s">
        <v>7371</v>
      </c>
      <c r="F698" s="15" t="s">
        <v>11240</v>
      </c>
      <c r="G698" s="14" t="s">
        <v>7376</v>
      </c>
      <c r="H698" s="15" t="s">
        <v>21114</v>
      </c>
      <c r="I698" s="15" t="s">
        <v>21115</v>
      </c>
    </row>
    <row r="699">
      <c r="A699" s="15" t="s">
        <v>18122</v>
      </c>
      <c r="B699" s="15" t="s">
        <v>13930</v>
      </c>
      <c r="C699" s="15" t="s">
        <v>13931</v>
      </c>
      <c r="D699" s="15" t="s">
        <v>11242</v>
      </c>
      <c r="E699" s="14" t="s">
        <v>7374</v>
      </c>
      <c r="F699" s="15" t="s">
        <v>11243</v>
      </c>
      <c r="G699" s="14" t="s">
        <v>7379</v>
      </c>
      <c r="H699" s="15" t="s">
        <v>21116</v>
      </c>
      <c r="I699" s="15" t="s">
        <v>21117</v>
      </c>
    </row>
    <row r="700">
      <c r="A700" s="15" t="s">
        <v>18123</v>
      </c>
      <c r="B700" s="15" t="s">
        <v>13933</v>
      </c>
      <c r="C700" s="15" t="s">
        <v>13934</v>
      </c>
      <c r="D700" s="15" t="s">
        <v>11245</v>
      </c>
      <c r="E700" s="14" t="s">
        <v>7376</v>
      </c>
      <c r="F700" s="15" t="s">
        <v>11246</v>
      </c>
      <c r="G700" s="14" t="s">
        <v>7382</v>
      </c>
      <c r="H700" s="15" t="s">
        <v>21118</v>
      </c>
      <c r="I700" s="15" t="s">
        <v>21119</v>
      </c>
    </row>
    <row r="701">
      <c r="A701" s="15" t="s">
        <v>18124</v>
      </c>
      <c r="B701" s="15" t="s">
        <v>13935</v>
      </c>
      <c r="C701" s="15" t="s">
        <v>13936</v>
      </c>
      <c r="D701" s="15" t="s">
        <v>11248</v>
      </c>
      <c r="E701" s="14" t="s">
        <v>7379</v>
      </c>
      <c r="F701" s="15" t="s">
        <v>11249</v>
      </c>
      <c r="G701" s="14" t="s">
        <v>7385</v>
      </c>
      <c r="H701" s="15" t="s">
        <v>21120</v>
      </c>
      <c r="I701" s="15" t="s">
        <v>21121</v>
      </c>
    </row>
    <row r="702">
      <c r="A702" s="15" t="s">
        <v>18125</v>
      </c>
      <c r="B702" s="15" t="s">
        <v>13938</v>
      </c>
      <c r="C702" s="15" t="s">
        <v>13939</v>
      </c>
      <c r="D702" s="15" t="s">
        <v>11251</v>
      </c>
      <c r="E702" s="14" t="s">
        <v>7382</v>
      </c>
      <c r="F702" s="15" t="s">
        <v>11252</v>
      </c>
      <c r="G702" s="14" t="s">
        <v>7388</v>
      </c>
      <c r="H702" s="15" t="s">
        <v>21122</v>
      </c>
      <c r="I702" s="15" t="s">
        <v>21123</v>
      </c>
    </row>
    <row r="703">
      <c r="A703" s="15" t="s">
        <v>18126</v>
      </c>
      <c r="B703" s="15" t="s">
        <v>13941</v>
      </c>
      <c r="C703" s="15" t="s">
        <v>13942</v>
      </c>
      <c r="D703" s="15" t="s">
        <v>11254</v>
      </c>
      <c r="E703" s="14" t="s">
        <v>7385</v>
      </c>
      <c r="F703" s="15" t="s">
        <v>11255</v>
      </c>
      <c r="G703" s="14" t="s">
        <v>7391</v>
      </c>
      <c r="H703" s="15" t="s">
        <v>21124</v>
      </c>
      <c r="I703" s="15" t="s">
        <v>21125</v>
      </c>
    </row>
    <row r="704">
      <c r="A704" s="15" t="s">
        <v>18127</v>
      </c>
      <c r="B704" s="15" t="s">
        <v>13944</v>
      </c>
      <c r="C704" s="15" t="s">
        <v>13945</v>
      </c>
      <c r="D704" s="15" t="s">
        <v>11257</v>
      </c>
      <c r="E704" s="14" t="s">
        <v>7388</v>
      </c>
      <c r="F704" s="15" t="s">
        <v>11258</v>
      </c>
      <c r="G704" s="14" t="s">
        <v>7393</v>
      </c>
      <c r="H704" s="15" t="s">
        <v>21126</v>
      </c>
      <c r="I704" s="15" t="s">
        <v>21127</v>
      </c>
    </row>
    <row r="705">
      <c r="A705" s="15" t="s">
        <v>18128</v>
      </c>
      <c r="B705" s="15" t="s">
        <v>13947</v>
      </c>
      <c r="C705" s="15" t="s">
        <v>11157</v>
      </c>
      <c r="D705" s="15" t="s">
        <v>11260</v>
      </c>
      <c r="E705" s="14" t="s">
        <v>7391</v>
      </c>
      <c r="F705" s="15" t="s">
        <v>11261</v>
      </c>
      <c r="G705" s="14" t="s">
        <v>7396</v>
      </c>
      <c r="H705" s="15" t="s">
        <v>21128</v>
      </c>
      <c r="I705" s="15" t="s">
        <v>4181</v>
      </c>
    </row>
    <row r="706">
      <c r="A706" s="15" t="s">
        <v>18129</v>
      </c>
      <c r="B706" s="15" t="s">
        <v>13949</v>
      </c>
      <c r="C706" s="15" t="s">
        <v>13950</v>
      </c>
      <c r="D706" s="15" t="s">
        <v>11262</v>
      </c>
      <c r="E706" s="14" t="s">
        <v>7393</v>
      </c>
      <c r="F706" s="15" t="s">
        <v>11263</v>
      </c>
      <c r="G706" s="14" t="s">
        <v>7398</v>
      </c>
      <c r="H706" s="15" t="s">
        <v>21129</v>
      </c>
      <c r="I706" s="15" t="s">
        <v>21130</v>
      </c>
    </row>
    <row r="707">
      <c r="A707" s="15" t="s">
        <v>18130</v>
      </c>
      <c r="B707" s="15" t="s">
        <v>13952</v>
      </c>
      <c r="C707" s="15" t="s">
        <v>13953</v>
      </c>
      <c r="D707" s="15" t="s">
        <v>11265</v>
      </c>
      <c r="E707" s="14" t="s">
        <v>7396</v>
      </c>
      <c r="F707" s="15" t="s">
        <v>11266</v>
      </c>
      <c r="G707" s="14" t="s">
        <v>7401</v>
      </c>
      <c r="H707" s="15" t="s">
        <v>21131</v>
      </c>
      <c r="I707" s="15" t="s">
        <v>21132</v>
      </c>
    </row>
    <row r="708">
      <c r="A708" s="15" t="s">
        <v>18131</v>
      </c>
      <c r="B708" s="15" t="s">
        <v>13955</v>
      </c>
      <c r="C708" s="15" t="s">
        <v>13925</v>
      </c>
      <c r="D708" s="15" t="s">
        <v>11268</v>
      </c>
      <c r="E708" s="14" t="s">
        <v>7398</v>
      </c>
      <c r="F708" s="15" t="s">
        <v>11269</v>
      </c>
      <c r="G708" s="14" t="s">
        <v>7403</v>
      </c>
      <c r="H708" s="15" t="s">
        <v>21133</v>
      </c>
      <c r="I708" s="15" t="s">
        <v>21134</v>
      </c>
    </row>
    <row r="709">
      <c r="A709" s="15" t="s">
        <v>18132</v>
      </c>
      <c r="B709" s="15" t="s">
        <v>13957</v>
      </c>
      <c r="C709" s="15" t="s">
        <v>13958</v>
      </c>
      <c r="D709" s="15" t="s">
        <v>11270</v>
      </c>
      <c r="E709" s="14" t="s">
        <v>7401</v>
      </c>
      <c r="F709" s="15" t="s">
        <v>11271</v>
      </c>
      <c r="G709" s="14" t="s">
        <v>7406</v>
      </c>
      <c r="H709" s="15" t="s">
        <v>21135</v>
      </c>
      <c r="I709" s="15" t="s">
        <v>21136</v>
      </c>
    </row>
    <row r="710">
      <c r="A710" s="15" t="s">
        <v>18133</v>
      </c>
      <c r="B710" s="15" t="s">
        <v>13960</v>
      </c>
      <c r="C710" s="15" t="s">
        <v>13961</v>
      </c>
      <c r="D710" s="15" t="s">
        <v>11273</v>
      </c>
      <c r="E710" s="14" t="s">
        <v>7403</v>
      </c>
      <c r="F710" s="15" t="s">
        <v>11274</v>
      </c>
      <c r="G710" s="14" t="s">
        <v>7408</v>
      </c>
      <c r="H710" s="15" t="s">
        <v>21137</v>
      </c>
      <c r="I710" s="15" t="s">
        <v>21138</v>
      </c>
    </row>
    <row r="711">
      <c r="A711" s="15" t="s">
        <v>18134</v>
      </c>
      <c r="B711" s="15" t="s">
        <v>13963</v>
      </c>
      <c r="C711" s="15" t="s">
        <v>13964</v>
      </c>
      <c r="D711" s="15" t="s">
        <v>11276</v>
      </c>
      <c r="E711" s="14" t="s">
        <v>7406</v>
      </c>
      <c r="F711" s="15" t="s">
        <v>11277</v>
      </c>
      <c r="G711" s="14" t="s">
        <v>7410</v>
      </c>
      <c r="H711" s="15" t="s">
        <v>21139</v>
      </c>
      <c r="I711" s="15" t="s">
        <v>21140</v>
      </c>
    </row>
    <row r="712">
      <c r="A712" s="15" t="s">
        <v>18135</v>
      </c>
      <c r="B712" s="15" t="s">
        <v>13966</v>
      </c>
      <c r="C712" s="15" t="s">
        <v>13967</v>
      </c>
      <c r="D712" s="15" t="s">
        <v>11278</v>
      </c>
      <c r="E712" s="14" t="s">
        <v>7408</v>
      </c>
      <c r="F712" s="15" t="s">
        <v>11279</v>
      </c>
      <c r="G712" s="14" t="s">
        <v>7412</v>
      </c>
      <c r="H712" s="15" t="s">
        <v>21141</v>
      </c>
      <c r="I712" s="15" t="s">
        <v>21142</v>
      </c>
    </row>
    <row r="713">
      <c r="A713" s="15" t="s">
        <v>18136</v>
      </c>
      <c r="B713" s="15" t="s">
        <v>13969</v>
      </c>
      <c r="C713" s="15" t="s">
        <v>13970</v>
      </c>
      <c r="D713" s="15" t="s">
        <v>11281</v>
      </c>
      <c r="E713" s="14" t="s">
        <v>7410</v>
      </c>
      <c r="F713" s="15" t="s">
        <v>11282</v>
      </c>
      <c r="G713" s="14" t="s">
        <v>7415</v>
      </c>
      <c r="H713" s="15" t="s">
        <v>21143</v>
      </c>
      <c r="I713" s="15" t="s">
        <v>21144</v>
      </c>
    </row>
    <row r="714">
      <c r="A714" s="15" t="s">
        <v>18137</v>
      </c>
      <c r="B714" s="15" t="s">
        <v>13972</v>
      </c>
      <c r="C714" s="15" t="s">
        <v>13973</v>
      </c>
      <c r="D714" s="15" t="s">
        <v>11284</v>
      </c>
      <c r="E714" s="14" t="s">
        <v>7412</v>
      </c>
      <c r="F714" s="15" t="s">
        <v>11285</v>
      </c>
      <c r="J714" s="15" t="s">
        <v>19870</v>
      </c>
    </row>
    <row r="715">
      <c r="A715" s="15" t="s">
        <v>18138</v>
      </c>
      <c r="B715" s="15" t="s">
        <v>13975</v>
      </c>
      <c r="C715" s="15" t="s">
        <v>13976</v>
      </c>
      <c r="D715" s="15" t="s">
        <v>11286</v>
      </c>
      <c r="E715" s="14" t="s">
        <v>7415</v>
      </c>
      <c r="F715" s="15" t="s">
        <v>11287</v>
      </c>
      <c r="G715" s="14" t="s">
        <v>7420</v>
      </c>
      <c r="H715" s="15" t="s">
        <v>21145</v>
      </c>
      <c r="I715" s="15" t="s">
        <v>21146</v>
      </c>
    </row>
    <row r="716">
      <c r="D716" s="15" t="s">
        <v>11289</v>
      </c>
      <c r="E716" s="14" t="s">
        <v>7417</v>
      </c>
      <c r="F716" s="15" t="s">
        <v>11290</v>
      </c>
      <c r="G716" s="14" t="s">
        <v>7423</v>
      </c>
      <c r="H716" s="15" t="s">
        <v>21147</v>
      </c>
      <c r="I716" s="15" t="s">
        <v>21148</v>
      </c>
    </row>
    <row r="717">
      <c r="A717" s="15" t="s">
        <v>18139</v>
      </c>
      <c r="B717" s="15" t="s">
        <v>13979</v>
      </c>
      <c r="C717" s="15" t="s">
        <v>13980</v>
      </c>
      <c r="D717" s="15" t="s">
        <v>11292</v>
      </c>
      <c r="E717" s="14" t="s">
        <v>7420</v>
      </c>
      <c r="F717" s="15" t="s">
        <v>11293</v>
      </c>
      <c r="G717" s="14" t="s">
        <v>7426</v>
      </c>
      <c r="H717" s="15" t="s">
        <v>21149</v>
      </c>
      <c r="I717" s="15" t="s">
        <v>21150</v>
      </c>
    </row>
    <row r="718">
      <c r="D718" s="15" t="s">
        <v>11295</v>
      </c>
      <c r="E718" s="14" t="s">
        <v>7423</v>
      </c>
      <c r="F718" s="15" t="s">
        <v>11296</v>
      </c>
      <c r="G718" s="14" t="s">
        <v>7428</v>
      </c>
      <c r="H718" s="15" t="s">
        <v>21151</v>
      </c>
      <c r="I718" s="15" t="s">
        <v>21152</v>
      </c>
    </row>
    <row r="719">
      <c r="A719" s="15" t="s">
        <v>18140</v>
      </c>
      <c r="B719" s="15" t="s">
        <v>13982</v>
      </c>
      <c r="C719" s="15" t="s">
        <v>13983</v>
      </c>
      <c r="D719" s="15" t="s">
        <v>11297</v>
      </c>
      <c r="E719" s="14" t="s">
        <v>7426</v>
      </c>
      <c r="F719" s="15" t="s">
        <v>11298</v>
      </c>
      <c r="G719" s="14" t="s">
        <v>7431</v>
      </c>
      <c r="H719" s="15" t="s">
        <v>21153</v>
      </c>
      <c r="I719" s="15" t="s">
        <v>21154</v>
      </c>
    </row>
    <row r="720">
      <c r="A720" s="15" t="s">
        <v>18141</v>
      </c>
      <c r="B720" s="15" t="s">
        <v>13985</v>
      </c>
      <c r="C720" s="15" t="s">
        <v>13986</v>
      </c>
      <c r="D720" s="15" t="s">
        <v>11300</v>
      </c>
      <c r="E720" s="14" t="s">
        <v>7428</v>
      </c>
      <c r="F720" s="15" t="s">
        <v>11301</v>
      </c>
      <c r="G720" s="14" t="s">
        <v>7434</v>
      </c>
      <c r="H720" s="15" t="s">
        <v>21155</v>
      </c>
      <c r="I720" s="15" t="s">
        <v>21156</v>
      </c>
    </row>
    <row r="721">
      <c r="A721" s="15" t="s">
        <v>18142</v>
      </c>
      <c r="B721" s="15" t="s">
        <v>13988</v>
      </c>
      <c r="C721" s="15" t="s">
        <v>13989</v>
      </c>
      <c r="D721" s="15" t="s">
        <v>11303</v>
      </c>
      <c r="E721" s="14" t="s">
        <v>7431</v>
      </c>
      <c r="F721" s="15" t="s">
        <v>11304</v>
      </c>
      <c r="J721" s="15" t="s">
        <v>19870</v>
      </c>
    </row>
    <row r="722">
      <c r="A722" s="15" t="s">
        <v>18143</v>
      </c>
      <c r="B722" s="15" t="s">
        <v>13991</v>
      </c>
      <c r="C722" s="15" t="s">
        <v>13992</v>
      </c>
      <c r="D722" s="15" t="s">
        <v>11306</v>
      </c>
      <c r="E722" s="14" t="s">
        <v>7434</v>
      </c>
      <c r="F722" s="15" t="s">
        <v>11307</v>
      </c>
      <c r="G722" s="14" t="s">
        <v>7439</v>
      </c>
      <c r="H722" s="15" t="s">
        <v>21157</v>
      </c>
      <c r="I722" s="15" t="s">
        <v>4283</v>
      </c>
    </row>
    <row r="723">
      <c r="A723" s="15" t="s">
        <v>18144</v>
      </c>
      <c r="B723" s="15" t="s">
        <v>13994</v>
      </c>
      <c r="C723" s="15" t="s">
        <v>13995</v>
      </c>
      <c r="E723" s="16"/>
    </row>
    <row r="724">
      <c r="A724" s="15" t="s">
        <v>18145</v>
      </c>
      <c r="B724" s="15" t="s">
        <v>13997</v>
      </c>
      <c r="C724" s="15" t="s">
        <v>13998</v>
      </c>
      <c r="D724" s="15" t="s">
        <v>11309</v>
      </c>
      <c r="E724" s="14" t="s">
        <v>7436</v>
      </c>
      <c r="F724" s="15" t="s">
        <v>11310</v>
      </c>
      <c r="G724" s="14" t="s">
        <v>7441</v>
      </c>
      <c r="H724" s="15" t="s">
        <v>21158</v>
      </c>
      <c r="I724" s="15" t="s">
        <v>21159</v>
      </c>
    </row>
    <row r="725">
      <c r="A725" s="15" t="s">
        <v>18146</v>
      </c>
      <c r="B725" s="15" t="s">
        <v>14000</v>
      </c>
      <c r="C725" s="15" t="s">
        <v>14001</v>
      </c>
      <c r="D725" s="15" t="s">
        <v>11312</v>
      </c>
      <c r="E725" s="14" t="s">
        <v>7439</v>
      </c>
      <c r="F725" s="15" t="s">
        <v>11313</v>
      </c>
      <c r="G725" s="14" t="s">
        <v>7444</v>
      </c>
      <c r="H725" s="15" t="s">
        <v>21160</v>
      </c>
      <c r="I725" s="15" t="s">
        <v>4295</v>
      </c>
    </row>
    <row r="726">
      <c r="A726" s="15" t="s">
        <v>18147</v>
      </c>
      <c r="B726" s="15" t="s">
        <v>14003</v>
      </c>
      <c r="C726" s="15" t="s">
        <v>14004</v>
      </c>
      <c r="D726" s="15" t="s">
        <v>11315</v>
      </c>
      <c r="E726" s="14" t="s">
        <v>7441</v>
      </c>
      <c r="F726" s="15" t="s">
        <v>11316</v>
      </c>
      <c r="G726" s="14" t="s">
        <v>7447</v>
      </c>
      <c r="H726" s="15" t="s">
        <v>21161</v>
      </c>
      <c r="I726" s="15" t="s">
        <v>21162</v>
      </c>
    </row>
    <row r="727">
      <c r="A727" s="15" t="s">
        <v>18148</v>
      </c>
      <c r="B727" s="15" t="s">
        <v>14006</v>
      </c>
      <c r="C727" s="15" t="s">
        <v>14007</v>
      </c>
      <c r="D727" s="15" t="s">
        <v>11318</v>
      </c>
      <c r="E727" s="14" t="s">
        <v>7444</v>
      </c>
      <c r="F727" s="15" t="s">
        <v>11319</v>
      </c>
      <c r="G727" s="14" t="s">
        <v>7450</v>
      </c>
      <c r="H727" s="15" t="s">
        <v>21163</v>
      </c>
      <c r="I727" s="15" t="s">
        <v>21164</v>
      </c>
    </row>
    <row r="728">
      <c r="E728" s="14" t="s">
        <v>7447</v>
      </c>
      <c r="F728" s="15" t="s">
        <v>11321</v>
      </c>
      <c r="G728" s="14" t="s">
        <v>7452</v>
      </c>
      <c r="H728" s="15" t="s">
        <v>21165</v>
      </c>
      <c r="I728" s="15" t="s">
        <v>20387</v>
      </c>
    </row>
    <row r="729">
      <c r="A729" s="15" t="s">
        <v>18149</v>
      </c>
      <c r="B729" s="15" t="s">
        <v>14010</v>
      </c>
      <c r="C729" s="15" t="s">
        <v>14011</v>
      </c>
      <c r="D729" s="15" t="s">
        <v>11320</v>
      </c>
      <c r="E729" s="14" t="s">
        <v>7450</v>
      </c>
      <c r="F729" s="15" t="s">
        <v>11324</v>
      </c>
      <c r="G729" s="14" t="s">
        <v>7455</v>
      </c>
      <c r="H729" s="15" t="s">
        <v>21166</v>
      </c>
      <c r="I729" s="15" t="s">
        <v>4317</v>
      </c>
    </row>
    <row r="730">
      <c r="A730" s="15" t="s">
        <v>18150</v>
      </c>
      <c r="B730" s="15" t="s">
        <v>14013</v>
      </c>
      <c r="C730" s="15" t="s">
        <v>14014</v>
      </c>
      <c r="D730" s="15" t="s">
        <v>11323</v>
      </c>
      <c r="E730" s="14" t="s">
        <v>7452</v>
      </c>
      <c r="F730" s="15" t="s">
        <v>11327</v>
      </c>
      <c r="G730" s="14" t="s">
        <v>7457</v>
      </c>
      <c r="H730" s="15" t="s">
        <v>21167</v>
      </c>
      <c r="I730" s="15" t="s">
        <v>21168</v>
      </c>
    </row>
    <row r="731">
      <c r="A731" s="15" t="s">
        <v>18151</v>
      </c>
      <c r="B731" s="15" t="s">
        <v>14016</v>
      </c>
      <c r="C731" s="15" t="s">
        <v>14017</v>
      </c>
      <c r="D731" s="15" t="s">
        <v>11326</v>
      </c>
      <c r="E731" s="14" t="s">
        <v>7455</v>
      </c>
      <c r="F731" s="15" t="s">
        <v>11329</v>
      </c>
      <c r="G731" s="14" t="s">
        <v>7459</v>
      </c>
      <c r="H731" s="15" t="s">
        <v>21169</v>
      </c>
      <c r="I731" s="15" t="s">
        <v>21170</v>
      </c>
    </row>
    <row r="732">
      <c r="A732" s="15" t="s">
        <v>18152</v>
      </c>
      <c r="B732" s="15" t="s">
        <v>14018</v>
      </c>
      <c r="C732" s="15" t="s">
        <v>14019</v>
      </c>
      <c r="E732" s="16"/>
    </row>
    <row r="733">
      <c r="A733" s="15" t="s">
        <v>18153</v>
      </c>
      <c r="B733" s="15" t="s">
        <v>14021</v>
      </c>
      <c r="C733" s="15" t="s">
        <v>14022</v>
      </c>
      <c r="D733" s="15" t="s">
        <v>11328</v>
      </c>
      <c r="E733" s="14" t="s">
        <v>7457</v>
      </c>
      <c r="F733" s="15" t="s">
        <v>11332</v>
      </c>
      <c r="G733" s="14" t="s">
        <v>7462</v>
      </c>
      <c r="H733" s="15" t="s">
        <v>21171</v>
      </c>
      <c r="I733" s="15" t="s">
        <v>21172</v>
      </c>
    </row>
    <row r="734">
      <c r="A734" s="15" t="s">
        <v>18154</v>
      </c>
      <c r="B734" s="15" t="s">
        <v>14024</v>
      </c>
      <c r="C734" s="15" t="s">
        <v>14025</v>
      </c>
      <c r="D734" s="15" t="s">
        <v>11331</v>
      </c>
      <c r="E734" s="14" t="s">
        <v>7459</v>
      </c>
      <c r="F734" s="15" t="s">
        <v>11335</v>
      </c>
      <c r="G734" s="14" t="s">
        <v>7465</v>
      </c>
      <c r="H734" s="15" t="s">
        <v>21173</v>
      </c>
      <c r="I734" s="15" t="s">
        <v>21174</v>
      </c>
    </row>
    <row r="735">
      <c r="A735" s="15" t="s">
        <v>18155</v>
      </c>
      <c r="B735" s="15" t="s">
        <v>14027</v>
      </c>
      <c r="C735" s="15" t="s">
        <v>14028</v>
      </c>
      <c r="D735" s="15" t="s">
        <v>11334</v>
      </c>
      <c r="E735" s="14" t="s">
        <v>7462</v>
      </c>
      <c r="F735" s="15" t="s">
        <v>11338</v>
      </c>
      <c r="G735" s="14" t="s">
        <v>7468</v>
      </c>
      <c r="H735" s="15" t="s">
        <v>21175</v>
      </c>
      <c r="I735" s="15" t="s">
        <v>21176</v>
      </c>
    </row>
    <row r="736">
      <c r="A736" s="15" t="s">
        <v>18156</v>
      </c>
      <c r="B736" s="15" t="s">
        <v>14030</v>
      </c>
      <c r="C736" s="15" t="s">
        <v>14031</v>
      </c>
      <c r="D736" s="15" t="s">
        <v>11337</v>
      </c>
      <c r="E736" s="14" t="s">
        <v>7465</v>
      </c>
      <c r="F736" s="15" t="s">
        <v>11341</v>
      </c>
      <c r="G736" s="14" t="s">
        <v>7471</v>
      </c>
      <c r="H736" s="15" t="s">
        <v>21177</v>
      </c>
      <c r="I736" s="15" t="s">
        <v>21178</v>
      </c>
    </row>
    <row r="737">
      <c r="A737" s="15" t="s">
        <v>18157</v>
      </c>
      <c r="B737" s="15" t="s">
        <v>14033</v>
      </c>
      <c r="C737" s="15" t="s">
        <v>14034</v>
      </c>
      <c r="D737" s="15" t="s">
        <v>11340</v>
      </c>
      <c r="E737" s="14" t="s">
        <v>7468</v>
      </c>
      <c r="F737" s="15" t="s">
        <v>11344</v>
      </c>
      <c r="G737" s="14" t="s">
        <v>7473</v>
      </c>
      <c r="H737" s="15" t="s">
        <v>21179</v>
      </c>
      <c r="I737" s="15" t="s">
        <v>4360</v>
      </c>
    </row>
    <row r="738">
      <c r="A738" s="15" t="s">
        <v>18158</v>
      </c>
      <c r="B738" s="15" t="s">
        <v>14036</v>
      </c>
      <c r="C738" s="15" t="s">
        <v>11347</v>
      </c>
      <c r="D738" s="15" t="s">
        <v>11343</v>
      </c>
      <c r="E738" s="14" t="s">
        <v>7471</v>
      </c>
      <c r="F738" s="15" t="s">
        <v>11347</v>
      </c>
      <c r="G738" s="14" t="s">
        <v>7476</v>
      </c>
      <c r="H738" s="15" t="s">
        <v>21180</v>
      </c>
      <c r="I738" s="15" t="s">
        <v>21181</v>
      </c>
    </row>
    <row r="739">
      <c r="A739" s="15" t="s">
        <v>18159</v>
      </c>
      <c r="B739" s="15" t="s">
        <v>14038</v>
      </c>
      <c r="C739" s="15" t="s">
        <v>14039</v>
      </c>
      <c r="D739" s="15" t="s">
        <v>11346</v>
      </c>
      <c r="E739" s="14" t="s">
        <v>7473</v>
      </c>
      <c r="F739" s="15" t="s">
        <v>11350</v>
      </c>
      <c r="G739" s="14" t="s">
        <v>7478</v>
      </c>
      <c r="H739" s="15" t="s">
        <v>21182</v>
      </c>
      <c r="I739" s="15" t="s">
        <v>21183</v>
      </c>
    </row>
    <row r="740">
      <c r="D740" s="15" t="s">
        <v>11349</v>
      </c>
      <c r="E740" s="14" t="s">
        <v>7476</v>
      </c>
      <c r="F740" s="15" t="s">
        <v>11353</v>
      </c>
      <c r="G740" s="14" t="s">
        <v>7481</v>
      </c>
      <c r="H740" s="15" t="s">
        <v>21184</v>
      </c>
      <c r="I740" s="15" t="s">
        <v>21185</v>
      </c>
    </row>
    <row r="741">
      <c r="A741" s="15" t="s">
        <v>18160</v>
      </c>
      <c r="B741" s="15" t="s">
        <v>14044</v>
      </c>
      <c r="C741" s="15" t="s">
        <v>14045</v>
      </c>
      <c r="D741" s="15" t="s">
        <v>11352</v>
      </c>
      <c r="E741" s="14" t="s">
        <v>7478</v>
      </c>
      <c r="F741" s="15" t="s">
        <v>11356</v>
      </c>
      <c r="G741" s="14" t="s">
        <v>7483</v>
      </c>
      <c r="H741" s="15" t="s">
        <v>21186</v>
      </c>
      <c r="I741" s="15" t="s">
        <v>21187</v>
      </c>
    </row>
    <row r="742">
      <c r="D742" s="15" t="s">
        <v>11355</v>
      </c>
      <c r="E742" s="14" t="s">
        <v>7481</v>
      </c>
      <c r="F742" s="15" t="s">
        <v>11359</v>
      </c>
      <c r="G742" s="14" t="s">
        <v>7486</v>
      </c>
      <c r="H742" s="15" t="s">
        <v>21188</v>
      </c>
      <c r="I742" s="15" t="s">
        <v>21189</v>
      </c>
    </row>
    <row r="743">
      <c r="A743" s="15" t="s">
        <v>18161</v>
      </c>
      <c r="B743" s="15" t="s">
        <v>14050</v>
      </c>
      <c r="C743" s="15" t="s">
        <v>14051</v>
      </c>
      <c r="D743" s="15" t="s">
        <v>11358</v>
      </c>
      <c r="E743" s="14" t="s">
        <v>7483</v>
      </c>
      <c r="F743" s="15" t="s">
        <v>11362</v>
      </c>
      <c r="G743" s="14" t="s">
        <v>7489</v>
      </c>
      <c r="H743" s="15" t="s">
        <v>21190</v>
      </c>
      <c r="I743" s="15" t="s">
        <v>21191</v>
      </c>
    </row>
    <row r="744">
      <c r="A744" s="15" t="s">
        <v>18162</v>
      </c>
      <c r="B744" s="15" t="s">
        <v>14052</v>
      </c>
      <c r="C744" s="15" t="s">
        <v>14053</v>
      </c>
      <c r="D744" s="15" t="s">
        <v>11361</v>
      </c>
      <c r="E744" s="14" t="s">
        <v>7492</v>
      </c>
      <c r="F744" s="15" t="s">
        <v>11365</v>
      </c>
      <c r="G744" s="14" t="s">
        <v>7492</v>
      </c>
      <c r="H744" s="15" t="s">
        <v>21192</v>
      </c>
      <c r="I744" s="15" t="s">
        <v>21193</v>
      </c>
    </row>
    <row r="745">
      <c r="A745" s="15" t="s">
        <v>18163</v>
      </c>
      <c r="B745" s="15" t="s">
        <v>14055</v>
      </c>
      <c r="C745" s="15" t="s">
        <v>14056</v>
      </c>
      <c r="D745" s="15" t="s">
        <v>11364</v>
      </c>
      <c r="E745" s="14" t="s">
        <v>7486</v>
      </c>
      <c r="F745" s="15" t="s">
        <v>11369</v>
      </c>
      <c r="G745" s="14" t="s">
        <v>7495</v>
      </c>
      <c r="H745" s="15" t="s">
        <v>21194</v>
      </c>
      <c r="I745" s="15" t="s">
        <v>21195</v>
      </c>
    </row>
    <row r="746">
      <c r="A746" s="15" t="s">
        <v>18164</v>
      </c>
      <c r="B746" s="15" t="s">
        <v>14058</v>
      </c>
      <c r="C746" s="15" t="s">
        <v>14059</v>
      </c>
      <c r="D746" s="15" t="s">
        <v>11368</v>
      </c>
      <c r="E746" s="14" t="s">
        <v>7489</v>
      </c>
      <c r="F746" s="15" t="s">
        <v>11372</v>
      </c>
      <c r="G746" s="14" t="s">
        <v>7498</v>
      </c>
      <c r="H746" s="15" t="s">
        <v>21196</v>
      </c>
      <c r="I746" s="15" t="s">
        <v>4410</v>
      </c>
    </row>
    <row r="747">
      <c r="A747" s="15" t="s">
        <v>18165</v>
      </c>
      <c r="B747" s="15" t="s">
        <v>14061</v>
      </c>
      <c r="C747" s="15" t="s">
        <v>14062</v>
      </c>
      <c r="D747" s="15" t="s">
        <v>11371</v>
      </c>
      <c r="E747" s="14" t="s">
        <v>7492</v>
      </c>
      <c r="F747" s="15" t="s">
        <v>11375</v>
      </c>
      <c r="G747" s="14" t="s">
        <v>7501</v>
      </c>
      <c r="H747" s="15" t="s">
        <v>21197</v>
      </c>
      <c r="I747" s="15" t="s">
        <v>21198</v>
      </c>
    </row>
    <row r="748">
      <c r="A748" s="15" t="s">
        <v>18166</v>
      </c>
      <c r="B748" s="15" t="s">
        <v>14064</v>
      </c>
      <c r="C748" s="15" t="s">
        <v>14065</v>
      </c>
      <c r="D748" s="15" t="s">
        <v>11374</v>
      </c>
      <c r="E748" s="14" t="s">
        <v>7495</v>
      </c>
      <c r="F748" s="15" t="s">
        <v>11378</v>
      </c>
      <c r="G748" s="14" t="s">
        <v>7504</v>
      </c>
      <c r="H748" s="15" t="s">
        <v>21199</v>
      </c>
      <c r="I748" s="15" t="s">
        <v>21200</v>
      </c>
    </row>
    <row r="749">
      <c r="A749" s="15" t="s">
        <v>18167</v>
      </c>
      <c r="B749" s="15" t="s">
        <v>14066</v>
      </c>
      <c r="C749" s="15" t="s">
        <v>14067</v>
      </c>
      <c r="D749" s="15" t="s">
        <v>11377</v>
      </c>
      <c r="E749" s="16"/>
    </row>
    <row r="750">
      <c r="A750" s="15" t="s">
        <v>18168</v>
      </c>
      <c r="B750" s="15" t="s">
        <v>14069</v>
      </c>
      <c r="C750" s="15" t="s">
        <v>14070</v>
      </c>
      <c r="D750" s="15" t="s">
        <v>11381</v>
      </c>
      <c r="E750" s="14" t="s">
        <v>7498</v>
      </c>
      <c r="F750" s="15" t="s">
        <v>11382</v>
      </c>
      <c r="G750" s="14" t="s">
        <v>7507</v>
      </c>
      <c r="H750" s="15" t="s">
        <v>21201</v>
      </c>
      <c r="I750" s="15" t="s">
        <v>21202</v>
      </c>
    </row>
    <row r="751">
      <c r="A751" s="15" t="s">
        <v>18169</v>
      </c>
      <c r="B751" s="15" t="s">
        <v>14072</v>
      </c>
      <c r="C751" s="15" t="s">
        <v>14073</v>
      </c>
      <c r="D751" s="15" t="s">
        <v>11384</v>
      </c>
      <c r="E751" s="14" t="s">
        <v>7501</v>
      </c>
      <c r="F751" s="15" t="s">
        <v>11385</v>
      </c>
      <c r="G751" s="14" t="s">
        <v>7509</v>
      </c>
      <c r="H751" s="15" t="s">
        <v>21203</v>
      </c>
      <c r="I751" s="15" t="s">
        <v>21204</v>
      </c>
    </row>
    <row r="752">
      <c r="A752" s="15" t="s">
        <v>18170</v>
      </c>
      <c r="B752" s="15" t="s">
        <v>14075</v>
      </c>
      <c r="C752" s="15" t="s">
        <v>13397</v>
      </c>
      <c r="D752" s="15" t="s">
        <v>11387</v>
      </c>
      <c r="E752" s="14" t="s">
        <v>7504</v>
      </c>
      <c r="F752" s="15" t="s">
        <v>11388</v>
      </c>
      <c r="G752" s="14" t="s">
        <v>7512</v>
      </c>
      <c r="H752" s="15" t="s">
        <v>21205</v>
      </c>
      <c r="I752" s="15" t="s">
        <v>21206</v>
      </c>
    </row>
    <row r="753">
      <c r="A753" s="15" t="s">
        <v>18171</v>
      </c>
      <c r="B753" s="15" t="s">
        <v>14077</v>
      </c>
      <c r="C753" s="15" t="s">
        <v>11391</v>
      </c>
      <c r="D753" s="15" t="s">
        <v>11390</v>
      </c>
      <c r="E753" s="14" t="s">
        <v>7507</v>
      </c>
      <c r="F753" s="15" t="s">
        <v>11391</v>
      </c>
      <c r="G753" s="14" t="s">
        <v>7520</v>
      </c>
      <c r="H753" s="15" t="s">
        <v>21207</v>
      </c>
      <c r="I753" s="15" t="s">
        <v>21208</v>
      </c>
    </row>
    <row r="754">
      <c r="A754" s="15" t="s">
        <v>18172</v>
      </c>
      <c r="B754" s="15" t="s">
        <v>14079</v>
      </c>
      <c r="C754" s="15" t="s">
        <v>14080</v>
      </c>
      <c r="D754" s="15" t="s">
        <v>11393</v>
      </c>
      <c r="E754" s="14" t="s">
        <v>7509</v>
      </c>
      <c r="F754" s="15" t="s">
        <v>11394</v>
      </c>
      <c r="G754" s="14" t="s">
        <v>7523</v>
      </c>
      <c r="H754" s="15" t="s">
        <v>21209</v>
      </c>
      <c r="I754" s="15" t="s">
        <v>21210</v>
      </c>
    </row>
    <row r="755">
      <c r="A755" s="15" t="s">
        <v>18173</v>
      </c>
      <c r="B755" s="15" t="s">
        <v>14041</v>
      </c>
      <c r="C755" s="15" t="s">
        <v>14042</v>
      </c>
      <c r="E755" s="16"/>
    </row>
    <row r="756">
      <c r="A756" s="15" t="s">
        <v>18174</v>
      </c>
      <c r="B756" s="15" t="s">
        <v>14047</v>
      </c>
      <c r="C756" s="15" t="s">
        <v>14048</v>
      </c>
      <c r="E756" s="16"/>
    </row>
    <row r="757">
      <c r="A757" s="15" t="s">
        <v>18175</v>
      </c>
      <c r="B757" s="15" t="s">
        <v>14082</v>
      </c>
      <c r="C757" s="15" t="s">
        <v>14083</v>
      </c>
      <c r="D757" s="15" t="s">
        <v>11396</v>
      </c>
      <c r="E757" s="14" t="s">
        <v>7512</v>
      </c>
      <c r="F757" s="15" t="s">
        <v>11397</v>
      </c>
      <c r="G757" s="14" t="s">
        <v>7525</v>
      </c>
      <c r="H757" s="15" t="s">
        <v>21211</v>
      </c>
      <c r="I757" s="15" t="s">
        <v>21212</v>
      </c>
    </row>
    <row r="758">
      <c r="E758" s="16"/>
      <c r="G758" s="14" t="s">
        <v>7525</v>
      </c>
      <c r="H758" s="15" t="s">
        <v>21213</v>
      </c>
      <c r="I758" s="15" t="s">
        <v>21214</v>
      </c>
    </row>
    <row r="759">
      <c r="E759" s="16"/>
      <c r="G759" s="14" t="s">
        <v>7525</v>
      </c>
      <c r="H759" s="15" t="s">
        <v>21215</v>
      </c>
      <c r="I759" s="15" t="s">
        <v>21216</v>
      </c>
    </row>
    <row r="760">
      <c r="E760" s="16"/>
      <c r="G760" s="14" t="s">
        <v>7525</v>
      </c>
      <c r="H760" s="15" t="s">
        <v>21217</v>
      </c>
      <c r="I760" s="15" t="s">
        <v>21218</v>
      </c>
    </row>
    <row r="761">
      <c r="E761" s="16"/>
      <c r="G761" s="14" t="s">
        <v>7525</v>
      </c>
      <c r="H761" s="15" t="s">
        <v>21219</v>
      </c>
      <c r="I761" s="15" t="s">
        <v>21220</v>
      </c>
    </row>
    <row r="762">
      <c r="E762" s="16"/>
      <c r="G762" s="14" t="s">
        <v>7525</v>
      </c>
      <c r="H762" s="15" t="s">
        <v>21221</v>
      </c>
      <c r="I762" s="15" t="s">
        <v>21222</v>
      </c>
    </row>
    <row r="763">
      <c r="E763" s="16"/>
      <c r="G763" s="14" t="s">
        <v>7525</v>
      </c>
      <c r="H763" s="15" t="s">
        <v>21223</v>
      </c>
      <c r="I763" s="15" t="s">
        <v>21224</v>
      </c>
    </row>
    <row r="764">
      <c r="A764" s="15" t="s">
        <v>18176</v>
      </c>
      <c r="B764" s="15" t="s">
        <v>14085</v>
      </c>
      <c r="C764" s="15" t="s">
        <v>14086</v>
      </c>
      <c r="D764" s="15" t="s">
        <v>11406</v>
      </c>
      <c r="E764" s="14" t="s">
        <v>7520</v>
      </c>
      <c r="F764" s="15" t="s">
        <v>11407</v>
      </c>
      <c r="G764" s="14" t="s">
        <v>7528</v>
      </c>
      <c r="H764" s="15" t="s">
        <v>21225</v>
      </c>
      <c r="I764" s="15" t="s">
        <v>21226</v>
      </c>
    </row>
    <row r="765">
      <c r="A765" s="15" t="s">
        <v>18177</v>
      </c>
      <c r="B765" s="15" t="s">
        <v>14088</v>
      </c>
      <c r="C765" s="15" t="s">
        <v>14089</v>
      </c>
      <c r="D765" s="15" t="s">
        <v>11408</v>
      </c>
      <c r="E765" s="14" t="s">
        <v>7523</v>
      </c>
      <c r="F765" s="15" t="s">
        <v>11409</v>
      </c>
      <c r="G765" s="14" t="s">
        <v>7530</v>
      </c>
      <c r="H765" s="15" t="s">
        <v>21227</v>
      </c>
      <c r="I765" s="15" t="s">
        <v>21228</v>
      </c>
    </row>
    <row r="766">
      <c r="A766" s="15" t="s">
        <v>18178</v>
      </c>
      <c r="B766" s="15" t="s">
        <v>14091</v>
      </c>
      <c r="C766" s="15" t="s">
        <v>14092</v>
      </c>
      <c r="D766" s="15" t="s">
        <v>11411</v>
      </c>
      <c r="E766" s="14" t="s">
        <v>7525</v>
      </c>
      <c r="F766" s="15" t="s">
        <v>11412</v>
      </c>
      <c r="G766" s="14" t="s">
        <v>7533</v>
      </c>
      <c r="H766" s="15" t="s">
        <v>21229</v>
      </c>
      <c r="I766" s="15" t="s">
        <v>21230</v>
      </c>
    </row>
    <row r="767">
      <c r="A767" s="15" t="s">
        <v>18179</v>
      </c>
      <c r="B767" s="15" t="s">
        <v>14094</v>
      </c>
      <c r="C767" s="15" t="s">
        <v>14095</v>
      </c>
      <c r="D767" s="15" t="s">
        <v>11413</v>
      </c>
      <c r="E767" s="14" t="s">
        <v>7528</v>
      </c>
      <c r="F767" s="15" t="s">
        <v>11414</v>
      </c>
      <c r="G767" s="14" t="s">
        <v>7535</v>
      </c>
      <c r="H767" s="15" t="s">
        <v>21231</v>
      </c>
      <c r="I767" s="15" t="s">
        <v>21232</v>
      </c>
    </row>
    <row r="768">
      <c r="A768" s="15" t="s">
        <v>18180</v>
      </c>
      <c r="B768" s="15" t="s">
        <v>14097</v>
      </c>
      <c r="C768" s="15" t="s">
        <v>14098</v>
      </c>
      <c r="D768" s="15" t="s">
        <v>11416</v>
      </c>
      <c r="E768" s="14" t="s">
        <v>7530</v>
      </c>
      <c r="F768" s="15" t="s">
        <v>11417</v>
      </c>
      <c r="G768" s="14" t="s">
        <v>7538</v>
      </c>
      <c r="H768" s="15" t="s">
        <v>21233</v>
      </c>
      <c r="I768" s="15" t="s">
        <v>21234</v>
      </c>
    </row>
    <row r="769">
      <c r="A769" s="15" t="s">
        <v>18181</v>
      </c>
      <c r="B769" s="15" t="s">
        <v>14100</v>
      </c>
      <c r="C769" s="15" t="s">
        <v>14101</v>
      </c>
      <c r="D769" s="15" t="s">
        <v>11418</v>
      </c>
      <c r="E769" s="14" t="s">
        <v>7533</v>
      </c>
      <c r="F769" s="15" t="s">
        <v>11419</v>
      </c>
      <c r="G769" s="14" t="s">
        <v>7540</v>
      </c>
      <c r="H769" s="15" t="s">
        <v>21235</v>
      </c>
      <c r="I769" s="15" t="s">
        <v>21236</v>
      </c>
    </row>
    <row r="770">
      <c r="A770" s="15" t="s">
        <v>18182</v>
      </c>
      <c r="B770" s="15" t="s">
        <v>14103</v>
      </c>
      <c r="C770" s="15" t="s">
        <v>14104</v>
      </c>
      <c r="D770" s="15" t="s">
        <v>11421</v>
      </c>
      <c r="E770" s="14" t="s">
        <v>7535</v>
      </c>
      <c r="F770" s="15" t="s">
        <v>11422</v>
      </c>
      <c r="G770" s="14" t="s">
        <v>7543</v>
      </c>
      <c r="H770" s="15" t="s">
        <v>21237</v>
      </c>
      <c r="I770" s="15" t="s">
        <v>21238</v>
      </c>
    </row>
    <row r="771">
      <c r="A771" s="15" t="s">
        <v>18183</v>
      </c>
      <c r="B771" s="15" t="s">
        <v>14106</v>
      </c>
      <c r="C771" s="15" t="s">
        <v>14107</v>
      </c>
      <c r="D771" s="15" t="s">
        <v>11424</v>
      </c>
      <c r="E771" s="14" t="s">
        <v>7538</v>
      </c>
      <c r="F771" s="15" t="s">
        <v>11425</v>
      </c>
      <c r="G771" s="14" t="s">
        <v>7545</v>
      </c>
      <c r="H771" s="15" t="s">
        <v>21239</v>
      </c>
      <c r="I771" s="15" t="s">
        <v>21240</v>
      </c>
    </row>
    <row r="772">
      <c r="A772" s="15" t="s">
        <v>18184</v>
      </c>
      <c r="B772" s="15" t="s">
        <v>14109</v>
      </c>
      <c r="C772" s="15" t="s">
        <v>14110</v>
      </c>
      <c r="D772" s="15" t="s">
        <v>11427</v>
      </c>
      <c r="E772" s="14" t="s">
        <v>7540</v>
      </c>
      <c r="F772" s="15" t="s">
        <v>11428</v>
      </c>
      <c r="G772" s="14" t="s">
        <v>7548</v>
      </c>
      <c r="H772" s="15" t="s">
        <v>21241</v>
      </c>
      <c r="I772" s="15" t="s">
        <v>21242</v>
      </c>
    </row>
    <row r="773">
      <c r="D773" s="15" t="s">
        <v>11430</v>
      </c>
      <c r="E773" s="14" t="s">
        <v>7543</v>
      </c>
      <c r="F773" s="15" t="s">
        <v>11431</v>
      </c>
      <c r="G773" s="14" t="s">
        <v>7550</v>
      </c>
      <c r="H773" s="15" t="s">
        <v>21243</v>
      </c>
      <c r="I773" s="15" t="s">
        <v>21244</v>
      </c>
    </row>
    <row r="774">
      <c r="A774" s="15" t="s">
        <v>18185</v>
      </c>
      <c r="B774" s="15" t="s">
        <v>14112</v>
      </c>
      <c r="C774" s="15" t="s">
        <v>14113</v>
      </c>
      <c r="D774" s="15" t="s">
        <v>11433</v>
      </c>
      <c r="E774" s="14" t="s">
        <v>7545</v>
      </c>
      <c r="F774" s="15" t="s">
        <v>11434</v>
      </c>
      <c r="G774" s="14" t="s">
        <v>7553</v>
      </c>
      <c r="H774" s="15" t="s">
        <v>21245</v>
      </c>
      <c r="I774" s="15" t="s">
        <v>21246</v>
      </c>
    </row>
    <row r="775">
      <c r="A775" s="15" t="s">
        <v>18186</v>
      </c>
      <c r="B775" s="15" t="s">
        <v>12523</v>
      </c>
      <c r="C775" s="15" t="s">
        <v>14115</v>
      </c>
      <c r="D775" s="15" t="s">
        <v>11436</v>
      </c>
      <c r="E775" s="14" t="s">
        <v>7548</v>
      </c>
      <c r="F775" s="15" t="s">
        <v>11437</v>
      </c>
      <c r="G775" s="14" t="s">
        <v>7555</v>
      </c>
      <c r="H775" s="15" t="s">
        <v>21247</v>
      </c>
      <c r="I775" s="15" t="s">
        <v>4533</v>
      </c>
    </row>
    <row r="776">
      <c r="A776" s="15" t="s">
        <v>18187</v>
      </c>
      <c r="B776" s="15" t="s">
        <v>14117</v>
      </c>
      <c r="C776" s="15" t="s">
        <v>14118</v>
      </c>
      <c r="D776" s="15" t="s">
        <v>11439</v>
      </c>
      <c r="E776" s="14" t="s">
        <v>7550</v>
      </c>
      <c r="F776" s="15" t="s">
        <v>11440</v>
      </c>
      <c r="G776" s="14" t="s">
        <v>7558</v>
      </c>
      <c r="H776" s="15" t="s">
        <v>21248</v>
      </c>
      <c r="I776" s="15" t="s">
        <v>21249</v>
      </c>
    </row>
    <row r="777">
      <c r="A777" s="15" t="s">
        <v>18188</v>
      </c>
      <c r="B777" s="15" t="s">
        <v>14120</v>
      </c>
      <c r="C777" s="15" t="s">
        <v>14121</v>
      </c>
      <c r="D777" s="15" t="s">
        <v>11442</v>
      </c>
      <c r="E777" s="14" t="s">
        <v>7553</v>
      </c>
      <c r="F777" s="15" t="s">
        <v>11443</v>
      </c>
      <c r="G777" s="14" t="s">
        <v>7560</v>
      </c>
      <c r="H777" s="15" t="s">
        <v>21250</v>
      </c>
      <c r="I777" s="15" t="s">
        <v>21251</v>
      </c>
    </row>
    <row r="778">
      <c r="A778" s="15" t="s">
        <v>18189</v>
      </c>
      <c r="B778" s="15" t="s">
        <v>14123</v>
      </c>
      <c r="C778" s="15" t="s">
        <v>14124</v>
      </c>
      <c r="D778" s="15" t="s">
        <v>11445</v>
      </c>
      <c r="E778" s="14" t="s">
        <v>7555</v>
      </c>
      <c r="F778" s="15" t="s">
        <v>11446</v>
      </c>
      <c r="J778" s="15" t="s">
        <v>19870</v>
      </c>
    </row>
    <row r="779">
      <c r="A779" s="15" t="s">
        <v>18190</v>
      </c>
      <c r="B779" s="15" t="s">
        <v>14126</v>
      </c>
      <c r="C779" s="15" t="s">
        <v>14127</v>
      </c>
      <c r="D779" s="15" t="s">
        <v>11448</v>
      </c>
      <c r="E779" s="14" t="s">
        <v>7558</v>
      </c>
      <c r="F779" s="15" t="s">
        <v>11449</v>
      </c>
      <c r="G779" s="14" t="s">
        <v>7565</v>
      </c>
      <c r="H779" s="15" t="s">
        <v>21252</v>
      </c>
      <c r="I779" s="15" t="s">
        <v>21253</v>
      </c>
    </row>
    <row r="780">
      <c r="A780" s="15" t="s">
        <v>18191</v>
      </c>
      <c r="B780" s="15" t="s">
        <v>13635</v>
      </c>
      <c r="C780" s="15" t="s">
        <v>14128</v>
      </c>
      <c r="D780" s="15" t="s">
        <v>11451</v>
      </c>
      <c r="E780" s="14" t="s">
        <v>7560</v>
      </c>
      <c r="F780" s="15" t="s">
        <v>11452</v>
      </c>
      <c r="G780" s="14" t="s">
        <v>7567</v>
      </c>
      <c r="H780" s="15" t="s">
        <v>21254</v>
      </c>
      <c r="I780" s="15" t="s">
        <v>21255</v>
      </c>
    </row>
    <row r="781">
      <c r="A781" s="15" t="s">
        <v>18192</v>
      </c>
      <c r="B781" s="15" t="s">
        <v>14130</v>
      </c>
      <c r="C781" s="15" t="s">
        <v>14131</v>
      </c>
      <c r="D781" s="15" t="s">
        <v>11453</v>
      </c>
      <c r="E781" s="14" t="s">
        <v>7562</v>
      </c>
      <c r="F781" s="15" t="s">
        <v>11454</v>
      </c>
      <c r="J781" s="15" t="s">
        <v>19870</v>
      </c>
    </row>
    <row r="782">
      <c r="A782" s="15" t="s">
        <v>18193</v>
      </c>
      <c r="B782" s="15" t="s">
        <v>14133</v>
      </c>
      <c r="C782" s="15" t="s">
        <v>14134</v>
      </c>
      <c r="D782" s="15" t="s">
        <v>11456</v>
      </c>
      <c r="E782" s="14" t="s">
        <v>7565</v>
      </c>
      <c r="F782" s="15" t="s">
        <v>11457</v>
      </c>
      <c r="J782" s="15" t="s">
        <v>19870</v>
      </c>
    </row>
    <row r="783">
      <c r="A783" s="15" t="s">
        <v>18194</v>
      </c>
      <c r="B783" s="15" t="s">
        <v>14136</v>
      </c>
      <c r="C783" s="15" t="s">
        <v>14137</v>
      </c>
      <c r="D783" s="15" t="s">
        <v>11459</v>
      </c>
      <c r="E783" s="14" t="s">
        <v>7567</v>
      </c>
      <c r="F783" s="15" t="s">
        <v>11460</v>
      </c>
      <c r="G783" s="14" t="s">
        <v>7575</v>
      </c>
      <c r="H783" s="15" t="s">
        <v>21256</v>
      </c>
      <c r="I783" s="15" t="s">
        <v>21257</v>
      </c>
    </row>
    <row r="784">
      <c r="A784" s="15" t="s">
        <v>18195</v>
      </c>
      <c r="B784" s="15" t="s">
        <v>14139</v>
      </c>
      <c r="C784" s="15" t="s">
        <v>14140</v>
      </c>
      <c r="D784" s="15" t="s">
        <v>11462</v>
      </c>
      <c r="E784" s="14" t="s">
        <v>7570</v>
      </c>
      <c r="F784" s="15" t="s">
        <v>11463</v>
      </c>
      <c r="G784" s="14" t="s">
        <v>7578</v>
      </c>
      <c r="H784" s="15" t="s">
        <v>21258</v>
      </c>
      <c r="I784" s="15" t="s">
        <v>21259</v>
      </c>
    </row>
    <row r="785">
      <c r="A785" s="15" t="s">
        <v>18196</v>
      </c>
      <c r="B785" s="15" t="s">
        <v>14142</v>
      </c>
      <c r="C785" s="15" t="s">
        <v>14143</v>
      </c>
      <c r="D785" s="15" t="s">
        <v>11465</v>
      </c>
      <c r="E785" s="14" t="s">
        <v>7573</v>
      </c>
      <c r="F785" s="15" t="s">
        <v>11466</v>
      </c>
      <c r="G785" s="14" t="s">
        <v>7581</v>
      </c>
      <c r="H785" s="15" t="s">
        <v>21260</v>
      </c>
      <c r="I785" s="15" t="s">
        <v>21261</v>
      </c>
    </row>
    <row r="786">
      <c r="A786" s="15" t="s">
        <v>18197</v>
      </c>
      <c r="B786" s="15" t="s">
        <v>14145</v>
      </c>
      <c r="C786" s="15" t="s">
        <v>14146</v>
      </c>
      <c r="D786" s="15" t="s">
        <v>11468</v>
      </c>
      <c r="E786" s="14" t="s">
        <v>7575</v>
      </c>
      <c r="F786" s="15" t="s">
        <v>11469</v>
      </c>
      <c r="G786" s="14" t="s">
        <v>7584</v>
      </c>
      <c r="H786" s="15" t="s">
        <v>21262</v>
      </c>
      <c r="I786" s="15" t="s">
        <v>21263</v>
      </c>
    </row>
    <row r="787">
      <c r="A787" s="15" t="s">
        <v>18198</v>
      </c>
      <c r="B787" s="15" t="s">
        <v>14148</v>
      </c>
      <c r="C787" s="15" t="s">
        <v>14149</v>
      </c>
      <c r="D787" s="15" t="s">
        <v>11471</v>
      </c>
      <c r="E787" s="14" t="s">
        <v>7578</v>
      </c>
      <c r="F787" s="15" t="s">
        <v>11472</v>
      </c>
      <c r="G787" s="14" t="s">
        <v>7586</v>
      </c>
      <c r="H787" s="15" t="s">
        <v>21264</v>
      </c>
      <c r="I787" s="15" t="s">
        <v>21265</v>
      </c>
    </row>
    <row r="788">
      <c r="A788" s="15" t="s">
        <v>18199</v>
      </c>
      <c r="B788" s="15" t="s">
        <v>14152</v>
      </c>
      <c r="C788" s="15" t="s">
        <v>14153</v>
      </c>
      <c r="D788" s="15" t="s">
        <v>11474</v>
      </c>
      <c r="E788" s="14" t="s">
        <v>7581</v>
      </c>
      <c r="F788" s="15" t="s">
        <v>11475</v>
      </c>
      <c r="G788" s="14" t="s">
        <v>7589</v>
      </c>
      <c r="H788" s="15" t="s">
        <v>21266</v>
      </c>
      <c r="I788" s="15" t="s">
        <v>21267</v>
      </c>
    </row>
    <row r="789">
      <c r="A789" s="15" t="s">
        <v>18200</v>
      </c>
      <c r="B789" s="15" t="s">
        <v>14156</v>
      </c>
      <c r="C789" s="15" t="s">
        <v>14157</v>
      </c>
      <c r="D789" s="15" t="s">
        <v>11477</v>
      </c>
      <c r="E789" s="14" t="s">
        <v>7584</v>
      </c>
      <c r="F789" s="15" t="s">
        <v>11478</v>
      </c>
      <c r="G789" s="14" t="s">
        <v>7592</v>
      </c>
      <c r="H789" s="15" t="s">
        <v>21268</v>
      </c>
      <c r="I789" s="15" t="s">
        <v>21269</v>
      </c>
    </row>
    <row r="790">
      <c r="D790" s="15" t="s">
        <v>11480</v>
      </c>
      <c r="E790" s="14" t="s">
        <v>7586</v>
      </c>
      <c r="F790" s="15" t="s">
        <v>11481</v>
      </c>
      <c r="G790" s="14" t="s">
        <v>7594</v>
      </c>
      <c r="H790" s="15" t="s">
        <v>21270</v>
      </c>
      <c r="I790" s="15" t="s">
        <v>21271</v>
      </c>
    </row>
    <row r="791">
      <c r="A791" s="15" t="s">
        <v>18201</v>
      </c>
      <c r="B791" s="15" t="s">
        <v>14162</v>
      </c>
      <c r="C791" s="15" t="s">
        <v>14163</v>
      </c>
      <c r="D791" s="15" t="s">
        <v>11483</v>
      </c>
      <c r="E791" s="14" t="s">
        <v>7589</v>
      </c>
      <c r="F791" s="15" t="s">
        <v>11484</v>
      </c>
      <c r="G791" s="14" t="s">
        <v>21272</v>
      </c>
      <c r="H791" s="15" t="s">
        <v>21273</v>
      </c>
      <c r="I791" s="15" t="s">
        <v>21274</v>
      </c>
    </row>
    <row r="792">
      <c r="A792" s="15" t="s">
        <v>18202</v>
      </c>
      <c r="B792" s="15" t="s">
        <v>14166</v>
      </c>
      <c r="C792" s="15" t="s">
        <v>14167</v>
      </c>
      <c r="D792" s="15" t="s">
        <v>11486</v>
      </c>
      <c r="E792" s="14" t="s">
        <v>7592</v>
      </c>
      <c r="F792" s="15" t="s">
        <v>11487</v>
      </c>
      <c r="G792" s="14" t="s">
        <v>21275</v>
      </c>
      <c r="H792" s="15" t="s">
        <v>21276</v>
      </c>
      <c r="I792" s="15" t="s">
        <v>21277</v>
      </c>
    </row>
    <row r="793">
      <c r="A793" s="15" t="s">
        <v>18203</v>
      </c>
      <c r="B793" s="15" t="s">
        <v>14170</v>
      </c>
      <c r="C793" s="15" t="s">
        <v>14171</v>
      </c>
      <c r="D793" s="15" t="s">
        <v>11489</v>
      </c>
      <c r="E793" s="14" t="s">
        <v>7594</v>
      </c>
      <c r="F793" s="15" t="s">
        <v>11490</v>
      </c>
      <c r="G793" s="14" t="s">
        <v>21278</v>
      </c>
      <c r="H793" s="15" t="s">
        <v>21279</v>
      </c>
      <c r="I793" s="15" t="s">
        <v>21280</v>
      </c>
    </row>
    <row r="794">
      <c r="A794" s="15" t="s">
        <v>18204</v>
      </c>
      <c r="B794" s="15" t="s">
        <v>14173</v>
      </c>
      <c r="C794" s="15" t="s">
        <v>14174</v>
      </c>
      <c r="D794" s="15" t="s">
        <v>11492</v>
      </c>
      <c r="E794" s="14" t="s">
        <v>7597</v>
      </c>
      <c r="F794" s="15" t="s">
        <v>11493</v>
      </c>
      <c r="G794" s="14" t="s">
        <v>7597</v>
      </c>
      <c r="H794" s="15" t="s">
        <v>21281</v>
      </c>
      <c r="I794" s="15" t="s">
        <v>21282</v>
      </c>
    </row>
    <row r="795">
      <c r="A795" s="15" t="s">
        <v>18205</v>
      </c>
      <c r="B795" s="15" t="s">
        <v>14130</v>
      </c>
      <c r="C795" s="15" t="s">
        <v>14131</v>
      </c>
      <c r="D795" s="15" t="s">
        <v>11495</v>
      </c>
      <c r="E795" s="14" t="s">
        <v>7600</v>
      </c>
      <c r="F795" s="15" t="s">
        <v>11496</v>
      </c>
      <c r="G795" s="14" t="s">
        <v>7600</v>
      </c>
      <c r="H795" s="15" t="s">
        <v>21283</v>
      </c>
      <c r="I795" s="15" t="s">
        <v>21284</v>
      </c>
    </row>
    <row r="796">
      <c r="A796" s="15" t="s">
        <v>18206</v>
      </c>
      <c r="B796" s="15" t="s">
        <v>14176</v>
      </c>
      <c r="C796" s="15" t="s">
        <v>14177</v>
      </c>
      <c r="D796" s="15" t="s">
        <v>11498</v>
      </c>
      <c r="E796" s="14" t="s">
        <v>7602</v>
      </c>
      <c r="F796" s="15" t="s">
        <v>11499</v>
      </c>
      <c r="G796" s="14" t="s">
        <v>7602</v>
      </c>
      <c r="H796" s="15" t="s">
        <v>21285</v>
      </c>
      <c r="I796" s="15" t="s">
        <v>21286</v>
      </c>
    </row>
    <row r="797">
      <c r="D797" s="15" t="s">
        <v>11501</v>
      </c>
      <c r="E797" s="14" t="s">
        <v>7604</v>
      </c>
      <c r="F797" s="15" t="s">
        <v>11502</v>
      </c>
      <c r="G797" s="14" t="s">
        <v>7604</v>
      </c>
      <c r="H797" s="15" t="s">
        <v>21287</v>
      </c>
      <c r="I797" s="15" t="s">
        <v>21288</v>
      </c>
    </row>
    <row r="798">
      <c r="A798" s="15" t="s">
        <v>18207</v>
      </c>
      <c r="B798" s="15" t="s">
        <v>13505</v>
      </c>
      <c r="C798" s="15" t="s">
        <v>10793</v>
      </c>
      <c r="D798" s="15" t="s">
        <v>11504</v>
      </c>
      <c r="E798" s="14" t="s">
        <v>7607</v>
      </c>
      <c r="F798" s="15" t="s">
        <v>11505</v>
      </c>
      <c r="G798" s="14" t="s">
        <v>7607</v>
      </c>
      <c r="H798" s="15" t="s">
        <v>21289</v>
      </c>
      <c r="I798" s="15" t="s">
        <v>21290</v>
      </c>
    </row>
    <row r="799">
      <c r="A799" s="15" t="s">
        <v>18208</v>
      </c>
      <c r="B799" s="15" t="s">
        <v>14180</v>
      </c>
      <c r="C799" s="15" t="s">
        <v>14181</v>
      </c>
      <c r="D799" s="15" t="s">
        <v>11506</v>
      </c>
      <c r="E799" s="14" t="s">
        <v>7610</v>
      </c>
      <c r="F799" s="15" t="s">
        <v>11507</v>
      </c>
      <c r="G799" s="14" t="s">
        <v>7610</v>
      </c>
      <c r="H799" s="15" t="s">
        <v>21291</v>
      </c>
      <c r="I799" s="15" t="s">
        <v>21292</v>
      </c>
    </row>
    <row r="800">
      <c r="A800" s="15" t="s">
        <v>18209</v>
      </c>
      <c r="B800" s="15" t="s">
        <v>14183</v>
      </c>
      <c r="C800" s="15" t="s">
        <v>14184</v>
      </c>
      <c r="D800" s="15" t="s">
        <v>11509</v>
      </c>
      <c r="E800" s="14" t="s">
        <v>7612</v>
      </c>
      <c r="F800" s="15" t="s">
        <v>11510</v>
      </c>
      <c r="J800" s="15" t="s">
        <v>19870</v>
      </c>
    </row>
    <row r="801">
      <c r="D801" s="15" t="s">
        <v>11512</v>
      </c>
      <c r="E801" s="14" t="s">
        <v>7615</v>
      </c>
      <c r="F801" s="15" t="s">
        <v>11513</v>
      </c>
      <c r="J801" s="15" t="s">
        <v>19870</v>
      </c>
    </row>
    <row r="802">
      <c r="D802" s="15" t="s">
        <v>11514</v>
      </c>
      <c r="E802" s="14" t="s">
        <v>7617</v>
      </c>
      <c r="F802" s="15" t="s">
        <v>11515</v>
      </c>
      <c r="J802" s="15" t="s">
        <v>19870</v>
      </c>
    </row>
    <row r="803">
      <c r="D803" s="15" t="s">
        <v>11516</v>
      </c>
      <c r="E803" s="14" t="s">
        <v>7619</v>
      </c>
      <c r="F803" s="15" t="s">
        <v>11517</v>
      </c>
      <c r="J803" s="15" t="s">
        <v>19870</v>
      </c>
    </row>
    <row r="804">
      <c r="D804" s="15" t="s">
        <v>11518</v>
      </c>
      <c r="E804" s="14" t="s">
        <v>7622</v>
      </c>
      <c r="F804" s="15" t="s">
        <v>11519</v>
      </c>
      <c r="J804" s="15" t="s">
        <v>19870</v>
      </c>
    </row>
    <row r="805">
      <c r="D805" s="15" t="s">
        <v>11520</v>
      </c>
      <c r="E805" s="14" t="s">
        <v>7624</v>
      </c>
      <c r="F805" s="15" t="s">
        <v>11521</v>
      </c>
      <c r="G805" s="14" t="s">
        <v>7624</v>
      </c>
      <c r="H805" s="15" t="s">
        <v>21293</v>
      </c>
      <c r="I805" s="15" t="s">
        <v>21294</v>
      </c>
    </row>
    <row r="806">
      <c r="D806" s="15" t="s">
        <v>11522</v>
      </c>
      <c r="E806" s="14" t="s">
        <v>7627</v>
      </c>
      <c r="F806" s="15" t="s">
        <v>11523</v>
      </c>
      <c r="G806" s="14" t="s">
        <v>7627</v>
      </c>
      <c r="H806" s="15" t="s">
        <v>21295</v>
      </c>
      <c r="I806" s="15" t="s">
        <v>21296</v>
      </c>
    </row>
    <row r="807">
      <c r="D807" s="15" t="s">
        <v>11524</v>
      </c>
      <c r="E807" s="14" t="s">
        <v>7629</v>
      </c>
      <c r="F807" s="15" t="s">
        <v>11525</v>
      </c>
      <c r="J807" s="15" t="s">
        <v>19870</v>
      </c>
    </row>
    <row r="808">
      <c r="A808" s="15" t="s">
        <v>18210</v>
      </c>
      <c r="B808" s="15" t="s">
        <v>14189</v>
      </c>
      <c r="C808" s="15" t="s">
        <v>14190</v>
      </c>
      <c r="D808" s="15" t="s">
        <v>11526</v>
      </c>
      <c r="E808" s="14" t="s">
        <v>7631</v>
      </c>
      <c r="F808" s="15" t="s">
        <v>11527</v>
      </c>
      <c r="G808" s="14" t="s">
        <v>7631</v>
      </c>
      <c r="H808" s="15" t="s">
        <v>21297</v>
      </c>
      <c r="I808" s="15" t="s">
        <v>21298</v>
      </c>
    </row>
    <row r="809">
      <c r="A809" s="15" t="s">
        <v>18211</v>
      </c>
      <c r="B809" s="15" t="s">
        <v>14192</v>
      </c>
      <c r="C809" s="15" t="s">
        <v>14193</v>
      </c>
      <c r="D809" s="15" t="s">
        <v>11529</v>
      </c>
      <c r="E809" s="14" t="s">
        <v>7634</v>
      </c>
      <c r="F809" s="15" t="s">
        <v>11530</v>
      </c>
      <c r="G809" s="14" t="s">
        <v>7634</v>
      </c>
      <c r="H809" s="15" t="s">
        <v>21299</v>
      </c>
      <c r="I809" s="15" t="s">
        <v>21300</v>
      </c>
    </row>
    <row r="810">
      <c r="A810" s="15" t="s">
        <v>18212</v>
      </c>
      <c r="B810" s="15" t="s">
        <v>14195</v>
      </c>
      <c r="C810" s="15" t="s">
        <v>14196</v>
      </c>
      <c r="D810" s="15" t="s">
        <v>11532</v>
      </c>
      <c r="E810" s="14" t="s">
        <v>7636</v>
      </c>
      <c r="F810" s="15" t="s">
        <v>11533</v>
      </c>
      <c r="G810" s="14" t="s">
        <v>7636</v>
      </c>
      <c r="H810" s="15" t="s">
        <v>21301</v>
      </c>
      <c r="I810" s="15" t="s">
        <v>21302</v>
      </c>
    </row>
    <row r="811">
      <c r="A811" s="15" t="s">
        <v>18213</v>
      </c>
      <c r="B811" s="15" t="s">
        <v>14198</v>
      </c>
      <c r="C811" s="15" t="s">
        <v>14199</v>
      </c>
      <c r="D811" s="15" t="s">
        <v>11535</v>
      </c>
      <c r="E811" s="14" t="s">
        <v>7638</v>
      </c>
      <c r="F811" s="15" t="s">
        <v>11536</v>
      </c>
      <c r="G811" s="14" t="s">
        <v>7638</v>
      </c>
      <c r="H811" s="15" t="s">
        <v>21303</v>
      </c>
      <c r="I811" s="15" t="s">
        <v>21304</v>
      </c>
    </row>
    <row r="812">
      <c r="A812" s="15" t="s">
        <v>18214</v>
      </c>
      <c r="B812" s="15" t="s">
        <v>14201</v>
      </c>
      <c r="C812" s="15" t="s">
        <v>14202</v>
      </c>
      <c r="D812" s="15" t="s">
        <v>11538</v>
      </c>
      <c r="E812" s="14" t="s">
        <v>7641</v>
      </c>
      <c r="F812" s="15" t="s">
        <v>11539</v>
      </c>
      <c r="G812" s="14" t="s">
        <v>7641</v>
      </c>
      <c r="H812" s="15" t="s">
        <v>21305</v>
      </c>
      <c r="I812" s="15" t="s">
        <v>21306</v>
      </c>
    </row>
    <row r="813">
      <c r="A813" s="15" t="s">
        <v>18215</v>
      </c>
      <c r="B813" s="15" t="s">
        <v>14204</v>
      </c>
      <c r="C813" s="15" t="s">
        <v>14205</v>
      </c>
      <c r="D813" s="15" t="s">
        <v>11541</v>
      </c>
      <c r="E813" s="14" t="s">
        <v>7644</v>
      </c>
      <c r="F813" s="15" t="s">
        <v>11542</v>
      </c>
      <c r="G813" s="14" t="s">
        <v>7644</v>
      </c>
      <c r="H813" s="15" t="s">
        <v>21307</v>
      </c>
      <c r="I813" s="15" t="s">
        <v>4754</v>
      </c>
    </row>
    <row r="814">
      <c r="A814" s="15" t="s">
        <v>18216</v>
      </c>
      <c r="B814" s="15" t="s">
        <v>14207</v>
      </c>
      <c r="C814" s="15" t="s">
        <v>14208</v>
      </c>
      <c r="D814" s="15" t="s">
        <v>11544</v>
      </c>
      <c r="E814" s="14" t="s">
        <v>7646</v>
      </c>
      <c r="F814" s="15" t="s">
        <v>11545</v>
      </c>
      <c r="G814" s="14" t="s">
        <v>7646</v>
      </c>
      <c r="H814" s="15" t="s">
        <v>21308</v>
      </c>
      <c r="I814" s="15" t="s">
        <v>21309</v>
      </c>
    </row>
    <row r="815">
      <c r="A815" s="15" t="s">
        <v>18217</v>
      </c>
      <c r="B815" s="15" t="s">
        <v>14210</v>
      </c>
      <c r="C815" s="15" t="s">
        <v>14211</v>
      </c>
      <c r="D815" s="15" t="s">
        <v>11547</v>
      </c>
      <c r="E815" s="14" t="s">
        <v>7648</v>
      </c>
      <c r="F815" s="15" t="s">
        <v>11548</v>
      </c>
      <c r="G815" s="14" t="s">
        <v>7648</v>
      </c>
      <c r="H815" s="15" t="s">
        <v>21310</v>
      </c>
      <c r="I815" s="15" t="s">
        <v>21311</v>
      </c>
    </row>
    <row r="816">
      <c r="A816" s="15" t="s">
        <v>18218</v>
      </c>
      <c r="B816" s="15" t="s">
        <v>14213</v>
      </c>
      <c r="C816" s="15" t="s">
        <v>14214</v>
      </c>
      <c r="D816" s="15" t="s">
        <v>11550</v>
      </c>
      <c r="E816" s="14" t="s">
        <v>7651</v>
      </c>
      <c r="F816" s="15" t="s">
        <v>11551</v>
      </c>
      <c r="G816" s="14" t="s">
        <v>7651</v>
      </c>
      <c r="H816" s="15" t="s">
        <v>21312</v>
      </c>
      <c r="I816" s="15" t="s">
        <v>21313</v>
      </c>
    </row>
    <row r="817">
      <c r="A817" s="15" t="s">
        <v>18219</v>
      </c>
      <c r="B817" s="15" t="s">
        <v>14216</v>
      </c>
      <c r="C817" s="15" t="s">
        <v>14217</v>
      </c>
      <c r="D817" s="15" t="s">
        <v>11553</v>
      </c>
      <c r="E817" s="14" t="s">
        <v>7653</v>
      </c>
      <c r="F817" s="15" t="s">
        <v>11554</v>
      </c>
      <c r="G817" s="14" t="s">
        <v>7653</v>
      </c>
      <c r="H817" s="15" t="s">
        <v>21314</v>
      </c>
      <c r="I817" s="15" t="s">
        <v>21315</v>
      </c>
    </row>
    <row r="818">
      <c r="A818" s="15" t="s">
        <v>18220</v>
      </c>
      <c r="B818" s="15" t="s">
        <v>14219</v>
      </c>
      <c r="C818" s="15" t="s">
        <v>14220</v>
      </c>
      <c r="D818" s="15" t="s">
        <v>11555</v>
      </c>
      <c r="E818" s="14" t="s">
        <v>7655</v>
      </c>
      <c r="F818" s="15" t="s">
        <v>11556</v>
      </c>
      <c r="G818" s="14" t="s">
        <v>7655</v>
      </c>
      <c r="H818" s="15" t="s">
        <v>21316</v>
      </c>
      <c r="I818" s="15" t="s">
        <v>21317</v>
      </c>
    </row>
    <row r="819">
      <c r="A819" s="15" t="s">
        <v>18221</v>
      </c>
      <c r="B819" s="15" t="s">
        <v>14222</v>
      </c>
      <c r="C819" s="15" t="s">
        <v>14223</v>
      </c>
      <c r="D819" s="15" t="s">
        <v>11558</v>
      </c>
      <c r="E819" s="14" t="s">
        <v>7657</v>
      </c>
      <c r="F819" s="15" t="s">
        <v>11559</v>
      </c>
      <c r="G819" s="14" t="s">
        <v>7657</v>
      </c>
      <c r="H819" s="15" t="s">
        <v>21318</v>
      </c>
      <c r="I819" s="15" t="s">
        <v>21319</v>
      </c>
    </row>
    <row r="820">
      <c r="A820" s="15" t="s">
        <v>18222</v>
      </c>
      <c r="B820" s="15" t="s">
        <v>14225</v>
      </c>
      <c r="C820" s="15" t="s">
        <v>14226</v>
      </c>
      <c r="D820" s="15" t="s">
        <v>11561</v>
      </c>
      <c r="E820" s="14" t="s">
        <v>7660</v>
      </c>
      <c r="F820" s="15" t="s">
        <v>11562</v>
      </c>
      <c r="G820" s="14" t="s">
        <v>7660</v>
      </c>
      <c r="H820" s="15" t="s">
        <v>21320</v>
      </c>
      <c r="I820" s="15" t="s">
        <v>21321</v>
      </c>
    </row>
    <row r="821">
      <c r="A821" s="15" t="s">
        <v>18223</v>
      </c>
      <c r="B821" s="15" t="s">
        <v>14228</v>
      </c>
      <c r="C821" s="15" t="s">
        <v>14229</v>
      </c>
      <c r="D821" s="15" t="s">
        <v>11564</v>
      </c>
      <c r="E821" s="14" t="s">
        <v>7662</v>
      </c>
      <c r="F821" s="15" t="s">
        <v>11565</v>
      </c>
      <c r="G821" s="14" t="s">
        <v>7662</v>
      </c>
      <c r="H821" s="15" t="s">
        <v>21322</v>
      </c>
      <c r="I821" s="15" t="s">
        <v>21323</v>
      </c>
    </row>
    <row r="822">
      <c r="A822" s="15" t="s">
        <v>18224</v>
      </c>
      <c r="B822" s="15" t="s">
        <v>14230</v>
      </c>
      <c r="C822" s="15" t="s">
        <v>14231</v>
      </c>
      <c r="D822" s="15" t="s">
        <v>11567</v>
      </c>
      <c r="E822" s="14" t="s">
        <v>7665</v>
      </c>
      <c r="F822" s="15" t="s">
        <v>11568</v>
      </c>
      <c r="G822" s="14" t="s">
        <v>7665</v>
      </c>
      <c r="H822" s="15" t="s">
        <v>21324</v>
      </c>
      <c r="I822" s="15" t="s">
        <v>21325</v>
      </c>
    </row>
    <row r="823">
      <c r="A823" s="15" t="s">
        <v>18225</v>
      </c>
      <c r="B823" s="15" t="s">
        <v>14233</v>
      </c>
      <c r="C823" s="15" t="s">
        <v>14234</v>
      </c>
      <c r="D823" s="15" t="s">
        <v>11569</v>
      </c>
      <c r="E823" s="14" t="s">
        <v>7667</v>
      </c>
      <c r="F823" s="15" t="s">
        <v>11570</v>
      </c>
      <c r="G823" s="14" t="s">
        <v>7667</v>
      </c>
      <c r="H823" s="15" t="s">
        <v>21326</v>
      </c>
      <c r="I823" s="15" t="s">
        <v>21327</v>
      </c>
    </row>
    <row r="824">
      <c r="A824" s="15" t="s">
        <v>18226</v>
      </c>
      <c r="B824" s="15" t="s">
        <v>14236</v>
      </c>
      <c r="C824" s="15" t="s">
        <v>14237</v>
      </c>
      <c r="D824" s="15" t="s">
        <v>11571</v>
      </c>
      <c r="E824" s="14" t="s">
        <v>7669</v>
      </c>
      <c r="F824" s="15" t="s">
        <v>11572</v>
      </c>
      <c r="J824" s="15" t="s">
        <v>19870</v>
      </c>
    </row>
    <row r="825">
      <c r="A825" s="15" t="s">
        <v>18227</v>
      </c>
      <c r="B825" s="15" t="s">
        <v>14239</v>
      </c>
      <c r="C825" s="15" t="s">
        <v>14240</v>
      </c>
      <c r="D825" s="15" t="s">
        <v>11573</v>
      </c>
      <c r="E825" s="14" t="s">
        <v>7671</v>
      </c>
      <c r="F825" s="15" t="s">
        <v>11574</v>
      </c>
      <c r="G825" s="14" t="s">
        <v>7671</v>
      </c>
      <c r="H825" s="15" t="s">
        <v>21328</v>
      </c>
      <c r="I825" s="15" t="s">
        <v>21329</v>
      </c>
    </row>
    <row r="826">
      <c r="A826" s="15" t="s">
        <v>18228</v>
      </c>
      <c r="B826" s="15" t="s">
        <v>14242</v>
      </c>
      <c r="C826" s="15" t="s">
        <v>14243</v>
      </c>
      <c r="D826" s="15" t="s">
        <v>11576</v>
      </c>
      <c r="E826" s="14" t="s">
        <v>7673</v>
      </c>
      <c r="F826" s="15" t="s">
        <v>11577</v>
      </c>
      <c r="G826" s="14" t="s">
        <v>7673</v>
      </c>
      <c r="H826" s="15" t="s">
        <v>21330</v>
      </c>
      <c r="I826" s="15" t="s">
        <v>21331</v>
      </c>
    </row>
    <row r="827">
      <c r="A827" s="15" t="s">
        <v>18229</v>
      </c>
      <c r="B827" s="15" t="s">
        <v>14245</v>
      </c>
      <c r="C827" s="15" t="s">
        <v>14246</v>
      </c>
      <c r="D827" s="15" t="s">
        <v>11579</v>
      </c>
      <c r="E827" s="14" t="s">
        <v>7675</v>
      </c>
      <c r="F827" s="15" t="s">
        <v>11580</v>
      </c>
      <c r="G827" s="14" t="s">
        <v>7675</v>
      </c>
      <c r="H827" s="15" t="s">
        <v>21332</v>
      </c>
      <c r="I827" s="15" t="s">
        <v>21333</v>
      </c>
    </row>
    <row r="828">
      <c r="A828" s="15" t="s">
        <v>18230</v>
      </c>
      <c r="B828" s="15" t="s">
        <v>14248</v>
      </c>
      <c r="C828" s="15" t="s">
        <v>14249</v>
      </c>
      <c r="D828" s="15" t="s">
        <v>11582</v>
      </c>
      <c r="E828" s="14" t="s">
        <v>7677</v>
      </c>
      <c r="F828" s="15" t="s">
        <v>11583</v>
      </c>
      <c r="G828" s="14" t="s">
        <v>7677</v>
      </c>
      <c r="H828" s="15" t="s">
        <v>21334</v>
      </c>
      <c r="I828" s="15" t="s">
        <v>21335</v>
      </c>
    </row>
    <row r="829">
      <c r="A829" s="15" t="s">
        <v>18231</v>
      </c>
      <c r="B829" s="15" t="s">
        <v>14251</v>
      </c>
      <c r="C829" s="15" t="s">
        <v>14252</v>
      </c>
      <c r="D829" s="15" t="s">
        <v>11585</v>
      </c>
      <c r="E829" s="14" t="s">
        <v>7679</v>
      </c>
      <c r="F829" s="15" t="s">
        <v>11586</v>
      </c>
      <c r="G829" s="14" t="s">
        <v>7679</v>
      </c>
      <c r="H829" s="15" t="s">
        <v>21336</v>
      </c>
      <c r="I829" s="15" t="s">
        <v>21337</v>
      </c>
    </row>
    <row r="830">
      <c r="A830" s="15" t="s">
        <v>18232</v>
      </c>
      <c r="B830" s="15" t="s">
        <v>14254</v>
      </c>
      <c r="C830" s="15" t="s">
        <v>14255</v>
      </c>
      <c r="D830" s="15" t="s">
        <v>11587</v>
      </c>
      <c r="E830" s="14" t="s">
        <v>7681</v>
      </c>
      <c r="F830" s="15" t="s">
        <v>11588</v>
      </c>
      <c r="G830" s="14" t="s">
        <v>7681</v>
      </c>
      <c r="H830" s="15" t="s">
        <v>21338</v>
      </c>
      <c r="I830" s="15" t="s">
        <v>21339</v>
      </c>
    </row>
    <row r="831">
      <c r="A831" s="15" t="s">
        <v>18233</v>
      </c>
      <c r="B831" s="15" t="s">
        <v>14257</v>
      </c>
      <c r="C831" s="15" t="s">
        <v>14258</v>
      </c>
      <c r="D831" s="15" t="s">
        <v>11589</v>
      </c>
      <c r="E831" s="14" t="s">
        <v>7684</v>
      </c>
      <c r="F831" s="15" t="s">
        <v>11590</v>
      </c>
      <c r="G831" s="14" t="s">
        <v>7684</v>
      </c>
      <c r="H831" s="15" t="s">
        <v>21340</v>
      </c>
      <c r="I831" s="15" t="s">
        <v>21341</v>
      </c>
    </row>
    <row r="832">
      <c r="D832" s="15" t="s">
        <v>11592</v>
      </c>
      <c r="E832" s="14" t="s">
        <v>7686</v>
      </c>
      <c r="F832" s="15" t="s">
        <v>11593</v>
      </c>
      <c r="G832" s="14" t="s">
        <v>7686</v>
      </c>
      <c r="H832" s="15" t="s">
        <v>21342</v>
      </c>
      <c r="I832" s="15" t="s">
        <v>21343</v>
      </c>
    </row>
    <row r="833">
      <c r="A833" s="15" t="s">
        <v>18234</v>
      </c>
      <c r="B833" s="15" t="s">
        <v>14259</v>
      </c>
      <c r="C833" s="15" t="s">
        <v>14260</v>
      </c>
      <c r="D833" s="15" t="s">
        <v>11595</v>
      </c>
      <c r="E833" s="14" t="s">
        <v>7688</v>
      </c>
      <c r="F833" s="15" t="s">
        <v>11596</v>
      </c>
      <c r="G833" s="14" t="s">
        <v>7688</v>
      </c>
      <c r="H833" s="15" t="s">
        <v>21344</v>
      </c>
      <c r="I833" s="15" t="s">
        <v>21345</v>
      </c>
    </row>
    <row r="834">
      <c r="A834" s="15" t="s">
        <v>18235</v>
      </c>
      <c r="B834" s="15" t="s">
        <v>14262</v>
      </c>
      <c r="C834" s="15" t="s">
        <v>14263</v>
      </c>
      <c r="D834" s="15" t="s">
        <v>11598</v>
      </c>
      <c r="E834" s="14" t="s">
        <v>7690</v>
      </c>
      <c r="F834" s="15" t="s">
        <v>11599</v>
      </c>
      <c r="G834" s="14" t="s">
        <v>7690</v>
      </c>
      <c r="H834" s="15" t="s">
        <v>21346</v>
      </c>
      <c r="I834" s="15" t="s">
        <v>21347</v>
      </c>
    </row>
    <row r="835">
      <c r="A835" s="15" t="s">
        <v>18236</v>
      </c>
      <c r="B835" s="15" t="s">
        <v>14264</v>
      </c>
      <c r="C835" s="15" t="s">
        <v>14265</v>
      </c>
      <c r="D835" s="15" t="s">
        <v>11601</v>
      </c>
      <c r="E835" s="14" t="s">
        <v>7692</v>
      </c>
      <c r="F835" s="15" t="s">
        <v>11602</v>
      </c>
      <c r="G835" s="14" t="s">
        <v>7692</v>
      </c>
      <c r="H835" s="15" t="s">
        <v>21348</v>
      </c>
      <c r="I835" s="15" t="s">
        <v>21349</v>
      </c>
    </row>
    <row r="836">
      <c r="A836" s="15" t="s">
        <v>18237</v>
      </c>
      <c r="B836" s="15" t="s">
        <v>14267</v>
      </c>
      <c r="C836" s="15" t="s">
        <v>14268</v>
      </c>
      <c r="D836" s="15" t="s">
        <v>11604</v>
      </c>
      <c r="E836" s="14" t="s">
        <v>7694</v>
      </c>
      <c r="F836" s="15" t="s">
        <v>11605</v>
      </c>
      <c r="G836" s="14" t="s">
        <v>7694</v>
      </c>
      <c r="H836" s="15" t="s">
        <v>21350</v>
      </c>
      <c r="I836" s="15" t="s">
        <v>21351</v>
      </c>
    </row>
    <row r="837">
      <c r="A837" s="15" t="s">
        <v>18238</v>
      </c>
      <c r="B837" s="15" t="s">
        <v>14270</v>
      </c>
      <c r="C837" s="15" t="s">
        <v>14271</v>
      </c>
      <c r="D837" s="15" t="s">
        <v>11607</v>
      </c>
      <c r="E837" s="14" t="s">
        <v>7696</v>
      </c>
      <c r="F837" s="15" t="s">
        <v>11608</v>
      </c>
      <c r="G837" s="14" t="s">
        <v>7696</v>
      </c>
      <c r="H837" s="15" t="s">
        <v>21352</v>
      </c>
      <c r="I837" s="15" t="s">
        <v>21353</v>
      </c>
    </row>
    <row r="838">
      <c r="A838" s="15" t="s">
        <v>18239</v>
      </c>
      <c r="B838" s="15" t="s">
        <v>14273</v>
      </c>
      <c r="C838" s="15" t="s">
        <v>14274</v>
      </c>
      <c r="D838" s="15" t="s">
        <v>11610</v>
      </c>
      <c r="E838" s="14" t="s">
        <v>7698</v>
      </c>
      <c r="F838" s="15" t="s">
        <v>11611</v>
      </c>
      <c r="G838" s="14" t="s">
        <v>7698</v>
      </c>
      <c r="H838" s="15" t="s">
        <v>21354</v>
      </c>
      <c r="I838" s="15" t="s">
        <v>21355</v>
      </c>
    </row>
    <row r="839">
      <c r="D839" s="15" t="s">
        <v>11613</v>
      </c>
      <c r="E839" s="14" t="s">
        <v>7700</v>
      </c>
      <c r="F839" s="15" t="s">
        <v>11614</v>
      </c>
      <c r="J839" s="15" t="s">
        <v>19870</v>
      </c>
    </row>
    <row r="840">
      <c r="A840" s="15" t="s">
        <v>18240</v>
      </c>
      <c r="B840" s="15" t="s">
        <v>14275</v>
      </c>
      <c r="C840" s="15" t="s">
        <v>14276</v>
      </c>
      <c r="D840" s="15" t="s">
        <v>11616</v>
      </c>
      <c r="E840" s="14" t="s">
        <v>7702</v>
      </c>
      <c r="F840" s="15" t="s">
        <v>11617</v>
      </c>
      <c r="G840" s="14" t="s">
        <v>7700</v>
      </c>
      <c r="H840" s="15" t="s">
        <v>21356</v>
      </c>
      <c r="I840" s="15" t="s">
        <v>21357</v>
      </c>
    </row>
    <row r="841">
      <c r="A841" s="15" t="s">
        <v>18241</v>
      </c>
      <c r="B841" s="15" t="s">
        <v>14278</v>
      </c>
      <c r="C841" s="15" t="s">
        <v>14279</v>
      </c>
      <c r="D841" s="15" t="s">
        <v>11619</v>
      </c>
      <c r="E841" s="14" t="s">
        <v>7704</v>
      </c>
      <c r="F841" s="15" t="s">
        <v>11620</v>
      </c>
      <c r="G841" s="14" t="s">
        <v>7704</v>
      </c>
      <c r="H841" s="15" t="s">
        <v>21358</v>
      </c>
      <c r="I841" s="15" t="s">
        <v>21359</v>
      </c>
    </row>
    <row r="842">
      <c r="A842" s="15" t="s">
        <v>18242</v>
      </c>
      <c r="B842" s="15" t="s">
        <v>14281</v>
      </c>
      <c r="C842" s="15" t="s">
        <v>14282</v>
      </c>
      <c r="D842" s="15" t="s">
        <v>11622</v>
      </c>
      <c r="E842" s="14" t="s">
        <v>7707</v>
      </c>
      <c r="F842" s="15" t="s">
        <v>11623</v>
      </c>
      <c r="G842" s="14" t="s">
        <v>7707</v>
      </c>
      <c r="H842" s="15" t="s">
        <v>21360</v>
      </c>
      <c r="I842" s="15" t="s">
        <v>21361</v>
      </c>
    </row>
    <row r="843">
      <c r="A843" s="15" t="s">
        <v>18243</v>
      </c>
      <c r="B843" s="15" t="s">
        <v>14284</v>
      </c>
      <c r="C843" s="15" t="s">
        <v>14285</v>
      </c>
      <c r="D843" s="15" t="s">
        <v>11624</v>
      </c>
      <c r="E843" s="14" t="s">
        <v>7709</v>
      </c>
      <c r="F843" s="15" t="s">
        <v>11625</v>
      </c>
      <c r="G843" s="14" t="s">
        <v>7709</v>
      </c>
      <c r="H843" s="15" t="s">
        <v>21362</v>
      </c>
      <c r="I843" s="15" t="s">
        <v>21363</v>
      </c>
    </row>
    <row r="844">
      <c r="A844" s="15" t="s">
        <v>18244</v>
      </c>
      <c r="B844" s="15" t="s">
        <v>14287</v>
      </c>
      <c r="C844" s="15" t="s">
        <v>14288</v>
      </c>
      <c r="D844" s="15" t="s">
        <v>11627</v>
      </c>
      <c r="E844" s="14" t="s">
        <v>7711</v>
      </c>
      <c r="F844" s="15" t="s">
        <v>11628</v>
      </c>
      <c r="G844" s="14" t="s">
        <v>7711</v>
      </c>
      <c r="H844" s="15" t="s">
        <v>21364</v>
      </c>
      <c r="I844" s="15" t="s">
        <v>21365</v>
      </c>
    </row>
    <row r="845">
      <c r="A845" s="15" t="s">
        <v>18245</v>
      </c>
      <c r="B845" s="15" t="s">
        <v>14289</v>
      </c>
      <c r="C845" s="15" t="s">
        <v>14290</v>
      </c>
      <c r="D845" s="15" t="s">
        <v>11631</v>
      </c>
      <c r="E845" s="14" t="s">
        <v>7713</v>
      </c>
      <c r="F845" s="15" t="s">
        <v>11632</v>
      </c>
      <c r="G845" s="14" t="s">
        <v>7713</v>
      </c>
      <c r="H845" s="15" t="s">
        <v>21366</v>
      </c>
      <c r="I845" s="15" t="s">
        <v>21367</v>
      </c>
    </row>
    <row r="846">
      <c r="A846" s="15" t="s">
        <v>18246</v>
      </c>
      <c r="B846" s="15" t="s">
        <v>14291</v>
      </c>
      <c r="C846" s="15" t="s">
        <v>14292</v>
      </c>
      <c r="D846" s="15" t="s">
        <v>11634</v>
      </c>
      <c r="E846" s="14" t="s">
        <v>7715</v>
      </c>
      <c r="F846" s="15" t="s">
        <v>11635</v>
      </c>
      <c r="G846" s="14" t="s">
        <v>7715</v>
      </c>
      <c r="H846" s="15" t="s">
        <v>21368</v>
      </c>
      <c r="I846" s="15" t="s">
        <v>21369</v>
      </c>
    </row>
    <row r="847">
      <c r="A847" s="15" t="s">
        <v>18247</v>
      </c>
      <c r="B847" s="15" t="s">
        <v>14293</v>
      </c>
      <c r="C847" s="15" t="s">
        <v>14294</v>
      </c>
      <c r="D847" s="15" t="s">
        <v>11637</v>
      </c>
      <c r="E847" s="14" t="s">
        <v>7717</v>
      </c>
      <c r="F847" s="15" t="s">
        <v>11638</v>
      </c>
      <c r="G847" s="14" t="s">
        <v>7717</v>
      </c>
      <c r="H847" s="15" t="s">
        <v>21370</v>
      </c>
      <c r="I847" s="15" t="s">
        <v>21371</v>
      </c>
    </row>
    <row r="848">
      <c r="A848" s="15" t="s">
        <v>18248</v>
      </c>
      <c r="B848" s="15" t="s">
        <v>14295</v>
      </c>
      <c r="C848" s="15" t="s">
        <v>14296</v>
      </c>
      <c r="D848" s="15" t="s">
        <v>11640</v>
      </c>
      <c r="E848" s="14" t="s">
        <v>7719</v>
      </c>
      <c r="F848" s="15" t="s">
        <v>11641</v>
      </c>
      <c r="J848" s="15" t="s">
        <v>19870</v>
      </c>
    </row>
    <row r="849">
      <c r="A849" s="15" t="s">
        <v>18249</v>
      </c>
      <c r="B849" s="15" t="s">
        <v>14297</v>
      </c>
      <c r="C849" s="15" t="s">
        <v>14298</v>
      </c>
      <c r="D849" s="15" t="s">
        <v>11643</v>
      </c>
      <c r="E849" s="14" t="s">
        <v>7721</v>
      </c>
      <c r="F849" s="15" t="s">
        <v>11644</v>
      </c>
      <c r="J849" s="15" t="s">
        <v>19870</v>
      </c>
    </row>
    <row r="850">
      <c r="A850" s="15" t="s">
        <v>18250</v>
      </c>
      <c r="B850" s="15" t="s">
        <v>14299</v>
      </c>
      <c r="C850" s="15" t="s">
        <v>14300</v>
      </c>
      <c r="D850" s="15" t="s">
        <v>11646</v>
      </c>
      <c r="E850" s="14" t="s">
        <v>7723</v>
      </c>
      <c r="F850" s="15" t="s">
        <v>11647</v>
      </c>
      <c r="J850" s="15" t="s">
        <v>19870</v>
      </c>
    </row>
    <row r="851">
      <c r="A851" s="15" t="s">
        <v>18251</v>
      </c>
      <c r="B851" s="15" t="s">
        <v>14301</v>
      </c>
      <c r="C851" s="15" t="s">
        <v>14302</v>
      </c>
      <c r="D851" s="15" t="s">
        <v>11649</v>
      </c>
      <c r="E851" s="14" t="s">
        <v>7725</v>
      </c>
      <c r="F851" s="15" t="s">
        <v>11650</v>
      </c>
      <c r="J851" s="15" t="s">
        <v>19870</v>
      </c>
    </row>
    <row r="852">
      <c r="A852" s="15" t="s">
        <v>18252</v>
      </c>
      <c r="B852" s="15" t="s">
        <v>14303</v>
      </c>
      <c r="C852" s="15" t="s">
        <v>14304</v>
      </c>
      <c r="D852" s="15" t="s">
        <v>11652</v>
      </c>
      <c r="E852" s="14" t="s">
        <v>7727</v>
      </c>
      <c r="F852" s="15" t="s">
        <v>11653</v>
      </c>
      <c r="J852" s="15" t="s">
        <v>19870</v>
      </c>
    </row>
    <row r="853">
      <c r="A853" s="15" t="s">
        <v>18253</v>
      </c>
      <c r="B853" s="15" t="s">
        <v>14305</v>
      </c>
      <c r="C853" s="15" t="s">
        <v>14306</v>
      </c>
      <c r="D853" s="15" t="s">
        <v>11655</v>
      </c>
      <c r="E853" s="14" t="s">
        <v>7729</v>
      </c>
      <c r="F853" s="15" t="s">
        <v>11656</v>
      </c>
      <c r="J853" s="15" t="s">
        <v>19870</v>
      </c>
    </row>
    <row r="854">
      <c r="A854" s="15" t="s">
        <v>18254</v>
      </c>
      <c r="B854" s="15" t="s">
        <v>14307</v>
      </c>
      <c r="C854" s="15" t="s">
        <v>14308</v>
      </c>
      <c r="D854" s="15" t="s">
        <v>11658</v>
      </c>
      <c r="E854" s="14" t="s">
        <v>7731</v>
      </c>
      <c r="F854" s="15" t="s">
        <v>11659</v>
      </c>
      <c r="G854" s="14" t="s">
        <v>7731</v>
      </c>
      <c r="H854" s="15" t="s">
        <v>21372</v>
      </c>
      <c r="I854" s="15" t="s">
        <v>21373</v>
      </c>
    </row>
    <row r="855">
      <c r="A855" s="15" t="s">
        <v>18255</v>
      </c>
      <c r="B855" s="15" t="s">
        <v>14309</v>
      </c>
      <c r="C855" s="15" t="s">
        <v>14310</v>
      </c>
      <c r="D855" s="15" t="s">
        <v>11661</v>
      </c>
      <c r="E855" s="14" t="s">
        <v>7734</v>
      </c>
      <c r="F855" s="15" t="s">
        <v>11662</v>
      </c>
      <c r="J855" s="15" t="s">
        <v>19870</v>
      </c>
    </row>
    <row r="856">
      <c r="A856" s="15" t="s">
        <v>18256</v>
      </c>
      <c r="B856" s="15" t="s">
        <v>14311</v>
      </c>
      <c r="C856" s="15" t="s">
        <v>14312</v>
      </c>
      <c r="D856" s="15" t="s">
        <v>11664</v>
      </c>
      <c r="E856" s="14" t="s">
        <v>7736</v>
      </c>
      <c r="F856" s="15" t="s">
        <v>11665</v>
      </c>
      <c r="J856" s="15" t="s">
        <v>19870</v>
      </c>
    </row>
    <row r="857">
      <c r="A857" s="15" t="s">
        <v>18257</v>
      </c>
      <c r="B857" s="15" t="s">
        <v>14314</v>
      </c>
      <c r="C857" s="15" t="s">
        <v>14315</v>
      </c>
      <c r="D857" s="15" t="s">
        <v>11667</v>
      </c>
      <c r="E857" s="14" t="s">
        <v>7738</v>
      </c>
      <c r="F857" s="15" t="s">
        <v>11668</v>
      </c>
      <c r="J857" s="15" t="s">
        <v>19870</v>
      </c>
    </row>
    <row r="858">
      <c r="A858" s="15" t="s">
        <v>18258</v>
      </c>
      <c r="B858" s="15" t="s">
        <v>14318</v>
      </c>
      <c r="C858" s="15" t="s">
        <v>14319</v>
      </c>
      <c r="D858" s="15" t="s">
        <v>11670</v>
      </c>
      <c r="E858" s="14" t="s">
        <v>7740</v>
      </c>
      <c r="F858" s="15" t="s">
        <v>11671</v>
      </c>
      <c r="J858" s="15" t="s">
        <v>19870</v>
      </c>
    </row>
    <row r="859">
      <c r="A859" s="15" t="s">
        <v>18259</v>
      </c>
      <c r="B859" s="15" t="s">
        <v>14320</v>
      </c>
      <c r="C859" s="15" t="s">
        <v>14321</v>
      </c>
      <c r="D859" s="15" t="s">
        <v>11673</v>
      </c>
      <c r="E859" s="14" t="s">
        <v>7743</v>
      </c>
      <c r="F859" s="15" t="s">
        <v>11674</v>
      </c>
      <c r="J859" s="15" t="s">
        <v>19870</v>
      </c>
    </row>
    <row r="860">
      <c r="A860" s="15" t="s">
        <v>18260</v>
      </c>
      <c r="B860" s="15" t="s">
        <v>14324</v>
      </c>
      <c r="C860" s="15" t="s">
        <v>14325</v>
      </c>
      <c r="D860" s="15" t="s">
        <v>11676</v>
      </c>
      <c r="E860" s="14" t="s">
        <v>7837</v>
      </c>
      <c r="F860" s="15" t="s">
        <v>11677</v>
      </c>
      <c r="J860" s="15" t="s">
        <v>19870</v>
      </c>
    </row>
    <row r="861">
      <c r="A861" s="15" t="s">
        <v>18261</v>
      </c>
      <c r="B861" s="15" t="s">
        <v>14326</v>
      </c>
      <c r="C861" s="15" t="s">
        <v>14327</v>
      </c>
      <c r="D861" s="15" t="s">
        <v>11679</v>
      </c>
      <c r="E861" s="14" t="s">
        <v>7841</v>
      </c>
      <c r="F861" s="15" t="s">
        <v>11680</v>
      </c>
      <c r="J861" s="15" t="s">
        <v>19870</v>
      </c>
    </row>
    <row r="862">
      <c r="A862" s="15" t="s">
        <v>18262</v>
      </c>
      <c r="B862" s="15" t="s">
        <v>14328</v>
      </c>
      <c r="C862" s="15" t="s">
        <v>14329</v>
      </c>
      <c r="D862" s="15" t="s">
        <v>11682</v>
      </c>
      <c r="E862" s="14" t="s">
        <v>7747</v>
      </c>
      <c r="F862" s="15" t="s">
        <v>11683</v>
      </c>
      <c r="J862" s="15" t="s">
        <v>19870</v>
      </c>
    </row>
    <row r="863">
      <c r="A863" s="15" t="s">
        <v>18263</v>
      </c>
      <c r="B863" s="15" t="s">
        <v>14330</v>
      </c>
      <c r="C863" s="15" t="s">
        <v>14331</v>
      </c>
      <c r="D863" s="15" t="s">
        <v>11685</v>
      </c>
      <c r="E863" s="14" t="s">
        <v>7749</v>
      </c>
      <c r="F863" s="15" t="s">
        <v>11686</v>
      </c>
      <c r="J863" s="15" t="s">
        <v>19870</v>
      </c>
    </row>
    <row r="864">
      <c r="A864" s="15" t="s">
        <v>18264</v>
      </c>
      <c r="B864" s="15" t="s">
        <v>14332</v>
      </c>
      <c r="C864" s="15" t="s">
        <v>14333</v>
      </c>
      <c r="D864" s="15" t="s">
        <v>11688</v>
      </c>
      <c r="E864" s="14" t="s">
        <v>7751</v>
      </c>
      <c r="F864" s="15" t="s">
        <v>11689</v>
      </c>
      <c r="J864" s="15" t="s">
        <v>19870</v>
      </c>
    </row>
    <row r="865">
      <c r="A865" s="15" t="s">
        <v>18265</v>
      </c>
      <c r="B865" s="15" t="s">
        <v>14334</v>
      </c>
      <c r="C865" s="15" t="s">
        <v>14335</v>
      </c>
      <c r="D865" s="15" t="s">
        <v>11691</v>
      </c>
      <c r="E865" s="14" t="s">
        <v>7753</v>
      </c>
      <c r="F865" s="15" t="s">
        <v>11692</v>
      </c>
      <c r="J865" s="15" t="s">
        <v>19870</v>
      </c>
    </row>
    <row r="866">
      <c r="A866" s="15" t="s">
        <v>18266</v>
      </c>
      <c r="B866" s="15" t="s">
        <v>14336</v>
      </c>
      <c r="C866" s="15" t="s">
        <v>14337</v>
      </c>
      <c r="D866" s="15" t="s">
        <v>11694</v>
      </c>
      <c r="E866" s="14" t="s">
        <v>7755</v>
      </c>
      <c r="F866" s="15" t="s">
        <v>11695</v>
      </c>
      <c r="J866" s="15" t="s">
        <v>19870</v>
      </c>
    </row>
    <row r="867">
      <c r="A867" s="15" t="s">
        <v>18267</v>
      </c>
      <c r="B867" s="15" t="s">
        <v>14338</v>
      </c>
      <c r="C867" s="15" t="s">
        <v>14339</v>
      </c>
      <c r="D867" s="15" t="s">
        <v>11697</v>
      </c>
      <c r="E867" s="14" t="s">
        <v>7757</v>
      </c>
      <c r="F867" s="15" t="s">
        <v>11698</v>
      </c>
      <c r="G867" s="14" t="s">
        <v>7757</v>
      </c>
      <c r="H867" s="15" t="s">
        <v>21374</v>
      </c>
      <c r="I867" s="15" t="s">
        <v>21375</v>
      </c>
    </row>
    <row r="868">
      <c r="A868" s="15" t="s">
        <v>18268</v>
      </c>
      <c r="B868" s="15" t="s">
        <v>14340</v>
      </c>
      <c r="C868" s="15" t="s">
        <v>14341</v>
      </c>
      <c r="D868" s="15" t="s">
        <v>11700</v>
      </c>
      <c r="E868" s="14" t="s">
        <v>7759</v>
      </c>
      <c r="F868" s="15" t="s">
        <v>11701</v>
      </c>
      <c r="J868" s="15" t="s">
        <v>19870</v>
      </c>
    </row>
    <row r="869">
      <c r="A869" s="15" t="s">
        <v>18269</v>
      </c>
      <c r="B869" s="15" t="s">
        <v>14342</v>
      </c>
      <c r="C869" s="15" t="s">
        <v>14343</v>
      </c>
      <c r="D869" s="15" t="s">
        <v>11703</v>
      </c>
      <c r="E869" s="14" t="s">
        <v>7761</v>
      </c>
      <c r="F869" s="15" t="s">
        <v>11704</v>
      </c>
      <c r="J869" s="15" t="s">
        <v>19870</v>
      </c>
    </row>
    <row r="870">
      <c r="A870" s="15" t="s">
        <v>18270</v>
      </c>
      <c r="B870" s="15" t="s">
        <v>14344</v>
      </c>
      <c r="C870" s="15" t="s">
        <v>14345</v>
      </c>
      <c r="D870" s="15" t="s">
        <v>11706</v>
      </c>
      <c r="E870" s="14" t="s">
        <v>7763</v>
      </c>
      <c r="F870" s="15" t="s">
        <v>11707</v>
      </c>
      <c r="G870" s="14" t="s">
        <v>7763</v>
      </c>
      <c r="H870" s="15" t="s">
        <v>21376</v>
      </c>
      <c r="I870" s="15" t="s">
        <v>21377</v>
      </c>
    </row>
    <row r="871">
      <c r="A871" s="15" t="s">
        <v>18271</v>
      </c>
      <c r="B871" s="15" t="s">
        <v>14346</v>
      </c>
      <c r="C871" s="15" t="s">
        <v>14347</v>
      </c>
      <c r="D871" s="15" t="s">
        <v>11709</v>
      </c>
      <c r="E871" s="14" t="s">
        <v>7765</v>
      </c>
      <c r="F871" s="15" t="s">
        <v>11710</v>
      </c>
      <c r="J871" s="15" t="s">
        <v>19870</v>
      </c>
    </row>
    <row r="872">
      <c r="A872" s="15" t="s">
        <v>18272</v>
      </c>
      <c r="B872" s="15" t="s">
        <v>14348</v>
      </c>
      <c r="C872" s="15" t="s">
        <v>14349</v>
      </c>
      <c r="D872" s="15" t="s">
        <v>11712</v>
      </c>
      <c r="E872" s="14" t="s">
        <v>7767</v>
      </c>
      <c r="F872" s="15" t="s">
        <v>11713</v>
      </c>
      <c r="J872" s="15" t="s">
        <v>19870</v>
      </c>
    </row>
    <row r="873">
      <c r="A873" s="15" t="s">
        <v>18273</v>
      </c>
      <c r="B873" s="15" t="s">
        <v>14350</v>
      </c>
      <c r="C873" s="15" t="s">
        <v>14351</v>
      </c>
      <c r="D873" s="15" t="s">
        <v>11715</v>
      </c>
      <c r="E873" s="14" t="s">
        <v>7769</v>
      </c>
      <c r="F873" s="15" t="s">
        <v>11716</v>
      </c>
      <c r="J873" s="15" t="s">
        <v>19870</v>
      </c>
    </row>
    <row r="874">
      <c r="A874" s="15" t="s">
        <v>18274</v>
      </c>
      <c r="B874" s="15" t="s">
        <v>14352</v>
      </c>
      <c r="C874" s="15" t="s">
        <v>14353</v>
      </c>
      <c r="D874" s="15" t="s">
        <v>11718</v>
      </c>
      <c r="E874" s="14" t="s">
        <v>7771</v>
      </c>
      <c r="F874" s="15" t="s">
        <v>11719</v>
      </c>
      <c r="J874" s="15" t="s">
        <v>19870</v>
      </c>
    </row>
    <row r="875">
      <c r="A875" s="15" t="s">
        <v>18275</v>
      </c>
      <c r="B875" s="15" t="s">
        <v>14354</v>
      </c>
      <c r="C875" s="15" t="s">
        <v>14355</v>
      </c>
      <c r="D875" s="15" t="s">
        <v>11721</v>
      </c>
      <c r="E875" s="14" t="s">
        <v>7773</v>
      </c>
      <c r="F875" s="15" t="s">
        <v>11722</v>
      </c>
      <c r="J875" s="15" t="s">
        <v>19870</v>
      </c>
    </row>
    <row r="876">
      <c r="A876" s="15" t="s">
        <v>18276</v>
      </c>
      <c r="B876" s="15" t="s">
        <v>14356</v>
      </c>
      <c r="C876" s="15" t="s">
        <v>14357</v>
      </c>
      <c r="D876" s="15" t="s">
        <v>11724</v>
      </c>
      <c r="E876" s="14" t="s">
        <v>7775</v>
      </c>
      <c r="F876" s="15" t="s">
        <v>11725</v>
      </c>
      <c r="J876" s="15" t="s">
        <v>19870</v>
      </c>
    </row>
    <row r="877">
      <c r="A877" s="15" t="s">
        <v>18277</v>
      </c>
      <c r="B877" s="15" t="s">
        <v>14359</v>
      </c>
      <c r="C877" s="15" t="s">
        <v>14360</v>
      </c>
      <c r="D877" s="15" t="s">
        <v>11727</v>
      </c>
      <c r="E877" s="14" t="s">
        <v>7777</v>
      </c>
      <c r="F877" s="15" t="s">
        <v>11728</v>
      </c>
      <c r="J877" s="15" t="s">
        <v>19870</v>
      </c>
    </row>
    <row r="878">
      <c r="A878" s="15" t="s">
        <v>18278</v>
      </c>
      <c r="B878" s="15" t="s">
        <v>14363</v>
      </c>
      <c r="C878" s="15" t="s">
        <v>11731</v>
      </c>
      <c r="D878" s="15" t="s">
        <v>11730</v>
      </c>
      <c r="E878" s="14" t="s">
        <v>7780</v>
      </c>
      <c r="F878" s="15" t="s">
        <v>11731</v>
      </c>
      <c r="G878" s="14" t="s">
        <v>7780</v>
      </c>
      <c r="H878" s="15" t="s">
        <v>21378</v>
      </c>
      <c r="I878" s="15" t="s">
        <v>21379</v>
      </c>
    </row>
    <row r="879">
      <c r="A879" s="15" t="s">
        <v>18279</v>
      </c>
      <c r="B879" s="15" t="s">
        <v>14365</v>
      </c>
      <c r="C879" s="15" t="s">
        <v>14366</v>
      </c>
      <c r="D879" s="15" t="s">
        <v>11733</v>
      </c>
      <c r="E879" s="14" t="s">
        <v>7783</v>
      </c>
      <c r="F879" s="15" t="s">
        <v>11734</v>
      </c>
      <c r="G879" s="14" t="s">
        <v>7783</v>
      </c>
      <c r="H879" s="15" t="s">
        <v>21380</v>
      </c>
      <c r="I879" s="15" t="s">
        <v>21381</v>
      </c>
    </row>
    <row r="880">
      <c r="A880" s="15" t="s">
        <v>18280</v>
      </c>
      <c r="B880" s="15" t="s">
        <v>14368</v>
      </c>
      <c r="C880" s="15" t="s">
        <v>14369</v>
      </c>
      <c r="D880" s="15" t="s">
        <v>11736</v>
      </c>
      <c r="E880" s="14" t="s">
        <v>7785</v>
      </c>
      <c r="F880" s="15" t="s">
        <v>11737</v>
      </c>
      <c r="G880" s="14" t="s">
        <v>7785</v>
      </c>
      <c r="H880" s="15" t="s">
        <v>21382</v>
      </c>
      <c r="I880" s="15" t="s">
        <v>21383</v>
      </c>
    </row>
    <row r="881">
      <c r="A881" s="15" t="s">
        <v>18281</v>
      </c>
      <c r="B881" s="15" t="s">
        <v>14371</v>
      </c>
      <c r="C881" s="15" t="s">
        <v>14372</v>
      </c>
      <c r="D881" s="15" t="s">
        <v>11739</v>
      </c>
      <c r="E881" s="14" t="s">
        <v>7788</v>
      </c>
      <c r="F881" s="15" t="s">
        <v>11740</v>
      </c>
      <c r="G881" s="14" t="s">
        <v>7788</v>
      </c>
      <c r="H881" s="15" t="s">
        <v>21384</v>
      </c>
      <c r="I881" s="15" t="s">
        <v>21385</v>
      </c>
    </row>
    <row r="882">
      <c r="D882" s="15" t="s">
        <v>11742</v>
      </c>
      <c r="E882" s="14" t="s">
        <v>7790</v>
      </c>
      <c r="F882" s="15" t="s">
        <v>11743</v>
      </c>
      <c r="G882" s="14" t="s">
        <v>7790</v>
      </c>
      <c r="H882" s="15" t="s">
        <v>21386</v>
      </c>
      <c r="I882" s="15" t="s">
        <v>21387</v>
      </c>
    </row>
    <row r="883">
      <c r="D883" s="15" t="s">
        <v>11745</v>
      </c>
      <c r="E883" s="14" t="s">
        <v>7793</v>
      </c>
      <c r="F883" s="15" t="s">
        <v>11746</v>
      </c>
      <c r="G883" s="14" t="s">
        <v>7793</v>
      </c>
      <c r="H883" s="15" t="s">
        <v>21388</v>
      </c>
      <c r="I883" s="15" t="s">
        <v>21389</v>
      </c>
    </row>
    <row r="884">
      <c r="A884" s="15" t="s">
        <v>18282</v>
      </c>
      <c r="B884" s="15" t="s">
        <v>14375</v>
      </c>
      <c r="C884" s="15" t="s">
        <v>14376</v>
      </c>
      <c r="D884" s="15" t="s">
        <v>11748</v>
      </c>
      <c r="E884" s="14" t="s">
        <v>7795</v>
      </c>
      <c r="F884" s="15" t="s">
        <v>11749</v>
      </c>
      <c r="G884" s="14" t="s">
        <v>7795</v>
      </c>
      <c r="H884" s="15" t="s">
        <v>21390</v>
      </c>
      <c r="I884" s="15" t="s">
        <v>21391</v>
      </c>
    </row>
    <row r="885">
      <c r="D885" s="15" t="s">
        <v>11751</v>
      </c>
      <c r="E885" s="14" t="s">
        <v>7798</v>
      </c>
      <c r="F885" s="15" t="s">
        <v>11752</v>
      </c>
      <c r="J885" s="15" t="s">
        <v>19870</v>
      </c>
    </row>
    <row r="886">
      <c r="A886" s="15" t="s">
        <v>18283</v>
      </c>
      <c r="B886" s="15" t="s">
        <v>14379</v>
      </c>
      <c r="C886" s="15" t="s">
        <v>14380</v>
      </c>
      <c r="D886" s="15" t="s">
        <v>11754</v>
      </c>
      <c r="E886" s="14" t="s">
        <v>7801</v>
      </c>
      <c r="F886" s="15" t="s">
        <v>11755</v>
      </c>
      <c r="G886" s="14" t="s">
        <v>7801</v>
      </c>
      <c r="H886" s="15" t="s">
        <v>21392</v>
      </c>
      <c r="I886" s="15" t="s">
        <v>21393</v>
      </c>
    </row>
    <row r="887">
      <c r="D887" s="15" t="s">
        <v>11757</v>
      </c>
      <c r="E887" s="14" t="s">
        <v>7803</v>
      </c>
      <c r="F887" s="15" t="s">
        <v>11758</v>
      </c>
      <c r="G887" s="14" t="s">
        <v>7803</v>
      </c>
      <c r="H887" s="15" t="s">
        <v>21394</v>
      </c>
      <c r="I887" s="15" t="s">
        <v>21395</v>
      </c>
    </row>
    <row r="888">
      <c r="A888" s="15" t="s">
        <v>18284</v>
      </c>
      <c r="B888" s="15" t="s">
        <v>14383</v>
      </c>
      <c r="C888" s="15" t="s">
        <v>14384</v>
      </c>
      <c r="D888" s="15" t="s">
        <v>11760</v>
      </c>
      <c r="E888" s="14" t="s">
        <v>7805</v>
      </c>
      <c r="F888" s="15" t="s">
        <v>11761</v>
      </c>
      <c r="G888" s="14" t="s">
        <v>7805</v>
      </c>
      <c r="H888" s="15" t="s">
        <v>21396</v>
      </c>
      <c r="I888" s="15" t="s">
        <v>21397</v>
      </c>
    </row>
    <row r="889">
      <c r="D889" s="15" t="s">
        <v>11763</v>
      </c>
      <c r="E889" s="14" t="s">
        <v>7808</v>
      </c>
      <c r="F889" s="15" t="s">
        <v>11764</v>
      </c>
      <c r="G889" s="14" t="s">
        <v>7808</v>
      </c>
      <c r="H889" s="15" t="s">
        <v>21398</v>
      </c>
      <c r="I889" s="15" t="s">
        <v>21399</v>
      </c>
    </row>
    <row r="890">
      <c r="A890" s="15" t="s">
        <v>18285</v>
      </c>
      <c r="B890" s="15" t="s">
        <v>14387</v>
      </c>
      <c r="C890" s="15" t="s">
        <v>14388</v>
      </c>
      <c r="D890" s="15" t="s">
        <v>11766</v>
      </c>
      <c r="E890" s="14" t="s">
        <v>7810</v>
      </c>
      <c r="F890" s="15" t="s">
        <v>11767</v>
      </c>
      <c r="G890" s="14" t="s">
        <v>7810</v>
      </c>
      <c r="H890" s="15" t="s">
        <v>21400</v>
      </c>
      <c r="I890" s="15" t="s">
        <v>21401</v>
      </c>
    </row>
    <row r="891">
      <c r="A891" s="15" t="s">
        <v>18286</v>
      </c>
      <c r="B891" s="15" t="s">
        <v>14390</v>
      </c>
      <c r="C891" s="15" t="s">
        <v>14391</v>
      </c>
      <c r="D891" s="15" t="s">
        <v>11769</v>
      </c>
      <c r="E891" s="14" t="s">
        <v>7812</v>
      </c>
      <c r="F891" s="15" t="s">
        <v>11770</v>
      </c>
      <c r="G891" s="14" t="s">
        <v>7812</v>
      </c>
      <c r="H891" s="15" t="s">
        <v>21402</v>
      </c>
      <c r="I891" s="15" t="s">
        <v>21403</v>
      </c>
    </row>
    <row r="892">
      <c r="A892" s="15" t="s">
        <v>18287</v>
      </c>
      <c r="B892" s="15" t="s">
        <v>14393</v>
      </c>
      <c r="C892" s="15" t="s">
        <v>14394</v>
      </c>
      <c r="D892" s="15" t="s">
        <v>11772</v>
      </c>
      <c r="E892" s="14" t="s">
        <v>7814</v>
      </c>
      <c r="F892" s="15" t="s">
        <v>11773</v>
      </c>
      <c r="G892" s="14" t="s">
        <v>7814</v>
      </c>
      <c r="H892" s="15" t="s">
        <v>21404</v>
      </c>
      <c r="I892" s="15" t="s">
        <v>21405</v>
      </c>
    </row>
    <row r="893">
      <c r="A893" s="15" t="s">
        <v>18288</v>
      </c>
      <c r="B893" s="15" t="s">
        <v>14396</v>
      </c>
      <c r="C893" s="15" t="s">
        <v>14397</v>
      </c>
      <c r="D893" s="15" t="s">
        <v>11775</v>
      </c>
      <c r="E893" s="14" t="s">
        <v>7817</v>
      </c>
      <c r="F893" s="15" t="s">
        <v>11776</v>
      </c>
      <c r="G893" s="14" t="s">
        <v>7817</v>
      </c>
      <c r="H893" s="15" t="s">
        <v>21406</v>
      </c>
      <c r="I893" s="15" t="s">
        <v>21407</v>
      </c>
    </row>
    <row r="894">
      <c r="A894" s="15" t="s">
        <v>18289</v>
      </c>
      <c r="B894" s="15" t="s">
        <v>14399</v>
      </c>
      <c r="C894" s="15" t="s">
        <v>14400</v>
      </c>
      <c r="D894" s="15" t="s">
        <v>11779</v>
      </c>
      <c r="E894" s="14" t="s">
        <v>7820</v>
      </c>
      <c r="F894" s="15" t="s">
        <v>11780</v>
      </c>
      <c r="G894" s="14" t="s">
        <v>7820</v>
      </c>
      <c r="H894" s="15" t="s">
        <v>21408</v>
      </c>
      <c r="I894" s="15" t="s">
        <v>21409</v>
      </c>
    </row>
    <row r="895">
      <c r="A895" s="15" t="s">
        <v>18290</v>
      </c>
      <c r="B895" s="15" t="s">
        <v>14402</v>
      </c>
      <c r="C895" s="15" t="s">
        <v>14403</v>
      </c>
      <c r="D895" s="15" t="s">
        <v>11782</v>
      </c>
      <c r="E895" s="14" t="s">
        <v>7823</v>
      </c>
      <c r="F895" s="15" t="s">
        <v>11783</v>
      </c>
      <c r="G895" s="14" t="s">
        <v>7823</v>
      </c>
      <c r="H895" s="15" t="s">
        <v>21410</v>
      </c>
      <c r="I895" s="15" t="s">
        <v>21411</v>
      </c>
    </row>
    <row r="896">
      <c r="A896" s="15" t="s">
        <v>18291</v>
      </c>
      <c r="B896" s="15" t="s">
        <v>14405</v>
      </c>
      <c r="C896" s="15" t="s">
        <v>14406</v>
      </c>
      <c r="D896" s="15" t="s">
        <v>11785</v>
      </c>
      <c r="E896" s="14" t="s">
        <v>7825</v>
      </c>
      <c r="F896" s="15" t="s">
        <v>11786</v>
      </c>
      <c r="G896" s="14" t="s">
        <v>7825</v>
      </c>
      <c r="H896" s="15" t="s">
        <v>21412</v>
      </c>
      <c r="I896" s="15" t="s">
        <v>21413</v>
      </c>
    </row>
    <row r="897">
      <c r="A897" s="15" t="s">
        <v>18292</v>
      </c>
      <c r="B897" s="15" t="s">
        <v>14408</v>
      </c>
      <c r="C897" s="15" t="s">
        <v>14409</v>
      </c>
      <c r="D897" s="15" t="s">
        <v>11788</v>
      </c>
      <c r="E897" s="14" t="s">
        <v>7828</v>
      </c>
      <c r="F897" s="15" t="s">
        <v>11789</v>
      </c>
      <c r="J897" s="15" t="s">
        <v>19870</v>
      </c>
    </row>
    <row r="898">
      <c r="A898" s="15" t="s">
        <v>18293</v>
      </c>
      <c r="B898" s="15" t="s">
        <v>14411</v>
      </c>
      <c r="C898" s="15" t="s">
        <v>14412</v>
      </c>
      <c r="D898" s="15" t="s">
        <v>11791</v>
      </c>
      <c r="E898" s="14" t="s">
        <v>7831</v>
      </c>
      <c r="F898" s="15" t="s">
        <v>11792</v>
      </c>
      <c r="J898" s="15" t="s">
        <v>19870</v>
      </c>
    </row>
    <row r="899">
      <c r="A899" s="15" t="s">
        <v>18294</v>
      </c>
      <c r="B899" s="15" t="s">
        <v>14414</v>
      </c>
      <c r="C899" s="15" t="s">
        <v>14415</v>
      </c>
      <c r="D899" s="15" t="s">
        <v>11794</v>
      </c>
      <c r="E899" s="14" t="s">
        <v>7833</v>
      </c>
      <c r="F899" s="15" t="s">
        <v>11795</v>
      </c>
      <c r="J899" s="15" t="s">
        <v>19870</v>
      </c>
    </row>
    <row r="900">
      <c r="A900" s="15" t="s">
        <v>18295</v>
      </c>
      <c r="B900" s="15" t="s">
        <v>5136</v>
      </c>
      <c r="C900" s="15" t="s">
        <v>14417</v>
      </c>
      <c r="D900" s="15" t="s">
        <v>11797</v>
      </c>
      <c r="E900" s="14" t="s">
        <v>7836</v>
      </c>
      <c r="F900" s="15" t="s">
        <v>11798</v>
      </c>
      <c r="G900" s="14" t="s">
        <v>7836</v>
      </c>
      <c r="H900" s="15" t="s">
        <v>21414</v>
      </c>
      <c r="I900" s="15" t="s">
        <v>21415</v>
      </c>
    </row>
    <row r="901">
      <c r="A901" s="15" t="s">
        <v>18296</v>
      </c>
      <c r="B901" s="15" t="s">
        <v>14419</v>
      </c>
      <c r="C901" s="15" t="s">
        <v>14420</v>
      </c>
      <c r="D901" s="15" t="s">
        <v>11800</v>
      </c>
      <c r="E901" s="14" t="s">
        <v>7839</v>
      </c>
      <c r="F901" s="15" t="s">
        <v>11801</v>
      </c>
      <c r="G901" s="14" t="s">
        <v>7839</v>
      </c>
      <c r="H901" s="15" t="s">
        <v>21416</v>
      </c>
      <c r="I901" s="15" t="s">
        <v>5143</v>
      </c>
    </row>
    <row r="902">
      <c r="A902" s="15" t="s">
        <v>18297</v>
      </c>
      <c r="B902" s="15" t="s">
        <v>14422</v>
      </c>
      <c r="C902" s="15" t="s">
        <v>14423</v>
      </c>
      <c r="D902" s="15" t="s">
        <v>11803</v>
      </c>
      <c r="E902" s="14" t="s">
        <v>7843</v>
      </c>
      <c r="F902" s="15" t="s">
        <v>11804</v>
      </c>
      <c r="G902" s="14" t="s">
        <v>7843</v>
      </c>
      <c r="H902" s="15" t="s">
        <v>21417</v>
      </c>
      <c r="I902" s="15" t="s">
        <v>21418</v>
      </c>
    </row>
    <row r="903">
      <c r="A903" s="15" t="s">
        <v>18298</v>
      </c>
      <c r="B903" s="15" t="s">
        <v>14425</v>
      </c>
      <c r="C903" s="15" t="s">
        <v>14157</v>
      </c>
      <c r="D903" s="15" t="s">
        <v>11806</v>
      </c>
      <c r="E903" s="14" t="s">
        <v>7845</v>
      </c>
      <c r="F903" s="15" t="s">
        <v>11807</v>
      </c>
      <c r="G903" s="14" t="s">
        <v>7845</v>
      </c>
      <c r="H903" s="15" t="s">
        <v>21419</v>
      </c>
      <c r="I903" s="15" t="s">
        <v>21420</v>
      </c>
    </row>
    <row r="904">
      <c r="A904" s="15" t="s">
        <v>18299</v>
      </c>
      <c r="B904" s="15" t="s">
        <v>14427</v>
      </c>
      <c r="C904" s="15" t="s">
        <v>14428</v>
      </c>
      <c r="D904" s="15" t="s">
        <v>11809</v>
      </c>
      <c r="E904" s="14" t="s">
        <v>7848</v>
      </c>
      <c r="F904" s="15" t="s">
        <v>11810</v>
      </c>
      <c r="G904" s="14" t="s">
        <v>7848</v>
      </c>
      <c r="H904" s="15" t="s">
        <v>21421</v>
      </c>
      <c r="I904" s="15" t="s">
        <v>21422</v>
      </c>
    </row>
    <row r="905">
      <c r="D905" s="15" t="s">
        <v>11812</v>
      </c>
      <c r="E905" s="14" t="s">
        <v>7851</v>
      </c>
      <c r="F905" s="15" t="s">
        <v>11813</v>
      </c>
      <c r="G905" s="14" t="s">
        <v>7851</v>
      </c>
      <c r="H905" s="15" t="s">
        <v>21423</v>
      </c>
      <c r="I905" s="15" t="s">
        <v>21424</v>
      </c>
    </row>
    <row r="906">
      <c r="A906" s="15" t="s">
        <v>18300</v>
      </c>
      <c r="B906" s="15" t="s">
        <v>5172</v>
      </c>
      <c r="C906" s="15" t="s">
        <v>14431</v>
      </c>
      <c r="D906" s="15" t="s">
        <v>11815</v>
      </c>
      <c r="E906" s="14" t="s">
        <v>7854</v>
      </c>
      <c r="F906" s="15" t="s">
        <v>11816</v>
      </c>
      <c r="G906" s="14" t="s">
        <v>7854</v>
      </c>
      <c r="H906" s="15" t="s">
        <v>21425</v>
      </c>
      <c r="I906" s="15" t="s">
        <v>21426</v>
      </c>
    </row>
    <row r="907">
      <c r="A907" s="15" t="s">
        <v>18301</v>
      </c>
      <c r="B907" s="15" t="s">
        <v>14433</v>
      </c>
      <c r="C907" s="15" t="s">
        <v>14434</v>
      </c>
      <c r="D907" s="15" t="s">
        <v>11818</v>
      </c>
      <c r="E907" s="14" t="s">
        <v>7856</v>
      </c>
      <c r="F907" s="15" t="s">
        <v>11819</v>
      </c>
      <c r="G907" s="14" t="s">
        <v>7856</v>
      </c>
      <c r="H907" s="15" t="s">
        <v>21427</v>
      </c>
      <c r="I907" s="15" t="s">
        <v>21428</v>
      </c>
    </row>
    <row r="908">
      <c r="A908" s="15" t="s">
        <v>18302</v>
      </c>
      <c r="B908" s="15" t="s">
        <v>14436</v>
      </c>
      <c r="C908" s="15" t="s">
        <v>14437</v>
      </c>
      <c r="D908" s="15" t="s">
        <v>11821</v>
      </c>
      <c r="E908" s="14" t="s">
        <v>7859</v>
      </c>
      <c r="F908" s="15" t="s">
        <v>11822</v>
      </c>
      <c r="G908" s="14" t="s">
        <v>7859</v>
      </c>
      <c r="H908" s="15" t="s">
        <v>21429</v>
      </c>
      <c r="I908" s="15" t="s">
        <v>21430</v>
      </c>
    </row>
    <row r="909">
      <c r="D909" s="15" t="s">
        <v>11824</v>
      </c>
      <c r="E909" s="14" t="s">
        <v>7862</v>
      </c>
      <c r="F909" s="15" t="s">
        <v>11825</v>
      </c>
      <c r="J909" s="15" t="s">
        <v>19870</v>
      </c>
    </row>
    <row r="910">
      <c r="A910" s="15" t="s">
        <v>18303</v>
      </c>
      <c r="B910" s="15" t="s">
        <v>14439</v>
      </c>
      <c r="C910" s="15" t="s">
        <v>11828</v>
      </c>
      <c r="D910" s="15" t="s">
        <v>11827</v>
      </c>
      <c r="E910" s="14" t="s">
        <v>7862</v>
      </c>
      <c r="F910" s="15" t="s">
        <v>11828</v>
      </c>
      <c r="J910" s="15" t="s">
        <v>19870</v>
      </c>
    </row>
    <row r="911">
      <c r="A911" s="15" t="s">
        <v>18304</v>
      </c>
      <c r="B911" s="15" t="s">
        <v>14441</v>
      </c>
      <c r="C911" s="15" t="s">
        <v>14442</v>
      </c>
      <c r="D911" s="15" t="s">
        <v>11829</v>
      </c>
      <c r="E911" s="14" t="s">
        <v>7864</v>
      </c>
      <c r="F911" s="15" t="s">
        <v>11830</v>
      </c>
      <c r="G911" s="14" t="s">
        <v>7866</v>
      </c>
      <c r="H911" s="15" t="s">
        <v>21431</v>
      </c>
      <c r="I911" s="15" t="s">
        <v>21432</v>
      </c>
    </row>
    <row r="912">
      <c r="A912" s="15" t="s">
        <v>18305</v>
      </c>
      <c r="B912" s="15" t="s">
        <v>14444</v>
      </c>
      <c r="C912" s="15" t="s">
        <v>14445</v>
      </c>
      <c r="D912" s="15" t="s">
        <v>11831</v>
      </c>
      <c r="E912" s="14" t="s">
        <v>7866</v>
      </c>
      <c r="F912" s="15" t="s">
        <v>11832</v>
      </c>
      <c r="G912" s="14" t="s">
        <v>7868</v>
      </c>
      <c r="H912" s="15" t="s">
        <v>21433</v>
      </c>
      <c r="I912" s="15" t="s">
        <v>21434</v>
      </c>
    </row>
    <row r="913">
      <c r="A913" s="15" t="s">
        <v>18306</v>
      </c>
      <c r="B913" s="15" t="s">
        <v>14447</v>
      </c>
      <c r="C913" s="15" t="s">
        <v>14448</v>
      </c>
      <c r="D913" s="15" t="s">
        <v>11835</v>
      </c>
      <c r="E913" s="14" t="s">
        <v>7868</v>
      </c>
      <c r="F913" s="15" t="s">
        <v>11836</v>
      </c>
      <c r="G913" s="14" t="s">
        <v>7871</v>
      </c>
      <c r="H913" s="15" t="s">
        <v>21435</v>
      </c>
      <c r="I913" s="15" t="s">
        <v>21436</v>
      </c>
    </row>
    <row r="914">
      <c r="A914" s="15" t="s">
        <v>18307</v>
      </c>
      <c r="B914" s="15" t="s">
        <v>14450</v>
      </c>
      <c r="C914" s="15" t="s">
        <v>14451</v>
      </c>
      <c r="D914" s="15" t="s">
        <v>11838</v>
      </c>
      <c r="E914" s="14" t="s">
        <v>7871</v>
      </c>
      <c r="F914" s="15" t="s">
        <v>11839</v>
      </c>
      <c r="G914" s="14" t="s">
        <v>7873</v>
      </c>
      <c r="H914" s="15" t="s">
        <v>21437</v>
      </c>
      <c r="I914" s="15" t="s">
        <v>21438</v>
      </c>
    </row>
    <row r="915">
      <c r="A915" s="15" t="s">
        <v>18308</v>
      </c>
      <c r="B915" s="15" t="s">
        <v>14453</v>
      </c>
      <c r="C915" s="15" t="s">
        <v>14454</v>
      </c>
      <c r="D915" s="15" t="s">
        <v>11841</v>
      </c>
      <c r="E915" s="14" t="s">
        <v>7873</v>
      </c>
      <c r="F915" s="15" t="s">
        <v>11842</v>
      </c>
      <c r="G915" s="14" t="s">
        <v>7875</v>
      </c>
      <c r="H915" s="15" t="s">
        <v>21439</v>
      </c>
      <c r="I915" s="15" t="s">
        <v>21440</v>
      </c>
    </row>
    <row r="916">
      <c r="A916" s="15" t="s">
        <v>18309</v>
      </c>
      <c r="B916" s="15" t="s">
        <v>14456</v>
      </c>
      <c r="C916" s="15" t="s">
        <v>14457</v>
      </c>
      <c r="D916" s="15" t="s">
        <v>11844</v>
      </c>
      <c r="E916" s="14" t="s">
        <v>7875</v>
      </c>
      <c r="F916" s="15" t="s">
        <v>11845</v>
      </c>
      <c r="G916" s="14" t="s">
        <v>7878</v>
      </c>
      <c r="H916" s="15" t="s">
        <v>21441</v>
      </c>
      <c r="I916" s="15" t="s">
        <v>21442</v>
      </c>
    </row>
    <row r="917">
      <c r="A917" s="15" t="s">
        <v>18310</v>
      </c>
      <c r="B917" s="15" t="s">
        <v>14459</v>
      </c>
      <c r="C917" s="15" t="s">
        <v>14460</v>
      </c>
      <c r="D917" s="15" t="s">
        <v>11847</v>
      </c>
      <c r="E917" s="14" t="s">
        <v>7878</v>
      </c>
      <c r="F917" s="15" t="s">
        <v>11848</v>
      </c>
      <c r="G917" s="14" t="s">
        <v>7881</v>
      </c>
      <c r="H917" s="15" t="s">
        <v>21443</v>
      </c>
      <c r="I917" s="15" t="s">
        <v>21444</v>
      </c>
    </row>
    <row r="918">
      <c r="A918" s="15" t="s">
        <v>18311</v>
      </c>
      <c r="B918" s="15" t="s">
        <v>14462</v>
      </c>
      <c r="C918" s="15" t="s">
        <v>14463</v>
      </c>
      <c r="D918" s="15" t="s">
        <v>11850</v>
      </c>
      <c r="E918" s="14" t="s">
        <v>7881</v>
      </c>
      <c r="F918" s="15" t="s">
        <v>11851</v>
      </c>
      <c r="G918" s="14" t="s">
        <v>7884</v>
      </c>
      <c r="H918" s="15" t="s">
        <v>21445</v>
      </c>
      <c r="I918" s="15" t="s">
        <v>21446</v>
      </c>
    </row>
    <row r="919">
      <c r="A919" s="15" t="s">
        <v>18312</v>
      </c>
      <c r="B919" s="15" t="s">
        <v>14465</v>
      </c>
      <c r="C919" s="15" t="s">
        <v>14466</v>
      </c>
      <c r="D919" s="15" t="s">
        <v>11853</v>
      </c>
      <c r="E919" s="14" t="s">
        <v>7884</v>
      </c>
      <c r="F919" s="15" t="s">
        <v>11854</v>
      </c>
      <c r="G919" s="14" t="s">
        <v>7886</v>
      </c>
      <c r="H919" s="15" t="s">
        <v>21447</v>
      </c>
      <c r="I919" s="15" t="s">
        <v>21448</v>
      </c>
    </row>
    <row r="920">
      <c r="A920" s="15" t="s">
        <v>18313</v>
      </c>
      <c r="B920" s="15" t="s">
        <v>14468</v>
      </c>
      <c r="C920" s="15" t="s">
        <v>14469</v>
      </c>
      <c r="D920" s="15" t="s">
        <v>11856</v>
      </c>
      <c r="E920" s="14" t="s">
        <v>7886</v>
      </c>
      <c r="F920" s="15" t="s">
        <v>11857</v>
      </c>
      <c r="G920" s="14" t="s">
        <v>7889</v>
      </c>
      <c r="H920" s="15" t="s">
        <v>21449</v>
      </c>
      <c r="I920" s="15" t="s">
        <v>21450</v>
      </c>
    </row>
    <row r="921">
      <c r="A921" s="15" t="s">
        <v>18314</v>
      </c>
      <c r="B921" s="15" t="s">
        <v>14471</v>
      </c>
      <c r="C921" s="15" t="s">
        <v>14472</v>
      </c>
      <c r="D921" s="15" t="s">
        <v>11859</v>
      </c>
      <c r="E921" s="14" t="s">
        <v>7889</v>
      </c>
      <c r="F921" s="15" t="s">
        <v>11860</v>
      </c>
      <c r="G921" s="14" t="s">
        <v>7891</v>
      </c>
      <c r="H921" s="15" t="s">
        <v>21451</v>
      </c>
      <c r="I921" s="15" t="s">
        <v>21452</v>
      </c>
    </row>
    <row r="922">
      <c r="A922" s="15" t="s">
        <v>18315</v>
      </c>
      <c r="B922" s="15" t="s">
        <v>14474</v>
      </c>
      <c r="C922" s="15" t="s">
        <v>14475</v>
      </c>
      <c r="D922" s="15" t="s">
        <v>11862</v>
      </c>
      <c r="E922" s="14" t="s">
        <v>7891</v>
      </c>
      <c r="F922" s="15" t="s">
        <v>11863</v>
      </c>
      <c r="G922" s="14" t="s">
        <v>7893</v>
      </c>
      <c r="H922" s="15" t="s">
        <v>21453</v>
      </c>
      <c r="I922" s="15" t="s">
        <v>21454</v>
      </c>
    </row>
    <row r="923">
      <c r="A923" s="15" t="s">
        <v>18316</v>
      </c>
      <c r="B923" s="15" t="s">
        <v>14477</v>
      </c>
      <c r="C923" s="15" t="s">
        <v>14478</v>
      </c>
      <c r="D923" s="15" t="s">
        <v>11865</v>
      </c>
      <c r="E923" s="14" t="s">
        <v>7893</v>
      </c>
      <c r="F923" s="15" t="s">
        <v>11866</v>
      </c>
      <c r="G923" s="14" t="s">
        <v>7896</v>
      </c>
      <c r="H923" s="15" t="s">
        <v>21455</v>
      </c>
      <c r="I923" s="15" t="s">
        <v>21456</v>
      </c>
    </row>
    <row r="924">
      <c r="D924" s="15" t="s">
        <v>11868</v>
      </c>
      <c r="E924" s="14" t="s">
        <v>7896</v>
      </c>
      <c r="F924" s="15" t="s">
        <v>11869</v>
      </c>
      <c r="J924" s="15" t="s">
        <v>19870</v>
      </c>
    </row>
    <row r="925">
      <c r="A925" s="15" t="s">
        <v>18317</v>
      </c>
      <c r="B925" s="15" t="s">
        <v>14481</v>
      </c>
      <c r="C925" s="15" t="s">
        <v>14482</v>
      </c>
      <c r="D925" s="15" t="s">
        <v>11871</v>
      </c>
      <c r="E925" s="14" t="s">
        <v>7899</v>
      </c>
      <c r="F925" s="15" t="s">
        <v>11872</v>
      </c>
      <c r="G925" s="14" t="s">
        <v>7901</v>
      </c>
      <c r="H925" s="15" t="s">
        <v>21457</v>
      </c>
      <c r="I925" s="15" t="s">
        <v>21458</v>
      </c>
    </row>
    <row r="926">
      <c r="A926" s="15" t="s">
        <v>18318</v>
      </c>
      <c r="B926" s="15" t="s">
        <v>14484</v>
      </c>
      <c r="C926" s="15" t="s">
        <v>14485</v>
      </c>
      <c r="D926" s="15" t="s">
        <v>11874</v>
      </c>
      <c r="E926" s="14" t="s">
        <v>7901</v>
      </c>
      <c r="F926" s="15" t="s">
        <v>11875</v>
      </c>
      <c r="G926" s="14" t="s">
        <v>7903</v>
      </c>
      <c r="H926" s="15" t="s">
        <v>21459</v>
      </c>
      <c r="I926" s="15" t="s">
        <v>21460</v>
      </c>
    </row>
    <row r="927">
      <c r="A927" s="15" t="s">
        <v>18319</v>
      </c>
      <c r="B927" s="15" t="s">
        <v>14487</v>
      </c>
      <c r="C927" s="15" t="s">
        <v>14488</v>
      </c>
      <c r="D927" s="15" t="s">
        <v>11877</v>
      </c>
      <c r="E927" s="14" t="s">
        <v>7903</v>
      </c>
      <c r="F927" s="15" t="s">
        <v>11878</v>
      </c>
      <c r="G927" s="14" t="s">
        <v>7905</v>
      </c>
      <c r="H927" s="15" t="s">
        <v>21461</v>
      </c>
      <c r="I927" s="15" t="s">
        <v>21462</v>
      </c>
    </row>
    <row r="928">
      <c r="A928" s="15" t="s">
        <v>18320</v>
      </c>
      <c r="B928" s="15" t="s">
        <v>14490</v>
      </c>
      <c r="C928" s="15" t="s">
        <v>14491</v>
      </c>
      <c r="D928" s="15" t="s">
        <v>11880</v>
      </c>
      <c r="E928" s="14" t="s">
        <v>7905</v>
      </c>
      <c r="F928" s="15" t="s">
        <v>11881</v>
      </c>
      <c r="G928" s="14" t="s">
        <v>7908</v>
      </c>
      <c r="H928" s="15" t="s">
        <v>21463</v>
      </c>
      <c r="I928" s="15" t="s">
        <v>21464</v>
      </c>
    </row>
    <row r="929">
      <c r="A929" s="15" t="s">
        <v>18321</v>
      </c>
      <c r="B929" s="15" t="s">
        <v>14493</v>
      </c>
      <c r="C929" s="15" t="s">
        <v>14494</v>
      </c>
      <c r="D929" s="15" t="s">
        <v>11883</v>
      </c>
      <c r="E929" s="14" t="s">
        <v>7908</v>
      </c>
      <c r="F929" s="15" t="s">
        <v>11884</v>
      </c>
      <c r="G929" s="14" t="s">
        <v>7910</v>
      </c>
      <c r="H929" s="15" t="s">
        <v>21465</v>
      </c>
      <c r="I929" s="15" t="s">
        <v>21466</v>
      </c>
    </row>
    <row r="930">
      <c r="A930" s="15" t="s">
        <v>18322</v>
      </c>
      <c r="B930" s="15" t="s">
        <v>14496</v>
      </c>
      <c r="C930" s="15" t="s">
        <v>14497</v>
      </c>
      <c r="D930" s="15" t="s">
        <v>11886</v>
      </c>
      <c r="E930" s="14" t="s">
        <v>7910</v>
      </c>
      <c r="F930" s="15" t="s">
        <v>11887</v>
      </c>
      <c r="G930" s="14" t="s">
        <v>7913</v>
      </c>
      <c r="H930" s="15" t="s">
        <v>21467</v>
      </c>
      <c r="I930" s="15" t="s">
        <v>21468</v>
      </c>
    </row>
    <row r="931">
      <c r="A931" s="15" t="s">
        <v>18323</v>
      </c>
      <c r="B931" s="15" t="s">
        <v>14499</v>
      </c>
      <c r="C931" s="15" t="s">
        <v>14500</v>
      </c>
      <c r="D931" s="15" t="s">
        <v>11889</v>
      </c>
      <c r="E931" s="14" t="s">
        <v>7913</v>
      </c>
      <c r="F931" s="15" t="s">
        <v>11890</v>
      </c>
      <c r="G931" s="14" t="s">
        <v>7915</v>
      </c>
      <c r="H931" s="15" t="s">
        <v>21469</v>
      </c>
      <c r="I931" s="15" t="s">
        <v>21470</v>
      </c>
    </row>
    <row r="932">
      <c r="A932" s="15" t="s">
        <v>18324</v>
      </c>
      <c r="B932" s="15" t="s">
        <v>14502</v>
      </c>
      <c r="C932" s="15" t="s">
        <v>14503</v>
      </c>
      <c r="D932" s="15" t="s">
        <v>11892</v>
      </c>
      <c r="E932" s="14" t="s">
        <v>7915</v>
      </c>
      <c r="F932" s="15" t="s">
        <v>11893</v>
      </c>
      <c r="G932" s="14" t="s">
        <v>7918</v>
      </c>
      <c r="H932" s="15" t="s">
        <v>21471</v>
      </c>
      <c r="I932" s="15" t="s">
        <v>21472</v>
      </c>
    </row>
    <row r="933">
      <c r="A933" s="15" t="s">
        <v>18325</v>
      </c>
      <c r="B933" s="15" t="s">
        <v>14504</v>
      </c>
      <c r="C933" s="15" t="s">
        <v>11896</v>
      </c>
      <c r="D933" s="15" t="s">
        <v>11895</v>
      </c>
      <c r="E933" s="14" t="s">
        <v>7918</v>
      </c>
      <c r="F933" s="15" t="s">
        <v>11896</v>
      </c>
      <c r="G933" s="14" t="s">
        <v>7920</v>
      </c>
      <c r="H933" s="15" t="s">
        <v>21473</v>
      </c>
      <c r="I933" s="15" t="s">
        <v>21474</v>
      </c>
    </row>
    <row r="934">
      <c r="A934" s="15" t="s">
        <v>18326</v>
      </c>
      <c r="B934" s="15" t="s">
        <v>14506</v>
      </c>
      <c r="C934" s="15" t="s">
        <v>14507</v>
      </c>
      <c r="D934" s="15" t="s">
        <v>11898</v>
      </c>
      <c r="E934" s="14" t="s">
        <v>7920</v>
      </c>
      <c r="F934" s="15" t="s">
        <v>11899</v>
      </c>
      <c r="G934" s="14" t="s">
        <v>7923</v>
      </c>
      <c r="H934" s="15" t="s">
        <v>21475</v>
      </c>
      <c r="I934" s="15" t="s">
        <v>21476</v>
      </c>
    </row>
    <row r="935">
      <c r="A935" s="15" t="s">
        <v>18327</v>
      </c>
      <c r="B935" s="15" t="s">
        <v>14509</v>
      </c>
      <c r="C935" s="15" t="s">
        <v>14510</v>
      </c>
      <c r="D935" s="15" t="s">
        <v>11901</v>
      </c>
      <c r="E935" s="14" t="s">
        <v>7923</v>
      </c>
      <c r="F935" s="15" t="s">
        <v>11902</v>
      </c>
      <c r="J935" s="15" t="s">
        <v>19870</v>
      </c>
    </row>
    <row r="936">
      <c r="A936" s="15" t="s">
        <v>18328</v>
      </c>
      <c r="B936" s="15" t="s">
        <v>14512</v>
      </c>
      <c r="C936" s="15" t="s">
        <v>14513</v>
      </c>
      <c r="D936" s="15" t="s">
        <v>11904</v>
      </c>
      <c r="E936" s="14" t="s">
        <v>7925</v>
      </c>
      <c r="F936" s="15" t="s">
        <v>11905</v>
      </c>
      <c r="G936" s="14" t="s">
        <v>7928</v>
      </c>
      <c r="H936" s="15" t="s">
        <v>21477</v>
      </c>
      <c r="I936" s="15" t="s">
        <v>21478</v>
      </c>
    </row>
    <row r="937">
      <c r="A937" s="15" t="s">
        <v>18329</v>
      </c>
      <c r="B937" s="15" t="s">
        <v>14515</v>
      </c>
      <c r="C937" s="15" t="s">
        <v>14516</v>
      </c>
      <c r="D937" s="15" t="s">
        <v>11907</v>
      </c>
      <c r="E937" s="14" t="s">
        <v>7928</v>
      </c>
      <c r="F937" s="15" t="s">
        <v>11908</v>
      </c>
      <c r="G937" s="14" t="s">
        <v>7931</v>
      </c>
      <c r="H937" s="15" t="s">
        <v>21479</v>
      </c>
      <c r="I937" s="15" t="s">
        <v>21480</v>
      </c>
    </row>
    <row r="938">
      <c r="A938" s="15" t="s">
        <v>18330</v>
      </c>
      <c r="B938" s="15" t="s">
        <v>14518</v>
      </c>
      <c r="C938" s="15" t="s">
        <v>14519</v>
      </c>
      <c r="D938" s="15" t="s">
        <v>11910</v>
      </c>
      <c r="E938" s="14" t="s">
        <v>7931</v>
      </c>
      <c r="F938" s="15" t="s">
        <v>11911</v>
      </c>
      <c r="G938" s="14" t="s">
        <v>7933</v>
      </c>
      <c r="H938" s="15" t="s">
        <v>21481</v>
      </c>
      <c r="I938" s="15" t="s">
        <v>21482</v>
      </c>
    </row>
    <row r="939">
      <c r="A939" s="15" t="s">
        <v>18331</v>
      </c>
      <c r="B939" s="15" t="s">
        <v>14521</v>
      </c>
      <c r="C939" s="15" t="s">
        <v>14522</v>
      </c>
      <c r="D939" s="15" t="s">
        <v>11913</v>
      </c>
      <c r="E939" s="14" t="s">
        <v>7933</v>
      </c>
      <c r="F939" s="15" t="s">
        <v>11914</v>
      </c>
      <c r="G939" s="14" t="s">
        <v>7936</v>
      </c>
      <c r="H939" s="15" t="s">
        <v>21483</v>
      </c>
      <c r="I939" s="15" t="s">
        <v>21484</v>
      </c>
    </row>
    <row r="940">
      <c r="A940" s="15" t="s">
        <v>18332</v>
      </c>
      <c r="B940" s="15" t="s">
        <v>14524</v>
      </c>
      <c r="C940" s="15" t="s">
        <v>14525</v>
      </c>
      <c r="D940" s="15" t="s">
        <v>11916</v>
      </c>
      <c r="E940" s="14" t="s">
        <v>7936</v>
      </c>
      <c r="F940" s="15" t="s">
        <v>11917</v>
      </c>
      <c r="J940" s="15" t="s">
        <v>19870</v>
      </c>
    </row>
    <row r="941">
      <c r="A941" s="15" t="s">
        <v>18333</v>
      </c>
      <c r="B941" s="15" t="s">
        <v>14527</v>
      </c>
      <c r="C941" s="15" t="s">
        <v>14528</v>
      </c>
      <c r="D941" s="15" t="s">
        <v>11919</v>
      </c>
      <c r="E941" s="14" t="s">
        <v>7939</v>
      </c>
      <c r="F941" s="15" t="s">
        <v>11920</v>
      </c>
      <c r="G941" s="14" t="s">
        <v>7941</v>
      </c>
      <c r="H941" s="15" t="s">
        <v>21485</v>
      </c>
      <c r="I941" s="15" t="s">
        <v>21486</v>
      </c>
    </row>
    <row r="942">
      <c r="A942" s="15" t="s">
        <v>18334</v>
      </c>
      <c r="B942" s="15" t="s">
        <v>14530</v>
      </c>
      <c r="C942" s="15" t="s">
        <v>14531</v>
      </c>
      <c r="D942" s="15" t="s">
        <v>11922</v>
      </c>
      <c r="E942" s="14" t="s">
        <v>7941</v>
      </c>
      <c r="F942" s="15" t="s">
        <v>11923</v>
      </c>
      <c r="J942" s="15" t="s">
        <v>19870</v>
      </c>
    </row>
    <row r="943">
      <c r="A943" s="15" t="s">
        <v>18335</v>
      </c>
      <c r="B943" s="15" t="s">
        <v>14533</v>
      </c>
      <c r="C943" s="15" t="s">
        <v>14534</v>
      </c>
      <c r="D943" s="15" t="s">
        <v>11925</v>
      </c>
      <c r="E943" s="14" t="s">
        <v>7944</v>
      </c>
      <c r="F943" s="15" t="s">
        <v>11926</v>
      </c>
      <c r="G943" s="14" t="s">
        <v>7946</v>
      </c>
      <c r="H943" s="15" t="s">
        <v>21487</v>
      </c>
      <c r="I943" s="15" t="s">
        <v>21488</v>
      </c>
    </row>
    <row r="944">
      <c r="A944" s="15" t="s">
        <v>18336</v>
      </c>
      <c r="B944" s="15" t="s">
        <v>14536</v>
      </c>
      <c r="C944" s="15" t="s">
        <v>14537</v>
      </c>
      <c r="D944" s="15" t="s">
        <v>11928</v>
      </c>
      <c r="E944" s="14" t="s">
        <v>7946</v>
      </c>
      <c r="F944" s="15" t="s">
        <v>11929</v>
      </c>
      <c r="G944" s="14" t="s">
        <v>7948</v>
      </c>
      <c r="H944" s="15" t="s">
        <v>21489</v>
      </c>
      <c r="I944" s="15" t="s">
        <v>21490</v>
      </c>
    </row>
    <row r="945">
      <c r="A945" s="15" t="s">
        <v>18337</v>
      </c>
      <c r="B945" s="15" t="s">
        <v>14539</v>
      </c>
      <c r="C945" s="15" t="s">
        <v>14540</v>
      </c>
      <c r="D945" s="15" t="s">
        <v>11931</v>
      </c>
      <c r="E945" s="14" t="s">
        <v>7948</v>
      </c>
      <c r="F945" s="15" t="s">
        <v>11932</v>
      </c>
      <c r="G945" s="14" t="s">
        <v>7950</v>
      </c>
      <c r="H945" s="15" t="s">
        <v>21491</v>
      </c>
      <c r="I945" s="15" t="s">
        <v>21492</v>
      </c>
    </row>
    <row r="946">
      <c r="A946" s="15" t="s">
        <v>18338</v>
      </c>
      <c r="B946" s="15" t="s">
        <v>14542</v>
      </c>
      <c r="C946" s="15" t="s">
        <v>14543</v>
      </c>
      <c r="D946" s="15" t="s">
        <v>11934</v>
      </c>
      <c r="E946" s="14" t="s">
        <v>7950</v>
      </c>
      <c r="F946" s="15" t="s">
        <v>11935</v>
      </c>
      <c r="G946" s="14" t="s">
        <v>7953</v>
      </c>
      <c r="H946" s="15" t="s">
        <v>21493</v>
      </c>
      <c r="I946" s="15" t="s">
        <v>21494</v>
      </c>
    </row>
    <row r="947">
      <c r="A947" s="15" t="s">
        <v>18339</v>
      </c>
      <c r="B947" s="15" t="s">
        <v>14545</v>
      </c>
      <c r="C947" s="15" t="s">
        <v>14546</v>
      </c>
      <c r="D947" s="15" t="s">
        <v>11937</v>
      </c>
      <c r="E947" s="14" t="s">
        <v>7953</v>
      </c>
      <c r="F947" s="15" t="s">
        <v>11938</v>
      </c>
      <c r="G947" s="14" t="s">
        <v>7955</v>
      </c>
      <c r="H947" s="15" t="s">
        <v>21495</v>
      </c>
      <c r="I947" s="15" t="s">
        <v>21496</v>
      </c>
    </row>
    <row r="948">
      <c r="A948" s="15" t="s">
        <v>18340</v>
      </c>
      <c r="B948" s="15" t="s">
        <v>14548</v>
      </c>
      <c r="C948" s="15" t="s">
        <v>14549</v>
      </c>
      <c r="D948" s="15" t="s">
        <v>11940</v>
      </c>
      <c r="E948" s="14" t="s">
        <v>7955</v>
      </c>
      <c r="F948" s="15" t="s">
        <v>11941</v>
      </c>
      <c r="G948" s="14" t="s">
        <v>7957</v>
      </c>
      <c r="H948" s="15" t="s">
        <v>21497</v>
      </c>
      <c r="I948" s="15" t="s">
        <v>21498</v>
      </c>
    </row>
    <row r="949">
      <c r="A949" s="15" t="s">
        <v>18341</v>
      </c>
      <c r="B949" s="15" t="s">
        <v>14552</v>
      </c>
      <c r="C949" s="15" t="s">
        <v>14553</v>
      </c>
      <c r="D949" s="15" t="s">
        <v>11943</v>
      </c>
      <c r="E949" s="14" t="s">
        <v>7957</v>
      </c>
      <c r="F949" s="15" t="s">
        <v>11944</v>
      </c>
      <c r="G949" s="14" t="s">
        <v>7960</v>
      </c>
      <c r="H949" s="15" t="s">
        <v>21499</v>
      </c>
      <c r="I949" s="15" t="s">
        <v>21500</v>
      </c>
    </row>
    <row r="950">
      <c r="A950" s="15" t="s">
        <v>18342</v>
      </c>
      <c r="B950" s="15" t="s">
        <v>14555</v>
      </c>
      <c r="C950" s="15" t="s">
        <v>14415</v>
      </c>
      <c r="D950" s="15" t="s">
        <v>11946</v>
      </c>
      <c r="E950" s="14" t="s">
        <v>7960</v>
      </c>
      <c r="F950" s="15" t="s">
        <v>11947</v>
      </c>
      <c r="G950" s="14" t="s">
        <v>7962</v>
      </c>
      <c r="H950" s="15" t="s">
        <v>21501</v>
      </c>
      <c r="I950" s="15" t="s">
        <v>21502</v>
      </c>
    </row>
    <row r="951">
      <c r="A951" s="15" t="s">
        <v>18343</v>
      </c>
      <c r="B951" s="15" t="s">
        <v>14557</v>
      </c>
      <c r="C951" s="15" t="s">
        <v>14558</v>
      </c>
      <c r="D951" s="15" t="s">
        <v>11949</v>
      </c>
      <c r="E951" s="14" t="s">
        <v>7962</v>
      </c>
      <c r="F951" s="15" t="s">
        <v>11950</v>
      </c>
      <c r="G951" s="14" t="s">
        <v>7964</v>
      </c>
      <c r="H951" s="15" t="s">
        <v>21503</v>
      </c>
      <c r="I951" s="15" t="s">
        <v>21504</v>
      </c>
    </row>
    <row r="952">
      <c r="A952" s="15" t="s">
        <v>18344</v>
      </c>
      <c r="B952" s="15" t="s">
        <v>14560</v>
      </c>
      <c r="C952" s="15" t="s">
        <v>14561</v>
      </c>
      <c r="D952" s="15" t="s">
        <v>11952</v>
      </c>
      <c r="E952" s="14" t="s">
        <v>7964</v>
      </c>
      <c r="F952" s="15" t="s">
        <v>11953</v>
      </c>
      <c r="G952" s="14" t="s">
        <v>7967</v>
      </c>
      <c r="H952" s="15" t="s">
        <v>21505</v>
      </c>
      <c r="I952" s="15" t="s">
        <v>21506</v>
      </c>
    </row>
    <row r="953">
      <c r="A953" s="15" t="s">
        <v>18345</v>
      </c>
      <c r="B953" s="15" t="s">
        <v>14563</v>
      </c>
      <c r="C953" s="15" t="s">
        <v>14564</v>
      </c>
      <c r="D953" s="15" t="s">
        <v>11955</v>
      </c>
      <c r="E953" s="14" t="s">
        <v>7967</v>
      </c>
      <c r="F953" s="15" t="s">
        <v>11956</v>
      </c>
      <c r="G953" s="14" t="s">
        <v>7969</v>
      </c>
      <c r="H953" s="15" t="s">
        <v>21507</v>
      </c>
      <c r="I953" s="15" t="s">
        <v>21508</v>
      </c>
    </row>
    <row r="954">
      <c r="D954" s="15" t="s">
        <v>11958</v>
      </c>
      <c r="E954" s="14" t="s">
        <v>7969</v>
      </c>
      <c r="F954" s="15" t="s">
        <v>11959</v>
      </c>
      <c r="G954" s="14" t="s">
        <v>7972</v>
      </c>
      <c r="H954" s="15" t="s">
        <v>21509</v>
      </c>
      <c r="I954" s="15" t="s">
        <v>21510</v>
      </c>
    </row>
    <row r="955">
      <c r="A955" s="15" t="s">
        <v>18346</v>
      </c>
      <c r="B955" s="15" t="s">
        <v>14567</v>
      </c>
      <c r="C955" s="15" t="s">
        <v>14568</v>
      </c>
      <c r="D955" s="15" t="s">
        <v>11961</v>
      </c>
      <c r="E955" s="14" t="s">
        <v>7972</v>
      </c>
      <c r="F955" s="15" t="s">
        <v>11962</v>
      </c>
      <c r="G955" s="14" t="s">
        <v>7974</v>
      </c>
      <c r="H955" s="15" t="s">
        <v>21511</v>
      </c>
      <c r="I955" s="15" t="s">
        <v>21512</v>
      </c>
    </row>
    <row r="956">
      <c r="A956" s="15" t="s">
        <v>18347</v>
      </c>
      <c r="B956" s="15" t="s">
        <v>14570</v>
      </c>
      <c r="C956" s="15" t="s">
        <v>14571</v>
      </c>
      <c r="D956" s="15" t="s">
        <v>11964</v>
      </c>
      <c r="E956" s="14" t="s">
        <v>7974</v>
      </c>
      <c r="F956" s="15" t="s">
        <v>11965</v>
      </c>
      <c r="J956" s="15" t="s">
        <v>19870</v>
      </c>
    </row>
    <row r="957">
      <c r="A957" s="15" t="s">
        <v>18348</v>
      </c>
      <c r="B957" s="15" t="s">
        <v>14573</v>
      </c>
      <c r="C957" s="15" t="s">
        <v>14574</v>
      </c>
      <c r="D957" s="15" t="s">
        <v>11967</v>
      </c>
      <c r="E957" s="14" t="s">
        <v>7976</v>
      </c>
      <c r="F957" s="15" t="s">
        <v>11968</v>
      </c>
      <c r="J957" s="15" t="s">
        <v>19870</v>
      </c>
    </row>
    <row r="958">
      <c r="A958" s="15" t="s">
        <v>18349</v>
      </c>
      <c r="B958" s="15" t="s">
        <v>14576</v>
      </c>
      <c r="C958" s="15" t="s">
        <v>14577</v>
      </c>
      <c r="D958" s="15" t="s">
        <v>11970</v>
      </c>
      <c r="E958" s="14" t="s">
        <v>7978</v>
      </c>
      <c r="F958" s="15" t="s">
        <v>11971</v>
      </c>
      <c r="G958" s="14" t="s">
        <v>7981</v>
      </c>
      <c r="H958" s="15" t="s">
        <v>21513</v>
      </c>
      <c r="I958" s="15" t="s">
        <v>21514</v>
      </c>
    </row>
    <row r="959">
      <c r="A959" s="15" t="s">
        <v>18350</v>
      </c>
      <c r="B959" s="15" t="s">
        <v>14579</v>
      </c>
      <c r="C959" s="15" t="s">
        <v>14580</v>
      </c>
      <c r="D959" s="15" t="s">
        <v>11973</v>
      </c>
      <c r="E959" s="14" t="s">
        <v>7981</v>
      </c>
      <c r="F959" s="15" t="s">
        <v>11974</v>
      </c>
      <c r="G959" s="14" t="s">
        <v>7983</v>
      </c>
      <c r="H959" s="15" t="s">
        <v>21515</v>
      </c>
      <c r="I959" s="15" t="s">
        <v>21516</v>
      </c>
    </row>
    <row r="960">
      <c r="A960" s="15" t="s">
        <v>18351</v>
      </c>
      <c r="B960" s="15" t="s">
        <v>14582</v>
      </c>
      <c r="C960" s="15" t="s">
        <v>11978</v>
      </c>
      <c r="D960" s="15" t="s">
        <v>11977</v>
      </c>
      <c r="E960" s="14" t="s">
        <v>7983</v>
      </c>
      <c r="F960" s="15" t="s">
        <v>11978</v>
      </c>
      <c r="G960" s="14" t="s">
        <v>7985</v>
      </c>
      <c r="H960" s="15" t="s">
        <v>21517</v>
      </c>
      <c r="I960" s="15" t="s">
        <v>21518</v>
      </c>
    </row>
    <row r="961">
      <c r="A961" s="15" t="s">
        <v>18352</v>
      </c>
      <c r="B961" s="15" t="s">
        <v>14584</v>
      </c>
      <c r="C961" s="15" t="s">
        <v>14585</v>
      </c>
      <c r="D961" s="15" t="s">
        <v>11980</v>
      </c>
      <c r="E961" s="14" t="s">
        <v>7985</v>
      </c>
      <c r="F961" s="15" t="s">
        <v>11981</v>
      </c>
      <c r="G961" s="14" t="s">
        <v>7988</v>
      </c>
      <c r="H961" s="15" t="s">
        <v>21519</v>
      </c>
      <c r="I961" s="15" t="s">
        <v>21520</v>
      </c>
    </row>
    <row r="962">
      <c r="A962" s="15" t="s">
        <v>18353</v>
      </c>
      <c r="B962" s="15" t="s">
        <v>14587</v>
      </c>
      <c r="C962" s="15" t="s">
        <v>14588</v>
      </c>
      <c r="D962" s="15" t="s">
        <v>11983</v>
      </c>
      <c r="E962" s="14" t="s">
        <v>7988</v>
      </c>
      <c r="F962" s="15" t="s">
        <v>11984</v>
      </c>
      <c r="J962" s="15" t="s">
        <v>19870</v>
      </c>
    </row>
    <row r="963">
      <c r="A963" s="15" t="s">
        <v>18354</v>
      </c>
      <c r="B963" s="15" t="s">
        <v>14590</v>
      </c>
      <c r="C963" s="15" t="s">
        <v>14591</v>
      </c>
      <c r="D963" s="15" t="s">
        <v>11986</v>
      </c>
      <c r="E963" s="14" t="s">
        <v>7990</v>
      </c>
      <c r="F963" s="15" t="s">
        <v>11987</v>
      </c>
      <c r="G963" s="14" t="s">
        <v>7992</v>
      </c>
      <c r="H963" s="15" t="s">
        <v>21521</v>
      </c>
      <c r="I963" s="15" t="s">
        <v>21522</v>
      </c>
    </row>
    <row r="964">
      <c r="A964" s="15" t="s">
        <v>18355</v>
      </c>
      <c r="B964" s="15" t="s">
        <v>14593</v>
      </c>
      <c r="C964" s="15" t="s">
        <v>14594</v>
      </c>
      <c r="D964" s="15" t="s">
        <v>11989</v>
      </c>
      <c r="E964" s="14" t="s">
        <v>7992</v>
      </c>
      <c r="F964" s="15" t="s">
        <v>11990</v>
      </c>
      <c r="G964" s="14" t="s">
        <v>7994</v>
      </c>
      <c r="H964" s="15" t="s">
        <v>21523</v>
      </c>
      <c r="I964" s="15" t="s">
        <v>21524</v>
      </c>
    </row>
    <row r="965">
      <c r="A965" s="15" t="s">
        <v>18356</v>
      </c>
      <c r="B965" s="15" t="s">
        <v>14595</v>
      </c>
      <c r="C965" s="15" t="s">
        <v>14596</v>
      </c>
      <c r="D965" s="15" t="s">
        <v>11992</v>
      </c>
      <c r="E965" s="14" t="s">
        <v>7994</v>
      </c>
      <c r="F965" s="15" t="s">
        <v>11993</v>
      </c>
      <c r="G965" s="14" t="s">
        <v>7997</v>
      </c>
      <c r="H965" s="15" t="s">
        <v>21525</v>
      </c>
      <c r="I965" s="15" t="s">
        <v>21526</v>
      </c>
    </row>
    <row r="966">
      <c r="A966" s="15" t="s">
        <v>18357</v>
      </c>
      <c r="B966" s="15" t="s">
        <v>14597</v>
      </c>
      <c r="C966" s="15" t="s">
        <v>14598</v>
      </c>
      <c r="D966" s="15" t="s">
        <v>11995</v>
      </c>
      <c r="E966" s="14" t="s">
        <v>7997</v>
      </c>
      <c r="F966" s="15" t="s">
        <v>11996</v>
      </c>
      <c r="J966" s="15" t="s">
        <v>19870</v>
      </c>
    </row>
    <row r="967">
      <c r="A967" s="15" t="s">
        <v>18358</v>
      </c>
      <c r="B967" s="15" t="s">
        <v>14599</v>
      </c>
      <c r="C967" s="15" t="s">
        <v>14600</v>
      </c>
      <c r="D967" s="15" t="s">
        <v>11998</v>
      </c>
      <c r="E967" s="14" t="s">
        <v>7999</v>
      </c>
      <c r="F967" s="15" t="s">
        <v>11999</v>
      </c>
      <c r="G967" s="14" t="s">
        <v>8001</v>
      </c>
      <c r="H967" s="15" t="s">
        <v>21527</v>
      </c>
      <c r="I967" s="15" t="s">
        <v>21528</v>
      </c>
    </row>
    <row r="968">
      <c r="D968" s="15" t="s">
        <v>12001</v>
      </c>
      <c r="E968" s="14" t="s">
        <v>8001</v>
      </c>
      <c r="F968" s="15" t="s">
        <v>12002</v>
      </c>
      <c r="J968" s="15" t="s">
        <v>19870</v>
      </c>
    </row>
    <row r="969">
      <c r="A969" s="15" t="s">
        <v>18359</v>
      </c>
      <c r="B969" s="15" t="s">
        <v>14601</v>
      </c>
      <c r="C969" s="15" t="s">
        <v>14602</v>
      </c>
      <c r="D969" s="15" t="s">
        <v>12004</v>
      </c>
      <c r="E969" s="14" t="s">
        <v>8003</v>
      </c>
      <c r="F969" s="15" t="s">
        <v>12005</v>
      </c>
      <c r="G969" s="14" t="s">
        <v>8005</v>
      </c>
      <c r="H969" s="15" t="s">
        <v>21529</v>
      </c>
      <c r="I969" s="15" t="s">
        <v>21530</v>
      </c>
    </row>
    <row r="970">
      <c r="A970" s="15" t="s">
        <v>18360</v>
      </c>
      <c r="B970" s="15" t="s">
        <v>14603</v>
      </c>
      <c r="C970" s="15" t="s">
        <v>14604</v>
      </c>
      <c r="D970" s="15" t="s">
        <v>12007</v>
      </c>
      <c r="E970" s="14" t="s">
        <v>8005</v>
      </c>
      <c r="F970" s="15" t="s">
        <v>12008</v>
      </c>
      <c r="G970" s="14" t="s">
        <v>8007</v>
      </c>
      <c r="H970" s="15" t="s">
        <v>21531</v>
      </c>
      <c r="I970" s="15" t="s">
        <v>21532</v>
      </c>
    </row>
    <row r="971">
      <c r="D971" s="15" t="s">
        <v>12010</v>
      </c>
      <c r="E971" s="14" t="s">
        <v>8007</v>
      </c>
      <c r="F971" s="15" t="s">
        <v>12011</v>
      </c>
    </row>
    <row r="972">
      <c r="A972" s="15" t="s">
        <v>18361</v>
      </c>
      <c r="B972" s="15" t="s">
        <v>14606</v>
      </c>
      <c r="C972" s="15" t="s">
        <v>14607</v>
      </c>
      <c r="D972" s="15" t="s">
        <v>12013</v>
      </c>
      <c r="E972" s="14" t="s">
        <v>8009</v>
      </c>
      <c r="F972" s="15" t="s">
        <v>12014</v>
      </c>
      <c r="G972" s="14" t="s">
        <v>8009</v>
      </c>
      <c r="H972" s="15" t="s">
        <v>21533</v>
      </c>
      <c r="I972" s="15" t="s">
        <v>21534</v>
      </c>
    </row>
    <row r="973">
      <c r="A973" s="15" t="s">
        <v>18362</v>
      </c>
      <c r="B973" s="15" t="s">
        <v>14609</v>
      </c>
      <c r="C973" s="15" t="s">
        <v>14610</v>
      </c>
      <c r="D973" s="15" t="s">
        <v>12016</v>
      </c>
      <c r="E973" s="14" t="s">
        <v>8011</v>
      </c>
      <c r="F973" s="15" t="s">
        <v>12017</v>
      </c>
      <c r="J973" s="15" t="s">
        <v>19870</v>
      </c>
    </row>
    <row r="974">
      <c r="A974" s="15" t="s">
        <v>18363</v>
      </c>
      <c r="B974" s="15" t="s">
        <v>14612</v>
      </c>
      <c r="C974" s="15" t="s">
        <v>14613</v>
      </c>
      <c r="D974" s="15" t="s">
        <v>12019</v>
      </c>
      <c r="E974" s="14" t="s">
        <v>8014</v>
      </c>
      <c r="F974" s="15" t="s">
        <v>12020</v>
      </c>
      <c r="G974" s="14" t="s">
        <v>8016</v>
      </c>
      <c r="H974" s="15" t="s">
        <v>21535</v>
      </c>
      <c r="I974" s="15" t="s">
        <v>21536</v>
      </c>
    </row>
    <row r="975">
      <c r="A975" s="15" t="s">
        <v>18364</v>
      </c>
      <c r="B975" s="15" t="s">
        <v>14615</v>
      </c>
      <c r="C975" s="15" t="s">
        <v>14616</v>
      </c>
      <c r="D975" s="15" t="s">
        <v>12022</v>
      </c>
      <c r="E975" s="14" t="s">
        <v>8016</v>
      </c>
      <c r="F975" s="15" t="s">
        <v>12023</v>
      </c>
      <c r="G975" s="14" t="s">
        <v>8018</v>
      </c>
      <c r="H975" s="15" t="s">
        <v>21537</v>
      </c>
      <c r="I975" s="15" t="s">
        <v>21538</v>
      </c>
    </row>
    <row r="976">
      <c r="A976" s="15" t="s">
        <v>18365</v>
      </c>
      <c r="B976" s="15" t="s">
        <v>14618</v>
      </c>
      <c r="C976" s="15" t="s">
        <v>14619</v>
      </c>
      <c r="D976" s="15" t="s">
        <v>12025</v>
      </c>
      <c r="E976" s="14" t="s">
        <v>8018</v>
      </c>
      <c r="F976" s="15" t="s">
        <v>12026</v>
      </c>
      <c r="G976" s="14" t="s">
        <v>21539</v>
      </c>
      <c r="H976" s="15" t="s">
        <v>21540</v>
      </c>
      <c r="I976" s="15" t="s">
        <v>21541</v>
      </c>
    </row>
    <row r="977">
      <c r="E977" s="16"/>
    </row>
    <row r="978">
      <c r="E978" s="16"/>
    </row>
    <row r="979">
      <c r="E979" s="16"/>
    </row>
    <row r="980">
      <c r="E980" s="16"/>
    </row>
    <row r="981">
      <c r="E981" s="16"/>
    </row>
    <row r="982">
      <c r="E982" s="16"/>
    </row>
    <row r="983">
      <c r="E983" s="16"/>
    </row>
    <row r="984">
      <c r="E984" s="16"/>
    </row>
    <row r="985">
      <c r="E985" s="16"/>
    </row>
    <row r="986">
      <c r="E986" s="16"/>
    </row>
    <row r="987">
      <c r="E987" s="16"/>
    </row>
    <row r="988">
      <c r="E988" s="16"/>
    </row>
    <row r="989">
      <c r="E989" s="16"/>
    </row>
    <row r="990">
      <c r="E990" s="16"/>
    </row>
    <row r="991">
      <c r="E991" s="16"/>
    </row>
    <row r="992">
      <c r="E992" s="16"/>
    </row>
    <row r="993">
      <c r="E993" s="16"/>
    </row>
    <row r="994">
      <c r="E994" s="16"/>
    </row>
    <row r="995">
      <c r="E995" s="16"/>
    </row>
    <row r="996">
      <c r="E996" s="16"/>
    </row>
    <row r="997">
      <c r="E997" s="16"/>
    </row>
    <row r="998">
      <c r="E998" s="16"/>
    </row>
    <row r="999">
      <c r="E999" s="16"/>
    </row>
    <row r="1000">
      <c r="E1000" s="16"/>
    </row>
    <row r="1001">
      <c r="E1001" s="16"/>
    </row>
    <row r="1002">
      <c r="E1002" s="16"/>
    </row>
    <row r="1003">
      <c r="E1003" s="16"/>
    </row>
    <row r="1004">
      <c r="E1004" s="16"/>
    </row>
  </sheetData>
  <conditionalFormatting sqref="E1:E976 G1:G976">
    <cfRule type="notContainsBlanks" dxfId="0" priority="1">
      <formula>LEN(TRIM(E1))&gt;0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8023</v>
      </c>
      <c r="B1" s="15" t="s">
        <v>8024</v>
      </c>
      <c r="C1" s="15" t="s">
        <v>8025</v>
      </c>
      <c r="D1" s="15" t="s">
        <v>8026</v>
      </c>
      <c r="E1" s="15" t="s">
        <v>8027</v>
      </c>
    </row>
    <row r="2">
      <c r="A2" s="15">
        <v>38.0</v>
      </c>
      <c r="B2" s="15" t="s">
        <v>8028</v>
      </c>
      <c r="C2" s="15">
        <v>4.0</v>
      </c>
      <c r="D2" s="15" t="s">
        <v>21542</v>
      </c>
      <c r="E2" s="15" t="s">
        <v>8030</v>
      </c>
    </row>
    <row r="3">
      <c r="A3" s="15">
        <v>40.0</v>
      </c>
      <c r="B3" s="15" t="s">
        <v>8028</v>
      </c>
      <c r="C3" s="15">
        <v>6.0</v>
      </c>
      <c r="D3" s="15" t="s">
        <v>21543</v>
      </c>
      <c r="E3" s="15" t="s">
        <v>8032</v>
      </c>
    </row>
    <row r="4">
      <c r="A4" s="15">
        <v>40.0</v>
      </c>
      <c r="B4" s="15" t="s">
        <v>8028</v>
      </c>
      <c r="C4" s="15">
        <v>6.0</v>
      </c>
      <c r="D4" s="15" t="s">
        <v>21544</v>
      </c>
      <c r="E4" s="15" t="s">
        <v>8034</v>
      </c>
    </row>
    <row r="5">
      <c r="A5" s="15">
        <v>40.0</v>
      </c>
      <c r="B5" s="15" t="s">
        <v>8028</v>
      </c>
      <c r="C5" s="15">
        <v>6.0</v>
      </c>
      <c r="D5" s="15" t="s">
        <v>21545</v>
      </c>
      <c r="E5" s="15" t="s">
        <v>8036</v>
      </c>
    </row>
    <row r="6">
      <c r="A6" s="15">
        <v>41.0</v>
      </c>
      <c r="B6" s="15" t="s">
        <v>8028</v>
      </c>
      <c r="C6" s="15">
        <v>7.0</v>
      </c>
      <c r="D6" s="15" t="s">
        <v>21546</v>
      </c>
      <c r="E6" s="15" t="s">
        <v>8038</v>
      </c>
    </row>
    <row r="7">
      <c r="A7" s="15">
        <v>42.0</v>
      </c>
      <c r="B7" s="15" t="s">
        <v>8028</v>
      </c>
      <c r="C7" s="15">
        <v>8.0</v>
      </c>
      <c r="D7" s="15" t="s">
        <v>21547</v>
      </c>
      <c r="E7" s="15" t="s">
        <v>8040</v>
      </c>
    </row>
    <row r="8">
      <c r="A8" s="15">
        <v>43.0</v>
      </c>
      <c r="B8" s="15" t="s">
        <v>8028</v>
      </c>
      <c r="C8" s="15">
        <v>9.0</v>
      </c>
      <c r="D8" s="15" t="s">
        <v>21548</v>
      </c>
      <c r="E8" s="15" t="s">
        <v>8042</v>
      </c>
    </row>
    <row r="9">
      <c r="A9" s="15">
        <v>44.0</v>
      </c>
      <c r="B9" s="15" t="s">
        <v>8028</v>
      </c>
      <c r="C9" s="15">
        <v>10.0</v>
      </c>
      <c r="D9" s="15" t="s">
        <v>21549</v>
      </c>
      <c r="E9" s="15" t="s">
        <v>8044</v>
      </c>
    </row>
    <row r="10">
      <c r="A10" s="15">
        <v>44.0</v>
      </c>
      <c r="B10" s="15" t="s">
        <v>8028</v>
      </c>
      <c r="C10" s="15">
        <v>10.0</v>
      </c>
      <c r="D10" s="15" t="s">
        <v>21550</v>
      </c>
      <c r="E10" s="15" t="s">
        <v>8046</v>
      </c>
    </row>
    <row r="11">
      <c r="A11" s="15">
        <v>44.0</v>
      </c>
      <c r="B11" s="15" t="s">
        <v>8028</v>
      </c>
      <c r="C11" s="15">
        <v>10.0</v>
      </c>
      <c r="D11" s="15" t="s">
        <v>21551</v>
      </c>
      <c r="E11" s="15" t="s">
        <v>8048</v>
      </c>
    </row>
    <row r="12">
      <c r="A12" s="15">
        <v>45.0</v>
      </c>
      <c r="B12" s="15" t="s">
        <v>8028</v>
      </c>
      <c r="C12" s="15">
        <v>11.0</v>
      </c>
      <c r="D12" s="15" t="s">
        <v>21552</v>
      </c>
      <c r="E12" s="15" t="s">
        <v>8050</v>
      </c>
    </row>
    <row r="13">
      <c r="A13" s="15">
        <v>45.0</v>
      </c>
      <c r="B13" s="15" t="s">
        <v>8028</v>
      </c>
      <c r="C13" s="15">
        <v>11.0</v>
      </c>
      <c r="D13" s="15" t="s">
        <v>21553</v>
      </c>
      <c r="E13" s="15" t="s">
        <v>8052</v>
      </c>
    </row>
    <row r="14">
      <c r="A14" s="15">
        <v>46.0</v>
      </c>
      <c r="B14" s="15" t="s">
        <v>8028</v>
      </c>
      <c r="C14" s="15">
        <v>12.0</v>
      </c>
      <c r="D14" s="15" t="s">
        <v>21554</v>
      </c>
      <c r="E14" s="15" t="s">
        <v>8054</v>
      </c>
    </row>
    <row r="15">
      <c r="A15" s="15">
        <v>48.0</v>
      </c>
      <c r="B15" s="15" t="s">
        <v>8028</v>
      </c>
      <c r="C15" s="15">
        <v>14.0</v>
      </c>
      <c r="D15" s="15" t="s">
        <v>21555</v>
      </c>
      <c r="E15" s="15" t="s">
        <v>8056</v>
      </c>
    </row>
    <row r="16">
      <c r="A16" s="15">
        <v>49.0</v>
      </c>
      <c r="B16" s="15" t="s">
        <v>8028</v>
      </c>
      <c r="C16" s="15">
        <v>15.0</v>
      </c>
      <c r="D16" s="15" t="s">
        <v>21556</v>
      </c>
      <c r="E16" s="15" t="s">
        <v>8058</v>
      </c>
    </row>
    <row r="17">
      <c r="A17" s="15">
        <v>49.0</v>
      </c>
      <c r="B17" s="15" t="s">
        <v>8028</v>
      </c>
      <c r="C17" s="15">
        <v>15.0</v>
      </c>
      <c r="D17" s="15" t="s">
        <v>21557</v>
      </c>
      <c r="E17" s="15" t="s">
        <v>8060</v>
      </c>
    </row>
    <row r="18">
      <c r="A18" s="15">
        <v>50.0</v>
      </c>
      <c r="B18" s="15" t="s">
        <v>8028</v>
      </c>
      <c r="C18" s="15">
        <v>16.0</v>
      </c>
      <c r="D18" s="15" t="s">
        <v>21558</v>
      </c>
      <c r="E18" s="15" t="s">
        <v>8062</v>
      </c>
    </row>
    <row r="19">
      <c r="A19" s="15">
        <v>50.0</v>
      </c>
      <c r="B19" s="15" t="s">
        <v>8028</v>
      </c>
      <c r="C19" s="15">
        <v>16.0</v>
      </c>
      <c r="D19" s="15" t="s">
        <v>21559</v>
      </c>
      <c r="E19" s="15" t="s">
        <v>8064</v>
      </c>
    </row>
    <row r="20">
      <c r="A20" s="15">
        <v>52.0</v>
      </c>
      <c r="B20" s="15" t="s">
        <v>8028</v>
      </c>
      <c r="C20" s="15">
        <v>18.0</v>
      </c>
      <c r="D20" s="15" t="s">
        <v>21560</v>
      </c>
      <c r="E20" s="15" t="s">
        <v>8066</v>
      </c>
    </row>
    <row r="21">
      <c r="A21" s="15">
        <v>53.0</v>
      </c>
      <c r="B21" s="15" t="s">
        <v>8028</v>
      </c>
      <c r="C21" s="15">
        <v>19.0</v>
      </c>
      <c r="D21" s="15" t="s">
        <v>21561</v>
      </c>
      <c r="E21" s="15" t="s">
        <v>8068</v>
      </c>
    </row>
    <row r="22">
      <c r="A22" s="15">
        <v>53.0</v>
      </c>
      <c r="B22" s="15" t="s">
        <v>8028</v>
      </c>
      <c r="C22" s="15">
        <v>19.0</v>
      </c>
      <c r="D22" s="15" t="s">
        <v>21562</v>
      </c>
      <c r="E22" s="15" t="s">
        <v>8070</v>
      </c>
    </row>
    <row r="23">
      <c r="A23" s="15">
        <v>53.0</v>
      </c>
      <c r="B23" s="15" t="s">
        <v>8028</v>
      </c>
      <c r="C23" s="15">
        <v>19.0</v>
      </c>
      <c r="D23" s="15" t="s">
        <v>21563</v>
      </c>
      <c r="E23" s="15" t="s">
        <v>8072</v>
      </c>
    </row>
    <row r="24">
      <c r="A24" s="15">
        <v>53.0</v>
      </c>
      <c r="B24" s="15" t="s">
        <v>8028</v>
      </c>
      <c r="C24" s="15">
        <v>19.0</v>
      </c>
      <c r="D24" s="15" t="s">
        <v>21564</v>
      </c>
      <c r="E24" s="15" t="s">
        <v>8074</v>
      </c>
    </row>
    <row r="25">
      <c r="A25" s="15">
        <v>54.0</v>
      </c>
      <c r="B25" s="15" t="s">
        <v>8028</v>
      </c>
      <c r="C25" s="15">
        <v>20.0</v>
      </c>
      <c r="D25" s="15" t="s">
        <v>21565</v>
      </c>
      <c r="E25" s="15" t="s">
        <v>8076</v>
      </c>
    </row>
    <row r="26">
      <c r="A26" s="15">
        <v>54.0</v>
      </c>
      <c r="B26" s="15" t="s">
        <v>8028</v>
      </c>
      <c r="C26" s="15">
        <v>20.0</v>
      </c>
      <c r="D26" s="15" t="s">
        <v>21566</v>
      </c>
      <c r="E26" s="15" t="s">
        <v>8078</v>
      </c>
    </row>
    <row r="27">
      <c r="A27" s="15">
        <v>55.0</v>
      </c>
      <c r="B27" s="15" t="s">
        <v>8028</v>
      </c>
      <c r="C27" s="15">
        <v>21.0</v>
      </c>
      <c r="D27" s="15" t="s">
        <v>21567</v>
      </c>
      <c r="E27" s="15" t="s">
        <v>8080</v>
      </c>
    </row>
    <row r="28">
      <c r="A28" s="15">
        <v>56.0</v>
      </c>
      <c r="B28" s="15" t="s">
        <v>8028</v>
      </c>
      <c r="C28" s="15">
        <v>22.0</v>
      </c>
      <c r="D28" s="15" t="s">
        <v>21568</v>
      </c>
      <c r="E28" s="15" t="s">
        <v>8082</v>
      </c>
    </row>
    <row r="29">
      <c r="A29" s="15">
        <v>56.0</v>
      </c>
      <c r="B29" s="15" t="s">
        <v>8028</v>
      </c>
      <c r="C29" s="15">
        <v>22.0</v>
      </c>
      <c r="D29" s="15" t="s">
        <v>21569</v>
      </c>
      <c r="E29" s="15" t="s">
        <v>8084</v>
      </c>
    </row>
    <row r="30">
      <c r="A30" s="15">
        <v>56.0</v>
      </c>
      <c r="B30" s="15" t="s">
        <v>8028</v>
      </c>
      <c r="C30" s="15">
        <v>22.0</v>
      </c>
      <c r="D30" s="15" t="s">
        <v>21570</v>
      </c>
      <c r="E30" s="15" t="s">
        <v>8086</v>
      </c>
    </row>
    <row r="31">
      <c r="A31" s="15">
        <v>57.0</v>
      </c>
      <c r="B31" s="15" t="s">
        <v>8028</v>
      </c>
      <c r="C31" s="15">
        <v>23.0</v>
      </c>
      <c r="D31" s="15" t="s">
        <v>21571</v>
      </c>
      <c r="E31" s="15" t="s">
        <v>8088</v>
      </c>
    </row>
    <row r="32">
      <c r="A32" s="15">
        <v>57.0</v>
      </c>
      <c r="B32" s="15" t="s">
        <v>8028</v>
      </c>
      <c r="C32" s="15">
        <v>23.0</v>
      </c>
      <c r="D32" s="15" t="s">
        <v>21572</v>
      </c>
      <c r="E32" s="15" t="s">
        <v>8090</v>
      </c>
    </row>
    <row r="33">
      <c r="A33" s="15">
        <v>57.0</v>
      </c>
      <c r="B33" s="15" t="s">
        <v>8028</v>
      </c>
      <c r="C33" s="15">
        <v>23.0</v>
      </c>
      <c r="D33" s="15" t="s">
        <v>21573</v>
      </c>
      <c r="E33" s="15" t="s">
        <v>8092</v>
      </c>
    </row>
    <row r="34">
      <c r="A34" s="15">
        <v>58.0</v>
      </c>
      <c r="B34" s="15" t="s">
        <v>8028</v>
      </c>
      <c r="C34" s="15">
        <v>24.0</v>
      </c>
      <c r="D34" s="15" t="s">
        <v>21574</v>
      </c>
      <c r="E34" s="15" t="s">
        <v>8094</v>
      </c>
    </row>
    <row r="35">
      <c r="A35" s="15">
        <v>58.0</v>
      </c>
      <c r="B35" s="15" t="s">
        <v>8028</v>
      </c>
      <c r="C35" s="15">
        <v>24.0</v>
      </c>
      <c r="D35" s="15" t="s">
        <v>21575</v>
      </c>
      <c r="E35" s="15" t="s">
        <v>8096</v>
      </c>
    </row>
    <row r="36">
      <c r="A36" s="15">
        <v>58.0</v>
      </c>
      <c r="B36" s="15" t="s">
        <v>8028</v>
      </c>
      <c r="C36" s="15">
        <v>24.0</v>
      </c>
      <c r="D36" s="15" t="s">
        <v>21576</v>
      </c>
      <c r="E36" s="15" t="s">
        <v>8098</v>
      </c>
    </row>
    <row r="37">
      <c r="A37" s="15">
        <v>58.0</v>
      </c>
      <c r="B37" s="15" t="s">
        <v>8028</v>
      </c>
      <c r="C37" s="15">
        <v>24.0</v>
      </c>
      <c r="D37" s="15" t="s">
        <v>21577</v>
      </c>
      <c r="E37" s="15" t="s">
        <v>8100</v>
      </c>
    </row>
    <row r="38">
      <c r="A38" s="15">
        <v>59.0</v>
      </c>
      <c r="B38" s="15" t="s">
        <v>8028</v>
      </c>
      <c r="C38" s="15">
        <v>25.0</v>
      </c>
      <c r="D38" s="15" t="s">
        <v>21578</v>
      </c>
      <c r="E38" s="15" t="s">
        <v>8102</v>
      </c>
    </row>
    <row r="39">
      <c r="A39" s="15">
        <v>59.0</v>
      </c>
      <c r="B39" s="15" t="s">
        <v>8028</v>
      </c>
      <c r="C39" s="15">
        <v>25.0</v>
      </c>
      <c r="D39" s="15" t="s">
        <v>21579</v>
      </c>
      <c r="E39" s="15" t="s">
        <v>8104</v>
      </c>
    </row>
    <row r="40">
      <c r="A40" s="15">
        <v>60.0</v>
      </c>
      <c r="B40" s="15" t="s">
        <v>8028</v>
      </c>
      <c r="C40" s="15">
        <v>26.0</v>
      </c>
      <c r="D40" s="15" t="s">
        <v>21580</v>
      </c>
      <c r="E40" s="15" t="s">
        <v>8106</v>
      </c>
    </row>
    <row r="41">
      <c r="A41" s="15">
        <v>60.0</v>
      </c>
      <c r="B41" s="15" t="s">
        <v>8028</v>
      </c>
      <c r="C41" s="15">
        <v>26.0</v>
      </c>
      <c r="D41" s="15" t="s">
        <v>21581</v>
      </c>
      <c r="E41" s="15" t="s">
        <v>8108</v>
      </c>
    </row>
    <row r="42">
      <c r="A42" s="15">
        <v>60.0</v>
      </c>
      <c r="B42" s="15" t="s">
        <v>8028</v>
      </c>
      <c r="C42" s="15">
        <v>26.0</v>
      </c>
      <c r="D42" s="15" t="s">
        <v>21582</v>
      </c>
      <c r="E42" s="15" t="s">
        <v>8110</v>
      </c>
    </row>
    <row r="43">
      <c r="A43" s="15">
        <v>61.0</v>
      </c>
      <c r="B43" s="15" t="s">
        <v>8028</v>
      </c>
      <c r="C43" s="15">
        <v>27.0</v>
      </c>
      <c r="D43" s="15" t="s">
        <v>21583</v>
      </c>
      <c r="E43" s="15" t="s">
        <v>8112</v>
      </c>
    </row>
    <row r="44">
      <c r="A44" s="15">
        <v>61.0</v>
      </c>
      <c r="B44" s="15" t="s">
        <v>8028</v>
      </c>
      <c r="C44" s="15">
        <v>27.0</v>
      </c>
      <c r="D44" s="15" t="s">
        <v>21584</v>
      </c>
      <c r="E44" s="15" t="s">
        <v>8114</v>
      </c>
    </row>
    <row r="45">
      <c r="A45" s="15">
        <v>61.0</v>
      </c>
      <c r="B45" s="15" t="s">
        <v>8028</v>
      </c>
      <c r="C45" s="15">
        <v>27.0</v>
      </c>
      <c r="D45" s="15" t="s">
        <v>21585</v>
      </c>
      <c r="E45" s="15" t="s">
        <v>8116</v>
      </c>
    </row>
    <row r="46">
      <c r="A46" s="15">
        <v>61.0</v>
      </c>
      <c r="B46" s="15" t="s">
        <v>8028</v>
      </c>
      <c r="C46" s="15">
        <v>27.0</v>
      </c>
      <c r="D46" s="15" t="s">
        <v>21586</v>
      </c>
      <c r="E46" s="15" t="s">
        <v>8118</v>
      </c>
    </row>
    <row r="47">
      <c r="A47" s="15">
        <v>61.0</v>
      </c>
      <c r="B47" s="15" t="s">
        <v>8028</v>
      </c>
      <c r="C47" s="15">
        <v>27.0</v>
      </c>
      <c r="D47" s="15" t="s">
        <v>21587</v>
      </c>
      <c r="E47" s="15" t="s">
        <v>8120</v>
      </c>
    </row>
    <row r="48">
      <c r="A48" s="15">
        <v>61.0</v>
      </c>
      <c r="B48" s="15" t="s">
        <v>8028</v>
      </c>
      <c r="C48" s="15">
        <v>27.0</v>
      </c>
      <c r="D48" s="15" t="s">
        <v>21588</v>
      </c>
      <c r="E48" s="15" t="s">
        <v>8122</v>
      </c>
    </row>
    <row r="49">
      <c r="A49" s="15">
        <v>61.0</v>
      </c>
      <c r="B49" s="15" t="s">
        <v>8028</v>
      </c>
      <c r="C49" s="15">
        <v>27.0</v>
      </c>
      <c r="D49" s="15" t="s">
        <v>21589</v>
      </c>
      <c r="E49" s="15" t="s">
        <v>8124</v>
      </c>
    </row>
    <row r="50">
      <c r="A50" s="15">
        <v>62.0</v>
      </c>
      <c r="B50" s="15" t="s">
        <v>8028</v>
      </c>
      <c r="C50" s="15">
        <v>28.0</v>
      </c>
      <c r="D50" s="15" t="s">
        <v>21590</v>
      </c>
      <c r="E50" s="15" t="s">
        <v>8126</v>
      </c>
    </row>
    <row r="51">
      <c r="A51" s="15">
        <v>62.0</v>
      </c>
      <c r="B51" s="15" t="s">
        <v>8028</v>
      </c>
      <c r="C51" s="15">
        <v>28.0</v>
      </c>
      <c r="D51" s="15" t="s">
        <v>21591</v>
      </c>
      <c r="E51" s="15" t="s">
        <v>8128</v>
      </c>
    </row>
    <row r="52">
      <c r="A52" s="15">
        <v>63.0</v>
      </c>
      <c r="B52" s="15" t="s">
        <v>8028</v>
      </c>
      <c r="C52" s="15">
        <v>29.0</v>
      </c>
      <c r="D52" s="15" t="s">
        <v>21592</v>
      </c>
      <c r="E52" s="15" t="s">
        <v>8130</v>
      </c>
    </row>
    <row r="53">
      <c r="A53" s="15">
        <v>63.0</v>
      </c>
      <c r="B53" s="15" t="s">
        <v>8028</v>
      </c>
      <c r="C53" s="15">
        <v>29.0</v>
      </c>
      <c r="D53" s="15" t="s">
        <v>21593</v>
      </c>
      <c r="E53" s="15" t="s">
        <v>8132</v>
      </c>
    </row>
    <row r="54">
      <c r="A54" s="15">
        <v>63.0</v>
      </c>
      <c r="B54" s="15" t="s">
        <v>8028</v>
      </c>
      <c r="C54" s="15">
        <v>29.0</v>
      </c>
      <c r="D54" s="15" t="s">
        <v>21594</v>
      </c>
      <c r="E54" s="15" t="s">
        <v>8134</v>
      </c>
    </row>
    <row r="55">
      <c r="A55" s="15">
        <v>64.0</v>
      </c>
      <c r="B55" s="15" t="s">
        <v>8028</v>
      </c>
      <c r="C55" s="15">
        <v>30.0</v>
      </c>
      <c r="D55" s="15" t="s">
        <v>21595</v>
      </c>
      <c r="E55" s="15" t="s">
        <v>8136</v>
      </c>
    </row>
    <row r="56">
      <c r="A56" s="15">
        <v>65.0</v>
      </c>
      <c r="B56" s="15" t="s">
        <v>8028</v>
      </c>
      <c r="C56" s="15">
        <v>31.0</v>
      </c>
      <c r="D56" s="15" t="s">
        <v>21596</v>
      </c>
      <c r="E56" s="15" t="s">
        <v>8138</v>
      </c>
    </row>
    <row r="57">
      <c r="A57" s="15">
        <v>65.0</v>
      </c>
      <c r="B57" s="15" t="s">
        <v>8028</v>
      </c>
      <c r="C57" s="15">
        <v>31.0</v>
      </c>
      <c r="D57" s="15" t="s">
        <v>21597</v>
      </c>
      <c r="E57" s="15" t="s">
        <v>8140</v>
      </c>
    </row>
    <row r="58">
      <c r="A58" s="15">
        <v>65.0</v>
      </c>
      <c r="B58" s="15" t="s">
        <v>8028</v>
      </c>
      <c r="C58" s="15">
        <v>31.0</v>
      </c>
      <c r="D58" s="15" t="s">
        <v>21598</v>
      </c>
      <c r="E58" s="15" t="s">
        <v>8142</v>
      </c>
    </row>
    <row r="59">
      <c r="A59" s="15">
        <v>66.0</v>
      </c>
      <c r="B59" s="15" t="s">
        <v>8028</v>
      </c>
      <c r="C59" s="15">
        <v>32.0</v>
      </c>
      <c r="D59" s="15" t="s">
        <v>21599</v>
      </c>
      <c r="E59" s="15" t="s">
        <v>8144</v>
      </c>
    </row>
    <row r="60">
      <c r="A60" s="15">
        <v>66.0</v>
      </c>
      <c r="B60" s="15" t="s">
        <v>8028</v>
      </c>
      <c r="C60" s="15">
        <v>32.0</v>
      </c>
      <c r="D60" s="15" t="s">
        <v>21600</v>
      </c>
    </row>
    <row r="61">
      <c r="A61" s="15">
        <v>67.0</v>
      </c>
      <c r="B61" s="15" t="s">
        <v>8028</v>
      </c>
      <c r="C61" s="15">
        <v>33.0</v>
      </c>
      <c r="D61" s="15" t="s">
        <v>21601</v>
      </c>
      <c r="E61" s="15" t="s">
        <v>8148</v>
      </c>
    </row>
    <row r="62">
      <c r="A62" s="15">
        <v>67.0</v>
      </c>
      <c r="B62" s="15" t="s">
        <v>8028</v>
      </c>
      <c r="C62" s="15">
        <v>33.0</v>
      </c>
      <c r="D62" s="15" t="s">
        <v>21602</v>
      </c>
      <c r="E62" s="15" t="s">
        <v>8150</v>
      </c>
    </row>
    <row r="63">
      <c r="A63" s="15">
        <v>67.0</v>
      </c>
      <c r="B63" s="15" t="s">
        <v>8028</v>
      </c>
      <c r="C63" s="15">
        <v>33.0</v>
      </c>
      <c r="D63" s="15" t="s">
        <v>21603</v>
      </c>
      <c r="E63" s="15" t="s">
        <v>8152</v>
      </c>
    </row>
    <row r="64">
      <c r="A64" s="15">
        <v>69.0</v>
      </c>
      <c r="B64" s="15" t="s">
        <v>8028</v>
      </c>
      <c r="C64" s="15">
        <v>35.0</v>
      </c>
      <c r="D64" s="15" t="s">
        <v>21604</v>
      </c>
      <c r="E64" s="15" t="s">
        <v>8154</v>
      </c>
    </row>
    <row r="65">
      <c r="A65" s="15">
        <v>69.0</v>
      </c>
      <c r="B65" s="15" t="s">
        <v>8028</v>
      </c>
      <c r="C65" s="15">
        <v>35.0</v>
      </c>
      <c r="D65" s="15" t="s">
        <v>21605</v>
      </c>
    </row>
    <row r="66">
      <c r="A66" s="15">
        <v>70.0</v>
      </c>
      <c r="B66" s="15" t="s">
        <v>8028</v>
      </c>
      <c r="C66" s="15">
        <v>36.0</v>
      </c>
      <c r="D66" s="15" t="s">
        <v>21606</v>
      </c>
      <c r="E66" s="15" t="s">
        <v>8158</v>
      </c>
    </row>
    <row r="67">
      <c r="A67" s="15">
        <v>71.0</v>
      </c>
      <c r="B67" s="15" t="s">
        <v>8028</v>
      </c>
      <c r="C67" s="15">
        <v>37.0</v>
      </c>
      <c r="D67" s="15" t="s">
        <v>21607</v>
      </c>
      <c r="E67" s="15" t="s">
        <v>8160</v>
      </c>
    </row>
    <row r="68">
      <c r="A68" s="15">
        <v>72.0</v>
      </c>
      <c r="B68" s="15" t="s">
        <v>8028</v>
      </c>
      <c r="C68" s="15">
        <v>38.0</v>
      </c>
      <c r="D68" s="15" t="s">
        <v>21608</v>
      </c>
      <c r="E68" s="15" t="s">
        <v>8162</v>
      </c>
    </row>
    <row r="69">
      <c r="A69" s="15">
        <v>72.0</v>
      </c>
      <c r="B69" s="15" t="s">
        <v>8028</v>
      </c>
      <c r="C69" s="15">
        <v>38.0</v>
      </c>
      <c r="D69" s="15" t="s">
        <v>21609</v>
      </c>
      <c r="E69" s="15" t="s">
        <v>8164</v>
      </c>
    </row>
    <row r="70">
      <c r="A70" s="15">
        <v>73.0</v>
      </c>
      <c r="B70" s="15" t="s">
        <v>8028</v>
      </c>
      <c r="C70" s="15">
        <v>39.0</v>
      </c>
      <c r="D70" s="15" t="s">
        <v>21610</v>
      </c>
      <c r="E70" s="15" t="s">
        <v>8166</v>
      </c>
    </row>
    <row r="71">
      <c r="A71" s="15">
        <v>73.0</v>
      </c>
      <c r="B71" s="15" t="s">
        <v>8028</v>
      </c>
      <c r="C71" s="15">
        <v>39.0</v>
      </c>
      <c r="D71" s="15" t="s">
        <v>21611</v>
      </c>
      <c r="E71" s="15" t="s">
        <v>8168</v>
      </c>
    </row>
    <row r="72">
      <c r="A72" s="15">
        <v>73.0</v>
      </c>
      <c r="B72" s="15" t="s">
        <v>8028</v>
      </c>
      <c r="C72" s="15">
        <v>39.0</v>
      </c>
      <c r="D72" s="15" t="s">
        <v>21612</v>
      </c>
      <c r="E72" s="15" t="s">
        <v>8170</v>
      </c>
    </row>
    <row r="73">
      <c r="A73" s="15">
        <v>74.0</v>
      </c>
      <c r="B73" s="15" t="s">
        <v>8028</v>
      </c>
      <c r="C73" s="15">
        <v>40.0</v>
      </c>
      <c r="D73" s="15" t="s">
        <v>21613</v>
      </c>
      <c r="E73" s="15" t="s">
        <v>8172</v>
      </c>
    </row>
    <row r="74">
      <c r="A74" s="15">
        <v>74.0</v>
      </c>
      <c r="B74" s="15" t="s">
        <v>8028</v>
      </c>
      <c r="C74" s="15">
        <v>40.0</v>
      </c>
      <c r="D74" s="15" t="s">
        <v>21614</v>
      </c>
      <c r="E74" s="15" t="s">
        <v>8174</v>
      </c>
    </row>
    <row r="75">
      <c r="A75" s="15">
        <v>74.0</v>
      </c>
      <c r="B75" s="15" t="s">
        <v>8028</v>
      </c>
      <c r="C75" s="15">
        <v>40.0</v>
      </c>
      <c r="D75" s="15" t="s">
        <v>21615</v>
      </c>
      <c r="E75" s="15" t="s">
        <v>8176</v>
      </c>
    </row>
    <row r="76">
      <c r="A76" s="15">
        <v>75.0</v>
      </c>
      <c r="B76" s="15" t="s">
        <v>8028</v>
      </c>
      <c r="C76" s="15">
        <v>41.0</v>
      </c>
      <c r="D76" s="15" t="s">
        <v>21616</v>
      </c>
      <c r="E76" s="15" t="s">
        <v>8178</v>
      </c>
    </row>
    <row r="77">
      <c r="A77" s="15">
        <v>75.0</v>
      </c>
      <c r="B77" s="15" t="s">
        <v>8028</v>
      </c>
      <c r="C77" s="15">
        <v>41.0</v>
      </c>
      <c r="D77" s="15" t="s">
        <v>21617</v>
      </c>
      <c r="E77" s="15" t="s">
        <v>8180</v>
      </c>
    </row>
    <row r="78">
      <c r="A78" s="15">
        <v>75.0</v>
      </c>
      <c r="B78" s="15" t="s">
        <v>8028</v>
      </c>
      <c r="C78" s="15">
        <v>41.0</v>
      </c>
      <c r="D78" s="15" t="s">
        <v>21618</v>
      </c>
      <c r="E78" s="15" t="s">
        <v>8182</v>
      </c>
    </row>
    <row r="79">
      <c r="A79" s="15">
        <v>77.0</v>
      </c>
      <c r="B79" s="15" t="s">
        <v>8028</v>
      </c>
      <c r="C79" s="15">
        <v>43.0</v>
      </c>
      <c r="D79" s="15" t="s">
        <v>21619</v>
      </c>
      <c r="E79" s="15" t="s">
        <v>8184</v>
      </c>
    </row>
    <row r="80">
      <c r="A80" s="15">
        <v>77.0</v>
      </c>
      <c r="B80" s="15" t="s">
        <v>8028</v>
      </c>
      <c r="C80" s="15">
        <v>43.0</v>
      </c>
      <c r="D80" s="15" t="s">
        <v>21620</v>
      </c>
      <c r="E80" s="15" t="s">
        <v>8186</v>
      </c>
    </row>
    <row r="81">
      <c r="A81" s="15">
        <v>78.0</v>
      </c>
      <c r="B81" s="15" t="s">
        <v>8028</v>
      </c>
      <c r="C81" s="15">
        <v>44.0</v>
      </c>
      <c r="D81" s="15" t="s">
        <v>21621</v>
      </c>
      <c r="E81" s="15" t="s">
        <v>8188</v>
      </c>
    </row>
    <row r="82">
      <c r="A82" s="15">
        <v>79.0</v>
      </c>
      <c r="B82" s="15" t="s">
        <v>8028</v>
      </c>
      <c r="C82" s="15">
        <v>45.0</v>
      </c>
      <c r="D82" s="15" t="s">
        <v>21622</v>
      </c>
      <c r="E82" s="15" t="s">
        <v>8190</v>
      </c>
    </row>
    <row r="83">
      <c r="A83" s="15">
        <v>80.0</v>
      </c>
      <c r="B83" s="15" t="s">
        <v>8028</v>
      </c>
      <c r="C83" s="15">
        <v>46.0</v>
      </c>
      <c r="D83" s="15" t="s">
        <v>21623</v>
      </c>
      <c r="E83" s="15" t="s">
        <v>8192</v>
      </c>
    </row>
    <row r="84">
      <c r="A84" s="15">
        <v>80.0</v>
      </c>
      <c r="B84" s="15" t="s">
        <v>8028</v>
      </c>
      <c r="C84" s="15">
        <v>46.0</v>
      </c>
      <c r="D84" s="15" t="s">
        <v>21624</v>
      </c>
      <c r="E84" s="15" t="s">
        <v>8194</v>
      </c>
    </row>
    <row r="85">
      <c r="A85" s="15">
        <v>81.0</v>
      </c>
      <c r="B85" s="15" t="s">
        <v>8028</v>
      </c>
      <c r="C85" s="15">
        <v>47.0</v>
      </c>
      <c r="D85" s="15" t="s">
        <v>21625</v>
      </c>
      <c r="E85" s="15" t="s">
        <v>8196</v>
      </c>
    </row>
    <row r="86">
      <c r="A86" s="15">
        <v>81.0</v>
      </c>
      <c r="B86" s="15" t="s">
        <v>8028</v>
      </c>
      <c r="C86" s="15">
        <v>47.0</v>
      </c>
      <c r="D86" s="15" t="s">
        <v>21626</v>
      </c>
      <c r="E86" s="15" t="s">
        <v>8198</v>
      </c>
    </row>
    <row r="87">
      <c r="A87" s="15">
        <v>81.0</v>
      </c>
      <c r="B87" s="15" t="s">
        <v>8028</v>
      </c>
      <c r="C87" s="15">
        <v>47.0</v>
      </c>
      <c r="D87" s="15" t="s">
        <v>21627</v>
      </c>
      <c r="E87" s="15" t="s">
        <v>8200</v>
      </c>
    </row>
    <row r="88">
      <c r="A88" s="15">
        <v>82.0</v>
      </c>
      <c r="B88" s="15" t="s">
        <v>8028</v>
      </c>
      <c r="C88" s="15">
        <v>48.0</v>
      </c>
      <c r="D88" s="15" t="s">
        <v>21628</v>
      </c>
      <c r="E88" s="15" t="s">
        <v>8202</v>
      </c>
    </row>
    <row r="89">
      <c r="A89" s="15">
        <v>82.0</v>
      </c>
      <c r="B89" s="15" t="s">
        <v>8028</v>
      </c>
      <c r="C89" s="15">
        <v>48.0</v>
      </c>
      <c r="D89" s="15" t="s">
        <v>21629</v>
      </c>
      <c r="E89" s="15" t="s">
        <v>8204</v>
      </c>
    </row>
    <row r="90">
      <c r="A90" s="15">
        <v>83.0</v>
      </c>
      <c r="B90" s="15" t="s">
        <v>8028</v>
      </c>
      <c r="C90" s="15">
        <v>49.0</v>
      </c>
      <c r="D90" s="15" t="s">
        <v>21630</v>
      </c>
      <c r="E90" s="15" t="s">
        <v>8206</v>
      </c>
    </row>
    <row r="91">
      <c r="A91" s="15">
        <v>83.0</v>
      </c>
      <c r="B91" s="15" t="s">
        <v>8028</v>
      </c>
      <c r="C91" s="15">
        <v>49.0</v>
      </c>
      <c r="D91" s="15" t="s">
        <v>21631</v>
      </c>
      <c r="E91" s="15" t="s">
        <v>8208</v>
      </c>
    </row>
    <row r="92">
      <c r="A92" s="15">
        <v>84.0</v>
      </c>
      <c r="B92" s="15" t="s">
        <v>8028</v>
      </c>
      <c r="C92" s="15">
        <v>50.0</v>
      </c>
      <c r="D92" s="15" t="s">
        <v>21632</v>
      </c>
      <c r="E92" s="15" t="s">
        <v>8210</v>
      </c>
    </row>
    <row r="93">
      <c r="A93" s="15">
        <v>84.0</v>
      </c>
      <c r="B93" s="15" t="s">
        <v>8028</v>
      </c>
      <c r="C93" s="15">
        <v>50.0</v>
      </c>
      <c r="D93" s="15" t="s">
        <v>21633</v>
      </c>
      <c r="E93" s="15" t="s">
        <v>8212</v>
      </c>
    </row>
    <row r="94">
      <c r="A94" s="15">
        <v>85.0</v>
      </c>
      <c r="B94" s="15" t="s">
        <v>8028</v>
      </c>
      <c r="C94" s="15">
        <v>51.0</v>
      </c>
      <c r="D94" s="15" t="s">
        <v>21634</v>
      </c>
      <c r="E94" s="15" t="s">
        <v>8214</v>
      </c>
    </row>
    <row r="95">
      <c r="A95" s="15">
        <v>86.0</v>
      </c>
      <c r="B95" s="15" t="s">
        <v>8028</v>
      </c>
      <c r="C95" s="15">
        <v>52.0</v>
      </c>
      <c r="D95" s="15" t="s">
        <v>21635</v>
      </c>
      <c r="E95" s="15" t="s">
        <v>8216</v>
      </c>
    </row>
    <row r="96">
      <c r="A96" s="15">
        <v>86.0</v>
      </c>
      <c r="B96" s="15" t="s">
        <v>8028</v>
      </c>
      <c r="C96" s="15">
        <v>52.0</v>
      </c>
      <c r="D96" s="15" t="s">
        <v>21636</v>
      </c>
      <c r="E96" s="15" t="s">
        <v>8218</v>
      </c>
    </row>
    <row r="97">
      <c r="A97" s="15">
        <v>86.0</v>
      </c>
      <c r="B97" s="15" t="s">
        <v>8028</v>
      </c>
      <c r="C97" s="15">
        <v>52.0</v>
      </c>
      <c r="D97" s="15" t="s">
        <v>21637</v>
      </c>
      <c r="E97" s="15" t="s">
        <v>8220</v>
      </c>
    </row>
    <row r="98">
      <c r="A98" s="15">
        <v>87.0</v>
      </c>
      <c r="B98" s="15" t="s">
        <v>8028</v>
      </c>
      <c r="C98" s="15">
        <v>53.0</v>
      </c>
      <c r="D98" s="15" t="s">
        <v>21638</v>
      </c>
      <c r="E98" s="15" t="s">
        <v>8222</v>
      </c>
    </row>
    <row r="99">
      <c r="A99" s="15">
        <v>87.0</v>
      </c>
      <c r="B99" s="15" t="s">
        <v>8028</v>
      </c>
      <c r="C99" s="15">
        <v>53.0</v>
      </c>
      <c r="D99" s="15" t="s">
        <v>21639</v>
      </c>
      <c r="E99" s="15" t="s">
        <v>8224</v>
      </c>
    </row>
    <row r="100">
      <c r="A100" s="15">
        <v>87.0</v>
      </c>
      <c r="B100" s="15" t="s">
        <v>8028</v>
      </c>
      <c r="C100" s="15">
        <v>53.0</v>
      </c>
      <c r="D100" s="15" t="s">
        <v>21640</v>
      </c>
      <c r="E100" s="15" t="s">
        <v>8226</v>
      </c>
    </row>
    <row r="101">
      <c r="A101" s="15">
        <v>88.0</v>
      </c>
      <c r="B101" s="15" t="s">
        <v>8028</v>
      </c>
      <c r="C101" s="15">
        <v>54.0</v>
      </c>
      <c r="D101" s="15" t="s">
        <v>21641</v>
      </c>
      <c r="E101" s="15" t="s">
        <v>8228</v>
      </c>
    </row>
    <row r="102">
      <c r="A102" s="15">
        <v>88.0</v>
      </c>
      <c r="B102" s="15" t="s">
        <v>8028</v>
      </c>
      <c r="C102" s="15">
        <v>54.0</v>
      </c>
      <c r="D102" s="15" t="s">
        <v>21642</v>
      </c>
      <c r="E102" s="15" t="s">
        <v>8230</v>
      </c>
    </row>
    <row r="103">
      <c r="A103" s="15">
        <v>88.0</v>
      </c>
      <c r="B103" s="15" t="s">
        <v>8028</v>
      </c>
      <c r="C103" s="15">
        <v>54.0</v>
      </c>
      <c r="D103" s="15" t="s">
        <v>21643</v>
      </c>
      <c r="E103" s="15" t="s">
        <v>8232</v>
      </c>
    </row>
    <row r="104">
      <c r="A104" s="15">
        <v>89.0</v>
      </c>
      <c r="B104" s="15" t="s">
        <v>8028</v>
      </c>
      <c r="C104" s="15">
        <v>55.0</v>
      </c>
      <c r="D104" s="15" t="s">
        <v>21644</v>
      </c>
      <c r="E104" s="15" t="s">
        <v>8234</v>
      </c>
    </row>
    <row r="105">
      <c r="A105" s="15">
        <v>89.0</v>
      </c>
      <c r="B105" s="15" t="s">
        <v>8028</v>
      </c>
      <c r="C105" s="15">
        <v>55.0</v>
      </c>
      <c r="D105" s="15" t="s">
        <v>21645</v>
      </c>
      <c r="E105" s="15" t="s">
        <v>8236</v>
      </c>
    </row>
    <row r="106">
      <c r="A106" s="15">
        <v>90.0</v>
      </c>
      <c r="B106" s="15" t="s">
        <v>8028</v>
      </c>
      <c r="C106" s="15">
        <v>56.0</v>
      </c>
      <c r="D106" s="15" t="s">
        <v>21646</v>
      </c>
      <c r="E106" s="15" t="s">
        <v>8238</v>
      </c>
    </row>
    <row r="107">
      <c r="A107" s="15">
        <v>91.0</v>
      </c>
      <c r="B107" s="15" t="s">
        <v>8028</v>
      </c>
      <c r="C107" s="15">
        <v>57.0</v>
      </c>
      <c r="D107" s="15" t="s">
        <v>21647</v>
      </c>
      <c r="E107" s="15" t="s">
        <v>8240</v>
      </c>
    </row>
    <row r="108">
      <c r="A108" s="15">
        <v>92.0</v>
      </c>
      <c r="B108" s="15" t="s">
        <v>8028</v>
      </c>
      <c r="C108" s="15">
        <v>58.0</v>
      </c>
      <c r="D108" s="15" t="s">
        <v>21648</v>
      </c>
      <c r="E108" s="15" t="s">
        <v>8242</v>
      </c>
    </row>
    <row r="109">
      <c r="A109" s="15">
        <v>92.0</v>
      </c>
      <c r="B109" s="15" t="s">
        <v>8028</v>
      </c>
      <c r="C109" s="15">
        <v>58.0</v>
      </c>
      <c r="D109" s="15" t="s">
        <v>21649</v>
      </c>
      <c r="E109" s="15" t="s">
        <v>8244</v>
      </c>
    </row>
    <row r="110">
      <c r="A110" s="15">
        <v>92.0</v>
      </c>
      <c r="B110" s="15" t="s">
        <v>8028</v>
      </c>
      <c r="C110" s="15">
        <v>58.0</v>
      </c>
      <c r="D110" s="15" t="s">
        <v>21650</v>
      </c>
      <c r="E110" s="15" t="s">
        <v>8246</v>
      </c>
    </row>
    <row r="111">
      <c r="A111" s="15">
        <v>92.0</v>
      </c>
      <c r="B111" s="15" t="s">
        <v>8028</v>
      </c>
      <c r="C111" s="15">
        <v>58.0</v>
      </c>
      <c r="D111" s="15" t="s">
        <v>21651</v>
      </c>
      <c r="E111" s="15" t="s">
        <v>8250</v>
      </c>
    </row>
    <row r="112">
      <c r="A112" s="15">
        <v>93.0</v>
      </c>
      <c r="B112" s="15" t="s">
        <v>8028</v>
      </c>
      <c r="C112" s="15">
        <v>59.0</v>
      </c>
      <c r="D112" s="15" t="s">
        <v>21652</v>
      </c>
      <c r="E112" s="15" t="s">
        <v>8252</v>
      </c>
    </row>
    <row r="113">
      <c r="A113" s="15">
        <v>93.0</v>
      </c>
      <c r="B113" s="15" t="s">
        <v>8028</v>
      </c>
      <c r="C113" s="15">
        <v>59.0</v>
      </c>
      <c r="D113" s="15" t="s">
        <v>21653</v>
      </c>
      <c r="E113" s="15" t="s">
        <v>8254</v>
      </c>
    </row>
    <row r="114">
      <c r="A114" s="15">
        <v>93.0</v>
      </c>
      <c r="B114" s="15" t="s">
        <v>8028</v>
      </c>
      <c r="C114" s="15">
        <v>59.0</v>
      </c>
      <c r="D114" s="15" t="s">
        <v>21654</v>
      </c>
      <c r="E114" s="15" t="s">
        <v>8248</v>
      </c>
    </row>
    <row r="115">
      <c r="A115" s="15">
        <v>93.0</v>
      </c>
      <c r="B115" s="15" t="s">
        <v>8028</v>
      </c>
      <c r="C115" s="15">
        <v>59.0</v>
      </c>
      <c r="D115" s="15" t="s">
        <v>21655</v>
      </c>
      <c r="E115" s="15" t="s">
        <v>8256</v>
      </c>
    </row>
    <row r="116">
      <c r="A116" s="15">
        <v>94.0</v>
      </c>
      <c r="B116" s="15" t="s">
        <v>8028</v>
      </c>
      <c r="C116" s="15">
        <v>60.0</v>
      </c>
      <c r="D116" s="15" t="s">
        <v>21656</v>
      </c>
      <c r="E116" s="15" t="s">
        <v>8258</v>
      </c>
    </row>
    <row r="117">
      <c r="A117" s="15">
        <v>94.0</v>
      </c>
      <c r="B117" s="15" t="s">
        <v>8028</v>
      </c>
      <c r="C117" s="15">
        <v>60.0</v>
      </c>
      <c r="D117" s="15" t="s">
        <v>21657</v>
      </c>
      <c r="E117" s="15" t="s">
        <v>8260</v>
      </c>
    </row>
    <row r="118">
      <c r="A118" s="15">
        <v>95.0</v>
      </c>
      <c r="B118" s="15" t="s">
        <v>8028</v>
      </c>
      <c r="C118" s="15">
        <v>61.0</v>
      </c>
      <c r="D118" s="15" t="s">
        <v>21658</v>
      </c>
      <c r="E118" s="15" t="s">
        <v>8262</v>
      </c>
    </row>
    <row r="119">
      <c r="A119" s="15">
        <v>95.0</v>
      </c>
      <c r="B119" s="15" t="s">
        <v>8028</v>
      </c>
      <c r="C119" s="15">
        <v>61.0</v>
      </c>
      <c r="D119" s="15" t="s">
        <v>21659</v>
      </c>
      <c r="E119" s="15" t="s">
        <v>8264</v>
      </c>
    </row>
    <row r="120">
      <c r="A120" s="15">
        <v>95.0</v>
      </c>
      <c r="B120" s="15" t="s">
        <v>8028</v>
      </c>
      <c r="C120" s="15">
        <v>61.0</v>
      </c>
      <c r="D120" s="15" t="s">
        <v>21660</v>
      </c>
      <c r="E120" s="15" t="s">
        <v>8266</v>
      </c>
    </row>
    <row r="121">
      <c r="A121" s="15">
        <v>96.0</v>
      </c>
      <c r="B121" s="15" t="s">
        <v>8028</v>
      </c>
      <c r="C121" s="15">
        <v>62.0</v>
      </c>
      <c r="D121" s="15" t="s">
        <v>21661</v>
      </c>
      <c r="E121" s="15" t="s">
        <v>8268</v>
      </c>
    </row>
    <row r="122">
      <c r="A122" s="15">
        <v>96.0</v>
      </c>
      <c r="B122" s="15" t="s">
        <v>8028</v>
      </c>
      <c r="C122" s="15">
        <v>62.0</v>
      </c>
      <c r="D122" s="15" t="s">
        <v>21662</v>
      </c>
      <c r="E122" s="15" t="s">
        <v>8270</v>
      </c>
    </row>
    <row r="123">
      <c r="A123" s="15">
        <v>96.0</v>
      </c>
      <c r="B123" s="15" t="s">
        <v>8028</v>
      </c>
      <c r="C123" s="15">
        <v>62.0</v>
      </c>
      <c r="D123" s="15" t="s">
        <v>21663</v>
      </c>
      <c r="E123" s="15" t="s">
        <v>8272</v>
      </c>
    </row>
    <row r="124">
      <c r="A124" s="15">
        <v>97.0</v>
      </c>
      <c r="B124" s="15" t="s">
        <v>8028</v>
      </c>
      <c r="C124" s="15">
        <v>63.0</v>
      </c>
      <c r="D124" s="15" t="s">
        <v>21664</v>
      </c>
      <c r="E124" s="15" t="s">
        <v>8274</v>
      </c>
    </row>
    <row r="125">
      <c r="A125" s="15">
        <v>97.0</v>
      </c>
      <c r="B125" s="15" t="s">
        <v>8028</v>
      </c>
      <c r="C125" s="15">
        <v>63.0</v>
      </c>
      <c r="D125" s="15" t="s">
        <v>21665</v>
      </c>
      <c r="E125" s="15" t="s">
        <v>8276</v>
      </c>
    </row>
    <row r="126">
      <c r="A126" s="15">
        <v>97.0</v>
      </c>
      <c r="B126" s="15" t="s">
        <v>8028</v>
      </c>
      <c r="C126" s="15">
        <v>63.0</v>
      </c>
      <c r="D126" s="15" t="s">
        <v>21666</v>
      </c>
      <c r="E126" s="15" t="s">
        <v>8278</v>
      </c>
    </row>
    <row r="127">
      <c r="A127" s="15">
        <v>98.0</v>
      </c>
      <c r="B127" s="15" t="s">
        <v>8028</v>
      </c>
      <c r="C127" s="15">
        <v>64.0</v>
      </c>
      <c r="D127" s="15" t="s">
        <v>21667</v>
      </c>
      <c r="E127" s="15" t="s">
        <v>8280</v>
      </c>
    </row>
    <row r="128">
      <c r="A128" s="15">
        <v>98.0</v>
      </c>
      <c r="B128" s="15" t="s">
        <v>8028</v>
      </c>
      <c r="C128" s="15">
        <v>64.0</v>
      </c>
      <c r="D128" s="15" t="s">
        <v>21668</v>
      </c>
      <c r="E128" s="15" t="s">
        <v>8282</v>
      </c>
    </row>
    <row r="129">
      <c r="A129" s="15">
        <v>98.0</v>
      </c>
      <c r="B129" s="15" t="s">
        <v>8028</v>
      </c>
      <c r="C129" s="15">
        <v>64.0</v>
      </c>
      <c r="D129" s="15" t="s">
        <v>21669</v>
      </c>
      <c r="E129" s="15" t="s">
        <v>8284</v>
      </c>
    </row>
    <row r="130">
      <c r="A130" s="15">
        <v>99.0</v>
      </c>
      <c r="B130" s="15" t="s">
        <v>8028</v>
      </c>
      <c r="C130" s="15">
        <v>65.0</v>
      </c>
      <c r="D130" s="15" t="s">
        <v>21670</v>
      </c>
      <c r="E130" s="15" t="s">
        <v>8286</v>
      </c>
    </row>
    <row r="131">
      <c r="A131" s="15">
        <v>100.0</v>
      </c>
      <c r="B131" s="15" t="s">
        <v>8028</v>
      </c>
      <c r="C131" s="15">
        <v>66.0</v>
      </c>
      <c r="D131" s="15" t="s">
        <v>21671</v>
      </c>
      <c r="E131" s="15" t="s">
        <v>8288</v>
      </c>
    </row>
    <row r="132">
      <c r="A132" s="15">
        <v>100.0</v>
      </c>
      <c r="B132" s="15" t="s">
        <v>8028</v>
      </c>
      <c r="C132" s="15">
        <v>66.0</v>
      </c>
      <c r="D132" s="15" t="s">
        <v>21672</v>
      </c>
      <c r="E132" s="15" t="s">
        <v>8290</v>
      </c>
    </row>
    <row r="133">
      <c r="A133" s="15">
        <v>101.0</v>
      </c>
      <c r="B133" s="15" t="s">
        <v>8028</v>
      </c>
      <c r="C133" s="15">
        <v>67.0</v>
      </c>
      <c r="D133" s="15" t="s">
        <v>21673</v>
      </c>
      <c r="E133" s="15" t="s">
        <v>8292</v>
      </c>
    </row>
    <row r="134">
      <c r="A134" s="15">
        <v>102.0</v>
      </c>
      <c r="B134" s="15" t="s">
        <v>8028</v>
      </c>
      <c r="C134" s="15">
        <v>68.0</v>
      </c>
      <c r="D134" s="15" t="s">
        <v>21674</v>
      </c>
      <c r="E134" s="15" t="s">
        <v>8294</v>
      </c>
    </row>
    <row r="135">
      <c r="A135" s="15">
        <v>103.0</v>
      </c>
      <c r="B135" s="15" t="s">
        <v>8028</v>
      </c>
      <c r="C135" s="15">
        <v>69.0</v>
      </c>
      <c r="D135" s="15" t="s">
        <v>21675</v>
      </c>
      <c r="E135" s="15" t="s">
        <v>8296</v>
      </c>
    </row>
    <row r="136">
      <c r="A136" s="15">
        <v>104.0</v>
      </c>
      <c r="B136" s="15" t="s">
        <v>8028</v>
      </c>
      <c r="C136" s="15">
        <v>70.0</v>
      </c>
      <c r="D136" s="15" t="s">
        <v>21676</v>
      </c>
      <c r="E136" s="15" t="s">
        <v>8298</v>
      </c>
    </row>
    <row r="137">
      <c r="A137" s="15">
        <v>104.0</v>
      </c>
      <c r="B137" s="15" t="s">
        <v>8028</v>
      </c>
      <c r="C137" s="15">
        <v>70.0</v>
      </c>
      <c r="D137" s="15" t="s">
        <v>21677</v>
      </c>
      <c r="E137" s="15" t="s">
        <v>8300</v>
      </c>
    </row>
    <row r="138">
      <c r="A138" s="15">
        <v>105.0</v>
      </c>
      <c r="B138" s="15" t="s">
        <v>8028</v>
      </c>
      <c r="C138" s="15">
        <v>71.0</v>
      </c>
      <c r="D138" s="15" t="s">
        <v>21678</v>
      </c>
      <c r="E138" s="15" t="s">
        <v>8302</v>
      </c>
    </row>
    <row r="139">
      <c r="A139" s="15">
        <v>106.0</v>
      </c>
      <c r="B139" s="15" t="s">
        <v>8028</v>
      </c>
      <c r="C139" s="15">
        <v>72.0</v>
      </c>
      <c r="D139" s="15" t="s">
        <v>21679</v>
      </c>
      <c r="E139" s="15" t="s">
        <v>8296</v>
      </c>
    </row>
    <row r="140">
      <c r="A140" s="15">
        <v>106.0</v>
      </c>
      <c r="B140" s="15" t="s">
        <v>8028</v>
      </c>
      <c r="C140" s="15">
        <v>72.0</v>
      </c>
      <c r="D140" s="15" t="s">
        <v>21680</v>
      </c>
      <c r="E140" s="15" t="s">
        <v>8305</v>
      </c>
    </row>
    <row r="141">
      <c r="A141" s="15">
        <v>106.0</v>
      </c>
      <c r="B141" s="15" t="s">
        <v>8028</v>
      </c>
      <c r="C141" s="15">
        <v>72.0</v>
      </c>
      <c r="D141" s="15" t="s">
        <v>21681</v>
      </c>
      <c r="E141" s="15" t="s">
        <v>8307</v>
      </c>
    </row>
    <row r="142">
      <c r="A142" s="15">
        <v>106.0</v>
      </c>
      <c r="B142" s="15" t="s">
        <v>8028</v>
      </c>
      <c r="C142" s="15">
        <v>72.0</v>
      </c>
      <c r="D142" s="15" t="s">
        <v>21682</v>
      </c>
      <c r="E142" s="15" t="s">
        <v>8309</v>
      </c>
    </row>
    <row r="143">
      <c r="A143" s="15">
        <v>107.0</v>
      </c>
      <c r="B143" s="15" t="s">
        <v>8028</v>
      </c>
      <c r="C143" s="15">
        <v>73.0</v>
      </c>
      <c r="D143" s="15" t="s">
        <v>21683</v>
      </c>
      <c r="E143" s="15" t="s">
        <v>8311</v>
      </c>
    </row>
    <row r="144">
      <c r="A144" s="15">
        <v>107.0</v>
      </c>
      <c r="B144" s="15" t="s">
        <v>8028</v>
      </c>
      <c r="C144" s="15">
        <v>73.0</v>
      </c>
      <c r="D144" s="15" t="s">
        <v>21684</v>
      </c>
      <c r="E144" s="15" t="s">
        <v>8313</v>
      </c>
    </row>
    <row r="145">
      <c r="A145" s="15">
        <v>107.0</v>
      </c>
      <c r="B145" s="15" t="s">
        <v>8028</v>
      </c>
      <c r="C145" s="15">
        <v>73.0</v>
      </c>
      <c r="D145" s="15" t="s">
        <v>21685</v>
      </c>
      <c r="E145" s="15" t="s">
        <v>8315</v>
      </c>
    </row>
    <row r="146">
      <c r="A146" s="15">
        <v>107.0</v>
      </c>
      <c r="B146" s="15" t="s">
        <v>8028</v>
      </c>
      <c r="C146" s="15">
        <v>73.0</v>
      </c>
      <c r="D146" s="15" t="s">
        <v>21686</v>
      </c>
      <c r="E146" s="15" t="s">
        <v>8317</v>
      </c>
    </row>
    <row r="147">
      <c r="A147" s="15">
        <v>107.0</v>
      </c>
      <c r="B147" s="15" t="s">
        <v>8028</v>
      </c>
      <c r="C147" s="15">
        <v>73.0</v>
      </c>
      <c r="D147" s="15" t="s">
        <v>21687</v>
      </c>
      <c r="E147" s="15" t="s">
        <v>8319</v>
      </c>
    </row>
    <row r="148">
      <c r="A148" s="15">
        <v>108.0</v>
      </c>
      <c r="B148" s="15" t="s">
        <v>8028</v>
      </c>
      <c r="C148" s="15">
        <v>74.0</v>
      </c>
      <c r="D148" s="15" t="s">
        <v>21688</v>
      </c>
      <c r="E148" s="15" t="s">
        <v>8321</v>
      </c>
    </row>
    <row r="149">
      <c r="A149" s="15">
        <v>109.0</v>
      </c>
      <c r="B149" s="15" t="s">
        <v>8028</v>
      </c>
      <c r="C149" s="15">
        <v>75.0</v>
      </c>
      <c r="D149" s="15" t="s">
        <v>21689</v>
      </c>
      <c r="E149" s="15" t="s">
        <v>8323</v>
      </c>
    </row>
    <row r="150">
      <c r="A150" s="15">
        <v>109.0</v>
      </c>
      <c r="B150" s="15" t="s">
        <v>8028</v>
      </c>
      <c r="C150" s="15">
        <v>75.0</v>
      </c>
      <c r="D150" s="15" t="s">
        <v>21690</v>
      </c>
      <c r="E150" s="15" t="s">
        <v>8325</v>
      </c>
    </row>
    <row r="151">
      <c r="A151" s="15">
        <v>110.0</v>
      </c>
      <c r="B151" s="15" t="s">
        <v>8028</v>
      </c>
      <c r="C151" s="15">
        <v>76.0</v>
      </c>
      <c r="D151" s="15" t="s">
        <v>21691</v>
      </c>
      <c r="E151" s="15" t="s">
        <v>8327</v>
      </c>
    </row>
    <row r="152">
      <c r="A152" s="15">
        <v>110.0</v>
      </c>
      <c r="B152" s="15" t="s">
        <v>8028</v>
      </c>
      <c r="C152" s="15">
        <v>76.0</v>
      </c>
      <c r="D152" s="15" t="s">
        <v>21692</v>
      </c>
      <c r="E152" s="15" t="s">
        <v>8329</v>
      </c>
    </row>
    <row r="153">
      <c r="A153" s="15">
        <v>111.0</v>
      </c>
      <c r="B153" s="15" t="s">
        <v>8028</v>
      </c>
      <c r="C153" s="15">
        <v>77.0</v>
      </c>
      <c r="D153" s="15" t="s">
        <v>21693</v>
      </c>
      <c r="E153" s="15" t="s">
        <v>8331</v>
      </c>
    </row>
    <row r="154">
      <c r="A154" s="15">
        <v>111.0</v>
      </c>
      <c r="B154" s="15" t="s">
        <v>8028</v>
      </c>
      <c r="C154" s="15">
        <v>77.0</v>
      </c>
      <c r="D154" s="15" t="s">
        <v>21694</v>
      </c>
      <c r="E154" s="15" t="s">
        <v>8333</v>
      </c>
    </row>
    <row r="155">
      <c r="A155" s="15">
        <v>111.0</v>
      </c>
      <c r="B155" s="15" t="s">
        <v>8028</v>
      </c>
      <c r="C155" s="15">
        <v>77.0</v>
      </c>
      <c r="D155" s="15" t="s">
        <v>21695</v>
      </c>
      <c r="E155" s="15" t="s">
        <v>8335</v>
      </c>
    </row>
    <row r="156">
      <c r="A156" s="15">
        <v>111.0</v>
      </c>
      <c r="B156" s="15" t="s">
        <v>8028</v>
      </c>
      <c r="C156" s="15">
        <v>77.0</v>
      </c>
      <c r="D156" s="15" t="s">
        <v>21696</v>
      </c>
      <c r="E156" s="15" t="s">
        <v>8337</v>
      </c>
    </row>
    <row r="157">
      <c r="A157" s="15">
        <v>112.0</v>
      </c>
      <c r="B157" s="15" t="s">
        <v>8028</v>
      </c>
      <c r="C157" s="15">
        <v>78.0</v>
      </c>
      <c r="D157" s="15" t="s">
        <v>21697</v>
      </c>
      <c r="E157" s="15" t="s">
        <v>8339</v>
      </c>
    </row>
    <row r="158">
      <c r="A158" s="15">
        <v>113.0</v>
      </c>
      <c r="B158" s="15" t="s">
        <v>8028</v>
      </c>
      <c r="C158" s="15">
        <v>79.0</v>
      </c>
      <c r="D158" s="15" t="s">
        <v>21698</v>
      </c>
      <c r="E158" s="15" t="s">
        <v>8341</v>
      </c>
    </row>
    <row r="159">
      <c r="A159" s="15">
        <v>113.0</v>
      </c>
      <c r="B159" s="15" t="s">
        <v>8028</v>
      </c>
      <c r="C159" s="15">
        <v>79.0</v>
      </c>
      <c r="D159" s="15" t="s">
        <v>21699</v>
      </c>
      <c r="E159" s="15" t="s">
        <v>8343</v>
      </c>
    </row>
    <row r="160">
      <c r="A160" s="15">
        <v>113.0</v>
      </c>
      <c r="B160" s="15" t="s">
        <v>8028</v>
      </c>
      <c r="C160" s="15">
        <v>79.0</v>
      </c>
      <c r="D160" s="15" t="s">
        <v>21700</v>
      </c>
      <c r="E160" s="15" t="s">
        <v>8345</v>
      </c>
    </row>
    <row r="161">
      <c r="A161" s="15">
        <v>113.0</v>
      </c>
      <c r="B161" s="15" t="s">
        <v>8028</v>
      </c>
      <c r="C161" s="15">
        <v>79.0</v>
      </c>
      <c r="D161" s="15" t="s">
        <v>21701</v>
      </c>
      <c r="E161" s="15" t="s">
        <v>8347</v>
      </c>
    </row>
    <row r="162">
      <c r="A162" s="15">
        <v>114.0</v>
      </c>
      <c r="B162" s="15" t="s">
        <v>8028</v>
      </c>
      <c r="C162" s="15">
        <v>80.0</v>
      </c>
      <c r="D162" s="15" t="s">
        <v>21702</v>
      </c>
    </row>
    <row r="163">
      <c r="A163" s="15">
        <v>114.0</v>
      </c>
      <c r="B163" s="15" t="s">
        <v>8028</v>
      </c>
      <c r="C163" s="15">
        <v>80.0</v>
      </c>
      <c r="D163" s="15" t="s">
        <v>21703</v>
      </c>
      <c r="E163" s="15" t="s">
        <v>8351</v>
      </c>
    </row>
    <row r="164">
      <c r="A164" s="15">
        <v>114.0</v>
      </c>
      <c r="B164" s="15" t="s">
        <v>8028</v>
      </c>
      <c r="C164" s="15">
        <v>80.0</v>
      </c>
      <c r="D164" s="15" t="s">
        <v>21704</v>
      </c>
    </row>
    <row r="165">
      <c r="A165" s="15">
        <v>114.0</v>
      </c>
      <c r="B165" s="15" t="s">
        <v>8028</v>
      </c>
      <c r="C165" s="15">
        <v>80.0</v>
      </c>
      <c r="D165" s="15" t="s">
        <v>21705</v>
      </c>
      <c r="E165" s="15" t="s">
        <v>8355</v>
      </c>
    </row>
    <row r="166">
      <c r="A166" s="15">
        <v>114.0</v>
      </c>
      <c r="B166" s="15" t="s">
        <v>8028</v>
      </c>
      <c r="C166" s="15">
        <v>80.0</v>
      </c>
      <c r="D166" s="15" t="s">
        <v>21706</v>
      </c>
      <c r="E166" s="15" t="s">
        <v>8357</v>
      </c>
    </row>
    <row r="167">
      <c r="A167" s="15">
        <v>114.0</v>
      </c>
      <c r="B167" s="15" t="s">
        <v>8028</v>
      </c>
      <c r="C167" s="15">
        <v>80.0</v>
      </c>
      <c r="D167" s="15" t="s">
        <v>21707</v>
      </c>
      <c r="E167" s="15" t="s">
        <v>8359</v>
      </c>
    </row>
    <row r="168">
      <c r="A168" s="15">
        <v>115.0</v>
      </c>
      <c r="B168" s="15" t="s">
        <v>8028</v>
      </c>
      <c r="C168" s="15">
        <v>81.0</v>
      </c>
      <c r="D168" s="15" t="s">
        <v>21708</v>
      </c>
      <c r="E168" s="15" t="s">
        <v>8361</v>
      </c>
    </row>
    <row r="169">
      <c r="A169" s="15">
        <v>115.0</v>
      </c>
      <c r="B169" s="15" t="s">
        <v>8028</v>
      </c>
      <c r="C169" s="15">
        <v>81.0</v>
      </c>
      <c r="D169" s="15" t="s">
        <v>21709</v>
      </c>
      <c r="E169" s="15" t="s">
        <v>8363</v>
      </c>
    </row>
    <row r="170">
      <c r="A170" s="15">
        <v>115.0</v>
      </c>
      <c r="B170" s="15" t="s">
        <v>8028</v>
      </c>
      <c r="C170" s="15">
        <v>81.0</v>
      </c>
      <c r="D170" s="15" t="s">
        <v>21710</v>
      </c>
      <c r="E170" s="15" t="s">
        <v>8365</v>
      </c>
    </row>
    <row r="171">
      <c r="A171" s="15">
        <v>115.0</v>
      </c>
      <c r="B171" s="15" t="s">
        <v>8028</v>
      </c>
      <c r="C171" s="15">
        <v>81.0</v>
      </c>
      <c r="D171" s="15" t="s">
        <v>21711</v>
      </c>
      <c r="E171" s="15" t="s">
        <v>8367</v>
      </c>
    </row>
    <row r="172">
      <c r="A172" s="15">
        <v>116.0</v>
      </c>
      <c r="B172" s="15" t="s">
        <v>8028</v>
      </c>
      <c r="C172" s="15">
        <v>82.0</v>
      </c>
      <c r="D172" s="15" t="s">
        <v>21712</v>
      </c>
      <c r="E172" s="15" t="s">
        <v>8369</v>
      </c>
    </row>
    <row r="173">
      <c r="A173" s="15">
        <v>116.0</v>
      </c>
      <c r="B173" s="15" t="s">
        <v>8028</v>
      </c>
      <c r="C173" s="15">
        <v>82.0</v>
      </c>
      <c r="D173" s="15" t="s">
        <v>21713</v>
      </c>
      <c r="E173" s="15" t="s">
        <v>8371</v>
      </c>
    </row>
    <row r="174">
      <c r="A174" s="15">
        <v>116.0</v>
      </c>
      <c r="B174" s="15" t="s">
        <v>8028</v>
      </c>
      <c r="C174" s="15">
        <v>82.0</v>
      </c>
      <c r="D174" s="15" t="s">
        <v>21714</v>
      </c>
      <c r="E174" s="15" t="s">
        <v>8373</v>
      </c>
    </row>
    <row r="175">
      <c r="A175" s="15">
        <v>116.0</v>
      </c>
      <c r="B175" s="15" t="s">
        <v>8028</v>
      </c>
      <c r="C175" s="15">
        <v>82.0</v>
      </c>
      <c r="D175" s="15" t="s">
        <v>21715</v>
      </c>
      <c r="E175" s="15" t="s">
        <v>8375</v>
      </c>
    </row>
    <row r="176">
      <c r="A176" s="15">
        <v>116.0</v>
      </c>
      <c r="B176" s="15" t="s">
        <v>8028</v>
      </c>
      <c r="C176" s="15">
        <v>82.0</v>
      </c>
      <c r="D176" s="15" t="s">
        <v>21716</v>
      </c>
      <c r="E176" s="15" t="s">
        <v>8377</v>
      </c>
    </row>
    <row r="177">
      <c r="A177" s="15">
        <v>117.0</v>
      </c>
      <c r="B177" s="15" t="s">
        <v>8028</v>
      </c>
      <c r="C177" s="15">
        <v>83.0</v>
      </c>
      <c r="D177" s="15" t="s">
        <v>21717</v>
      </c>
      <c r="E177" s="15" t="s">
        <v>8379</v>
      </c>
    </row>
    <row r="178">
      <c r="A178" s="15">
        <v>117.0</v>
      </c>
      <c r="B178" s="15" t="s">
        <v>8028</v>
      </c>
      <c r="C178" s="15">
        <v>83.0</v>
      </c>
      <c r="D178" s="15" t="s">
        <v>21718</v>
      </c>
      <c r="E178" s="15" t="s">
        <v>8381</v>
      </c>
    </row>
    <row r="179">
      <c r="A179" s="15">
        <v>117.0</v>
      </c>
      <c r="B179" s="15" t="s">
        <v>8028</v>
      </c>
      <c r="C179" s="15">
        <v>83.0</v>
      </c>
      <c r="D179" s="15" t="s">
        <v>21719</v>
      </c>
    </row>
    <row r="180">
      <c r="A180" s="15">
        <v>118.0</v>
      </c>
      <c r="B180" s="15" t="s">
        <v>8028</v>
      </c>
      <c r="C180" s="15">
        <v>84.0</v>
      </c>
      <c r="D180" s="15" t="s">
        <v>21720</v>
      </c>
      <c r="E180" s="15" t="s">
        <v>8365</v>
      </c>
    </row>
    <row r="181">
      <c r="A181" s="15">
        <v>118.0</v>
      </c>
      <c r="B181" s="15" t="s">
        <v>8028</v>
      </c>
      <c r="C181" s="15">
        <v>84.0</v>
      </c>
      <c r="D181" s="15" t="s">
        <v>21721</v>
      </c>
      <c r="E181" s="15" t="s">
        <v>8386</v>
      </c>
    </row>
    <row r="182">
      <c r="A182" s="15">
        <v>119.0</v>
      </c>
      <c r="B182" s="15" t="s">
        <v>8028</v>
      </c>
      <c r="C182" s="15">
        <v>85.0</v>
      </c>
      <c r="D182" s="15" t="s">
        <v>21722</v>
      </c>
      <c r="E182" s="15" t="s">
        <v>8388</v>
      </c>
    </row>
    <row r="183">
      <c r="A183" s="15">
        <v>120.0</v>
      </c>
      <c r="B183" s="15" t="s">
        <v>8028</v>
      </c>
      <c r="C183" s="15">
        <v>86.0</v>
      </c>
      <c r="D183" s="15" t="s">
        <v>21723</v>
      </c>
      <c r="E183" s="15" t="s">
        <v>8390</v>
      </c>
    </row>
    <row r="184">
      <c r="A184" s="15">
        <v>120.0</v>
      </c>
      <c r="B184" s="15" t="s">
        <v>8028</v>
      </c>
      <c r="C184" s="15">
        <v>86.0</v>
      </c>
      <c r="D184" s="15" t="s">
        <v>21724</v>
      </c>
      <c r="E184" s="15" t="s">
        <v>8392</v>
      </c>
    </row>
    <row r="185">
      <c r="A185" s="15">
        <v>121.0</v>
      </c>
      <c r="B185" s="15" t="s">
        <v>8028</v>
      </c>
      <c r="C185" s="15">
        <v>87.0</v>
      </c>
      <c r="D185" s="15" t="s">
        <v>21725</v>
      </c>
      <c r="E185" s="15" t="s">
        <v>8394</v>
      </c>
    </row>
    <row r="186">
      <c r="A186" s="15">
        <v>121.0</v>
      </c>
      <c r="B186" s="15" t="s">
        <v>8028</v>
      </c>
      <c r="C186" s="15">
        <v>87.0</v>
      </c>
      <c r="D186" s="15" t="s">
        <v>21726</v>
      </c>
      <c r="E186" s="15" t="s">
        <v>8396</v>
      </c>
    </row>
    <row r="187">
      <c r="A187" s="15">
        <v>122.0</v>
      </c>
      <c r="B187" s="15" t="s">
        <v>8028</v>
      </c>
      <c r="C187" s="15">
        <v>88.0</v>
      </c>
      <c r="D187" s="15" t="s">
        <v>21727</v>
      </c>
      <c r="E187" s="15" t="s">
        <v>8398</v>
      </c>
    </row>
    <row r="188">
      <c r="A188" s="15">
        <v>122.0</v>
      </c>
      <c r="B188" s="15" t="s">
        <v>8028</v>
      </c>
      <c r="C188" s="15">
        <v>88.0</v>
      </c>
      <c r="D188" s="15" t="s">
        <v>21728</v>
      </c>
      <c r="E188" s="15" t="s">
        <v>8400</v>
      </c>
    </row>
    <row r="189">
      <c r="A189" s="15">
        <v>122.0</v>
      </c>
      <c r="B189" s="15" t="s">
        <v>8028</v>
      </c>
      <c r="C189" s="15">
        <v>88.0</v>
      </c>
      <c r="D189" s="15" t="s">
        <v>21729</v>
      </c>
      <c r="E189" s="15" t="s">
        <v>8404</v>
      </c>
    </row>
    <row r="190">
      <c r="A190" s="15">
        <v>123.0</v>
      </c>
      <c r="B190" s="15" t="s">
        <v>8405</v>
      </c>
      <c r="C190" s="15">
        <v>89.0</v>
      </c>
      <c r="D190" s="15" t="s">
        <v>21730</v>
      </c>
      <c r="E190" s="15" t="s">
        <v>8030</v>
      </c>
    </row>
    <row r="191">
      <c r="A191" s="15">
        <v>124.0</v>
      </c>
      <c r="B191" s="15" t="s">
        <v>8405</v>
      </c>
      <c r="C191" s="15">
        <v>90.0</v>
      </c>
      <c r="D191" s="15" t="s">
        <v>21731</v>
      </c>
      <c r="E191" s="15" t="s">
        <v>8032</v>
      </c>
    </row>
    <row r="192">
      <c r="A192" s="15">
        <v>124.0</v>
      </c>
      <c r="B192" s="15" t="s">
        <v>8405</v>
      </c>
      <c r="C192" s="15">
        <v>90.0</v>
      </c>
      <c r="D192" s="15" t="s">
        <v>21732</v>
      </c>
      <c r="E192" s="15" t="s">
        <v>8034</v>
      </c>
    </row>
    <row r="193">
      <c r="A193" s="15">
        <v>124.0</v>
      </c>
      <c r="B193" s="15" t="s">
        <v>8405</v>
      </c>
      <c r="C193" s="15">
        <v>90.0</v>
      </c>
      <c r="D193" s="15" t="s">
        <v>21733</v>
      </c>
      <c r="E193" s="15" t="s">
        <v>8036</v>
      </c>
    </row>
    <row r="194">
      <c r="A194" s="15">
        <v>124.0</v>
      </c>
      <c r="B194" s="15" t="s">
        <v>8405</v>
      </c>
      <c r="C194" s="15">
        <v>90.0</v>
      </c>
      <c r="D194" s="15" t="s">
        <v>21734</v>
      </c>
      <c r="E194" s="15" t="s">
        <v>8038</v>
      </c>
    </row>
    <row r="195">
      <c r="A195" s="15">
        <v>124.0</v>
      </c>
      <c r="B195" s="15" t="s">
        <v>8405</v>
      </c>
      <c r="C195" s="15">
        <v>90.0</v>
      </c>
      <c r="D195" s="15" t="s">
        <v>21735</v>
      </c>
      <c r="E195" s="15" t="s">
        <v>8040</v>
      </c>
    </row>
    <row r="196">
      <c r="A196" s="15">
        <v>124.0</v>
      </c>
      <c r="B196" s="15" t="s">
        <v>8405</v>
      </c>
      <c r="C196" s="15">
        <v>90.0</v>
      </c>
      <c r="D196" s="15" t="s">
        <v>21736</v>
      </c>
      <c r="E196" s="15" t="s">
        <v>8042</v>
      </c>
    </row>
    <row r="197">
      <c r="A197" s="15">
        <v>125.0</v>
      </c>
      <c r="B197" s="15" t="s">
        <v>8405</v>
      </c>
      <c r="C197" s="15">
        <v>91.0</v>
      </c>
      <c r="D197" s="15" t="s">
        <v>21737</v>
      </c>
      <c r="E197" s="15" t="s">
        <v>8044</v>
      </c>
    </row>
    <row r="198">
      <c r="A198" s="15">
        <v>125.0</v>
      </c>
      <c r="B198" s="15" t="s">
        <v>8405</v>
      </c>
      <c r="C198" s="15">
        <v>91.0</v>
      </c>
      <c r="D198" s="15" t="s">
        <v>21738</v>
      </c>
      <c r="E198" s="15" t="s">
        <v>8046</v>
      </c>
    </row>
    <row r="199">
      <c r="A199" s="15">
        <v>125.0</v>
      </c>
      <c r="B199" s="15" t="s">
        <v>8405</v>
      </c>
      <c r="C199" s="15">
        <v>91.0</v>
      </c>
      <c r="D199" s="15" t="s">
        <v>21739</v>
      </c>
      <c r="E199" s="15" t="s">
        <v>8048</v>
      </c>
    </row>
    <row r="200">
      <c r="A200" s="15">
        <v>125.0</v>
      </c>
      <c r="B200" s="15" t="s">
        <v>8405</v>
      </c>
      <c r="C200" s="15">
        <v>91.0</v>
      </c>
      <c r="D200" s="15" t="s">
        <v>21740</v>
      </c>
      <c r="E200" s="15" t="s">
        <v>8050</v>
      </c>
    </row>
    <row r="201">
      <c r="A201" s="15">
        <v>126.0</v>
      </c>
      <c r="B201" s="15" t="s">
        <v>8405</v>
      </c>
      <c r="C201" s="15">
        <v>92.0</v>
      </c>
      <c r="D201" s="15" t="s">
        <v>21741</v>
      </c>
      <c r="E201" s="15" t="s">
        <v>8052</v>
      </c>
    </row>
    <row r="202">
      <c r="A202" s="15">
        <v>126.0</v>
      </c>
      <c r="B202" s="15" t="s">
        <v>8405</v>
      </c>
      <c r="C202" s="15">
        <v>92.0</v>
      </c>
      <c r="D202" s="15" t="s">
        <v>21742</v>
      </c>
      <c r="E202" s="15" t="s">
        <v>8054</v>
      </c>
    </row>
    <row r="203">
      <c r="A203" s="15">
        <v>127.0</v>
      </c>
      <c r="B203" s="15" t="s">
        <v>8405</v>
      </c>
      <c r="C203" s="15">
        <v>93.0</v>
      </c>
      <c r="D203" s="15" t="s">
        <v>21743</v>
      </c>
      <c r="E203" s="15" t="s">
        <v>8056</v>
      </c>
    </row>
    <row r="204">
      <c r="A204" s="15">
        <v>127.0</v>
      </c>
      <c r="B204" s="15" t="s">
        <v>8405</v>
      </c>
      <c r="C204" s="15">
        <v>93.0</v>
      </c>
      <c r="D204" s="15" t="s">
        <v>21744</v>
      </c>
      <c r="E204" s="15" t="s">
        <v>8058</v>
      </c>
    </row>
    <row r="205">
      <c r="A205" s="15">
        <v>127.0</v>
      </c>
      <c r="B205" s="15" t="s">
        <v>8405</v>
      </c>
      <c r="C205" s="15">
        <v>93.0</v>
      </c>
      <c r="D205" s="15" t="s">
        <v>21745</v>
      </c>
      <c r="E205" s="15" t="s">
        <v>8060</v>
      </c>
    </row>
    <row r="206">
      <c r="A206" s="15">
        <v>127.0</v>
      </c>
      <c r="B206" s="15" t="s">
        <v>8405</v>
      </c>
      <c r="C206" s="15">
        <v>93.0</v>
      </c>
      <c r="D206" s="15" t="s">
        <v>21746</v>
      </c>
      <c r="E206" s="15" t="s">
        <v>8062</v>
      </c>
    </row>
    <row r="207">
      <c r="A207" s="15">
        <v>127.0</v>
      </c>
      <c r="B207" s="15" t="s">
        <v>8405</v>
      </c>
      <c r="C207" s="15">
        <v>93.0</v>
      </c>
      <c r="D207" s="15" t="s">
        <v>21747</v>
      </c>
      <c r="E207" s="15" t="s">
        <v>8064</v>
      </c>
    </row>
    <row r="208">
      <c r="A208" s="15">
        <v>128.0</v>
      </c>
      <c r="B208" s="15" t="s">
        <v>8405</v>
      </c>
      <c r="C208" s="15">
        <v>94.0</v>
      </c>
      <c r="D208" s="15" t="s">
        <v>21748</v>
      </c>
      <c r="E208" s="15" t="s">
        <v>8066</v>
      </c>
    </row>
    <row r="209">
      <c r="A209" s="15">
        <v>128.0</v>
      </c>
      <c r="B209" s="15" t="s">
        <v>8405</v>
      </c>
      <c r="C209" s="15">
        <v>94.0</v>
      </c>
      <c r="D209" s="15" t="s">
        <v>21749</v>
      </c>
      <c r="E209" s="15" t="s">
        <v>8068</v>
      </c>
    </row>
    <row r="210">
      <c r="A210" s="15">
        <v>128.0</v>
      </c>
      <c r="B210" s="15" t="s">
        <v>8405</v>
      </c>
      <c r="C210" s="15">
        <v>94.0</v>
      </c>
      <c r="D210" s="15" t="s">
        <v>21750</v>
      </c>
      <c r="E210" s="15" t="s">
        <v>8070</v>
      </c>
    </row>
    <row r="211">
      <c r="A211" s="15">
        <v>128.0</v>
      </c>
      <c r="B211" s="15" t="s">
        <v>8405</v>
      </c>
      <c r="C211" s="15">
        <v>94.0</v>
      </c>
      <c r="D211" s="15" t="s">
        <v>21751</v>
      </c>
      <c r="E211" s="15" t="s">
        <v>8072</v>
      </c>
    </row>
    <row r="212">
      <c r="A212" s="15">
        <v>128.0</v>
      </c>
      <c r="B212" s="15" t="s">
        <v>8405</v>
      </c>
      <c r="C212" s="15">
        <v>94.0</v>
      </c>
      <c r="D212" s="15" t="s">
        <v>21752</v>
      </c>
      <c r="E212" s="15" t="s">
        <v>8074</v>
      </c>
    </row>
    <row r="213">
      <c r="A213" s="15">
        <v>129.0</v>
      </c>
      <c r="B213" s="15" t="s">
        <v>8405</v>
      </c>
      <c r="C213" s="15">
        <v>95.0</v>
      </c>
      <c r="D213" s="15" t="s">
        <v>21753</v>
      </c>
      <c r="E213" s="15" t="s">
        <v>8076</v>
      </c>
    </row>
    <row r="214">
      <c r="A214" s="15">
        <v>129.0</v>
      </c>
      <c r="B214" s="15" t="s">
        <v>8405</v>
      </c>
      <c r="C214" s="15">
        <v>95.0</v>
      </c>
      <c r="D214" s="15" t="s">
        <v>21754</v>
      </c>
      <c r="E214" s="15" t="s">
        <v>8078</v>
      </c>
    </row>
    <row r="215">
      <c r="A215" s="15">
        <v>129.0</v>
      </c>
      <c r="B215" s="15" t="s">
        <v>8405</v>
      </c>
      <c r="C215" s="15">
        <v>95.0</v>
      </c>
      <c r="D215" s="15" t="s">
        <v>21755</v>
      </c>
      <c r="E215" s="15" t="s">
        <v>8080</v>
      </c>
    </row>
    <row r="216">
      <c r="A216" s="15">
        <v>130.0</v>
      </c>
      <c r="B216" s="15" t="s">
        <v>8405</v>
      </c>
      <c r="C216" s="15">
        <v>96.0</v>
      </c>
      <c r="D216" s="15" t="s">
        <v>21756</v>
      </c>
      <c r="E216" s="15" t="s">
        <v>8082</v>
      </c>
    </row>
    <row r="217">
      <c r="A217" s="15">
        <v>130.0</v>
      </c>
      <c r="B217" s="15" t="s">
        <v>8405</v>
      </c>
      <c r="C217" s="15">
        <v>96.0</v>
      </c>
      <c r="D217" s="15" t="s">
        <v>21757</v>
      </c>
      <c r="E217" s="15" t="s">
        <v>8084</v>
      </c>
    </row>
    <row r="218">
      <c r="A218" s="15">
        <v>130.0</v>
      </c>
      <c r="B218" s="15" t="s">
        <v>8405</v>
      </c>
      <c r="C218" s="15">
        <v>96.0</v>
      </c>
      <c r="D218" s="15" t="s">
        <v>21758</v>
      </c>
      <c r="E218" s="15" t="s">
        <v>8086</v>
      </c>
    </row>
    <row r="219">
      <c r="A219" s="15">
        <v>130.0</v>
      </c>
      <c r="B219" s="15" t="s">
        <v>8405</v>
      </c>
      <c r="C219" s="15">
        <v>96.0</v>
      </c>
      <c r="D219" s="15" t="s">
        <v>21759</v>
      </c>
      <c r="E219" s="15" t="s">
        <v>8088</v>
      </c>
    </row>
    <row r="220">
      <c r="A220" s="15">
        <v>130.0</v>
      </c>
      <c r="B220" s="15" t="s">
        <v>8405</v>
      </c>
      <c r="C220" s="15">
        <v>96.0</v>
      </c>
      <c r="D220" s="15" t="s">
        <v>21760</v>
      </c>
      <c r="E220" s="15" t="s">
        <v>8090</v>
      </c>
    </row>
    <row r="221">
      <c r="A221" s="15">
        <v>131.0</v>
      </c>
      <c r="B221" s="15" t="s">
        <v>8405</v>
      </c>
      <c r="C221" s="15">
        <v>97.0</v>
      </c>
      <c r="D221" s="15" t="s">
        <v>21761</v>
      </c>
      <c r="E221" s="15" t="s">
        <v>8092</v>
      </c>
    </row>
    <row r="222">
      <c r="A222" s="15">
        <v>131.0</v>
      </c>
      <c r="B222" s="15" t="s">
        <v>8405</v>
      </c>
      <c r="C222" s="15">
        <v>97.0</v>
      </c>
      <c r="D222" s="15" t="s">
        <v>21762</v>
      </c>
      <c r="E222" s="15" t="s">
        <v>8094</v>
      </c>
    </row>
    <row r="223">
      <c r="A223" s="15">
        <v>131.0</v>
      </c>
      <c r="B223" s="15" t="s">
        <v>8405</v>
      </c>
      <c r="C223" s="15">
        <v>97.0</v>
      </c>
      <c r="D223" s="15" t="s">
        <v>21763</v>
      </c>
      <c r="E223" s="15" t="s">
        <v>8096</v>
      </c>
    </row>
    <row r="224">
      <c r="A224" s="15">
        <v>131.0</v>
      </c>
      <c r="B224" s="15" t="s">
        <v>8405</v>
      </c>
      <c r="C224" s="15">
        <v>97.0</v>
      </c>
      <c r="D224" s="15" t="s">
        <v>21764</v>
      </c>
      <c r="E224" s="15" t="s">
        <v>8100</v>
      </c>
    </row>
    <row r="225">
      <c r="A225" s="15">
        <v>132.0</v>
      </c>
      <c r="B225" s="15" t="s">
        <v>8405</v>
      </c>
      <c r="C225" s="15">
        <v>98.0</v>
      </c>
      <c r="D225" s="15" t="s">
        <v>21765</v>
      </c>
      <c r="E225" s="15" t="s">
        <v>8102</v>
      </c>
    </row>
    <row r="226">
      <c r="A226" s="15">
        <v>132.0</v>
      </c>
      <c r="B226" s="15" t="s">
        <v>8405</v>
      </c>
      <c r="C226" s="15">
        <v>98.0</v>
      </c>
      <c r="D226" s="15" t="s">
        <v>21766</v>
      </c>
      <c r="E226" s="15" t="s">
        <v>8104</v>
      </c>
    </row>
    <row r="227">
      <c r="A227" s="15">
        <v>132.0</v>
      </c>
      <c r="B227" s="15" t="s">
        <v>8405</v>
      </c>
      <c r="C227" s="15">
        <v>98.0</v>
      </c>
      <c r="D227" s="15" t="s">
        <v>21767</v>
      </c>
      <c r="E227" s="15" t="s">
        <v>8106</v>
      </c>
    </row>
    <row r="228">
      <c r="A228" s="15">
        <v>132.0</v>
      </c>
      <c r="B228" s="15" t="s">
        <v>8405</v>
      </c>
      <c r="C228" s="15">
        <v>98.0</v>
      </c>
      <c r="D228" s="15" t="s">
        <v>21768</v>
      </c>
      <c r="E228" s="15" t="s">
        <v>8108</v>
      </c>
    </row>
    <row r="229">
      <c r="A229" s="15">
        <v>132.0</v>
      </c>
      <c r="B229" s="15" t="s">
        <v>8405</v>
      </c>
      <c r="C229" s="15">
        <v>98.0</v>
      </c>
      <c r="D229" s="15" t="s">
        <v>21769</v>
      </c>
      <c r="E229" s="15" t="s">
        <v>8110</v>
      </c>
    </row>
    <row r="230">
      <c r="A230" s="15">
        <v>132.0</v>
      </c>
      <c r="B230" s="15" t="s">
        <v>8405</v>
      </c>
      <c r="C230" s="15">
        <v>98.0</v>
      </c>
      <c r="D230" s="15" t="s">
        <v>21770</v>
      </c>
      <c r="E230" s="15" t="s">
        <v>8112</v>
      </c>
    </row>
    <row r="231">
      <c r="A231" s="15">
        <v>132.0</v>
      </c>
      <c r="B231" s="15" t="s">
        <v>8405</v>
      </c>
      <c r="C231" s="15">
        <v>98.0</v>
      </c>
      <c r="D231" s="15" t="s">
        <v>21771</v>
      </c>
      <c r="E231" s="15" t="s">
        <v>8114</v>
      </c>
    </row>
    <row r="232">
      <c r="A232" s="15">
        <v>132.0</v>
      </c>
      <c r="B232" s="15" t="s">
        <v>8405</v>
      </c>
      <c r="C232" s="15">
        <v>98.0</v>
      </c>
      <c r="D232" s="15" t="s">
        <v>21772</v>
      </c>
      <c r="E232" s="15" t="s">
        <v>8116</v>
      </c>
    </row>
    <row r="233">
      <c r="A233" s="15">
        <v>133.0</v>
      </c>
      <c r="B233" s="15" t="s">
        <v>8405</v>
      </c>
      <c r="C233" s="15">
        <v>99.0</v>
      </c>
      <c r="D233" s="15" t="s">
        <v>21773</v>
      </c>
    </row>
    <row r="234">
      <c r="A234" s="15">
        <v>133.0</v>
      </c>
      <c r="B234" s="15" t="s">
        <v>8405</v>
      </c>
      <c r="C234" s="15">
        <v>99.0</v>
      </c>
      <c r="D234" s="15" t="s">
        <v>21774</v>
      </c>
    </row>
    <row r="235">
      <c r="A235" s="15">
        <v>133.0</v>
      </c>
      <c r="B235" s="15" t="s">
        <v>8405</v>
      </c>
      <c r="C235" s="15">
        <v>99.0</v>
      </c>
      <c r="D235" s="15" t="s">
        <v>21775</v>
      </c>
    </row>
    <row r="236">
      <c r="A236" s="15">
        <v>133.0</v>
      </c>
      <c r="B236" s="15" t="s">
        <v>8405</v>
      </c>
      <c r="C236" s="15">
        <v>99.0</v>
      </c>
      <c r="D236" s="15" t="s">
        <v>21776</v>
      </c>
    </row>
    <row r="237">
      <c r="A237" s="15">
        <v>133.0</v>
      </c>
      <c r="B237" s="15" t="s">
        <v>8405</v>
      </c>
      <c r="C237" s="15">
        <v>99.0</v>
      </c>
      <c r="D237" s="15" t="s">
        <v>21777</v>
      </c>
    </row>
    <row r="238">
      <c r="A238" s="15">
        <v>133.0</v>
      </c>
      <c r="B238" s="15" t="s">
        <v>8405</v>
      </c>
      <c r="C238" s="15">
        <v>99.0</v>
      </c>
      <c r="D238" s="15" t="s">
        <v>21778</v>
      </c>
    </row>
    <row r="239">
      <c r="A239" s="15">
        <v>134.0</v>
      </c>
      <c r="B239" s="15" t="s">
        <v>8405</v>
      </c>
      <c r="C239" s="15">
        <v>100.0</v>
      </c>
      <c r="D239" s="15" t="s">
        <v>21779</v>
      </c>
      <c r="E239" s="15" t="s">
        <v>8136</v>
      </c>
    </row>
    <row r="240">
      <c r="A240" s="15">
        <v>134.0</v>
      </c>
      <c r="B240" s="15" t="s">
        <v>8405</v>
      </c>
      <c r="C240" s="15">
        <v>100.0</v>
      </c>
      <c r="D240" s="15" t="s">
        <v>21780</v>
      </c>
      <c r="E240" s="15" t="s">
        <v>8140</v>
      </c>
    </row>
    <row r="241">
      <c r="A241" s="15">
        <v>135.0</v>
      </c>
      <c r="B241" s="15" t="s">
        <v>8405</v>
      </c>
      <c r="C241" s="15">
        <v>101.0</v>
      </c>
      <c r="D241" s="15" t="s">
        <v>21781</v>
      </c>
      <c r="E241" s="15" t="s">
        <v>8142</v>
      </c>
    </row>
    <row r="242">
      <c r="A242" s="15">
        <v>135.0</v>
      </c>
      <c r="B242" s="15" t="s">
        <v>8405</v>
      </c>
      <c r="C242" s="15">
        <v>101.0</v>
      </c>
      <c r="D242" s="15" t="s">
        <v>21782</v>
      </c>
      <c r="E242" s="15" t="s">
        <v>8144</v>
      </c>
    </row>
    <row r="243">
      <c r="A243" s="15">
        <v>135.0</v>
      </c>
      <c r="B243" s="15" t="s">
        <v>8405</v>
      </c>
      <c r="C243" s="15">
        <v>101.0</v>
      </c>
      <c r="D243" s="15" t="s">
        <v>21783</v>
      </c>
      <c r="E243" s="15" t="s">
        <v>8469</v>
      </c>
    </row>
    <row r="244">
      <c r="A244" s="15">
        <v>135.0</v>
      </c>
      <c r="B244" s="15" t="s">
        <v>8405</v>
      </c>
      <c r="C244" s="15">
        <v>101.0</v>
      </c>
      <c r="D244" s="15" t="s">
        <v>21784</v>
      </c>
      <c r="E244" s="15" t="s">
        <v>8148</v>
      </c>
    </row>
    <row r="245">
      <c r="A245" s="15">
        <v>135.0</v>
      </c>
      <c r="B245" s="15" t="s">
        <v>8405</v>
      </c>
      <c r="C245" s="15">
        <v>101.0</v>
      </c>
      <c r="D245" s="15" t="s">
        <v>21785</v>
      </c>
      <c r="E245" s="15" t="s">
        <v>8150</v>
      </c>
    </row>
    <row r="246">
      <c r="A246" s="15">
        <v>135.0</v>
      </c>
      <c r="B246" s="15" t="s">
        <v>8405</v>
      </c>
      <c r="C246" s="15">
        <v>101.0</v>
      </c>
      <c r="D246" s="15" t="s">
        <v>21786</v>
      </c>
      <c r="E246" s="15" t="s">
        <v>8152</v>
      </c>
    </row>
    <row r="247">
      <c r="A247" s="15">
        <v>136.0</v>
      </c>
      <c r="B247" s="15" t="s">
        <v>8405</v>
      </c>
      <c r="C247" s="15">
        <v>102.0</v>
      </c>
      <c r="D247" s="15" t="s">
        <v>21787</v>
      </c>
      <c r="E247" s="15" t="s">
        <v>8154</v>
      </c>
    </row>
    <row r="248">
      <c r="A248" s="15">
        <v>136.0</v>
      </c>
      <c r="B248" s="15" t="s">
        <v>8405</v>
      </c>
      <c r="C248" s="15">
        <v>102.0</v>
      </c>
      <c r="D248" s="15" t="s">
        <v>21788</v>
      </c>
      <c r="E248" s="15" t="s">
        <v>8475</v>
      </c>
    </row>
    <row r="249">
      <c r="A249" s="15">
        <v>136.0</v>
      </c>
      <c r="B249" s="15" t="s">
        <v>8405</v>
      </c>
      <c r="C249" s="15">
        <v>102.0</v>
      </c>
      <c r="D249" s="15" t="s">
        <v>21789</v>
      </c>
      <c r="E249" s="15" t="s">
        <v>8158</v>
      </c>
    </row>
    <row r="250">
      <c r="A250" s="15">
        <v>136.0</v>
      </c>
      <c r="B250" s="15" t="s">
        <v>8405</v>
      </c>
      <c r="C250" s="15">
        <v>102.0</v>
      </c>
      <c r="D250" s="15" t="s">
        <v>21790</v>
      </c>
      <c r="E250" s="15" t="s">
        <v>8160</v>
      </c>
    </row>
    <row r="251">
      <c r="A251" s="15">
        <v>137.0</v>
      </c>
      <c r="B251" s="15" t="s">
        <v>8405</v>
      </c>
      <c r="C251" s="15">
        <v>103.0</v>
      </c>
      <c r="D251" s="15" t="s">
        <v>21791</v>
      </c>
      <c r="E251" s="15" t="s">
        <v>8162</v>
      </c>
    </row>
    <row r="252">
      <c r="A252" s="15">
        <v>137.0</v>
      </c>
      <c r="B252" s="15" t="s">
        <v>8405</v>
      </c>
      <c r="C252" s="15">
        <v>103.0</v>
      </c>
      <c r="D252" s="15" t="s">
        <v>21792</v>
      </c>
      <c r="E252" s="15" t="s">
        <v>8164</v>
      </c>
    </row>
    <row r="253">
      <c r="A253" s="15">
        <v>137.0</v>
      </c>
      <c r="B253" s="15" t="s">
        <v>8405</v>
      </c>
      <c r="C253" s="15">
        <v>103.0</v>
      </c>
      <c r="D253" s="15" t="s">
        <v>21793</v>
      </c>
      <c r="E253" s="15" t="s">
        <v>8166</v>
      </c>
    </row>
    <row r="254">
      <c r="A254" s="15">
        <v>137.0</v>
      </c>
      <c r="B254" s="15" t="s">
        <v>8405</v>
      </c>
      <c r="C254" s="15">
        <v>103.0</v>
      </c>
      <c r="D254" s="15" t="s">
        <v>21794</v>
      </c>
      <c r="E254" s="15" t="s">
        <v>8168</v>
      </c>
    </row>
    <row r="255">
      <c r="A255" s="15">
        <v>137.0</v>
      </c>
      <c r="B255" s="15" t="s">
        <v>8405</v>
      </c>
      <c r="C255" s="15">
        <v>103.0</v>
      </c>
      <c r="D255" s="15" t="s">
        <v>21795</v>
      </c>
      <c r="E255" s="15" t="s">
        <v>8170</v>
      </c>
    </row>
    <row r="256">
      <c r="A256" s="15">
        <v>138.0</v>
      </c>
      <c r="B256" s="15" t="s">
        <v>8405</v>
      </c>
      <c r="C256" s="15">
        <v>104.0</v>
      </c>
      <c r="D256" s="15" t="s">
        <v>21796</v>
      </c>
      <c r="E256" s="15" t="s">
        <v>8174</v>
      </c>
    </row>
    <row r="257">
      <c r="A257" s="15">
        <v>138.0</v>
      </c>
      <c r="B257" s="15" t="s">
        <v>8405</v>
      </c>
      <c r="C257" s="15">
        <v>104.0</v>
      </c>
      <c r="D257" s="15" t="s">
        <v>21797</v>
      </c>
      <c r="E257" s="15" t="s">
        <v>8176</v>
      </c>
    </row>
    <row r="258">
      <c r="A258" s="15">
        <v>138.0</v>
      </c>
      <c r="B258" s="15" t="s">
        <v>8405</v>
      </c>
      <c r="C258" s="15">
        <v>104.0</v>
      </c>
      <c r="D258" s="15" t="s">
        <v>21798</v>
      </c>
      <c r="E258" s="15" t="s">
        <v>8178</v>
      </c>
    </row>
    <row r="259">
      <c r="A259" s="15">
        <v>139.0</v>
      </c>
      <c r="B259" s="15" t="s">
        <v>8405</v>
      </c>
      <c r="C259" s="15">
        <v>105.0</v>
      </c>
      <c r="D259" s="15" t="s">
        <v>21799</v>
      </c>
      <c r="E259" s="15" t="s">
        <v>8180</v>
      </c>
    </row>
    <row r="260">
      <c r="A260" s="15">
        <v>139.0</v>
      </c>
      <c r="B260" s="15" t="s">
        <v>8405</v>
      </c>
      <c r="C260" s="15">
        <v>105.0</v>
      </c>
      <c r="D260" s="15" t="s">
        <v>21800</v>
      </c>
      <c r="E260" s="15" t="s">
        <v>8182</v>
      </c>
    </row>
    <row r="261">
      <c r="A261" s="15">
        <v>140.0</v>
      </c>
      <c r="B261" s="15" t="s">
        <v>8405</v>
      </c>
      <c r="C261" s="15">
        <v>106.0</v>
      </c>
      <c r="D261" s="15" t="s">
        <v>21801</v>
      </c>
      <c r="E261" s="15" t="s">
        <v>8186</v>
      </c>
    </row>
    <row r="262">
      <c r="A262" s="15">
        <v>140.0</v>
      </c>
      <c r="B262" s="15" t="s">
        <v>8405</v>
      </c>
      <c r="C262" s="15">
        <v>106.0</v>
      </c>
      <c r="D262" s="15" t="s">
        <v>21802</v>
      </c>
      <c r="E262" s="15" t="s">
        <v>8188</v>
      </c>
    </row>
    <row r="263">
      <c r="A263" s="15">
        <v>141.0</v>
      </c>
      <c r="B263" s="15" t="s">
        <v>8405</v>
      </c>
      <c r="C263" s="15">
        <v>107.0</v>
      </c>
      <c r="D263" s="15" t="s">
        <v>21803</v>
      </c>
      <c r="E263" s="15" t="s">
        <v>8190</v>
      </c>
    </row>
    <row r="264">
      <c r="A264" s="15">
        <v>141.0</v>
      </c>
      <c r="B264" s="15" t="s">
        <v>8405</v>
      </c>
      <c r="C264" s="15">
        <v>107.0</v>
      </c>
      <c r="D264" s="15" t="s">
        <v>21804</v>
      </c>
      <c r="E264" s="15" t="s">
        <v>8192</v>
      </c>
    </row>
    <row r="265">
      <c r="A265" s="15">
        <v>142.0</v>
      </c>
      <c r="B265" s="15" t="s">
        <v>8405</v>
      </c>
      <c r="C265" s="15">
        <v>108.0</v>
      </c>
      <c r="D265" s="15" t="s">
        <v>21805</v>
      </c>
      <c r="E265" s="15" t="s">
        <v>8194</v>
      </c>
    </row>
    <row r="266">
      <c r="A266" s="15">
        <v>142.0</v>
      </c>
      <c r="B266" s="15" t="s">
        <v>8405</v>
      </c>
      <c r="C266" s="15">
        <v>108.0</v>
      </c>
      <c r="D266" s="15" t="s">
        <v>21806</v>
      </c>
      <c r="E266" s="15" t="s">
        <v>8196</v>
      </c>
    </row>
    <row r="267">
      <c r="A267" s="15">
        <v>143.0</v>
      </c>
      <c r="B267" s="15" t="s">
        <v>8405</v>
      </c>
      <c r="C267" s="15">
        <v>109.0</v>
      </c>
      <c r="D267" s="15" t="s">
        <v>21807</v>
      </c>
      <c r="E267" s="15" t="s">
        <v>8198</v>
      </c>
    </row>
    <row r="268">
      <c r="A268" s="15">
        <v>144.0</v>
      </c>
      <c r="B268" s="15" t="s">
        <v>8405</v>
      </c>
      <c r="C268" s="15">
        <v>110.0</v>
      </c>
      <c r="D268" s="15" t="s">
        <v>21808</v>
      </c>
      <c r="E268" s="15" t="s">
        <v>8200</v>
      </c>
    </row>
    <row r="269">
      <c r="A269" s="15">
        <v>145.0</v>
      </c>
      <c r="B269" s="15" t="s">
        <v>8405</v>
      </c>
      <c r="C269" s="15">
        <v>111.0</v>
      </c>
      <c r="D269" s="15" t="s">
        <v>21809</v>
      </c>
      <c r="E269" s="15" t="s">
        <v>8202</v>
      </c>
    </row>
    <row r="270">
      <c r="A270" s="15">
        <v>145.0</v>
      </c>
      <c r="B270" s="15" t="s">
        <v>8405</v>
      </c>
      <c r="C270" s="15">
        <v>111.0</v>
      </c>
      <c r="D270" s="15" t="s">
        <v>21810</v>
      </c>
      <c r="E270" s="15" t="s">
        <v>8204</v>
      </c>
    </row>
    <row r="271">
      <c r="A271" s="15">
        <v>146.0</v>
      </c>
      <c r="B271" s="15" t="s">
        <v>8405</v>
      </c>
      <c r="C271" s="15">
        <v>112.0</v>
      </c>
      <c r="D271" s="15" t="s">
        <v>21811</v>
      </c>
      <c r="E271" s="15" t="s">
        <v>8206</v>
      </c>
    </row>
    <row r="272">
      <c r="A272" s="15">
        <v>146.0</v>
      </c>
      <c r="B272" s="15" t="s">
        <v>8405</v>
      </c>
      <c r="C272" s="15">
        <v>112.0</v>
      </c>
      <c r="D272" s="15" t="s">
        <v>21812</v>
      </c>
      <c r="E272" s="15" t="s">
        <v>8208</v>
      </c>
    </row>
    <row r="273">
      <c r="A273" s="15">
        <v>147.0</v>
      </c>
      <c r="B273" s="15" t="s">
        <v>8405</v>
      </c>
      <c r="C273" s="15">
        <v>113.0</v>
      </c>
      <c r="D273" s="15" t="s">
        <v>21813</v>
      </c>
      <c r="E273" s="15" t="s">
        <v>8210</v>
      </c>
    </row>
    <row r="274">
      <c r="A274" s="15">
        <v>149.0</v>
      </c>
      <c r="B274" s="15" t="s">
        <v>8405</v>
      </c>
      <c r="C274" s="15">
        <v>115.0</v>
      </c>
      <c r="D274" s="15" t="s">
        <v>21814</v>
      </c>
      <c r="E274" s="15" t="s">
        <v>8212</v>
      </c>
    </row>
    <row r="275">
      <c r="A275" s="15">
        <v>149.0</v>
      </c>
      <c r="B275" s="15" t="s">
        <v>8405</v>
      </c>
      <c r="C275" s="15">
        <v>115.0</v>
      </c>
      <c r="D275" s="15" t="s">
        <v>21815</v>
      </c>
      <c r="E275" s="15" t="s">
        <v>8214</v>
      </c>
    </row>
    <row r="276">
      <c r="A276" s="15">
        <v>149.0</v>
      </c>
      <c r="B276" s="15" t="s">
        <v>8405</v>
      </c>
      <c r="C276" s="15">
        <v>115.0</v>
      </c>
      <c r="D276" s="15" t="s">
        <v>21816</v>
      </c>
      <c r="E276" s="15" t="s">
        <v>8216</v>
      </c>
    </row>
    <row r="277">
      <c r="A277" s="15">
        <v>150.0</v>
      </c>
      <c r="B277" s="15" t="s">
        <v>8405</v>
      </c>
      <c r="C277" s="15">
        <v>116.0</v>
      </c>
      <c r="D277" s="15" t="s">
        <v>21817</v>
      </c>
      <c r="E277" s="15" t="s">
        <v>8218</v>
      </c>
    </row>
    <row r="278">
      <c r="A278" s="15">
        <v>151.0</v>
      </c>
      <c r="B278" s="15" t="s">
        <v>8405</v>
      </c>
      <c r="C278" s="15">
        <v>117.0</v>
      </c>
      <c r="D278" s="15" t="s">
        <v>21818</v>
      </c>
      <c r="E278" s="15" t="s">
        <v>8220</v>
      </c>
    </row>
    <row r="279">
      <c r="A279" s="15">
        <v>152.0</v>
      </c>
      <c r="B279" s="15" t="s">
        <v>8405</v>
      </c>
      <c r="C279" s="15">
        <v>118.0</v>
      </c>
      <c r="D279" s="15" t="s">
        <v>21819</v>
      </c>
      <c r="E279" s="15" t="s">
        <v>8222</v>
      </c>
    </row>
    <row r="280">
      <c r="A280" s="15">
        <v>153.0</v>
      </c>
      <c r="B280" s="15" t="s">
        <v>8405</v>
      </c>
      <c r="C280" s="15">
        <v>119.0</v>
      </c>
      <c r="D280" s="15" t="s">
        <v>21820</v>
      </c>
      <c r="E280" s="15" t="s">
        <v>8224</v>
      </c>
    </row>
    <row r="281">
      <c r="A281" s="15">
        <v>154.0</v>
      </c>
      <c r="B281" s="15" t="s">
        <v>8405</v>
      </c>
      <c r="C281" s="15">
        <v>120.0</v>
      </c>
      <c r="D281" s="15" t="s">
        <v>21821</v>
      </c>
      <c r="E281" s="15" t="s">
        <v>8226</v>
      </c>
    </row>
    <row r="282">
      <c r="A282" s="15">
        <v>155.0</v>
      </c>
      <c r="B282" s="15" t="s">
        <v>8405</v>
      </c>
      <c r="C282" s="15">
        <v>121.0</v>
      </c>
      <c r="D282" s="15" t="s">
        <v>21822</v>
      </c>
      <c r="E282" s="15" t="s">
        <v>8228</v>
      </c>
    </row>
    <row r="283">
      <c r="A283" s="15">
        <v>155.0</v>
      </c>
      <c r="B283" s="15" t="s">
        <v>8405</v>
      </c>
      <c r="C283" s="15">
        <v>121.0</v>
      </c>
      <c r="D283" s="15" t="s">
        <v>21823</v>
      </c>
      <c r="E283" s="15" t="s">
        <v>8230</v>
      </c>
    </row>
    <row r="284">
      <c r="A284" s="15">
        <v>156.0</v>
      </c>
      <c r="B284" s="15" t="s">
        <v>8405</v>
      </c>
      <c r="C284" s="15">
        <v>122.0</v>
      </c>
      <c r="D284" s="15" t="s">
        <v>21824</v>
      </c>
      <c r="E284" s="15" t="s">
        <v>8232</v>
      </c>
    </row>
    <row r="285">
      <c r="A285" s="15">
        <v>156.0</v>
      </c>
      <c r="B285" s="15" t="s">
        <v>8405</v>
      </c>
      <c r="C285" s="15">
        <v>122.0</v>
      </c>
      <c r="D285" s="15" t="s">
        <v>21825</v>
      </c>
      <c r="E285" s="15" t="s">
        <v>8234</v>
      </c>
    </row>
    <row r="286">
      <c r="A286" s="15">
        <v>156.0</v>
      </c>
      <c r="B286" s="15" t="s">
        <v>8405</v>
      </c>
      <c r="C286" s="15">
        <v>122.0</v>
      </c>
      <c r="D286" s="15" t="s">
        <v>21826</v>
      </c>
      <c r="E286" s="15" t="s">
        <v>8236</v>
      </c>
    </row>
    <row r="287">
      <c r="A287" s="15">
        <v>157.0</v>
      </c>
      <c r="B287" s="15" t="s">
        <v>8405</v>
      </c>
      <c r="C287" s="15">
        <v>123.0</v>
      </c>
      <c r="D287" s="15" t="s">
        <v>21827</v>
      </c>
      <c r="E287" s="15" t="s">
        <v>8238</v>
      </c>
    </row>
    <row r="288">
      <c r="A288" s="15">
        <v>158.0</v>
      </c>
      <c r="B288" s="15" t="s">
        <v>8405</v>
      </c>
      <c r="C288" s="15">
        <v>124.0</v>
      </c>
      <c r="D288" s="15" t="s">
        <v>21828</v>
      </c>
      <c r="E288" s="15" t="s">
        <v>8240</v>
      </c>
    </row>
    <row r="289">
      <c r="A289" s="15">
        <v>158.0</v>
      </c>
      <c r="B289" s="15" t="s">
        <v>8405</v>
      </c>
      <c r="C289" s="15">
        <v>124.0</v>
      </c>
      <c r="D289" s="15" t="s">
        <v>21829</v>
      </c>
      <c r="E289" s="15" t="s">
        <v>8242</v>
      </c>
    </row>
    <row r="290">
      <c r="A290" s="15">
        <v>159.0</v>
      </c>
      <c r="B290" s="15" t="s">
        <v>8405</v>
      </c>
      <c r="C290" s="15">
        <v>125.0</v>
      </c>
      <c r="D290" s="15" t="s">
        <v>21830</v>
      </c>
      <c r="E290" s="15" t="s">
        <v>8244</v>
      </c>
    </row>
    <row r="291">
      <c r="A291" s="15">
        <v>159.0</v>
      </c>
      <c r="B291" s="15" t="s">
        <v>8405</v>
      </c>
      <c r="C291" s="15">
        <v>125.0</v>
      </c>
      <c r="D291" s="15" t="s">
        <v>21831</v>
      </c>
      <c r="E291" s="15" t="s">
        <v>8246</v>
      </c>
    </row>
    <row r="292">
      <c r="A292" s="15">
        <v>160.0</v>
      </c>
      <c r="B292" s="15" t="s">
        <v>8405</v>
      </c>
      <c r="C292" s="15">
        <v>126.0</v>
      </c>
      <c r="D292" s="15" t="s">
        <v>21832</v>
      </c>
      <c r="E292" s="15" t="s">
        <v>8250</v>
      </c>
    </row>
    <row r="293">
      <c r="A293" s="15">
        <v>160.0</v>
      </c>
      <c r="B293" s="15" t="s">
        <v>8405</v>
      </c>
      <c r="C293" s="15">
        <v>126.0</v>
      </c>
      <c r="D293" s="15" t="s">
        <v>21833</v>
      </c>
      <c r="E293" s="15" t="s">
        <v>8252</v>
      </c>
    </row>
    <row r="294">
      <c r="A294" s="15">
        <v>160.0</v>
      </c>
      <c r="B294" s="15" t="s">
        <v>8405</v>
      </c>
      <c r="C294" s="15">
        <v>126.0</v>
      </c>
      <c r="D294" s="15" t="s">
        <v>21834</v>
      </c>
      <c r="E294" s="15" t="s">
        <v>8254</v>
      </c>
    </row>
    <row r="295">
      <c r="A295" s="15">
        <v>160.0</v>
      </c>
      <c r="B295" s="15" t="s">
        <v>8405</v>
      </c>
      <c r="C295" s="15">
        <v>126.0</v>
      </c>
      <c r="D295" s="15" t="s">
        <v>21835</v>
      </c>
      <c r="E295" s="15" t="s">
        <v>8248</v>
      </c>
    </row>
    <row r="296">
      <c r="A296" s="15">
        <v>160.0</v>
      </c>
      <c r="B296" s="15" t="s">
        <v>8405</v>
      </c>
      <c r="C296" s="15">
        <v>126.0</v>
      </c>
      <c r="D296" s="15" t="s">
        <v>21836</v>
      </c>
      <c r="E296" s="15" t="s">
        <v>8256</v>
      </c>
    </row>
    <row r="297">
      <c r="A297" s="15">
        <v>160.0</v>
      </c>
      <c r="B297" s="15" t="s">
        <v>8405</v>
      </c>
      <c r="C297" s="15">
        <v>126.0</v>
      </c>
      <c r="D297" s="15" t="s">
        <v>21837</v>
      </c>
      <c r="E297" s="15" t="s">
        <v>8258</v>
      </c>
    </row>
    <row r="298">
      <c r="A298" s="15">
        <v>160.0</v>
      </c>
      <c r="B298" s="15" t="s">
        <v>8405</v>
      </c>
      <c r="C298" s="15">
        <v>126.0</v>
      </c>
      <c r="D298" s="15" t="s">
        <v>21838</v>
      </c>
      <c r="E298" s="15" t="s">
        <v>8260</v>
      </c>
    </row>
    <row r="299">
      <c r="A299" s="15">
        <v>161.0</v>
      </c>
      <c r="B299" s="15" t="s">
        <v>8405</v>
      </c>
      <c r="C299" s="15">
        <v>127.0</v>
      </c>
      <c r="D299" s="15" t="s">
        <v>21839</v>
      </c>
      <c r="E299" s="15" t="s">
        <v>8262</v>
      </c>
    </row>
    <row r="300">
      <c r="A300" s="15">
        <v>161.0</v>
      </c>
      <c r="B300" s="15" t="s">
        <v>8405</v>
      </c>
      <c r="C300" s="15">
        <v>127.0</v>
      </c>
      <c r="D300" s="15" t="s">
        <v>21840</v>
      </c>
      <c r="E300" s="15" t="s">
        <v>8264</v>
      </c>
    </row>
    <row r="301">
      <c r="A301" s="15">
        <v>161.0</v>
      </c>
      <c r="B301" s="15" t="s">
        <v>8405</v>
      </c>
      <c r="C301" s="15">
        <v>127.0</v>
      </c>
      <c r="D301" s="15" t="s">
        <v>21841</v>
      </c>
      <c r="E301" s="15" t="s">
        <v>8266</v>
      </c>
    </row>
    <row r="302">
      <c r="A302" s="15">
        <v>161.0</v>
      </c>
      <c r="B302" s="15" t="s">
        <v>8405</v>
      </c>
      <c r="C302" s="15">
        <v>127.0</v>
      </c>
      <c r="D302" s="15" t="s">
        <v>21842</v>
      </c>
      <c r="E302" s="15" t="s">
        <v>8268</v>
      </c>
    </row>
    <row r="303">
      <c r="A303" s="15">
        <v>161.0</v>
      </c>
      <c r="B303" s="15" t="s">
        <v>8405</v>
      </c>
      <c r="C303" s="15">
        <v>127.0</v>
      </c>
      <c r="D303" s="15" t="s">
        <v>21843</v>
      </c>
      <c r="E303" s="15" t="s">
        <v>8270</v>
      </c>
    </row>
    <row r="304">
      <c r="A304" s="15">
        <v>161.0</v>
      </c>
      <c r="B304" s="15" t="s">
        <v>8405</v>
      </c>
      <c r="C304" s="15">
        <v>127.0</v>
      </c>
      <c r="D304" s="15" t="s">
        <v>21844</v>
      </c>
      <c r="E304" s="15" t="s">
        <v>8272</v>
      </c>
    </row>
    <row r="305">
      <c r="A305" s="15">
        <v>162.0</v>
      </c>
      <c r="B305" s="15" t="s">
        <v>8405</v>
      </c>
      <c r="C305" s="15">
        <v>128.0</v>
      </c>
      <c r="D305" s="15" t="s">
        <v>21845</v>
      </c>
      <c r="E305" s="15" t="s">
        <v>8274</v>
      </c>
    </row>
    <row r="306">
      <c r="A306" s="15">
        <v>162.0</v>
      </c>
      <c r="B306" s="15" t="s">
        <v>8405</v>
      </c>
      <c r="C306" s="15">
        <v>128.0</v>
      </c>
      <c r="D306" s="15" t="s">
        <v>21846</v>
      </c>
      <c r="E306" s="15" t="s">
        <v>8276</v>
      </c>
    </row>
    <row r="307">
      <c r="A307" s="15">
        <v>163.0</v>
      </c>
      <c r="B307" s="15" t="s">
        <v>8405</v>
      </c>
      <c r="C307" s="15">
        <v>129.0</v>
      </c>
      <c r="D307" s="15" t="s">
        <v>21847</v>
      </c>
      <c r="E307" s="15" t="s">
        <v>8278</v>
      </c>
    </row>
    <row r="308">
      <c r="A308" s="15">
        <v>163.0</v>
      </c>
      <c r="B308" s="15" t="s">
        <v>8405</v>
      </c>
      <c r="C308" s="15">
        <v>129.0</v>
      </c>
      <c r="D308" s="15" t="s">
        <v>21848</v>
      </c>
      <c r="E308" s="15" t="s">
        <v>8280</v>
      </c>
    </row>
    <row r="309">
      <c r="A309" s="15">
        <v>164.0</v>
      </c>
      <c r="B309" s="15" t="s">
        <v>8405</v>
      </c>
      <c r="C309" s="15">
        <v>130.0</v>
      </c>
      <c r="D309" s="15" t="s">
        <v>21849</v>
      </c>
      <c r="E309" s="15" t="s">
        <v>8282</v>
      </c>
    </row>
    <row r="310">
      <c r="A310" s="15">
        <v>165.0</v>
      </c>
      <c r="B310" s="15" t="s">
        <v>8405</v>
      </c>
      <c r="C310" s="15">
        <v>131.0</v>
      </c>
      <c r="D310" s="15" t="s">
        <v>21850</v>
      </c>
      <c r="E310" s="15" t="s">
        <v>8284</v>
      </c>
    </row>
    <row r="311">
      <c r="A311" s="15">
        <v>165.0</v>
      </c>
      <c r="B311" s="15" t="s">
        <v>8405</v>
      </c>
      <c r="C311" s="15">
        <v>131.0</v>
      </c>
      <c r="D311" s="15" t="s">
        <v>21851</v>
      </c>
      <c r="E311" s="15" t="s">
        <v>8286</v>
      </c>
    </row>
    <row r="312">
      <c r="A312" s="15">
        <v>166.0</v>
      </c>
      <c r="B312" s="15" t="s">
        <v>8405</v>
      </c>
      <c r="C312" s="15">
        <v>132.0</v>
      </c>
      <c r="D312" s="15" t="s">
        <v>21852</v>
      </c>
      <c r="E312" s="15" t="s">
        <v>8288</v>
      </c>
    </row>
    <row r="313">
      <c r="A313" s="15">
        <v>166.0</v>
      </c>
      <c r="B313" s="15" t="s">
        <v>8405</v>
      </c>
      <c r="C313" s="15">
        <v>132.0</v>
      </c>
      <c r="D313" s="15" t="s">
        <v>21853</v>
      </c>
      <c r="E313" s="15" t="s">
        <v>8290</v>
      </c>
    </row>
    <row r="314">
      <c r="A314" s="15">
        <v>167.0</v>
      </c>
      <c r="B314" s="15" t="s">
        <v>8405</v>
      </c>
      <c r="C314" s="15">
        <v>133.0</v>
      </c>
      <c r="D314" s="15" t="s">
        <v>21854</v>
      </c>
      <c r="E314" s="15" t="s">
        <v>8292</v>
      </c>
    </row>
    <row r="315">
      <c r="A315" s="15">
        <v>167.0</v>
      </c>
      <c r="B315" s="15" t="s">
        <v>8405</v>
      </c>
      <c r="C315" s="15">
        <v>133.0</v>
      </c>
      <c r="D315" s="15" t="s">
        <v>21855</v>
      </c>
      <c r="E315" s="15" t="s">
        <v>8294</v>
      </c>
    </row>
    <row r="316">
      <c r="A316" s="15">
        <v>167.0</v>
      </c>
      <c r="B316" s="15" t="s">
        <v>8405</v>
      </c>
      <c r="C316" s="15">
        <v>133.0</v>
      </c>
      <c r="D316" s="15" t="s">
        <v>21856</v>
      </c>
      <c r="E316" s="15" t="s">
        <v>8548</v>
      </c>
    </row>
    <row r="317">
      <c r="A317" s="15">
        <v>168.0</v>
      </c>
      <c r="B317" s="15" t="s">
        <v>8405</v>
      </c>
      <c r="C317" s="15">
        <v>134.0</v>
      </c>
      <c r="D317" s="15" t="s">
        <v>21857</v>
      </c>
      <c r="E317" s="15" t="s">
        <v>8298</v>
      </c>
    </row>
    <row r="318">
      <c r="A318" s="15">
        <v>168.0</v>
      </c>
      <c r="B318" s="15" t="s">
        <v>8405</v>
      </c>
      <c r="C318" s="15">
        <v>134.0</v>
      </c>
      <c r="D318" s="15" t="s">
        <v>21858</v>
      </c>
      <c r="E318" s="15" t="s">
        <v>8300</v>
      </c>
    </row>
    <row r="319">
      <c r="A319" s="15">
        <v>168.0</v>
      </c>
      <c r="B319" s="15" t="s">
        <v>8405</v>
      </c>
      <c r="C319" s="15">
        <v>134.0</v>
      </c>
      <c r="D319" s="15" t="s">
        <v>21859</v>
      </c>
      <c r="E319" s="15" t="s">
        <v>8302</v>
      </c>
    </row>
    <row r="320">
      <c r="A320" s="15">
        <v>169.0</v>
      </c>
      <c r="B320" s="15" t="s">
        <v>8405</v>
      </c>
      <c r="C320" s="15">
        <v>135.0</v>
      </c>
      <c r="D320" s="15" t="s">
        <v>21860</v>
      </c>
      <c r="E320" s="15" t="s">
        <v>8296</v>
      </c>
    </row>
    <row r="321">
      <c r="A321" s="15">
        <v>169.0</v>
      </c>
      <c r="B321" s="15" t="s">
        <v>8405</v>
      </c>
      <c r="C321" s="15">
        <v>135.0</v>
      </c>
      <c r="D321" s="15" t="s">
        <v>21861</v>
      </c>
      <c r="E321" s="15" t="s">
        <v>8305</v>
      </c>
    </row>
    <row r="322">
      <c r="A322" s="15">
        <v>169.0</v>
      </c>
      <c r="B322" s="15" t="s">
        <v>8405</v>
      </c>
      <c r="C322" s="15">
        <v>135.0</v>
      </c>
      <c r="D322" s="15" t="s">
        <v>21862</v>
      </c>
      <c r="E322" s="15" t="s">
        <v>8307</v>
      </c>
    </row>
    <row r="323">
      <c r="A323" s="15">
        <v>170.0</v>
      </c>
      <c r="B323" s="15" t="s">
        <v>8405</v>
      </c>
      <c r="C323" s="15">
        <v>136.0</v>
      </c>
      <c r="D323" s="15" t="s">
        <v>21863</v>
      </c>
      <c r="E323" s="15" t="s">
        <v>8309</v>
      </c>
    </row>
    <row r="324">
      <c r="A324" s="15">
        <v>170.0</v>
      </c>
      <c r="B324" s="15" t="s">
        <v>8405</v>
      </c>
      <c r="C324" s="15">
        <v>136.0</v>
      </c>
      <c r="D324" s="15" t="s">
        <v>21864</v>
      </c>
      <c r="E324" s="15" t="s">
        <v>8311</v>
      </c>
    </row>
    <row r="325">
      <c r="A325" s="15">
        <v>170.0</v>
      </c>
      <c r="B325" s="15" t="s">
        <v>8405</v>
      </c>
      <c r="C325" s="15">
        <v>136.0</v>
      </c>
      <c r="D325" s="15" t="s">
        <v>21865</v>
      </c>
      <c r="E325" s="15" t="s">
        <v>8313</v>
      </c>
    </row>
    <row r="326">
      <c r="A326" s="15">
        <v>170.0</v>
      </c>
      <c r="B326" s="15" t="s">
        <v>8405</v>
      </c>
      <c r="C326" s="15">
        <v>136.0</v>
      </c>
      <c r="D326" s="15" t="s">
        <v>21866</v>
      </c>
      <c r="E326" s="15" t="s">
        <v>8315</v>
      </c>
    </row>
    <row r="327">
      <c r="A327" s="15">
        <v>171.0</v>
      </c>
      <c r="B327" s="15" t="s">
        <v>8405</v>
      </c>
      <c r="C327" s="15">
        <v>137.0</v>
      </c>
      <c r="D327" s="15" t="s">
        <v>21867</v>
      </c>
      <c r="E327" s="15" t="s">
        <v>8317</v>
      </c>
    </row>
    <row r="328">
      <c r="A328" s="15">
        <v>171.0</v>
      </c>
      <c r="B328" s="15" t="s">
        <v>8405</v>
      </c>
      <c r="C328" s="15">
        <v>137.0</v>
      </c>
      <c r="D328" s="15" t="s">
        <v>21868</v>
      </c>
      <c r="E328" s="15" t="s">
        <v>8319</v>
      </c>
    </row>
    <row r="329">
      <c r="A329" s="15">
        <v>172.0</v>
      </c>
      <c r="B329" s="15" t="s">
        <v>8405</v>
      </c>
      <c r="C329" s="15">
        <v>138.0</v>
      </c>
      <c r="D329" s="15" t="s">
        <v>21869</v>
      </c>
      <c r="E329" s="15" t="s">
        <v>8321</v>
      </c>
    </row>
    <row r="330">
      <c r="A330" s="15">
        <v>172.0</v>
      </c>
      <c r="B330" s="15" t="s">
        <v>8405</v>
      </c>
      <c r="C330" s="15">
        <v>138.0</v>
      </c>
      <c r="D330" s="15" t="s">
        <v>21870</v>
      </c>
      <c r="E330" s="15" t="s">
        <v>8323</v>
      </c>
    </row>
    <row r="331">
      <c r="A331" s="15">
        <v>172.0</v>
      </c>
      <c r="B331" s="15" t="s">
        <v>8405</v>
      </c>
      <c r="C331" s="15">
        <v>138.0</v>
      </c>
      <c r="D331" s="15" t="s">
        <v>21871</v>
      </c>
      <c r="E331" s="15" t="s">
        <v>8325</v>
      </c>
    </row>
    <row r="332">
      <c r="A332" s="15">
        <v>172.0</v>
      </c>
      <c r="B332" s="15" t="s">
        <v>8405</v>
      </c>
      <c r="C332" s="15">
        <v>138.0</v>
      </c>
      <c r="D332" s="15" t="s">
        <v>21872</v>
      </c>
      <c r="E332" s="15" t="s">
        <v>8327</v>
      </c>
    </row>
    <row r="333">
      <c r="A333" s="15">
        <v>173.0</v>
      </c>
      <c r="B333" s="15" t="s">
        <v>8405</v>
      </c>
      <c r="C333" s="15">
        <v>139.0</v>
      </c>
      <c r="D333" s="15" t="s">
        <v>21873</v>
      </c>
      <c r="E333" s="15" t="s">
        <v>8329</v>
      </c>
    </row>
    <row r="334">
      <c r="A334" s="15">
        <v>173.0</v>
      </c>
      <c r="B334" s="15" t="s">
        <v>8405</v>
      </c>
      <c r="C334" s="15">
        <v>139.0</v>
      </c>
      <c r="D334" s="15" t="s">
        <v>21874</v>
      </c>
      <c r="E334" s="15" t="s">
        <v>8331</v>
      </c>
    </row>
    <row r="335">
      <c r="A335" s="15">
        <v>174.0</v>
      </c>
      <c r="B335" s="15" t="s">
        <v>8405</v>
      </c>
      <c r="C335" s="15">
        <v>140.0</v>
      </c>
      <c r="D335" s="15" t="s">
        <v>21875</v>
      </c>
      <c r="E335" s="15" t="s">
        <v>8333</v>
      </c>
    </row>
    <row r="336">
      <c r="A336" s="15">
        <v>175.0</v>
      </c>
      <c r="B336" s="15" t="s">
        <v>8405</v>
      </c>
      <c r="C336" s="15">
        <v>141.0</v>
      </c>
      <c r="D336" s="15" t="s">
        <v>21876</v>
      </c>
      <c r="E336" s="15" t="s">
        <v>8335</v>
      </c>
    </row>
    <row r="337">
      <c r="A337" s="15">
        <v>175.0</v>
      </c>
      <c r="B337" s="15" t="s">
        <v>8405</v>
      </c>
      <c r="C337" s="15">
        <v>141.0</v>
      </c>
      <c r="D337" s="15" t="s">
        <v>21877</v>
      </c>
      <c r="E337" s="15" t="s">
        <v>8337</v>
      </c>
    </row>
    <row r="338">
      <c r="A338" s="15">
        <v>176.0</v>
      </c>
      <c r="B338" s="15" t="s">
        <v>8405</v>
      </c>
      <c r="C338" s="15">
        <v>142.0</v>
      </c>
      <c r="D338" s="15" t="s">
        <v>21878</v>
      </c>
      <c r="E338" s="15" t="s">
        <v>8339</v>
      </c>
    </row>
    <row r="339">
      <c r="A339" s="15">
        <v>176.0</v>
      </c>
      <c r="B339" s="15" t="s">
        <v>8405</v>
      </c>
      <c r="C339" s="15">
        <v>142.0</v>
      </c>
      <c r="D339" s="15" t="s">
        <v>21879</v>
      </c>
      <c r="E339" s="15" t="s">
        <v>8341</v>
      </c>
    </row>
    <row r="340">
      <c r="A340" s="15">
        <v>176.0</v>
      </c>
      <c r="B340" s="15" t="s">
        <v>8405</v>
      </c>
      <c r="C340" s="15">
        <v>142.0</v>
      </c>
      <c r="D340" s="15" t="s">
        <v>21880</v>
      </c>
      <c r="E340" s="15" t="s">
        <v>8343</v>
      </c>
    </row>
    <row r="341">
      <c r="A341" s="15">
        <v>177.0</v>
      </c>
      <c r="B341" s="15" t="s">
        <v>8405</v>
      </c>
      <c r="C341" s="15">
        <v>143.0</v>
      </c>
      <c r="D341" s="15" t="s">
        <v>21881</v>
      </c>
      <c r="E341" s="15" t="s">
        <v>8345</v>
      </c>
    </row>
    <row r="342">
      <c r="A342" s="15">
        <v>177.0</v>
      </c>
      <c r="B342" s="15" t="s">
        <v>8405</v>
      </c>
      <c r="C342" s="15">
        <v>143.0</v>
      </c>
      <c r="D342" s="15" t="s">
        <v>21882</v>
      </c>
      <c r="E342" s="15" t="s">
        <v>8347</v>
      </c>
    </row>
    <row r="343">
      <c r="A343" s="15">
        <v>177.0</v>
      </c>
      <c r="B343" s="15" t="s">
        <v>8405</v>
      </c>
      <c r="C343" s="15">
        <v>143.0</v>
      </c>
      <c r="D343" s="15" t="s">
        <v>21883</v>
      </c>
      <c r="E343" s="15" t="s">
        <v>8576</v>
      </c>
    </row>
    <row r="344">
      <c r="A344" s="15">
        <v>178.0</v>
      </c>
      <c r="B344" s="15" t="s">
        <v>8405</v>
      </c>
      <c r="C344" s="15">
        <v>144.0</v>
      </c>
      <c r="D344" s="15" t="s">
        <v>21884</v>
      </c>
      <c r="E344" s="15" t="s">
        <v>8351</v>
      </c>
    </row>
    <row r="345">
      <c r="A345" s="15">
        <v>178.0</v>
      </c>
      <c r="B345" s="15" t="s">
        <v>8405</v>
      </c>
      <c r="C345" s="15">
        <v>144.0</v>
      </c>
      <c r="D345" s="15" t="s">
        <v>21885</v>
      </c>
      <c r="E345" s="15" t="s">
        <v>8579</v>
      </c>
    </row>
    <row r="346">
      <c r="A346" s="15">
        <v>179.0</v>
      </c>
      <c r="B346" s="15" t="s">
        <v>8405</v>
      </c>
      <c r="C346" s="15">
        <v>145.0</v>
      </c>
      <c r="D346" s="15" t="s">
        <v>21886</v>
      </c>
      <c r="E346" s="15" t="s">
        <v>8355</v>
      </c>
    </row>
    <row r="347">
      <c r="A347" s="15">
        <v>179.0</v>
      </c>
      <c r="B347" s="15" t="s">
        <v>8405</v>
      </c>
      <c r="C347" s="15">
        <v>145.0</v>
      </c>
      <c r="D347" s="15" t="s">
        <v>21887</v>
      </c>
      <c r="E347" s="15" t="s">
        <v>8357</v>
      </c>
    </row>
    <row r="348">
      <c r="A348" s="15">
        <v>179.0</v>
      </c>
      <c r="B348" s="15" t="s">
        <v>8405</v>
      </c>
      <c r="C348" s="15">
        <v>145.0</v>
      </c>
      <c r="D348" s="15" t="s">
        <v>21888</v>
      </c>
      <c r="E348" s="15" t="s">
        <v>8359</v>
      </c>
    </row>
    <row r="349">
      <c r="A349" s="15">
        <v>180.0</v>
      </c>
      <c r="B349" s="15" t="s">
        <v>8405</v>
      </c>
      <c r="C349" s="15">
        <v>146.0</v>
      </c>
      <c r="D349" s="15" t="s">
        <v>21889</v>
      </c>
      <c r="E349" s="15" t="s">
        <v>8361</v>
      </c>
    </row>
    <row r="350">
      <c r="A350" s="15">
        <v>180.0</v>
      </c>
      <c r="B350" s="15" t="s">
        <v>8405</v>
      </c>
      <c r="C350" s="15">
        <v>146.0</v>
      </c>
      <c r="D350" s="15" t="s">
        <v>21890</v>
      </c>
      <c r="E350" s="15" t="s">
        <v>8363</v>
      </c>
    </row>
    <row r="351">
      <c r="A351" s="15">
        <v>180.0</v>
      </c>
      <c r="B351" s="15" t="s">
        <v>8405</v>
      </c>
      <c r="C351" s="15">
        <v>146.0</v>
      </c>
      <c r="D351" s="15" t="s">
        <v>21891</v>
      </c>
      <c r="E351" s="15" t="s">
        <v>8365</v>
      </c>
    </row>
    <row r="352">
      <c r="A352" s="15">
        <v>180.0</v>
      </c>
      <c r="B352" s="15" t="s">
        <v>8405</v>
      </c>
      <c r="C352" s="15">
        <v>146.0</v>
      </c>
      <c r="D352" s="15" t="s">
        <v>21892</v>
      </c>
      <c r="E352" s="15" t="s">
        <v>8367</v>
      </c>
    </row>
    <row r="353">
      <c r="A353" s="15">
        <v>180.0</v>
      </c>
      <c r="B353" s="15" t="s">
        <v>8405</v>
      </c>
      <c r="C353" s="15">
        <v>146.0</v>
      </c>
      <c r="D353" s="15" t="s">
        <v>21893</v>
      </c>
      <c r="E353" s="15" t="s">
        <v>8369</v>
      </c>
    </row>
    <row r="354">
      <c r="A354" s="15">
        <v>181.0</v>
      </c>
      <c r="B354" s="15" t="s">
        <v>8405</v>
      </c>
      <c r="C354" s="15">
        <v>147.0</v>
      </c>
      <c r="D354" s="15" t="s">
        <v>21894</v>
      </c>
      <c r="E354" s="15" t="s">
        <v>8371</v>
      </c>
    </row>
    <row r="355">
      <c r="A355" s="15">
        <v>181.0</v>
      </c>
      <c r="B355" s="15" t="s">
        <v>8405</v>
      </c>
      <c r="C355" s="15">
        <v>147.0</v>
      </c>
      <c r="D355" s="15" t="s">
        <v>21895</v>
      </c>
      <c r="E355" s="15" t="s">
        <v>8373</v>
      </c>
    </row>
    <row r="356">
      <c r="A356" s="15">
        <v>181.0</v>
      </c>
      <c r="B356" s="15" t="s">
        <v>8405</v>
      </c>
      <c r="C356" s="15">
        <v>147.0</v>
      </c>
      <c r="D356" s="15" t="s">
        <v>21896</v>
      </c>
      <c r="E356" s="15" t="s">
        <v>8375</v>
      </c>
    </row>
    <row r="357">
      <c r="A357" s="15">
        <v>182.0</v>
      </c>
      <c r="B357" s="15" t="s">
        <v>8405</v>
      </c>
      <c r="C357" s="15">
        <v>148.0</v>
      </c>
      <c r="D357" s="15" t="s">
        <v>21897</v>
      </c>
      <c r="E357" s="15" t="s">
        <v>8377</v>
      </c>
    </row>
    <row r="358">
      <c r="A358" s="15">
        <v>182.0</v>
      </c>
      <c r="B358" s="15" t="s">
        <v>8405</v>
      </c>
      <c r="C358" s="15">
        <v>148.0</v>
      </c>
      <c r="D358" s="15" t="s">
        <v>21898</v>
      </c>
      <c r="E358" s="15" t="s">
        <v>8379</v>
      </c>
    </row>
    <row r="359">
      <c r="A359" s="15">
        <v>182.0</v>
      </c>
      <c r="B359" s="15" t="s">
        <v>8405</v>
      </c>
      <c r="C359" s="15">
        <v>148.0</v>
      </c>
      <c r="D359" s="15" t="s">
        <v>21899</v>
      </c>
      <c r="E359" s="15" t="s">
        <v>8381</v>
      </c>
    </row>
    <row r="360">
      <c r="A360" s="15">
        <v>182.0</v>
      </c>
      <c r="B360" s="15" t="s">
        <v>8405</v>
      </c>
      <c r="C360" s="15">
        <v>148.0</v>
      </c>
      <c r="D360" s="15" t="s">
        <v>21900</v>
      </c>
      <c r="E360" s="15" t="s">
        <v>8595</v>
      </c>
    </row>
    <row r="361">
      <c r="A361" s="15">
        <v>183.0</v>
      </c>
      <c r="B361" s="15" t="s">
        <v>8405</v>
      </c>
      <c r="C361" s="15">
        <v>149.0</v>
      </c>
      <c r="D361" s="15" t="s">
        <v>21901</v>
      </c>
      <c r="E361" s="15" t="s">
        <v>8597</v>
      </c>
    </row>
    <row r="362">
      <c r="A362" s="15">
        <v>183.0</v>
      </c>
      <c r="B362" s="15" t="s">
        <v>8405</v>
      </c>
      <c r="C362" s="15">
        <v>149.0</v>
      </c>
      <c r="D362" s="15" t="s">
        <v>21902</v>
      </c>
      <c r="E362" s="15" t="s">
        <v>8386</v>
      </c>
    </row>
    <row r="363">
      <c r="A363" s="15">
        <v>183.0</v>
      </c>
      <c r="B363" s="15" t="s">
        <v>8405</v>
      </c>
      <c r="C363" s="15">
        <v>149.0</v>
      </c>
      <c r="D363" s="15" t="s">
        <v>21903</v>
      </c>
      <c r="E363" s="15" t="s">
        <v>8388</v>
      </c>
    </row>
    <row r="364">
      <c r="A364" s="15">
        <v>184.0</v>
      </c>
      <c r="B364" s="15" t="s">
        <v>8405</v>
      </c>
      <c r="C364" s="15">
        <v>150.0</v>
      </c>
      <c r="D364" s="15" t="s">
        <v>21904</v>
      </c>
      <c r="E364" s="15" t="s">
        <v>8390</v>
      </c>
    </row>
    <row r="365">
      <c r="A365" s="15">
        <v>185.0</v>
      </c>
      <c r="B365" s="15" t="s">
        <v>8405</v>
      </c>
      <c r="C365" s="15">
        <v>151.0</v>
      </c>
      <c r="D365" s="15" t="s">
        <v>21905</v>
      </c>
      <c r="E365" s="15" t="s">
        <v>8392</v>
      </c>
    </row>
    <row r="366">
      <c r="A366" s="15">
        <v>185.0</v>
      </c>
      <c r="B366" s="15" t="s">
        <v>8405</v>
      </c>
      <c r="C366" s="15">
        <v>151.0</v>
      </c>
      <c r="D366" s="15" t="s">
        <v>21906</v>
      </c>
      <c r="E366" s="15" t="s">
        <v>8394</v>
      </c>
    </row>
    <row r="367">
      <c r="A367" s="15">
        <v>186.0</v>
      </c>
      <c r="B367" s="15" t="s">
        <v>8405</v>
      </c>
      <c r="C367" s="15">
        <v>152.0</v>
      </c>
      <c r="D367" s="15" t="s">
        <v>21907</v>
      </c>
      <c r="E367" s="15" t="s">
        <v>8396</v>
      </c>
    </row>
    <row r="368">
      <c r="A368" s="15">
        <v>186.0</v>
      </c>
      <c r="B368" s="15" t="s">
        <v>8405</v>
      </c>
      <c r="C368" s="15">
        <v>152.0</v>
      </c>
      <c r="D368" s="15" t="s">
        <v>21908</v>
      </c>
      <c r="E368" s="15" t="s">
        <v>8398</v>
      </c>
    </row>
    <row r="369">
      <c r="A369" s="15">
        <v>187.0</v>
      </c>
      <c r="B369" s="15" t="s">
        <v>8405</v>
      </c>
      <c r="C369" s="15">
        <v>153.0</v>
      </c>
      <c r="D369" s="15" t="s">
        <v>21909</v>
      </c>
      <c r="E369" s="15" t="s">
        <v>8381</v>
      </c>
    </row>
    <row r="370">
      <c r="A370" s="15">
        <v>187.0</v>
      </c>
      <c r="B370" s="15" t="s">
        <v>8405</v>
      </c>
      <c r="C370" s="15">
        <v>153.0</v>
      </c>
      <c r="D370" s="15" t="s">
        <v>21910</v>
      </c>
      <c r="E370" s="15" t="s">
        <v>8404</v>
      </c>
    </row>
    <row r="371">
      <c r="A371" s="15">
        <v>188.0</v>
      </c>
      <c r="B371" s="15" t="s">
        <v>8405</v>
      </c>
      <c r="C371" s="15">
        <v>154.0</v>
      </c>
      <c r="D371" s="15" t="s">
        <v>21911</v>
      </c>
      <c r="E371" s="15" t="s">
        <v>8608</v>
      </c>
    </row>
    <row r="372">
      <c r="A372" s="15">
        <v>189.0</v>
      </c>
      <c r="B372" s="15" t="s">
        <v>8405</v>
      </c>
      <c r="C372" s="15">
        <v>155.0</v>
      </c>
      <c r="D372" s="15" t="s">
        <v>21912</v>
      </c>
      <c r="E372" s="15" t="s">
        <v>8610</v>
      </c>
    </row>
    <row r="373">
      <c r="A373" s="15">
        <v>189.0</v>
      </c>
      <c r="B373" s="15" t="s">
        <v>8405</v>
      </c>
      <c r="C373" s="15">
        <v>155.0</v>
      </c>
      <c r="D373" s="15" t="s">
        <v>21913</v>
      </c>
      <c r="E373" s="15" t="s">
        <v>8612</v>
      </c>
    </row>
    <row r="374">
      <c r="A374" s="15">
        <v>189.0</v>
      </c>
      <c r="B374" s="15" t="s">
        <v>8405</v>
      </c>
      <c r="C374" s="15">
        <v>155.0</v>
      </c>
      <c r="D374" s="15" t="s">
        <v>21914</v>
      </c>
      <c r="E374" s="15" t="s">
        <v>8614</v>
      </c>
    </row>
    <row r="375">
      <c r="A375" s="15">
        <v>190.0</v>
      </c>
      <c r="B375" s="15" t="s">
        <v>8405</v>
      </c>
      <c r="C375" s="15">
        <v>156.0</v>
      </c>
      <c r="D375" s="15" t="s">
        <v>21915</v>
      </c>
      <c r="E375" s="15" t="s">
        <v>8616</v>
      </c>
    </row>
    <row r="376">
      <c r="A376" s="15">
        <v>190.0</v>
      </c>
      <c r="B376" s="15" t="s">
        <v>8405</v>
      </c>
      <c r="C376" s="15">
        <v>156.0</v>
      </c>
      <c r="D376" s="15" t="s">
        <v>21916</v>
      </c>
      <c r="E376" s="15" t="s">
        <v>8618</v>
      </c>
    </row>
    <row r="377">
      <c r="A377" s="15">
        <v>191.0</v>
      </c>
      <c r="B377" s="15" t="s">
        <v>8405</v>
      </c>
      <c r="C377" s="15">
        <v>157.0</v>
      </c>
      <c r="D377" s="15" t="s">
        <v>21917</v>
      </c>
      <c r="E377" s="15" t="s">
        <v>8620</v>
      </c>
    </row>
    <row r="378">
      <c r="A378" s="15">
        <v>192.0</v>
      </c>
      <c r="B378" s="15" t="s">
        <v>8405</v>
      </c>
      <c r="C378" s="15">
        <v>158.0</v>
      </c>
      <c r="D378" s="15" t="s">
        <v>21918</v>
      </c>
      <c r="E378" s="15" t="s">
        <v>8622</v>
      </c>
    </row>
    <row r="379">
      <c r="A379" s="15">
        <v>193.0</v>
      </c>
      <c r="B379" s="15" t="s">
        <v>8405</v>
      </c>
      <c r="C379" s="15">
        <v>159.0</v>
      </c>
      <c r="D379" s="15" t="s">
        <v>21919</v>
      </c>
      <c r="E379" s="15" t="s">
        <v>8624</v>
      </c>
    </row>
    <row r="380">
      <c r="A380" s="15">
        <v>193.0</v>
      </c>
      <c r="B380" s="15" t="s">
        <v>8405</v>
      </c>
      <c r="C380" s="15">
        <v>159.0</v>
      </c>
      <c r="D380" s="15" t="s">
        <v>21920</v>
      </c>
      <c r="E380" s="15" t="s">
        <v>8626</v>
      </c>
    </row>
    <row r="381">
      <c r="A381" s="15">
        <v>193.0</v>
      </c>
      <c r="B381" s="15" t="s">
        <v>8405</v>
      </c>
      <c r="C381" s="15">
        <v>159.0</v>
      </c>
      <c r="D381" s="15" t="s">
        <v>21921</v>
      </c>
      <c r="E381" s="15" t="s">
        <v>8628</v>
      </c>
    </row>
    <row r="382">
      <c r="A382" s="15">
        <v>194.0</v>
      </c>
      <c r="B382" s="15" t="s">
        <v>8405</v>
      </c>
      <c r="C382" s="15">
        <v>160.0</v>
      </c>
      <c r="D382" s="15" t="s">
        <v>21922</v>
      </c>
      <c r="E382" s="15" t="s">
        <v>8630</v>
      </c>
    </row>
    <row r="383">
      <c r="A383" s="15">
        <v>195.0</v>
      </c>
      <c r="B383" s="15" t="s">
        <v>8405</v>
      </c>
      <c r="C383" s="15">
        <v>161.0</v>
      </c>
      <c r="D383" s="15" t="s">
        <v>21923</v>
      </c>
      <c r="E383" s="15" t="s">
        <v>8632</v>
      </c>
    </row>
    <row r="384">
      <c r="A384" s="15">
        <v>195.0</v>
      </c>
      <c r="B384" s="15" t="s">
        <v>8405</v>
      </c>
      <c r="C384" s="15">
        <v>161.0</v>
      </c>
      <c r="D384" s="15" t="s">
        <v>21924</v>
      </c>
      <c r="E384" s="15" t="s">
        <v>8634</v>
      </c>
    </row>
    <row r="385">
      <c r="A385" s="15">
        <v>196.0</v>
      </c>
      <c r="B385" s="15" t="s">
        <v>8405</v>
      </c>
      <c r="C385" s="15">
        <v>162.0</v>
      </c>
      <c r="D385" s="15" t="s">
        <v>21925</v>
      </c>
      <c r="E385" s="15" t="s">
        <v>8636</v>
      </c>
    </row>
    <row r="386">
      <c r="A386" s="15">
        <v>196.0</v>
      </c>
      <c r="B386" s="15" t="s">
        <v>8405</v>
      </c>
      <c r="C386" s="15">
        <v>162.0</v>
      </c>
      <c r="D386" s="15" t="s">
        <v>21926</v>
      </c>
      <c r="E386" s="15" t="s">
        <v>8638</v>
      </c>
    </row>
    <row r="387">
      <c r="A387" s="15">
        <v>197.0</v>
      </c>
      <c r="B387" s="15" t="s">
        <v>8405</v>
      </c>
      <c r="C387" s="15">
        <v>163.0</v>
      </c>
      <c r="D387" s="15" t="s">
        <v>21927</v>
      </c>
      <c r="E387" s="15" t="s">
        <v>8640</v>
      </c>
    </row>
    <row r="388">
      <c r="A388" s="15">
        <v>197.0</v>
      </c>
      <c r="B388" s="15" t="s">
        <v>8405</v>
      </c>
      <c r="C388" s="15">
        <v>163.0</v>
      </c>
      <c r="D388" s="15" t="s">
        <v>21928</v>
      </c>
      <c r="E388" s="15" t="s">
        <v>8642</v>
      </c>
    </row>
    <row r="389">
      <c r="A389" s="15">
        <v>198.0</v>
      </c>
      <c r="B389" s="15" t="s">
        <v>8405</v>
      </c>
      <c r="C389" s="15">
        <v>164.0</v>
      </c>
      <c r="D389" s="15" t="s">
        <v>21929</v>
      </c>
      <c r="E389" s="15" t="s">
        <v>8644</v>
      </c>
    </row>
    <row r="390">
      <c r="A390" s="15">
        <v>199.0</v>
      </c>
      <c r="B390" s="15" t="s">
        <v>8405</v>
      </c>
      <c r="C390" s="15">
        <v>165.0</v>
      </c>
      <c r="D390" s="15" t="s">
        <v>21930</v>
      </c>
      <c r="E390" s="15" t="s">
        <v>8646</v>
      </c>
    </row>
    <row r="391">
      <c r="A391" s="15">
        <v>199.0</v>
      </c>
      <c r="B391" s="15" t="s">
        <v>8405</v>
      </c>
      <c r="C391" s="15">
        <v>165.0</v>
      </c>
      <c r="D391" s="15" t="s">
        <v>21931</v>
      </c>
      <c r="E391" s="15" t="s">
        <v>8648</v>
      </c>
    </row>
    <row r="392">
      <c r="A392" s="15">
        <v>200.0</v>
      </c>
      <c r="B392" s="15" t="s">
        <v>8405</v>
      </c>
      <c r="C392" s="15">
        <v>166.0</v>
      </c>
      <c r="D392" s="15" t="s">
        <v>21932</v>
      </c>
      <c r="E392" s="15" t="s">
        <v>8650</v>
      </c>
    </row>
    <row r="393">
      <c r="A393" s="15">
        <v>201.0</v>
      </c>
      <c r="B393" s="15" t="s">
        <v>8405</v>
      </c>
      <c r="C393" s="15">
        <v>167.0</v>
      </c>
      <c r="D393" s="15" t="s">
        <v>21933</v>
      </c>
      <c r="E393" s="15" t="s">
        <v>8652</v>
      </c>
    </row>
    <row r="394">
      <c r="A394" s="15">
        <v>201.0</v>
      </c>
      <c r="B394" s="15" t="s">
        <v>8405</v>
      </c>
      <c r="C394" s="15">
        <v>167.0</v>
      </c>
      <c r="D394" s="15" t="s">
        <v>21934</v>
      </c>
      <c r="E394" s="15" t="s">
        <v>8654</v>
      </c>
    </row>
    <row r="395">
      <c r="A395" s="15">
        <v>202.0</v>
      </c>
      <c r="B395" s="15" t="s">
        <v>8405</v>
      </c>
      <c r="C395" s="15">
        <v>168.0</v>
      </c>
      <c r="D395" s="15" t="s">
        <v>21935</v>
      </c>
      <c r="E395" s="15" t="s">
        <v>8656</v>
      </c>
    </row>
    <row r="396">
      <c r="A396" s="15">
        <v>202.0</v>
      </c>
      <c r="B396" s="15" t="s">
        <v>8405</v>
      </c>
      <c r="C396" s="15">
        <v>168.0</v>
      </c>
      <c r="D396" s="15" t="s">
        <v>21936</v>
      </c>
      <c r="E396" s="15" t="s">
        <v>8658</v>
      </c>
    </row>
    <row r="397">
      <c r="A397" s="15">
        <v>203.0</v>
      </c>
      <c r="B397" s="15" t="s">
        <v>8405</v>
      </c>
      <c r="C397" s="15">
        <v>169.0</v>
      </c>
      <c r="D397" s="15" t="s">
        <v>21937</v>
      </c>
      <c r="E397" s="15" t="s">
        <v>8660</v>
      </c>
    </row>
    <row r="398">
      <c r="A398" s="15">
        <v>203.0</v>
      </c>
      <c r="B398" s="15" t="s">
        <v>8405</v>
      </c>
      <c r="C398" s="15">
        <v>169.0</v>
      </c>
      <c r="D398" s="15" t="s">
        <v>21938</v>
      </c>
      <c r="E398" s="15" t="s">
        <v>8662</v>
      </c>
    </row>
    <row r="399">
      <c r="A399" s="15">
        <v>203.0</v>
      </c>
      <c r="B399" s="15" t="s">
        <v>8405</v>
      </c>
      <c r="C399" s="15">
        <v>169.0</v>
      </c>
      <c r="D399" s="15" t="s">
        <v>21939</v>
      </c>
      <c r="E399" s="15" t="s">
        <v>8664</v>
      </c>
    </row>
    <row r="400">
      <c r="A400" s="15">
        <v>204.0</v>
      </c>
      <c r="B400" s="15" t="s">
        <v>8665</v>
      </c>
      <c r="C400" s="15">
        <v>170.0</v>
      </c>
      <c r="D400" s="15" t="s">
        <v>21940</v>
      </c>
      <c r="E400" s="15" t="s">
        <v>8030</v>
      </c>
    </row>
    <row r="401">
      <c r="A401" s="15">
        <v>205.0</v>
      </c>
      <c r="B401" s="15" t="s">
        <v>8665</v>
      </c>
      <c r="C401" s="15">
        <v>171.0</v>
      </c>
      <c r="D401" s="15" t="s">
        <v>21941</v>
      </c>
      <c r="E401" s="15" t="s">
        <v>8032</v>
      </c>
    </row>
    <row r="402">
      <c r="A402" s="15">
        <v>206.0</v>
      </c>
      <c r="B402" s="15" t="s">
        <v>8665</v>
      </c>
      <c r="C402" s="15">
        <v>172.0</v>
      </c>
      <c r="D402" s="15" t="s">
        <v>21942</v>
      </c>
      <c r="E402" s="15" t="s">
        <v>8034</v>
      </c>
    </row>
    <row r="403">
      <c r="A403" s="15">
        <v>207.0</v>
      </c>
      <c r="B403" s="15" t="s">
        <v>8665</v>
      </c>
      <c r="C403" s="15">
        <v>173.0</v>
      </c>
      <c r="D403" s="15" t="s">
        <v>21943</v>
      </c>
      <c r="E403" s="15" t="s">
        <v>8036</v>
      </c>
    </row>
    <row r="404">
      <c r="A404" s="15">
        <v>207.0</v>
      </c>
      <c r="B404" s="15" t="s">
        <v>8665</v>
      </c>
      <c r="C404" s="15">
        <v>173.0</v>
      </c>
      <c r="D404" s="15" t="s">
        <v>21944</v>
      </c>
      <c r="E404" s="15" t="s">
        <v>8038</v>
      </c>
    </row>
    <row r="405">
      <c r="A405" s="15">
        <v>207.0</v>
      </c>
      <c r="B405" s="15" t="s">
        <v>8665</v>
      </c>
      <c r="C405" s="15">
        <v>173.0</v>
      </c>
      <c r="D405" s="15" t="s">
        <v>21945</v>
      </c>
      <c r="E405" s="15" t="s">
        <v>8040</v>
      </c>
    </row>
    <row r="406">
      <c r="A406" s="15">
        <v>208.0</v>
      </c>
      <c r="B406" s="15" t="s">
        <v>8665</v>
      </c>
      <c r="C406" s="15">
        <v>174.0</v>
      </c>
      <c r="D406" s="15" t="s">
        <v>21946</v>
      </c>
      <c r="E406" s="15" t="s">
        <v>8042</v>
      </c>
    </row>
    <row r="407">
      <c r="A407" s="15">
        <v>208.0</v>
      </c>
      <c r="B407" s="15" t="s">
        <v>8665</v>
      </c>
      <c r="C407" s="15">
        <v>174.0</v>
      </c>
      <c r="D407" s="15" t="s">
        <v>21947</v>
      </c>
      <c r="E407" s="15" t="s">
        <v>8044</v>
      </c>
    </row>
    <row r="408">
      <c r="A408" s="15">
        <v>209.0</v>
      </c>
      <c r="B408" s="15" t="s">
        <v>8665</v>
      </c>
      <c r="C408" s="15">
        <v>175.0</v>
      </c>
      <c r="D408" s="15" t="s">
        <v>21948</v>
      </c>
      <c r="E408" s="15" t="s">
        <v>8046</v>
      </c>
    </row>
    <row r="409">
      <c r="A409" s="15">
        <v>210.0</v>
      </c>
      <c r="B409" s="15" t="s">
        <v>8665</v>
      </c>
      <c r="C409" s="15">
        <v>176.0</v>
      </c>
      <c r="D409" s="15" t="s">
        <v>21949</v>
      </c>
      <c r="E409" s="15" t="s">
        <v>8048</v>
      </c>
    </row>
    <row r="410">
      <c r="A410" s="15">
        <v>211.0</v>
      </c>
      <c r="B410" s="15" t="s">
        <v>8665</v>
      </c>
      <c r="C410" s="15">
        <v>177.0</v>
      </c>
      <c r="D410" s="15" t="s">
        <v>21950</v>
      </c>
      <c r="E410" s="15" t="s">
        <v>8050</v>
      </c>
    </row>
    <row r="411">
      <c r="A411" s="15">
        <v>211.0</v>
      </c>
      <c r="B411" s="15" t="s">
        <v>8665</v>
      </c>
      <c r="C411" s="15">
        <v>177.0</v>
      </c>
      <c r="D411" s="15" t="s">
        <v>21951</v>
      </c>
      <c r="E411" s="15" t="s">
        <v>8052</v>
      </c>
    </row>
    <row r="412">
      <c r="A412" s="15">
        <v>211.0</v>
      </c>
      <c r="B412" s="15" t="s">
        <v>8665</v>
      </c>
      <c r="C412" s="15">
        <v>177.0</v>
      </c>
      <c r="D412" s="15" t="s">
        <v>21952</v>
      </c>
      <c r="E412" s="15" t="s">
        <v>8054</v>
      </c>
    </row>
    <row r="413">
      <c r="A413" s="15">
        <v>212.0</v>
      </c>
      <c r="B413" s="15" t="s">
        <v>8665</v>
      </c>
      <c r="C413" s="15">
        <v>178.0</v>
      </c>
      <c r="D413" s="15" t="s">
        <v>21953</v>
      </c>
      <c r="E413" s="15" t="s">
        <v>8056</v>
      </c>
    </row>
    <row r="414">
      <c r="A414" s="15">
        <v>212.0</v>
      </c>
      <c r="B414" s="15" t="s">
        <v>8665</v>
      </c>
      <c r="C414" s="15">
        <v>178.0</v>
      </c>
      <c r="D414" s="15" t="s">
        <v>21954</v>
      </c>
      <c r="E414" s="15" t="s">
        <v>8058</v>
      </c>
    </row>
    <row r="415">
      <c r="A415" s="15">
        <v>213.0</v>
      </c>
      <c r="B415" s="15" t="s">
        <v>8665</v>
      </c>
      <c r="C415" s="15">
        <v>179.0</v>
      </c>
      <c r="D415" s="15" t="s">
        <v>21955</v>
      </c>
      <c r="E415" s="15" t="s">
        <v>8060</v>
      </c>
    </row>
    <row r="416">
      <c r="A416" s="15">
        <v>213.0</v>
      </c>
      <c r="B416" s="15" t="s">
        <v>8665</v>
      </c>
      <c r="C416" s="15">
        <v>179.0</v>
      </c>
      <c r="D416" s="15" t="s">
        <v>21956</v>
      </c>
      <c r="E416" s="15" t="s">
        <v>8062</v>
      </c>
    </row>
    <row r="417">
      <c r="A417" s="15">
        <v>213.0</v>
      </c>
      <c r="B417" s="15" t="s">
        <v>8665</v>
      </c>
      <c r="C417" s="15">
        <v>179.0</v>
      </c>
      <c r="D417" s="15" t="s">
        <v>21957</v>
      </c>
      <c r="E417" s="15" t="s">
        <v>8064</v>
      </c>
    </row>
    <row r="418">
      <c r="A418" s="15">
        <v>213.0</v>
      </c>
      <c r="B418" s="15" t="s">
        <v>8665</v>
      </c>
      <c r="C418" s="15">
        <v>179.0</v>
      </c>
      <c r="D418" s="15" t="s">
        <v>21958</v>
      </c>
      <c r="E418" s="15" t="s">
        <v>8066</v>
      </c>
    </row>
    <row r="419">
      <c r="A419" s="15">
        <v>214.0</v>
      </c>
      <c r="B419" s="15" t="s">
        <v>8665</v>
      </c>
      <c r="C419" s="15">
        <v>180.0</v>
      </c>
      <c r="D419" s="15" t="s">
        <v>21959</v>
      </c>
      <c r="E419" s="15" t="s">
        <v>8068</v>
      </c>
    </row>
    <row r="420">
      <c r="A420" s="15">
        <v>214.0</v>
      </c>
      <c r="B420" s="15" t="s">
        <v>8665</v>
      </c>
      <c r="C420" s="15">
        <v>180.0</v>
      </c>
      <c r="D420" s="15" t="s">
        <v>21960</v>
      </c>
      <c r="E420" s="15" t="s">
        <v>8070</v>
      </c>
    </row>
    <row r="421">
      <c r="A421" s="15">
        <v>214.0</v>
      </c>
      <c r="B421" s="15" t="s">
        <v>8665</v>
      </c>
      <c r="C421" s="15">
        <v>180.0</v>
      </c>
      <c r="D421" s="15" t="s">
        <v>21961</v>
      </c>
      <c r="E421" s="15" t="s">
        <v>8072</v>
      </c>
    </row>
    <row r="422">
      <c r="A422" s="15">
        <v>214.0</v>
      </c>
      <c r="B422" s="15" t="s">
        <v>8665</v>
      </c>
      <c r="C422" s="15">
        <v>180.0</v>
      </c>
      <c r="D422" s="15" t="s">
        <v>21962</v>
      </c>
      <c r="E422" s="15" t="s">
        <v>8074</v>
      </c>
    </row>
    <row r="423">
      <c r="A423" s="15">
        <v>215.0</v>
      </c>
      <c r="B423" s="15" t="s">
        <v>8665</v>
      </c>
      <c r="C423" s="15">
        <v>181.0</v>
      </c>
      <c r="D423" s="15" t="s">
        <v>21963</v>
      </c>
      <c r="E423" s="15" t="s">
        <v>8076</v>
      </c>
    </row>
    <row r="424">
      <c r="A424" s="15">
        <v>215.0</v>
      </c>
      <c r="B424" s="15" t="s">
        <v>8665</v>
      </c>
      <c r="C424" s="15">
        <v>181.0</v>
      </c>
      <c r="D424" s="15" t="s">
        <v>21964</v>
      </c>
      <c r="E424" s="15" t="s">
        <v>8078</v>
      </c>
    </row>
    <row r="425">
      <c r="A425" s="15">
        <v>217.0</v>
      </c>
      <c r="B425" s="15" t="s">
        <v>8665</v>
      </c>
      <c r="C425" s="15">
        <v>183.0</v>
      </c>
      <c r="D425" s="15" t="s">
        <v>21965</v>
      </c>
      <c r="E425" s="15" t="s">
        <v>8080</v>
      </c>
    </row>
    <row r="426">
      <c r="A426" s="15">
        <v>218.0</v>
      </c>
      <c r="B426" s="15" t="s">
        <v>8665</v>
      </c>
      <c r="C426" s="15">
        <v>184.0</v>
      </c>
      <c r="D426" s="15" t="s">
        <v>21966</v>
      </c>
      <c r="E426" s="15" t="s">
        <v>8082</v>
      </c>
    </row>
    <row r="427">
      <c r="A427" s="15">
        <v>218.0</v>
      </c>
      <c r="B427" s="15" t="s">
        <v>8665</v>
      </c>
      <c r="C427" s="15">
        <v>184.0</v>
      </c>
      <c r="D427" s="15" t="s">
        <v>21967</v>
      </c>
      <c r="E427" s="15" t="s">
        <v>8086</v>
      </c>
    </row>
    <row r="428">
      <c r="A428" s="15">
        <v>219.0</v>
      </c>
      <c r="B428" s="15" t="s">
        <v>8665</v>
      </c>
      <c r="C428" s="15">
        <v>185.0</v>
      </c>
      <c r="D428" s="15" t="s">
        <v>21968</v>
      </c>
      <c r="E428" s="15" t="s">
        <v>8088</v>
      </c>
    </row>
    <row r="429">
      <c r="A429" s="15">
        <v>220.0</v>
      </c>
      <c r="B429" s="15" t="s">
        <v>8665</v>
      </c>
      <c r="C429" s="15">
        <v>186.0</v>
      </c>
      <c r="D429" s="15" t="s">
        <v>21969</v>
      </c>
      <c r="E429" s="15" t="s">
        <v>8090</v>
      </c>
    </row>
    <row r="430">
      <c r="A430" s="15">
        <v>220.0</v>
      </c>
      <c r="B430" s="15" t="s">
        <v>8665</v>
      </c>
      <c r="C430" s="15">
        <v>186.0</v>
      </c>
      <c r="D430" s="15" t="s">
        <v>21970</v>
      </c>
      <c r="E430" s="15" t="s">
        <v>8092</v>
      </c>
    </row>
    <row r="431">
      <c r="A431" s="15">
        <v>220.0</v>
      </c>
      <c r="B431" s="15" t="s">
        <v>8665</v>
      </c>
      <c r="C431" s="15">
        <v>186.0</v>
      </c>
      <c r="D431" s="15" t="s">
        <v>21971</v>
      </c>
      <c r="E431" s="15" t="s">
        <v>8094</v>
      </c>
    </row>
    <row r="432">
      <c r="A432" s="15">
        <v>220.0</v>
      </c>
      <c r="B432" s="15" t="s">
        <v>8665</v>
      </c>
      <c r="C432" s="15">
        <v>186.0</v>
      </c>
      <c r="D432" s="15" t="s">
        <v>21972</v>
      </c>
      <c r="E432" s="15" t="s">
        <v>8096</v>
      </c>
    </row>
    <row r="433">
      <c r="A433" s="15">
        <v>221.0</v>
      </c>
      <c r="B433" s="15" t="s">
        <v>8665</v>
      </c>
      <c r="C433" s="15">
        <v>187.0</v>
      </c>
      <c r="D433" s="15" t="s">
        <v>21973</v>
      </c>
      <c r="E433" s="15" t="s">
        <v>8098</v>
      </c>
    </row>
    <row r="434">
      <c r="A434" s="15">
        <v>221.0</v>
      </c>
      <c r="B434" s="15" t="s">
        <v>8665</v>
      </c>
      <c r="C434" s="15">
        <v>187.0</v>
      </c>
      <c r="D434" s="15" t="s">
        <v>21974</v>
      </c>
      <c r="E434" s="15" t="s">
        <v>8100</v>
      </c>
    </row>
    <row r="435">
      <c r="A435" s="15">
        <v>222.0</v>
      </c>
      <c r="B435" s="15" t="s">
        <v>8665</v>
      </c>
      <c r="C435" s="15">
        <v>188.0</v>
      </c>
      <c r="D435" s="15" t="s">
        <v>21975</v>
      </c>
      <c r="E435" s="15" t="s">
        <v>8102</v>
      </c>
    </row>
    <row r="436">
      <c r="A436" s="15">
        <v>222.0</v>
      </c>
      <c r="B436" s="15" t="s">
        <v>8665</v>
      </c>
      <c r="C436" s="15">
        <v>188.0</v>
      </c>
      <c r="D436" s="15" t="s">
        <v>21976</v>
      </c>
      <c r="E436" s="15" t="s">
        <v>8104</v>
      </c>
    </row>
    <row r="437">
      <c r="A437" s="15">
        <v>222.0</v>
      </c>
      <c r="B437" s="15" t="s">
        <v>8665</v>
      </c>
      <c r="C437" s="15">
        <v>188.0</v>
      </c>
      <c r="D437" s="15" t="s">
        <v>21977</v>
      </c>
      <c r="E437" s="15" t="s">
        <v>8106</v>
      </c>
    </row>
    <row r="438">
      <c r="A438" s="15">
        <v>223.0</v>
      </c>
      <c r="B438" s="15" t="s">
        <v>8665</v>
      </c>
      <c r="C438" s="15">
        <v>189.0</v>
      </c>
      <c r="D438" s="15" t="s">
        <v>21978</v>
      </c>
      <c r="E438" s="15" t="s">
        <v>8108</v>
      </c>
    </row>
    <row r="439">
      <c r="A439" s="15">
        <v>223.0</v>
      </c>
      <c r="B439" s="15" t="s">
        <v>8665</v>
      </c>
      <c r="C439" s="15">
        <v>189.0</v>
      </c>
      <c r="D439" s="15" t="s">
        <v>21979</v>
      </c>
      <c r="E439" s="15" t="s">
        <v>8110</v>
      </c>
    </row>
    <row r="440">
      <c r="A440" s="15">
        <v>224.0</v>
      </c>
      <c r="B440" s="15" t="s">
        <v>8665</v>
      </c>
      <c r="C440" s="15">
        <v>190.0</v>
      </c>
      <c r="D440" s="15" t="s">
        <v>21980</v>
      </c>
      <c r="E440" s="15" t="s">
        <v>8112</v>
      </c>
    </row>
    <row r="441">
      <c r="A441" s="15">
        <v>224.0</v>
      </c>
      <c r="B441" s="15" t="s">
        <v>8665</v>
      </c>
      <c r="C441" s="15">
        <v>190.0</v>
      </c>
      <c r="D441" s="15" t="s">
        <v>21981</v>
      </c>
      <c r="E441" s="15" t="s">
        <v>8114</v>
      </c>
    </row>
    <row r="442">
      <c r="A442" s="15">
        <v>224.0</v>
      </c>
      <c r="B442" s="15" t="s">
        <v>8665</v>
      </c>
      <c r="C442" s="15">
        <v>190.0</v>
      </c>
      <c r="D442" s="15" t="s">
        <v>21982</v>
      </c>
      <c r="E442" s="15" t="s">
        <v>8116</v>
      </c>
    </row>
    <row r="443">
      <c r="A443" s="15">
        <v>225.0</v>
      </c>
      <c r="B443" s="15" t="s">
        <v>8665</v>
      </c>
      <c r="C443" s="15">
        <v>191.0</v>
      </c>
      <c r="D443" s="15" t="s">
        <v>21983</v>
      </c>
      <c r="E443" s="15" t="s">
        <v>8118</v>
      </c>
    </row>
    <row r="444">
      <c r="A444" s="15">
        <v>225.0</v>
      </c>
      <c r="B444" s="15" t="s">
        <v>8665</v>
      </c>
      <c r="C444" s="15">
        <v>191.0</v>
      </c>
      <c r="D444" s="15" t="s">
        <v>21984</v>
      </c>
      <c r="E444" s="15" t="s">
        <v>8120</v>
      </c>
    </row>
    <row r="445">
      <c r="A445" s="15">
        <v>226.0</v>
      </c>
      <c r="B445" s="15" t="s">
        <v>8665</v>
      </c>
      <c r="C445" s="15">
        <v>192.0</v>
      </c>
      <c r="D445" s="15" t="s">
        <v>21985</v>
      </c>
      <c r="E445" s="15" t="s">
        <v>8122</v>
      </c>
    </row>
    <row r="446">
      <c r="A446" s="15">
        <v>226.0</v>
      </c>
      <c r="B446" s="15" t="s">
        <v>8665</v>
      </c>
      <c r="C446" s="15">
        <v>192.0</v>
      </c>
      <c r="D446" s="15" t="s">
        <v>21986</v>
      </c>
      <c r="E446" s="15" t="s">
        <v>8124</v>
      </c>
    </row>
    <row r="447">
      <c r="A447" s="15">
        <v>227.0</v>
      </c>
      <c r="B447" s="15" t="s">
        <v>8665</v>
      </c>
      <c r="C447" s="15">
        <v>193.0</v>
      </c>
      <c r="D447" s="15" t="s">
        <v>21987</v>
      </c>
      <c r="E447" s="15" t="s">
        <v>8126</v>
      </c>
    </row>
    <row r="448">
      <c r="A448" s="15">
        <v>227.0</v>
      </c>
      <c r="B448" s="15" t="s">
        <v>8665</v>
      </c>
      <c r="C448" s="15">
        <v>193.0</v>
      </c>
      <c r="D448" s="15" t="s">
        <v>21988</v>
      </c>
      <c r="E448" s="15" t="s">
        <v>8128</v>
      </c>
    </row>
    <row r="449">
      <c r="A449" s="15">
        <v>227.0</v>
      </c>
      <c r="B449" s="15" t="s">
        <v>8665</v>
      </c>
      <c r="C449" s="15">
        <v>193.0</v>
      </c>
      <c r="D449" s="15" t="s">
        <v>21989</v>
      </c>
      <c r="E449" s="15" t="s">
        <v>8130</v>
      </c>
    </row>
    <row r="450">
      <c r="A450" s="15">
        <v>227.0</v>
      </c>
      <c r="B450" s="15" t="s">
        <v>8665</v>
      </c>
      <c r="C450" s="15">
        <v>193.0</v>
      </c>
      <c r="D450" s="15" t="s">
        <v>21990</v>
      </c>
      <c r="E450" s="15" t="s">
        <v>8132</v>
      </c>
    </row>
    <row r="451">
      <c r="A451" s="15">
        <v>229.0</v>
      </c>
      <c r="B451" s="15" t="s">
        <v>8665</v>
      </c>
      <c r="C451" s="15">
        <v>195.0</v>
      </c>
      <c r="D451" s="15" t="s">
        <v>21991</v>
      </c>
      <c r="E451" s="15" t="s">
        <v>8134</v>
      </c>
    </row>
    <row r="452">
      <c r="A452" s="15">
        <v>230.0</v>
      </c>
      <c r="B452" s="15" t="s">
        <v>8665</v>
      </c>
      <c r="C452" s="15">
        <v>196.0</v>
      </c>
      <c r="D452" s="15" t="s">
        <v>21992</v>
      </c>
      <c r="E452" s="15" t="s">
        <v>8136</v>
      </c>
    </row>
    <row r="453">
      <c r="A453" s="15">
        <v>230.0</v>
      </c>
      <c r="B453" s="15" t="s">
        <v>8665</v>
      </c>
      <c r="C453" s="15">
        <v>196.0</v>
      </c>
      <c r="D453" s="15" t="s">
        <v>21993</v>
      </c>
      <c r="E453" s="15" t="s">
        <v>8138</v>
      </c>
    </row>
    <row r="454">
      <c r="A454" s="15">
        <v>231.0</v>
      </c>
      <c r="B454" s="15" t="s">
        <v>8665</v>
      </c>
      <c r="C454" s="15">
        <v>197.0</v>
      </c>
      <c r="D454" s="15" t="s">
        <v>21994</v>
      </c>
      <c r="E454" s="15" t="s">
        <v>8140</v>
      </c>
    </row>
    <row r="455">
      <c r="A455" s="15">
        <v>231.0</v>
      </c>
      <c r="B455" s="15" t="s">
        <v>8665</v>
      </c>
      <c r="C455" s="15">
        <v>197.0</v>
      </c>
      <c r="D455" s="15" t="s">
        <v>21995</v>
      </c>
      <c r="E455" s="15" t="s">
        <v>8142</v>
      </c>
    </row>
    <row r="456">
      <c r="A456" s="15">
        <v>232.0</v>
      </c>
      <c r="B456" s="15" t="s">
        <v>8665</v>
      </c>
      <c r="C456" s="15">
        <v>198.0</v>
      </c>
      <c r="D456" s="15" t="s">
        <v>21996</v>
      </c>
      <c r="E456" s="15" t="s">
        <v>8144</v>
      </c>
    </row>
    <row r="457">
      <c r="A457" s="15">
        <v>232.0</v>
      </c>
      <c r="B457" s="15" t="s">
        <v>8665</v>
      </c>
      <c r="C457" s="15">
        <v>198.0</v>
      </c>
      <c r="D457" s="15" t="s">
        <v>21997</v>
      </c>
      <c r="E457" s="15" t="s">
        <v>8469</v>
      </c>
    </row>
    <row r="458">
      <c r="A458" s="15">
        <v>233.0</v>
      </c>
      <c r="B458" s="15" t="s">
        <v>8665</v>
      </c>
      <c r="C458" s="15">
        <v>199.0</v>
      </c>
      <c r="D458" s="15" t="s">
        <v>21998</v>
      </c>
      <c r="E458" s="15" t="s">
        <v>8148</v>
      </c>
    </row>
    <row r="459">
      <c r="A459" s="15">
        <v>233.0</v>
      </c>
      <c r="B459" s="15" t="s">
        <v>8665</v>
      </c>
      <c r="C459" s="15">
        <v>199.0</v>
      </c>
      <c r="D459" s="15" t="s">
        <v>21999</v>
      </c>
      <c r="E459" s="15" t="s">
        <v>8150</v>
      </c>
    </row>
    <row r="460">
      <c r="A460" s="15">
        <v>233.0</v>
      </c>
      <c r="B460" s="15" t="s">
        <v>8665</v>
      </c>
      <c r="C460" s="15">
        <v>199.0</v>
      </c>
      <c r="D460" s="15" t="s">
        <v>22000</v>
      </c>
      <c r="E460" s="15" t="s">
        <v>8152</v>
      </c>
    </row>
    <row r="461">
      <c r="A461" s="15">
        <v>234.0</v>
      </c>
      <c r="B461" s="15" t="s">
        <v>8665</v>
      </c>
      <c r="C461" s="15">
        <v>200.0</v>
      </c>
      <c r="D461" s="15" t="s">
        <v>22001</v>
      </c>
      <c r="E461" s="15" t="s">
        <v>8154</v>
      </c>
    </row>
    <row r="462">
      <c r="A462" s="15">
        <v>234.0</v>
      </c>
      <c r="B462" s="15" t="s">
        <v>8665</v>
      </c>
      <c r="C462" s="15">
        <v>200.0</v>
      </c>
      <c r="D462" s="15" t="s">
        <v>22002</v>
      </c>
      <c r="E462" s="15" t="s">
        <v>8475</v>
      </c>
    </row>
    <row r="463">
      <c r="A463" s="15">
        <v>234.0</v>
      </c>
      <c r="B463" s="15" t="s">
        <v>8665</v>
      </c>
      <c r="C463" s="15">
        <v>200.0</v>
      </c>
      <c r="D463" s="15" t="s">
        <v>22003</v>
      </c>
      <c r="E463" s="15" t="s">
        <v>8158</v>
      </c>
    </row>
    <row r="464">
      <c r="A464" s="15">
        <v>234.0</v>
      </c>
      <c r="B464" s="15" t="s">
        <v>8665</v>
      </c>
      <c r="C464" s="15">
        <v>200.0</v>
      </c>
      <c r="D464" s="15" t="s">
        <v>22004</v>
      </c>
      <c r="E464" s="15" t="s">
        <v>8160</v>
      </c>
    </row>
    <row r="465">
      <c r="A465" s="15">
        <v>235.0</v>
      </c>
      <c r="B465" s="15" t="s">
        <v>8665</v>
      </c>
      <c r="C465" s="15">
        <v>201.0</v>
      </c>
      <c r="D465" s="15" t="s">
        <v>22005</v>
      </c>
      <c r="E465" s="15" t="s">
        <v>8162</v>
      </c>
    </row>
    <row r="466">
      <c r="A466" s="15">
        <v>235.0</v>
      </c>
      <c r="B466" s="15" t="s">
        <v>8665</v>
      </c>
      <c r="C466" s="15">
        <v>201.0</v>
      </c>
      <c r="D466" s="15" t="s">
        <v>22006</v>
      </c>
      <c r="E466" s="15" t="s">
        <v>8164</v>
      </c>
    </row>
    <row r="467">
      <c r="A467" s="15">
        <v>235.0</v>
      </c>
      <c r="B467" s="15" t="s">
        <v>8665</v>
      </c>
      <c r="C467" s="15">
        <v>201.0</v>
      </c>
      <c r="D467" s="15" t="s">
        <v>22007</v>
      </c>
      <c r="E467" s="15" t="s">
        <v>8166</v>
      </c>
    </row>
    <row r="468">
      <c r="A468" s="15">
        <v>236.0</v>
      </c>
      <c r="B468" s="15" t="s">
        <v>8665</v>
      </c>
      <c r="C468" s="15">
        <v>202.0</v>
      </c>
      <c r="D468" s="15" t="s">
        <v>22008</v>
      </c>
      <c r="E468" s="15" t="s">
        <v>8168</v>
      </c>
    </row>
    <row r="469">
      <c r="A469" s="15">
        <v>236.0</v>
      </c>
      <c r="B469" s="15" t="s">
        <v>8665</v>
      </c>
      <c r="C469" s="15">
        <v>202.0</v>
      </c>
      <c r="D469" s="15" t="s">
        <v>22009</v>
      </c>
      <c r="E469" s="15" t="s">
        <v>8170</v>
      </c>
    </row>
    <row r="470">
      <c r="A470" s="15">
        <v>236.0</v>
      </c>
      <c r="B470" s="15" t="s">
        <v>8665</v>
      </c>
      <c r="C470" s="15">
        <v>202.0</v>
      </c>
      <c r="D470" s="15" t="s">
        <v>22010</v>
      </c>
      <c r="E470" s="15" t="s">
        <v>8172</v>
      </c>
    </row>
    <row r="471">
      <c r="A471" s="15">
        <v>237.0</v>
      </c>
      <c r="B471" s="15" t="s">
        <v>8665</v>
      </c>
      <c r="C471" s="15">
        <v>203.0</v>
      </c>
      <c r="D471" s="15" t="s">
        <v>22011</v>
      </c>
      <c r="E471" s="15" t="s">
        <v>8174</v>
      </c>
    </row>
    <row r="472">
      <c r="A472" s="15">
        <v>237.0</v>
      </c>
      <c r="B472" s="15" t="s">
        <v>8665</v>
      </c>
      <c r="C472" s="15">
        <v>203.0</v>
      </c>
      <c r="D472" s="15" t="s">
        <v>22012</v>
      </c>
      <c r="E472" s="15" t="s">
        <v>8176</v>
      </c>
    </row>
    <row r="473">
      <c r="A473" s="15">
        <v>237.0</v>
      </c>
      <c r="B473" s="15" t="s">
        <v>8665</v>
      </c>
      <c r="C473" s="15">
        <v>203.0</v>
      </c>
      <c r="D473" s="15" t="s">
        <v>22013</v>
      </c>
      <c r="E473" s="15" t="s">
        <v>8178</v>
      </c>
    </row>
    <row r="474">
      <c r="A474" s="15">
        <v>237.0</v>
      </c>
      <c r="B474" s="15" t="s">
        <v>8665</v>
      </c>
      <c r="C474" s="15">
        <v>203.0</v>
      </c>
      <c r="D474" s="15" t="s">
        <v>22014</v>
      </c>
      <c r="E474" s="15" t="s">
        <v>8180</v>
      </c>
    </row>
    <row r="475">
      <c r="A475" s="15">
        <v>238.0</v>
      </c>
      <c r="B475" s="15" t="s">
        <v>8665</v>
      </c>
      <c r="C475" s="15">
        <v>204.0</v>
      </c>
      <c r="D475" s="15" t="s">
        <v>22015</v>
      </c>
      <c r="E475" s="15" t="s">
        <v>8182</v>
      </c>
    </row>
    <row r="476">
      <c r="A476" s="15">
        <v>238.0</v>
      </c>
      <c r="B476" s="15" t="s">
        <v>8665</v>
      </c>
      <c r="C476" s="15">
        <v>204.0</v>
      </c>
      <c r="D476" s="15" t="s">
        <v>22016</v>
      </c>
      <c r="E476" s="15" t="s">
        <v>8184</v>
      </c>
    </row>
    <row r="477">
      <c r="A477" s="15">
        <v>238.0</v>
      </c>
      <c r="B477" s="15" t="s">
        <v>8665</v>
      </c>
      <c r="C477" s="15">
        <v>204.0</v>
      </c>
      <c r="D477" s="15" t="s">
        <v>22017</v>
      </c>
      <c r="E477" s="15" t="s">
        <v>8186</v>
      </c>
    </row>
    <row r="478">
      <c r="A478" s="15">
        <v>239.0</v>
      </c>
      <c r="B478" s="15" t="s">
        <v>8665</v>
      </c>
      <c r="C478" s="15">
        <v>205.0</v>
      </c>
      <c r="D478" s="15" t="s">
        <v>22018</v>
      </c>
      <c r="E478" s="15" t="s">
        <v>8188</v>
      </c>
    </row>
    <row r="479">
      <c r="A479" s="15">
        <v>239.0</v>
      </c>
      <c r="B479" s="15" t="s">
        <v>8665</v>
      </c>
      <c r="C479" s="15">
        <v>205.0</v>
      </c>
      <c r="D479" s="15" t="s">
        <v>22019</v>
      </c>
      <c r="E479" s="15" t="s">
        <v>8190</v>
      </c>
    </row>
    <row r="480">
      <c r="A480" s="15">
        <v>240.0</v>
      </c>
      <c r="B480" s="15" t="s">
        <v>8665</v>
      </c>
      <c r="C480" s="15">
        <v>206.0</v>
      </c>
      <c r="D480" s="15" t="s">
        <v>22020</v>
      </c>
      <c r="E480" s="15" t="s">
        <v>8194</v>
      </c>
    </row>
    <row r="481">
      <c r="A481" s="15">
        <v>241.0</v>
      </c>
      <c r="B481" s="15" t="s">
        <v>8665</v>
      </c>
      <c r="C481" s="15">
        <v>207.0</v>
      </c>
      <c r="D481" s="15" t="s">
        <v>22021</v>
      </c>
      <c r="E481" s="15" t="s">
        <v>8196</v>
      </c>
    </row>
    <row r="482">
      <c r="A482" s="15">
        <v>241.0</v>
      </c>
      <c r="B482" s="15" t="s">
        <v>8665</v>
      </c>
      <c r="C482" s="15">
        <v>207.0</v>
      </c>
      <c r="D482" s="15" t="s">
        <v>22022</v>
      </c>
      <c r="E482" s="15" t="s">
        <v>8200</v>
      </c>
    </row>
    <row r="483">
      <c r="A483" s="15">
        <v>242.0</v>
      </c>
      <c r="B483" s="15" t="s">
        <v>8665</v>
      </c>
      <c r="C483" s="15">
        <v>208.0</v>
      </c>
      <c r="D483" s="15" t="s">
        <v>22023</v>
      </c>
    </row>
    <row r="484">
      <c r="A484" s="15">
        <v>243.0</v>
      </c>
      <c r="B484" s="15" t="s">
        <v>8665</v>
      </c>
      <c r="C484" s="15">
        <v>209.0</v>
      </c>
      <c r="D484" s="15" t="s">
        <v>22024</v>
      </c>
      <c r="E484" s="15" t="s">
        <v>8204</v>
      </c>
    </row>
    <row r="485">
      <c r="A485" s="15">
        <v>243.0</v>
      </c>
      <c r="B485" s="15" t="s">
        <v>8665</v>
      </c>
      <c r="C485" s="15">
        <v>209.0</v>
      </c>
      <c r="D485" s="15" t="s">
        <v>22025</v>
      </c>
      <c r="E485" s="15" t="s">
        <v>8206</v>
      </c>
    </row>
    <row r="486">
      <c r="A486" s="15">
        <v>243.0</v>
      </c>
      <c r="B486" s="15" t="s">
        <v>8665</v>
      </c>
      <c r="C486" s="15">
        <v>209.0</v>
      </c>
      <c r="D486" s="15" t="s">
        <v>22026</v>
      </c>
      <c r="E486" s="15" t="s">
        <v>8208</v>
      </c>
    </row>
    <row r="487">
      <c r="A487" s="15">
        <v>244.0</v>
      </c>
      <c r="B487" s="15" t="s">
        <v>8665</v>
      </c>
      <c r="C487" s="15">
        <v>210.0</v>
      </c>
      <c r="D487" s="15" t="s">
        <v>22027</v>
      </c>
      <c r="E487" s="15" t="s">
        <v>8210</v>
      </c>
    </row>
    <row r="488">
      <c r="A488" s="15">
        <v>244.0</v>
      </c>
      <c r="B488" s="15" t="s">
        <v>8665</v>
      </c>
      <c r="C488" s="15">
        <v>210.0</v>
      </c>
      <c r="D488" s="15" t="s">
        <v>22028</v>
      </c>
      <c r="E488" s="15" t="s">
        <v>8212</v>
      </c>
    </row>
    <row r="489">
      <c r="A489" s="15">
        <v>245.0</v>
      </c>
      <c r="B489" s="15" t="s">
        <v>8665</v>
      </c>
      <c r="C489" s="15">
        <v>211.0</v>
      </c>
      <c r="D489" s="15" t="s">
        <v>22029</v>
      </c>
      <c r="E489" s="15" t="s">
        <v>8214</v>
      </c>
    </row>
    <row r="490">
      <c r="A490" s="15">
        <v>246.0</v>
      </c>
      <c r="B490" s="15" t="s">
        <v>8665</v>
      </c>
      <c r="C490" s="15">
        <v>212.0</v>
      </c>
      <c r="D490" s="15" t="s">
        <v>22030</v>
      </c>
      <c r="E490" s="15" t="s">
        <v>8216</v>
      </c>
    </row>
    <row r="491">
      <c r="A491" s="15">
        <v>248.0</v>
      </c>
      <c r="B491" s="15" t="s">
        <v>8665</v>
      </c>
      <c r="C491" s="15">
        <v>214.0</v>
      </c>
      <c r="D491" s="15" t="s">
        <v>22031</v>
      </c>
      <c r="E491" s="15" t="s">
        <v>8218</v>
      </c>
    </row>
    <row r="492">
      <c r="A492" s="15">
        <v>248.0</v>
      </c>
      <c r="B492" s="15" t="s">
        <v>8665</v>
      </c>
      <c r="C492" s="15">
        <v>214.0</v>
      </c>
      <c r="D492" s="15" t="s">
        <v>22032</v>
      </c>
      <c r="E492" s="15" t="s">
        <v>8220</v>
      </c>
    </row>
    <row r="493">
      <c r="A493" s="15">
        <v>249.0</v>
      </c>
      <c r="B493" s="15" t="s">
        <v>8665</v>
      </c>
      <c r="C493" s="15">
        <v>215.0</v>
      </c>
      <c r="D493" s="15" t="s">
        <v>22033</v>
      </c>
      <c r="E493" s="15" t="s">
        <v>8222</v>
      </c>
    </row>
    <row r="494">
      <c r="A494" s="15">
        <v>250.0</v>
      </c>
      <c r="B494" s="15" t="s">
        <v>8665</v>
      </c>
      <c r="C494" s="15">
        <v>216.0</v>
      </c>
      <c r="D494" s="15" t="s">
        <v>22034</v>
      </c>
      <c r="E494" s="15" t="s">
        <v>8224</v>
      </c>
    </row>
    <row r="495">
      <c r="A495" s="15">
        <v>251.0</v>
      </c>
      <c r="B495" s="15" t="s">
        <v>8665</v>
      </c>
      <c r="C495" s="15">
        <v>217.0</v>
      </c>
      <c r="D495" s="15" t="s">
        <v>22035</v>
      </c>
      <c r="E495" s="15" t="s">
        <v>8226</v>
      </c>
    </row>
    <row r="496">
      <c r="A496" s="15">
        <v>251.0</v>
      </c>
      <c r="B496" s="15" t="s">
        <v>8665</v>
      </c>
      <c r="C496" s="15">
        <v>217.0</v>
      </c>
      <c r="D496" s="15" t="s">
        <v>22036</v>
      </c>
      <c r="E496" s="15" t="s">
        <v>8228</v>
      </c>
    </row>
    <row r="497">
      <c r="A497" s="15">
        <v>251.0</v>
      </c>
      <c r="B497" s="15" t="s">
        <v>8665</v>
      </c>
      <c r="C497" s="15">
        <v>217.0</v>
      </c>
      <c r="D497" s="15" t="s">
        <v>22037</v>
      </c>
      <c r="E497" s="15" t="s">
        <v>8230</v>
      </c>
    </row>
    <row r="498">
      <c r="A498" s="15">
        <v>251.0</v>
      </c>
      <c r="B498" s="15" t="s">
        <v>8665</v>
      </c>
      <c r="C498" s="15">
        <v>217.0</v>
      </c>
      <c r="D498" s="15" t="s">
        <v>22038</v>
      </c>
      <c r="E498" s="15" t="s">
        <v>8232</v>
      </c>
    </row>
    <row r="499">
      <c r="A499" s="15">
        <v>251.0</v>
      </c>
      <c r="B499" s="15" t="s">
        <v>8665</v>
      </c>
      <c r="C499" s="15">
        <v>217.0</v>
      </c>
      <c r="D499" s="15" t="s">
        <v>22039</v>
      </c>
      <c r="E499" s="15" t="s">
        <v>8234</v>
      </c>
    </row>
    <row r="500">
      <c r="A500" s="15">
        <v>252.0</v>
      </c>
      <c r="B500" s="15" t="s">
        <v>8665</v>
      </c>
      <c r="C500" s="15">
        <v>218.0</v>
      </c>
      <c r="D500" s="15" t="s">
        <v>22040</v>
      </c>
      <c r="E500" s="15" t="s">
        <v>8236</v>
      </c>
    </row>
    <row r="501">
      <c r="A501" s="15">
        <v>252.0</v>
      </c>
      <c r="B501" s="15" t="s">
        <v>8665</v>
      </c>
      <c r="C501" s="15">
        <v>218.0</v>
      </c>
      <c r="D501" s="15" t="s">
        <v>22041</v>
      </c>
      <c r="E501" s="15" t="s">
        <v>8238</v>
      </c>
    </row>
    <row r="502">
      <c r="A502" s="15">
        <v>253.0</v>
      </c>
      <c r="B502" s="15" t="s">
        <v>8665</v>
      </c>
      <c r="C502" s="15">
        <v>219.0</v>
      </c>
      <c r="D502" s="15" t="s">
        <v>22042</v>
      </c>
      <c r="E502" s="15" t="s">
        <v>8240</v>
      </c>
    </row>
    <row r="503">
      <c r="A503" s="15">
        <v>253.0</v>
      </c>
      <c r="B503" s="15" t="s">
        <v>8665</v>
      </c>
      <c r="C503" s="15">
        <v>219.0</v>
      </c>
      <c r="D503" s="15" t="s">
        <v>22043</v>
      </c>
      <c r="E503" s="15" t="s">
        <v>8242</v>
      </c>
    </row>
    <row r="504">
      <c r="A504" s="15">
        <v>253.0</v>
      </c>
      <c r="B504" s="15" t="s">
        <v>8665</v>
      </c>
      <c r="C504" s="15">
        <v>219.0</v>
      </c>
      <c r="D504" s="15" t="s">
        <v>22044</v>
      </c>
      <c r="E504" s="15" t="s">
        <v>8244</v>
      </c>
    </row>
    <row r="505">
      <c r="A505" s="15">
        <v>253.0</v>
      </c>
      <c r="B505" s="15" t="s">
        <v>8665</v>
      </c>
      <c r="C505" s="15">
        <v>219.0</v>
      </c>
      <c r="D505" s="15" t="s">
        <v>22045</v>
      </c>
      <c r="E505" s="15" t="s">
        <v>8246</v>
      </c>
    </row>
    <row r="506">
      <c r="A506" s="15">
        <v>254.0</v>
      </c>
      <c r="B506" s="15" t="s">
        <v>8665</v>
      </c>
      <c r="C506" s="15">
        <v>220.0</v>
      </c>
      <c r="D506" s="15" t="s">
        <v>22046</v>
      </c>
      <c r="E506" s="15" t="s">
        <v>8250</v>
      </c>
    </row>
    <row r="507">
      <c r="A507" s="15">
        <v>254.0</v>
      </c>
      <c r="B507" s="15" t="s">
        <v>8665</v>
      </c>
      <c r="C507" s="15">
        <v>220.0</v>
      </c>
      <c r="D507" s="15" t="s">
        <v>22047</v>
      </c>
      <c r="E507" s="15" t="s">
        <v>8252</v>
      </c>
    </row>
    <row r="508">
      <c r="A508" s="15">
        <v>254.0</v>
      </c>
      <c r="B508" s="15" t="s">
        <v>8665</v>
      </c>
      <c r="C508" s="15">
        <v>220.0</v>
      </c>
      <c r="D508" s="15" t="s">
        <v>22048</v>
      </c>
      <c r="E508" s="15" t="s">
        <v>8254</v>
      </c>
    </row>
    <row r="509">
      <c r="A509" s="15">
        <v>255.0</v>
      </c>
      <c r="B509" s="15" t="s">
        <v>8665</v>
      </c>
      <c r="C509" s="15">
        <v>221.0</v>
      </c>
      <c r="D509" s="15" t="s">
        <v>22049</v>
      </c>
      <c r="E509" s="15" t="s">
        <v>8248</v>
      </c>
    </row>
    <row r="510">
      <c r="A510" s="15">
        <v>255.0</v>
      </c>
      <c r="B510" s="15" t="s">
        <v>8665</v>
      </c>
      <c r="C510" s="15">
        <v>221.0</v>
      </c>
      <c r="D510" s="15" t="s">
        <v>22050</v>
      </c>
      <c r="E510" s="15" t="s">
        <v>8256</v>
      </c>
    </row>
    <row r="511">
      <c r="A511" s="15">
        <v>255.0</v>
      </c>
      <c r="B511" s="15" t="s">
        <v>8665</v>
      </c>
      <c r="C511" s="15">
        <v>221.0</v>
      </c>
      <c r="D511" s="15" t="s">
        <v>22051</v>
      </c>
      <c r="E511" s="15" t="s">
        <v>8258</v>
      </c>
    </row>
    <row r="512">
      <c r="A512" s="15">
        <v>255.0</v>
      </c>
      <c r="B512" s="15" t="s">
        <v>8665</v>
      </c>
      <c r="C512" s="15">
        <v>221.0</v>
      </c>
      <c r="D512" s="15" t="s">
        <v>22052</v>
      </c>
      <c r="E512" s="15" t="s">
        <v>8260</v>
      </c>
    </row>
    <row r="513">
      <c r="A513" s="15">
        <v>256.0</v>
      </c>
      <c r="B513" s="15" t="s">
        <v>8665</v>
      </c>
      <c r="C513" s="15">
        <v>222.0</v>
      </c>
      <c r="D513" s="15" t="s">
        <v>22053</v>
      </c>
      <c r="E513" s="15" t="s">
        <v>8262</v>
      </c>
    </row>
    <row r="514">
      <c r="A514" s="15">
        <v>256.0</v>
      </c>
      <c r="B514" s="15" t="s">
        <v>8665</v>
      </c>
      <c r="C514" s="15">
        <v>222.0</v>
      </c>
      <c r="D514" s="15" t="s">
        <v>22054</v>
      </c>
      <c r="E514" s="15" t="s">
        <v>8264</v>
      </c>
    </row>
    <row r="515">
      <c r="A515" s="15">
        <v>257.0</v>
      </c>
      <c r="B515" s="15" t="s">
        <v>8665</v>
      </c>
      <c r="C515" s="15">
        <v>223.0</v>
      </c>
      <c r="D515" s="15" t="s">
        <v>22055</v>
      </c>
      <c r="E515" s="15" t="s">
        <v>8266</v>
      </c>
    </row>
    <row r="516">
      <c r="A516" s="15">
        <v>257.0</v>
      </c>
      <c r="B516" s="15" t="s">
        <v>8665</v>
      </c>
      <c r="C516" s="15">
        <v>223.0</v>
      </c>
      <c r="D516" s="15" t="s">
        <v>22056</v>
      </c>
      <c r="E516" s="15" t="s">
        <v>8268</v>
      </c>
    </row>
    <row r="517">
      <c r="A517" s="15">
        <v>258.0</v>
      </c>
      <c r="B517" s="15" t="s">
        <v>8665</v>
      </c>
      <c r="C517" s="15">
        <v>224.0</v>
      </c>
      <c r="D517" s="15" t="s">
        <v>22057</v>
      </c>
      <c r="E517" s="15" t="s">
        <v>8270</v>
      </c>
    </row>
    <row r="518">
      <c r="A518" s="15">
        <v>258.0</v>
      </c>
      <c r="B518" s="15" t="s">
        <v>8665</v>
      </c>
      <c r="C518" s="15">
        <v>224.0</v>
      </c>
      <c r="D518" s="15" t="s">
        <v>22058</v>
      </c>
      <c r="E518" s="15" t="s">
        <v>8272</v>
      </c>
    </row>
    <row r="519">
      <c r="A519" s="15">
        <v>258.0</v>
      </c>
      <c r="B519" s="15" t="s">
        <v>8665</v>
      </c>
      <c r="C519" s="15">
        <v>224.0</v>
      </c>
      <c r="D519" s="15" t="s">
        <v>22059</v>
      </c>
      <c r="E519" s="15" t="s">
        <v>8274</v>
      </c>
    </row>
    <row r="520">
      <c r="A520" s="15">
        <v>259.0</v>
      </c>
      <c r="B520" s="15" t="s">
        <v>8665</v>
      </c>
      <c r="C520" s="15">
        <v>225.0</v>
      </c>
      <c r="D520" s="15" t="s">
        <v>22060</v>
      </c>
      <c r="E520" s="15" t="s">
        <v>8276</v>
      </c>
    </row>
    <row r="521">
      <c r="A521" s="15">
        <v>259.0</v>
      </c>
      <c r="B521" s="15" t="s">
        <v>8665</v>
      </c>
      <c r="C521" s="15">
        <v>225.0</v>
      </c>
      <c r="D521" s="15" t="s">
        <v>22061</v>
      </c>
      <c r="E521" s="15" t="s">
        <v>8278</v>
      </c>
    </row>
    <row r="522">
      <c r="A522" s="15">
        <v>260.0</v>
      </c>
      <c r="B522" s="15" t="s">
        <v>8665</v>
      </c>
      <c r="C522" s="15">
        <v>226.0</v>
      </c>
      <c r="D522" s="15" t="s">
        <v>22062</v>
      </c>
      <c r="E522" s="15" t="s">
        <v>8280</v>
      </c>
    </row>
    <row r="523">
      <c r="A523" s="15">
        <v>260.0</v>
      </c>
      <c r="B523" s="15" t="s">
        <v>8665</v>
      </c>
      <c r="C523" s="15">
        <v>226.0</v>
      </c>
      <c r="D523" s="15" t="s">
        <v>22063</v>
      </c>
      <c r="E523" s="15" t="s">
        <v>8282</v>
      </c>
    </row>
    <row r="524">
      <c r="A524" s="15">
        <v>261.0</v>
      </c>
      <c r="B524" s="15" t="s">
        <v>8665</v>
      </c>
      <c r="C524" s="15">
        <v>227.0</v>
      </c>
      <c r="D524" s="15" t="s">
        <v>22064</v>
      </c>
      <c r="E524" s="15" t="s">
        <v>8284</v>
      </c>
    </row>
    <row r="525">
      <c r="A525" s="15">
        <v>261.0</v>
      </c>
      <c r="B525" s="15" t="s">
        <v>8665</v>
      </c>
      <c r="C525" s="15">
        <v>227.0</v>
      </c>
      <c r="D525" s="15" t="s">
        <v>22065</v>
      </c>
      <c r="E525" s="15" t="s">
        <v>8286</v>
      </c>
    </row>
    <row r="526">
      <c r="A526" s="15">
        <v>261.0</v>
      </c>
      <c r="B526" s="15" t="s">
        <v>8665</v>
      </c>
      <c r="C526" s="15">
        <v>227.0</v>
      </c>
      <c r="D526" s="15" t="s">
        <v>22066</v>
      </c>
      <c r="E526" s="15" t="s">
        <v>8288</v>
      </c>
    </row>
    <row r="527">
      <c r="A527" s="15">
        <v>262.0</v>
      </c>
      <c r="B527" s="15" t="s">
        <v>8665</v>
      </c>
      <c r="C527" s="15">
        <v>228.0</v>
      </c>
      <c r="D527" s="15" t="s">
        <v>22067</v>
      </c>
      <c r="E527" s="15" t="s">
        <v>8290</v>
      </c>
    </row>
    <row r="528">
      <c r="A528" s="15">
        <v>262.0</v>
      </c>
      <c r="B528" s="15" t="s">
        <v>8665</v>
      </c>
      <c r="C528" s="15">
        <v>228.0</v>
      </c>
      <c r="D528" s="15" t="s">
        <v>22068</v>
      </c>
      <c r="E528" s="15" t="s">
        <v>8292</v>
      </c>
    </row>
    <row r="529">
      <c r="A529" s="15">
        <v>262.0</v>
      </c>
      <c r="B529" s="15" t="s">
        <v>8665</v>
      </c>
      <c r="C529" s="15">
        <v>228.0</v>
      </c>
      <c r="D529" s="15" t="s">
        <v>22069</v>
      </c>
      <c r="E529" s="15" t="s">
        <v>8294</v>
      </c>
    </row>
    <row r="530">
      <c r="A530" s="15">
        <v>262.0</v>
      </c>
      <c r="B530" s="15" t="s">
        <v>8665</v>
      </c>
      <c r="C530" s="15">
        <v>228.0</v>
      </c>
      <c r="D530" s="15" t="s">
        <v>22070</v>
      </c>
      <c r="E530" s="15" t="s">
        <v>8548</v>
      </c>
    </row>
    <row r="531">
      <c r="A531" s="15">
        <v>263.0</v>
      </c>
      <c r="B531" s="15" t="s">
        <v>8665</v>
      </c>
      <c r="C531" s="15">
        <v>229.0</v>
      </c>
      <c r="D531" s="15" t="s">
        <v>22071</v>
      </c>
      <c r="E531" s="15" t="s">
        <v>8298</v>
      </c>
    </row>
    <row r="532">
      <c r="A532" s="15">
        <v>263.0</v>
      </c>
      <c r="B532" s="15" t="s">
        <v>8665</v>
      </c>
      <c r="C532" s="15">
        <v>229.0</v>
      </c>
      <c r="D532" s="15" t="s">
        <v>22072</v>
      </c>
      <c r="E532" s="15" t="s">
        <v>8300</v>
      </c>
    </row>
    <row r="533">
      <c r="A533" s="15">
        <v>263.0</v>
      </c>
      <c r="B533" s="15" t="s">
        <v>8665</v>
      </c>
      <c r="C533" s="15">
        <v>229.0</v>
      </c>
      <c r="D533" s="15" t="s">
        <v>22073</v>
      </c>
      <c r="E533" s="15" t="s">
        <v>8302</v>
      </c>
    </row>
    <row r="534">
      <c r="A534" s="15">
        <v>264.0</v>
      </c>
      <c r="B534" s="15" t="s">
        <v>8665</v>
      </c>
      <c r="C534" s="15">
        <v>230.0</v>
      </c>
      <c r="D534" s="15" t="s">
        <v>22074</v>
      </c>
      <c r="E534" s="15" t="s">
        <v>8296</v>
      </c>
    </row>
    <row r="535">
      <c r="A535" s="15">
        <v>264.0</v>
      </c>
      <c r="B535" s="15" t="s">
        <v>8665</v>
      </c>
      <c r="C535" s="15">
        <v>230.0</v>
      </c>
      <c r="D535" s="15" t="s">
        <v>22075</v>
      </c>
      <c r="E535" s="15" t="s">
        <v>8305</v>
      </c>
    </row>
    <row r="536">
      <c r="A536" s="15">
        <v>264.0</v>
      </c>
      <c r="B536" s="15" t="s">
        <v>8665</v>
      </c>
      <c r="C536" s="15">
        <v>230.0</v>
      </c>
      <c r="D536" s="15" t="s">
        <v>22076</v>
      </c>
      <c r="E536" s="15" t="s">
        <v>8307</v>
      </c>
    </row>
    <row r="537">
      <c r="A537" s="15">
        <v>265.0</v>
      </c>
      <c r="B537" s="15" t="s">
        <v>8665</v>
      </c>
      <c r="C537" s="15">
        <v>231.0</v>
      </c>
      <c r="D537" s="15" t="s">
        <v>22077</v>
      </c>
      <c r="E537" s="15" t="s">
        <v>8110</v>
      </c>
    </row>
    <row r="538">
      <c r="A538" s="15">
        <v>265.0</v>
      </c>
      <c r="B538" s="15" t="s">
        <v>8665</v>
      </c>
      <c r="C538" s="15">
        <v>231.0</v>
      </c>
      <c r="D538" s="15" t="s">
        <v>22078</v>
      </c>
      <c r="E538" s="15" t="s">
        <v>8311</v>
      </c>
    </row>
    <row r="539">
      <c r="A539" s="15">
        <v>266.0</v>
      </c>
      <c r="B539" s="15" t="s">
        <v>8665</v>
      </c>
      <c r="C539" s="15">
        <v>232.0</v>
      </c>
      <c r="D539" s="15" t="s">
        <v>22079</v>
      </c>
      <c r="E539" s="15" t="s">
        <v>8313</v>
      </c>
    </row>
    <row r="540">
      <c r="A540" s="15">
        <v>266.0</v>
      </c>
      <c r="B540" s="15" t="s">
        <v>8665</v>
      </c>
      <c r="C540" s="15">
        <v>232.0</v>
      </c>
      <c r="D540" s="15" t="s">
        <v>22080</v>
      </c>
      <c r="E540" s="15" t="s">
        <v>8315</v>
      </c>
    </row>
    <row r="541">
      <c r="A541" s="15">
        <v>266.0</v>
      </c>
      <c r="B541" s="15" t="s">
        <v>8665</v>
      </c>
      <c r="C541" s="15">
        <v>232.0</v>
      </c>
      <c r="D541" s="15" t="s">
        <v>22081</v>
      </c>
      <c r="E541" s="15" t="s">
        <v>8317</v>
      </c>
    </row>
    <row r="542">
      <c r="A542" s="15">
        <v>266.0</v>
      </c>
      <c r="B542" s="15" t="s">
        <v>8665</v>
      </c>
      <c r="C542" s="15">
        <v>232.0</v>
      </c>
      <c r="D542" s="15" t="s">
        <v>22082</v>
      </c>
      <c r="E542" s="15" t="s">
        <v>8319</v>
      </c>
    </row>
    <row r="543">
      <c r="A543" s="15">
        <v>267.0</v>
      </c>
      <c r="B543" s="15" t="s">
        <v>8665</v>
      </c>
      <c r="C543" s="15">
        <v>233.0</v>
      </c>
      <c r="D543" s="15" t="s">
        <v>22083</v>
      </c>
      <c r="E543" s="15" t="s">
        <v>8321</v>
      </c>
    </row>
    <row r="544">
      <c r="A544" s="15">
        <v>267.0</v>
      </c>
      <c r="B544" s="15" t="s">
        <v>8665</v>
      </c>
      <c r="C544" s="15">
        <v>233.0</v>
      </c>
      <c r="D544" s="15" t="s">
        <v>22084</v>
      </c>
      <c r="E544" s="15" t="s">
        <v>8323</v>
      </c>
    </row>
    <row r="545">
      <c r="A545" s="15">
        <v>268.0</v>
      </c>
      <c r="B545" s="15" t="s">
        <v>8665</v>
      </c>
      <c r="C545" s="15">
        <v>234.0</v>
      </c>
      <c r="D545" s="15" t="s">
        <v>22085</v>
      </c>
      <c r="E545" s="15" t="s">
        <v>8325</v>
      </c>
    </row>
    <row r="546">
      <c r="A546" s="15">
        <v>268.0</v>
      </c>
      <c r="B546" s="15" t="s">
        <v>8665</v>
      </c>
      <c r="C546" s="15">
        <v>234.0</v>
      </c>
      <c r="D546" s="15" t="s">
        <v>22086</v>
      </c>
      <c r="E546" s="15" t="s">
        <v>8327</v>
      </c>
    </row>
    <row r="547">
      <c r="A547" s="15">
        <v>268.0</v>
      </c>
      <c r="B547" s="15" t="s">
        <v>8665</v>
      </c>
      <c r="C547" s="15">
        <v>234.0</v>
      </c>
      <c r="D547" s="15" t="s">
        <v>22087</v>
      </c>
      <c r="E547" s="15" t="s">
        <v>8329</v>
      </c>
    </row>
    <row r="548">
      <c r="A548" s="15">
        <v>268.0</v>
      </c>
      <c r="B548" s="15" t="s">
        <v>8665</v>
      </c>
      <c r="C548" s="15">
        <v>234.0</v>
      </c>
      <c r="D548" s="15" t="s">
        <v>22088</v>
      </c>
      <c r="E548" s="15" t="s">
        <v>8331</v>
      </c>
    </row>
    <row r="549">
      <c r="A549" s="15">
        <v>269.0</v>
      </c>
      <c r="B549" s="15" t="s">
        <v>8665</v>
      </c>
      <c r="C549" s="15">
        <v>235.0</v>
      </c>
      <c r="D549" s="15" t="s">
        <v>22089</v>
      </c>
      <c r="E549" s="15" t="s">
        <v>8333</v>
      </c>
    </row>
    <row r="550">
      <c r="A550" s="15">
        <v>269.0</v>
      </c>
      <c r="B550" s="15" t="s">
        <v>8665</v>
      </c>
      <c r="C550" s="15">
        <v>235.0</v>
      </c>
      <c r="D550" s="15" t="s">
        <v>22090</v>
      </c>
      <c r="E550" s="15" t="s">
        <v>8335</v>
      </c>
    </row>
    <row r="551">
      <c r="A551" s="15">
        <v>270.0</v>
      </c>
      <c r="B551" s="15" t="s">
        <v>8665</v>
      </c>
      <c r="C551" s="15">
        <v>236.0</v>
      </c>
      <c r="D551" s="15" t="s">
        <v>22091</v>
      </c>
      <c r="E551" s="15" t="s">
        <v>8337</v>
      </c>
    </row>
    <row r="552">
      <c r="A552" s="15">
        <v>270.0</v>
      </c>
      <c r="B552" s="15" t="s">
        <v>8665</v>
      </c>
      <c r="C552" s="15">
        <v>236.0</v>
      </c>
      <c r="D552" s="15" t="s">
        <v>22092</v>
      </c>
      <c r="E552" s="15" t="s">
        <v>8339</v>
      </c>
    </row>
    <row r="553">
      <c r="A553" s="15">
        <v>271.0</v>
      </c>
      <c r="B553" s="15" t="s">
        <v>8665</v>
      </c>
      <c r="C553" s="15">
        <v>237.0</v>
      </c>
      <c r="D553" s="15" t="s">
        <v>22093</v>
      </c>
      <c r="E553" s="15" t="s">
        <v>8341</v>
      </c>
    </row>
    <row r="554">
      <c r="A554" s="15">
        <v>271.0</v>
      </c>
      <c r="B554" s="15" t="s">
        <v>8665</v>
      </c>
      <c r="C554" s="15">
        <v>237.0</v>
      </c>
      <c r="D554" s="15" t="s">
        <v>22094</v>
      </c>
      <c r="E554" s="15" t="s">
        <v>8343</v>
      </c>
    </row>
    <row r="555">
      <c r="A555" s="15">
        <v>272.0</v>
      </c>
      <c r="B555" s="15" t="s">
        <v>8665</v>
      </c>
      <c r="C555" s="15">
        <v>238.0</v>
      </c>
      <c r="D555" s="15" t="s">
        <v>22095</v>
      </c>
      <c r="E555" s="15" t="s">
        <v>8345</v>
      </c>
    </row>
    <row r="556">
      <c r="A556" s="15">
        <v>272.0</v>
      </c>
      <c r="B556" s="15" t="s">
        <v>8665</v>
      </c>
      <c r="C556" s="15">
        <v>238.0</v>
      </c>
      <c r="D556" s="15" t="s">
        <v>22096</v>
      </c>
      <c r="E556" s="15" t="s">
        <v>8347</v>
      </c>
    </row>
    <row r="557">
      <c r="A557" s="15">
        <v>273.0</v>
      </c>
      <c r="B557" s="15" t="s">
        <v>8665</v>
      </c>
      <c r="C557" s="15">
        <v>239.0</v>
      </c>
      <c r="D557" s="15" t="s">
        <v>22097</v>
      </c>
      <c r="E557" s="15" t="s">
        <v>8576</v>
      </c>
    </row>
    <row r="558">
      <c r="A558" s="15">
        <v>273.0</v>
      </c>
      <c r="B558" s="15" t="s">
        <v>8665</v>
      </c>
      <c r="C558" s="15">
        <v>239.0</v>
      </c>
      <c r="D558" s="15" t="s">
        <v>22098</v>
      </c>
      <c r="E558" s="15" t="s">
        <v>8579</v>
      </c>
    </row>
    <row r="559">
      <c r="A559" s="15">
        <v>274.0</v>
      </c>
      <c r="B559" s="15" t="s">
        <v>8665</v>
      </c>
      <c r="C559" s="15">
        <v>240.0</v>
      </c>
      <c r="D559" s="15" t="s">
        <v>22099</v>
      </c>
      <c r="E559" s="15" t="s">
        <v>8355</v>
      </c>
    </row>
    <row r="560">
      <c r="A560" s="15">
        <v>274.0</v>
      </c>
      <c r="B560" s="15" t="s">
        <v>8665</v>
      </c>
      <c r="C560" s="15">
        <v>240.0</v>
      </c>
      <c r="D560" s="15" t="s">
        <v>22100</v>
      </c>
      <c r="E560" s="15" t="s">
        <v>8357</v>
      </c>
    </row>
    <row r="561">
      <c r="A561" s="15">
        <v>274.0</v>
      </c>
      <c r="B561" s="15" t="s">
        <v>8665</v>
      </c>
      <c r="C561" s="15">
        <v>240.0</v>
      </c>
      <c r="D561" s="15" t="s">
        <v>22101</v>
      </c>
      <c r="E561" s="15" t="s">
        <v>8359</v>
      </c>
    </row>
    <row r="562">
      <c r="A562" s="15">
        <v>275.0</v>
      </c>
      <c r="B562" s="15" t="s">
        <v>8665</v>
      </c>
      <c r="C562" s="15">
        <v>241.0</v>
      </c>
      <c r="D562" s="15" t="s">
        <v>22102</v>
      </c>
      <c r="E562" s="15" t="s">
        <v>8361</v>
      </c>
    </row>
    <row r="563">
      <c r="A563" s="15">
        <v>275.0</v>
      </c>
      <c r="B563" s="15" t="s">
        <v>8665</v>
      </c>
      <c r="C563" s="15">
        <v>241.0</v>
      </c>
      <c r="D563" s="15" t="s">
        <v>22103</v>
      </c>
      <c r="E563" s="15" t="s">
        <v>8363</v>
      </c>
    </row>
    <row r="564">
      <c r="A564" s="15">
        <v>275.0</v>
      </c>
      <c r="B564" s="15" t="s">
        <v>8665</v>
      </c>
      <c r="C564" s="15">
        <v>241.0</v>
      </c>
      <c r="D564" s="15" t="s">
        <v>22104</v>
      </c>
      <c r="E564" s="15" t="s">
        <v>8365</v>
      </c>
    </row>
    <row r="565">
      <c r="A565" s="15">
        <v>276.0</v>
      </c>
      <c r="B565" s="15" t="s">
        <v>8665</v>
      </c>
      <c r="C565" s="15">
        <v>242.0</v>
      </c>
      <c r="D565" s="15" t="s">
        <v>22105</v>
      </c>
      <c r="E565" s="15" t="s">
        <v>8367</v>
      </c>
    </row>
    <row r="566">
      <c r="A566" s="15">
        <v>276.0</v>
      </c>
      <c r="B566" s="15" t="s">
        <v>8665</v>
      </c>
      <c r="C566" s="15">
        <v>242.0</v>
      </c>
      <c r="D566" s="15" t="s">
        <v>22106</v>
      </c>
      <c r="E566" s="15" t="s">
        <v>8369</v>
      </c>
    </row>
    <row r="567">
      <c r="A567" s="15">
        <v>276.0</v>
      </c>
      <c r="B567" s="15" t="s">
        <v>8665</v>
      </c>
      <c r="C567" s="15">
        <v>242.0</v>
      </c>
      <c r="D567" s="15" t="s">
        <v>22107</v>
      </c>
      <c r="E567" s="15" t="s">
        <v>8371</v>
      </c>
    </row>
    <row r="568">
      <c r="A568" s="15">
        <v>276.0</v>
      </c>
      <c r="B568" s="15" t="s">
        <v>8665</v>
      </c>
      <c r="C568" s="15">
        <v>242.0</v>
      </c>
      <c r="D568" s="15" t="s">
        <v>22108</v>
      </c>
      <c r="E568" s="15" t="s">
        <v>8373</v>
      </c>
    </row>
    <row r="569">
      <c r="A569" s="15">
        <v>277.0</v>
      </c>
      <c r="B569" s="15" t="s">
        <v>8665</v>
      </c>
      <c r="C569" s="15">
        <v>243.0</v>
      </c>
      <c r="D569" s="15" t="s">
        <v>22109</v>
      </c>
      <c r="E569" s="15" t="s">
        <v>8375</v>
      </c>
    </row>
    <row r="570">
      <c r="A570" s="15">
        <v>277.0</v>
      </c>
      <c r="B570" s="15" t="s">
        <v>8665</v>
      </c>
      <c r="C570" s="15">
        <v>243.0</v>
      </c>
      <c r="D570" s="15" t="s">
        <v>22110</v>
      </c>
      <c r="E570" s="15" t="s">
        <v>8377</v>
      </c>
    </row>
    <row r="571">
      <c r="A571" s="15">
        <v>278.0</v>
      </c>
      <c r="B571" s="15" t="s">
        <v>8665</v>
      </c>
      <c r="C571" s="15">
        <v>244.0</v>
      </c>
      <c r="D571" s="15" t="s">
        <v>22111</v>
      </c>
      <c r="E571" s="15" t="s">
        <v>8379</v>
      </c>
    </row>
    <row r="572">
      <c r="A572" s="15">
        <v>279.0</v>
      </c>
      <c r="B572" s="15" t="s">
        <v>8846</v>
      </c>
      <c r="C572" s="15">
        <v>245.0</v>
      </c>
      <c r="D572" s="15" t="s">
        <v>22112</v>
      </c>
      <c r="E572" s="15" t="s">
        <v>8030</v>
      </c>
    </row>
    <row r="573">
      <c r="A573" s="15">
        <v>280.0</v>
      </c>
      <c r="B573" s="15" t="s">
        <v>8846</v>
      </c>
      <c r="C573" s="15">
        <v>246.0</v>
      </c>
      <c r="D573" s="15" t="s">
        <v>22113</v>
      </c>
      <c r="E573" s="15" t="s">
        <v>8032</v>
      </c>
    </row>
    <row r="574">
      <c r="A574" s="15">
        <v>280.0</v>
      </c>
      <c r="B574" s="15" t="s">
        <v>8846</v>
      </c>
      <c r="C574" s="15">
        <v>246.0</v>
      </c>
      <c r="D574" s="15" t="s">
        <v>22114</v>
      </c>
      <c r="E574" s="15" t="s">
        <v>8034</v>
      </c>
    </row>
    <row r="575">
      <c r="A575" s="15">
        <v>281.0</v>
      </c>
      <c r="B575" s="15" t="s">
        <v>8846</v>
      </c>
      <c r="C575" s="15">
        <v>247.0</v>
      </c>
      <c r="D575" s="15" t="s">
        <v>22115</v>
      </c>
      <c r="E575" s="15" t="s">
        <v>8036</v>
      </c>
    </row>
    <row r="576">
      <c r="A576" s="15">
        <v>281.0</v>
      </c>
      <c r="B576" s="15" t="s">
        <v>8846</v>
      </c>
      <c r="C576" s="15">
        <v>247.0</v>
      </c>
      <c r="D576" s="15" t="s">
        <v>22116</v>
      </c>
      <c r="E576" s="15" t="s">
        <v>8038</v>
      </c>
    </row>
    <row r="577">
      <c r="A577" s="15">
        <v>281.0</v>
      </c>
      <c r="B577" s="15" t="s">
        <v>8846</v>
      </c>
      <c r="C577" s="15">
        <v>247.0</v>
      </c>
      <c r="D577" s="15" t="s">
        <v>22117</v>
      </c>
      <c r="E577" s="15" t="s">
        <v>8040</v>
      </c>
    </row>
    <row r="578">
      <c r="A578" s="15">
        <v>282.0</v>
      </c>
      <c r="B578" s="15" t="s">
        <v>8846</v>
      </c>
      <c r="C578" s="15">
        <v>248.0</v>
      </c>
      <c r="D578" s="15" t="s">
        <v>22118</v>
      </c>
      <c r="E578" s="15" t="s">
        <v>8042</v>
      </c>
    </row>
    <row r="579">
      <c r="A579" s="15">
        <v>282.0</v>
      </c>
      <c r="B579" s="15" t="s">
        <v>8846</v>
      </c>
      <c r="C579" s="15">
        <v>248.0</v>
      </c>
      <c r="D579" s="15" t="s">
        <v>22119</v>
      </c>
      <c r="E579" s="15" t="s">
        <v>8044</v>
      </c>
    </row>
    <row r="580">
      <c r="A580" s="15">
        <v>282.0</v>
      </c>
      <c r="B580" s="15" t="s">
        <v>8846</v>
      </c>
      <c r="C580" s="15">
        <v>248.0</v>
      </c>
      <c r="D580" s="15" t="s">
        <v>22120</v>
      </c>
      <c r="E580" s="15" t="s">
        <v>8046</v>
      </c>
    </row>
    <row r="581">
      <c r="A581" s="15">
        <v>283.0</v>
      </c>
      <c r="B581" s="15" t="s">
        <v>8846</v>
      </c>
      <c r="C581" s="15">
        <v>249.0</v>
      </c>
      <c r="D581" s="15" t="s">
        <v>22121</v>
      </c>
      <c r="E581" s="15" t="s">
        <v>8048</v>
      </c>
    </row>
    <row r="582">
      <c r="A582" s="15">
        <v>283.0</v>
      </c>
      <c r="B582" s="15" t="s">
        <v>8846</v>
      </c>
      <c r="C582" s="15">
        <v>249.0</v>
      </c>
      <c r="D582" s="15" t="s">
        <v>22122</v>
      </c>
      <c r="E582" s="15" t="s">
        <v>8050</v>
      </c>
    </row>
    <row r="583">
      <c r="A583" s="15">
        <v>283.0</v>
      </c>
      <c r="B583" s="15" t="s">
        <v>8846</v>
      </c>
      <c r="C583" s="15">
        <v>249.0</v>
      </c>
      <c r="D583" s="15" t="s">
        <v>22123</v>
      </c>
      <c r="E583" s="15" t="s">
        <v>8052</v>
      </c>
    </row>
    <row r="584">
      <c r="A584" s="15">
        <v>284.0</v>
      </c>
      <c r="B584" s="15" t="s">
        <v>8846</v>
      </c>
      <c r="C584" s="15">
        <v>250.0</v>
      </c>
      <c r="D584" s="15" t="s">
        <v>22124</v>
      </c>
      <c r="E584" s="15" t="s">
        <v>8054</v>
      </c>
    </row>
    <row r="585">
      <c r="A585" s="15">
        <v>284.0</v>
      </c>
      <c r="B585" s="15" t="s">
        <v>8846</v>
      </c>
      <c r="C585" s="15">
        <v>250.0</v>
      </c>
      <c r="D585" s="15" t="s">
        <v>22125</v>
      </c>
      <c r="E585" s="15" t="s">
        <v>8056</v>
      </c>
    </row>
    <row r="586">
      <c r="A586" s="15">
        <v>284.0</v>
      </c>
      <c r="B586" s="15" t="s">
        <v>8846</v>
      </c>
      <c r="C586" s="15">
        <v>250.0</v>
      </c>
      <c r="D586" s="15" t="s">
        <v>22126</v>
      </c>
      <c r="E586" s="15" t="s">
        <v>8058</v>
      </c>
    </row>
    <row r="587">
      <c r="A587" s="15">
        <v>285.0</v>
      </c>
      <c r="B587" s="15" t="s">
        <v>8846</v>
      </c>
      <c r="C587" s="15">
        <v>251.0</v>
      </c>
      <c r="D587" s="15" t="s">
        <v>22127</v>
      </c>
      <c r="E587" s="15" t="s">
        <v>8060</v>
      </c>
    </row>
    <row r="588">
      <c r="A588" s="15">
        <v>285.0</v>
      </c>
      <c r="B588" s="15" t="s">
        <v>8846</v>
      </c>
      <c r="C588" s="15">
        <v>251.0</v>
      </c>
      <c r="D588" s="15" t="s">
        <v>22128</v>
      </c>
      <c r="E588" s="15" t="s">
        <v>8062</v>
      </c>
    </row>
    <row r="589">
      <c r="A589" s="15">
        <v>285.0</v>
      </c>
      <c r="B589" s="15" t="s">
        <v>8846</v>
      </c>
      <c r="C589" s="15">
        <v>251.0</v>
      </c>
      <c r="D589" s="15" t="s">
        <v>22129</v>
      </c>
      <c r="E589" s="15" t="s">
        <v>8064</v>
      </c>
    </row>
    <row r="590">
      <c r="A590" s="15">
        <v>286.0</v>
      </c>
      <c r="B590" s="15" t="s">
        <v>8846</v>
      </c>
      <c r="C590" s="15">
        <v>252.0</v>
      </c>
      <c r="D590" s="15" t="s">
        <v>22130</v>
      </c>
      <c r="E590" s="15" t="s">
        <v>8066</v>
      </c>
    </row>
    <row r="591">
      <c r="A591" s="15">
        <v>286.0</v>
      </c>
      <c r="B591" s="15" t="s">
        <v>8846</v>
      </c>
      <c r="C591" s="15">
        <v>252.0</v>
      </c>
      <c r="D591" s="15" t="s">
        <v>22131</v>
      </c>
      <c r="E591" s="15" t="s">
        <v>8068</v>
      </c>
    </row>
    <row r="592">
      <c r="A592" s="15">
        <v>286.0</v>
      </c>
      <c r="B592" s="15" t="s">
        <v>8846</v>
      </c>
      <c r="C592" s="15">
        <v>252.0</v>
      </c>
      <c r="D592" s="15" t="s">
        <v>22132</v>
      </c>
      <c r="E592" s="15" t="s">
        <v>8070</v>
      </c>
    </row>
    <row r="593">
      <c r="A593" s="15">
        <v>287.0</v>
      </c>
      <c r="B593" s="15" t="s">
        <v>8846</v>
      </c>
      <c r="C593" s="15">
        <v>253.0</v>
      </c>
      <c r="D593" s="15" t="s">
        <v>22133</v>
      </c>
      <c r="E593" s="15" t="s">
        <v>8072</v>
      </c>
    </row>
    <row r="594">
      <c r="A594" s="15">
        <v>287.0</v>
      </c>
      <c r="B594" s="15" t="s">
        <v>8846</v>
      </c>
      <c r="C594" s="15">
        <v>253.0</v>
      </c>
      <c r="D594" s="15" t="s">
        <v>22134</v>
      </c>
      <c r="E594" s="15" t="s">
        <v>8074</v>
      </c>
    </row>
    <row r="595">
      <c r="A595" s="15">
        <v>287.0</v>
      </c>
      <c r="B595" s="15" t="s">
        <v>8846</v>
      </c>
      <c r="C595" s="15">
        <v>253.0</v>
      </c>
      <c r="D595" s="15" t="s">
        <v>22135</v>
      </c>
      <c r="E595" s="15" t="s">
        <v>8076</v>
      </c>
    </row>
    <row r="596">
      <c r="A596" s="15">
        <v>288.0</v>
      </c>
      <c r="B596" s="15" t="s">
        <v>8846</v>
      </c>
      <c r="C596" s="15">
        <v>254.0</v>
      </c>
      <c r="D596" s="15" t="s">
        <v>22136</v>
      </c>
      <c r="E596" s="15" t="s">
        <v>8078</v>
      </c>
    </row>
    <row r="597">
      <c r="A597" s="15">
        <v>288.0</v>
      </c>
      <c r="B597" s="15" t="s">
        <v>8846</v>
      </c>
      <c r="C597" s="15">
        <v>254.0</v>
      </c>
      <c r="D597" s="15" t="s">
        <v>22137</v>
      </c>
      <c r="E597" s="15" t="s">
        <v>8080</v>
      </c>
    </row>
    <row r="598">
      <c r="A598" s="15">
        <v>288.0</v>
      </c>
      <c r="B598" s="15" t="s">
        <v>8846</v>
      </c>
      <c r="C598" s="15">
        <v>254.0</v>
      </c>
      <c r="D598" s="15" t="s">
        <v>22138</v>
      </c>
      <c r="E598" s="15" t="s">
        <v>8082</v>
      </c>
    </row>
    <row r="599">
      <c r="A599" s="15">
        <v>289.0</v>
      </c>
      <c r="B599" s="15" t="s">
        <v>8846</v>
      </c>
      <c r="C599" s="15">
        <v>255.0</v>
      </c>
      <c r="D599" s="15" t="s">
        <v>22139</v>
      </c>
      <c r="E599" s="15" t="s">
        <v>8084</v>
      </c>
    </row>
    <row r="600">
      <c r="A600" s="15">
        <v>289.0</v>
      </c>
      <c r="B600" s="15" t="s">
        <v>8846</v>
      </c>
      <c r="C600" s="15">
        <v>255.0</v>
      </c>
      <c r="D600" s="15" t="s">
        <v>22140</v>
      </c>
      <c r="E600" s="15" t="s">
        <v>8086</v>
      </c>
    </row>
    <row r="601">
      <c r="A601" s="15">
        <v>289.0</v>
      </c>
      <c r="B601" s="15" t="s">
        <v>8846</v>
      </c>
      <c r="C601" s="15">
        <v>255.0</v>
      </c>
      <c r="D601" s="15" t="s">
        <v>22141</v>
      </c>
      <c r="E601" s="15" t="s">
        <v>8088</v>
      </c>
    </row>
    <row r="602">
      <c r="A602" s="15">
        <v>289.0</v>
      </c>
      <c r="B602" s="15" t="s">
        <v>8846</v>
      </c>
      <c r="C602" s="15">
        <v>255.0</v>
      </c>
      <c r="D602" s="15" t="s">
        <v>22142</v>
      </c>
      <c r="E602" s="15" t="s">
        <v>8090</v>
      </c>
    </row>
    <row r="603">
      <c r="A603" s="15">
        <v>289.0</v>
      </c>
      <c r="B603" s="15" t="s">
        <v>8846</v>
      </c>
      <c r="C603" s="15">
        <v>255.0</v>
      </c>
      <c r="D603" s="15" t="s">
        <v>22143</v>
      </c>
      <c r="E603" s="15" t="s">
        <v>8092</v>
      </c>
    </row>
    <row r="604">
      <c r="A604" s="15">
        <v>290.0</v>
      </c>
      <c r="B604" s="15" t="s">
        <v>8846</v>
      </c>
      <c r="C604" s="15">
        <v>256.0</v>
      </c>
      <c r="D604" s="15" t="s">
        <v>22144</v>
      </c>
      <c r="E604" s="15" t="s">
        <v>8094</v>
      </c>
    </row>
    <row r="605">
      <c r="A605" s="15">
        <v>290.0</v>
      </c>
      <c r="B605" s="15" t="s">
        <v>8846</v>
      </c>
      <c r="C605" s="15">
        <v>256.0</v>
      </c>
      <c r="D605" s="15" t="s">
        <v>22145</v>
      </c>
      <c r="E605" s="15" t="s">
        <v>8096</v>
      </c>
    </row>
    <row r="606">
      <c r="A606" s="15">
        <v>290.0</v>
      </c>
      <c r="B606" s="15" t="s">
        <v>8846</v>
      </c>
      <c r="C606" s="15">
        <v>256.0</v>
      </c>
      <c r="D606" s="15" t="s">
        <v>22146</v>
      </c>
      <c r="E606" s="15" t="s">
        <v>8098</v>
      </c>
    </row>
    <row r="607">
      <c r="A607" s="15">
        <v>291.0</v>
      </c>
      <c r="B607" s="15" t="s">
        <v>8846</v>
      </c>
      <c r="C607" s="15">
        <v>257.0</v>
      </c>
      <c r="D607" s="15" t="s">
        <v>22147</v>
      </c>
      <c r="E607" s="15" t="s">
        <v>8100</v>
      </c>
    </row>
    <row r="608">
      <c r="A608" s="15">
        <v>291.0</v>
      </c>
      <c r="B608" s="15" t="s">
        <v>8846</v>
      </c>
      <c r="C608" s="15">
        <v>257.0</v>
      </c>
      <c r="D608" s="15" t="s">
        <v>22148</v>
      </c>
      <c r="E608" s="15" t="s">
        <v>8102</v>
      </c>
    </row>
    <row r="609">
      <c r="A609" s="15">
        <v>291.0</v>
      </c>
      <c r="B609" s="15" t="s">
        <v>8846</v>
      </c>
      <c r="C609" s="15">
        <v>257.0</v>
      </c>
      <c r="D609" s="15" t="s">
        <v>22149</v>
      </c>
      <c r="E609" s="15" t="s">
        <v>8104</v>
      </c>
    </row>
    <row r="610">
      <c r="A610" s="15">
        <v>292.0</v>
      </c>
      <c r="B610" s="15" t="s">
        <v>8846</v>
      </c>
      <c r="C610" s="15">
        <v>258.0</v>
      </c>
      <c r="D610" s="15" t="s">
        <v>22150</v>
      </c>
      <c r="E610" s="15" t="s">
        <v>8106</v>
      </c>
    </row>
    <row r="611">
      <c r="A611" s="15">
        <v>292.0</v>
      </c>
      <c r="B611" s="15" t="s">
        <v>8846</v>
      </c>
      <c r="C611" s="15">
        <v>258.0</v>
      </c>
      <c r="D611" s="15" t="s">
        <v>22151</v>
      </c>
      <c r="E611" s="15" t="s">
        <v>8108</v>
      </c>
    </row>
    <row r="612">
      <c r="A612" s="15">
        <v>292.0</v>
      </c>
      <c r="B612" s="15" t="s">
        <v>8846</v>
      </c>
      <c r="C612" s="15">
        <v>258.0</v>
      </c>
      <c r="D612" s="15" t="s">
        <v>22152</v>
      </c>
      <c r="E612" s="15" t="s">
        <v>8110</v>
      </c>
    </row>
    <row r="613">
      <c r="A613" s="15">
        <v>292.0</v>
      </c>
      <c r="B613" s="15" t="s">
        <v>8846</v>
      </c>
      <c r="C613" s="15">
        <v>258.0</v>
      </c>
      <c r="D613" s="15" t="s">
        <v>22153</v>
      </c>
      <c r="E613" s="15" t="s">
        <v>8112</v>
      </c>
    </row>
    <row r="614">
      <c r="A614" s="15">
        <v>293.0</v>
      </c>
      <c r="B614" s="15" t="s">
        <v>8846</v>
      </c>
      <c r="C614" s="15">
        <v>259.0</v>
      </c>
      <c r="D614" s="15" t="s">
        <v>22154</v>
      </c>
      <c r="E614" s="15" t="s">
        <v>8114</v>
      </c>
    </row>
    <row r="615">
      <c r="A615" s="15">
        <v>294.0</v>
      </c>
      <c r="B615" s="15" t="s">
        <v>8846</v>
      </c>
      <c r="C615" s="15">
        <v>260.0</v>
      </c>
      <c r="D615" s="15" t="s">
        <v>22155</v>
      </c>
      <c r="E615" s="15" t="s">
        <v>8116</v>
      </c>
    </row>
    <row r="616">
      <c r="A616" s="15">
        <v>294.0</v>
      </c>
      <c r="B616" s="15" t="s">
        <v>8846</v>
      </c>
      <c r="C616" s="15">
        <v>260.0</v>
      </c>
      <c r="D616" s="15" t="s">
        <v>22156</v>
      </c>
      <c r="E616" s="15" t="s">
        <v>8118</v>
      </c>
    </row>
    <row r="617">
      <c r="A617" s="15">
        <v>294.0</v>
      </c>
      <c r="B617" s="15" t="s">
        <v>8846</v>
      </c>
      <c r="C617" s="15">
        <v>260.0</v>
      </c>
      <c r="D617" s="15" t="s">
        <v>22157</v>
      </c>
      <c r="E617" s="15" t="s">
        <v>8120</v>
      </c>
    </row>
    <row r="618">
      <c r="A618" s="15">
        <v>294.0</v>
      </c>
      <c r="B618" s="15" t="s">
        <v>8846</v>
      </c>
      <c r="C618" s="15">
        <v>260.0</v>
      </c>
      <c r="D618" s="15" t="s">
        <v>22158</v>
      </c>
      <c r="E618" s="15" t="s">
        <v>8122</v>
      </c>
    </row>
    <row r="619">
      <c r="A619" s="15">
        <v>294.0</v>
      </c>
      <c r="B619" s="15" t="s">
        <v>8846</v>
      </c>
      <c r="C619" s="15">
        <v>260.0</v>
      </c>
      <c r="D619" s="15" t="s">
        <v>22159</v>
      </c>
      <c r="E619" s="15" t="s">
        <v>8124</v>
      </c>
    </row>
    <row r="620">
      <c r="A620" s="15">
        <v>295.0</v>
      </c>
      <c r="B620" s="15" t="s">
        <v>8846</v>
      </c>
      <c r="C620" s="15">
        <v>261.0</v>
      </c>
      <c r="D620" s="15" t="s">
        <v>22160</v>
      </c>
      <c r="E620" s="15" t="s">
        <v>8126</v>
      </c>
    </row>
    <row r="621">
      <c r="A621" s="15">
        <v>295.0</v>
      </c>
      <c r="B621" s="15" t="s">
        <v>8846</v>
      </c>
      <c r="C621" s="15">
        <v>261.0</v>
      </c>
      <c r="D621" s="15" t="s">
        <v>22161</v>
      </c>
      <c r="E621" s="15" t="s">
        <v>8128</v>
      </c>
    </row>
    <row r="622">
      <c r="A622" s="15">
        <v>295.0</v>
      </c>
      <c r="B622" s="15" t="s">
        <v>8846</v>
      </c>
      <c r="C622" s="15">
        <v>261.0</v>
      </c>
      <c r="D622" s="15" t="s">
        <v>21837</v>
      </c>
      <c r="E622" s="15" t="s">
        <v>8130</v>
      </c>
    </row>
    <row r="623">
      <c r="A623" s="15">
        <v>296.0</v>
      </c>
      <c r="B623" s="15" t="s">
        <v>8846</v>
      </c>
      <c r="C623" s="15">
        <v>262.0</v>
      </c>
      <c r="D623" s="15" t="s">
        <v>22162</v>
      </c>
      <c r="E623" s="15" t="s">
        <v>8132</v>
      </c>
    </row>
    <row r="624">
      <c r="A624" s="15">
        <v>296.0</v>
      </c>
      <c r="B624" s="15" t="s">
        <v>8846</v>
      </c>
      <c r="C624" s="15">
        <v>262.0</v>
      </c>
      <c r="D624" s="15" t="s">
        <v>22163</v>
      </c>
      <c r="E624" s="15" t="s">
        <v>8134</v>
      </c>
    </row>
    <row r="625">
      <c r="A625" s="15">
        <v>296.0</v>
      </c>
      <c r="B625" s="15" t="s">
        <v>8846</v>
      </c>
      <c r="C625" s="15">
        <v>262.0</v>
      </c>
      <c r="D625" s="15" t="s">
        <v>22164</v>
      </c>
      <c r="E625" s="15" t="s">
        <v>8138</v>
      </c>
    </row>
    <row r="626">
      <c r="A626" s="15">
        <v>297.0</v>
      </c>
      <c r="B626" s="15" t="s">
        <v>8846</v>
      </c>
      <c r="C626" s="15">
        <v>263.0</v>
      </c>
      <c r="D626" s="15" t="s">
        <v>22165</v>
      </c>
      <c r="E626" s="15" t="s">
        <v>8140</v>
      </c>
    </row>
    <row r="627">
      <c r="A627" s="15">
        <v>297.0</v>
      </c>
      <c r="B627" s="15" t="s">
        <v>8846</v>
      </c>
      <c r="C627" s="15">
        <v>263.0</v>
      </c>
      <c r="D627" s="15" t="s">
        <v>22166</v>
      </c>
      <c r="E627" s="15" t="s">
        <v>8142</v>
      </c>
    </row>
    <row r="628">
      <c r="A628" s="15">
        <v>297.0</v>
      </c>
      <c r="B628" s="15" t="s">
        <v>8846</v>
      </c>
      <c r="C628" s="15">
        <v>263.0</v>
      </c>
      <c r="D628" s="15" t="s">
        <v>22167</v>
      </c>
      <c r="E628" s="15" t="s">
        <v>8144</v>
      </c>
    </row>
    <row r="629">
      <c r="A629" s="15">
        <v>297.0</v>
      </c>
      <c r="B629" s="15" t="s">
        <v>8846</v>
      </c>
      <c r="C629" s="15">
        <v>263.0</v>
      </c>
      <c r="D629" s="15" t="s">
        <v>22168</v>
      </c>
      <c r="E629" s="15" t="s">
        <v>8469</v>
      </c>
    </row>
    <row r="630">
      <c r="A630" s="15">
        <v>298.0</v>
      </c>
      <c r="B630" s="15" t="s">
        <v>8846</v>
      </c>
      <c r="C630" s="15">
        <v>264.0</v>
      </c>
      <c r="D630" s="15" t="s">
        <v>22169</v>
      </c>
      <c r="E630" s="15" t="s">
        <v>8148</v>
      </c>
    </row>
    <row r="631">
      <c r="A631" s="15">
        <v>298.0</v>
      </c>
      <c r="B631" s="15" t="s">
        <v>8846</v>
      </c>
      <c r="C631" s="15">
        <v>264.0</v>
      </c>
      <c r="D631" s="15" t="s">
        <v>22170</v>
      </c>
      <c r="E631" s="15" t="s">
        <v>8150</v>
      </c>
    </row>
    <row r="632">
      <c r="A632" s="15">
        <v>299.0</v>
      </c>
      <c r="B632" s="15" t="s">
        <v>8846</v>
      </c>
      <c r="C632" s="15">
        <v>265.0</v>
      </c>
      <c r="D632" s="15" t="s">
        <v>22171</v>
      </c>
      <c r="E632" s="15" t="s">
        <v>8152</v>
      </c>
    </row>
    <row r="633">
      <c r="A633" s="15">
        <v>299.0</v>
      </c>
      <c r="B633" s="15" t="s">
        <v>8846</v>
      </c>
      <c r="C633" s="15">
        <v>265.0</v>
      </c>
      <c r="D633" s="15" t="s">
        <v>22172</v>
      </c>
      <c r="E633" s="15" t="s">
        <v>8154</v>
      </c>
    </row>
    <row r="634">
      <c r="A634" s="15">
        <v>299.0</v>
      </c>
      <c r="B634" s="15" t="s">
        <v>8846</v>
      </c>
      <c r="C634" s="15">
        <v>265.0</v>
      </c>
      <c r="D634" s="15" t="s">
        <v>22173</v>
      </c>
      <c r="E634" s="15" t="s">
        <v>8475</v>
      </c>
    </row>
    <row r="635">
      <c r="A635" s="15">
        <v>300.0</v>
      </c>
      <c r="B635" s="15" t="s">
        <v>8846</v>
      </c>
      <c r="C635" s="15">
        <v>266.0</v>
      </c>
      <c r="D635" s="15" t="s">
        <v>22174</v>
      </c>
      <c r="E635" s="15" t="s">
        <v>8158</v>
      </c>
    </row>
    <row r="636">
      <c r="A636" s="15">
        <v>302.0</v>
      </c>
      <c r="B636" s="15" t="s">
        <v>8846</v>
      </c>
      <c r="C636" s="15">
        <v>268.0</v>
      </c>
      <c r="D636" s="15" t="s">
        <v>22175</v>
      </c>
      <c r="E636" s="15" t="s">
        <v>8160</v>
      </c>
    </row>
    <row r="637">
      <c r="A637" s="15">
        <v>302.0</v>
      </c>
      <c r="B637" s="15" t="s">
        <v>8846</v>
      </c>
      <c r="C637" s="15">
        <v>268.0</v>
      </c>
      <c r="D637" s="15" t="s">
        <v>22176</v>
      </c>
      <c r="E637" s="15" t="s">
        <v>8162</v>
      </c>
    </row>
    <row r="638">
      <c r="A638" s="15">
        <v>303.0</v>
      </c>
      <c r="B638" s="15" t="s">
        <v>8846</v>
      </c>
      <c r="C638" s="15">
        <v>269.0</v>
      </c>
      <c r="D638" s="15" t="s">
        <v>22177</v>
      </c>
      <c r="E638" s="15" t="s">
        <v>8164</v>
      </c>
    </row>
    <row r="639">
      <c r="A639" s="15">
        <v>303.0</v>
      </c>
      <c r="B639" s="15" t="s">
        <v>8846</v>
      </c>
      <c r="C639" s="15">
        <v>269.0</v>
      </c>
      <c r="D639" s="15" t="s">
        <v>22178</v>
      </c>
      <c r="E639" s="15" t="s">
        <v>8166</v>
      </c>
    </row>
    <row r="640">
      <c r="A640" s="15">
        <v>304.0</v>
      </c>
      <c r="B640" s="15" t="s">
        <v>8846</v>
      </c>
      <c r="C640" s="15">
        <v>270.0</v>
      </c>
      <c r="D640" s="15" t="s">
        <v>22179</v>
      </c>
      <c r="E640" s="15" t="s">
        <v>8168</v>
      </c>
    </row>
    <row r="641">
      <c r="A641" s="15">
        <v>305.0</v>
      </c>
      <c r="B641" s="15" t="s">
        <v>8846</v>
      </c>
      <c r="C641" s="15">
        <v>271.0</v>
      </c>
      <c r="D641" s="15" t="s">
        <v>22180</v>
      </c>
      <c r="E641" s="15" t="s">
        <v>8170</v>
      </c>
    </row>
    <row r="642">
      <c r="A642" s="15">
        <v>305.0</v>
      </c>
      <c r="B642" s="15" t="s">
        <v>8846</v>
      </c>
      <c r="C642" s="15">
        <v>271.0</v>
      </c>
      <c r="D642" s="15" t="s">
        <v>22181</v>
      </c>
      <c r="E642" s="15" t="s">
        <v>8172</v>
      </c>
    </row>
    <row r="643">
      <c r="A643" s="15">
        <v>305.0</v>
      </c>
      <c r="B643" s="15" t="s">
        <v>8846</v>
      </c>
      <c r="C643" s="15">
        <v>271.0</v>
      </c>
      <c r="D643" s="15" t="s">
        <v>22182</v>
      </c>
    </row>
    <row r="644">
      <c r="A644" s="15">
        <v>306.0</v>
      </c>
      <c r="B644" s="15" t="s">
        <v>8846</v>
      </c>
      <c r="C644" s="15">
        <v>272.0</v>
      </c>
      <c r="D644" s="15" t="s">
        <v>22183</v>
      </c>
      <c r="E644" s="15" t="s">
        <v>8176</v>
      </c>
    </row>
    <row r="645">
      <c r="A645" s="15">
        <v>307.0</v>
      </c>
      <c r="B645" s="15" t="s">
        <v>8846</v>
      </c>
      <c r="C645" s="15">
        <v>273.0</v>
      </c>
      <c r="D645" s="15" t="s">
        <v>22184</v>
      </c>
      <c r="E645" s="15" t="s">
        <v>8178</v>
      </c>
    </row>
    <row r="646">
      <c r="A646" s="15">
        <v>307.0</v>
      </c>
      <c r="B646" s="15" t="s">
        <v>8846</v>
      </c>
      <c r="C646" s="15">
        <v>273.0</v>
      </c>
      <c r="D646" s="15" t="s">
        <v>22185</v>
      </c>
      <c r="E646" s="15" t="s">
        <v>8180</v>
      </c>
    </row>
    <row r="647">
      <c r="A647" s="15">
        <v>309.0</v>
      </c>
      <c r="B647" s="15" t="s">
        <v>8846</v>
      </c>
      <c r="C647" s="15">
        <v>275.0</v>
      </c>
      <c r="D647" s="15" t="s">
        <v>22186</v>
      </c>
      <c r="E647" s="15" t="s">
        <v>8182</v>
      </c>
    </row>
    <row r="648">
      <c r="A648" s="15">
        <v>309.0</v>
      </c>
      <c r="B648" s="15" t="s">
        <v>8846</v>
      </c>
      <c r="C648" s="15">
        <v>275.0</v>
      </c>
      <c r="D648" s="15" t="s">
        <v>22187</v>
      </c>
    </row>
    <row r="649">
      <c r="A649" s="15">
        <v>310.0</v>
      </c>
      <c r="B649" s="15" t="s">
        <v>8846</v>
      </c>
      <c r="C649" s="15">
        <v>276.0</v>
      </c>
      <c r="D649" s="15" t="s">
        <v>22188</v>
      </c>
      <c r="E649" s="15" t="s">
        <v>8186</v>
      </c>
    </row>
    <row r="650">
      <c r="A650" s="15">
        <v>310.0</v>
      </c>
      <c r="B650" s="15" t="s">
        <v>8846</v>
      </c>
      <c r="C650" s="15">
        <v>276.0</v>
      </c>
      <c r="D650" s="15" t="s">
        <v>22189</v>
      </c>
      <c r="E650" s="15" t="s">
        <v>8188</v>
      </c>
    </row>
    <row r="651">
      <c r="A651" s="15">
        <v>310.0</v>
      </c>
      <c r="B651" s="15" t="s">
        <v>8846</v>
      </c>
      <c r="C651" s="15">
        <v>276.0</v>
      </c>
      <c r="D651" s="15" t="s">
        <v>22190</v>
      </c>
      <c r="E651" s="15" t="s">
        <v>8190</v>
      </c>
    </row>
    <row r="652">
      <c r="A652" s="15">
        <v>311.0</v>
      </c>
      <c r="B652" s="15" t="s">
        <v>8846</v>
      </c>
      <c r="C652" s="15">
        <v>277.0</v>
      </c>
      <c r="D652" s="15" t="s">
        <v>22191</v>
      </c>
      <c r="E652" s="15" t="s">
        <v>8192</v>
      </c>
    </row>
    <row r="653">
      <c r="A653" s="15">
        <v>311.0</v>
      </c>
      <c r="B653" s="15" t="s">
        <v>8846</v>
      </c>
      <c r="C653" s="15">
        <v>277.0</v>
      </c>
      <c r="D653" s="15" t="s">
        <v>22192</v>
      </c>
      <c r="E653" s="15" t="s">
        <v>8194</v>
      </c>
    </row>
    <row r="654">
      <c r="A654" s="15">
        <v>312.0</v>
      </c>
      <c r="B654" s="15" t="s">
        <v>8846</v>
      </c>
      <c r="C654" s="15">
        <v>278.0</v>
      </c>
      <c r="D654" s="15" t="s">
        <v>22193</v>
      </c>
      <c r="E654" s="15" t="s">
        <v>8196</v>
      </c>
    </row>
    <row r="655">
      <c r="A655" s="15">
        <v>312.0</v>
      </c>
      <c r="B655" s="15" t="s">
        <v>8846</v>
      </c>
      <c r="C655" s="15">
        <v>278.0</v>
      </c>
      <c r="D655" s="15" t="s">
        <v>22194</v>
      </c>
      <c r="E655" s="15" t="s">
        <v>8198</v>
      </c>
    </row>
    <row r="656">
      <c r="A656" s="15">
        <v>312.0</v>
      </c>
      <c r="B656" s="15" t="s">
        <v>8846</v>
      </c>
      <c r="C656" s="15">
        <v>278.0</v>
      </c>
      <c r="D656" s="15" t="s">
        <v>22150</v>
      </c>
      <c r="E656" s="15" t="s">
        <v>8200</v>
      </c>
    </row>
    <row r="657">
      <c r="A657" s="15">
        <v>313.0</v>
      </c>
      <c r="B657" s="15" t="s">
        <v>8846</v>
      </c>
      <c r="C657" s="15">
        <v>279.0</v>
      </c>
      <c r="D657" s="15" t="s">
        <v>22195</v>
      </c>
      <c r="E657" s="15" t="s">
        <v>8202</v>
      </c>
    </row>
    <row r="658">
      <c r="A658" s="15">
        <v>313.0</v>
      </c>
      <c r="B658" s="15" t="s">
        <v>8846</v>
      </c>
      <c r="C658" s="15">
        <v>279.0</v>
      </c>
      <c r="D658" s="15" t="s">
        <v>22196</v>
      </c>
      <c r="E658" s="15" t="s">
        <v>8204</v>
      </c>
    </row>
    <row r="659">
      <c r="A659" s="15">
        <v>313.0</v>
      </c>
      <c r="B659" s="15" t="s">
        <v>8846</v>
      </c>
      <c r="C659" s="15">
        <v>279.0</v>
      </c>
      <c r="D659" s="15" t="s">
        <v>22197</v>
      </c>
      <c r="E659" s="15" t="s">
        <v>8206</v>
      </c>
    </row>
    <row r="660">
      <c r="A660" s="15">
        <v>314.0</v>
      </c>
      <c r="B660" s="15" t="s">
        <v>8846</v>
      </c>
      <c r="C660" s="15">
        <v>280.0</v>
      </c>
      <c r="D660" s="15" t="s">
        <v>22198</v>
      </c>
      <c r="E660" s="15" t="s">
        <v>8208</v>
      </c>
    </row>
    <row r="661">
      <c r="A661" s="15">
        <v>314.0</v>
      </c>
      <c r="B661" s="15" t="s">
        <v>8846</v>
      </c>
      <c r="C661" s="15">
        <v>280.0</v>
      </c>
      <c r="D661" s="15" t="s">
        <v>22199</v>
      </c>
      <c r="E661" s="15" t="s">
        <v>8210</v>
      </c>
    </row>
    <row r="662">
      <c r="A662" s="15">
        <v>314.0</v>
      </c>
      <c r="B662" s="15" t="s">
        <v>8846</v>
      </c>
      <c r="C662" s="15">
        <v>280.0</v>
      </c>
      <c r="D662" s="15" t="s">
        <v>22200</v>
      </c>
      <c r="E662" s="15" t="s">
        <v>8212</v>
      </c>
    </row>
    <row r="663">
      <c r="A663" s="15">
        <v>314.0</v>
      </c>
      <c r="B663" s="15" t="s">
        <v>8846</v>
      </c>
      <c r="C663" s="15">
        <v>280.0</v>
      </c>
      <c r="D663" s="15" t="s">
        <v>22201</v>
      </c>
      <c r="E663" s="15" t="s">
        <v>8214</v>
      </c>
    </row>
    <row r="664">
      <c r="A664" s="15">
        <v>315.0</v>
      </c>
      <c r="B664" s="15" t="s">
        <v>8846</v>
      </c>
      <c r="C664" s="15">
        <v>281.0</v>
      </c>
      <c r="D664" s="15" t="s">
        <v>22202</v>
      </c>
      <c r="E664" s="15" t="s">
        <v>8216</v>
      </c>
    </row>
    <row r="665">
      <c r="A665" s="15">
        <v>315.0</v>
      </c>
      <c r="B665" s="15" t="s">
        <v>8846</v>
      </c>
      <c r="C665" s="15">
        <v>281.0</v>
      </c>
      <c r="D665" s="15" t="s">
        <v>22203</v>
      </c>
      <c r="E665" s="15" t="s">
        <v>8218</v>
      </c>
    </row>
    <row r="666">
      <c r="A666" s="15">
        <v>316.0</v>
      </c>
      <c r="B666" s="15" t="s">
        <v>8846</v>
      </c>
      <c r="C666" s="15">
        <v>282.0</v>
      </c>
      <c r="D666" s="15" t="s">
        <v>22204</v>
      </c>
      <c r="E666" s="15" t="s">
        <v>8220</v>
      </c>
    </row>
    <row r="667">
      <c r="A667" s="15">
        <v>316.0</v>
      </c>
      <c r="B667" s="15" t="s">
        <v>8846</v>
      </c>
      <c r="C667" s="15">
        <v>282.0</v>
      </c>
      <c r="D667" s="15" t="s">
        <v>22205</v>
      </c>
      <c r="E667" s="15" t="s">
        <v>8222</v>
      </c>
    </row>
    <row r="668">
      <c r="A668" s="15">
        <v>316.0</v>
      </c>
      <c r="B668" s="15" t="s">
        <v>8846</v>
      </c>
      <c r="C668" s="15">
        <v>282.0</v>
      </c>
      <c r="D668" s="15" t="s">
        <v>22206</v>
      </c>
      <c r="E668" s="15" t="s">
        <v>8224</v>
      </c>
    </row>
    <row r="669">
      <c r="A669" s="15">
        <v>317.0</v>
      </c>
      <c r="B669" s="15" t="s">
        <v>8846</v>
      </c>
      <c r="C669" s="15">
        <v>283.0</v>
      </c>
      <c r="D669" s="15" t="s">
        <v>22207</v>
      </c>
      <c r="E669" s="15" t="s">
        <v>8226</v>
      </c>
    </row>
    <row r="670">
      <c r="A670" s="15">
        <v>317.0</v>
      </c>
      <c r="B670" s="15" t="s">
        <v>8846</v>
      </c>
      <c r="C670" s="15">
        <v>283.0</v>
      </c>
      <c r="D670" s="15" t="s">
        <v>22208</v>
      </c>
      <c r="E670" s="15" t="s">
        <v>8228</v>
      </c>
    </row>
    <row r="671">
      <c r="A671" s="15">
        <v>317.0</v>
      </c>
      <c r="B671" s="15" t="s">
        <v>8846</v>
      </c>
      <c r="C671" s="15">
        <v>283.0</v>
      </c>
      <c r="D671" s="15" t="s">
        <v>22209</v>
      </c>
      <c r="E671" s="15" t="s">
        <v>8230</v>
      </c>
    </row>
    <row r="672">
      <c r="A672" s="15">
        <v>317.0</v>
      </c>
      <c r="B672" s="15" t="s">
        <v>8846</v>
      </c>
      <c r="C672" s="15">
        <v>283.0</v>
      </c>
      <c r="D672" s="15" t="s">
        <v>22210</v>
      </c>
      <c r="E672" s="15" t="s">
        <v>8232</v>
      </c>
    </row>
    <row r="673">
      <c r="A673" s="15">
        <v>317.0</v>
      </c>
      <c r="B673" s="15" t="s">
        <v>8846</v>
      </c>
      <c r="C673" s="15">
        <v>283.0</v>
      </c>
      <c r="D673" s="15" t="s">
        <v>22211</v>
      </c>
      <c r="E673" s="15" t="s">
        <v>8234</v>
      </c>
    </row>
    <row r="674">
      <c r="A674" s="15">
        <v>318.0</v>
      </c>
      <c r="B674" s="15" t="s">
        <v>8846</v>
      </c>
      <c r="C674" s="15">
        <v>284.0</v>
      </c>
      <c r="D674" s="15" t="s">
        <v>22212</v>
      </c>
      <c r="E674" s="15" t="s">
        <v>8236</v>
      </c>
    </row>
    <row r="675">
      <c r="A675" s="15">
        <v>319.0</v>
      </c>
      <c r="B675" s="15" t="s">
        <v>8846</v>
      </c>
      <c r="C675" s="15">
        <v>285.0</v>
      </c>
      <c r="D675" s="15" t="s">
        <v>22213</v>
      </c>
      <c r="E675" s="15" t="s">
        <v>8238</v>
      </c>
    </row>
    <row r="676">
      <c r="A676" s="15">
        <v>319.0</v>
      </c>
      <c r="B676" s="15" t="s">
        <v>8846</v>
      </c>
      <c r="C676" s="15">
        <v>285.0</v>
      </c>
      <c r="D676" s="15" t="s">
        <v>22214</v>
      </c>
      <c r="E676" s="15" t="s">
        <v>8240</v>
      </c>
    </row>
    <row r="677">
      <c r="A677" s="15">
        <v>319.0</v>
      </c>
      <c r="B677" s="15" t="s">
        <v>8846</v>
      </c>
      <c r="C677" s="15">
        <v>285.0</v>
      </c>
      <c r="D677" s="15" t="s">
        <v>22215</v>
      </c>
      <c r="E677" s="15" t="s">
        <v>8242</v>
      </c>
    </row>
    <row r="678">
      <c r="A678" s="15">
        <v>320.0</v>
      </c>
      <c r="B678" s="15" t="s">
        <v>8846</v>
      </c>
      <c r="C678" s="15">
        <v>286.0</v>
      </c>
      <c r="D678" s="15" t="s">
        <v>22216</v>
      </c>
      <c r="E678" s="15" t="s">
        <v>8244</v>
      </c>
    </row>
    <row r="679">
      <c r="A679" s="15">
        <v>320.0</v>
      </c>
      <c r="B679" s="15" t="s">
        <v>8846</v>
      </c>
      <c r="C679" s="15">
        <v>286.0</v>
      </c>
      <c r="D679" s="15" t="s">
        <v>22217</v>
      </c>
      <c r="E679" s="15" t="s">
        <v>8246</v>
      </c>
    </row>
    <row r="680">
      <c r="A680" s="15">
        <v>320.0</v>
      </c>
      <c r="B680" s="15" t="s">
        <v>8846</v>
      </c>
      <c r="C680" s="15">
        <v>286.0</v>
      </c>
      <c r="D680" s="15" t="s">
        <v>22218</v>
      </c>
      <c r="E680" s="15" t="s">
        <v>8250</v>
      </c>
    </row>
    <row r="681">
      <c r="A681" s="15">
        <v>320.0</v>
      </c>
      <c r="B681" s="15" t="s">
        <v>8846</v>
      </c>
      <c r="C681" s="15">
        <v>286.0</v>
      </c>
      <c r="D681" s="15" t="s">
        <v>22219</v>
      </c>
      <c r="E681" s="15" t="s">
        <v>8252</v>
      </c>
    </row>
    <row r="682">
      <c r="A682" s="15">
        <v>320.0</v>
      </c>
      <c r="B682" s="15" t="s">
        <v>8846</v>
      </c>
      <c r="C682" s="15">
        <v>286.0</v>
      </c>
      <c r="D682" s="15" t="s">
        <v>22220</v>
      </c>
      <c r="E682" s="15" t="s">
        <v>8254</v>
      </c>
    </row>
    <row r="683">
      <c r="A683" s="15">
        <v>320.0</v>
      </c>
      <c r="B683" s="15" t="s">
        <v>8846</v>
      </c>
      <c r="C683" s="15">
        <v>286.0</v>
      </c>
      <c r="D683" s="15" t="s">
        <v>22221</v>
      </c>
      <c r="E683" s="15" t="s">
        <v>8248</v>
      </c>
    </row>
    <row r="684">
      <c r="A684" s="15">
        <v>321.0</v>
      </c>
      <c r="B684" s="15" t="s">
        <v>8846</v>
      </c>
      <c r="C684" s="15">
        <v>287.0</v>
      </c>
      <c r="D684" s="15" t="s">
        <v>22222</v>
      </c>
      <c r="E684" s="15" t="s">
        <v>8256</v>
      </c>
    </row>
    <row r="685">
      <c r="A685" s="15">
        <v>321.0</v>
      </c>
      <c r="B685" s="15" t="s">
        <v>8846</v>
      </c>
      <c r="C685" s="15">
        <v>287.0</v>
      </c>
      <c r="D685" s="15" t="s">
        <v>22223</v>
      </c>
      <c r="E685" s="15" t="s">
        <v>8258</v>
      </c>
    </row>
    <row r="686">
      <c r="A686" s="15">
        <v>321.0</v>
      </c>
      <c r="B686" s="15" t="s">
        <v>8846</v>
      </c>
      <c r="C686" s="15">
        <v>287.0</v>
      </c>
      <c r="D686" s="15" t="s">
        <v>22224</v>
      </c>
      <c r="E686" s="15" t="s">
        <v>8260</v>
      </c>
    </row>
    <row r="687">
      <c r="A687" s="15">
        <v>322.0</v>
      </c>
      <c r="B687" s="15" t="s">
        <v>8846</v>
      </c>
      <c r="C687" s="15">
        <v>288.0</v>
      </c>
      <c r="D687" s="15" t="s">
        <v>22225</v>
      </c>
      <c r="E687" s="15" t="s">
        <v>8262</v>
      </c>
    </row>
    <row r="688">
      <c r="A688" s="15">
        <v>322.0</v>
      </c>
      <c r="B688" s="15" t="s">
        <v>8846</v>
      </c>
      <c r="C688" s="15">
        <v>288.0</v>
      </c>
      <c r="D688" s="15" t="s">
        <v>22226</v>
      </c>
      <c r="E688" s="15" t="s">
        <v>8264</v>
      </c>
    </row>
    <row r="689">
      <c r="A689" s="15">
        <v>322.0</v>
      </c>
      <c r="B689" s="15" t="s">
        <v>8846</v>
      </c>
      <c r="C689" s="15">
        <v>288.0</v>
      </c>
      <c r="D689" s="15" t="s">
        <v>22227</v>
      </c>
      <c r="E689" s="15" t="s">
        <v>8266</v>
      </c>
    </row>
    <row r="690">
      <c r="A690" s="15">
        <v>322.0</v>
      </c>
      <c r="B690" s="15" t="s">
        <v>8846</v>
      </c>
      <c r="C690" s="15">
        <v>288.0</v>
      </c>
      <c r="D690" s="15" t="s">
        <v>22228</v>
      </c>
      <c r="E690" s="15" t="s">
        <v>8268</v>
      </c>
    </row>
    <row r="691">
      <c r="A691" s="15">
        <v>323.0</v>
      </c>
      <c r="B691" s="15" t="s">
        <v>8846</v>
      </c>
      <c r="C691" s="15">
        <v>289.0</v>
      </c>
      <c r="D691" s="15" t="s">
        <v>22229</v>
      </c>
      <c r="E691" s="15" t="s">
        <v>8270</v>
      </c>
    </row>
    <row r="692">
      <c r="A692" s="15">
        <v>323.0</v>
      </c>
      <c r="B692" s="15" t="s">
        <v>8846</v>
      </c>
      <c r="C692" s="15">
        <v>289.0</v>
      </c>
      <c r="D692" s="15" t="s">
        <v>22230</v>
      </c>
      <c r="E692" s="15" t="s">
        <v>8272</v>
      </c>
    </row>
    <row r="693">
      <c r="A693" s="15">
        <v>323.0</v>
      </c>
      <c r="B693" s="15" t="s">
        <v>8846</v>
      </c>
      <c r="C693" s="15">
        <v>289.0</v>
      </c>
      <c r="D693" s="15" t="s">
        <v>22231</v>
      </c>
      <c r="E693" s="15" t="s">
        <v>8274</v>
      </c>
    </row>
    <row r="694">
      <c r="A694" s="15">
        <v>323.0</v>
      </c>
      <c r="B694" s="15" t="s">
        <v>8846</v>
      </c>
      <c r="C694" s="15">
        <v>289.0</v>
      </c>
      <c r="D694" s="15" t="s">
        <v>22232</v>
      </c>
      <c r="E694" s="15" t="s">
        <v>8276</v>
      </c>
    </row>
    <row r="695">
      <c r="A695" s="15">
        <v>324.0</v>
      </c>
      <c r="B695" s="15" t="s">
        <v>8846</v>
      </c>
      <c r="C695" s="15">
        <v>290.0</v>
      </c>
      <c r="D695" s="15" t="s">
        <v>22233</v>
      </c>
      <c r="E695" s="15" t="s">
        <v>8278</v>
      </c>
    </row>
    <row r="696">
      <c r="A696" s="15">
        <v>324.0</v>
      </c>
      <c r="B696" s="15" t="s">
        <v>8846</v>
      </c>
      <c r="C696" s="15">
        <v>290.0</v>
      </c>
      <c r="D696" s="15" t="s">
        <v>22234</v>
      </c>
      <c r="E696" s="15" t="s">
        <v>8280</v>
      </c>
    </row>
    <row r="697">
      <c r="A697" s="15">
        <v>324.0</v>
      </c>
      <c r="B697" s="15" t="s">
        <v>8846</v>
      </c>
      <c r="C697" s="15">
        <v>290.0</v>
      </c>
      <c r="D697" s="15" t="s">
        <v>22235</v>
      </c>
      <c r="E697" s="15" t="s">
        <v>8282</v>
      </c>
    </row>
    <row r="698">
      <c r="A698" s="15">
        <v>324.0</v>
      </c>
      <c r="B698" s="15" t="s">
        <v>8846</v>
      </c>
      <c r="C698" s="15">
        <v>290.0</v>
      </c>
      <c r="D698" s="15" t="s">
        <v>22236</v>
      </c>
      <c r="E698" s="15" t="s">
        <v>8284</v>
      </c>
    </row>
    <row r="699">
      <c r="A699" s="15">
        <v>324.0</v>
      </c>
      <c r="B699" s="15" t="s">
        <v>8846</v>
      </c>
      <c r="C699" s="15">
        <v>290.0</v>
      </c>
      <c r="D699" s="15" t="s">
        <v>22237</v>
      </c>
      <c r="E699" s="15" t="s">
        <v>8286</v>
      </c>
    </row>
    <row r="700">
      <c r="A700" s="15">
        <v>325.0</v>
      </c>
      <c r="B700" s="15" t="s">
        <v>8846</v>
      </c>
      <c r="C700" s="15">
        <v>291.0</v>
      </c>
      <c r="D700" s="15" t="s">
        <v>22238</v>
      </c>
      <c r="E700" s="15" t="s">
        <v>8288</v>
      </c>
    </row>
    <row r="701">
      <c r="A701" s="15">
        <v>325.0</v>
      </c>
      <c r="B701" s="15" t="s">
        <v>8846</v>
      </c>
      <c r="C701" s="15">
        <v>291.0</v>
      </c>
      <c r="D701" s="15" t="s">
        <v>22239</v>
      </c>
      <c r="E701" s="15" t="s">
        <v>8290</v>
      </c>
    </row>
    <row r="702">
      <c r="A702" s="15">
        <v>325.0</v>
      </c>
      <c r="B702" s="15" t="s">
        <v>8846</v>
      </c>
      <c r="C702" s="15">
        <v>291.0</v>
      </c>
      <c r="D702" s="15" t="s">
        <v>22240</v>
      </c>
      <c r="E702" s="15" t="s">
        <v>8292</v>
      </c>
    </row>
    <row r="703">
      <c r="A703" s="15">
        <v>325.0</v>
      </c>
      <c r="B703" s="15" t="s">
        <v>8846</v>
      </c>
      <c r="C703" s="15">
        <v>291.0</v>
      </c>
      <c r="D703" s="15" t="s">
        <v>22241</v>
      </c>
      <c r="E703" s="15" t="s">
        <v>8294</v>
      </c>
    </row>
    <row r="704">
      <c r="A704" s="15">
        <v>325.0</v>
      </c>
      <c r="B704" s="15" t="s">
        <v>8846</v>
      </c>
      <c r="C704" s="15">
        <v>291.0</v>
      </c>
      <c r="D704" s="15" t="s">
        <v>22242</v>
      </c>
      <c r="E704" s="15" t="s">
        <v>8548</v>
      </c>
    </row>
    <row r="705">
      <c r="A705" s="15">
        <v>326.0</v>
      </c>
      <c r="B705" s="15" t="s">
        <v>8846</v>
      </c>
      <c r="C705" s="15">
        <v>292.0</v>
      </c>
      <c r="D705" s="15" t="s">
        <v>22243</v>
      </c>
      <c r="E705" s="15" t="s">
        <v>8298</v>
      </c>
    </row>
    <row r="706">
      <c r="A706" s="15">
        <v>326.0</v>
      </c>
      <c r="B706" s="15" t="s">
        <v>8846</v>
      </c>
      <c r="C706" s="15">
        <v>292.0</v>
      </c>
      <c r="D706" s="15" t="s">
        <v>22244</v>
      </c>
      <c r="E706" s="15" t="s">
        <v>8300</v>
      </c>
    </row>
    <row r="707">
      <c r="A707" s="15">
        <v>327.0</v>
      </c>
      <c r="B707" s="15" t="s">
        <v>8846</v>
      </c>
      <c r="C707" s="15">
        <v>293.0</v>
      </c>
      <c r="D707" s="15" t="s">
        <v>22245</v>
      </c>
      <c r="E707" s="15" t="s">
        <v>8302</v>
      </c>
    </row>
    <row r="708">
      <c r="A708" s="15">
        <v>327.0</v>
      </c>
      <c r="B708" s="15" t="s">
        <v>8846</v>
      </c>
      <c r="C708" s="15">
        <v>293.0</v>
      </c>
      <c r="D708" s="15" t="s">
        <v>22246</v>
      </c>
      <c r="E708" s="15" t="s">
        <v>8296</v>
      </c>
    </row>
    <row r="709">
      <c r="A709" s="15">
        <v>327.0</v>
      </c>
      <c r="B709" s="15" t="s">
        <v>8846</v>
      </c>
      <c r="C709" s="15">
        <v>293.0</v>
      </c>
      <c r="D709" s="15" t="s">
        <v>22247</v>
      </c>
      <c r="E709" s="15" t="s">
        <v>8305</v>
      </c>
    </row>
    <row r="710">
      <c r="A710" s="15">
        <v>328.0</v>
      </c>
      <c r="B710" s="15" t="s">
        <v>8846</v>
      </c>
      <c r="C710" s="15">
        <v>294.0</v>
      </c>
      <c r="D710" s="15" t="s">
        <v>22248</v>
      </c>
      <c r="E710" s="15" t="s">
        <v>8307</v>
      </c>
    </row>
    <row r="711">
      <c r="A711" s="15">
        <v>328.0</v>
      </c>
      <c r="B711" s="15" t="s">
        <v>8846</v>
      </c>
      <c r="C711" s="15">
        <v>294.0</v>
      </c>
      <c r="D711" s="15" t="s">
        <v>22249</v>
      </c>
      <c r="E711" s="15" t="s">
        <v>8309</v>
      </c>
    </row>
    <row r="712">
      <c r="A712" s="15">
        <v>328.0</v>
      </c>
      <c r="B712" s="15" t="s">
        <v>8846</v>
      </c>
      <c r="C712" s="15">
        <v>294.0</v>
      </c>
      <c r="D712" s="15" t="s">
        <v>22250</v>
      </c>
      <c r="E712" s="15" t="s">
        <v>8311</v>
      </c>
    </row>
    <row r="713">
      <c r="A713" s="15">
        <v>328.0</v>
      </c>
      <c r="B713" s="15" t="s">
        <v>8846</v>
      </c>
      <c r="C713" s="15">
        <v>294.0</v>
      </c>
      <c r="D713" s="15" t="s">
        <v>22251</v>
      </c>
      <c r="E713" s="15" t="s">
        <v>8313</v>
      </c>
    </row>
    <row r="714">
      <c r="A714" s="15">
        <v>328.0</v>
      </c>
      <c r="B714" s="15" t="s">
        <v>8846</v>
      </c>
      <c r="C714" s="15">
        <v>294.0</v>
      </c>
      <c r="D714" s="15" t="s">
        <v>22252</v>
      </c>
    </row>
    <row r="715">
      <c r="A715" s="15">
        <v>329.0</v>
      </c>
      <c r="B715" s="15" t="s">
        <v>8846</v>
      </c>
      <c r="C715" s="15">
        <v>295.0</v>
      </c>
      <c r="D715" s="15" t="s">
        <v>22253</v>
      </c>
      <c r="E715" s="15" t="s">
        <v>8317</v>
      </c>
    </row>
    <row r="716">
      <c r="A716" s="15">
        <v>329.0</v>
      </c>
      <c r="B716" s="15" t="s">
        <v>8846</v>
      </c>
      <c r="C716" s="15">
        <v>295.0</v>
      </c>
      <c r="D716" s="15" t="s">
        <v>22254</v>
      </c>
      <c r="E716" s="15" t="s">
        <v>8319</v>
      </c>
    </row>
    <row r="717">
      <c r="A717" s="15">
        <v>329.0</v>
      </c>
      <c r="B717" s="15" t="s">
        <v>8846</v>
      </c>
      <c r="C717" s="15">
        <v>295.0</v>
      </c>
      <c r="D717" s="15" t="s">
        <v>22255</v>
      </c>
      <c r="E717" s="15" t="s">
        <v>8321</v>
      </c>
    </row>
    <row r="718">
      <c r="A718" s="15">
        <v>330.0</v>
      </c>
      <c r="B718" s="15" t="s">
        <v>8846</v>
      </c>
      <c r="C718" s="15">
        <v>296.0</v>
      </c>
      <c r="D718" s="15" t="s">
        <v>22256</v>
      </c>
      <c r="E718" s="15" t="s">
        <v>8323</v>
      </c>
    </row>
    <row r="719">
      <c r="A719" s="15">
        <v>330.0</v>
      </c>
      <c r="B719" s="15" t="s">
        <v>8846</v>
      </c>
      <c r="C719" s="15">
        <v>296.0</v>
      </c>
      <c r="D719" s="15" t="s">
        <v>22257</v>
      </c>
      <c r="E719" s="15" t="s">
        <v>8325</v>
      </c>
    </row>
    <row r="720">
      <c r="A720" s="15">
        <v>330.0</v>
      </c>
      <c r="B720" s="15" t="s">
        <v>8846</v>
      </c>
      <c r="C720" s="15">
        <v>296.0</v>
      </c>
      <c r="D720" s="15" t="s">
        <v>22258</v>
      </c>
      <c r="E720" s="15" t="s">
        <v>8327</v>
      </c>
    </row>
    <row r="721">
      <c r="A721" s="15">
        <v>331.0</v>
      </c>
      <c r="B721" s="15" t="s">
        <v>8846</v>
      </c>
      <c r="C721" s="15">
        <v>297.0</v>
      </c>
      <c r="D721" s="15" t="s">
        <v>22259</v>
      </c>
      <c r="E721" s="15" t="s">
        <v>8329</v>
      </c>
    </row>
    <row r="722">
      <c r="A722" s="15">
        <v>333.0</v>
      </c>
      <c r="B722" s="15" t="s">
        <v>8846</v>
      </c>
      <c r="C722" s="15">
        <v>299.0</v>
      </c>
      <c r="D722" s="15" t="s">
        <v>22260</v>
      </c>
      <c r="E722" s="15" t="s">
        <v>8331</v>
      </c>
    </row>
    <row r="723">
      <c r="A723" s="15">
        <v>333.0</v>
      </c>
      <c r="B723" s="15" t="s">
        <v>8846</v>
      </c>
      <c r="C723" s="15">
        <v>299.0</v>
      </c>
      <c r="D723" s="15" t="s">
        <v>22261</v>
      </c>
      <c r="E723" s="15" t="s">
        <v>8333</v>
      </c>
    </row>
    <row r="724">
      <c r="A724" s="15">
        <v>333.0</v>
      </c>
      <c r="B724" s="15" t="s">
        <v>8846</v>
      </c>
      <c r="C724" s="15">
        <v>299.0</v>
      </c>
      <c r="D724" s="15" t="s">
        <v>22262</v>
      </c>
      <c r="E724" s="15" t="s">
        <v>8335</v>
      </c>
    </row>
    <row r="725">
      <c r="A725" s="15">
        <v>334.0</v>
      </c>
      <c r="B725" s="15" t="s">
        <v>8846</v>
      </c>
      <c r="C725" s="15">
        <v>300.0</v>
      </c>
      <c r="D725" s="15" t="s">
        <v>22263</v>
      </c>
    </row>
    <row r="726">
      <c r="A726" s="15">
        <v>335.0</v>
      </c>
      <c r="B726" s="15" t="s">
        <v>8846</v>
      </c>
      <c r="C726" s="15">
        <v>301.0</v>
      </c>
      <c r="D726" s="15" t="s">
        <v>22264</v>
      </c>
      <c r="E726" s="15" t="s">
        <v>8339</v>
      </c>
    </row>
    <row r="727">
      <c r="A727" s="15">
        <v>336.0</v>
      </c>
      <c r="B727" s="15" t="s">
        <v>8846</v>
      </c>
      <c r="C727" s="15">
        <v>302.0</v>
      </c>
      <c r="D727" s="15" t="s">
        <v>22265</v>
      </c>
      <c r="E727" s="15" t="s">
        <v>8341</v>
      </c>
    </row>
    <row r="728">
      <c r="A728" s="15">
        <v>337.0</v>
      </c>
      <c r="B728" s="15" t="s">
        <v>8846</v>
      </c>
      <c r="C728" s="15">
        <v>303.0</v>
      </c>
      <c r="D728" s="15" t="s">
        <v>22266</v>
      </c>
      <c r="E728" s="15" t="s">
        <v>8343</v>
      </c>
    </row>
    <row r="729">
      <c r="A729" s="15">
        <v>338.0</v>
      </c>
      <c r="B729" s="15" t="s">
        <v>8846</v>
      </c>
      <c r="C729" s="15">
        <v>304.0</v>
      </c>
      <c r="D729" s="15" t="s">
        <v>22267</v>
      </c>
      <c r="E729" s="15" t="s">
        <v>8345</v>
      </c>
    </row>
    <row r="730">
      <c r="A730" s="15">
        <v>338.0</v>
      </c>
      <c r="B730" s="15" t="s">
        <v>8846</v>
      </c>
      <c r="C730" s="15">
        <v>304.0</v>
      </c>
      <c r="D730" s="15" t="s">
        <v>22268</v>
      </c>
      <c r="E730" s="15" t="s">
        <v>8576</v>
      </c>
    </row>
    <row r="731">
      <c r="A731" s="15">
        <v>339.0</v>
      </c>
      <c r="B731" s="15" t="s">
        <v>8846</v>
      </c>
      <c r="C731" s="15">
        <v>305.0</v>
      </c>
      <c r="D731" s="15" t="s">
        <v>22269</v>
      </c>
      <c r="E731" s="15" t="s">
        <v>8351</v>
      </c>
    </row>
    <row r="732">
      <c r="A732" s="15">
        <v>339.0</v>
      </c>
      <c r="B732" s="15" t="s">
        <v>8846</v>
      </c>
      <c r="C732" s="15">
        <v>305.0</v>
      </c>
      <c r="D732" s="15" t="s">
        <v>22270</v>
      </c>
      <c r="E732" s="15" t="s">
        <v>8579</v>
      </c>
    </row>
    <row r="733">
      <c r="A733" s="15">
        <v>340.0</v>
      </c>
      <c r="B733" s="15" t="s">
        <v>8846</v>
      </c>
      <c r="C733" s="15">
        <v>306.0</v>
      </c>
      <c r="D733" s="15" t="s">
        <v>22271</v>
      </c>
      <c r="E733" s="15" t="s">
        <v>8355</v>
      </c>
    </row>
    <row r="734">
      <c r="A734" s="15">
        <v>340.0</v>
      </c>
      <c r="B734" s="15" t="s">
        <v>8846</v>
      </c>
      <c r="C734" s="15">
        <v>306.0</v>
      </c>
      <c r="D734" s="15" t="s">
        <v>22272</v>
      </c>
      <c r="E734" s="15" t="s">
        <v>8357</v>
      </c>
    </row>
    <row r="735">
      <c r="A735" s="15">
        <v>342.0</v>
      </c>
      <c r="B735" s="15" t="s">
        <v>8846</v>
      </c>
      <c r="C735" s="15">
        <v>308.0</v>
      </c>
      <c r="D735" s="15" t="s">
        <v>22273</v>
      </c>
    </row>
    <row r="736">
      <c r="A736" s="15">
        <v>343.0</v>
      </c>
      <c r="B736" s="15" t="s">
        <v>8846</v>
      </c>
      <c r="C736" s="15">
        <v>309.0</v>
      </c>
      <c r="D736" s="15" t="s">
        <v>22274</v>
      </c>
      <c r="E736" s="15" t="s">
        <v>8359</v>
      </c>
    </row>
    <row r="737">
      <c r="A737" s="15">
        <v>343.0</v>
      </c>
      <c r="B737" s="15" t="s">
        <v>8846</v>
      </c>
      <c r="C737" s="15">
        <v>309.0</v>
      </c>
      <c r="D737" s="15" t="s">
        <v>22275</v>
      </c>
      <c r="E737" s="15" t="s">
        <v>8361</v>
      </c>
    </row>
    <row r="738">
      <c r="A738" s="15">
        <v>344.0</v>
      </c>
      <c r="B738" s="15" t="s">
        <v>8846</v>
      </c>
      <c r="C738" s="15">
        <v>310.0</v>
      </c>
      <c r="D738" s="15" t="s">
        <v>22276</v>
      </c>
      <c r="E738" s="15" t="s">
        <v>8363</v>
      </c>
    </row>
    <row r="739">
      <c r="A739" s="15">
        <v>344.0</v>
      </c>
      <c r="B739" s="15" t="s">
        <v>8846</v>
      </c>
      <c r="C739" s="15">
        <v>310.0</v>
      </c>
      <c r="D739" s="15" t="s">
        <v>22277</v>
      </c>
      <c r="E739" s="15" t="s">
        <v>8365</v>
      </c>
    </row>
    <row r="740">
      <c r="A740" s="15">
        <v>345.0</v>
      </c>
      <c r="B740" s="15" t="s">
        <v>8846</v>
      </c>
      <c r="C740" s="15">
        <v>311.0</v>
      </c>
      <c r="D740" s="15" t="s">
        <v>22278</v>
      </c>
      <c r="E740" s="15" t="s">
        <v>8367</v>
      </c>
    </row>
    <row r="741">
      <c r="A741" s="15">
        <v>345.0</v>
      </c>
      <c r="B741" s="15" t="s">
        <v>8846</v>
      </c>
      <c r="C741" s="15">
        <v>311.0</v>
      </c>
      <c r="D741" s="15" t="s">
        <v>22279</v>
      </c>
      <c r="E741" s="15" t="s">
        <v>8369</v>
      </c>
    </row>
    <row r="742">
      <c r="A742" s="15">
        <v>346.0</v>
      </c>
      <c r="B742" s="15" t="s">
        <v>8846</v>
      </c>
      <c r="C742" s="15">
        <v>312.0</v>
      </c>
      <c r="D742" s="15" t="s">
        <v>22280</v>
      </c>
      <c r="E742" s="15" t="s">
        <v>8371</v>
      </c>
    </row>
    <row r="743">
      <c r="A743" s="15">
        <v>347.0</v>
      </c>
      <c r="B743" s="15" t="s">
        <v>8846</v>
      </c>
      <c r="C743" s="15">
        <v>313.0</v>
      </c>
      <c r="D743" s="15" t="s">
        <v>22281</v>
      </c>
      <c r="E743" s="15" t="s">
        <v>8373</v>
      </c>
    </row>
    <row r="744">
      <c r="A744" s="15">
        <v>347.0</v>
      </c>
      <c r="B744" s="15" t="s">
        <v>8846</v>
      </c>
      <c r="C744" s="15">
        <v>313.0</v>
      </c>
      <c r="D744" s="15" t="s">
        <v>22282</v>
      </c>
      <c r="E744" s="15" t="s">
        <v>8375</v>
      </c>
    </row>
    <row r="745">
      <c r="A745" s="15">
        <v>348.0</v>
      </c>
      <c r="B745" s="15" t="s">
        <v>8846</v>
      </c>
      <c r="C745" s="15">
        <v>314.0</v>
      </c>
      <c r="D745" s="15" t="s">
        <v>22283</v>
      </c>
      <c r="E745" s="15" t="s">
        <v>8377</v>
      </c>
    </row>
    <row r="746">
      <c r="A746" s="15">
        <v>348.0</v>
      </c>
      <c r="B746" s="15" t="s">
        <v>8846</v>
      </c>
      <c r="C746" s="15">
        <v>314.0</v>
      </c>
      <c r="D746" s="15" t="s">
        <v>22284</v>
      </c>
      <c r="E746" s="15" t="s">
        <v>8379</v>
      </c>
    </row>
    <row r="747">
      <c r="A747" s="15">
        <v>349.0</v>
      </c>
      <c r="B747" s="15" t="s">
        <v>8846</v>
      </c>
      <c r="C747" s="15">
        <v>315.0</v>
      </c>
      <c r="D747" s="15" t="s">
        <v>22012</v>
      </c>
      <c r="E747" s="15" t="s">
        <v>8381</v>
      </c>
    </row>
    <row r="748">
      <c r="A748" s="15">
        <v>349.0</v>
      </c>
      <c r="B748" s="15" t="s">
        <v>8846</v>
      </c>
      <c r="C748" s="15">
        <v>315.0</v>
      </c>
      <c r="D748" s="15" t="s">
        <v>22285</v>
      </c>
      <c r="E748" s="15" t="s">
        <v>8595</v>
      </c>
    </row>
    <row r="749">
      <c r="A749" s="15">
        <v>350.0</v>
      </c>
      <c r="B749" s="15" t="s">
        <v>8846</v>
      </c>
      <c r="C749" s="15">
        <v>316.0</v>
      </c>
      <c r="D749" s="15" t="s">
        <v>22286</v>
      </c>
      <c r="E749" s="15" t="s">
        <v>8597</v>
      </c>
    </row>
    <row r="750">
      <c r="A750" s="15">
        <v>350.0</v>
      </c>
      <c r="B750" s="15" t="s">
        <v>8846</v>
      </c>
      <c r="C750" s="15">
        <v>316.0</v>
      </c>
      <c r="D750" s="15" t="s">
        <v>22287</v>
      </c>
      <c r="E750" s="15" t="s">
        <v>8386</v>
      </c>
    </row>
    <row r="751">
      <c r="A751" s="15">
        <v>350.0</v>
      </c>
      <c r="B751" s="15" t="s">
        <v>8846</v>
      </c>
      <c r="C751" s="15">
        <v>316.0</v>
      </c>
      <c r="D751" s="15" t="s">
        <v>22288</v>
      </c>
      <c r="E751" s="15" t="s">
        <v>8388</v>
      </c>
    </row>
    <row r="752">
      <c r="A752" s="15">
        <v>350.0</v>
      </c>
      <c r="B752" s="15" t="s">
        <v>8846</v>
      </c>
      <c r="C752" s="15">
        <v>316.0</v>
      </c>
      <c r="D752" s="15" t="s">
        <v>22289</v>
      </c>
      <c r="E752" s="15" t="s">
        <v>8390</v>
      </c>
    </row>
    <row r="753">
      <c r="A753" s="15">
        <v>351.0</v>
      </c>
      <c r="B753" s="15" t="s">
        <v>8846</v>
      </c>
      <c r="C753" s="15">
        <v>317.0</v>
      </c>
      <c r="D753" s="15" t="s">
        <v>22290</v>
      </c>
      <c r="E753" s="15" t="s">
        <v>8392</v>
      </c>
    </row>
    <row r="754">
      <c r="A754" s="15">
        <v>351.0</v>
      </c>
      <c r="B754" s="15" t="s">
        <v>8846</v>
      </c>
      <c r="C754" s="15">
        <v>317.0</v>
      </c>
      <c r="D754" s="15" t="s">
        <v>22291</v>
      </c>
      <c r="E754" s="15" t="s">
        <v>8394</v>
      </c>
    </row>
    <row r="755">
      <c r="A755" s="15">
        <v>352.0</v>
      </c>
      <c r="B755" s="15" t="s">
        <v>8846</v>
      </c>
      <c r="C755" s="15">
        <v>318.0</v>
      </c>
      <c r="D755" s="15" t="s">
        <v>22292</v>
      </c>
      <c r="E755" s="15" t="s">
        <v>8396</v>
      </c>
    </row>
    <row r="756">
      <c r="A756" s="15">
        <v>352.0</v>
      </c>
      <c r="B756" s="15" t="s">
        <v>8846</v>
      </c>
      <c r="C756" s="15">
        <v>318.0</v>
      </c>
      <c r="D756" s="15" t="s">
        <v>22293</v>
      </c>
      <c r="E756" s="15" t="s">
        <v>8398</v>
      </c>
    </row>
    <row r="757">
      <c r="A757" s="15">
        <v>353.0</v>
      </c>
      <c r="B757" s="15" t="s">
        <v>8846</v>
      </c>
      <c r="C757" s="15">
        <v>319.0</v>
      </c>
      <c r="D757" s="15" t="s">
        <v>22294</v>
      </c>
      <c r="E757" s="15" t="s">
        <v>8400</v>
      </c>
    </row>
    <row r="758">
      <c r="A758" s="15">
        <v>353.0</v>
      </c>
      <c r="B758" s="15" t="s">
        <v>8846</v>
      </c>
      <c r="C758" s="15">
        <v>319.0</v>
      </c>
      <c r="D758" s="15" t="s">
        <v>22295</v>
      </c>
      <c r="E758" s="15" t="s">
        <v>8404</v>
      </c>
    </row>
    <row r="759">
      <c r="A759" s="15">
        <v>354.0</v>
      </c>
      <c r="B759" s="15" t="s">
        <v>8846</v>
      </c>
      <c r="C759" s="15">
        <v>320.0</v>
      </c>
      <c r="D759" s="15" t="s">
        <v>22296</v>
      </c>
      <c r="E759" s="15" t="s">
        <v>8608</v>
      </c>
    </row>
    <row r="760">
      <c r="A760" s="15">
        <v>354.0</v>
      </c>
      <c r="B760" s="15" t="s">
        <v>8846</v>
      </c>
      <c r="C760" s="15">
        <v>320.0</v>
      </c>
      <c r="D760" s="15" t="s">
        <v>22297</v>
      </c>
      <c r="E760" s="15" t="s">
        <v>8610</v>
      </c>
    </row>
    <row r="761">
      <c r="A761" s="15">
        <v>354.0</v>
      </c>
      <c r="B761" s="15" t="s">
        <v>8846</v>
      </c>
      <c r="C761" s="15">
        <v>320.0</v>
      </c>
      <c r="D761" s="15" t="s">
        <v>22298</v>
      </c>
      <c r="E761" s="15" t="s">
        <v>8612</v>
      </c>
    </row>
    <row r="762">
      <c r="A762" s="15">
        <v>355.0</v>
      </c>
      <c r="B762" s="15" t="s">
        <v>8846</v>
      </c>
      <c r="C762" s="15">
        <v>321.0</v>
      </c>
      <c r="D762" s="15" t="s">
        <v>22299</v>
      </c>
      <c r="E762" s="15" t="s">
        <v>8614</v>
      </c>
    </row>
    <row r="763">
      <c r="A763" s="15">
        <v>355.0</v>
      </c>
      <c r="B763" s="15" t="s">
        <v>8846</v>
      </c>
      <c r="C763" s="15">
        <v>321.0</v>
      </c>
      <c r="D763" s="15" t="s">
        <v>22300</v>
      </c>
      <c r="E763" s="15" t="s">
        <v>22301</v>
      </c>
      <c r="F763" s="15" t="s">
        <v>9047</v>
      </c>
      <c r="G763" s="15">
        <v>322.0</v>
      </c>
      <c r="H763" s="15" t="s">
        <v>22302</v>
      </c>
      <c r="I763" s="15" t="s">
        <v>8618</v>
      </c>
    </row>
    <row r="764">
      <c r="A764" s="15">
        <v>356.0</v>
      </c>
      <c r="B764" s="15" t="s">
        <v>9047</v>
      </c>
      <c r="C764" s="15">
        <v>322.0</v>
      </c>
      <c r="D764" s="15" t="s">
        <v>22303</v>
      </c>
      <c r="E764" s="15" t="s">
        <v>8620</v>
      </c>
    </row>
    <row r="765">
      <c r="A765" s="15">
        <v>357.0</v>
      </c>
      <c r="B765" s="15" t="s">
        <v>9047</v>
      </c>
      <c r="C765" s="15">
        <v>323.0</v>
      </c>
      <c r="D765" s="15" t="s">
        <v>22304</v>
      </c>
      <c r="E765" s="15" t="s">
        <v>8030</v>
      </c>
    </row>
    <row r="766">
      <c r="A766" s="15">
        <v>357.0</v>
      </c>
      <c r="B766" s="15" t="s">
        <v>9047</v>
      </c>
      <c r="C766" s="15">
        <v>323.0</v>
      </c>
      <c r="D766" s="15" t="s">
        <v>22305</v>
      </c>
      <c r="E766" s="15" t="s">
        <v>8032</v>
      </c>
    </row>
    <row r="767">
      <c r="A767" s="15">
        <v>357.0</v>
      </c>
      <c r="B767" s="15" t="s">
        <v>9047</v>
      </c>
      <c r="C767" s="15">
        <v>323.0</v>
      </c>
      <c r="D767" s="15" t="s">
        <v>22306</v>
      </c>
      <c r="E767" s="15" t="s">
        <v>8034</v>
      </c>
    </row>
    <row r="768">
      <c r="A768" s="15">
        <v>358.0</v>
      </c>
      <c r="B768" s="15" t="s">
        <v>9047</v>
      </c>
      <c r="C768" s="15">
        <v>324.0</v>
      </c>
      <c r="D768" s="15" t="s">
        <v>22307</v>
      </c>
      <c r="E768" s="15" t="s">
        <v>8036</v>
      </c>
    </row>
    <row r="769">
      <c r="A769" s="15">
        <v>358.0</v>
      </c>
      <c r="B769" s="15" t="s">
        <v>9047</v>
      </c>
      <c r="C769" s="15">
        <v>324.0</v>
      </c>
      <c r="D769" s="15" t="s">
        <v>22071</v>
      </c>
      <c r="E769" s="15" t="s">
        <v>8038</v>
      </c>
    </row>
    <row r="770">
      <c r="A770" s="15">
        <v>359.0</v>
      </c>
      <c r="B770" s="15" t="s">
        <v>9047</v>
      </c>
      <c r="C770" s="15">
        <v>325.0</v>
      </c>
      <c r="D770" s="15" t="s">
        <v>22308</v>
      </c>
      <c r="E770" s="15" t="s">
        <v>8040</v>
      </c>
    </row>
    <row r="771">
      <c r="A771" s="15">
        <v>359.0</v>
      </c>
      <c r="B771" s="15" t="s">
        <v>9047</v>
      </c>
      <c r="C771" s="15">
        <v>325.0</v>
      </c>
      <c r="D771" s="15" t="s">
        <v>22309</v>
      </c>
      <c r="E771" s="15" t="s">
        <v>8042</v>
      </c>
    </row>
    <row r="772">
      <c r="A772" s="15">
        <v>360.0</v>
      </c>
      <c r="B772" s="15" t="s">
        <v>9047</v>
      </c>
      <c r="C772" s="15">
        <v>326.0</v>
      </c>
      <c r="D772" s="15" t="s">
        <v>22310</v>
      </c>
      <c r="E772" s="15" t="s">
        <v>8044</v>
      </c>
    </row>
    <row r="773">
      <c r="A773" s="15">
        <v>360.0</v>
      </c>
      <c r="B773" s="15" t="s">
        <v>9047</v>
      </c>
      <c r="C773" s="15">
        <v>326.0</v>
      </c>
      <c r="D773" s="15" t="s">
        <v>22311</v>
      </c>
      <c r="E773" s="15" t="s">
        <v>8046</v>
      </c>
    </row>
    <row r="774">
      <c r="A774" s="15">
        <v>361.0</v>
      </c>
      <c r="B774" s="15" t="s">
        <v>9047</v>
      </c>
      <c r="C774" s="15">
        <v>327.0</v>
      </c>
      <c r="D774" s="15" t="s">
        <v>22312</v>
      </c>
    </row>
    <row r="775">
      <c r="A775" s="15">
        <v>362.0</v>
      </c>
      <c r="B775" s="15" t="s">
        <v>9047</v>
      </c>
      <c r="C775" s="15">
        <v>328.0</v>
      </c>
      <c r="D775" s="15" t="s">
        <v>22313</v>
      </c>
      <c r="E775" s="15" t="s">
        <v>8050</v>
      </c>
    </row>
    <row r="776">
      <c r="A776" s="15">
        <v>363.0</v>
      </c>
      <c r="B776" s="15" t="s">
        <v>9047</v>
      </c>
      <c r="C776" s="15">
        <v>329.0</v>
      </c>
      <c r="D776" s="15" t="s">
        <v>22314</v>
      </c>
      <c r="E776" s="15" t="s">
        <v>8052</v>
      </c>
    </row>
    <row r="777">
      <c r="A777" s="15">
        <v>363.0</v>
      </c>
      <c r="B777" s="15" t="s">
        <v>9047</v>
      </c>
      <c r="C777" s="15">
        <v>329.0</v>
      </c>
      <c r="D777" s="15" t="s">
        <v>22315</v>
      </c>
      <c r="E777" s="15" t="s">
        <v>8054</v>
      </c>
    </row>
    <row r="778">
      <c r="A778" s="15">
        <v>364.0</v>
      </c>
      <c r="B778" s="15" t="s">
        <v>9047</v>
      </c>
      <c r="C778" s="15">
        <v>330.0</v>
      </c>
      <c r="D778" s="15" t="s">
        <v>22316</v>
      </c>
      <c r="E778" s="15" t="s">
        <v>8056</v>
      </c>
    </row>
    <row r="779">
      <c r="A779" s="15">
        <v>364.0</v>
      </c>
      <c r="B779" s="15" t="s">
        <v>9047</v>
      </c>
      <c r="C779" s="15">
        <v>330.0</v>
      </c>
      <c r="D779" s="15" t="s">
        <v>22317</v>
      </c>
      <c r="E779" s="15" t="s">
        <v>8058</v>
      </c>
    </row>
    <row r="780">
      <c r="A780" s="15">
        <v>364.0</v>
      </c>
      <c r="B780" s="15" t="s">
        <v>9047</v>
      </c>
      <c r="C780" s="15">
        <v>330.0</v>
      </c>
      <c r="D780" s="15" t="s">
        <v>22318</v>
      </c>
      <c r="E780" s="15" t="s">
        <v>8060</v>
      </c>
    </row>
    <row r="781">
      <c r="A781" s="15">
        <v>365.0</v>
      </c>
      <c r="B781" s="15" t="s">
        <v>9047</v>
      </c>
      <c r="C781" s="15">
        <v>331.0</v>
      </c>
      <c r="D781" s="15" t="s">
        <v>22319</v>
      </c>
      <c r="E781" s="15" t="s">
        <v>8062</v>
      </c>
    </row>
    <row r="782">
      <c r="A782" s="15">
        <v>365.0</v>
      </c>
      <c r="B782" s="15" t="s">
        <v>9047</v>
      </c>
      <c r="C782" s="15">
        <v>331.0</v>
      </c>
      <c r="D782" s="15" t="s">
        <v>22320</v>
      </c>
      <c r="E782" s="15" t="s">
        <v>8064</v>
      </c>
    </row>
    <row r="783">
      <c r="A783" s="15">
        <v>366.0</v>
      </c>
      <c r="B783" s="15" t="s">
        <v>9047</v>
      </c>
      <c r="C783" s="15">
        <v>332.0</v>
      </c>
      <c r="D783" s="15" t="s">
        <v>22321</v>
      </c>
      <c r="E783" s="15" t="s">
        <v>8066</v>
      </c>
    </row>
    <row r="784">
      <c r="A784" s="15">
        <v>366.0</v>
      </c>
      <c r="B784" s="15" t="s">
        <v>9047</v>
      </c>
      <c r="C784" s="15">
        <v>332.0</v>
      </c>
      <c r="D784" s="15" t="s">
        <v>22322</v>
      </c>
      <c r="E784" s="15" t="s">
        <v>8068</v>
      </c>
    </row>
    <row r="785">
      <c r="A785" s="15">
        <v>367.0</v>
      </c>
      <c r="B785" s="15" t="s">
        <v>9047</v>
      </c>
      <c r="C785" s="15">
        <v>333.0</v>
      </c>
      <c r="D785" s="15" t="s">
        <v>22323</v>
      </c>
      <c r="E785" s="15" t="s">
        <v>8070</v>
      </c>
    </row>
    <row r="786">
      <c r="A786" s="15">
        <v>367.0</v>
      </c>
      <c r="B786" s="15" t="s">
        <v>9047</v>
      </c>
      <c r="C786" s="15">
        <v>333.0</v>
      </c>
      <c r="D786" s="15" t="s">
        <v>22324</v>
      </c>
      <c r="E786" s="15" t="s">
        <v>8072</v>
      </c>
    </row>
    <row r="787">
      <c r="A787" s="15">
        <v>368.0</v>
      </c>
      <c r="B787" s="15" t="s">
        <v>9047</v>
      </c>
      <c r="C787" s="15">
        <v>334.0</v>
      </c>
      <c r="D787" s="15" t="s">
        <v>22325</v>
      </c>
      <c r="E787" s="15" t="s">
        <v>8076</v>
      </c>
    </row>
    <row r="788">
      <c r="A788" s="15">
        <v>368.0</v>
      </c>
      <c r="B788" s="15" t="s">
        <v>9047</v>
      </c>
      <c r="C788" s="15">
        <v>334.0</v>
      </c>
      <c r="D788" s="15" t="s">
        <v>22326</v>
      </c>
      <c r="E788" s="15" t="s">
        <v>8078</v>
      </c>
    </row>
    <row r="789">
      <c r="A789" s="15">
        <v>369.0</v>
      </c>
      <c r="B789" s="15" t="s">
        <v>9047</v>
      </c>
      <c r="C789" s="15">
        <v>335.0</v>
      </c>
      <c r="D789" s="15" t="s">
        <v>22327</v>
      </c>
      <c r="E789" s="15" t="s">
        <v>8080</v>
      </c>
    </row>
    <row r="790">
      <c r="A790" s="15">
        <v>370.0</v>
      </c>
      <c r="B790" s="15" t="s">
        <v>9047</v>
      </c>
      <c r="C790" s="15">
        <v>336.0</v>
      </c>
      <c r="D790" s="15" t="s">
        <v>22328</v>
      </c>
      <c r="E790" s="15" t="s">
        <v>8082</v>
      </c>
    </row>
    <row r="791">
      <c r="A791" s="15">
        <v>370.0</v>
      </c>
      <c r="B791" s="15" t="s">
        <v>9047</v>
      </c>
      <c r="C791" s="15">
        <v>336.0</v>
      </c>
      <c r="D791" s="15" t="s">
        <v>22329</v>
      </c>
      <c r="E791" s="15" t="s">
        <v>8084</v>
      </c>
    </row>
    <row r="792">
      <c r="A792" s="15">
        <v>371.0</v>
      </c>
      <c r="B792" s="15" t="s">
        <v>9047</v>
      </c>
      <c r="C792" s="15">
        <v>337.0</v>
      </c>
      <c r="D792" s="15" t="s">
        <v>22330</v>
      </c>
      <c r="E792" s="15" t="s">
        <v>8086</v>
      </c>
    </row>
    <row r="793">
      <c r="A793" s="15">
        <v>371.0</v>
      </c>
      <c r="B793" s="15" t="s">
        <v>9047</v>
      </c>
      <c r="C793" s="15">
        <v>337.0</v>
      </c>
      <c r="D793" s="15" t="s">
        <v>22331</v>
      </c>
      <c r="E793" s="15" t="s">
        <v>8088</v>
      </c>
    </row>
    <row r="794">
      <c r="A794" s="15">
        <v>371.0</v>
      </c>
      <c r="B794" s="15" t="s">
        <v>9047</v>
      </c>
      <c r="C794" s="15">
        <v>337.0</v>
      </c>
      <c r="D794" s="15" t="s">
        <v>22332</v>
      </c>
      <c r="E794" s="15" t="s">
        <v>8090</v>
      </c>
    </row>
    <row r="795">
      <c r="A795" s="15">
        <v>371.0</v>
      </c>
      <c r="B795" s="15" t="s">
        <v>9047</v>
      </c>
      <c r="C795" s="15">
        <v>337.0</v>
      </c>
      <c r="D795" s="15" t="s">
        <v>22333</v>
      </c>
      <c r="E795" s="15" t="s">
        <v>8092</v>
      </c>
    </row>
    <row r="796">
      <c r="A796" s="15">
        <v>371.0</v>
      </c>
      <c r="B796" s="15" t="s">
        <v>9047</v>
      </c>
      <c r="C796" s="15">
        <v>337.0</v>
      </c>
      <c r="D796" s="15" t="s">
        <v>22334</v>
      </c>
      <c r="E796" s="15" t="s">
        <v>8094</v>
      </c>
    </row>
    <row r="797">
      <c r="A797" s="15">
        <v>371.0</v>
      </c>
      <c r="B797" s="15" t="s">
        <v>9047</v>
      </c>
      <c r="C797" s="15">
        <v>337.0</v>
      </c>
      <c r="D797" s="15" t="s">
        <v>22335</v>
      </c>
      <c r="E797" s="15" t="s">
        <v>8096</v>
      </c>
    </row>
    <row r="798">
      <c r="A798" s="15">
        <v>372.0</v>
      </c>
      <c r="B798" s="15" t="s">
        <v>9047</v>
      </c>
      <c r="C798" s="15">
        <v>338.0</v>
      </c>
      <c r="D798" s="15" t="s">
        <v>22336</v>
      </c>
      <c r="E798" s="15" t="s">
        <v>8098</v>
      </c>
    </row>
    <row r="799">
      <c r="A799" s="15">
        <v>372.0</v>
      </c>
      <c r="B799" s="15" t="s">
        <v>9047</v>
      </c>
      <c r="C799" s="15">
        <v>338.0</v>
      </c>
      <c r="D799" s="15" t="s">
        <v>22337</v>
      </c>
      <c r="E799" s="15" t="s">
        <v>8100</v>
      </c>
    </row>
    <row r="800">
      <c r="A800" s="15">
        <v>372.0</v>
      </c>
      <c r="B800" s="15" t="s">
        <v>9047</v>
      </c>
      <c r="C800" s="15">
        <v>338.0</v>
      </c>
      <c r="D800" s="15" t="s">
        <v>22338</v>
      </c>
    </row>
    <row r="801">
      <c r="A801" s="15">
        <v>373.0</v>
      </c>
      <c r="B801" s="15" t="s">
        <v>9047</v>
      </c>
      <c r="C801" s="15">
        <v>339.0</v>
      </c>
      <c r="D801" s="15" t="s">
        <v>22339</v>
      </c>
      <c r="E801" s="15" t="s">
        <v>8108</v>
      </c>
    </row>
    <row r="802">
      <c r="A802" s="15">
        <v>373.0</v>
      </c>
      <c r="B802" s="15" t="s">
        <v>9047</v>
      </c>
      <c r="C802" s="15">
        <v>339.0</v>
      </c>
      <c r="D802" s="15" t="s">
        <v>22340</v>
      </c>
      <c r="E802" s="15" t="s">
        <v>8110</v>
      </c>
    </row>
    <row r="803">
      <c r="A803" s="15">
        <v>374.0</v>
      </c>
      <c r="B803" s="15" t="s">
        <v>9047</v>
      </c>
      <c r="C803" s="15">
        <v>340.0</v>
      </c>
      <c r="D803" s="15" t="s">
        <v>22341</v>
      </c>
      <c r="E803" s="15" t="s">
        <v>8112</v>
      </c>
    </row>
    <row r="804">
      <c r="A804" s="15">
        <v>374.0</v>
      </c>
      <c r="B804" s="15" t="s">
        <v>9047</v>
      </c>
      <c r="C804" s="15">
        <v>340.0</v>
      </c>
      <c r="D804" s="15" t="s">
        <v>22342</v>
      </c>
      <c r="E804" s="15" t="s">
        <v>8114</v>
      </c>
    </row>
    <row r="805">
      <c r="A805" s="15">
        <v>374.0</v>
      </c>
      <c r="B805" s="15" t="s">
        <v>9047</v>
      </c>
      <c r="C805" s="15">
        <v>340.0</v>
      </c>
      <c r="D805" s="15" t="s">
        <v>22343</v>
      </c>
      <c r="E805" s="15" t="s">
        <v>8116</v>
      </c>
    </row>
    <row r="806">
      <c r="A806" s="15">
        <v>374.0</v>
      </c>
      <c r="B806" s="15" t="s">
        <v>9047</v>
      </c>
      <c r="C806" s="15">
        <v>340.0</v>
      </c>
      <c r="D806" s="15" t="s">
        <v>22344</v>
      </c>
      <c r="E806" s="15" t="s">
        <v>8118</v>
      </c>
    </row>
    <row r="807">
      <c r="A807" s="15">
        <v>375.0</v>
      </c>
      <c r="B807" s="15" t="s">
        <v>9047</v>
      </c>
      <c r="C807" s="15">
        <v>341.0</v>
      </c>
      <c r="D807" s="15" t="s">
        <v>22345</v>
      </c>
      <c r="E807" s="15" t="s">
        <v>8120</v>
      </c>
    </row>
    <row r="808">
      <c r="A808" s="15">
        <v>375.0</v>
      </c>
      <c r="B808" s="15" t="s">
        <v>9047</v>
      </c>
      <c r="C808" s="15">
        <v>341.0</v>
      </c>
      <c r="D808" s="15" t="s">
        <v>22346</v>
      </c>
      <c r="E808" s="15" t="s">
        <v>8122</v>
      </c>
    </row>
    <row r="809">
      <c r="A809" s="15">
        <v>375.0</v>
      </c>
      <c r="B809" s="15" t="s">
        <v>9047</v>
      </c>
      <c r="C809" s="15">
        <v>341.0</v>
      </c>
      <c r="D809" s="15" t="s">
        <v>22347</v>
      </c>
      <c r="E809" s="15" t="s">
        <v>8124</v>
      </c>
    </row>
    <row r="810">
      <c r="A810" s="15">
        <v>376.0</v>
      </c>
      <c r="B810" s="15" t="s">
        <v>9047</v>
      </c>
      <c r="C810" s="15">
        <v>342.0</v>
      </c>
      <c r="D810" s="15" t="s">
        <v>22348</v>
      </c>
      <c r="E810" s="15" t="s">
        <v>8126</v>
      </c>
    </row>
    <row r="811">
      <c r="A811" s="15">
        <v>376.0</v>
      </c>
      <c r="B811" s="15" t="s">
        <v>9047</v>
      </c>
      <c r="C811" s="15">
        <v>342.0</v>
      </c>
      <c r="D811" s="15" t="s">
        <v>22349</v>
      </c>
      <c r="E811" s="15" t="s">
        <v>8128</v>
      </c>
    </row>
    <row r="812">
      <c r="A812" s="15">
        <v>377.0</v>
      </c>
      <c r="B812" s="15" t="s">
        <v>9047</v>
      </c>
      <c r="C812" s="15">
        <v>343.0</v>
      </c>
      <c r="D812" s="15" t="s">
        <v>22350</v>
      </c>
      <c r="E812" s="15" t="s">
        <v>8130</v>
      </c>
    </row>
    <row r="813">
      <c r="A813" s="15">
        <v>377.0</v>
      </c>
      <c r="B813" s="15" t="s">
        <v>9047</v>
      </c>
      <c r="C813" s="15">
        <v>343.0</v>
      </c>
      <c r="D813" s="15" t="s">
        <v>22351</v>
      </c>
      <c r="E813" s="15" t="s">
        <v>8132</v>
      </c>
    </row>
    <row r="814">
      <c r="A814" s="15">
        <v>377.0</v>
      </c>
      <c r="B814" s="15" t="s">
        <v>9047</v>
      </c>
      <c r="C814" s="15">
        <v>343.0</v>
      </c>
      <c r="D814" s="15" t="s">
        <v>22352</v>
      </c>
      <c r="E814" s="15" t="s">
        <v>8134</v>
      </c>
    </row>
    <row r="815">
      <c r="A815" s="15">
        <v>377.0</v>
      </c>
      <c r="B815" s="15" t="s">
        <v>9047</v>
      </c>
      <c r="C815" s="15">
        <v>343.0</v>
      </c>
      <c r="D815" s="15" t="s">
        <v>22353</v>
      </c>
      <c r="E815" s="15" t="s">
        <v>8136</v>
      </c>
    </row>
    <row r="816">
      <c r="A816" s="15">
        <v>377.0</v>
      </c>
      <c r="B816" s="15" t="s">
        <v>9047</v>
      </c>
      <c r="C816" s="15">
        <v>343.0</v>
      </c>
      <c r="D816" s="15" t="s">
        <v>22354</v>
      </c>
      <c r="E816" s="15" t="s">
        <v>8138</v>
      </c>
    </row>
    <row r="817">
      <c r="A817" s="15">
        <v>378.0</v>
      </c>
      <c r="B817" s="15" t="s">
        <v>9047</v>
      </c>
      <c r="C817" s="15">
        <v>344.0</v>
      </c>
      <c r="D817" s="15" t="s">
        <v>22355</v>
      </c>
    </row>
    <row r="818">
      <c r="A818" s="15">
        <v>378.0</v>
      </c>
      <c r="B818" s="15" t="s">
        <v>9047</v>
      </c>
      <c r="C818" s="15">
        <v>344.0</v>
      </c>
      <c r="D818" s="15" t="s">
        <v>22356</v>
      </c>
    </row>
    <row r="819">
      <c r="A819" s="15">
        <v>378.0</v>
      </c>
      <c r="B819" s="15" t="s">
        <v>9047</v>
      </c>
      <c r="C819" s="15">
        <v>344.0</v>
      </c>
      <c r="D819" s="15" t="s">
        <v>22357</v>
      </c>
    </row>
    <row r="820">
      <c r="A820" s="15">
        <v>379.0</v>
      </c>
      <c r="B820" s="15" t="s">
        <v>9047</v>
      </c>
      <c r="C820" s="15">
        <v>345.0</v>
      </c>
      <c r="D820" s="15" t="s">
        <v>22358</v>
      </c>
      <c r="E820" s="15" t="s">
        <v>8158</v>
      </c>
    </row>
    <row r="821">
      <c r="A821" s="15">
        <v>379.0</v>
      </c>
      <c r="B821" s="15" t="s">
        <v>9047</v>
      </c>
      <c r="C821" s="15">
        <v>345.0</v>
      </c>
      <c r="D821" s="15" t="s">
        <v>22359</v>
      </c>
      <c r="E821" s="15" t="s">
        <v>8160</v>
      </c>
    </row>
    <row r="822">
      <c r="A822" s="15">
        <v>379.0</v>
      </c>
      <c r="B822" s="15" t="s">
        <v>9047</v>
      </c>
      <c r="C822" s="15">
        <v>345.0</v>
      </c>
      <c r="D822" s="15" t="s">
        <v>22360</v>
      </c>
      <c r="E822" s="15" t="s">
        <v>8162</v>
      </c>
    </row>
    <row r="823">
      <c r="A823" s="15">
        <v>380.0</v>
      </c>
      <c r="B823" s="15" t="s">
        <v>9047</v>
      </c>
      <c r="C823" s="15">
        <v>346.0</v>
      </c>
      <c r="D823" s="15" t="s">
        <v>22361</v>
      </c>
      <c r="E823" s="15" t="s">
        <v>8166</v>
      </c>
    </row>
    <row r="824">
      <c r="A824" s="15">
        <v>380.0</v>
      </c>
      <c r="B824" s="15" t="s">
        <v>9047</v>
      </c>
      <c r="C824" s="15">
        <v>346.0</v>
      </c>
      <c r="D824" s="15" t="s">
        <v>22362</v>
      </c>
      <c r="E824" s="15" t="s">
        <v>8168</v>
      </c>
    </row>
    <row r="825">
      <c r="A825" s="15">
        <v>380.0</v>
      </c>
      <c r="B825" s="15" t="s">
        <v>9047</v>
      </c>
      <c r="C825" s="15">
        <v>346.0</v>
      </c>
      <c r="D825" s="15" t="s">
        <v>22363</v>
      </c>
      <c r="E825" s="15" t="s">
        <v>8170</v>
      </c>
    </row>
    <row r="826">
      <c r="A826" s="15">
        <v>380.0</v>
      </c>
      <c r="B826" s="15" t="s">
        <v>9047</v>
      </c>
      <c r="C826" s="15">
        <v>346.0</v>
      </c>
      <c r="D826" s="15" t="s">
        <v>22364</v>
      </c>
      <c r="E826" s="15" t="s">
        <v>8172</v>
      </c>
    </row>
    <row r="827">
      <c r="A827" s="15">
        <v>380.0</v>
      </c>
      <c r="B827" s="15" t="s">
        <v>9047</v>
      </c>
      <c r="C827" s="15">
        <v>346.0</v>
      </c>
      <c r="D827" s="15" t="s">
        <v>22365</v>
      </c>
      <c r="E827" s="15" t="s">
        <v>8174</v>
      </c>
    </row>
    <row r="828">
      <c r="A828" s="15">
        <v>381.0</v>
      </c>
      <c r="B828" s="15" t="s">
        <v>9047</v>
      </c>
      <c r="C828" s="15">
        <v>347.0</v>
      </c>
      <c r="D828" s="15" t="s">
        <v>22366</v>
      </c>
      <c r="E828" s="15" t="s">
        <v>8176</v>
      </c>
    </row>
    <row r="829">
      <c r="A829" s="15">
        <v>381.0</v>
      </c>
      <c r="B829" s="15" t="s">
        <v>9047</v>
      </c>
      <c r="C829" s="15">
        <v>347.0</v>
      </c>
      <c r="D829" s="15" t="s">
        <v>22367</v>
      </c>
      <c r="E829" s="15" t="s">
        <v>8178</v>
      </c>
    </row>
    <row r="830">
      <c r="A830" s="15">
        <v>381.0</v>
      </c>
      <c r="B830" s="15" t="s">
        <v>9047</v>
      </c>
      <c r="C830" s="15">
        <v>347.0</v>
      </c>
      <c r="D830" s="15" t="s">
        <v>22368</v>
      </c>
      <c r="E830" s="15" t="s">
        <v>8182</v>
      </c>
    </row>
    <row r="831">
      <c r="A831" s="15">
        <v>381.0</v>
      </c>
      <c r="B831" s="15" t="s">
        <v>9047</v>
      </c>
      <c r="C831" s="15">
        <v>347.0</v>
      </c>
      <c r="D831" s="15" t="s">
        <v>22369</v>
      </c>
    </row>
    <row r="832">
      <c r="A832" s="15">
        <v>382.0</v>
      </c>
      <c r="B832" s="15" t="s">
        <v>9047</v>
      </c>
      <c r="C832" s="15">
        <v>348.0</v>
      </c>
      <c r="D832" s="15" t="s">
        <v>22370</v>
      </c>
      <c r="E832" s="15" t="s">
        <v>8190</v>
      </c>
    </row>
    <row r="833">
      <c r="A833" s="15">
        <v>382.0</v>
      </c>
      <c r="B833" s="15" t="s">
        <v>9047</v>
      </c>
      <c r="C833" s="15">
        <v>348.0</v>
      </c>
      <c r="D833" s="15" t="s">
        <v>22371</v>
      </c>
      <c r="E833" s="15" t="s">
        <v>8192</v>
      </c>
    </row>
    <row r="834">
      <c r="A834" s="15">
        <v>383.0</v>
      </c>
      <c r="B834" s="15" t="s">
        <v>9047</v>
      </c>
      <c r="C834" s="15">
        <v>349.0</v>
      </c>
      <c r="D834" s="15" t="s">
        <v>22372</v>
      </c>
      <c r="E834" s="15" t="s">
        <v>8194</v>
      </c>
    </row>
    <row r="835">
      <c r="A835" s="15">
        <v>383.0</v>
      </c>
      <c r="B835" s="15" t="s">
        <v>9047</v>
      </c>
      <c r="C835" s="15">
        <v>349.0</v>
      </c>
      <c r="D835" s="15" t="s">
        <v>22373</v>
      </c>
      <c r="E835" s="15" t="s">
        <v>8196</v>
      </c>
    </row>
    <row r="836">
      <c r="A836" s="15">
        <v>385.0</v>
      </c>
      <c r="B836" s="15" t="s">
        <v>9047</v>
      </c>
      <c r="C836" s="15">
        <v>351.0</v>
      </c>
      <c r="D836" s="15" t="s">
        <v>22374</v>
      </c>
      <c r="E836" s="15" t="s">
        <v>8198</v>
      </c>
    </row>
    <row r="837">
      <c r="A837" s="15">
        <v>387.0</v>
      </c>
      <c r="B837" s="15" t="s">
        <v>9047</v>
      </c>
      <c r="C837" s="15">
        <v>353.0</v>
      </c>
      <c r="D837" s="15" t="s">
        <v>22375</v>
      </c>
      <c r="E837" s="15" t="s">
        <v>8200</v>
      </c>
    </row>
    <row r="838">
      <c r="A838" s="15">
        <v>388.0</v>
      </c>
      <c r="B838" s="15" t="s">
        <v>9047</v>
      </c>
      <c r="C838" s="15">
        <v>354.0</v>
      </c>
      <c r="D838" s="15" t="s">
        <v>22376</v>
      </c>
      <c r="E838" s="15" t="s">
        <v>8202</v>
      </c>
    </row>
    <row r="839">
      <c r="A839" s="15">
        <v>389.0</v>
      </c>
      <c r="B839" s="15" t="s">
        <v>9047</v>
      </c>
      <c r="C839" s="15">
        <v>355.0</v>
      </c>
      <c r="D839" s="15" t="s">
        <v>22377</v>
      </c>
      <c r="E839" s="15" t="s">
        <v>8204</v>
      </c>
    </row>
    <row r="840">
      <c r="A840" s="15">
        <v>389.0</v>
      </c>
      <c r="B840" s="15" t="s">
        <v>9047</v>
      </c>
      <c r="C840" s="15">
        <v>355.0</v>
      </c>
      <c r="D840" s="15" t="s">
        <v>22378</v>
      </c>
    </row>
    <row r="841">
      <c r="A841" s="15">
        <v>390.0</v>
      </c>
      <c r="B841" s="15" t="s">
        <v>9047</v>
      </c>
      <c r="C841" s="15">
        <v>356.0</v>
      </c>
      <c r="D841" s="15" t="s">
        <v>22379</v>
      </c>
      <c r="E841" s="15" t="s">
        <v>8208</v>
      </c>
    </row>
    <row r="842">
      <c r="A842" s="15">
        <v>390.0</v>
      </c>
      <c r="B842" s="15" t="s">
        <v>9047</v>
      </c>
      <c r="C842" s="15">
        <v>356.0</v>
      </c>
      <c r="D842" s="15" t="s">
        <v>22380</v>
      </c>
      <c r="E842" s="15" t="s">
        <v>8210</v>
      </c>
    </row>
    <row r="843">
      <c r="A843" s="15">
        <v>391.0</v>
      </c>
      <c r="B843" s="15" t="s">
        <v>9047</v>
      </c>
      <c r="C843" s="15">
        <v>357.0</v>
      </c>
      <c r="D843" s="15" t="s">
        <v>22381</v>
      </c>
      <c r="E843" s="15" t="s">
        <v>8212</v>
      </c>
    </row>
    <row r="844">
      <c r="A844" s="15">
        <v>393.0</v>
      </c>
      <c r="B844" s="15" t="s">
        <v>9047</v>
      </c>
      <c r="C844" s="15">
        <v>359.0</v>
      </c>
      <c r="D844" s="15" t="s">
        <v>22382</v>
      </c>
      <c r="E844" s="15" t="s">
        <v>8214</v>
      </c>
    </row>
    <row r="845">
      <c r="A845" s="15">
        <v>393.0</v>
      </c>
      <c r="B845" s="15" t="s">
        <v>9047</v>
      </c>
      <c r="C845" s="15">
        <v>359.0</v>
      </c>
      <c r="D845" s="15" t="s">
        <v>22383</v>
      </c>
      <c r="E845" s="15" t="s">
        <v>8216</v>
      </c>
    </row>
    <row r="846">
      <c r="A846" s="15">
        <v>393.0</v>
      </c>
      <c r="B846" s="15" t="s">
        <v>9047</v>
      </c>
      <c r="C846" s="15">
        <v>359.0</v>
      </c>
      <c r="D846" s="15" t="s">
        <v>22384</v>
      </c>
      <c r="E846" s="15" t="s">
        <v>8218</v>
      </c>
    </row>
    <row r="847">
      <c r="A847" s="15">
        <v>394.0</v>
      </c>
      <c r="B847" s="15" t="s">
        <v>9047</v>
      </c>
      <c r="C847" s="15">
        <v>360.0</v>
      </c>
      <c r="D847" s="15" t="s">
        <v>22385</v>
      </c>
      <c r="E847" s="15" t="s">
        <v>8220</v>
      </c>
    </row>
    <row r="848">
      <c r="A848" s="15">
        <v>394.0</v>
      </c>
      <c r="B848" s="15" t="s">
        <v>9047</v>
      </c>
      <c r="C848" s="15">
        <v>360.0</v>
      </c>
      <c r="D848" s="15" t="s">
        <v>22386</v>
      </c>
      <c r="E848" s="15" t="s">
        <v>8222</v>
      </c>
    </row>
    <row r="849">
      <c r="A849" s="15">
        <v>395.0</v>
      </c>
      <c r="B849" s="15" t="s">
        <v>9047</v>
      </c>
      <c r="C849" s="15">
        <v>361.0</v>
      </c>
      <c r="D849" s="15" t="s">
        <v>22387</v>
      </c>
      <c r="E849" s="15" t="s">
        <v>8224</v>
      </c>
    </row>
    <row r="850">
      <c r="A850" s="15">
        <v>395.0</v>
      </c>
      <c r="B850" s="15" t="s">
        <v>9047</v>
      </c>
      <c r="C850" s="15">
        <v>361.0</v>
      </c>
      <c r="D850" s="15" t="s">
        <v>22388</v>
      </c>
      <c r="E850" s="15" t="s">
        <v>8226</v>
      </c>
    </row>
    <row r="851">
      <c r="A851" s="15">
        <v>395.0</v>
      </c>
      <c r="B851" s="15" t="s">
        <v>9047</v>
      </c>
      <c r="C851" s="15">
        <v>361.0</v>
      </c>
      <c r="D851" s="15" t="s">
        <v>22389</v>
      </c>
      <c r="E851" s="15" t="s">
        <v>8228</v>
      </c>
    </row>
    <row r="852">
      <c r="A852" s="15">
        <v>396.0</v>
      </c>
      <c r="B852" s="15" t="s">
        <v>9047</v>
      </c>
      <c r="C852" s="15">
        <v>362.0</v>
      </c>
      <c r="D852" s="15" t="s">
        <v>22390</v>
      </c>
      <c r="E852" s="15" t="s">
        <v>8230</v>
      </c>
    </row>
    <row r="853">
      <c r="A853" s="15">
        <v>396.0</v>
      </c>
      <c r="B853" s="15" t="s">
        <v>9047</v>
      </c>
      <c r="C853" s="15">
        <v>362.0</v>
      </c>
      <c r="D853" s="15" t="s">
        <v>22391</v>
      </c>
      <c r="E853" s="15" t="s">
        <v>8232</v>
      </c>
    </row>
    <row r="854">
      <c r="A854" s="15">
        <v>398.0</v>
      </c>
      <c r="B854" s="15" t="s">
        <v>9047</v>
      </c>
      <c r="C854" s="15">
        <v>364.0</v>
      </c>
      <c r="D854" s="15" t="s">
        <v>22392</v>
      </c>
      <c r="E854" s="15" t="s">
        <v>8234</v>
      </c>
    </row>
    <row r="855">
      <c r="A855" s="15">
        <v>399.0</v>
      </c>
      <c r="B855" s="15" t="s">
        <v>9047</v>
      </c>
      <c r="C855" s="15">
        <v>365.0</v>
      </c>
      <c r="D855" s="15" t="s">
        <v>22393</v>
      </c>
      <c r="E855" s="15" t="s">
        <v>8236</v>
      </c>
    </row>
    <row r="856">
      <c r="A856" s="15">
        <v>400.0</v>
      </c>
      <c r="B856" s="15" t="s">
        <v>9047</v>
      </c>
      <c r="C856" s="15">
        <v>366.0</v>
      </c>
      <c r="D856" s="15" t="s">
        <v>22394</v>
      </c>
      <c r="E856" s="15" t="s">
        <v>8238</v>
      </c>
    </row>
    <row r="857">
      <c r="A857" s="15">
        <v>400.0</v>
      </c>
      <c r="B857" s="15" t="s">
        <v>9047</v>
      </c>
      <c r="C857" s="15">
        <v>366.0</v>
      </c>
      <c r="D857" s="15" t="s">
        <v>22395</v>
      </c>
      <c r="E857" s="15" t="s">
        <v>8240</v>
      </c>
    </row>
    <row r="858">
      <c r="A858" s="15">
        <v>400.0</v>
      </c>
      <c r="B858" s="15" t="s">
        <v>9047</v>
      </c>
      <c r="C858" s="15">
        <v>366.0</v>
      </c>
      <c r="D858" s="15" t="s">
        <v>22396</v>
      </c>
      <c r="E858" s="15" t="s">
        <v>8242</v>
      </c>
    </row>
    <row r="859">
      <c r="A859" s="15">
        <v>401.0</v>
      </c>
      <c r="B859" s="15" t="s">
        <v>9047</v>
      </c>
      <c r="C859" s="15">
        <v>367.0</v>
      </c>
      <c r="D859" s="15" t="s">
        <v>22397</v>
      </c>
      <c r="E859" s="15" t="s">
        <v>8244</v>
      </c>
    </row>
    <row r="860">
      <c r="A860" s="15">
        <v>401.0</v>
      </c>
      <c r="B860" s="15" t="s">
        <v>9047</v>
      </c>
      <c r="C860" s="15">
        <v>367.0</v>
      </c>
      <c r="D860" s="15" t="s">
        <v>22398</v>
      </c>
      <c r="E860" s="15" t="s">
        <v>8246</v>
      </c>
    </row>
    <row r="861">
      <c r="A861" s="15">
        <v>401.0</v>
      </c>
      <c r="B861" s="15" t="s">
        <v>9047</v>
      </c>
      <c r="C861" s="15">
        <v>367.0</v>
      </c>
      <c r="D861" s="15" t="s">
        <v>22399</v>
      </c>
      <c r="E861" s="15" t="s">
        <v>8250</v>
      </c>
    </row>
    <row r="862">
      <c r="A862" s="15">
        <v>402.0</v>
      </c>
      <c r="B862" s="15" t="s">
        <v>9047</v>
      </c>
      <c r="C862" s="15">
        <v>368.0</v>
      </c>
      <c r="D862" s="15" t="s">
        <v>22400</v>
      </c>
      <c r="E862" s="15" t="s">
        <v>8252</v>
      </c>
    </row>
    <row r="863">
      <c r="A863" s="15">
        <v>402.0</v>
      </c>
      <c r="B863" s="15" t="s">
        <v>9047</v>
      </c>
      <c r="C863" s="15">
        <v>368.0</v>
      </c>
      <c r="D863" s="15" t="s">
        <v>22401</v>
      </c>
      <c r="E863" s="15" t="s">
        <v>8254</v>
      </c>
    </row>
    <row r="864">
      <c r="A864" s="15">
        <v>402.0</v>
      </c>
      <c r="B864" s="15" t="s">
        <v>9047</v>
      </c>
      <c r="C864" s="15">
        <v>368.0</v>
      </c>
      <c r="D864" s="15" t="s">
        <v>22402</v>
      </c>
      <c r="E864" s="15" t="s">
        <v>8248</v>
      </c>
    </row>
    <row r="865">
      <c r="A865" s="15">
        <v>403.0</v>
      </c>
      <c r="B865" s="15" t="s">
        <v>9047</v>
      </c>
      <c r="C865" s="15">
        <v>369.0</v>
      </c>
      <c r="D865" s="15" t="s">
        <v>22403</v>
      </c>
      <c r="E865" s="15" t="s">
        <v>8256</v>
      </c>
    </row>
    <row r="866">
      <c r="A866" s="15">
        <v>403.0</v>
      </c>
      <c r="B866" s="15" t="s">
        <v>9047</v>
      </c>
      <c r="C866" s="15">
        <v>369.0</v>
      </c>
      <c r="D866" s="15" t="s">
        <v>22404</v>
      </c>
      <c r="E866" s="15" t="s">
        <v>8258</v>
      </c>
    </row>
    <row r="867">
      <c r="A867" s="15">
        <v>404.0</v>
      </c>
      <c r="B867" s="15" t="s">
        <v>9047</v>
      </c>
      <c r="C867" s="15">
        <v>370.0</v>
      </c>
      <c r="D867" s="15" t="s">
        <v>22405</v>
      </c>
      <c r="E867" s="15" t="s">
        <v>8260</v>
      </c>
    </row>
    <row r="868">
      <c r="A868" s="15">
        <v>404.0</v>
      </c>
      <c r="B868" s="15" t="s">
        <v>9047</v>
      </c>
      <c r="C868" s="15">
        <v>370.0</v>
      </c>
      <c r="D868" s="15" t="s">
        <v>22406</v>
      </c>
      <c r="E868" s="15" t="s">
        <v>8262</v>
      </c>
    </row>
    <row r="869">
      <c r="A869" s="15">
        <v>405.0</v>
      </c>
      <c r="B869" s="15" t="s">
        <v>9047</v>
      </c>
      <c r="C869" s="15">
        <v>371.0</v>
      </c>
      <c r="D869" s="15" t="s">
        <v>22407</v>
      </c>
      <c r="E869" s="15" t="s">
        <v>8264</v>
      </c>
    </row>
    <row r="870">
      <c r="A870" s="15">
        <v>405.0</v>
      </c>
      <c r="B870" s="15" t="s">
        <v>9047</v>
      </c>
      <c r="C870" s="15">
        <v>371.0</v>
      </c>
      <c r="D870" s="15" t="s">
        <v>22408</v>
      </c>
      <c r="E870" s="15" t="s">
        <v>8266</v>
      </c>
    </row>
    <row r="871">
      <c r="A871" s="15">
        <v>405.0</v>
      </c>
      <c r="B871" s="15" t="s">
        <v>9047</v>
      </c>
      <c r="C871" s="15">
        <v>371.0</v>
      </c>
      <c r="D871" s="15" t="s">
        <v>22409</v>
      </c>
      <c r="E871" s="15" t="s">
        <v>8268</v>
      </c>
    </row>
    <row r="872">
      <c r="A872" s="15">
        <v>406.0</v>
      </c>
      <c r="B872" s="15" t="s">
        <v>9047</v>
      </c>
      <c r="C872" s="15">
        <v>372.0</v>
      </c>
      <c r="D872" s="15" t="s">
        <v>22410</v>
      </c>
      <c r="E872" s="15" t="s">
        <v>8270</v>
      </c>
    </row>
    <row r="873">
      <c r="A873" s="15">
        <v>407.0</v>
      </c>
      <c r="B873" s="15" t="s">
        <v>9047</v>
      </c>
      <c r="C873" s="15">
        <v>373.0</v>
      </c>
      <c r="D873" s="15" t="s">
        <v>22411</v>
      </c>
      <c r="E873" s="15" t="s">
        <v>8272</v>
      </c>
    </row>
    <row r="874">
      <c r="A874" s="15">
        <v>407.0</v>
      </c>
      <c r="B874" s="15" t="s">
        <v>9047</v>
      </c>
      <c r="C874" s="15">
        <v>373.0</v>
      </c>
      <c r="D874" s="15" t="s">
        <v>22412</v>
      </c>
      <c r="E874" s="15" t="s">
        <v>8274</v>
      </c>
    </row>
    <row r="875">
      <c r="A875" s="15">
        <v>408.0</v>
      </c>
      <c r="B875" s="15" t="s">
        <v>9047</v>
      </c>
      <c r="C875" s="15">
        <v>374.0</v>
      </c>
      <c r="D875" s="15" t="s">
        <v>22413</v>
      </c>
      <c r="E875" s="15" t="s">
        <v>8276</v>
      </c>
    </row>
    <row r="876">
      <c r="A876" s="15">
        <v>409.0</v>
      </c>
      <c r="B876" s="15" t="s">
        <v>9047</v>
      </c>
      <c r="C876" s="15">
        <v>375.0</v>
      </c>
      <c r="D876" s="15" t="s">
        <v>22414</v>
      </c>
      <c r="E876" s="15" t="s">
        <v>8278</v>
      </c>
    </row>
    <row r="877">
      <c r="A877" s="15">
        <v>410.0</v>
      </c>
      <c r="B877" s="15" t="s">
        <v>9047</v>
      </c>
      <c r="C877" s="15">
        <v>376.0</v>
      </c>
      <c r="D877" s="15" t="s">
        <v>22415</v>
      </c>
      <c r="E877" s="15" t="s">
        <v>8280</v>
      </c>
    </row>
    <row r="878">
      <c r="A878" s="15">
        <v>411.0</v>
      </c>
      <c r="B878" s="15" t="s">
        <v>9047</v>
      </c>
      <c r="C878" s="15">
        <v>377.0</v>
      </c>
      <c r="D878" s="15" t="s">
        <v>22416</v>
      </c>
      <c r="E878" s="15" t="s">
        <v>8282</v>
      </c>
    </row>
    <row r="879">
      <c r="A879" s="15">
        <v>411.0</v>
      </c>
      <c r="B879" s="15" t="s">
        <v>9047</v>
      </c>
      <c r="C879" s="15">
        <v>377.0</v>
      </c>
      <c r="D879" s="15" t="s">
        <v>22417</v>
      </c>
      <c r="E879" s="15" t="s">
        <v>8284</v>
      </c>
    </row>
    <row r="880">
      <c r="A880" s="15">
        <v>411.0</v>
      </c>
      <c r="B880" s="15" t="s">
        <v>9047</v>
      </c>
      <c r="C880" s="15">
        <v>377.0</v>
      </c>
      <c r="D880" s="15" t="s">
        <v>22418</v>
      </c>
      <c r="E880" s="15" t="s">
        <v>8286</v>
      </c>
    </row>
    <row r="881">
      <c r="A881" s="15">
        <v>412.0</v>
      </c>
      <c r="B881" s="15" t="s">
        <v>9047</v>
      </c>
      <c r="C881" s="15">
        <v>378.0</v>
      </c>
      <c r="D881" s="15" t="s">
        <v>22419</v>
      </c>
      <c r="E881" s="15" t="s">
        <v>8288</v>
      </c>
    </row>
    <row r="882">
      <c r="A882" s="15">
        <v>412.0</v>
      </c>
      <c r="B882" s="15" t="s">
        <v>9047</v>
      </c>
      <c r="C882" s="15">
        <v>378.0</v>
      </c>
      <c r="D882" s="15" t="s">
        <v>22420</v>
      </c>
      <c r="E882" s="15" t="s">
        <v>8290</v>
      </c>
    </row>
    <row r="883">
      <c r="A883" s="15">
        <v>413.0</v>
      </c>
      <c r="B883" s="15" t="s">
        <v>9047</v>
      </c>
      <c r="C883" s="15">
        <v>379.0</v>
      </c>
      <c r="D883" s="15" t="s">
        <v>22421</v>
      </c>
      <c r="E883" s="15" t="s">
        <v>8292</v>
      </c>
    </row>
    <row r="884">
      <c r="A884" s="15">
        <v>413.0</v>
      </c>
      <c r="B884" s="15" t="s">
        <v>9047</v>
      </c>
      <c r="C884" s="15">
        <v>379.0</v>
      </c>
      <c r="D884" s="15" t="s">
        <v>22422</v>
      </c>
      <c r="E884" s="15" t="s">
        <v>8294</v>
      </c>
    </row>
    <row r="885">
      <c r="A885" s="15">
        <v>414.0</v>
      </c>
      <c r="B885" s="15" t="s">
        <v>9047</v>
      </c>
      <c r="C885" s="15">
        <v>380.0</v>
      </c>
      <c r="D885" s="15" t="s">
        <v>22423</v>
      </c>
      <c r="E885" s="15" t="s">
        <v>8548</v>
      </c>
    </row>
    <row r="886">
      <c r="A886" s="15">
        <v>414.0</v>
      </c>
      <c r="B886" s="15" t="s">
        <v>9047</v>
      </c>
      <c r="C886" s="15">
        <v>380.0</v>
      </c>
      <c r="D886" s="15" t="s">
        <v>22424</v>
      </c>
      <c r="E886" s="15" t="s">
        <v>8298</v>
      </c>
    </row>
    <row r="887">
      <c r="A887" s="15">
        <v>414.0</v>
      </c>
      <c r="B887" s="15" t="s">
        <v>9047</v>
      </c>
      <c r="C887" s="15">
        <v>380.0</v>
      </c>
      <c r="D887" s="15" t="s">
        <v>22425</v>
      </c>
      <c r="E887" s="15" t="s">
        <v>8300</v>
      </c>
    </row>
    <row r="888">
      <c r="A888" s="15">
        <v>415.0</v>
      </c>
      <c r="B888" s="15" t="s">
        <v>9047</v>
      </c>
      <c r="C888" s="15">
        <v>381.0</v>
      </c>
      <c r="D888" s="15" t="s">
        <v>22426</v>
      </c>
      <c r="E888" s="15" t="s">
        <v>8302</v>
      </c>
    </row>
    <row r="889">
      <c r="A889" s="15">
        <v>415.0</v>
      </c>
      <c r="B889" s="15" t="s">
        <v>9047</v>
      </c>
      <c r="C889" s="15">
        <v>381.0</v>
      </c>
      <c r="D889" s="15" t="s">
        <v>22427</v>
      </c>
      <c r="E889" s="15" t="s">
        <v>8296</v>
      </c>
    </row>
    <row r="890">
      <c r="A890" s="15">
        <v>416.0</v>
      </c>
      <c r="B890" s="15" t="s">
        <v>9047</v>
      </c>
      <c r="C890" s="15">
        <v>382.0</v>
      </c>
      <c r="D890" s="15" t="s">
        <v>22428</v>
      </c>
      <c r="E890" s="15" t="s">
        <v>8305</v>
      </c>
    </row>
    <row r="891">
      <c r="A891" s="15">
        <v>416.0</v>
      </c>
      <c r="B891" s="15" t="s">
        <v>9047</v>
      </c>
      <c r="C891" s="15">
        <v>382.0</v>
      </c>
      <c r="D891" s="15" t="s">
        <v>22429</v>
      </c>
      <c r="E891" s="15" t="s">
        <v>8307</v>
      </c>
    </row>
    <row r="892">
      <c r="A892" s="15">
        <v>417.0</v>
      </c>
      <c r="B892" s="15" t="s">
        <v>9047</v>
      </c>
      <c r="C892" s="15">
        <v>383.0</v>
      </c>
      <c r="D892" s="15" t="s">
        <v>22430</v>
      </c>
      <c r="E892" s="15" t="s">
        <v>8309</v>
      </c>
    </row>
    <row r="893">
      <c r="A893" s="15">
        <v>417.0</v>
      </c>
      <c r="B893" s="15" t="s">
        <v>9047</v>
      </c>
      <c r="C893" s="15">
        <v>383.0</v>
      </c>
      <c r="D893" s="15" t="s">
        <v>22431</v>
      </c>
      <c r="E893" s="15" t="s">
        <v>8311</v>
      </c>
    </row>
    <row r="894">
      <c r="A894" s="15">
        <v>418.0</v>
      </c>
      <c r="B894" s="15" t="s">
        <v>9047</v>
      </c>
      <c r="C894" s="15">
        <v>384.0</v>
      </c>
      <c r="D894" s="15" t="s">
        <v>22432</v>
      </c>
      <c r="E894" s="15" t="s">
        <v>8313</v>
      </c>
    </row>
    <row r="895">
      <c r="A895" s="15">
        <v>418.0</v>
      </c>
      <c r="B895" s="15" t="s">
        <v>9047</v>
      </c>
      <c r="C895" s="15">
        <v>384.0</v>
      </c>
      <c r="D895" s="15" t="s">
        <v>22433</v>
      </c>
      <c r="E895" s="15" t="s">
        <v>8315</v>
      </c>
    </row>
    <row r="896">
      <c r="A896" s="15">
        <v>419.0</v>
      </c>
      <c r="B896" s="15" t="s">
        <v>9047</v>
      </c>
      <c r="C896" s="15">
        <v>385.0</v>
      </c>
      <c r="D896" s="15" t="s">
        <v>22434</v>
      </c>
      <c r="E896" s="15" t="s">
        <v>8317</v>
      </c>
    </row>
    <row r="897">
      <c r="A897" s="15">
        <v>419.0</v>
      </c>
      <c r="B897" s="15" t="s">
        <v>9047</v>
      </c>
      <c r="C897" s="15">
        <v>385.0</v>
      </c>
      <c r="D897" s="15" t="s">
        <v>22435</v>
      </c>
      <c r="E897" s="15" t="s">
        <v>8319</v>
      </c>
    </row>
    <row r="898">
      <c r="A898" s="15">
        <v>420.0</v>
      </c>
      <c r="B898" s="15" t="s">
        <v>9047</v>
      </c>
      <c r="C898" s="15">
        <v>386.0</v>
      </c>
      <c r="D898" s="15" t="s">
        <v>22436</v>
      </c>
      <c r="E898" s="15" t="s">
        <v>8321</v>
      </c>
    </row>
    <row r="899">
      <c r="A899" s="15">
        <v>420.0</v>
      </c>
      <c r="B899" s="15" t="s">
        <v>9047</v>
      </c>
      <c r="C899" s="15">
        <v>386.0</v>
      </c>
      <c r="D899" s="15" t="s">
        <v>22437</v>
      </c>
      <c r="E899" s="15" t="s">
        <v>8323</v>
      </c>
    </row>
    <row r="900">
      <c r="A900" s="15">
        <v>420.0</v>
      </c>
      <c r="B900" s="15" t="s">
        <v>9047</v>
      </c>
      <c r="C900" s="15">
        <v>386.0</v>
      </c>
      <c r="D900" s="15" t="s">
        <v>22438</v>
      </c>
      <c r="E900" s="15" t="s">
        <v>8325</v>
      </c>
    </row>
    <row r="901">
      <c r="A901" s="15">
        <v>420.0</v>
      </c>
      <c r="B901" s="15" t="s">
        <v>9047</v>
      </c>
      <c r="C901" s="15">
        <v>386.0</v>
      </c>
      <c r="D901" s="15" t="s">
        <v>22439</v>
      </c>
      <c r="E901" s="15" t="s">
        <v>8327</v>
      </c>
    </row>
    <row r="902">
      <c r="A902" s="15">
        <v>420.0</v>
      </c>
      <c r="B902" s="15" t="s">
        <v>9047</v>
      </c>
      <c r="C902" s="15">
        <v>386.0</v>
      </c>
      <c r="D902" s="15" t="s">
        <v>22440</v>
      </c>
      <c r="E902" s="15" t="s">
        <v>8329</v>
      </c>
    </row>
    <row r="903">
      <c r="A903" s="15">
        <v>420.0</v>
      </c>
      <c r="B903" s="15" t="s">
        <v>9047</v>
      </c>
      <c r="C903" s="15">
        <v>386.0</v>
      </c>
      <c r="D903" s="15" t="s">
        <v>22441</v>
      </c>
      <c r="E903" s="15" t="s">
        <v>8331</v>
      </c>
    </row>
    <row r="904">
      <c r="A904" s="15">
        <v>421.0</v>
      </c>
      <c r="B904" s="15" t="s">
        <v>9047</v>
      </c>
      <c r="C904" s="15">
        <v>387.0</v>
      </c>
      <c r="D904" s="15" t="s">
        <v>22442</v>
      </c>
      <c r="E904" s="15" t="s">
        <v>8333</v>
      </c>
    </row>
    <row r="905">
      <c r="A905" s="15">
        <v>421.0</v>
      </c>
      <c r="B905" s="15" t="s">
        <v>9047</v>
      </c>
      <c r="C905" s="15">
        <v>387.0</v>
      </c>
      <c r="D905" s="15" t="s">
        <v>22443</v>
      </c>
      <c r="E905" s="15" t="s">
        <v>8335</v>
      </c>
    </row>
    <row r="906">
      <c r="A906" s="15">
        <v>421.0</v>
      </c>
      <c r="B906" s="15" t="s">
        <v>9047</v>
      </c>
      <c r="C906" s="15">
        <v>387.0</v>
      </c>
      <c r="D906" s="15" t="s">
        <v>22444</v>
      </c>
      <c r="E906" s="15" t="s">
        <v>8337</v>
      </c>
    </row>
    <row r="907">
      <c r="A907" s="15">
        <v>421.0</v>
      </c>
      <c r="B907" s="15" t="s">
        <v>9047</v>
      </c>
      <c r="C907" s="15">
        <v>387.0</v>
      </c>
      <c r="D907" s="15" t="s">
        <v>22445</v>
      </c>
      <c r="E907" s="15" t="s">
        <v>8339</v>
      </c>
    </row>
    <row r="908">
      <c r="A908" s="15">
        <v>421.0</v>
      </c>
      <c r="B908" s="15" t="s">
        <v>9047</v>
      </c>
      <c r="C908" s="15">
        <v>387.0</v>
      </c>
      <c r="D908" s="15" t="s">
        <v>22446</v>
      </c>
      <c r="E908" s="15" t="s">
        <v>8341</v>
      </c>
    </row>
    <row r="909">
      <c r="A909" s="15">
        <v>422.0</v>
      </c>
      <c r="B909" s="15" t="s">
        <v>9047</v>
      </c>
      <c r="C909" s="15">
        <v>388.0</v>
      </c>
      <c r="D909" s="15" t="s">
        <v>22447</v>
      </c>
      <c r="E909" s="15" t="s">
        <v>8343</v>
      </c>
    </row>
    <row r="910">
      <c r="A910" s="15">
        <v>422.0</v>
      </c>
      <c r="B910" s="15" t="s">
        <v>9047</v>
      </c>
      <c r="C910" s="15">
        <v>388.0</v>
      </c>
      <c r="D910" s="15" t="s">
        <v>22448</v>
      </c>
      <c r="E910" s="15" t="s">
        <v>8345</v>
      </c>
    </row>
    <row r="911">
      <c r="A911" s="15">
        <v>422.0</v>
      </c>
      <c r="B911" s="15" t="s">
        <v>9047</v>
      </c>
      <c r="C911" s="15">
        <v>388.0</v>
      </c>
      <c r="D911" s="15" t="s">
        <v>22449</v>
      </c>
      <c r="E911" s="15" t="s">
        <v>8347</v>
      </c>
    </row>
    <row r="912">
      <c r="A912" s="15">
        <v>422.0</v>
      </c>
      <c r="B912" s="15" t="s">
        <v>9047</v>
      </c>
      <c r="C912" s="15">
        <v>388.0</v>
      </c>
      <c r="D912" s="15" t="s">
        <v>22450</v>
      </c>
      <c r="E912" s="15" t="s">
        <v>8576</v>
      </c>
    </row>
    <row r="913">
      <c r="A913" s="15">
        <v>423.0</v>
      </c>
      <c r="B913" s="15" t="s">
        <v>9047</v>
      </c>
      <c r="C913" s="15">
        <v>389.0</v>
      </c>
      <c r="D913" s="15" t="s">
        <v>22451</v>
      </c>
      <c r="E913" s="15" t="s">
        <v>8351</v>
      </c>
    </row>
    <row r="914">
      <c r="A914" s="15">
        <v>423.0</v>
      </c>
      <c r="B914" s="15" t="s">
        <v>9047</v>
      </c>
      <c r="C914" s="15">
        <v>389.0</v>
      </c>
      <c r="D914" s="15" t="s">
        <v>22452</v>
      </c>
      <c r="E914" s="15" t="s">
        <v>8579</v>
      </c>
    </row>
    <row r="915">
      <c r="A915" s="15">
        <v>423.0</v>
      </c>
      <c r="B915" s="15" t="s">
        <v>9047</v>
      </c>
      <c r="C915" s="15">
        <v>389.0</v>
      </c>
      <c r="D915" s="15" t="s">
        <v>22453</v>
      </c>
      <c r="E915" s="15" t="s">
        <v>8355</v>
      </c>
    </row>
    <row r="916">
      <c r="A916" s="15">
        <v>423.0</v>
      </c>
      <c r="B916" s="15" t="s">
        <v>9047</v>
      </c>
      <c r="C916" s="15">
        <v>389.0</v>
      </c>
      <c r="D916" s="15" t="s">
        <v>22454</v>
      </c>
      <c r="E916" s="15" t="s">
        <v>8357</v>
      </c>
    </row>
    <row r="917">
      <c r="A917" s="15">
        <v>423.0</v>
      </c>
      <c r="B917" s="15" t="s">
        <v>9047</v>
      </c>
      <c r="C917" s="15">
        <v>389.0</v>
      </c>
      <c r="D917" s="15" t="s">
        <v>22455</v>
      </c>
      <c r="E917" s="15" t="s">
        <v>8359</v>
      </c>
    </row>
    <row r="918">
      <c r="A918" s="15">
        <v>423.0</v>
      </c>
      <c r="B918" s="15" t="s">
        <v>9047</v>
      </c>
      <c r="C918" s="15">
        <v>389.0</v>
      </c>
      <c r="D918" s="15" t="s">
        <v>22456</v>
      </c>
      <c r="E918" s="15" t="s">
        <v>8361</v>
      </c>
    </row>
    <row r="919">
      <c r="A919" s="15">
        <v>423.0</v>
      </c>
      <c r="B919" s="15" t="s">
        <v>9047</v>
      </c>
      <c r="C919" s="15">
        <v>389.0</v>
      </c>
      <c r="D919" s="15" t="s">
        <v>22457</v>
      </c>
      <c r="E919" s="15" t="s">
        <v>8363</v>
      </c>
    </row>
    <row r="920">
      <c r="A920" s="15">
        <v>424.0</v>
      </c>
      <c r="B920" s="15" t="s">
        <v>9047</v>
      </c>
      <c r="C920" s="15">
        <v>390.0</v>
      </c>
      <c r="D920" s="15" t="s">
        <v>22458</v>
      </c>
      <c r="E920" s="15" t="s">
        <v>8365</v>
      </c>
    </row>
    <row r="921">
      <c r="A921" s="15">
        <v>424.0</v>
      </c>
      <c r="B921" s="15" t="s">
        <v>9047</v>
      </c>
      <c r="C921" s="15">
        <v>390.0</v>
      </c>
      <c r="D921" s="15" t="s">
        <v>22459</v>
      </c>
      <c r="E921" s="15" t="s">
        <v>8367</v>
      </c>
    </row>
    <row r="922">
      <c r="A922" s="15">
        <v>424.0</v>
      </c>
      <c r="B922" s="15" t="s">
        <v>9047</v>
      </c>
      <c r="C922" s="15">
        <v>390.0</v>
      </c>
      <c r="D922" s="15" t="s">
        <v>22460</v>
      </c>
      <c r="E922" s="15" t="s">
        <v>8369</v>
      </c>
    </row>
    <row r="923">
      <c r="A923" s="15">
        <v>424.0</v>
      </c>
      <c r="B923" s="15" t="s">
        <v>9047</v>
      </c>
      <c r="C923" s="15">
        <v>390.0</v>
      </c>
      <c r="D923" s="15" t="s">
        <v>22461</v>
      </c>
      <c r="E923" s="15" t="s">
        <v>8371</v>
      </c>
    </row>
    <row r="924">
      <c r="A924" s="15">
        <v>425.0</v>
      </c>
      <c r="B924" s="15" t="s">
        <v>9047</v>
      </c>
      <c r="C924" s="15">
        <v>391.0</v>
      </c>
      <c r="D924" s="15" t="s">
        <v>22462</v>
      </c>
      <c r="E924" s="15" t="s">
        <v>8373</v>
      </c>
    </row>
    <row r="925">
      <c r="A925" s="15">
        <v>425.0</v>
      </c>
      <c r="B925" s="15" t="s">
        <v>9047</v>
      </c>
      <c r="C925" s="15">
        <v>391.0</v>
      </c>
      <c r="D925" s="15" t="s">
        <v>22463</v>
      </c>
      <c r="E925" s="15" t="s">
        <v>8375</v>
      </c>
    </row>
    <row r="926">
      <c r="A926" s="15">
        <v>425.0</v>
      </c>
      <c r="B926" s="15" t="s">
        <v>9047</v>
      </c>
      <c r="C926" s="15">
        <v>391.0</v>
      </c>
      <c r="D926" s="15" t="s">
        <v>22464</v>
      </c>
      <c r="E926" s="15" t="s">
        <v>8377</v>
      </c>
    </row>
    <row r="927">
      <c r="A927" s="15">
        <v>425.0</v>
      </c>
      <c r="B927" s="15" t="s">
        <v>9047</v>
      </c>
      <c r="C927" s="15">
        <v>391.0</v>
      </c>
      <c r="D927" s="15" t="s">
        <v>22465</v>
      </c>
      <c r="E927" s="15" t="s">
        <v>8379</v>
      </c>
    </row>
    <row r="928">
      <c r="A928" s="15">
        <v>425.0</v>
      </c>
      <c r="B928" s="15" t="s">
        <v>9047</v>
      </c>
      <c r="C928" s="15">
        <v>391.0</v>
      </c>
      <c r="D928" s="15" t="s">
        <v>22466</v>
      </c>
    </row>
    <row r="929">
      <c r="A929" s="15">
        <v>426.0</v>
      </c>
      <c r="B929" s="15" t="s">
        <v>9047</v>
      </c>
      <c r="C929" s="15">
        <v>392.0</v>
      </c>
      <c r="D929" s="15" t="s">
        <v>22467</v>
      </c>
      <c r="E929" s="15" t="s">
        <v>8595</v>
      </c>
    </row>
    <row r="930">
      <c r="A930" s="15">
        <v>426.0</v>
      </c>
      <c r="B930" s="15" t="s">
        <v>9047</v>
      </c>
      <c r="C930" s="15">
        <v>392.0</v>
      </c>
      <c r="D930" s="15" t="s">
        <v>22468</v>
      </c>
      <c r="E930" s="15" t="s">
        <v>8386</v>
      </c>
    </row>
    <row r="931">
      <c r="A931" s="15">
        <v>426.0</v>
      </c>
      <c r="B931" s="15" t="s">
        <v>9047</v>
      </c>
      <c r="C931" s="15">
        <v>392.0</v>
      </c>
      <c r="D931" s="15" t="s">
        <v>22469</v>
      </c>
      <c r="E931" s="15" t="s">
        <v>8388</v>
      </c>
    </row>
    <row r="932">
      <c r="A932" s="15">
        <v>427.0</v>
      </c>
      <c r="B932" s="15" t="s">
        <v>9047</v>
      </c>
      <c r="C932" s="15">
        <v>393.0</v>
      </c>
      <c r="D932" s="15" t="s">
        <v>22470</v>
      </c>
      <c r="E932" s="15" t="s">
        <v>8390</v>
      </c>
    </row>
    <row r="933">
      <c r="A933" s="15">
        <v>427.0</v>
      </c>
      <c r="B933" s="15" t="s">
        <v>9047</v>
      </c>
      <c r="C933" s="15">
        <v>393.0</v>
      </c>
      <c r="D933" s="15" t="s">
        <v>22471</v>
      </c>
      <c r="E933" s="15" t="s">
        <v>8392</v>
      </c>
    </row>
    <row r="934">
      <c r="A934" s="15">
        <v>435.0</v>
      </c>
      <c r="B934" s="15" t="s">
        <v>22472</v>
      </c>
      <c r="C934" s="15">
        <v>402.0</v>
      </c>
      <c r="D934" s="15" t="s">
        <v>21789</v>
      </c>
      <c r="E934" s="15" t="s">
        <v>8030</v>
      </c>
    </row>
    <row r="935">
      <c r="A935" s="15">
        <v>436.0</v>
      </c>
      <c r="B935" s="15" t="s">
        <v>22472</v>
      </c>
      <c r="C935" s="15">
        <v>403.0</v>
      </c>
      <c r="D935" s="15" t="s">
        <v>22473</v>
      </c>
      <c r="E935" s="15" t="s">
        <v>8032</v>
      </c>
    </row>
    <row r="936">
      <c r="A936" s="15">
        <v>436.0</v>
      </c>
      <c r="B936" s="15" t="s">
        <v>22472</v>
      </c>
      <c r="C936" s="15">
        <v>403.0</v>
      </c>
      <c r="D936" s="15" t="s">
        <v>21790</v>
      </c>
      <c r="E936" s="15" t="s">
        <v>8034</v>
      </c>
    </row>
    <row r="937">
      <c r="A937" s="15">
        <v>437.0</v>
      </c>
      <c r="B937" s="15" t="s">
        <v>22472</v>
      </c>
      <c r="C937" s="15">
        <v>404.0</v>
      </c>
      <c r="D937" s="15" t="s">
        <v>21791</v>
      </c>
      <c r="E937" s="15" t="s">
        <v>8036</v>
      </c>
    </row>
    <row r="938">
      <c r="A938" s="15">
        <v>437.0</v>
      </c>
      <c r="B938" s="15" t="s">
        <v>22472</v>
      </c>
      <c r="C938" s="15">
        <v>404.0</v>
      </c>
      <c r="D938" s="15" t="s">
        <v>22194</v>
      </c>
      <c r="E938" s="15" t="s">
        <v>8038</v>
      </c>
    </row>
    <row r="939">
      <c r="A939" s="15">
        <v>438.0</v>
      </c>
      <c r="B939" s="15" t="s">
        <v>22472</v>
      </c>
      <c r="C939" s="15">
        <v>405.0</v>
      </c>
      <c r="D939" s="15" t="s">
        <v>22184</v>
      </c>
      <c r="E939" s="15" t="s">
        <v>8040</v>
      </c>
    </row>
    <row r="940">
      <c r="A940" s="15">
        <v>438.0</v>
      </c>
      <c r="B940" s="15" t="s">
        <v>22472</v>
      </c>
      <c r="C940" s="15">
        <v>405.0</v>
      </c>
      <c r="D940" s="15" t="s">
        <v>22186</v>
      </c>
      <c r="E940" s="15" t="s">
        <v>8042</v>
      </c>
    </row>
    <row r="941">
      <c r="A941" s="15">
        <v>439.0</v>
      </c>
      <c r="B941" s="15" t="s">
        <v>22472</v>
      </c>
      <c r="C941" s="15">
        <v>406.0</v>
      </c>
      <c r="D941" s="15" t="s">
        <v>22474</v>
      </c>
      <c r="E941" s="15" t="s">
        <v>8044</v>
      </c>
    </row>
    <row r="942">
      <c r="A942" s="15">
        <v>439.0</v>
      </c>
      <c r="B942" s="15" t="s">
        <v>22472</v>
      </c>
      <c r="C942" s="15">
        <v>406.0</v>
      </c>
      <c r="D942" s="15" t="s">
        <v>22009</v>
      </c>
      <c r="E942" s="15" t="s">
        <v>8046</v>
      </c>
    </row>
    <row r="943">
      <c r="A943" s="15">
        <v>439.0</v>
      </c>
      <c r="B943" s="15" t="s">
        <v>22472</v>
      </c>
      <c r="C943" s="15">
        <v>406.0</v>
      </c>
      <c r="D943" s="15" t="s">
        <v>22179</v>
      </c>
      <c r="E943" s="15" t="s">
        <v>8048</v>
      </c>
    </row>
    <row r="944">
      <c r="A944" s="15">
        <v>439.0</v>
      </c>
      <c r="B944" s="15" t="s">
        <v>22472</v>
      </c>
      <c r="C944" s="15">
        <v>406.0</v>
      </c>
      <c r="D944" s="15" t="s">
        <v>22188</v>
      </c>
      <c r="E944" s="15" t="s">
        <v>8050</v>
      </c>
    </row>
    <row r="945">
      <c r="A945" s="15">
        <v>440.0</v>
      </c>
      <c r="B945" s="15" t="s">
        <v>22472</v>
      </c>
      <c r="C945" s="15">
        <v>407.0</v>
      </c>
      <c r="D945" s="15" t="s">
        <v>22189</v>
      </c>
      <c r="E945" s="15" t="s">
        <v>8052</v>
      </c>
    </row>
    <row r="946">
      <c r="A946" s="15">
        <v>440.0</v>
      </c>
      <c r="B946" s="15" t="s">
        <v>22472</v>
      </c>
      <c r="C946" s="15">
        <v>407.0</v>
      </c>
      <c r="D946" s="15" t="s">
        <v>22475</v>
      </c>
      <c r="E946" s="15" t="s">
        <v>8054</v>
      </c>
    </row>
    <row r="947">
      <c r="A947" s="15">
        <v>440.0</v>
      </c>
      <c r="B947" s="15" t="s">
        <v>22472</v>
      </c>
      <c r="C947" s="15">
        <v>407.0</v>
      </c>
      <c r="D947" s="15" t="s">
        <v>22476</v>
      </c>
      <c r="E947" s="15" t="s">
        <v>8056</v>
      </c>
    </row>
    <row r="948">
      <c r="A948" s="15">
        <v>440.0</v>
      </c>
      <c r="B948" s="15" t="s">
        <v>22472</v>
      </c>
      <c r="C948" s="15">
        <v>407.0</v>
      </c>
      <c r="D948" s="15" t="s">
        <v>22477</v>
      </c>
      <c r="E948" s="15" t="s">
        <v>8058</v>
      </c>
    </row>
    <row r="949">
      <c r="A949" s="15">
        <v>441.0</v>
      </c>
      <c r="B949" s="15" t="s">
        <v>22472</v>
      </c>
      <c r="C949" s="15">
        <v>408.0</v>
      </c>
      <c r="D949" s="15" t="s">
        <v>22185</v>
      </c>
      <c r="E949" s="15" t="s">
        <v>8060</v>
      </c>
    </row>
    <row r="950">
      <c r="A950" s="15">
        <v>441.0</v>
      </c>
      <c r="B950" s="15" t="s">
        <v>22472</v>
      </c>
      <c r="C950" s="15">
        <v>408.0</v>
      </c>
      <c r="D950" s="15" t="s">
        <v>22478</v>
      </c>
      <c r="E950" s="15" t="s">
        <v>8062</v>
      </c>
    </row>
    <row r="951">
      <c r="A951" s="15">
        <v>442.0</v>
      </c>
      <c r="B951" s="15" t="s">
        <v>22472</v>
      </c>
      <c r="C951" s="15">
        <v>409.0</v>
      </c>
      <c r="D951" s="15" t="s">
        <v>22479</v>
      </c>
      <c r="E951" s="15" t="s">
        <v>8064</v>
      </c>
    </row>
    <row r="952">
      <c r="A952" s="15">
        <v>442.0</v>
      </c>
      <c r="B952" s="15" t="s">
        <v>22472</v>
      </c>
      <c r="C952" s="15">
        <v>409.0</v>
      </c>
      <c r="D952" s="15" t="s">
        <v>22480</v>
      </c>
      <c r="E952" s="15" t="s">
        <v>8066</v>
      </c>
    </row>
    <row r="953">
      <c r="A953" s="15">
        <v>442.0</v>
      </c>
      <c r="B953" s="15" t="s">
        <v>22472</v>
      </c>
      <c r="C953" s="15">
        <v>409.0</v>
      </c>
      <c r="D953" s="15" t="s">
        <v>22481</v>
      </c>
      <c r="E953" s="15" t="s">
        <v>8068</v>
      </c>
    </row>
    <row r="954">
      <c r="A954" s="15">
        <v>442.0</v>
      </c>
      <c r="B954" s="15" t="s">
        <v>22472</v>
      </c>
      <c r="C954" s="15">
        <v>409.0</v>
      </c>
      <c r="D954" s="15" t="s">
        <v>22482</v>
      </c>
      <c r="E954" s="15" t="s">
        <v>8070</v>
      </c>
    </row>
    <row r="955">
      <c r="A955" s="15">
        <v>443.0</v>
      </c>
      <c r="B955" s="15" t="s">
        <v>22472</v>
      </c>
      <c r="C955" s="15">
        <v>410.0</v>
      </c>
      <c r="D955" s="15" t="s">
        <v>22392</v>
      </c>
      <c r="E955" s="15" t="s">
        <v>8072</v>
      </c>
    </row>
    <row r="956">
      <c r="A956" s="15">
        <v>443.0</v>
      </c>
      <c r="B956" s="15" t="s">
        <v>22472</v>
      </c>
      <c r="C956" s="15">
        <v>410.0</v>
      </c>
      <c r="D956" s="15" t="s">
        <v>22192</v>
      </c>
      <c r="E956" s="15" t="s">
        <v>8074</v>
      </c>
    </row>
    <row r="957">
      <c r="A957" s="15">
        <v>444.0</v>
      </c>
      <c r="B957" s="15" t="s">
        <v>22472</v>
      </c>
      <c r="C957" s="15">
        <v>411.0</v>
      </c>
      <c r="D957" s="15" t="s">
        <v>22423</v>
      </c>
      <c r="E957" s="15" t="s">
        <v>8076</v>
      </c>
    </row>
    <row r="958">
      <c r="A958" s="15">
        <v>444.0</v>
      </c>
      <c r="B958" s="15" t="s">
        <v>22472</v>
      </c>
      <c r="C958" s="15">
        <v>411.0</v>
      </c>
      <c r="D958" s="15" t="s">
        <v>22483</v>
      </c>
      <c r="E958" s="15" t="s">
        <v>8078</v>
      </c>
    </row>
    <row r="959">
      <c r="A959" s="15">
        <v>445.0</v>
      </c>
      <c r="B959" s="15" t="s">
        <v>22472</v>
      </c>
      <c r="C959" s="15">
        <v>412.0</v>
      </c>
      <c r="D959" s="15" t="s">
        <v>22484</v>
      </c>
      <c r="E959" s="15" t="s">
        <v>8080</v>
      </c>
    </row>
    <row r="960">
      <c r="A960" s="15">
        <v>445.0</v>
      </c>
      <c r="B960" s="15" t="s">
        <v>22472</v>
      </c>
      <c r="C960" s="15">
        <v>412.0</v>
      </c>
      <c r="D960" s="15" t="s">
        <v>22485</v>
      </c>
      <c r="E960" s="15" t="s">
        <v>8082</v>
      </c>
    </row>
    <row r="961">
      <c r="A961" s="15">
        <v>445.0</v>
      </c>
      <c r="B961" s="15" t="s">
        <v>22472</v>
      </c>
      <c r="C961" s="15">
        <v>412.0</v>
      </c>
      <c r="D961" s="15" t="s">
        <v>22486</v>
      </c>
      <c r="E961" s="15" t="s">
        <v>8084</v>
      </c>
    </row>
    <row r="962">
      <c r="A962" s="15">
        <v>445.0</v>
      </c>
      <c r="B962" s="15" t="s">
        <v>22472</v>
      </c>
      <c r="C962" s="15">
        <v>412.0</v>
      </c>
      <c r="D962" s="15" t="s">
        <v>22487</v>
      </c>
      <c r="E962" s="15" t="s">
        <v>8086</v>
      </c>
    </row>
    <row r="963">
      <c r="A963" s="15">
        <v>446.0</v>
      </c>
      <c r="B963" s="15" t="s">
        <v>22472</v>
      </c>
      <c r="C963" s="15">
        <v>413.0</v>
      </c>
      <c r="D963" s="15" t="s">
        <v>21749</v>
      </c>
      <c r="E963" s="15" t="s">
        <v>8088</v>
      </c>
    </row>
    <row r="964">
      <c r="A964" s="15">
        <v>446.0</v>
      </c>
      <c r="B964" s="15" t="s">
        <v>22472</v>
      </c>
      <c r="C964" s="15">
        <v>413.0</v>
      </c>
      <c r="D964" s="15" t="s">
        <v>22488</v>
      </c>
      <c r="E964" s="15" t="s">
        <v>8090</v>
      </c>
    </row>
    <row r="965">
      <c r="A965" s="15">
        <v>446.0</v>
      </c>
      <c r="B965" s="15" t="s">
        <v>22472</v>
      </c>
      <c r="C965" s="15">
        <v>413.0</v>
      </c>
      <c r="D965" s="15" t="s">
        <v>21784</v>
      </c>
      <c r="E965" s="15" t="s">
        <v>8092</v>
      </c>
    </row>
    <row r="966">
      <c r="A966" s="15">
        <v>447.0</v>
      </c>
      <c r="B966" s="15" t="s">
        <v>22472</v>
      </c>
      <c r="C966" s="15">
        <v>414.0</v>
      </c>
      <c r="D966" s="15" t="s">
        <v>22489</v>
      </c>
      <c r="E966" s="15" t="s">
        <v>8094</v>
      </c>
    </row>
    <row r="967">
      <c r="A967" s="15">
        <v>447.0</v>
      </c>
      <c r="B967" s="15" t="s">
        <v>22472</v>
      </c>
      <c r="C967" s="15">
        <v>414.0</v>
      </c>
      <c r="D967" s="15" t="s">
        <v>22490</v>
      </c>
      <c r="E967" s="15" t="s">
        <v>8096</v>
      </c>
    </row>
    <row r="968">
      <c r="A968" s="15">
        <v>455.0</v>
      </c>
      <c r="B968" s="15" t="s">
        <v>22491</v>
      </c>
      <c r="C968" s="15">
        <v>422.0</v>
      </c>
      <c r="D968" s="15" t="s">
        <v>22492</v>
      </c>
      <c r="E968" s="15" t="s">
        <v>8030</v>
      </c>
    </row>
    <row r="969">
      <c r="A969" s="15">
        <v>456.0</v>
      </c>
      <c r="B969" s="15" t="s">
        <v>22491</v>
      </c>
      <c r="C969" s="15">
        <v>423.0</v>
      </c>
      <c r="D969" s="15" t="s">
        <v>22493</v>
      </c>
      <c r="E969" s="15" t="s">
        <v>8032</v>
      </c>
    </row>
    <row r="970">
      <c r="A970" s="15">
        <v>458.0</v>
      </c>
      <c r="B970" s="15" t="s">
        <v>22491</v>
      </c>
      <c r="C970" s="15">
        <v>425.0</v>
      </c>
      <c r="D970" s="15" t="s">
        <v>22494</v>
      </c>
      <c r="E970" s="15" t="s">
        <v>8034</v>
      </c>
    </row>
    <row r="971">
      <c r="A971" s="15">
        <v>460.0</v>
      </c>
      <c r="B971" s="15" t="s">
        <v>22491</v>
      </c>
      <c r="C971" s="15">
        <v>427.0</v>
      </c>
      <c r="D971" s="15" t="s">
        <v>22495</v>
      </c>
      <c r="E971" s="15" t="s">
        <v>8036</v>
      </c>
    </row>
    <row r="972">
      <c r="A972" s="15">
        <v>460.0</v>
      </c>
      <c r="B972" s="15" t="s">
        <v>22491</v>
      </c>
      <c r="C972" s="15">
        <v>427.0</v>
      </c>
      <c r="D972" s="15" t="s">
        <v>21745</v>
      </c>
      <c r="E972" s="15" t="s">
        <v>8038</v>
      </c>
    </row>
    <row r="973">
      <c r="A973" s="15">
        <v>460.0</v>
      </c>
      <c r="B973" s="15" t="s">
        <v>22491</v>
      </c>
      <c r="C973" s="15">
        <v>427.0</v>
      </c>
      <c r="D973" s="15" t="s">
        <v>22496</v>
      </c>
      <c r="E973" s="15" t="s">
        <v>8040</v>
      </c>
    </row>
    <row r="974">
      <c r="A974" s="15">
        <v>461.0</v>
      </c>
      <c r="B974" s="15" t="s">
        <v>22491</v>
      </c>
      <c r="C974" s="15">
        <v>428.0</v>
      </c>
      <c r="D974" s="15" t="s">
        <v>21751</v>
      </c>
      <c r="E974" s="15" t="s">
        <v>8042</v>
      </c>
    </row>
    <row r="975">
      <c r="A975" s="15">
        <v>461.0</v>
      </c>
      <c r="B975" s="15" t="s">
        <v>22491</v>
      </c>
      <c r="C975" s="15">
        <v>428.0</v>
      </c>
      <c r="D975" s="15" t="s">
        <v>22497</v>
      </c>
      <c r="E975" s="15" t="s">
        <v>8044</v>
      </c>
    </row>
    <row r="976">
      <c r="A976" s="15">
        <v>461.0</v>
      </c>
      <c r="B976" s="15" t="s">
        <v>22491</v>
      </c>
      <c r="C976" s="15">
        <v>428.0</v>
      </c>
      <c r="D976" s="15" t="s">
        <v>21747</v>
      </c>
      <c r="E976" s="15" t="s">
        <v>8046</v>
      </c>
    </row>
    <row r="977">
      <c r="A977" s="15">
        <v>462.0</v>
      </c>
      <c r="B977" s="15" t="s">
        <v>22491</v>
      </c>
      <c r="C977" s="15">
        <v>429.0</v>
      </c>
      <c r="D977" s="15" t="s">
        <v>22498</v>
      </c>
      <c r="E977" s="15" t="s">
        <v>8048</v>
      </c>
    </row>
    <row r="978">
      <c r="A978" s="15">
        <v>462.0</v>
      </c>
      <c r="B978" s="15" t="s">
        <v>22491</v>
      </c>
      <c r="C978" s="15">
        <v>429.0</v>
      </c>
      <c r="D978" s="15" t="s">
        <v>22499</v>
      </c>
      <c r="E978" s="15" t="s">
        <v>8050</v>
      </c>
    </row>
    <row r="979">
      <c r="A979" s="15">
        <v>462.0</v>
      </c>
      <c r="B979" s="15" t="s">
        <v>22491</v>
      </c>
      <c r="C979" s="15">
        <v>429.0</v>
      </c>
      <c r="D979" s="15" t="s">
        <v>22500</v>
      </c>
      <c r="E979" s="15" t="s">
        <v>8052</v>
      </c>
    </row>
    <row r="980">
      <c r="A980" s="15">
        <v>462.0</v>
      </c>
      <c r="B980" s="15" t="s">
        <v>22491</v>
      </c>
      <c r="C980" s="15">
        <v>429.0</v>
      </c>
      <c r="D980" s="15" t="s">
        <v>22501</v>
      </c>
      <c r="E980" s="15" t="s">
        <v>8054</v>
      </c>
    </row>
    <row r="981">
      <c r="A981" s="15">
        <v>462.0</v>
      </c>
      <c r="B981" s="15" t="s">
        <v>22491</v>
      </c>
      <c r="C981" s="15">
        <v>429.0</v>
      </c>
      <c r="D981" s="15" t="s">
        <v>22502</v>
      </c>
      <c r="E981" s="15" t="s">
        <v>8056</v>
      </c>
    </row>
    <row r="982">
      <c r="A982" s="15">
        <v>462.0</v>
      </c>
      <c r="B982" s="15" t="s">
        <v>22491</v>
      </c>
      <c r="C982" s="15">
        <v>429.0</v>
      </c>
      <c r="D982" s="15" t="s">
        <v>22503</v>
      </c>
      <c r="E982" s="15" t="s">
        <v>8058</v>
      </c>
    </row>
    <row r="983">
      <c r="A983" s="15">
        <v>463.0</v>
      </c>
      <c r="B983" s="15" t="s">
        <v>22491</v>
      </c>
      <c r="C983" s="15">
        <v>430.0</v>
      </c>
      <c r="D983" s="15" t="s">
        <v>22504</v>
      </c>
      <c r="E983" s="15" t="s">
        <v>8060</v>
      </c>
    </row>
    <row r="984">
      <c r="A984" s="15">
        <v>463.0</v>
      </c>
      <c r="B984" s="15" t="s">
        <v>22491</v>
      </c>
      <c r="C984" s="15">
        <v>430.0</v>
      </c>
      <c r="D984" s="15" t="s">
        <v>22505</v>
      </c>
      <c r="E984" s="15" t="s">
        <v>8062</v>
      </c>
    </row>
    <row r="985">
      <c r="A985" s="15">
        <v>463.0</v>
      </c>
      <c r="B985" s="15" t="s">
        <v>22491</v>
      </c>
      <c r="C985" s="15">
        <v>430.0</v>
      </c>
      <c r="D985" s="15" t="s">
        <v>22506</v>
      </c>
      <c r="E985" s="15" t="s">
        <v>8064</v>
      </c>
    </row>
    <row r="986">
      <c r="A986" s="15">
        <v>464.0</v>
      </c>
      <c r="B986" s="15" t="s">
        <v>22491</v>
      </c>
      <c r="C986" s="15">
        <v>431.0</v>
      </c>
      <c r="D986" s="15" t="s">
        <v>22507</v>
      </c>
      <c r="E986" s="15" t="s">
        <v>8066</v>
      </c>
    </row>
    <row r="987">
      <c r="A987" s="15">
        <v>466.0</v>
      </c>
      <c r="B987" s="15" t="s">
        <v>22491</v>
      </c>
      <c r="C987" s="15">
        <v>433.0</v>
      </c>
      <c r="D987" s="15" t="s">
        <v>22508</v>
      </c>
      <c r="E987" s="15" t="s">
        <v>8068</v>
      </c>
    </row>
    <row r="988">
      <c r="A988" s="15">
        <v>467.0</v>
      </c>
      <c r="B988" s="15" t="s">
        <v>22491</v>
      </c>
      <c r="C988" s="15">
        <v>434.0</v>
      </c>
      <c r="D988" s="15" t="s">
        <v>22509</v>
      </c>
      <c r="E988" s="15" t="s">
        <v>8070</v>
      </c>
    </row>
    <row r="989">
      <c r="A989" s="15">
        <v>467.0</v>
      </c>
      <c r="B989" s="15" t="s">
        <v>22491</v>
      </c>
      <c r="C989" s="15">
        <v>434.0</v>
      </c>
      <c r="D989" s="15" t="s">
        <v>22510</v>
      </c>
      <c r="E989" s="15" t="s">
        <v>8072</v>
      </c>
    </row>
    <row r="990">
      <c r="A990" s="15">
        <v>467.0</v>
      </c>
      <c r="B990" s="15" t="s">
        <v>22491</v>
      </c>
      <c r="C990" s="15">
        <v>434.0</v>
      </c>
      <c r="D990" s="15" t="s">
        <v>22511</v>
      </c>
      <c r="E990" s="15" t="s">
        <v>8074</v>
      </c>
    </row>
    <row r="991">
      <c r="A991" s="15">
        <v>468.0</v>
      </c>
      <c r="B991" s="15" t="s">
        <v>22491</v>
      </c>
      <c r="C991" s="15">
        <v>435.0</v>
      </c>
      <c r="D991" s="15" t="s">
        <v>22512</v>
      </c>
      <c r="E991" s="15" t="s">
        <v>8076</v>
      </c>
    </row>
    <row r="992">
      <c r="A992" s="15">
        <v>468.0</v>
      </c>
      <c r="B992" s="15" t="s">
        <v>22491</v>
      </c>
      <c r="C992" s="15">
        <v>435.0</v>
      </c>
      <c r="D992" s="15" t="s">
        <v>22513</v>
      </c>
      <c r="E992" s="15" t="s">
        <v>8078</v>
      </c>
    </row>
    <row r="993">
      <c r="A993" s="15">
        <v>469.0</v>
      </c>
      <c r="B993" s="15" t="s">
        <v>22491</v>
      </c>
      <c r="C993" s="15">
        <v>436.0</v>
      </c>
      <c r="D993" s="15" t="s">
        <v>22514</v>
      </c>
      <c r="E993" s="15" t="s">
        <v>8080</v>
      </c>
    </row>
    <row r="994">
      <c r="A994" s="15">
        <v>469.0</v>
      </c>
      <c r="B994" s="15" t="s">
        <v>22491</v>
      </c>
      <c r="C994" s="15">
        <v>436.0</v>
      </c>
      <c r="D994" s="15" t="s">
        <v>22515</v>
      </c>
      <c r="E994" s="15" t="s">
        <v>8082</v>
      </c>
    </row>
    <row r="995">
      <c r="A995" s="15">
        <v>470.0</v>
      </c>
      <c r="B995" s="15" t="s">
        <v>22491</v>
      </c>
      <c r="C995" s="15">
        <v>437.0</v>
      </c>
      <c r="D995" s="15" t="s">
        <v>22516</v>
      </c>
      <c r="E995" s="15" t="s">
        <v>8084</v>
      </c>
    </row>
    <row r="996">
      <c r="A996" s="15">
        <v>470.0</v>
      </c>
      <c r="B996" s="15" t="s">
        <v>22491</v>
      </c>
      <c r="C996" s="15">
        <v>437.0</v>
      </c>
      <c r="D996" s="15" t="s">
        <v>22517</v>
      </c>
      <c r="E996" s="15" t="s">
        <v>8086</v>
      </c>
    </row>
    <row r="997">
      <c r="A997" s="15">
        <v>470.0</v>
      </c>
      <c r="B997" s="15" t="s">
        <v>22491</v>
      </c>
      <c r="C997" s="15">
        <v>437.0</v>
      </c>
      <c r="D997" s="15" t="s">
        <v>22518</v>
      </c>
      <c r="E997" s="15" t="s">
        <v>8088</v>
      </c>
    </row>
    <row r="998">
      <c r="A998" s="15">
        <v>471.0</v>
      </c>
      <c r="B998" s="15" t="s">
        <v>22491</v>
      </c>
      <c r="C998" s="15">
        <v>438.0</v>
      </c>
      <c r="D998" s="15" t="s">
        <v>22519</v>
      </c>
      <c r="E998" s="15" t="s">
        <v>8090</v>
      </c>
    </row>
    <row r="999">
      <c r="A999" s="15">
        <v>471.0</v>
      </c>
      <c r="B999" s="15" t="s">
        <v>22491</v>
      </c>
      <c r="C999" s="15">
        <v>438.0</v>
      </c>
      <c r="D999" s="15" t="s">
        <v>22520</v>
      </c>
      <c r="E999" s="15" t="s">
        <v>8092</v>
      </c>
    </row>
    <row r="1000">
      <c r="A1000" s="15">
        <v>472.0</v>
      </c>
      <c r="B1000" s="15" t="s">
        <v>22491</v>
      </c>
      <c r="C1000" s="15">
        <v>439.0</v>
      </c>
      <c r="D1000" s="15" t="s">
        <v>22521</v>
      </c>
      <c r="E1000" s="15" t="s">
        <v>8094</v>
      </c>
    </row>
    <row r="1001">
      <c r="A1001" s="15">
        <v>472.0</v>
      </c>
      <c r="B1001" s="15" t="s">
        <v>22491</v>
      </c>
      <c r="C1001" s="15">
        <v>439.0</v>
      </c>
      <c r="D1001" s="15" t="s">
        <v>22522</v>
      </c>
      <c r="E1001" s="15" t="s">
        <v>8096</v>
      </c>
    </row>
    <row r="1002">
      <c r="A1002" s="15">
        <v>472.0</v>
      </c>
      <c r="B1002" s="15" t="s">
        <v>22491</v>
      </c>
      <c r="C1002" s="15">
        <v>439.0</v>
      </c>
      <c r="D1002" s="15" t="s">
        <v>22523</v>
      </c>
      <c r="E1002" s="15" t="s">
        <v>8098</v>
      </c>
    </row>
    <row r="1003">
      <c r="A1003" s="15">
        <v>473.0</v>
      </c>
      <c r="B1003" s="15" t="s">
        <v>22491</v>
      </c>
      <c r="C1003" s="15">
        <v>440.0</v>
      </c>
      <c r="D1003" s="15" t="s">
        <v>22524</v>
      </c>
    </row>
    <row r="1004">
      <c r="A1004" s="15">
        <v>474.0</v>
      </c>
      <c r="B1004" s="15" t="s">
        <v>22491</v>
      </c>
      <c r="C1004" s="15">
        <v>441.0</v>
      </c>
      <c r="D1004" s="15" t="s">
        <v>22525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26.63"/>
  </cols>
  <sheetData>
    <row r="1">
      <c r="A1" s="15" t="s">
        <v>5</v>
      </c>
      <c r="B1" s="15" t="s">
        <v>12028</v>
      </c>
      <c r="C1" s="15" t="s">
        <v>4</v>
      </c>
    </row>
    <row r="2">
      <c r="A2" s="15">
        <v>17.0</v>
      </c>
      <c r="B2" s="15" t="s">
        <v>12031</v>
      </c>
      <c r="C2" s="15" t="s">
        <v>12032</v>
      </c>
    </row>
    <row r="3">
      <c r="A3" s="15">
        <v>19.0</v>
      </c>
      <c r="B3" s="15" t="s">
        <v>12034</v>
      </c>
      <c r="C3" s="15" t="s">
        <v>12035</v>
      </c>
    </row>
    <row r="4">
      <c r="A4" s="15">
        <v>22.0</v>
      </c>
      <c r="B4" s="15" t="s">
        <v>12037</v>
      </c>
      <c r="C4" s="15" t="s">
        <v>12038</v>
      </c>
    </row>
    <row r="5">
      <c r="A5" s="15">
        <v>22.0</v>
      </c>
      <c r="B5" s="15" t="s">
        <v>12040</v>
      </c>
      <c r="C5" s="15" t="s">
        <v>12041</v>
      </c>
    </row>
    <row r="6">
      <c r="A6" s="15">
        <v>23.0</v>
      </c>
      <c r="B6" s="15" t="s">
        <v>12044</v>
      </c>
      <c r="C6" s="15" t="s">
        <v>12045</v>
      </c>
    </row>
    <row r="7">
      <c r="A7" s="15">
        <v>25.0</v>
      </c>
      <c r="B7" s="15" t="s">
        <v>12050</v>
      </c>
      <c r="C7" s="15" t="s">
        <v>12051</v>
      </c>
    </row>
    <row r="8">
      <c r="A8" s="15">
        <v>27.0</v>
      </c>
      <c r="B8" s="15" t="s">
        <v>12055</v>
      </c>
      <c r="C8" s="15" t="s">
        <v>12056</v>
      </c>
    </row>
    <row r="9">
      <c r="A9" s="15">
        <v>29.0</v>
      </c>
      <c r="B9" s="15" t="s">
        <v>12061</v>
      </c>
      <c r="C9" s="15" t="s">
        <v>12062</v>
      </c>
    </row>
    <row r="10">
      <c r="A10" s="15">
        <v>30.0</v>
      </c>
      <c r="B10" s="15" t="s">
        <v>12067</v>
      </c>
      <c r="C10" s="15" t="s">
        <v>12068</v>
      </c>
    </row>
    <row r="11">
      <c r="A11" s="15">
        <v>31.0</v>
      </c>
      <c r="B11" s="15" t="s">
        <v>12072</v>
      </c>
      <c r="C11" s="15" t="s">
        <v>12073</v>
      </c>
    </row>
    <row r="12">
      <c r="A12" s="15">
        <v>33.0</v>
      </c>
      <c r="B12" s="15" t="s">
        <v>12077</v>
      </c>
      <c r="C12" s="15" t="s">
        <v>12078</v>
      </c>
    </row>
    <row r="13">
      <c r="A13" s="15">
        <v>35.0</v>
      </c>
      <c r="B13" s="15" t="s">
        <v>12083</v>
      </c>
      <c r="C13" s="15" t="s">
        <v>12084</v>
      </c>
    </row>
    <row r="14">
      <c r="A14" s="15">
        <v>35.0</v>
      </c>
      <c r="B14" s="15" t="s">
        <v>12090</v>
      </c>
      <c r="C14" s="15" t="s">
        <v>12091</v>
      </c>
    </row>
    <row r="15">
      <c r="A15" s="15">
        <v>41.0</v>
      </c>
      <c r="B15" s="15" t="s">
        <v>12096</v>
      </c>
      <c r="C15" s="15" t="s">
        <v>12097</v>
      </c>
    </row>
    <row r="16">
      <c r="A16" s="15">
        <v>42.0</v>
      </c>
      <c r="B16" s="15" t="s">
        <v>12099</v>
      </c>
      <c r="C16" s="15" t="s">
        <v>12100</v>
      </c>
    </row>
    <row r="17">
      <c r="A17" s="15">
        <v>43.0</v>
      </c>
      <c r="B17" s="15" t="s">
        <v>12103</v>
      </c>
      <c r="C17" s="15" t="s">
        <v>12104</v>
      </c>
    </row>
    <row r="18">
      <c r="A18" s="15">
        <v>44.0</v>
      </c>
      <c r="B18" s="15" t="s">
        <v>12106</v>
      </c>
      <c r="C18" s="15" t="s">
        <v>12107</v>
      </c>
    </row>
    <row r="19">
      <c r="A19" s="15">
        <v>46.0</v>
      </c>
      <c r="B19" s="15" t="s">
        <v>12110</v>
      </c>
      <c r="C19" s="15" t="s">
        <v>12111</v>
      </c>
    </row>
    <row r="20">
      <c r="A20" s="15">
        <v>48.0</v>
      </c>
      <c r="B20" s="15" t="s">
        <v>12114</v>
      </c>
      <c r="C20" s="15" t="s">
        <v>12115</v>
      </c>
    </row>
    <row r="21">
      <c r="A21" s="15">
        <v>48.0</v>
      </c>
      <c r="B21" s="15" t="s">
        <v>12118</v>
      </c>
      <c r="C21" s="15" t="s">
        <v>12119</v>
      </c>
    </row>
    <row r="22">
      <c r="A22" s="15">
        <v>51.0</v>
      </c>
      <c r="B22" s="15" t="s">
        <v>12122</v>
      </c>
      <c r="C22" s="15" t="s">
        <v>12123</v>
      </c>
    </row>
    <row r="23">
      <c r="A23" s="15">
        <v>52.0</v>
      </c>
      <c r="B23" s="15" t="s">
        <v>12126</v>
      </c>
      <c r="C23" s="15" t="s">
        <v>12127</v>
      </c>
    </row>
    <row r="24">
      <c r="A24" s="15">
        <v>52.0</v>
      </c>
      <c r="B24" s="15" t="s">
        <v>12130</v>
      </c>
      <c r="C24" s="15" t="s">
        <v>12131</v>
      </c>
    </row>
    <row r="25">
      <c r="A25" s="15">
        <v>54.0</v>
      </c>
      <c r="B25" s="15" t="s">
        <v>12134</v>
      </c>
      <c r="C25" s="15" t="s">
        <v>12135</v>
      </c>
    </row>
    <row r="26">
      <c r="A26" s="15">
        <v>54.0</v>
      </c>
      <c r="B26" s="15" t="s">
        <v>12137</v>
      </c>
      <c r="C26" s="15" t="s">
        <v>12138</v>
      </c>
    </row>
    <row r="27">
      <c r="A27" s="15">
        <v>54.0</v>
      </c>
      <c r="B27" s="15" t="s">
        <v>12141</v>
      </c>
      <c r="C27" s="15" t="s">
        <v>12142</v>
      </c>
    </row>
    <row r="28">
      <c r="A28" s="15">
        <v>55.0</v>
      </c>
      <c r="B28" s="15" t="s">
        <v>12145</v>
      </c>
      <c r="C28" s="15" t="s">
        <v>12146</v>
      </c>
    </row>
    <row r="29">
      <c r="A29" s="15">
        <v>56.0</v>
      </c>
      <c r="B29" s="15" t="s">
        <v>12151</v>
      </c>
      <c r="C29" s="15" t="s">
        <v>12152</v>
      </c>
    </row>
    <row r="30">
      <c r="A30" s="15">
        <v>57.0</v>
      </c>
      <c r="B30" s="15" t="s">
        <v>12155</v>
      </c>
      <c r="C30" s="15" t="s">
        <v>12156</v>
      </c>
    </row>
    <row r="31">
      <c r="A31" s="15">
        <v>57.0</v>
      </c>
      <c r="B31" s="15" t="s">
        <v>12157</v>
      </c>
      <c r="C31" s="15" t="s">
        <v>12158</v>
      </c>
    </row>
    <row r="32">
      <c r="A32" s="15">
        <v>57.0</v>
      </c>
      <c r="B32" s="15" t="s">
        <v>12159</v>
      </c>
      <c r="C32" s="15" t="s">
        <v>12160</v>
      </c>
    </row>
    <row r="33">
      <c r="A33" s="15">
        <v>58.0</v>
      </c>
      <c r="B33" s="15" t="s">
        <v>12161</v>
      </c>
      <c r="C33" s="15" t="s">
        <v>12162</v>
      </c>
    </row>
    <row r="34">
      <c r="A34" s="15">
        <v>58.0</v>
      </c>
      <c r="B34" s="15" t="s">
        <v>12165</v>
      </c>
      <c r="C34" s="15" t="s">
        <v>12166</v>
      </c>
    </row>
    <row r="35">
      <c r="A35" s="15">
        <v>59.0</v>
      </c>
      <c r="B35" s="15" t="s">
        <v>12169</v>
      </c>
      <c r="C35" s="15" t="s">
        <v>12170</v>
      </c>
    </row>
    <row r="36">
      <c r="A36" s="15">
        <v>59.0</v>
      </c>
      <c r="B36" s="15" t="s">
        <v>12173</v>
      </c>
      <c r="C36" s="15" t="s">
        <v>12174</v>
      </c>
    </row>
    <row r="37">
      <c r="A37" s="15">
        <v>60.0</v>
      </c>
      <c r="B37" s="15" t="s">
        <v>12177</v>
      </c>
      <c r="C37" s="15" t="s">
        <v>12178</v>
      </c>
    </row>
    <row r="38">
      <c r="A38" s="15">
        <v>60.0</v>
      </c>
      <c r="B38" s="15" t="s">
        <v>12179</v>
      </c>
      <c r="C38" s="15" t="s">
        <v>12180</v>
      </c>
    </row>
    <row r="39">
      <c r="A39" s="15">
        <v>61.0</v>
      </c>
      <c r="B39" s="15" t="s">
        <v>12191</v>
      </c>
      <c r="C39" s="15" t="s">
        <v>12192</v>
      </c>
    </row>
    <row r="40">
      <c r="A40" s="15">
        <v>61.0</v>
      </c>
      <c r="B40" s="15" t="s">
        <v>12195</v>
      </c>
      <c r="C40" s="15" t="s">
        <v>12196</v>
      </c>
    </row>
    <row r="41">
      <c r="A41" s="15">
        <v>61.0</v>
      </c>
      <c r="B41" s="15" t="s">
        <v>12199</v>
      </c>
      <c r="C41" s="15" t="s">
        <v>12200</v>
      </c>
    </row>
    <row r="42">
      <c r="A42" s="15">
        <v>62.0</v>
      </c>
      <c r="B42" s="15" t="s">
        <v>12203</v>
      </c>
      <c r="C42" s="15" t="s">
        <v>12204</v>
      </c>
    </row>
    <row r="43">
      <c r="A43" s="15">
        <v>62.0</v>
      </c>
      <c r="B43" s="15" t="s">
        <v>12205</v>
      </c>
      <c r="C43" s="15" t="s">
        <v>12206</v>
      </c>
    </row>
    <row r="44">
      <c r="A44" s="15">
        <v>62.0</v>
      </c>
      <c r="B44" s="15" t="s">
        <v>12209</v>
      </c>
      <c r="C44" s="15" t="s">
        <v>12210</v>
      </c>
    </row>
    <row r="45">
      <c r="A45" s="15">
        <v>63.0</v>
      </c>
      <c r="B45" s="15" t="s">
        <v>12213</v>
      </c>
      <c r="C45" s="15" t="s">
        <v>12214</v>
      </c>
    </row>
    <row r="46">
      <c r="A46" s="15">
        <v>63.0</v>
      </c>
      <c r="B46" s="15" t="s">
        <v>12217</v>
      </c>
      <c r="C46" s="15" t="s">
        <v>12218</v>
      </c>
    </row>
    <row r="47">
      <c r="A47" s="15">
        <v>63.0</v>
      </c>
      <c r="B47" s="15" t="s">
        <v>12221</v>
      </c>
      <c r="C47" s="15" t="s">
        <v>12222</v>
      </c>
    </row>
    <row r="48">
      <c r="A48" s="15">
        <v>63.0</v>
      </c>
      <c r="B48" s="15" t="s">
        <v>12225</v>
      </c>
      <c r="C48" s="15" t="s">
        <v>12226</v>
      </c>
    </row>
    <row r="49">
      <c r="A49" s="15">
        <v>64.0</v>
      </c>
      <c r="B49" s="15" t="s">
        <v>12229</v>
      </c>
      <c r="C49" s="15" t="s">
        <v>12230</v>
      </c>
    </row>
    <row r="50">
      <c r="A50" s="15">
        <v>64.0</v>
      </c>
      <c r="B50" s="15" t="s">
        <v>12233</v>
      </c>
      <c r="C50" s="15" t="s">
        <v>12234</v>
      </c>
    </row>
    <row r="51">
      <c r="A51" s="15">
        <v>64.0</v>
      </c>
      <c r="B51" s="15" t="s">
        <v>12237</v>
      </c>
      <c r="C51" s="15" t="s">
        <v>12238</v>
      </c>
    </row>
    <row r="52">
      <c r="A52" s="15">
        <v>64.0</v>
      </c>
      <c r="B52" s="15" t="s">
        <v>12241</v>
      </c>
      <c r="C52" s="15" t="s">
        <v>12242</v>
      </c>
    </row>
    <row r="53">
      <c r="A53" s="15">
        <v>64.0</v>
      </c>
      <c r="B53" s="15" t="s">
        <v>12245</v>
      </c>
      <c r="C53" s="15" t="s">
        <v>12246</v>
      </c>
    </row>
    <row r="54">
      <c r="A54" s="15">
        <v>65.0</v>
      </c>
      <c r="B54" s="15" t="s">
        <v>12249</v>
      </c>
      <c r="C54" s="15" t="s">
        <v>12250</v>
      </c>
    </row>
    <row r="55">
      <c r="A55" s="15">
        <v>65.0</v>
      </c>
      <c r="B55" s="15" t="s">
        <v>12253</v>
      </c>
      <c r="C55" s="15" t="s">
        <v>12254</v>
      </c>
    </row>
    <row r="56">
      <c r="A56" s="15">
        <v>65.0</v>
      </c>
      <c r="B56" s="15" t="s">
        <v>12257</v>
      </c>
      <c r="C56" s="15" t="s">
        <v>12258</v>
      </c>
    </row>
    <row r="57">
      <c r="A57" s="15">
        <v>65.0</v>
      </c>
      <c r="B57" s="15" t="s">
        <v>12261</v>
      </c>
      <c r="C57" s="15" t="s">
        <v>12262</v>
      </c>
    </row>
    <row r="58">
      <c r="A58" s="15">
        <v>66.0</v>
      </c>
      <c r="B58" s="15" t="s">
        <v>12265</v>
      </c>
      <c r="C58" s="15" t="s">
        <v>12266</v>
      </c>
    </row>
    <row r="59">
      <c r="A59" s="15">
        <v>66.0</v>
      </c>
      <c r="B59" s="15" t="s">
        <v>12269</v>
      </c>
      <c r="C59" s="15" t="s">
        <v>12270</v>
      </c>
    </row>
    <row r="60">
      <c r="A60" s="15">
        <v>66.0</v>
      </c>
      <c r="B60" s="15" t="s">
        <v>12271</v>
      </c>
      <c r="C60" s="15" t="s">
        <v>12272</v>
      </c>
    </row>
    <row r="61">
      <c r="A61" s="15">
        <v>66.0</v>
      </c>
      <c r="B61" s="15" t="s">
        <v>12273</v>
      </c>
      <c r="C61" s="15" t="s">
        <v>12274</v>
      </c>
    </row>
    <row r="62">
      <c r="A62" s="15">
        <v>66.0</v>
      </c>
      <c r="B62" s="15" t="s">
        <v>12275</v>
      </c>
      <c r="C62" s="15" t="s">
        <v>12276</v>
      </c>
    </row>
    <row r="63">
      <c r="A63" s="15">
        <v>66.0</v>
      </c>
      <c r="B63" s="15" t="s">
        <v>12277</v>
      </c>
      <c r="C63" s="15" t="s">
        <v>12278</v>
      </c>
    </row>
    <row r="64">
      <c r="A64" s="15">
        <v>67.0</v>
      </c>
      <c r="B64" s="15" t="s">
        <v>12280</v>
      </c>
      <c r="C64" s="15" t="s">
        <v>12281</v>
      </c>
    </row>
    <row r="65">
      <c r="A65" s="15">
        <v>67.0</v>
      </c>
      <c r="B65" s="15" t="s">
        <v>12284</v>
      </c>
      <c r="C65" s="15" t="s">
        <v>12285</v>
      </c>
    </row>
    <row r="66">
      <c r="A66" s="15">
        <v>67.0</v>
      </c>
      <c r="B66" s="15" t="s">
        <v>12287</v>
      </c>
      <c r="C66" s="15" t="s">
        <v>12258</v>
      </c>
    </row>
    <row r="67">
      <c r="A67" s="15">
        <v>67.0</v>
      </c>
      <c r="B67" s="15" t="s">
        <v>12290</v>
      </c>
      <c r="C67" s="15" t="s">
        <v>12291</v>
      </c>
    </row>
    <row r="68">
      <c r="A68" s="15">
        <v>68.0</v>
      </c>
      <c r="B68" s="15" t="s">
        <v>12292</v>
      </c>
      <c r="C68" s="15" t="s">
        <v>12293</v>
      </c>
    </row>
    <row r="69">
      <c r="A69" s="15">
        <v>70.0</v>
      </c>
      <c r="B69" s="15" t="s">
        <v>12298</v>
      </c>
      <c r="C69" s="15" t="s">
        <v>12299</v>
      </c>
    </row>
    <row r="70">
      <c r="A70" s="15">
        <v>71.0</v>
      </c>
      <c r="B70" s="15" t="s">
        <v>12302</v>
      </c>
      <c r="C70" s="15" t="s">
        <v>12303</v>
      </c>
    </row>
    <row r="71">
      <c r="A71" s="15">
        <v>73.0</v>
      </c>
      <c r="B71" s="15" t="s">
        <v>12306</v>
      </c>
      <c r="C71" s="15" t="s">
        <v>12307</v>
      </c>
    </row>
    <row r="72">
      <c r="A72" s="15">
        <v>73.0</v>
      </c>
      <c r="B72" s="15" t="s">
        <v>12310</v>
      </c>
      <c r="C72" s="15" t="s">
        <v>12311</v>
      </c>
    </row>
    <row r="73">
      <c r="A73" s="15">
        <v>73.0</v>
      </c>
      <c r="B73" s="15" t="s">
        <v>12312</v>
      </c>
      <c r="C73" s="15" t="s">
        <v>12313</v>
      </c>
    </row>
    <row r="74">
      <c r="A74" s="15">
        <v>73.0</v>
      </c>
      <c r="B74" s="15" t="s">
        <v>12314</v>
      </c>
      <c r="C74" s="15" t="s">
        <v>12315</v>
      </c>
    </row>
    <row r="75">
      <c r="A75" s="15">
        <v>77.0</v>
      </c>
      <c r="B75" s="15" t="s">
        <v>12316</v>
      </c>
      <c r="C75" s="15" t="s">
        <v>12317</v>
      </c>
    </row>
    <row r="76">
      <c r="A76" s="15">
        <v>84.0</v>
      </c>
      <c r="B76" s="15" t="s">
        <v>12320</v>
      </c>
      <c r="C76" s="15" t="s">
        <v>12321</v>
      </c>
    </row>
    <row r="77">
      <c r="A77" s="15">
        <v>86.0</v>
      </c>
      <c r="B77" s="15" t="s">
        <v>12322</v>
      </c>
      <c r="C77" s="15" t="s">
        <v>12323</v>
      </c>
    </row>
    <row r="78">
      <c r="A78" s="15">
        <v>86.0</v>
      </c>
      <c r="B78" s="15" t="s">
        <v>12324</v>
      </c>
      <c r="C78" s="15" t="s">
        <v>12325</v>
      </c>
    </row>
    <row r="79">
      <c r="A79" s="15">
        <v>88.0</v>
      </c>
      <c r="B79" s="15" t="s">
        <v>12329</v>
      </c>
      <c r="C79" s="15" t="s">
        <v>12330</v>
      </c>
    </row>
    <row r="80">
      <c r="A80" s="15">
        <v>88.0</v>
      </c>
      <c r="B80" s="15" t="s">
        <v>12331</v>
      </c>
      <c r="C80" s="15" t="s">
        <v>12332</v>
      </c>
    </row>
    <row r="81">
      <c r="A81" s="15">
        <v>88.0</v>
      </c>
      <c r="B81" s="15" t="s">
        <v>12333</v>
      </c>
      <c r="C81" s="15" t="s">
        <v>12334</v>
      </c>
    </row>
    <row r="82">
      <c r="A82" s="15">
        <v>88.0</v>
      </c>
      <c r="B82" s="15" t="s">
        <v>12337</v>
      </c>
      <c r="C82" s="15" t="s">
        <v>12338</v>
      </c>
    </row>
    <row r="83">
      <c r="A83" s="15">
        <v>88.0</v>
      </c>
      <c r="B83" s="15" t="s">
        <v>12339</v>
      </c>
      <c r="C83" s="15" t="s">
        <v>12340</v>
      </c>
    </row>
    <row r="84">
      <c r="A84" s="15">
        <v>89.0</v>
      </c>
      <c r="B84" s="15" t="s">
        <v>12341</v>
      </c>
      <c r="C84" s="15" t="s">
        <v>12342</v>
      </c>
    </row>
    <row r="85">
      <c r="A85" s="15">
        <v>89.0</v>
      </c>
      <c r="B85" s="15" t="s">
        <v>12343</v>
      </c>
      <c r="C85" s="15" t="s">
        <v>12344</v>
      </c>
    </row>
    <row r="86">
      <c r="A86" s="15">
        <v>89.0</v>
      </c>
      <c r="B86" s="15" t="s">
        <v>12345</v>
      </c>
      <c r="C86" s="15" t="s">
        <v>12346</v>
      </c>
    </row>
    <row r="87">
      <c r="A87" s="15">
        <v>92.0</v>
      </c>
      <c r="B87" s="15" t="s">
        <v>12348</v>
      </c>
      <c r="C87" s="15" t="s">
        <v>12349</v>
      </c>
    </row>
    <row r="88">
      <c r="A88" s="15">
        <v>93.0</v>
      </c>
      <c r="B88" s="15" t="s">
        <v>12352</v>
      </c>
      <c r="C88" s="15" t="s">
        <v>12353</v>
      </c>
    </row>
    <row r="89">
      <c r="A89" s="15">
        <v>94.0</v>
      </c>
      <c r="B89" s="15" t="s">
        <v>12356</v>
      </c>
      <c r="C89" s="15" t="s">
        <v>12357</v>
      </c>
    </row>
    <row r="90">
      <c r="A90" s="15">
        <v>96.0</v>
      </c>
      <c r="B90" s="15" t="s">
        <v>12360</v>
      </c>
      <c r="C90" s="15" t="s">
        <v>12361</v>
      </c>
    </row>
    <row r="91">
      <c r="A91" s="15">
        <v>99.0</v>
      </c>
      <c r="B91" s="15" t="s">
        <v>12364</v>
      </c>
      <c r="C91" s="15" t="s">
        <v>12365</v>
      </c>
    </row>
    <row r="92">
      <c r="A92" s="15">
        <v>100.0</v>
      </c>
      <c r="B92" s="15" t="s">
        <v>12368</v>
      </c>
      <c r="C92" s="15" t="s">
        <v>12369</v>
      </c>
    </row>
    <row r="93">
      <c r="A93" s="15">
        <v>101.0</v>
      </c>
      <c r="B93" s="15" t="s">
        <v>12372</v>
      </c>
      <c r="C93" s="15" t="s">
        <v>12373</v>
      </c>
    </row>
    <row r="94">
      <c r="A94" s="15">
        <v>102.0</v>
      </c>
      <c r="B94" s="15" t="s">
        <v>12376</v>
      </c>
      <c r="C94" s="15" t="s">
        <v>12377</v>
      </c>
    </row>
    <row r="95">
      <c r="A95" s="15">
        <v>106.0</v>
      </c>
      <c r="B95" s="15" t="s">
        <v>12382</v>
      </c>
      <c r="C95" s="15" t="s">
        <v>12383</v>
      </c>
    </row>
    <row r="96">
      <c r="A96" s="15">
        <v>107.0</v>
      </c>
      <c r="B96" s="15" t="s">
        <v>12386</v>
      </c>
      <c r="C96" s="15" t="s">
        <v>12387</v>
      </c>
    </row>
    <row r="97">
      <c r="A97" s="15">
        <v>108.0</v>
      </c>
      <c r="B97" s="15" t="s">
        <v>12390</v>
      </c>
      <c r="C97" s="15" t="s">
        <v>12391</v>
      </c>
    </row>
    <row r="98">
      <c r="A98" s="15">
        <v>109.0</v>
      </c>
      <c r="B98" s="15" t="s">
        <v>12392</v>
      </c>
      <c r="C98" s="15" t="s">
        <v>12393</v>
      </c>
    </row>
    <row r="99">
      <c r="A99" s="15">
        <v>110.0</v>
      </c>
      <c r="B99" s="15" t="s">
        <v>12396</v>
      </c>
      <c r="C99" s="15" t="s">
        <v>12397</v>
      </c>
    </row>
    <row r="100">
      <c r="A100" s="15">
        <v>110.0</v>
      </c>
      <c r="B100" s="15" t="s">
        <v>12399</v>
      </c>
      <c r="C100" s="15" t="s">
        <v>12400</v>
      </c>
    </row>
    <row r="101">
      <c r="A101" s="15">
        <v>111.0</v>
      </c>
      <c r="B101" s="15" t="s">
        <v>12403</v>
      </c>
      <c r="C101" s="15" t="s">
        <v>12404</v>
      </c>
    </row>
    <row r="102">
      <c r="A102" s="15">
        <v>112.0</v>
      </c>
      <c r="B102" s="15" t="s">
        <v>12407</v>
      </c>
      <c r="C102" s="15" t="s">
        <v>12408</v>
      </c>
    </row>
    <row r="103">
      <c r="A103" s="15">
        <v>113.0</v>
      </c>
      <c r="B103" s="15" t="s">
        <v>12411</v>
      </c>
      <c r="C103" s="15" t="s">
        <v>12412</v>
      </c>
    </row>
    <row r="104">
      <c r="A104" s="15">
        <v>114.0</v>
      </c>
      <c r="B104" s="15" t="s">
        <v>12415</v>
      </c>
      <c r="C104" s="15" t="s">
        <v>12416</v>
      </c>
    </row>
    <row r="105">
      <c r="A105" s="15">
        <v>115.0</v>
      </c>
      <c r="B105" s="15" t="s">
        <v>12419</v>
      </c>
      <c r="C105" s="15" t="s">
        <v>12420</v>
      </c>
    </row>
    <row r="106">
      <c r="A106" s="15">
        <v>116.0</v>
      </c>
      <c r="B106" s="15" t="s">
        <v>12423</v>
      </c>
      <c r="C106" s="15" t="s">
        <v>12424</v>
      </c>
    </row>
    <row r="107">
      <c r="A107" s="15">
        <v>120.0</v>
      </c>
      <c r="B107" s="15" t="s">
        <v>12427</v>
      </c>
      <c r="C107" s="15" t="s">
        <v>12428</v>
      </c>
    </row>
    <row r="108">
      <c r="A108" s="15">
        <v>120.0</v>
      </c>
      <c r="B108" s="15" t="s">
        <v>12431</v>
      </c>
      <c r="C108" s="15" t="s">
        <v>12432</v>
      </c>
    </row>
    <row r="109">
      <c r="A109" s="15">
        <v>122.0</v>
      </c>
      <c r="B109" s="15" t="s">
        <v>12435</v>
      </c>
      <c r="C109" s="15" t="s">
        <v>12436</v>
      </c>
    </row>
    <row r="110">
      <c r="A110" s="15">
        <v>123.0</v>
      </c>
      <c r="B110" s="15" t="s">
        <v>12439</v>
      </c>
      <c r="C110" s="15" t="s">
        <v>12440</v>
      </c>
    </row>
    <row r="111">
      <c r="A111" s="15">
        <v>125.0</v>
      </c>
      <c r="B111" s="15" t="s">
        <v>12443</v>
      </c>
      <c r="C111" s="15" t="s">
        <v>12444</v>
      </c>
    </row>
    <row r="112">
      <c r="A112" s="15">
        <v>126.0</v>
      </c>
      <c r="B112" s="15" t="s">
        <v>12445</v>
      </c>
      <c r="C112" s="15" t="s">
        <v>12446</v>
      </c>
    </row>
    <row r="113">
      <c r="A113" s="15">
        <v>129.0</v>
      </c>
      <c r="B113" s="15" t="s">
        <v>12449</v>
      </c>
      <c r="C113" s="15" t="s">
        <v>12450</v>
      </c>
    </row>
    <row r="114">
      <c r="A114" s="15">
        <v>129.0</v>
      </c>
      <c r="B114" s="15" t="s">
        <v>12453</v>
      </c>
      <c r="C114" s="15" t="s">
        <v>12454</v>
      </c>
    </row>
    <row r="115">
      <c r="A115" s="15">
        <v>131.0</v>
      </c>
      <c r="B115" s="15" t="s">
        <v>12455</v>
      </c>
      <c r="C115" s="15" t="s">
        <v>12456</v>
      </c>
    </row>
    <row r="116">
      <c r="A116" s="15">
        <v>134.0</v>
      </c>
      <c r="B116" s="15" t="s">
        <v>12459</v>
      </c>
      <c r="C116" s="15" t="s">
        <v>12460</v>
      </c>
    </row>
    <row r="117">
      <c r="A117" s="15">
        <v>135.0</v>
      </c>
      <c r="B117" s="15" t="s">
        <v>12465</v>
      </c>
      <c r="C117" s="15" t="s">
        <v>12466</v>
      </c>
    </row>
    <row r="118">
      <c r="A118" s="15">
        <v>137.0</v>
      </c>
      <c r="B118" s="15" t="s">
        <v>12469</v>
      </c>
      <c r="C118" s="15" t="s">
        <v>12470</v>
      </c>
    </row>
    <row r="119">
      <c r="A119" s="15">
        <v>137.0</v>
      </c>
      <c r="B119" s="15" t="s">
        <v>12473</v>
      </c>
      <c r="C119" s="15" t="s">
        <v>12474</v>
      </c>
    </row>
    <row r="120">
      <c r="A120" s="15">
        <v>138.0</v>
      </c>
      <c r="B120" s="15" t="s">
        <v>12479</v>
      </c>
      <c r="C120" s="15" t="s">
        <v>15655</v>
      </c>
    </row>
    <row r="121">
      <c r="A121" s="15">
        <v>138.0</v>
      </c>
      <c r="B121" s="15" t="s">
        <v>12477</v>
      </c>
      <c r="C121" s="15" t="s">
        <v>12478</v>
      </c>
    </row>
    <row r="122">
      <c r="A122" s="15">
        <v>139.0</v>
      </c>
      <c r="B122" s="15" t="s">
        <v>12481</v>
      </c>
      <c r="C122" s="15" t="s">
        <v>12482</v>
      </c>
    </row>
    <row r="123">
      <c r="A123" s="15">
        <v>142.0</v>
      </c>
      <c r="B123" s="15" t="s">
        <v>12485</v>
      </c>
      <c r="C123" s="15" t="s">
        <v>12486</v>
      </c>
    </row>
    <row r="124">
      <c r="A124" s="15">
        <v>143.0</v>
      </c>
      <c r="B124" s="15" t="s">
        <v>12487</v>
      </c>
      <c r="C124" s="15" t="s">
        <v>12488</v>
      </c>
    </row>
    <row r="125">
      <c r="A125" s="15">
        <v>145.0</v>
      </c>
      <c r="B125" s="15" t="s">
        <v>12491</v>
      </c>
      <c r="C125" s="15" t="s">
        <v>12492</v>
      </c>
    </row>
    <row r="126">
      <c r="A126" s="15">
        <v>147.0</v>
      </c>
      <c r="B126" s="15" t="s">
        <v>12495</v>
      </c>
      <c r="C126" s="15" t="s">
        <v>12496</v>
      </c>
    </row>
    <row r="127">
      <c r="A127" s="15">
        <v>147.0</v>
      </c>
      <c r="B127" s="15" t="s">
        <v>12499</v>
      </c>
      <c r="C127" s="15" t="s">
        <v>12500</v>
      </c>
    </row>
    <row r="128">
      <c r="A128" s="15">
        <v>151.0</v>
      </c>
      <c r="B128" s="15" t="s">
        <v>12501</v>
      </c>
      <c r="C128" s="15" t="s">
        <v>12502</v>
      </c>
    </row>
    <row r="129">
      <c r="A129" s="15">
        <v>152.0</v>
      </c>
      <c r="B129" s="15" t="s">
        <v>12507</v>
      </c>
      <c r="C129" s="15" t="s">
        <v>12508</v>
      </c>
    </row>
    <row r="130">
      <c r="A130" s="15">
        <v>154.0</v>
      </c>
      <c r="B130" s="15" t="s">
        <v>12511</v>
      </c>
      <c r="C130" s="15" t="s">
        <v>12512</v>
      </c>
    </row>
    <row r="131">
      <c r="A131" s="15">
        <v>156.0</v>
      </c>
      <c r="B131" s="15" t="s">
        <v>12515</v>
      </c>
      <c r="C131" s="15" t="s">
        <v>12516</v>
      </c>
    </row>
    <row r="132">
      <c r="A132" s="15">
        <v>157.0</v>
      </c>
      <c r="B132" s="15" t="s">
        <v>12519</v>
      </c>
      <c r="C132" s="15" t="s">
        <v>12520</v>
      </c>
    </row>
    <row r="133">
      <c r="A133" s="15">
        <v>163.0</v>
      </c>
      <c r="B133" s="15" t="s">
        <v>12525</v>
      </c>
      <c r="C133" s="15" t="s">
        <v>12526</v>
      </c>
    </row>
    <row r="134">
      <c r="A134" s="15">
        <v>163.0</v>
      </c>
      <c r="B134" s="15" t="s">
        <v>12527</v>
      </c>
      <c r="C134" s="15" t="s">
        <v>12528</v>
      </c>
    </row>
    <row r="135">
      <c r="A135" s="15">
        <v>165.0</v>
      </c>
      <c r="B135" s="15" t="s">
        <v>12531</v>
      </c>
      <c r="C135" s="15" t="s">
        <v>12532</v>
      </c>
    </row>
    <row r="136">
      <c r="A136" s="15">
        <v>167.0</v>
      </c>
      <c r="B136" s="15" t="s">
        <v>12535</v>
      </c>
      <c r="C136" s="15" t="s">
        <v>12536</v>
      </c>
    </row>
    <row r="137">
      <c r="A137" s="15">
        <v>168.0</v>
      </c>
      <c r="B137" s="15" t="s">
        <v>12539</v>
      </c>
      <c r="C137" s="15" t="s">
        <v>12540</v>
      </c>
    </row>
    <row r="138">
      <c r="A138" s="15">
        <v>169.0</v>
      </c>
      <c r="B138" s="15" t="s">
        <v>12543</v>
      </c>
      <c r="C138" s="15" t="s">
        <v>12544</v>
      </c>
    </row>
    <row r="139">
      <c r="A139" s="15">
        <v>172.0</v>
      </c>
      <c r="B139" s="15" t="s">
        <v>12547</v>
      </c>
      <c r="C139" s="15" t="s">
        <v>12548</v>
      </c>
    </row>
    <row r="140">
      <c r="A140" s="15">
        <v>173.0</v>
      </c>
      <c r="B140" s="15" t="s">
        <v>12551</v>
      </c>
      <c r="C140" s="15" t="s">
        <v>12552</v>
      </c>
    </row>
    <row r="141">
      <c r="A141" s="15">
        <v>174.0</v>
      </c>
      <c r="B141" s="15" t="s">
        <v>12555</v>
      </c>
      <c r="C141" s="15" t="s">
        <v>12556</v>
      </c>
    </row>
    <row r="142">
      <c r="A142" s="15">
        <v>175.0</v>
      </c>
      <c r="B142" s="15" t="s">
        <v>12559</v>
      </c>
      <c r="C142" s="15" t="s">
        <v>12560</v>
      </c>
    </row>
    <row r="143">
      <c r="A143" s="15">
        <v>178.0</v>
      </c>
      <c r="B143" s="15" t="s">
        <v>12563</v>
      </c>
      <c r="C143" s="15" t="s">
        <v>12564</v>
      </c>
    </row>
    <row r="144">
      <c r="A144" s="15">
        <v>179.0</v>
      </c>
      <c r="B144" s="15" t="s">
        <v>12565</v>
      </c>
      <c r="C144" s="15" t="s">
        <v>12566</v>
      </c>
    </row>
    <row r="145">
      <c r="A145" s="15">
        <v>181.0</v>
      </c>
      <c r="B145" s="15" t="s">
        <v>12569</v>
      </c>
      <c r="C145" s="15" t="s">
        <v>12570</v>
      </c>
    </row>
    <row r="146">
      <c r="A146" s="15">
        <v>182.0</v>
      </c>
      <c r="B146" s="15" t="s">
        <v>12573</v>
      </c>
      <c r="C146" s="15" t="s">
        <v>12574</v>
      </c>
    </row>
    <row r="147">
      <c r="A147" s="15">
        <v>184.0</v>
      </c>
      <c r="B147" s="15" t="s">
        <v>12577</v>
      </c>
      <c r="C147" s="15" t="s">
        <v>12578</v>
      </c>
    </row>
    <row r="148">
      <c r="A148" s="15">
        <v>185.0</v>
      </c>
      <c r="B148" s="15" t="s">
        <v>12580</v>
      </c>
      <c r="C148" s="15" t="s">
        <v>12581</v>
      </c>
    </row>
    <row r="149">
      <c r="A149" s="15">
        <v>187.0</v>
      </c>
      <c r="B149" s="15" t="s">
        <v>12584</v>
      </c>
      <c r="C149" s="15" t="s">
        <v>12032</v>
      </c>
    </row>
    <row r="150">
      <c r="A150" s="15">
        <v>188.0</v>
      </c>
      <c r="B150" s="15" t="s">
        <v>12587</v>
      </c>
      <c r="C150" s="15" t="s">
        <v>12035</v>
      </c>
    </row>
    <row r="151">
      <c r="A151" s="15">
        <v>189.0</v>
      </c>
      <c r="B151" s="15" t="s">
        <v>12590</v>
      </c>
      <c r="C151" s="15" t="s">
        <v>12038</v>
      </c>
    </row>
    <row r="152">
      <c r="A152" s="15">
        <v>190.0</v>
      </c>
      <c r="B152" s="15" t="s">
        <v>12593</v>
      </c>
      <c r="C152" s="15" t="s">
        <v>12041</v>
      </c>
    </row>
    <row r="153">
      <c r="A153" s="15">
        <v>191.0</v>
      </c>
      <c r="B153" s="15" t="s">
        <v>12596</v>
      </c>
      <c r="C153" s="15" t="s">
        <v>12045</v>
      </c>
    </row>
    <row r="154">
      <c r="A154" s="15">
        <v>192.0</v>
      </c>
      <c r="B154" s="15" t="s">
        <v>12599</v>
      </c>
      <c r="C154" s="15" t="s">
        <v>12051</v>
      </c>
    </row>
    <row r="155">
      <c r="A155" s="15">
        <v>192.0</v>
      </c>
      <c r="B155" s="15" t="s">
        <v>12602</v>
      </c>
      <c r="C155" s="15" t="s">
        <v>12056</v>
      </c>
    </row>
    <row r="156">
      <c r="A156" s="15">
        <v>193.0</v>
      </c>
      <c r="B156" s="15" t="s">
        <v>1345</v>
      </c>
      <c r="C156" s="15" t="s">
        <v>12062</v>
      </c>
    </row>
    <row r="157">
      <c r="A157" s="15">
        <v>195.0</v>
      </c>
      <c r="B157" s="15" t="s">
        <v>12606</v>
      </c>
      <c r="C157" s="15" t="s">
        <v>12068</v>
      </c>
    </row>
    <row r="158">
      <c r="A158" s="15">
        <v>196.0</v>
      </c>
      <c r="B158" s="15" t="s">
        <v>12609</v>
      </c>
      <c r="C158" s="15" t="s">
        <v>12073</v>
      </c>
    </row>
    <row r="159">
      <c r="A159" s="15">
        <v>200.0</v>
      </c>
      <c r="B159" s="15" t="s">
        <v>12612</v>
      </c>
      <c r="C159" s="15" t="s">
        <v>12078</v>
      </c>
    </row>
    <row r="160">
      <c r="A160" s="15">
        <v>201.0</v>
      </c>
      <c r="B160" s="15" t="s">
        <v>12615</v>
      </c>
      <c r="C160" s="15" t="s">
        <v>12084</v>
      </c>
    </row>
    <row r="161">
      <c r="A161" s="15">
        <v>202.0</v>
      </c>
      <c r="B161" s="15" t="s">
        <v>12618</v>
      </c>
      <c r="C161" s="15" t="s">
        <v>12091</v>
      </c>
    </row>
    <row r="162">
      <c r="A162" s="15">
        <v>203.0</v>
      </c>
      <c r="B162" s="15" t="s">
        <v>12621</v>
      </c>
      <c r="C162" s="15" t="s">
        <v>12097</v>
      </c>
    </row>
    <row r="163">
      <c r="A163" s="15">
        <v>204.0</v>
      </c>
      <c r="B163" s="15" t="s">
        <v>12624</v>
      </c>
      <c r="C163" s="15" t="s">
        <v>12100</v>
      </c>
    </row>
    <row r="164">
      <c r="A164" s="15">
        <v>205.0</v>
      </c>
      <c r="B164" s="15" t="s">
        <v>12627</v>
      </c>
      <c r="C164" s="15" t="s">
        <v>12104</v>
      </c>
    </row>
    <row r="165">
      <c r="A165" s="15">
        <v>207.0</v>
      </c>
      <c r="B165" s="15" t="s">
        <v>12630</v>
      </c>
      <c r="C165" s="15" t="s">
        <v>12107</v>
      </c>
    </row>
    <row r="166">
      <c r="A166" s="15">
        <v>208.0</v>
      </c>
      <c r="B166" s="15" t="s">
        <v>12633</v>
      </c>
      <c r="C166" s="15" t="s">
        <v>12111</v>
      </c>
    </row>
    <row r="167">
      <c r="A167" s="15">
        <v>210.0</v>
      </c>
      <c r="B167" s="15" t="s">
        <v>12638</v>
      </c>
      <c r="C167" s="15" t="s">
        <v>12115</v>
      </c>
    </row>
    <row r="168">
      <c r="A168" s="15">
        <v>210.0</v>
      </c>
      <c r="B168" s="15" t="s">
        <v>12641</v>
      </c>
      <c r="C168" s="15" t="s">
        <v>12119</v>
      </c>
    </row>
    <row r="169">
      <c r="A169" s="15">
        <v>211.0</v>
      </c>
      <c r="B169" s="15" t="s">
        <v>12644</v>
      </c>
      <c r="C169" s="15" t="s">
        <v>12123</v>
      </c>
    </row>
    <row r="170">
      <c r="A170" s="15">
        <v>212.0</v>
      </c>
      <c r="B170" s="15" t="s">
        <v>12647</v>
      </c>
      <c r="C170" s="15" t="s">
        <v>12127</v>
      </c>
    </row>
    <row r="171">
      <c r="A171" s="15">
        <v>213.0</v>
      </c>
      <c r="B171" s="15" t="s">
        <v>12650</v>
      </c>
      <c r="C171" s="15" t="s">
        <v>12131</v>
      </c>
    </row>
    <row r="172">
      <c r="A172" s="15">
        <v>215.0</v>
      </c>
      <c r="B172" s="15" t="s">
        <v>12653</v>
      </c>
      <c r="C172" s="15" t="s">
        <v>12135</v>
      </c>
    </row>
    <row r="173">
      <c r="A173" s="15">
        <v>216.0</v>
      </c>
      <c r="B173" s="15" t="s">
        <v>12656</v>
      </c>
      <c r="C173" s="15" t="s">
        <v>12138</v>
      </c>
    </row>
    <row r="174">
      <c r="A174" s="15">
        <v>217.0</v>
      </c>
      <c r="B174" s="15" t="s">
        <v>12659</v>
      </c>
      <c r="C174" s="15" t="s">
        <v>12142</v>
      </c>
    </row>
    <row r="175">
      <c r="A175" s="15">
        <v>217.0</v>
      </c>
      <c r="B175" s="15" t="s">
        <v>12662</v>
      </c>
      <c r="C175" s="15" t="s">
        <v>12146</v>
      </c>
    </row>
    <row r="176">
      <c r="A176" s="15">
        <v>218.0</v>
      </c>
      <c r="B176" s="15" t="s">
        <v>12665</v>
      </c>
      <c r="C176" s="15" t="s">
        <v>12152</v>
      </c>
    </row>
    <row r="177">
      <c r="A177" s="15">
        <v>218.0</v>
      </c>
      <c r="B177" s="15" t="s">
        <v>12668</v>
      </c>
      <c r="C177" s="15" t="s">
        <v>12156</v>
      </c>
    </row>
    <row r="178">
      <c r="A178" s="15">
        <v>220.0</v>
      </c>
      <c r="B178" s="15" t="s">
        <v>12671</v>
      </c>
      <c r="C178" s="15" t="s">
        <v>12158</v>
      </c>
    </row>
    <row r="179">
      <c r="A179" s="15">
        <v>221.0</v>
      </c>
      <c r="B179" s="15" t="s">
        <v>12674</v>
      </c>
      <c r="C179" s="15" t="s">
        <v>12160</v>
      </c>
    </row>
    <row r="180">
      <c r="A180" s="15">
        <v>221.0</v>
      </c>
      <c r="B180" s="15" t="s">
        <v>12676</v>
      </c>
      <c r="C180" s="15" t="s">
        <v>12162</v>
      </c>
    </row>
    <row r="181">
      <c r="A181" s="15">
        <v>221.0</v>
      </c>
      <c r="B181" s="15" t="s">
        <v>12679</v>
      </c>
      <c r="C181" s="15" t="s">
        <v>12680</v>
      </c>
    </row>
    <row r="182">
      <c r="A182" s="15">
        <v>221.0</v>
      </c>
      <c r="B182" s="15" t="s">
        <v>12683</v>
      </c>
      <c r="C182" s="15" t="s">
        <v>12170</v>
      </c>
    </row>
    <row r="183">
      <c r="A183" s="15">
        <v>222.0</v>
      </c>
      <c r="B183" s="15" t="s">
        <v>12686</v>
      </c>
      <c r="C183" s="15" t="s">
        <v>12174</v>
      </c>
    </row>
    <row r="184">
      <c r="A184" s="15">
        <v>222.0</v>
      </c>
      <c r="B184" s="15" t="s">
        <v>12689</v>
      </c>
      <c r="C184" s="15" t="s">
        <v>12178</v>
      </c>
    </row>
    <row r="185">
      <c r="A185" s="15">
        <v>222.0</v>
      </c>
      <c r="B185" s="15" t="s">
        <v>12692</v>
      </c>
      <c r="C185" s="15" t="s">
        <v>12180</v>
      </c>
    </row>
    <row r="186">
      <c r="A186" s="15">
        <v>223.0</v>
      </c>
      <c r="B186" s="15" t="s">
        <v>12697</v>
      </c>
      <c r="C186" s="15" t="s">
        <v>12192</v>
      </c>
    </row>
    <row r="187">
      <c r="A187" s="15">
        <v>224.0</v>
      </c>
      <c r="B187" s="15" t="s">
        <v>12700</v>
      </c>
      <c r="C187" s="15" t="s">
        <v>12196</v>
      </c>
    </row>
    <row r="188">
      <c r="A188" s="15">
        <v>224.0</v>
      </c>
      <c r="B188" s="15" t="s">
        <v>12703</v>
      </c>
      <c r="C188" s="15" t="s">
        <v>12200</v>
      </c>
    </row>
    <row r="189">
      <c r="A189" s="15">
        <v>224.0</v>
      </c>
      <c r="B189" s="15" t="s">
        <v>12706</v>
      </c>
      <c r="C189" s="15" t="s">
        <v>12204</v>
      </c>
    </row>
    <row r="190">
      <c r="A190" s="15">
        <v>224.0</v>
      </c>
      <c r="B190" s="15" t="s">
        <v>12719</v>
      </c>
      <c r="C190" s="15" t="s">
        <v>12206</v>
      </c>
    </row>
    <row r="191">
      <c r="A191" s="15">
        <v>225.0</v>
      </c>
      <c r="B191" s="15" t="s">
        <v>12722</v>
      </c>
      <c r="C191" s="15" t="s">
        <v>12210</v>
      </c>
    </row>
    <row r="192">
      <c r="A192" s="15">
        <v>225.0</v>
      </c>
      <c r="B192" s="15" t="s">
        <v>12725</v>
      </c>
      <c r="C192" s="15" t="s">
        <v>12214</v>
      </c>
    </row>
    <row r="193">
      <c r="A193" s="15">
        <v>227.0</v>
      </c>
      <c r="B193" s="15" t="s">
        <v>12728</v>
      </c>
      <c r="C193" s="15" t="s">
        <v>12218</v>
      </c>
    </row>
    <row r="194">
      <c r="A194" s="15">
        <v>227.0</v>
      </c>
      <c r="B194" s="15" t="s">
        <v>12731</v>
      </c>
      <c r="C194" s="15" t="s">
        <v>12222</v>
      </c>
    </row>
    <row r="195">
      <c r="A195" s="15">
        <v>228.0</v>
      </c>
      <c r="B195" s="15" t="s">
        <v>12734</v>
      </c>
      <c r="C195" s="15" t="s">
        <v>12226</v>
      </c>
    </row>
    <row r="196">
      <c r="A196" s="15">
        <v>228.0</v>
      </c>
      <c r="B196" s="15" t="s">
        <v>12737</v>
      </c>
      <c r="C196" s="15" t="s">
        <v>12230</v>
      </c>
    </row>
    <row r="197">
      <c r="A197" s="15">
        <v>229.0</v>
      </c>
      <c r="B197" s="15" t="s">
        <v>12740</v>
      </c>
      <c r="C197" s="15" t="s">
        <v>12234</v>
      </c>
    </row>
    <row r="198">
      <c r="A198" s="15">
        <v>229.0</v>
      </c>
      <c r="B198" s="15" t="s">
        <v>12743</v>
      </c>
      <c r="C198" s="15" t="s">
        <v>12238</v>
      </c>
    </row>
    <row r="199">
      <c r="A199" s="15">
        <v>231.0</v>
      </c>
      <c r="B199" s="15" t="s">
        <v>12746</v>
      </c>
      <c r="C199" s="15" t="s">
        <v>12242</v>
      </c>
    </row>
    <row r="200">
      <c r="A200" s="15">
        <v>231.0</v>
      </c>
      <c r="B200" s="15" t="s">
        <v>12749</v>
      </c>
      <c r="C200" s="15" t="s">
        <v>12246</v>
      </c>
    </row>
    <row r="201">
      <c r="A201" s="15">
        <v>233.0</v>
      </c>
      <c r="B201" s="15" t="s">
        <v>12752</v>
      </c>
      <c r="C201" s="15" t="s">
        <v>12250</v>
      </c>
    </row>
    <row r="202">
      <c r="A202" s="15">
        <v>234.0</v>
      </c>
      <c r="B202" s="15" t="s">
        <v>12755</v>
      </c>
      <c r="C202" s="15" t="s">
        <v>12254</v>
      </c>
    </row>
    <row r="203">
      <c r="A203" s="15">
        <v>234.0</v>
      </c>
      <c r="B203" s="15" t="s">
        <v>12758</v>
      </c>
      <c r="C203" s="15" t="s">
        <v>12258</v>
      </c>
    </row>
    <row r="204">
      <c r="A204" s="15">
        <v>235.0</v>
      </c>
      <c r="B204" s="15" t="s">
        <v>12759</v>
      </c>
      <c r="C204" s="15" t="s">
        <v>12262</v>
      </c>
    </row>
    <row r="205">
      <c r="A205" s="15">
        <v>236.0</v>
      </c>
      <c r="B205" s="15" t="s">
        <v>12761</v>
      </c>
      <c r="C205" s="15" t="s">
        <v>12266</v>
      </c>
    </row>
    <row r="206">
      <c r="A206" s="15">
        <v>237.0</v>
      </c>
      <c r="B206" s="15" t="s">
        <v>12764</v>
      </c>
      <c r="C206" s="15" t="s">
        <v>12270</v>
      </c>
    </row>
    <row r="207">
      <c r="A207" s="15">
        <v>237.0</v>
      </c>
      <c r="B207" s="15" t="s">
        <v>12767</v>
      </c>
      <c r="C207" s="15" t="s">
        <v>12272</v>
      </c>
    </row>
    <row r="208">
      <c r="A208" s="15">
        <v>238.0</v>
      </c>
      <c r="B208" s="15" t="s">
        <v>12769</v>
      </c>
      <c r="C208" s="15" t="s">
        <v>12274</v>
      </c>
    </row>
    <row r="209">
      <c r="A209" s="15">
        <v>240.0</v>
      </c>
      <c r="B209" s="15" t="s">
        <v>12771</v>
      </c>
      <c r="C209" s="15" t="s">
        <v>12276</v>
      </c>
    </row>
    <row r="210">
      <c r="A210" s="15">
        <v>240.0</v>
      </c>
      <c r="B210" s="15" t="s">
        <v>12774</v>
      </c>
      <c r="C210" s="15" t="s">
        <v>12278</v>
      </c>
    </row>
    <row r="211">
      <c r="A211" s="15">
        <v>241.0</v>
      </c>
      <c r="B211" s="15" t="s">
        <v>12777</v>
      </c>
      <c r="C211" s="15" t="s">
        <v>12281</v>
      </c>
    </row>
    <row r="212">
      <c r="A212" s="15">
        <v>243.0</v>
      </c>
      <c r="B212" s="15" t="s">
        <v>12780</v>
      </c>
      <c r="C212" s="15" t="s">
        <v>12285</v>
      </c>
    </row>
    <row r="213">
      <c r="A213" s="15">
        <v>243.0</v>
      </c>
      <c r="B213" s="15" t="s">
        <v>12783</v>
      </c>
      <c r="C213" s="15" t="s">
        <v>12784</v>
      </c>
    </row>
    <row r="214">
      <c r="A214" s="15">
        <v>243.0</v>
      </c>
      <c r="B214" s="15" t="s">
        <v>12787</v>
      </c>
      <c r="C214" s="15" t="s">
        <v>12291</v>
      </c>
    </row>
    <row r="215">
      <c r="A215" s="15">
        <v>246.0</v>
      </c>
      <c r="B215" s="15" t="s">
        <v>12790</v>
      </c>
      <c r="C215" s="15" t="s">
        <v>12293</v>
      </c>
    </row>
    <row r="216">
      <c r="A216" s="15">
        <v>247.0</v>
      </c>
      <c r="B216" s="15" t="s">
        <v>12795</v>
      </c>
      <c r="C216" s="15" t="s">
        <v>12299</v>
      </c>
    </row>
    <row r="217">
      <c r="A217" s="15">
        <v>247.0</v>
      </c>
      <c r="B217" s="15" t="s">
        <v>12798</v>
      </c>
      <c r="C217" s="15" t="s">
        <v>12303</v>
      </c>
    </row>
    <row r="218">
      <c r="A218" s="15">
        <v>250.0</v>
      </c>
      <c r="B218" s="15" t="s">
        <v>12801</v>
      </c>
      <c r="C218" s="15" t="s">
        <v>12307</v>
      </c>
    </row>
    <row r="219">
      <c r="A219" s="15">
        <v>250.0</v>
      </c>
      <c r="B219" s="15" t="s">
        <v>12804</v>
      </c>
      <c r="C219" s="15" t="s">
        <v>12311</v>
      </c>
    </row>
    <row r="220">
      <c r="A220" s="15">
        <v>251.0</v>
      </c>
      <c r="B220" s="15" t="s">
        <v>12807</v>
      </c>
      <c r="C220" s="15" t="s">
        <v>12313</v>
      </c>
    </row>
    <row r="221">
      <c r="A221" s="15">
        <v>252.0</v>
      </c>
      <c r="B221" s="15" t="s">
        <v>12810</v>
      </c>
      <c r="C221" s="15" t="s">
        <v>12315</v>
      </c>
    </row>
    <row r="222">
      <c r="A222" s="15">
        <v>254.0</v>
      </c>
      <c r="B222" s="15" t="s">
        <v>12813</v>
      </c>
      <c r="C222" s="15" t="s">
        <v>12317</v>
      </c>
    </row>
    <row r="223">
      <c r="A223" s="15">
        <v>255.0</v>
      </c>
      <c r="B223" s="15" t="s">
        <v>12816</v>
      </c>
      <c r="C223" s="15" t="s">
        <v>12321</v>
      </c>
    </row>
    <row r="224">
      <c r="A224" s="15">
        <v>258.0</v>
      </c>
      <c r="B224" s="15" t="s">
        <v>12819</v>
      </c>
      <c r="C224" s="15" t="s">
        <v>12323</v>
      </c>
    </row>
    <row r="225">
      <c r="A225" s="15">
        <v>258.0</v>
      </c>
      <c r="B225" s="15" t="s">
        <v>12822</v>
      </c>
      <c r="C225" s="15" t="s">
        <v>12325</v>
      </c>
    </row>
    <row r="226">
      <c r="A226" s="15">
        <v>260.0</v>
      </c>
      <c r="B226" s="15" t="s">
        <v>12825</v>
      </c>
      <c r="C226" s="15" t="s">
        <v>12330</v>
      </c>
    </row>
    <row r="227">
      <c r="A227" s="15">
        <v>263.0</v>
      </c>
      <c r="B227" s="15" t="s">
        <v>12828</v>
      </c>
      <c r="C227" s="15" t="s">
        <v>12332</v>
      </c>
    </row>
    <row r="228">
      <c r="A228" s="15">
        <v>264.0</v>
      </c>
      <c r="B228" s="15" t="s">
        <v>12831</v>
      </c>
      <c r="C228" s="15" t="s">
        <v>12334</v>
      </c>
    </row>
    <row r="229">
      <c r="A229" s="15">
        <v>264.0</v>
      </c>
      <c r="B229" s="15" t="s">
        <v>12834</v>
      </c>
      <c r="C229" s="15" t="s">
        <v>12338</v>
      </c>
    </row>
    <row r="230">
      <c r="A230" s="15">
        <v>264.0</v>
      </c>
      <c r="B230" s="15" t="s">
        <v>12837</v>
      </c>
      <c r="C230" s="15" t="s">
        <v>12340</v>
      </c>
    </row>
    <row r="231">
      <c r="A231" s="15">
        <v>265.0</v>
      </c>
      <c r="B231" s="15" t="s">
        <v>12840</v>
      </c>
      <c r="C231" s="15" t="s">
        <v>12342</v>
      </c>
    </row>
    <row r="232">
      <c r="A232" s="15">
        <v>265.0</v>
      </c>
      <c r="B232" s="15" t="s">
        <v>12843</v>
      </c>
      <c r="C232" s="15" t="s">
        <v>12342</v>
      </c>
    </row>
    <row r="233">
      <c r="A233" s="15">
        <v>266.0</v>
      </c>
      <c r="B233" s="15" t="s">
        <v>12846</v>
      </c>
      <c r="C233" s="15" t="s">
        <v>12346</v>
      </c>
    </row>
    <row r="234">
      <c r="A234" s="15">
        <v>266.0</v>
      </c>
      <c r="B234" s="15" t="s">
        <v>12849</v>
      </c>
      <c r="C234" s="15" t="s">
        <v>12349</v>
      </c>
    </row>
    <row r="235">
      <c r="A235" s="15">
        <v>266.0</v>
      </c>
      <c r="B235" s="15" t="s">
        <v>12852</v>
      </c>
      <c r="C235" s="15" t="s">
        <v>12353</v>
      </c>
    </row>
    <row r="236">
      <c r="A236" s="15">
        <v>267.0</v>
      </c>
      <c r="B236" s="15" t="s">
        <v>12855</v>
      </c>
      <c r="C236" s="15" t="s">
        <v>12357</v>
      </c>
    </row>
    <row r="237">
      <c r="A237" s="15">
        <v>268.0</v>
      </c>
      <c r="B237" s="15" t="s">
        <v>12858</v>
      </c>
      <c r="C237" s="15" t="s">
        <v>12361</v>
      </c>
    </row>
    <row r="238">
      <c r="A238" s="15">
        <v>268.0</v>
      </c>
      <c r="B238" s="15" t="s">
        <v>12861</v>
      </c>
      <c r="C238" s="15" t="s">
        <v>12365</v>
      </c>
    </row>
    <row r="239">
      <c r="A239" s="15">
        <v>269.0</v>
      </c>
      <c r="B239" s="15" t="s">
        <v>12864</v>
      </c>
      <c r="C239" s="15" t="s">
        <v>12369</v>
      </c>
    </row>
    <row r="240">
      <c r="A240" s="15">
        <v>270.0</v>
      </c>
      <c r="B240" s="15" t="s">
        <v>12867</v>
      </c>
      <c r="C240" s="15" t="s">
        <v>12373</v>
      </c>
    </row>
    <row r="241">
      <c r="A241" s="15">
        <v>271.0</v>
      </c>
      <c r="B241" s="15" t="s">
        <v>12870</v>
      </c>
      <c r="C241" s="15" t="s">
        <v>12377</v>
      </c>
    </row>
    <row r="242">
      <c r="A242" s="15">
        <v>272.0</v>
      </c>
      <c r="B242" s="15" t="s">
        <v>12873</v>
      </c>
      <c r="C242" s="15" t="s">
        <v>12383</v>
      </c>
    </row>
    <row r="243">
      <c r="A243" s="15">
        <v>272.0</v>
      </c>
      <c r="B243" s="15" t="s">
        <v>12876</v>
      </c>
      <c r="C243" s="15" t="s">
        <v>12387</v>
      </c>
    </row>
    <row r="244">
      <c r="A244" s="15">
        <v>273.0</v>
      </c>
      <c r="B244" s="15" t="s">
        <v>12879</v>
      </c>
      <c r="C244" s="15" t="s">
        <v>12391</v>
      </c>
    </row>
    <row r="245">
      <c r="A245" s="15">
        <v>274.0</v>
      </c>
      <c r="B245" s="15" t="s">
        <v>12882</v>
      </c>
      <c r="C245" s="15" t="s">
        <v>12393</v>
      </c>
    </row>
    <row r="246">
      <c r="A246" s="15">
        <v>275.0</v>
      </c>
      <c r="B246" s="15" t="s">
        <v>12885</v>
      </c>
      <c r="C246" s="15" t="s">
        <v>12397</v>
      </c>
    </row>
    <row r="247">
      <c r="A247" s="15">
        <v>277.0</v>
      </c>
      <c r="B247" s="15" t="s">
        <v>12888</v>
      </c>
      <c r="C247" s="15" t="s">
        <v>12400</v>
      </c>
    </row>
    <row r="248">
      <c r="A248" s="15">
        <v>278.0</v>
      </c>
      <c r="B248" s="15" t="s">
        <v>12891</v>
      </c>
      <c r="C248" s="15" t="s">
        <v>12404</v>
      </c>
    </row>
    <row r="249">
      <c r="A249" s="15">
        <v>279.0</v>
      </c>
      <c r="B249" s="15" t="s">
        <v>12894</v>
      </c>
      <c r="C249" s="15" t="s">
        <v>12408</v>
      </c>
    </row>
    <row r="250">
      <c r="A250" s="15">
        <v>281.0</v>
      </c>
      <c r="B250" s="15" t="s">
        <v>12895</v>
      </c>
      <c r="C250" s="15" t="s">
        <v>12412</v>
      </c>
    </row>
    <row r="251">
      <c r="A251" s="15">
        <v>282.0</v>
      </c>
      <c r="B251" s="15" t="s">
        <v>12898</v>
      </c>
      <c r="C251" s="15" t="s">
        <v>12416</v>
      </c>
    </row>
    <row r="252">
      <c r="A252" s="15">
        <v>283.0</v>
      </c>
      <c r="B252" s="15" t="s">
        <v>12900</v>
      </c>
      <c r="C252" s="15" t="s">
        <v>12420</v>
      </c>
    </row>
    <row r="253">
      <c r="A253" s="15">
        <v>284.0</v>
      </c>
      <c r="B253" s="15" t="s">
        <v>12903</v>
      </c>
      <c r="C253" s="15" t="s">
        <v>12424</v>
      </c>
    </row>
    <row r="254">
      <c r="A254" s="15">
        <v>285.0</v>
      </c>
      <c r="B254" s="15" t="s">
        <v>12906</v>
      </c>
      <c r="C254" s="15" t="s">
        <v>12428</v>
      </c>
    </row>
    <row r="255">
      <c r="A255" s="15">
        <v>286.0</v>
      </c>
      <c r="B255" s="15" t="s">
        <v>12909</v>
      </c>
      <c r="C255" s="15" t="s">
        <v>12432</v>
      </c>
    </row>
    <row r="256">
      <c r="A256" s="15">
        <v>288.0</v>
      </c>
      <c r="B256" s="15" t="s">
        <v>12912</v>
      </c>
      <c r="C256" s="15" t="s">
        <v>12436</v>
      </c>
    </row>
    <row r="257">
      <c r="A257" s="15">
        <v>290.0</v>
      </c>
      <c r="B257" s="15" t="s">
        <v>12917</v>
      </c>
      <c r="C257" s="15" t="s">
        <v>12440</v>
      </c>
    </row>
    <row r="258">
      <c r="A258" s="15">
        <v>290.0</v>
      </c>
      <c r="B258" s="15" t="s">
        <v>12920</v>
      </c>
      <c r="C258" s="15" t="s">
        <v>12444</v>
      </c>
    </row>
    <row r="259">
      <c r="A259" s="15">
        <v>291.0</v>
      </c>
      <c r="B259" s="15" t="s">
        <v>12923</v>
      </c>
      <c r="C259" s="15" t="s">
        <v>12446</v>
      </c>
    </row>
    <row r="260">
      <c r="A260" s="15">
        <v>293.0</v>
      </c>
      <c r="B260" s="15" t="s">
        <v>12926</v>
      </c>
      <c r="C260" s="15" t="s">
        <v>12450</v>
      </c>
    </row>
    <row r="261">
      <c r="A261" s="15">
        <v>295.0</v>
      </c>
      <c r="B261" s="15" t="s">
        <v>12929</v>
      </c>
      <c r="C261" s="15" t="s">
        <v>12454</v>
      </c>
    </row>
    <row r="262">
      <c r="A262" s="15">
        <v>296.0</v>
      </c>
      <c r="B262" s="15" t="s">
        <v>12932</v>
      </c>
      <c r="C262" s="15" t="s">
        <v>12456</v>
      </c>
    </row>
    <row r="263">
      <c r="A263" s="15">
        <v>296.0</v>
      </c>
      <c r="B263" s="15" t="s">
        <v>12935</v>
      </c>
      <c r="C263" s="15" t="s">
        <v>12460</v>
      </c>
    </row>
    <row r="264">
      <c r="A264" s="15">
        <v>297.0</v>
      </c>
      <c r="B264" s="15" t="s">
        <v>12938</v>
      </c>
      <c r="C264" s="15" t="s">
        <v>12466</v>
      </c>
    </row>
    <row r="265">
      <c r="A265" s="15">
        <v>299.0</v>
      </c>
      <c r="B265" s="15" t="s">
        <v>12941</v>
      </c>
      <c r="C265" s="15" t="s">
        <v>12470</v>
      </c>
    </row>
    <row r="266">
      <c r="A266" s="15">
        <v>299.0</v>
      </c>
      <c r="B266" s="15" t="s">
        <v>12944</v>
      </c>
      <c r="C266" s="15" t="s">
        <v>12474</v>
      </c>
    </row>
    <row r="267">
      <c r="A267" s="15">
        <v>300.0</v>
      </c>
      <c r="B267" s="15" t="s">
        <v>12947</v>
      </c>
      <c r="C267" s="15" t="s">
        <v>12480</v>
      </c>
    </row>
    <row r="268">
      <c r="A268" s="15">
        <v>302.0</v>
      </c>
      <c r="B268" s="15" t="s">
        <v>12950</v>
      </c>
      <c r="C268" s="15" t="s">
        <v>12478</v>
      </c>
    </row>
    <row r="269">
      <c r="A269" s="15">
        <v>303.0</v>
      </c>
      <c r="B269" s="15" t="s">
        <v>12953</v>
      </c>
      <c r="C269" s="15" t="s">
        <v>12482</v>
      </c>
    </row>
    <row r="270">
      <c r="A270" s="15">
        <v>305.0</v>
      </c>
      <c r="B270" s="15" t="s">
        <v>12957</v>
      </c>
      <c r="C270" s="15" t="s">
        <v>12486</v>
      </c>
    </row>
    <row r="271">
      <c r="A271" s="15">
        <v>306.0</v>
      </c>
      <c r="B271" s="15" t="s">
        <v>12960</v>
      </c>
      <c r="C271" s="15" t="s">
        <v>12488</v>
      </c>
    </row>
    <row r="272">
      <c r="A272" s="15">
        <v>307.0</v>
      </c>
      <c r="B272" s="15" t="s">
        <v>12963</v>
      </c>
      <c r="C272" s="15" t="s">
        <v>12492</v>
      </c>
    </row>
    <row r="273">
      <c r="A273" s="15">
        <v>309.0</v>
      </c>
      <c r="B273" s="15" t="s">
        <v>12966</v>
      </c>
      <c r="C273" s="15" t="s">
        <v>12496</v>
      </c>
    </row>
    <row r="274">
      <c r="A274" s="15">
        <v>312.0</v>
      </c>
      <c r="B274" s="15" t="s">
        <v>12969</v>
      </c>
      <c r="C274" s="15" t="s">
        <v>12500</v>
      </c>
    </row>
    <row r="275">
      <c r="A275" s="15">
        <v>313.0</v>
      </c>
      <c r="B275" s="15" t="s">
        <v>12972</v>
      </c>
      <c r="C275" s="15" t="s">
        <v>12502</v>
      </c>
    </row>
    <row r="276">
      <c r="A276" s="15">
        <v>314.0</v>
      </c>
      <c r="B276" s="15" t="s">
        <v>12975</v>
      </c>
      <c r="C276" s="15" t="s">
        <v>12508</v>
      </c>
    </row>
    <row r="277">
      <c r="A277" s="15">
        <v>318.0</v>
      </c>
      <c r="B277" s="15" t="s">
        <v>12978</v>
      </c>
      <c r="C277" s="15" t="s">
        <v>12512</v>
      </c>
    </row>
    <row r="278">
      <c r="A278" s="15">
        <v>318.0</v>
      </c>
      <c r="B278" s="15" t="s">
        <v>12981</v>
      </c>
      <c r="C278" s="15" t="s">
        <v>12516</v>
      </c>
    </row>
    <row r="279">
      <c r="A279" s="15">
        <v>319.0</v>
      </c>
      <c r="B279" s="15" t="s">
        <v>12982</v>
      </c>
      <c r="C279" s="15" t="s">
        <v>12520</v>
      </c>
    </row>
    <row r="280">
      <c r="A280" s="15">
        <v>321.0</v>
      </c>
      <c r="B280" s="15" t="s">
        <v>12985</v>
      </c>
      <c r="C280" s="15" t="s">
        <v>12526</v>
      </c>
    </row>
    <row r="281">
      <c r="A281" s="15">
        <v>322.0</v>
      </c>
      <c r="B281" s="15" t="s">
        <v>12988</v>
      </c>
      <c r="C281" s="15" t="s">
        <v>12528</v>
      </c>
    </row>
    <row r="282">
      <c r="A282" s="15">
        <v>322.0</v>
      </c>
      <c r="B282" s="15" t="s">
        <v>12991</v>
      </c>
      <c r="C282" s="15" t="s">
        <v>12532</v>
      </c>
    </row>
    <row r="283">
      <c r="A283" s="15">
        <v>323.0</v>
      </c>
      <c r="B283" s="15" t="s">
        <v>12994</v>
      </c>
      <c r="C283" s="15" t="s">
        <v>12536</v>
      </c>
    </row>
    <row r="284">
      <c r="A284" s="15">
        <v>325.0</v>
      </c>
      <c r="B284" s="15" t="s">
        <v>12997</v>
      </c>
      <c r="C284" s="15" t="s">
        <v>12540</v>
      </c>
    </row>
    <row r="285">
      <c r="A285" s="15">
        <v>325.0</v>
      </c>
      <c r="B285" s="15" t="s">
        <v>13000</v>
      </c>
      <c r="C285" s="15" t="s">
        <v>12544</v>
      </c>
    </row>
    <row r="286">
      <c r="A286" s="15">
        <v>327.0</v>
      </c>
      <c r="B286" s="15" t="s">
        <v>13003</v>
      </c>
      <c r="C286" s="15" t="s">
        <v>12548</v>
      </c>
    </row>
    <row r="287">
      <c r="A287" s="15">
        <v>328.0</v>
      </c>
      <c r="B287" s="15" t="s">
        <v>13006</v>
      </c>
      <c r="C287" s="15" t="s">
        <v>12552</v>
      </c>
    </row>
    <row r="288">
      <c r="A288" s="15">
        <v>328.0</v>
      </c>
      <c r="B288" s="15" t="s">
        <v>13009</v>
      </c>
      <c r="C288" s="15" t="s">
        <v>12556</v>
      </c>
    </row>
    <row r="289">
      <c r="A289" s="15">
        <v>329.0</v>
      </c>
      <c r="B289" s="15" t="s">
        <v>13012</v>
      </c>
      <c r="C289" s="15" t="s">
        <v>12560</v>
      </c>
    </row>
    <row r="290">
      <c r="A290" s="15">
        <v>330.0</v>
      </c>
      <c r="B290" s="15" t="s">
        <v>13014</v>
      </c>
      <c r="C290" s="15" t="s">
        <v>12564</v>
      </c>
    </row>
    <row r="291">
      <c r="A291" s="15">
        <v>330.0</v>
      </c>
      <c r="B291" s="15" t="s">
        <v>13017</v>
      </c>
      <c r="C291" s="15" t="s">
        <v>12566</v>
      </c>
    </row>
    <row r="292">
      <c r="A292" s="15">
        <v>332.0</v>
      </c>
      <c r="B292" s="15" t="s">
        <v>13020</v>
      </c>
      <c r="C292" s="15" t="s">
        <v>12570</v>
      </c>
    </row>
    <row r="293">
      <c r="A293" s="15">
        <v>332.0</v>
      </c>
      <c r="B293" s="15" t="s">
        <v>13023</v>
      </c>
      <c r="C293" s="15" t="s">
        <v>12574</v>
      </c>
    </row>
    <row r="294">
      <c r="A294" s="15">
        <v>334.0</v>
      </c>
      <c r="B294" s="15" t="s">
        <v>13026</v>
      </c>
      <c r="C294" s="15" t="s">
        <v>12578</v>
      </c>
    </row>
    <row r="295">
      <c r="A295" s="15">
        <v>335.0</v>
      </c>
      <c r="B295" s="15" t="s">
        <v>13029</v>
      </c>
      <c r="C295" s="15" t="s">
        <v>12581</v>
      </c>
    </row>
    <row r="296">
      <c r="A296" s="15">
        <v>336.0</v>
      </c>
      <c r="B296" s="15" t="s">
        <v>13032</v>
      </c>
      <c r="C296" s="15" t="s">
        <v>13033</v>
      </c>
    </row>
    <row r="297">
      <c r="A297" s="15">
        <v>337.0</v>
      </c>
      <c r="B297" s="15" t="s">
        <v>13036</v>
      </c>
      <c r="C297" s="15" t="s">
        <v>13037</v>
      </c>
    </row>
    <row r="298">
      <c r="A298" s="15">
        <v>337.0</v>
      </c>
      <c r="B298" s="15" t="s">
        <v>13040</v>
      </c>
      <c r="C298" s="15" t="s">
        <v>13041</v>
      </c>
    </row>
    <row r="299">
      <c r="A299" s="15">
        <v>339.0</v>
      </c>
      <c r="B299" s="15" t="s">
        <v>13044</v>
      </c>
      <c r="C299" s="15" t="s">
        <v>13045</v>
      </c>
    </row>
    <row r="300">
      <c r="A300" s="15">
        <v>340.0</v>
      </c>
      <c r="B300" s="15" t="s">
        <v>13048</v>
      </c>
      <c r="C300" s="15" t="s">
        <v>13049</v>
      </c>
    </row>
    <row r="301">
      <c r="A301" s="15">
        <v>341.0</v>
      </c>
      <c r="B301" s="15" t="s">
        <v>13052</v>
      </c>
      <c r="C301" s="15" t="s">
        <v>13053</v>
      </c>
    </row>
    <row r="302">
      <c r="A302" s="15">
        <v>344.0</v>
      </c>
      <c r="B302" s="15" t="s">
        <v>13056</v>
      </c>
      <c r="C302" s="15" t="s">
        <v>13057</v>
      </c>
    </row>
    <row r="303">
      <c r="A303" s="15">
        <v>345.0</v>
      </c>
      <c r="B303" s="15" t="s">
        <v>13060</v>
      </c>
      <c r="C303" s="15" t="s">
        <v>13061</v>
      </c>
    </row>
    <row r="304">
      <c r="A304" s="15">
        <v>346.0</v>
      </c>
      <c r="B304" s="15" t="s">
        <v>13064</v>
      </c>
      <c r="C304" s="15" t="s">
        <v>13065</v>
      </c>
    </row>
    <row r="305">
      <c r="A305" s="15">
        <v>347.0</v>
      </c>
      <c r="B305" s="15" t="s">
        <v>13068</v>
      </c>
      <c r="C305" s="15" t="s">
        <v>13069</v>
      </c>
    </row>
    <row r="306">
      <c r="A306" s="15">
        <v>347.0</v>
      </c>
      <c r="B306" s="15" t="s">
        <v>13072</v>
      </c>
      <c r="C306" s="15" t="s">
        <v>13073</v>
      </c>
    </row>
    <row r="307">
      <c r="A307" s="15">
        <v>348.0</v>
      </c>
      <c r="B307" s="15" t="s">
        <v>13076</v>
      </c>
      <c r="C307" s="15" t="s">
        <v>13077</v>
      </c>
    </row>
    <row r="308">
      <c r="A308" s="15">
        <v>349.0</v>
      </c>
      <c r="B308" s="15" t="s">
        <v>13080</v>
      </c>
      <c r="C308" s="15" t="s">
        <v>13081</v>
      </c>
    </row>
    <row r="309">
      <c r="A309" s="15">
        <v>349.0</v>
      </c>
      <c r="B309" s="15" t="s">
        <v>13084</v>
      </c>
      <c r="C309" s="15" t="s">
        <v>13085</v>
      </c>
    </row>
    <row r="310">
      <c r="A310" s="15">
        <v>351.0</v>
      </c>
      <c r="B310" s="15" t="s">
        <v>13086</v>
      </c>
      <c r="C310" s="15" t="s">
        <v>13087</v>
      </c>
    </row>
    <row r="311">
      <c r="A311" s="15">
        <v>353.0</v>
      </c>
      <c r="B311" s="15" t="s">
        <v>13090</v>
      </c>
      <c r="C311" s="15" t="s">
        <v>13091</v>
      </c>
    </row>
    <row r="312">
      <c r="A312" s="15">
        <v>354.0</v>
      </c>
      <c r="B312" s="15" t="s">
        <v>13094</v>
      </c>
      <c r="C312" s="15" t="s">
        <v>13095</v>
      </c>
    </row>
    <row r="313">
      <c r="A313" s="15">
        <v>354.0</v>
      </c>
      <c r="B313" s="15" t="s">
        <v>13098</v>
      </c>
      <c r="C313" s="15" t="s">
        <v>13099</v>
      </c>
    </row>
    <row r="314">
      <c r="A314" s="15">
        <v>355.0</v>
      </c>
      <c r="B314" s="15" t="s">
        <v>13102</v>
      </c>
      <c r="C314" s="15" t="s">
        <v>13103</v>
      </c>
    </row>
    <row r="315">
      <c r="A315" s="15">
        <v>355.0</v>
      </c>
      <c r="B315" s="15" t="s">
        <v>13104</v>
      </c>
      <c r="C315" s="15" t="s">
        <v>13105</v>
      </c>
    </row>
    <row r="316">
      <c r="A316" s="15">
        <v>356.0</v>
      </c>
      <c r="B316" s="15" t="s">
        <v>13108</v>
      </c>
      <c r="C316" s="15" t="s">
        <v>13109</v>
      </c>
    </row>
    <row r="317">
      <c r="A317" s="15">
        <v>356.0</v>
      </c>
      <c r="B317" s="15" t="s">
        <v>13112</v>
      </c>
      <c r="C317" s="15" t="s">
        <v>13113</v>
      </c>
    </row>
    <row r="318">
      <c r="A318" s="15">
        <v>358.0</v>
      </c>
      <c r="B318" s="15" t="s">
        <v>12580</v>
      </c>
      <c r="C318" s="15" t="s">
        <v>13116</v>
      </c>
    </row>
    <row r="319">
      <c r="A319" s="15">
        <v>358.0</v>
      </c>
      <c r="B319" s="15" t="s">
        <v>13119</v>
      </c>
      <c r="C319" s="15" t="s">
        <v>13120</v>
      </c>
    </row>
    <row r="320">
      <c r="A320" s="15">
        <v>360.0</v>
      </c>
      <c r="B320" s="15" t="s">
        <v>13123</v>
      </c>
      <c r="C320" s="15" t="s">
        <v>13124</v>
      </c>
    </row>
    <row r="321">
      <c r="A321" s="15">
        <v>362.0</v>
      </c>
      <c r="B321" s="15" t="s">
        <v>13127</v>
      </c>
      <c r="C321" s="15" t="s">
        <v>13128</v>
      </c>
    </row>
    <row r="322">
      <c r="A322" s="15">
        <v>362.0</v>
      </c>
      <c r="B322" s="15" t="s">
        <v>13131</v>
      </c>
      <c r="C322" s="15" t="s">
        <v>13132</v>
      </c>
    </row>
    <row r="323">
      <c r="A323" s="15">
        <v>364.0</v>
      </c>
      <c r="B323" s="15" t="s">
        <v>13135</v>
      </c>
      <c r="C323" s="15" t="s">
        <v>13136</v>
      </c>
    </row>
    <row r="324">
      <c r="A324" s="15">
        <v>365.0</v>
      </c>
      <c r="B324" s="15" t="s">
        <v>13139</v>
      </c>
      <c r="C324" s="15" t="s">
        <v>13140</v>
      </c>
    </row>
    <row r="325">
      <c r="A325" s="15">
        <v>367.0</v>
      </c>
      <c r="B325" s="15" t="s">
        <v>13143</v>
      </c>
      <c r="C325" s="15" t="s">
        <v>13144</v>
      </c>
    </row>
    <row r="326">
      <c r="A326" s="15">
        <v>367.0</v>
      </c>
      <c r="B326" s="15" t="s">
        <v>13147</v>
      </c>
      <c r="C326" s="15" t="s">
        <v>13148</v>
      </c>
    </row>
    <row r="327">
      <c r="A327" s="15">
        <v>368.0</v>
      </c>
      <c r="B327" s="15" t="s">
        <v>13150</v>
      </c>
      <c r="C327" s="15" t="s">
        <v>13151</v>
      </c>
    </row>
    <row r="328">
      <c r="A328" s="15">
        <v>369.0</v>
      </c>
      <c r="B328" s="15" t="s">
        <v>13154</v>
      </c>
      <c r="C328" s="15" t="s">
        <v>13155</v>
      </c>
    </row>
    <row r="329">
      <c r="A329" s="15">
        <v>370.0</v>
      </c>
      <c r="B329" s="15" t="s">
        <v>13160</v>
      </c>
      <c r="C329" s="15" t="s">
        <v>13161</v>
      </c>
    </row>
    <row r="330">
      <c r="A330" s="15">
        <v>371.0</v>
      </c>
      <c r="B330" s="15" t="s">
        <v>13164</v>
      </c>
      <c r="C330" s="15" t="s">
        <v>12032</v>
      </c>
    </row>
    <row r="331">
      <c r="A331" s="15">
        <v>372.0</v>
      </c>
      <c r="B331" s="15" t="s">
        <v>13167</v>
      </c>
      <c r="C331" s="15" t="s">
        <v>12035</v>
      </c>
    </row>
    <row r="332">
      <c r="A332" s="15">
        <v>376.0</v>
      </c>
      <c r="B332" s="15" t="s">
        <v>13170</v>
      </c>
      <c r="C332" s="15" t="s">
        <v>12038</v>
      </c>
    </row>
    <row r="333">
      <c r="A333" s="15">
        <v>377.0</v>
      </c>
      <c r="B333" s="15" t="s">
        <v>13173</v>
      </c>
      <c r="C333" s="15" t="s">
        <v>12041</v>
      </c>
    </row>
    <row r="334">
      <c r="A334" s="15">
        <v>380.0</v>
      </c>
      <c r="B334" s="15" t="s">
        <v>13176</v>
      </c>
      <c r="C334" s="15" t="s">
        <v>12045</v>
      </c>
    </row>
    <row r="335">
      <c r="A335" s="15">
        <v>381.0</v>
      </c>
      <c r="B335" s="15" t="s">
        <v>13179</v>
      </c>
      <c r="C335" s="15" t="s">
        <v>12051</v>
      </c>
    </row>
    <row r="336">
      <c r="A336" s="15">
        <v>382.0</v>
      </c>
      <c r="B336" s="15" t="s">
        <v>13182</v>
      </c>
      <c r="C336" s="15" t="s">
        <v>12056</v>
      </c>
    </row>
    <row r="337">
      <c r="A337" s="15">
        <v>383.0</v>
      </c>
      <c r="B337" s="15" t="s">
        <v>13185</v>
      </c>
      <c r="C337" s="15" t="s">
        <v>12062</v>
      </c>
    </row>
    <row r="338">
      <c r="A338" s="15">
        <v>383.0</v>
      </c>
      <c r="B338" s="15" t="s">
        <v>13188</v>
      </c>
      <c r="C338" s="15" t="s">
        <v>12068</v>
      </c>
    </row>
    <row r="339">
      <c r="A339" s="15">
        <v>385.0</v>
      </c>
      <c r="B339" s="15" t="s">
        <v>13191</v>
      </c>
      <c r="C339" s="15" t="s">
        <v>12073</v>
      </c>
    </row>
    <row r="340">
      <c r="A340" s="15">
        <v>385.0</v>
      </c>
      <c r="B340" s="15" t="s">
        <v>13194</v>
      </c>
      <c r="C340" s="15" t="s">
        <v>12078</v>
      </c>
    </row>
    <row r="341">
      <c r="A341" s="15">
        <v>386.0</v>
      </c>
      <c r="B341" s="15" t="s">
        <v>13197</v>
      </c>
      <c r="C341" s="15" t="s">
        <v>12084</v>
      </c>
    </row>
    <row r="342">
      <c r="A342" s="15">
        <v>388.0</v>
      </c>
      <c r="B342" s="15" t="s">
        <v>13200</v>
      </c>
      <c r="C342" s="15" t="s">
        <v>12091</v>
      </c>
    </row>
    <row r="343">
      <c r="A343" s="15">
        <v>388.0</v>
      </c>
      <c r="B343" s="15" t="s">
        <v>13203</v>
      </c>
      <c r="C343" s="15" t="s">
        <v>12097</v>
      </c>
    </row>
    <row r="344">
      <c r="A344" s="15">
        <v>389.0</v>
      </c>
      <c r="B344" s="15" t="s">
        <v>13206</v>
      </c>
      <c r="C344" s="15" t="s">
        <v>12100</v>
      </c>
    </row>
    <row r="345">
      <c r="A345" s="15">
        <v>390.0</v>
      </c>
      <c r="B345" s="15" t="s">
        <v>13209</v>
      </c>
      <c r="C345" s="15" t="s">
        <v>12104</v>
      </c>
    </row>
    <row r="346">
      <c r="A346" s="15">
        <v>390.0</v>
      </c>
      <c r="B346" s="15" t="s">
        <v>13212</v>
      </c>
      <c r="C346" s="15" t="s">
        <v>12107</v>
      </c>
    </row>
    <row r="347">
      <c r="A347" s="15">
        <v>391.0</v>
      </c>
      <c r="B347" s="15" t="s">
        <v>13215</v>
      </c>
      <c r="C347" s="15" t="s">
        <v>12111</v>
      </c>
    </row>
    <row r="348">
      <c r="A348" s="15">
        <v>392.0</v>
      </c>
      <c r="B348" s="15" t="s">
        <v>13218</v>
      </c>
      <c r="C348" s="15" t="s">
        <v>12115</v>
      </c>
    </row>
    <row r="349">
      <c r="A349" s="15">
        <v>393.0</v>
      </c>
      <c r="B349" s="15" t="s">
        <v>13221</v>
      </c>
      <c r="C349" s="15" t="s">
        <v>12119</v>
      </c>
    </row>
    <row r="350">
      <c r="A350" s="15">
        <v>394.0</v>
      </c>
      <c r="B350" s="15" t="s">
        <v>13224</v>
      </c>
      <c r="C350" s="15" t="s">
        <v>12123</v>
      </c>
    </row>
    <row r="351">
      <c r="A351" s="15">
        <v>395.0</v>
      </c>
      <c r="B351" s="15" t="s">
        <v>13227</v>
      </c>
      <c r="C351" s="15" t="s">
        <v>12127</v>
      </c>
    </row>
    <row r="352">
      <c r="A352" s="15">
        <v>397.0</v>
      </c>
      <c r="B352" s="15" t="s">
        <v>13230</v>
      </c>
      <c r="C352" s="15" t="s">
        <v>12131</v>
      </c>
    </row>
    <row r="353">
      <c r="A353" s="15">
        <v>397.0</v>
      </c>
      <c r="B353" s="15" t="s">
        <v>13233</v>
      </c>
      <c r="C353" s="15" t="s">
        <v>12135</v>
      </c>
    </row>
    <row r="354">
      <c r="A354" s="15">
        <v>399.0</v>
      </c>
      <c r="B354" s="15" t="s">
        <v>13234</v>
      </c>
      <c r="C354" s="15" t="s">
        <v>12138</v>
      </c>
    </row>
    <row r="355">
      <c r="A355" s="15">
        <v>401.0</v>
      </c>
      <c r="B355" s="15" t="s">
        <v>13236</v>
      </c>
      <c r="C355" s="15" t="s">
        <v>12142</v>
      </c>
    </row>
    <row r="356">
      <c r="A356" s="15">
        <v>402.0</v>
      </c>
      <c r="B356" s="15" t="s">
        <v>13239</v>
      </c>
      <c r="C356" s="15" t="s">
        <v>12146</v>
      </c>
    </row>
    <row r="357">
      <c r="A357" s="15">
        <v>403.0</v>
      </c>
      <c r="B357" s="15" t="s">
        <v>13242</v>
      </c>
      <c r="C357" s="15" t="s">
        <v>12152</v>
      </c>
    </row>
    <row r="358">
      <c r="A358" s="15">
        <v>403.0</v>
      </c>
      <c r="B358" s="15" t="s">
        <v>13248</v>
      </c>
      <c r="C358" s="15" t="s">
        <v>12156</v>
      </c>
    </row>
    <row r="359">
      <c r="A359" s="15">
        <v>405.0</v>
      </c>
      <c r="B359" s="15" t="s">
        <v>13251</v>
      </c>
      <c r="C359" s="15" t="s">
        <v>12158</v>
      </c>
    </row>
    <row r="360">
      <c r="A360" s="15">
        <v>406.0</v>
      </c>
      <c r="B360" s="15" t="s">
        <v>13254</v>
      </c>
      <c r="C360" s="15" t="s">
        <v>12160</v>
      </c>
    </row>
    <row r="361">
      <c r="A361" s="15">
        <v>406.0</v>
      </c>
      <c r="B361" s="15" t="s">
        <v>13257</v>
      </c>
      <c r="C361" s="15" t="s">
        <v>12162</v>
      </c>
    </row>
    <row r="362">
      <c r="A362" s="15">
        <v>406.0</v>
      </c>
      <c r="B362" s="15" t="s">
        <v>13258</v>
      </c>
      <c r="C362" s="15" t="s">
        <v>12680</v>
      </c>
    </row>
    <row r="363">
      <c r="A363" s="15">
        <v>407.0</v>
      </c>
      <c r="B363" s="15" t="s">
        <v>13259</v>
      </c>
      <c r="C363" s="15" t="s">
        <v>12170</v>
      </c>
    </row>
    <row r="364">
      <c r="A364" s="15">
        <v>409.0</v>
      </c>
      <c r="B364" s="15" t="s">
        <v>13262</v>
      </c>
      <c r="C364" s="15" t="s">
        <v>12174</v>
      </c>
    </row>
    <row r="365">
      <c r="A365" s="15">
        <v>411.0</v>
      </c>
      <c r="B365" s="15" t="s">
        <v>13265</v>
      </c>
      <c r="C365" s="15" t="s">
        <v>12178</v>
      </c>
    </row>
    <row r="366">
      <c r="A366" s="15">
        <v>413.0</v>
      </c>
      <c r="B366" s="15" t="s">
        <v>13268</v>
      </c>
      <c r="C366" s="15" t="s">
        <v>12180</v>
      </c>
    </row>
    <row r="367">
      <c r="A367" s="15">
        <v>413.0</v>
      </c>
      <c r="B367" s="15" t="s">
        <v>13271</v>
      </c>
      <c r="C367" s="15" t="s">
        <v>12192</v>
      </c>
    </row>
    <row r="368">
      <c r="A368" s="15">
        <v>414.0</v>
      </c>
      <c r="B368" s="15" t="s">
        <v>13274</v>
      </c>
      <c r="C368" s="15" t="s">
        <v>12196</v>
      </c>
    </row>
    <row r="369">
      <c r="A369" s="15">
        <v>416.0</v>
      </c>
      <c r="B369" s="15" t="s">
        <v>13277</v>
      </c>
      <c r="C369" s="15" t="s">
        <v>12200</v>
      </c>
    </row>
    <row r="370">
      <c r="A370" s="15">
        <v>417.0</v>
      </c>
      <c r="B370" s="15" t="s">
        <v>13279</v>
      </c>
      <c r="C370" s="15" t="s">
        <v>12204</v>
      </c>
    </row>
    <row r="371">
      <c r="A371" s="15">
        <v>417.0</v>
      </c>
      <c r="B371" s="15" t="s">
        <v>13282</v>
      </c>
      <c r="C371" s="15" t="s">
        <v>12206</v>
      </c>
    </row>
    <row r="372">
      <c r="A372" s="15">
        <v>418.0</v>
      </c>
      <c r="B372" s="15" t="s">
        <v>13285</v>
      </c>
      <c r="C372" s="15" t="s">
        <v>12210</v>
      </c>
    </row>
    <row r="373">
      <c r="A373" s="15">
        <v>418.0</v>
      </c>
      <c r="B373" s="15" t="s">
        <v>13288</v>
      </c>
      <c r="C373" s="15" t="s">
        <v>12214</v>
      </c>
    </row>
    <row r="374">
      <c r="A374" s="15">
        <v>420.0</v>
      </c>
      <c r="B374" s="15" t="s">
        <v>13291</v>
      </c>
      <c r="C374" s="15" t="s">
        <v>12218</v>
      </c>
    </row>
    <row r="375">
      <c r="A375" s="15">
        <v>421.0</v>
      </c>
      <c r="B375" s="15" t="s">
        <v>13294</v>
      </c>
      <c r="C375" s="15" t="s">
        <v>12222</v>
      </c>
    </row>
    <row r="376">
      <c r="A376" s="15">
        <v>423.0</v>
      </c>
      <c r="B376" s="15" t="s">
        <v>13297</v>
      </c>
      <c r="C376" s="15" t="s">
        <v>12226</v>
      </c>
    </row>
    <row r="377">
      <c r="A377" s="15">
        <v>424.0</v>
      </c>
      <c r="B377" s="15" t="s">
        <v>13299</v>
      </c>
      <c r="C377" s="15" t="s">
        <v>12230</v>
      </c>
    </row>
    <row r="378">
      <c r="A378" s="15">
        <v>424.0</v>
      </c>
      <c r="B378" s="15" t="s">
        <v>13302</v>
      </c>
      <c r="C378" s="15" t="s">
        <v>12234</v>
      </c>
    </row>
    <row r="379">
      <c r="A379" s="15">
        <v>424.0</v>
      </c>
      <c r="B379" s="15" t="s">
        <v>13305</v>
      </c>
      <c r="C379" s="15" t="s">
        <v>12238</v>
      </c>
    </row>
    <row r="380">
      <c r="A380" s="15">
        <v>425.0</v>
      </c>
      <c r="B380" s="15" t="s">
        <v>13308</v>
      </c>
      <c r="C380" s="15" t="s">
        <v>12242</v>
      </c>
    </row>
    <row r="381">
      <c r="A381" s="15">
        <v>426.0</v>
      </c>
      <c r="B381" s="15" t="s">
        <v>13311</v>
      </c>
      <c r="C381" s="15" t="s">
        <v>12246</v>
      </c>
    </row>
    <row r="382">
      <c r="A382" s="15">
        <v>428.0</v>
      </c>
      <c r="B382" s="15" t="s">
        <v>13314</v>
      </c>
      <c r="C382" s="15" t="s">
        <v>12250</v>
      </c>
    </row>
    <row r="383">
      <c r="A383" s="15">
        <v>428.0</v>
      </c>
      <c r="B383" s="15" t="s">
        <v>13321</v>
      </c>
      <c r="C383" s="15" t="s">
        <v>12254</v>
      </c>
    </row>
    <row r="384">
      <c r="A384" s="15">
        <v>429.0</v>
      </c>
      <c r="B384" s="15" t="s">
        <v>13324</v>
      </c>
      <c r="C384" s="15" t="s">
        <v>12258</v>
      </c>
    </row>
    <row r="385">
      <c r="A385" s="15">
        <v>429.0</v>
      </c>
      <c r="B385" s="15" t="s">
        <v>13325</v>
      </c>
      <c r="C385" s="15" t="s">
        <v>12262</v>
      </c>
    </row>
    <row r="386">
      <c r="A386" s="15">
        <v>430.0</v>
      </c>
      <c r="B386" s="15" t="s">
        <v>13326</v>
      </c>
      <c r="C386" s="15" t="s">
        <v>12266</v>
      </c>
    </row>
    <row r="387">
      <c r="A387" s="15">
        <v>430.0</v>
      </c>
      <c r="B387" s="15" t="s">
        <v>13329</v>
      </c>
      <c r="C387" s="15" t="s">
        <v>12270</v>
      </c>
    </row>
    <row r="388">
      <c r="A388" s="15">
        <v>431.0</v>
      </c>
      <c r="B388" s="15" t="s">
        <v>13331</v>
      </c>
      <c r="C388" s="15" t="s">
        <v>12272</v>
      </c>
    </row>
    <row r="389">
      <c r="A389" s="15">
        <v>431.0</v>
      </c>
      <c r="B389" s="15" t="s">
        <v>13334</v>
      </c>
      <c r="C389" s="15" t="s">
        <v>12274</v>
      </c>
    </row>
    <row r="390">
      <c r="A390" s="15">
        <v>432.0</v>
      </c>
      <c r="B390" s="15" t="s">
        <v>13339</v>
      </c>
      <c r="C390" s="15" t="s">
        <v>12276</v>
      </c>
    </row>
    <row r="391">
      <c r="A391" s="15">
        <v>433.0</v>
      </c>
      <c r="B391" s="15" t="s">
        <v>13342</v>
      </c>
      <c r="C391" s="15" t="s">
        <v>12278</v>
      </c>
    </row>
    <row r="392">
      <c r="A392" s="15">
        <v>435.0</v>
      </c>
      <c r="B392" s="15" t="s">
        <v>13345</v>
      </c>
      <c r="C392" s="15" t="s">
        <v>12281</v>
      </c>
    </row>
    <row r="393">
      <c r="A393" s="15">
        <v>436.0</v>
      </c>
      <c r="B393" s="15" t="s">
        <v>13346</v>
      </c>
      <c r="C393" s="15" t="s">
        <v>12285</v>
      </c>
    </row>
    <row r="394">
      <c r="A394" s="15">
        <v>438.0</v>
      </c>
      <c r="B394" s="15" t="s">
        <v>13355</v>
      </c>
      <c r="C394" s="15" t="s">
        <v>12784</v>
      </c>
    </row>
    <row r="395">
      <c r="A395" s="15">
        <v>440.0</v>
      </c>
      <c r="B395" s="15" t="s">
        <v>13358</v>
      </c>
      <c r="C395" s="15" t="s">
        <v>12291</v>
      </c>
    </row>
    <row r="396">
      <c r="A396" s="15">
        <v>441.0</v>
      </c>
      <c r="B396" s="15" t="s">
        <v>13360</v>
      </c>
      <c r="C396" s="15" t="s">
        <v>12293</v>
      </c>
    </row>
    <row r="397">
      <c r="A397" s="15">
        <v>441.0</v>
      </c>
      <c r="B397" s="15" t="s">
        <v>13363</v>
      </c>
      <c r="C397" s="15" t="s">
        <v>12299</v>
      </c>
    </row>
    <row r="398">
      <c r="A398" s="15">
        <v>441.0</v>
      </c>
      <c r="B398" s="15" t="s">
        <v>13366</v>
      </c>
      <c r="C398" s="15" t="s">
        <v>12303</v>
      </c>
    </row>
    <row r="399">
      <c r="A399" s="15">
        <v>442.0</v>
      </c>
      <c r="B399" s="15" t="s">
        <v>13369</v>
      </c>
      <c r="C399" s="15" t="s">
        <v>12307</v>
      </c>
    </row>
    <row r="400">
      <c r="A400" s="15">
        <v>445.0</v>
      </c>
      <c r="B400" s="15" t="s">
        <v>13370</v>
      </c>
      <c r="C400" s="15" t="s">
        <v>12311</v>
      </c>
    </row>
    <row r="401">
      <c r="A401" s="15">
        <v>446.0</v>
      </c>
      <c r="B401" s="15" t="s">
        <v>13373</v>
      </c>
      <c r="C401" s="15" t="s">
        <v>12313</v>
      </c>
    </row>
    <row r="402">
      <c r="A402" s="15">
        <v>446.0</v>
      </c>
      <c r="B402" s="15" t="s">
        <v>13376</v>
      </c>
      <c r="C402" s="15" t="s">
        <v>12315</v>
      </c>
    </row>
    <row r="403">
      <c r="A403" s="15">
        <v>447.0</v>
      </c>
      <c r="B403" s="15" t="s">
        <v>13378</v>
      </c>
      <c r="C403" s="15" t="s">
        <v>12317</v>
      </c>
    </row>
    <row r="404">
      <c r="A404" s="15">
        <v>448.0</v>
      </c>
      <c r="B404" s="15" t="s">
        <v>13381</v>
      </c>
      <c r="C404" s="15" t="s">
        <v>12321</v>
      </c>
    </row>
    <row r="405">
      <c r="A405" s="15">
        <v>449.0</v>
      </c>
      <c r="B405" s="15" t="s">
        <v>13384</v>
      </c>
      <c r="C405" s="15" t="s">
        <v>12323</v>
      </c>
    </row>
    <row r="406">
      <c r="A406" s="15">
        <v>450.0</v>
      </c>
      <c r="B406" s="15" t="s">
        <v>13387</v>
      </c>
      <c r="C406" s="15" t="s">
        <v>12325</v>
      </c>
    </row>
    <row r="407">
      <c r="A407" s="15">
        <v>451.0</v>
      </c>
      <c r="B407" s="15" t="s">
        <v>13390</v>
      </c>
      <c r="C407" s="15" t="s">
        <v>12330</v>
      </c>
    </row>
    <row r="408">
      <c r="A408" s="15">
        <v>453.0</v>
      </c>
      <c r="B408" s="15" t="s">
        <v>13393</v>
      </c>
      <c r="C408" s="15" t="s">
        <v>12332</v>
      </c>
    </row>
    <row r="409">
      <c r="A409" s="15">
        <v>454.0</v>
      </c>
      <c r="B409" s="15" t="s">
        <v>13395</v>
      </c>
      <c r="C409" s="15" t="s">
        <v>12334</v>
      </c>
    </row>
    <row r="410">
      <c r="A410" s="15">
        <v>455.0</v>
      </c>
      <c r="B410" s="15" t="s">
        <v>13398</v>
      </c>
      <c r="C410" s="15" t="s">
        <v>12338</v>
      </c>
    </row>
    <row r="411">
      <c r="A411" s="15">
        <v>455.0</v>
      </c>
      <c r="B411" s="15" t="s">
        <v>13400</v>
      </c>
      <c r="C411" s="15" t="s">
        <v>12340</v>
      </c>
    </row>
    <row r="412">
      <c r="A412" s="15">
        <v>456.0</v>
      </c>
      <c r="B412" s="15" t="s">
        <v>13403</v>
      </c>
      <c r="C412" s="15" t="s">
        <v>12342</v>
      </c>
    </row>
    <row r="413">
      <c r="A413" s="15">
        <v>456.0</v>
      </c>
      <c r="B413" s="15" t="s">
        <v>13406</v>
      </c>
      <c r="C413" s="15" t="s">
        <v>12344</v>
      </c>
    </row>
    <row r="414">
      <c r="A414" s="15">
        <v>456.0</v>
      </c>
      <c r="B414" s="15" t="s">
        <v>13409</v>
      </c>
      <c r="C414" s="15" t="s">
        <v>12346</v>
      </c>
    </row>
    <row r="415">
      <c r="A415" s="15">
        <v>457.0</v>
      </c>
      <c r="B415" s="15" t="s">
        <v>13412</v>
      </c>
      <c r="C415" s="15" t="s">
        <v>12349</v>
      </c>
    </row>
    <row r="416">
      <c r="A416" s="15">
        <v>457.0</v>
      </c>
      <c r="B416" s="15" t="s">
        <v>13415</v>
      </c>
      <c r="C416" s="15" t="s">
        <v>12353</v>
      </c>
    </row>
    <row r="417">
      <c r="A417" s="15">
        <v>458.0</v>
      </c>
      <c r="B417" s="15" t="s">
        <v>13418</v>
      </c>
      <c r="C417" s="15" t="s">
        <v>12357</v>
      </c>
    </row>
    <row r="418">
      <c r="A418" s="15">
        <v>458.0</v>
      </c>
      <c r="B418" s="15" t="s">
        <v>13421</v>
      </c>
      <c r="C418" s="15" t="s">
        <v>12361</v>
      </c>
    </row>
    <row r="419">
      <c r="A419" s="15">
        <v>459.0</v>
      </c>
      <c r="B419" s="15" t="s">
        <v>13423</v>
      </c>
      <c r="C419" s="15" t="s">
        <v>12365</v>
      </c>
    </row>
    <row r="420">
      <c r="A420" s="15">
        <v>460.0</v>
      </c>
      <c r="B420" s="15" t="s">
        <v>13426</v>
      </c>
      <c r="C420" s="15" t="s">
        <v>12369</v>
      </c>
    </row>
    <row r="421">
      <c r="A421" s="15">
        <v>462.0</v>
      </c>
      <c r="B421" s="15" t="s">
        <v>13429</v>
      </c>
      <c r="C421" s="15" t="s">
        <v>12373</v>
      </c>
    </row>
    <row r="422">
      <c r="A422" s="15">
        <v>462.0</v>
      </c>
      <c r="B422" s="15" t="s">
        <v>13432</v>
      </c>
      <c r="C422" s="15" t="s">
        <v>12377</v>
      </c>
    </row>
    <row r="423">
      <c r="A423" s="15">
        <v>463.0</v>
      </c>
      <c r="B423" s="15" t="s">
        <v>13435</v>
      </c>
      <c r="C423" s="15" t="s">
        <v>12383</v>
      </c>
    </row>
    <row r="424">
      <c r="A424" s="15">
        <v>463.0</v>
      </c>
      <c r="B424" s="15" t="s">
        <v>13437</v>
      </c>
      <c r="C424" s="15" t="s">
        <v>12387</v>
      </c>
    </row>
    <row r="425">
      <c r="A425" s="15">
        <v>464.0</v>
      </c>
      <c r="B425" s="15" t="s">
        <v>13439</v>
      </c>
      <c r="C425" s="15" t="s">
        <v>12391</v>
      </c>
    </row>
    <row r="426">
      <c r="A426" s="15">
        <v>465.0</v>
      </c>
      <c r="B426" s="15" t="s">
        <v>13442</v>
      </c>
      <c r="C426" s="15" t="s">
        <v>12393</v>
      </c>
    </row>
    <row r="427">
      <c r="A427" s="15">
        <v>465.0</v>
      </c>
      <c r="B427" s="15" t="s">
        <v>13445</v>
      </c>
      <c r="C427" s="15" t="s">
        <v>12397</v>
      </c>
    </row>
    <row r="428">
      <c r="A428" s="15">
        <v>466.0</v>
      </c>
      <c r="B428" s="15" t="s">
        <v>13450</v>
      </c>
      <c r="C428" s="15" t="s">
        <v>12400</v>
      </c>
    </row>
    <row r="429">
      <c r="A429" s="15">
        <v>467.0</v>
      </c>
      <c r="B429" s="15" t="s">
        <v>13453</v>
      </c>
      <c r="C429" s="15" t="s">
        <v>12404</v>
      </c>
    </row>
    <row r="430">
      <c r="A430" s="15">
        <v>468.0</v>
      </c>
      <c r="B430" s="15" t="s">
        <v>13456</v>
      </c>
      <c r="C430" s="15" t="s">
        <v>12408</v>
      </c>
    </row>
    <row r="431">
      <c r="A431" s="15">
        <v>469.0</v>
      </c>
      <c r="B431" s="15" t="s">
        <v>13459</v>
      </c>
      <c r="C431" s="15" t="s">
        <v>12412</v>
      </c>
    </row>
    <row r="432">
      <c r="A432" s="15">
        <v>470.0</v>
      </c>
      <c r="B432" s="15" t="s">
        <v>13462</v>
      </c>
      <c r="C432" s="15" t="s">
        <v>12416</v>
      </c>
    </row>
    <row r="433">
      <c r="A433" s="15">
        <v>471.0</v>
      </c>
      <c r="B433" s="15" t="s">
        <v>13465</v>
      </c>
      <c r="C433" s="15" t="s">
        <v>12420</v>
      </c>
    </row>
    <row r="434">
      <c r="A434" s="15">
        <v>471.0</v>
      </c>
      <c r="B434" s="15" t="s">
        <v>13468</v>
      </c>
      <c r="C434" s="15" t="s">
        <v>12424</v>
      </c>
    </row>
    <row r="435">
      <c r="A435" s="15">
        <v>472.0</v>
      </c>
      <c r="B435" s="15" t="s">
        <v>13471</v>
      </c>
      <c r="C435" s="15" t="s">
        <v>12428</v>
      </c>
    </row>
    <row r="436">
      <c r="A436" s="15">
        <v>474.0</v>
      </c>
      <c r="B436" s="15" t="s">
        <v>13474</v>
      </c>
      <c r="C436" s="15" t="s">
        <v>12432</v>
      </c>
    </row>
    <row r="437">
      <c r="A437" s="15">
        <v>475.0</v>
      </c>
      <c r="B437" s="15" t="s">
        <v>13477</v>
      </c>
      <c r="C437" s="15" t="s">
        <v>12436</v>
      </c>
    </row>
    <row r="438">
      <c r="A438" s="15">
        <v>476.0</v>
      </c>
      <c r="B438" s="15" t="s">
        <v>13480</v>
      </c>
      <c r="C438" s="15" t="s">
        <v>12440</v>
      </c>
    </row>
    <row r="439">
      <c r="A439" s="15">
        <v>478.0</v>
      </c>
      <c r="B439" s="15" t="s">
        <v>13483</v>
      </c>
      <c r="C439" s="15" t="s">
        <v>12444</v>
      </c>
    </row>
    <row r="440">
      <c r="A440" s="15">
        <v>478.0</v>
      </c>
      <c r="B440" s="15" t="s">
        <v>13485</v>
      </c>
      <c r="C440" s="15" t="s">
        <v>12446</v>
      </c>
    </row>
    <row r="441">
      <c r="A441" s="15">
        <v>480.0</v>
      </c>
      <c r="B441" s="15" t="s">
        <v>13486</v>
      </c>
      <c r="C441" s="15" t="s">
        <v>12450</v>
      </c>
    </row>
    <row r="442">
      <c r="A442" s="15">
        <v>481.0</v>
      </c>
      <c r="B442" s="15" t="s">
        <v>13489</v>
      </c>
      <c r="C442" s="15" t="s">
        <v>12454</v>
      </c>
    </row>
    <row r="443">
      <c r="A443" s="15">
        <v>481.0</v>
      </c>
      <c r="B443" s="15" t="s">
        <v>13492</v>
      </c>
      <c r="C443" s="15" t="s">
        <v>12456</v>
      </c>
    </row>
    <row r="444">
      <c r="A444" s="15">
        <v>484.0</v>
      </c>
      <c r="B444" s="15" t="s">
        <v>13495</v>
      </c>
      <c r="C444" s="15" t="s">
        <v>12460</v>
      </c>
    </row>
    <row r="445">
      <c r="A445" s="15">
        <v>485.0</v>
      </c>
      <c r="B445" s="15" t="s">
        <v>13498</v>
      </c>
      <c r="C445" s="15" t="s">
        <v>12466</v>
      </c>
    </row>
    <row r="446">
      <c r="A446" s="15">
        <v>485.0</v>
      </c>
      <c r="B446" s="15" t="s">
        <v>13501</v>
      </c>
      <c r="C446" s="15" t="s">
        <v>12470</v>
      </c>
    </row>
    <row r="447">
      <c r="A447" s="15">
        <v>486.0</v>
      </c>
      <c r="B447" s="15" t="s">
        <v>13504</v>
      </c>
      <c r="C447" s="15" t="s">
        <v>12474</v>
      </c>
    </row>
    <row r="448">
      <c r="A448" s="15">
        <v>487.0</v>
      </c>
      <c r="B448" s="15" t="s">
        <v>13507</v>
      </c>
      <c r="C448" s="15" t="s">
        <v>12480</v>
      </c>
    </row>
    <row r="449">
      <c r="A449" s="15">
        <v>488.0</v>
      </c>
      <c r="B449" s="15" t="s">
        <v>13510</v>
      </c>
      <c r="C449" s="15" t="s">
        <v>12478</v>
      </c>
    </row>
    <row r="450">
      <c r="A450" s="15">
        <v>489.0</v>
      </c>
      <c r="B450" s="15" t="s">
        <v>13513</v>
      </c>
      <c r="C450" s="15" t="s">
        <v>12482</v>
      </c>
    </row>
    <row r="451">
      <c r="A451" s="15">
        <v>490.0</v>
      </c>
      <c r="B451" s="15" t="s">
        <v>13516</v>
      </c>
      <c r="C451" s="15" t="s">
        <v>12486</v>
      </c>
    </row>
    <row r="452">
      <c r="A452" s="15">
        <v>491.0</v>
      </c>
      <c r="B452" s="15" t="s">
        <v>13519</v>
      </c>
      <c r="C452" s="15" t="s">
        <v>12488</v>
      </c>
    </row>
    <row r="453">
      <c r="A453" s="15">
        <v>491.0</v>
      </c>
      <c r="B453" s="15" t="s">
        <v>13522</v>
      </c>
      <c r="C453" s="15" t="s">
        <v>12492</v>
      </c>
    </row>
    <row r="454">
      <c r="A454" s="15">
        <v>491.0</v>
      </c>
      <c r="B454" s="15" t="s">
        <v>13525</v>
      </c>
      <c r="C454" s="15" t="s">
        <v>12496</v>
      </c>
    </row>
    <row r="455">
      <c r="A455" s="15">
        <v>491.0</v>
      </c>
      <c r="B455" s="15" t="s">
        <v>13528</v>
      </c>
      <c r="C455" s="15" t="s">
        <v>12500</v>
      </c>
    </row>
    <row r="456">
      <c r="A456" s="15">
        <v>492.0</v>
      </c>
      <c r="B456" s="15" t="s">
        <v>13531</v>
      </c>
      <c r="C456" s="15" t="s">
        <v>12502</v>
      </c>
    </row>
    <row r="457">
      <c r="A457" s="15">
        <v>494.0</v>
      </c>
      <c r="B457" s="15" t="s">
        <v>13532</v>
      </c>
      <c r="C457" s="15" t="s">
        <v>12508</v>
      </c>
    </row>
    <row r="458">
      <c r="A458" s="15">
        <v>495.0</v>
      </c>
      <c r="B458" s="15" t="s">
        <v>13535</v>
      </c>
      <c r="C458" s="15" t="s">
        <v>12512</v>
      </c>
    </row>
    <row r="459">
      <c r="A459" s="15">
        <v>496.0</v>
      </c>
      <c r="B459" s="15" t="s">
        <v>13538</v>
      </c>
      <c r="C459" s="15" t="s">
        <v>12516</v>
      </c>
    </row>
    <row r="460">
      <c r="A460" s="15">
        <v>497.0</v>
      </c>
      <c r="B460" s="15" t="s">
        <v>13541</v>
      </c>
      <c r="C460" s="15" t="s">
        <v>13542</v>
      </c>
    </row>
    <row r="461">
      <c r="A461" s="15">
        <v>497.0</v>
      </c>
      <c r="B461" s="15" t="s">
        <v>13545</v>
      </c>
      <c r="C461" s="15" t="s">
        <v>12526</v>
      </c>
    </row>
    <row r="462">
      <c r="A462" s="15">
        <v>498.0</v>
      </c>
      <c r="B462" s="15" t="s">
        <v>13546</v>
      </c>
      <c r="C462" s="15" t="s">
        <v>12528</v>
      </c>
    </row>
    <row r="463">
      <c r="A463" s="15">
        <v>499.0</v>
      </c>
      <c r="B463" s="15" t="s">
        <v>13549</v>
      </c>
      <c r="C463" s="15" t="s">
        <v>12532</v>
      </c>
    </row>
    <row r="464">
      <c r="A464" s="15">
        <v>500.0</v>
      </c>
      <c r="B464" s="15" t="s">
        <v>13552</v>
      </c>
      <c r="C464" s="15" t="s">
        <v>12536</v>
      </c>
    </row>
    <row r="465">
      <c r="A465" s="15">
        <v>501.0</v>
      </c>
      <c r="B465" s="15" t="s">
        <v>13555</v>
      </c>
      <c r="C465" s="15" t="s">
        <v>12540</v>
      </c>
    </row>
    <row r="466">
      <c r="A466" s="15">
        <v>502.0</v>
      </c>
      <c r="B466" s="15" t="s">
        <v>13557</v>
      </c>
      <c r="C466" s="15" t="s">
        <v>12544</v>
      </c>
    </row>
    <row r="467">
      <c r="A467" s="15">
        <v>503.0</v>
      </c>
      <c r="B467" s="15" t="s">
        <v>13560</v>
      </c>
      <c r="C467" s="15" t="s">
        <v>12548</v>
      </c>
    </row>
    <row r="468">
      <c r="A468" s="15">
        <v>504.0</v>
      </c>
      <c r="B468" s="15" t="s">
        <v>13562</v>
      </c>
      <c r="C468" s="15" t="s">
        <v>12552</v>
      </c>
    </row>
    <row r="469">
      <c r="A469" s="15">
        <v>506.0</v>
      </c>
      <c r="B469" s="15" t="s">
        <v>13565</v>
      </c>
      <c r="C469" s="15" t="s">
        <v>12556</v>
      </c>
    </row>
    <row r="470">
      <c r="A470" s="15">
        <v>507.0</v>
      </c>
      <c r="B470" s="15" t="s">
        <v>13568</v>
      </c>
      <c r="C470" s="15" t="s">
        <v>12560</v>
      </c>
    </row>
    <row r="471">
      <c r="A471" s="15">
        <v>508.0</v>
      </c>
      <c r="B471" s="15" t="s">
        <v>13571</v>
      </c>
      <c r="C471" s="15" t="s">
        <v>12564</v>
      </c>
    </row>
    <row r="472">
      <c r="A472" s="15">
        <v>508.0</v>
      </c>
      <c r="B472" s="15" t="s">
        <v>13574</v>
      </c>
      <c r="C472" s="15" t="s">
        <v>12566</v>
      </c>
    </row>
    <row r="473">
      <c r="A473" s="15">
        <v>509.0</v>
      </c>
      <c r="B473" s="15" t="s">
        <v>13577</v>
      </c>
      <c r="C473" s="15" t="s">
        <v>12570</v>
      </c>
    </row>
    <row r="474">
      <c r="A474" s="15">
        <v>509.0</v>
      </c>
      <c r="B474" s="15" t="s">
        <v>13580</v>
      </c>
      <c r="C474" s="15" t="s">
        <v>12574</v>
      </c>
    </row>
    <row r="475">
      <c r="A475" s="15">
        <v>510.0</v>
      </c>
      <c r="B475" s="15" t="s">
        <v>13583</v>
      </c>
      <c r="C475" s="15" t="s">
        <v>12578</v>
      </c>
    </row>
    <row r="476">
      <c r="A476" s="15">
        <v>511.0</v>
      </c>
      <c r="B476" s="15" t="s">
        <v>13586</v>
      </c>
      <c r="C476" s="15" t="s">
        <v>12581</v>
      </c>
    </row>
    <row r="477">
      <c r="A477" s="15">
        <v>512.0</v>
      </c>
      <c r="B477" s="15" t="s">
        <v>13589</v>
      </c>
      <c r="C477" s="15" t="s">
        <v>13033</v>
      </c>
    </row>
    <row r="478">
      <c r="A478" s="15">
        <v>513.0</v>
      </c>
      <c r="B478" s="15" t="s">
        <v>13594</v>
      </c>
      <c r="C478" s="15" t="s">
        <v>13037</v>
      </c>
    </row>
    <row r="479">
      <c r="A479" s="15">
        <v>514.0</v>
      </c>
      <c r="B479" s="15" t="s">
        <v>13597</v>
      </c>
      <c r="C479" s="15" t="s">
        <v>13041</v>
      </c>
    </row>
    <row r="480">
      <c r="A480" s="15">
        <v>514.0</v>
      </c>
      <c r="B480" s="15" t="s">
        <v>13600</v>
      </c>
      <c r="C480" s="15" t="s">
        <v>13045</v>
      </c>
    </row>
    <row r="481">
      <c r="A481" s="15">
        <v>515.0</v>
      </c>
      <c r="B481" s="15" t="s">
        <v>13603</v>
      </c>
      <c r="C481" s="15" t="s">
        <v>13049</v>
      </c>
    </row>
    <row r="482">
      <c r="A482" s="15">
        <v>515.0</v>
      </c>
      <c r="B482" s="15" t="s">
        <v>13606</v>
      </c>
      <c r="C482" s="15" t="s">
        <v>13053</v>
      </c>
    </row>
    <row r="483">
      <c r="A483" s="15">
        <v>515.0</v>
      </c>
      <c r="B483" s="15" t="s">
        <v>13609</v>
      </c>
      <c r="C483" s="15" t="s">
        <v>13057</v>
      </c>
    </row>
    <row r="484">
      <c r="A484" s="15">
        <v>515.0</v>
      </c>
      <c r="B484" s="15" t="s">
        <v>13610</v>
      </c>
      <c r="C484" s="15" t="s">
        <v>13061</v>
      </c>
    </row>
    <row r="485">
      <c r="A485" s="15">
        <v>515.0</v>
      </c>
      <c r="B485" s="15" t="s">
        <v>13612</v>
      </c>
      <c r="C485" s="15" t="s">
        <v>13065</v>
      </c>
    </row>
    <row r="486">
      <c r="A486" s="15">
        <v>517.0</v>
      </c>
      <c r="B486" s="15" t="s">
        <v>13614</v>
      </c>
      <c r="C486" s="15" t="s">
        <v>13069</v>
      </c>
    </row>
    <row r="487">
      <c r="A487" s="15">
        <v>519.0</v>
      </c>
      <c r="B487" s="15" t="s">
        <v>15658</v>
      </c>
      <c r="C487" s="15" t="s">
        <v>12032</v>
      </c>
    </row>
    <row r="488">
      <c r="A488" s="15">
        <v>520.0</v>
      </c>
      <c r="B488" s="15" t="s">
        <v>13620</v>
      </c>
      <c r="C488" s="15" t="s">
        <v>12035</v>
      </c>
    </row>
    <row r="489">
      <c r="A489" s="15">
        <v>522.0</v>
      </c>
      <c r="B489" s="15" t="s">
        <v>13623</v>
      </c>
      <c r="C489" s="15" t="s">
        <v>12038</v>
      </c>
    </row>
    <row r="490">
      <c r="A490" s="15">
        <v>523.0</v>
      </c>
      <c r="B490" s="15" t="s">
        <v>13626</v>
      </c>
      <c r="C490" s="15" t="s">
        <v>12041</v>
      </c>
    </row>
    <row r="491">
      <c r="A491" s="15">
        <v>524.0</v>
      </c>
      <c r="B491" s="15" t="s">
        <v>13631</v>
      </c>
      <c r="C491" s="15" t="s">
        <v>12045</v>
      </c>
    </row>
    <row r="492">
      <c r="A492" s="15">
        <v>525.0</v>
      </c>
      <c r="B492" s="15" t="s">
        <v>13634</v>
      </c>
      <c r="C492" s="15" t="s">
        <v>12051</v>
      </c>
    </row>
    <row r="493">
      <c r="A493" s="15">
        <v>525.0</v>
      </c>
      <c r="B493" s="15" t="s">
        <v>13637</v>
      </c>
      <c r="C493" s="15" t="s">
        <v>12056</v>
      </c>
    </row>
    <row r="494">
      <c r="A494" s="15">
        <v>526.0</v>
      </c>
      <c r="B494" s="15" t="s">
        <v>13640</v>
      </c>
      <c r="C494" s="15" t="s">
        <v>12062</v>
      </c>
    </row>
    <row r="495">
      <c r="A495" s="15">
        <v>527.0</v>
      </c>
      <c r="B495" s="15" t="s">
        <v>13643</v>
      </c>
      <c r="C495" s="15" t="s">
        <v>12068</v>
      </c>
    </row>
    <row r="496">
      <c r="A496" s="15">
        <v>530.0</v>
      </c>
      <c r="B496" s="15" t="s">
        <v>13646</v>
      </c>
      <c r="C496" s="15" t="s">
        <v>12073</v>
      </c>
    </row>
    <row r="497">
      <c r="A497" s="15">
        <v>531.0</v>
      </c>
      <c r="B497" s="15" t="s">
        <v>13649</v>
      </c>
      <c r="C497" s="15" t="s">
        <v>12078</v>
      </c>
    </row>
    <row r="498">
      <c r="A498" s="15">
        <v>532.0</v>
      </c>
      <c r="B498" s="15" t="s">
        <v>13652</v>
      </c>
      <c r="C498" s="15" t="s">
        <v>12084</v>
      </c>
    </row>
    <row r="499">
      <c r="A499" s="15">
        <v>532.0</v>
      </c>
      <c r="B499" s="15" t="s">
        <v>13655</v>
      </c>
      <c r="C499" s="15" t="s">
        <v>12091</v>
      </c>
    </row>
    <row r="500">
      <c r="A500" s="15">
        <v>533.0</v>
      </c>
      <c r="B500" s="15" t="s">
        <v>13658</v>
      </c>
      <c r="C500" s="15" t="s">
        <v>12097</v>
      </c>
    </row>
    <row r="501">
      <c r="A501" s="15">
        <v>534.0</v>
      </c>
      <c r="B501" s="15" t="s">
        <v>13661</v>
      </c>
      <c r="C501" s="15" t="s">
        <v>12100</v>
      </c>
    </row>
    <row r="502">
      <c r="A502" s="15">
        <v>536.0</v>
      </c>
      <c r="B502" s="15" t="s">
        <v>13662</v>
      </c>
      <c r="C502" s="15" t="s">
        <v>12104</v>
      </c>
    </row>
    <row r="503">
      <c r="A503" s="15">
        <v>537.0</v>
      </c>
      <c r="B503" s="15" t="s">
        <v>13665</v>
      </c>
      <c r="C503" s="15" t="s">
        <v>12107</v>
      </c>
    </row>
    <row r="504">
      <c r="A504" s="15">
        <v>539.0</v>
      </c>
      <c r="B504" s="15" t="s">
        <v>13668</v>
      </c>
      <c r="C504" s="15" t="s">
        <v>12111</v>
      </c>
    </row>
    <row r="505">
      <c r="A505" s="15">
        <v>539.0</v>
      </c>
      <c r="B505" s="15" t="s">
        <v>13670</v>
      </c>
      <c r="C505" s="15" t="s">
        <v>12115</v>
      </c>
    </row>
    <row r="506">
      <c r="A506" s="15">
        <v>540.0</v>
      </c>
      <c r="B506" s="15" t="s">
        <v>13672</v>
      </c>
      <c r="C506" s="15" t="s">
        <v>12119</v>
      </c>
    </row>
    <row r="507">
      <c r="A507" s="15">
        <v>540.0</v>
      </c>
      <c r="B507" s="15" t="s">
        <v>13675</v>
      </c>
      <c r="C507" s="15" t="s">
        <v>12123</v>
      </c>
    </row>
    <row r="508">
      <c r="A508" s="15">
        <v>541.0</v>
      </c>
      <c r="B508" s="15" t="s">
        <v>13678</v>
      </c>
      <c r="C508" s="15" t="s">
        <v>12127</v>
      </c>
    </row>
    <row r="509">
      <c r="A509" s="15">
        <v>541.0</v>
      </c>
      <c r="B509" s="15" t="s">
        <v>13681</v>
      </c>
      <c r="C509" s="15" t="s">
        <v>12131</v>
      </c>
    </row>
    <row r="510">
      <c r="A510" s="15">
        <v>542.0</v>
      </c>
      <c r="B510" s="15" t="s">
        <v>13687</v>
      </c>
      <c r="C510" s="15" t="s">
        <v>12135</v>
      </c>
    </row>
    <row r="511">
      <c r="A511" s="15">
        <v>543.0</v>
      </c>
      <c r="B511" s="15" t="s">
        <v>13690</v>
      </c>
      <c r="C511" s="15" t="s">
        <v>12138</v>
      </c>
    </row>
    <row r="512">
      <c r="A512" s="15">
        <v>543.0</v>
      </c>
      <c r="B512" s="15" t="s">
        <v>13692</v>
      </c>
      <c r="C512" s="15" t="s">
        <v>12142</v>
      </c>
    </row>
    <row r="513">
      <c r="A513" s="15">
        <v>544.0</v>
      </c>
      <c r="B513" s="15" t="s">
        <v>13695</v>
      </c>
      <c r="C513" s="15" t="s">
        <v>12146</v>
      </c>
    </row>
    <row r="514">
      <c r="A514" s="15">
        <v>544.0</v>
      </c>
      <c r="B514" s="15" t="s">
        <v>13696</v>
      </c>
      <c r="C514" s="15" t="s">
        <v>12152</v>
      </c>
    </row>
    <row r="515">
      <c r="A515" s="15">
        <v>546.0</v>
      </c>
      <c r="B515" s="15" t="s">
        <v>13705</v>
      </c>
      <c r="C515" s="15" t="s">
        <v>12156</v>
      </c>
    </row>
    <row r="516">
      <c r="A516" s="15">
        <v>546.0</v>
      </c>
      <c r="B516" s="15" t="s">
        <v>13708</v>
      </c>
      <c r="C516" s="15" t="s">
        <v>12158</v>
      </c>
    </row>
    <row r="517">
      <c r="A517" s="15">
        <v>546.0</v>
      </c>
      <c r="B517" s="15" t="s">
        <v>13711</v>
      </c>
      <c r="C517" s="15" t="s">
        <v>12160</v>
      </c>
    </row>
    <row r="518">
      <c r="A518" s="15">
        <v>548.0</v>
      </c>
      <c r="B518" s="15" t="s">
        <v>13714</v>
      </c>
      <c r="C518" s="15" t="s">
        <v>12162</v>
      </c>
    </row>
    <row r="519">
      <c r="A519" s="15">
        <v>549.0</v>
      </c>
      <c r="B519" s="15" t="s">
        <v>13716</v>
      </c>
      <c r="C519" s="15" t="s">
        <v>12680</v>
      </c>
    </row>
    <row r="520">
      <c r="A520" s="15">
        <v>549.0</v>
      </c>
      <c r="B520" s="15" t="s">
        <v>13719</v>
      </c>
      <c r="C520" s="15" t="s">
        <v>12170</v>
      </c>
    </row>
    <row r="521">
      <c r="A521" s="15">
        <v>550.0</v>
      </c>
      <c r="B521" s="15" t="s">
        <v>13722</v>
      </c>
      <c r="C521" s="15" t="s">
        <v>13723</v>
      </c>
    </row>
    <row r="522">
      <c r="A522" s="15">
        <v>550.0</v>
      </c>
      <c r="B522" s="15" t="s">
        <v>13726</v>
      </c>
      <c r="C522" s="15" t="s">
        <v>12178</v>
      </c>
    </row>
    <row r="523">
      <c r="A523" s="15">
        <v>551.0</v>
      </c>
      <c r="B523" s="15" t="s">
        <v>13729</v>
      </c>
      <c r="C523" s="15" t="s">
        <v>12180</v>
      </c>
    </row>
    <row r="524">
      <c r="A524" s="15">
        <v>553.0</v>
      </c>
      <c r="B524" s="15" t="s">
        <v>13732</v>
      </c>
      <c r="C524" s="15" t="s">
        <v>12192</v>
      </c>
    </row>
    <row r="525">
      <c r="A525" s="15">
        <v>555.0</v>
      </c>
      <c r="B525" s="15" t="s">
        <v>13735</v>
      </c>
      <c r="C525" s="15" t="s">
        <v>12196</v>
      </c>
    </row>
    <row r="526">
      <c r="A526" s="15">
        <v>555.0</v>
      </c>
      <c r="B526" s="15" t="s">
        <v>13737</v>
      </c>
      <c r="C526" s="15" t="s">
        <v>12200</v>
      </c>
    </row>
    <row r="527">
      <c r="A527" s="15">
        <v>555.0</v>
      </c>
      <c r="B527" s="15" t="s">
        <v>13740</v>
      </c>
      <c r="C527" s="15" t="s">
        <v>12204</v>
      </c>
    </row>
    <row r="528">
      <c r="A528" s="15">
        <v>556.0</v>
      </c>
      <c r="B528" s="15" t="s">
        <v>13742</v>
      </c>
      <c r="C528" s="15" t="s">
        <v>12206</v>
      </c>
    </row>
    <row r="529">
      <c r="A529" s="15">
        <v>557.0</v>
      </c>
      <c r="B529" s="15" t="s">
        <v>13747</v>
      </c>
      <c r="C529" s="15" t="s">
        <v>12210</v>
      </c>
    </row>
    <row r="530">
      <c r="A530" s="15">
        <v>558.0</v>
      </c>
      <c r="B530" s="15" t="s">
        <v>13750</v>
      </c>
      <c r="C530" s="15" t="s">
        <v>12214</v>
      </c>
    </row>
    <row r="531">
      <c r="A531" s="15">
        <v>558.0</v>
      </c>
      <c r="B531" s="15" t="s">
        <v>13753</v>
      </c>
      <c r="C531" s="15" t="s">
        <v>12218</v>
      </c>
    </row>
    <row r="532">
      <c r="A532" s="15">
        <v>560.0</v>
      </c>
      <c r="B532" s="15" t="s">
        <v>13756</v>
      </c>
      <c r="C532" s="15" t="s">
        <v>12222</v>
      </c>
    </row>
    <row r="533">
      <c r="A533" s="15">
        <v>560.0</v>
      </c>
      <c r="B533" s="15" t="s">
        <v>13757</v>
      </c>
      <c r="C533" s="15" t="s">
        <v>12226</v>
      </c>
    </row>
    <row r="534">
      <c r="A534" s="15">
        <v>561.0</v>
      </c>
      <c r="B534" s="15" t="s">
        <v>13760</v>
      </c>
      <c r="C534" s="15" t="s">
        <v>12230</v>
      </c>
    </row>
    <row r="535">
      <c r="A535" s="15">
        <v>562.0</v>
      </c>
      <c r="B535" s="15" t="s">
        <v>13763</v>
      </c>
      <c r="C535" s="15" t="s">
        <v>12234</v>
      </c>
    </row>
    <row r="536">
      <c r="A536" s="15">
        <v>563.0</v>
      </c>
      <c r="B536" s="15" t="s">
        <v>13765</v>
      </c>
      <c r="C536" s="15" t="s">
        <v>12238</v>
      </c>
    </row>
    <row r="537">
      <c r="A537" s="15">
        <v>563.0</v>
      </c>
      <c r="B537" s="15" t="s">
        <v>13768</v>
      </c>
      <c r="C537" s="15" t="s">
        <v>12242</v>
      </c>
    </row>
    <row r="538">
      <c r="A538" s="15">
        <v>563.0</v>
      </c>
      <c r="B538" s="15" t="s">
        <v>13771</v>
      </c>
      <c r="C538" s="15" t="s">
        <v>12246</v>
      </c>
    </row>
    <row r="539">
      <c r="A539" s="15">
        <v>565.0</v>
      </c>
      <c r="B539" s="15" t="s">
        <v>13774</v>
      </c>
      <c r="C539" s="15" t="s">
        <v>12250</v>
      </c>
    </row>
    <row r="540">
      <c r="A540" s="15">
        <v>566.0</v>
      </c>
      <c r="B540" s="15" t="s">
        <v>13775</v>
      </c>
      <c r="C540" s="15" t="s">
        <v>12254</v>
      </c>
    </row>
    <row r="541">
      <c r="A541" s="15">
        <v>567.0</v>
      </c>
      <c r="B541" s="15" t="s">
        <v>13778</v>
      </c>
      <c r="C541" s="15" t="s">
        <v>13779</v>
      </c>
    </row>
    <row r="542">
      <c r="A542" s="15">
        <v>568.0</v>
      </c>
      <c r="B542" s="15" t="s">
        <v>13782</v>
      </c>
      <c r="C542" s="15" t="s">
        <v>12262</v>
      </c>
    </row>
    <row r="543">
      <c r="A543" s="15">
        <v>569.0</v>
      </c>
      <c r="B543" s="15" t="s">
        <v>13785</v>
      </c>
      <c r="C543" s="15" t="s">
        <v>12266</v>
      </c>
    </row>
    <row r="544">
      <c r="A544" s="15">
        <v>569.0</v>
      </c>
      <c r="B544" s="15" t="s">
        <v>13788</v>
      </c>
      <c r="C544" s="15" t="s">
        <v>12270</v>
      </c>
    </row>
    <row r="545">
      <c r="A545" s="15">
        <v>570.0</v>
      </c>
      <c r="B545" s="15" t="s">
        <v>13791</v>
      </c>
      <c r="C545" s="15" t="s">
        <v>12272</v>
      </c>
    </row>
    <row r="546">
      <c r="A546" s="15">
        <v>570.0</v>
      </c>
      <c r="B546" s="15" t="s">
        <v>13794</v>
      </c>
      <c r="C546" s="15" t="s">
        <v>12274</v>
      </c>
    </row>
    <row r="547">
      <c r="A547" s="15">
        <v>572.0</v>
      </c>
      <c r="B547" s="15" t="s">
        <v>13797</v>
      </c>
      <c r="C547" s="15" t="s">
        <v>12276</v>
      </c>
    </row>
    <row r="548">
      <c r="A548" s="15">
        <v>572.0</v>
      </c>
      <c r="B548" s="15" t="s">
        <v>13800</v>
      </c>
      <c r="C548" s="15" t="s">
        <v>12278</v>
      </c>
    </row>
    <row r="549">
      <c r="A549" s="15">
        <v>573.0</v>
      </c>
      <c r="B549" s="15" t="s">
        <v>13803</v>
      </c>
      <c r="C549" s="15" t="s">
        <v>12281</v>
      </c>
    </row>
    <row r="550">
      <c r="A550" s="15">
        <v>573.0</v>
      </c>
      <c r="B550" s="15" t="s">
        <v>13806</v>
      </c>
      <c r="C550" s="15" t="s">
        <v>12285</v>
      </c>
    </row>
    <row r="551">
      <c r="A551" s="15">
        <v>575.0</v>
      </c>
      <c r="B551" s="15" t="s">
        <v>13809</v>
      </c>
      <c r="C551" s="15" t="s">
        <v>12784</v>
      </c>
    </row>
    <row r="552">
      <c r="A552" s="15">
        <v>576.0</v>
      </c>
      <c r="B552" s="15" t="s">
        <v>13812</v>
      </c>
      <c r="C552" s="15" t="s">
        <v>12291</v>
      </c>
    </row>
    <row r="553">
      <c r="A553" s="15">
        <v>577.0</v>
      </c>
      <c r="B553" s="15" t="s">
        <v>13815</v>
      </c>
      <c r="C553" s="15" t="s">
        <v>15659</v>
      </c>
    </row>
    <row r="554">
      <c r="A554" s="15">
        <v>577.0</v>
      </c>
      <c r="B554" s="15" t="s">
        <v>13818</v>
      </c>
      <c r="C554" s="15" t="s">
        <v>12299</v>
      </c>
    </row>
    <row r="555">
      <c r="A555" s="15">
        <v>577.0</v>
      </c>
      <c r="B555" s="15" t="s">
        <v>13821</v>
      </c>
      <c r="C555" s="15" t="s">
        <v>12303</v>
      </c>
    </row>
    <row r="556">
      <c r="A556" s="15">
        <v>580.0</v>
      </c>
      <c r="B556" s="15" t="s">
        <v>13824</v>
      </c>
      <c r="C556" s="15" t="s">
        <v>12307</v>
      </c>
    </row>
    <row r="557">
      <c r="A557" s="15">
        <v>580.0</v>
      </c>
      <c r="B557" s="15" t="s">
        <v>13827</v>
      </c>
      <c r="C557" s="15" t="s">
        <v>12311</v>
      </c>
    </row>
    <row r="558">
      <c r="A558" s="15">
        <v>582.0</v>
      </c>
      <c r="B558" s="15" t="s">
        <v>13830</v>
      </c>
      <c r="C558" s="15" t="s">
        <v>12313</v>
      </c>
    </row>
    <row r="559">
      <c r="A559" s="15">
        <v>582.0</v>
      </c>
      <c r="B559" s="15" t="s">
        <v>13833</v>
      </c>
      <c r="C559" s="15" t="s">
        <v>12315</v>
      </c>
    </row>
    <row r="560">
      <c r="A560" s="15">
        <v>589.0</v>
      </c>
      <c r="B560" s="15" t="s">
        <v>13836</v>
      </c>
      <c r="C560" s="15" t="s">
        <v>12317</v>
      </c>
    </row>
    <row r="561">
      <c r="A561" s="15">
        <v>590.0</v>
      </c>
      <c r="B561" s="15" t="s">
        <v>13839</v>
      </c>
      <c r="C561" s="15" t="s">
        <v>12321</v>
      </c>
    </row>
    <row r="562">
      <c r="A562" s="15">
        <v>590.0</v>
      </c>
      <c r="B562" s="15" t="s">
        <v>13842</v>
      </c>
      <c r="C562" s="15" t="s">
        <v>12323</v>
      </c>
    </row>
    <row r="563">
      <c r="A563" s="15">
        <v>591.0</v>
      </c>
      <c r="B563" s="15" t="s">
        <v>13845</v>
      </c>
      <c r="C563" s="15" t="s">
        <v>12325</v>
      </c>
    </row>
    <row r="564">
      <c r="A564" s="15">
        <v>592.0</v>
      </c>
      <c r="B564" s="15" t="s">
        <v>13847</v>
      </c>
      <c r="C564" s="15" t="s">
        <v>12330</v>
      </c>
    </row>
    <row r="565">
      <c r="A565" s="15">
        <v>593.0</v>
      </c>
      <c r="B565" s="15" t="s">
        <v>13850</v>
      </c>
      <c r="C565" s="15" t="s">
        <v>12332</v>
      </c>
    </row>
    <row r="566">
      <c r="A566" s="15">
        <v>594.0</v>
      </c>
      <c r="B566" s="15" t="s">
        <v>13852</v>
      </c>
      <c r="C566" s="15" t="s">
        <v>12334</v>
      </c>
    </row>
    <row r="567">
      <c r="A567" s="15">
        <v>596.0</v>
      </c>
      <c r="B567" s="15" t="s">
        <v>13854</v>
      </c>
      <c r="C567" s="15" t="s">
        <v>12338</v>
      </c>
    </row>
    <row r="568">
      <c r="A568" s="15">
        <v>597.0</v>
      </c>
      <c r="B568" s="15" t="s">
        <v>13856</v>
      </c>
      <c r="C568" s="15" t="s">
        <v>12340</v>
      </c>
    </row>
    <row r="569">
      <c r="A569" s="15">
        <v>597.0</v>
      </c>
      <c r="B569" s="15" t="s">
        <v>13859</v>
      </c>
      <c r="C569" s="15" t="s">
        <v>12342</v>
      </c>
    </row>
    <row r="570">
      <c r="A570" s="15">
        <v>598.0</v>
      </c>
      <c r="B570" s="15" t="s">
        <v>13862</v>
      </c>
      <c r="C570" s="15" t="s">
        <v>12344</v>
      </c>
    </row>
    <row r="571">
      <c r="A571" s="15">
        <v>598.0</v>
      </c>
      <c r="B571" s="15" t="s">
        <v>13865</v>
      </c>
      <c r="C571" s="15" t="s">
        <v>12346</v>
      </c>
    </row>
    <row r="572">
      <c r="A572" s="15">
        <v>598.0</v>
      </c>
      <c r="B572" s="15" t="s">
        <v>13867</v>
      </c>
      <c r="C572" s="15" t="s">
        <v>12349</v>
      </c>
    </row>
    <row r="573">
      <c r="A573" s="15">
        <v>600.0</v>
      </c>
      <c r="B573" s="15" t="s">
        <v>13870</v>
      </c>
      <c r="C573" s="15" t="s">
        <v>12353</v>
      </c>
    </row>
    <row r="574">
      <c r="A574" s="15">
        <v>600.0</v>
      </c>
      <c r="B574" s="15" t="s">
        <v>13873</v>
      </c>
      <c r="C574" s="15" t="s">
        <v>12357</v>
      </c>
    </row>
    <row r="575">
      <c r="A575" s="15">
        <v>601.0</v>
      </c>
      <c r="B575" s="15" t="s">
        <v>13876</v>
      </c>
      <c r="C575" s="15" t="s">
        <v>12361</v>
      </c>
    </row>
    <row r="576">
      <c r="A576" s="15">
        <v>602.0</v>
      </c>
      <c r="B576" s="15" t="s">
        <v>13879</v>
      </c>
      <c r="C576" s="15" t="s">
        <v>12365</v>
      </c>
    </row>
    <row r="577">
      <c r="A577" s="15">
        <v>603.0</v>
      </c>
      <c r="B577" s="15" t="s">
        <v>13882</v>
      </c>
      <c r="C577" s="15" t="s">
        <v>12369</v>
      </c>
    </row>
    <row r="578">
      <c r="A578" s="15">
        <v>604.0</v>
      </c>
      <c r="B578" s="15" t="s">
        <v>13885</v>
      </c>
      <c r="C578" s="15" t="s">
        <v>12373</v>
      </c>
    </row>
    <row r="579">
      <c r="A579" s="15">
        <v>604.0</v>
      </c>
      <c r="B579" s="15" t="s">
        <v>13888</v>
      </c>
      <c r="C579" s="15" t="s">
        <v>12377</v>
      </c>
    </row>
    <row r="580">
      <c r="A580" s="15">
        <v>605.0</v>
      </c>
      <c r="B580" s="15" t="s">
        <v>13891</v>
      </c>
      <c r="C580" s="15" t="s">
        <v>12383</v>
      </c>
    </row>
    <row r="581">
      <c r="A581" s="15">
        <v>605.0</v>
      </c>
      <c r="B581" s="15" t="s">
        <v>13894</v>
      </c>
      <c r="C581" s="15" t="s">
        <v>12387</v>
      </c>
    </row>
    <row r="582">
      <c r="A582" s="15">
        <v>606.0</v>
      </c>
      <c r="B582" s="15" t="s">
        <v>13897</v>
      </c>
      <c r="C582" s="15" t="s">
        <v>12391</v>
      </c>
    </row>
    <row r="583">
      <c r="A583" s="15">
        <v>607.0</v>
      </c>
      <c r="B583" s="15" t="s">
        <v>13900</v>
      </c>
      <c r="C583" s="15" t="s">
        <v>12393</v>
      </c>
    </row>
    <row r="584">
      <c r="A584" s="15">
        <v>607.0</v>
      </c>
      <c r="B584" s="15" t="s">
        <v>13903</v>
      </c>
      <c r="C584" s="15" t="s">
        <v>12397</v>
      </c>
    </row>
    <row r="585">
      <c r="A585" s="15">
        <v>608.0</v>
      </c>
      <c r="B585" s="15" t="s">
        <v>13906</v>
      </c>
      <c r="C585" s="15" t="s">
        <v>12400</v>
      </c>
    </row>
    <row r="586">
      <c r="A586" s="15">
        <v>611.0</v>
      </c>
      <c r="B586" s="15" t="s">
        <v>13909</v>
      </c>
      <c r="C586" s="15" t="s">
        <v>12404</v>
      </c>
    </row>
    <row r="587">
      <c r="A587" s="15">
        <v>612.0</v>
      </c>
      <c r="B587" s="15" t="s">
        <v>13911</v>
      </c>
      <c r="C587" s="15" t="s">
        <v>12408</v>
      </c>
    </row>
    <row r="588">
      <c r="A588" s="15">
        <v>612.0</v>
      </c>
      <c r="B588" s="15" t="s">
        <v>13914</v>
      </c>
      <c r="C588" s="15" t="s">
        <v>12412</v>
      </c>
    </row>
    <row r="589">
      <c r="A589" s="15">
        <v>613.0</v>
      </c>
      <c r="B589" s="15" t="s">
        <v>13917</v>
      </c>
      <c r="C589" s="15" t="s">
        <v>12416</v>
      </c>
    </row>
    <row r="590">
      <c r="A590" s="15">
        <v>613.0</v>
      </c>
      <c r="B590" s="15" t="s">
        <v>13920</v>
      </c>
      <c r="C590" s="15" t="s">
        <v>12420</v>
      </c>
    </row>
    <row r="591">
      <c r="A591" s="15">
        <v>614.0</v>
      </c>
      <c r="B591" s="15" t="s">
        <v>13923</v>
      </c>
      <c r="C591" s="15" t="s">
        <v>12424</v>
      </c>
    </row>
    <row r="592">
      <c r="A592" s="15">
        <v>615.0</v>
      </c>
      <c r="B592" s="15" t="s">
        <v>13926</v>
      </c>
      <c r="C592" s="15" t="s">
        <v>12428</v>
      </c>
    </row>
    <row r="593">
      <c r="A593" s="15">
        <v>615.0</v>
      </c>
      <c r="B593" s="15" t="s">
        <v>13929</v>
      </c>
      <c r="C593" s="15" t="s">
        <v>12432</v>
      </c>
    </row>
    <row r="594">
      <c r="A594" s="15">
        <v>616.0</v>
      </c>
      <c r="B594" s="15" t="s">
        <v>13932</v>
      </c>
      <c r="C594" s="15" t="s">
        <v>12436</v>
      </c>
    </row>
    <row r="595">
      <c r="A595" s="15">
        <v>617.0</v>
      </c>
      <c r="B595" s="15" t="s">
        <v>4155</v>
      </c>
      <c r="C595" s="15" t="s">
        <v>12480</v>
      </c>
    </row>
    <row r="596">
      <c r="A596" s="15">
        <v>618.0</v>
      </c>
      <c r="B596" s="15" t="s">
        <v>13937</v>
      </c>
      <c r="C596" s="15" t="s">
        <v>12444</v>
      </c>
    </row>
    <row r="597">
      <c r="A597" s="15">
        <v>619.0</v>
      </c>
      <c r="B597" s="15" t="s">
        <v>13940</v>
      </c>
      <c r="C597" s="15" t="s">
        <v>12446</v>
      </c>
    </row>
    <row r="598">
      <c r="A598" s="15">
        <v>620.0</v>
      </c>
      <c r="B598" s="15" t="s">
        <v>13943</v>
      </c>
      <c r="C598" s="15" t="s">
        <v>12450</v>
      </c>
    </row>
    <row r="599">
      <c r="A599" s="15">
        <v>620.0</v>
      </c>
      <c r="B599" s="15" t="s">
        <v>13946</v>
      </c>
      <c r="C599" s="15" t="s">
        <v>12454</v>
      </c>
    </row>
    <row r="600">
      <c r="A600" s="15">
        <v>621.0</v>
      </c>
      <c r="B600" s="15" t="s">
        <v>13948</v>
      </c>
      <c r="C600" s="15" t="s">
        <v>12456</v>
      </c>
    </row>
    <row r="601">
      <c r="A601" s="15">
        <v>621.0</v>
      </c>
      <c r="B601" s="15" t="s">
        <v>13951</v>
      </c>
      <c r="C601" s="15" t="s">
        <v>12460</v>
      </c>
    </row>
    <row r="602">
      <c r="A602" s="15">
        <v>623.0</v>
      </c>
      <c r="B602" s="15" t="s">
        <v>13954</v>
      </c>
      <c r="C602" s="15" t="s">
        <v>12466</v>
      </c>
    </row>
    <row r="603">
      <c r="A603" s="15">
        <v>623.0</v>
      </c>
      <c r="B603" s="15" t="s">
        <v>13956</v>
      </c>
      <c r="C603" s="15" t="s">
        <v>12470</v>
      </c>
    </row>
    <row r="604">
      <c r="A604" s="15">
        <v>625.0</v>
      </c>
      <c r="B604" s="15" t="s">
        <v>13959</v>
      </c>
      <c r="C604" s="15" t="s">
        <v>12474</v>
      </c>
    </row>
    <row r="605">
      <c r="A605" s="15">
        <v>625.0</v>
      </c>
      <c r="B605" s="15" t="s">
        <v>13962</v>
      </c>
      <c r="C605" s="15" t="s">
        <v>12480</v>
      </c>
    </row>
    <row r="606">
      <c r="A606" s="15">
        <v>625.0</v>
      </c>
      <c r="B606" s="15" t="s">
        <v>13965</v>
      </c>
      <c r="C606" s="15" t="s">
        <v>12478</v>
      </c>
    </row>
    <row r="607">
      <c r="A607" s="15">
        <v>625.0</v>
      </c>
      <c r="B607" s="15" t="s">
        <v>13968</v>
      </c>
      <c r="C607" s="15" t="s">
        <v>12482</v>
      </c>
    </row>
    <row r="608">
      <c r="A608" s="15">
        <v>626.0</v>
      </c>
      <c r="B608" s="15" t="s">
        <v>13971</v>
      </c>
      <c r="C608" s="15" t="s">
        <v>12486</v>
      </c>
    </row>
    <row r="609">
      <c r="A609" s="15">
        <v>626.0</v>
      </c>
      <c r="B609" s="15" t="s">
        <v>13974</v>
      </c>
      <c r="C609" s="15" t="s">
        <v>12488</v>
      </c>
    </row>
    <row r="610">
      <c r="A610" s="15">
        <v>627.0</v>
      </c>
      <c r="B610" s="15" t="s">
        <v>13977</v>
      </c>
      <c r="C610" s="15" t="s">
        <v>12492</v>
      </c>
    </row>
    <row r="611">
      <c r="A611" s="15">
        <v>628.0</v>
      </c>
      <c r="B611" s="15" t="s">
        <v>13978</v>
      </c>
      <c r="C611" s="15" t="s">
        <v>12496</v>
      </c>
    </row>
    <row r="612">
      <c r="A612" s="15">
        <v>629.0</v>
      </c>
      <c r="B612" s="15" t="s">
        <v>13993</v>
      </c>
      <c r="C612" s="15" t="s">
        <v>15660</v>
      </c>
    </row>
    <row r="613">
      <c r="A613" s="15">
        <v>629.0</v>
      </c>
      <c r="B613" s="15" t="s">
        <v>13981</v>
      </c>
      <c r="C613" s="15" t="s">
        <v>12502</v>
      </c>
    </row>
    <row r="614">
      <c r="A614" s="15">
        <v>630.0</v>
      </c>
      <c r="B614" s="15" t="s">
        <v>13984</v>
      </c>
      <c r="C614" s="15" t="s">
        <v>12508</v>
      </c>
    </row>
    <row r="615">
      <c r="A615" s="15">
        <v>631.0</v>
      </c>
      <c r="B615" s="15" t="s">
        <v>13987</v>
      </c>
      <c r="C615" s="15" t="s">
        <v>12512</v>
      </c>
    </row>
    <row r="616">
      <c r="A616" s="15">
        <v>631.0</v>
      </c>
      <c r="B616" s="15" t="s">
        <v>13990</v>
      </c>
      <c r="C616" s="15" t="s">
        <v>12516</v>
      </c>
    </row>
    <row r="617">
      <c r="A617" s="15">
        <v>632.0</v>
      </c>
      <c r="B617" s="15" t="s">
        <v>13996</v>
      </c>
      <c r="C617" s="15" t="s">
        <v>12520</v>
      </c>
    </row>
    <row r="618">
      <c r="A618" s="15">
        <v>632.0</v>
      </c>
      <c r="B618" s="15" t="s">
        <v>13999</v>
      </c>
      <c r="C618" s="15" t="s">
        <v>12526</v>
      </c>
    </row>
    <row r="619">
      <c r="A619" s="15">
        <v>633.0</v>
      </c>
      <c r="B619" s="15" t="s">
        <v>14002</v>
      </c>
      <c r="C619" s="15" t="s">
        <v>12528</v>
      </c>
    </row>
    <row r="620">
      <c r="A620" s="15">
        <v>634.0</v>
      </c>
      <c r="B620" s="15" t="s">
        <v>14005</v>
      </c>
      <c r="C620" s="15" t="s">
        <v>12532</v>
      </c>
    </row>
    <row r="621">
      <c r="A621" s="15">
        <v>635.0</v>
      </c>
      <c r="B621" s="15" t="s">
        <v>14008</v>
      </c>
      <c r="C621" s="15" t="s">
        <v>12536</v>
      </c>
    </row>
    <row r="622">
      <c r="A622" s="15">
        <v>635.0</v>
      </c>
      <c r="B622" s="15" t="s">
        <v>14009</v>
      </c>
      <c r="C622" s="15" t="s">
        <v>12540</v>
      </c>
    </row>
    <row r="623">
      <c r="A623" s="15">
        <v>636.0</v>
      </c>
      <c r="B623" s="15" t="s">
        <v>14012</v>
      </c>
      <c r="C623" s="15" t="s">
        <v>12544</v>
      </c>
    </row>
    <row r="624">
      <c r="A624" s="15">
        <v>636.0</v>
      </c>
      <c r="B624" s="15" t="s">
        <v>14015</v>
      </c>
      <c r="C624" s="15" t="s">
        <v>15661</v>
      </c>
    </row>
    <row r="625">
      <c r="A625" s="15">
        <v>636.0</v>
      </c>
      <c r="B625" s="15" t="s">
        <v>14020</v>
      </c>
      <c r="C625" s="15" t="s">
        <v>12552</v>
      </c>
    </row>
    <row r="626">
      <c r="A626" s="15">
        <v>637.0</v>
      </c>
      <c r="B626" s="15" t="s">
        <v>14023</v>
      </c>
      <c r="C626" s="15" t="s">
        <v>12556</v>
      </c>
    </row>
    <row r="627">
      <c r="A627" s="15">
        <v>638.0</v>
      </c>
      <c r="B627" s="15" t="s">
        <v>14026</v>
      </c>
      <c r="C627" s="15" t="s">
        <v>12560</v>
      </c>
    </row>
    <row r="628">
      <c r="A628" s="15">
        <v>639.0</v>
      </c>
      <c r="B628" s="15" t="s">
        <v>14029</v>
      </c>
      <c r="C628" s="15" t="s">
        <v>12564</v>
      </c>
    </row>
    <row r="629">
      <c r="A629" s="15">
        <v>640.0</v>
      </c>
      <c r="B629" s="15" t="s">
        <v>14032</v>
      </c>
      <c r="C629" s="15" t="s">
        <v>12566</v>
      </c>
    </row>
    <row r="630">
      <c r="A630" s="15">
        <v>640.0</v>
      </c>
      <c r="B630" s="15" t="s">
        <v>14035</v>
      </c>
      <c r="C630" s="15" t="s">
        <v>12570</v>
      </c>
    </row>
    <row r="631">
      <c r="A631" s="15">
        <v>641.0</v>
      </c>
      <c r="B631" s="15" t="s">
        <v>14037</v>
      </c>
      <c r="C631" s="15" t="s">
        <v>12574</v>
      </c>
    </row>
    <row r="632">
      <c r="A632" s="15">
        <v>641.0</v>
      </c>
      <c r="B632" s="15" t="s">
        <v>14040</v>
      </c>
      <c r="C632" s="15" t="s">
        <v>12578</v>
      </c>
    </row>
    <row r="633">
      <c r="A633" s="15">
        <v>645.0</v>
      </c>
      <c r="B633" s="15" t="s">
        <v>14043</v>
      </c>
      <c r="C633" s="15" t="s">
        <v>12581</v>
      </c>
    </row>
    <row r="634">
      <c r="A634" s="15">
        <v>645.0</v>
      </c>
      <c r="B634" s="15" t="s">
        <v>14046</v>
      </c>
      <c r="C634" s="15" t="s">
        <v>13033</v>
      </c>
    </row>
    <row r="635">
      <c r="A635" s="15">
        <v>645.0</v>
      </c>
      <c r="B635" s="15" t="s">
        <v>14049</v>
      </c>
      <c r="C635" s="15" t="s">
        <v>13037</v>
      </c>
    </row>
    <row r="636">
      <c r="A636" s="15">
        <v>647.0</v>
      </c>
      <c r="B636" s="15" t="s">
        <v>14054</v>
      </c>
      <c r="C636" s="15" t="s">
        <v>13041</v>
      </c>
    </row>
    <row r="637">
      <c r="A637" s="15">
        <v>648.0</v>
      </c>
      <c r="B637" s="15" t="s">
        <v>14057</v>
      </c>
      <c r="C637" s="15" t="s">
        <v>13045</v>
      </c>
    </row>
    <row r="638">
      <c r="A638" s="15">
        <v>649.0</v>
      </c>
      <c r="B638" s="15" t="s">
        <v>14060</v>
      </c>
      <c r="C638" s="15" t="s">
        <v>13049</v>
      </c>
    </row>
    <row r="639">
      <c r="A639" s="15">
        <v>650.0</v>
      </c>
      <c r="B639" s="15" t="s">
        <v>14063</v>
      </c>
      <c r="C639" s="15" t="s">
        <v>13053</v>
      </c>
    </row>
    <row r="640">
      <c r="A640" s="15">
        <v>650.0</v>
      </c>
      <c r="B640" s="15" t="s">
        <v>14068</v>
      </c>
      <c r="C640" s="15" t="s">
        <v>13057</v>
      </c>
    </row>
    <row r="641">
      <c r="A641" s="15">
        <v>653.0</v>
      </c>
      <c r="B641" s="15" t="s">
        <v>14071</v>
      </c>
      <c r="C641" s="15" t="s">
        <v>13061</v>
      </c>
    </row>
    <row r="642">
      <c r="A642" s="15">
        <v>655.0</v>
      </c>
      <c r="B642" s="15" t="s">
        <v>14074</v>
      </c>
      <c r="C642" s="15" t="s">
        <v>13065</v>
      </c>
    </row>
    <row r="643">
      <c r="A643" s="15">
        <v>655.0</v>
      </c>
      <c r="B643" s="15" t="s">
        <v>14076</v>
      </c>
      <c r="C643" s="15" t="s">
        <v>13069</v>
      </c>
    </row>
    <row r="644">
      <c r="A644" s="15">
        <v>656.0</v>
      </c>
      <c r="B644" s="15" t="s">
        <v>14078</v>
      </c>
      <c r="C644" s="15" t="s">
        <v>13073</v>
      </c>
    </row>
    <row r="645">
      <c r="A645" s="15">
        <v>656.0</v>
      </c>
      <c r="B645" s="15" t="s">
        <v>14081</v>
      </c>
      <c r="C645" s="15" t="s">
        <v>13077</v>
      </c>
    </row>
    <row r="646">
      <c r="A646" s="15">
        <v>660.0</v>
      </c>
      <c r="B646" s="15" t="s">
        <v>14084</v>
      </c>
      <c r="C646" s="15" t="s">
        <v>13081</v>
      </c>
    </row>
    <row r="647">
      <c r="A647" s="15">
        <v>660.0</v>
      </c>
      <c r="B647" s="15" t="s">
        <v>14087</v>
      </c>
      <c r="C647" s="15" t="s">
        <v>13085</v>
      </c>
    </row>
    <row r="648">
      <c r="A648" s="15">
        <v>661.0</v>
      </c>
      <c r="B648" s="15" t="s">
        <v>14090</v>
      </c>
      <c r="C648" s="15" t="s">
        <v>13087</v>
      </c>
    </row>
    <row r="649">
      <c r="A649" s="15">
        <v>661.0</v>
      </c>
      <c r="B649" s="15" t="s">
        <v>14093</v>
      </c>
      <c r="C649" s="15" t="s">
        <v>13091</v>
      </c>
    </row>
    <row r="650">
      <c r="A650" s="15">
        <v>662.0</v>
      </c>
      <c r="B650" s="15" t="s">
        <v>14096</v>
      </c>
      <c r="C650" s="15" t="s">
        <v>13095</v>
      </c>
    </row>
    <row r="651">
      <c r="A651" s="15">
        <v>662.0</v>
      </c>
      <c r="B651" s="15" t="s">
        <v>14099</v>
      </c>
      <c r="C651" s="15" t="s">
        <v>13099</v>
      </c>
    </row>
    <row r="652">
      <c r="A652" s="15">
        <v>663.0</v>
      </c>
      <c r="B652" s="15" t="s">
        <v>14102</v>
      </c>
      <c r="C652" s="15" t="s">
        <v>13103</v>
      </c>
    </row>
    <row r="653">
      <c r="A653" s="15">
        <v>663.0</v>
      </c>
      <c r="B653" s="15" t="s">
        <v>14105</v>
      </c>
      <c r="C653" s="15" t="s">
        <v>13105</v>
      </c>
    </row>
    <row r="654">
      <c r="A654" s="15">
        <v>664.0</v>
      </c>
      <c r="B654" s="15" t="s">
        <v>14108</v>
      </c>
      <c r="C654" s="15" t="s">
        <v>13109</v>
      </c>
    </row>
    <row r="655">
      <c r="A655" s="15">
        <v>667.0</v>
      </c>
      <c r="B655" s="15" t="s">
        <v>14111</v>
      </c>
      <c r="C655" s="15" t="s">
        <v>13113</v>
      </c>
    </row>
    <row r="656">
      <c r="A656" s="15">
        <v>667.0</v>
      </c>
      <c r="B656" s="15" t="s">
        <v>14114</v>
      </c>
      <c r="C656" s="15" t="s">
        <v>13116</v>
      </c>
    </row>
    <row r="657">
      <c r="A657" s="15">
        <v>668.0</v>
      </c>
      <c r="B657" s="15" t="s">
        <v>14116</v>
      </c>
      <c r="C657" s="15" t="s">
        <v>13120</v>
      </c>
    </row>
    <row r="658">
      <c r="A658" s="15">
        <v>668.0</v>
      </c>
      <c r="B658" s="15" t="s">
        <v>14119</v>
      </c>
      <c r="C658" s="15" t="s">
        <v>13124</v>
      </c>
    </row>
    <row r="659">
      <c r="A659" s="15">
        <v>671.0</v>
      </c>
      <c r="B659" s="15" t="s">
        <v>14122</v>
      </c>
      <c r="C659" s="15" t="s">
        <v>13128</v>
      </c>
    </row>
    <row r="660">
      <c r="A660" s="15">
        <v>671.0</v>
      </c>
      <c r="B660" s="15" t="s">
        <v>14125</v>
      </c>
      <c r="C660" s="15" t="s">
        <v>13132</v>
      </c>
    </row>
    <row r="661">
      <c r="A661" s="15">
        <v>672.0</v>
      </c>
      <c r="B661" s="15" t="s">
        <v>14129</v>
      </c>
      <c r="C661" s="15" t="s">
        <v>13136</v>
      </c>
    </row>
    <row r="662">
      <c r="A662" s="15">
        <v>672.0</v>
      </c>
      <c r="B662" s="15" t="s">
        <v>14132</v>
      </c>
      <c r="C662" s="15" t="s">
        <v>13140</v>
      </c>
    </row>
    <row r="663">
      <c r="A663" s="15">
        <v>673.0</v>
      </c>
      <c r="B663" s="15" t="s">
        <v>14135</v>
      </c>
      <c r="C663" s="15" t="s">
        <v>13144</v>
      </c>
    </row>
    <row r="664">
      <c r="A664" s="15">
        <v>675.0</v>
      </c>
      <c r="B664" s="15" t="s">
        <v>14138</v>
      </c>
      <c r="C664" s="15" t="s">
        <v>13148</v>
      </c>
    </row>
    <row r="665">
      <c r="A665" s="15">
        <v>675.0</v>
      </c>
      <c r="B665" s="15" t="s">
        <v>14141</v>
      </c>
      <c r="C665" s="15" t="s">
        <v>13151</v>
      </c>
    </row>
    <row r="666">
      <c r="A666" s="15">
        <v>676.0</v>
      </c>
      <c r="B666" s="15" t="s">
        <v>14144</v>
      </c>
      <c r="C666" s="15" t="s">
        <v>13155</v>
      </c>
    </row>
    <row r="667">
      <c r="A667" s="15">
        <v>677.0</v>
      </c>
      <c r="B667" s="15" t="s">
        <v>14147</v>
      </c>
      <c r="C667" s="15" t="s">
        <v>13161</v>
      </c>
    </row>
    <row r="668">
      <c r="A668" s="15">
        <v>678.0</v>
      </c>
      <c r="B668" s="15" t="s">
        <v>14150</v>
      </c>
      <c r="C668" s="15" t="s">
        <v>14151</v>
      </c>
    </row>
    <row r="669">
      <c r="A669" s="15">
        <v>678.0</v>
      </c>
      <c r="B669" s="15" t="s">
        <v>14154</v>
      </c>
      <c r="C669" s="15" t="s">
        <v>14155</v>
      </c>
    </row>
    <row r="670">
      <c r="A670" s="15">
        <v>679.0</v>
      </c>
      <c r="B670" s="15" t="s">
        <v>14158</v>
      </c>
      <c r="C670" s="15" t="s">
        <v>14159</v>
      </c>
    </row>
    <row r="671">
      <c r="A671" s="15">
        <v>680.0</v>
      </c>
      <c r="B671" s="15" t="s">
        <v>14160</v>
      </c>
      <c r="C671" s="15" t="s">
        <v>14161</v>
      </c>
    </row>
    <row r="672">
      <c r="A672" s="15">
        <v>680.0</v>
      </c>
      <c r="B672" s="15" t="s">
        <v>14164</v>
      </c>
      <c r="C672" s="15" t="s">
        <v>14165</v>
      </c>
    </row>
    <row r="673">
      <c r="A673" s="15">
        <v>682.0</v>
      </c>
      <c r="B673" s="15" t="s">
        <v>14168</v>
      </c>
      <c r="C673" s="15" t="s">
        <v>14169</v>
      </c>
    </row>
    <row r="674">
      <c r="A674" s="15">
        <v>689.0</v>
      </c>
      <c r="B674" s="15" t="s">
        <v>14172</v>
      </c>
      <c r="C674" s="15" t="s">
        <v>12032</v>
      </c>
    </row>
    <row r="675">
      <c r="A675" s="15">
        <v>689.0</v>
      </c>
      <c r="B675" s="15" t="s">
        <v>14129</v>
      </c>
      <c r="C675" s="15" t="s">
        <v>12035</v>
      </c>
    </row>
    <row r="676">
      <c r="A676" s="15">
        <v>689.0</v>
      </c>
      <c r="B676" s="15" t="s">
        <v>14175</v>
      </c>
      <c r="C676" s="15" t="s">
        <v>12038</v>
      </c>
    </row>
    <row r="677">
      <c r="A677" s="15">
        <v>690.0</v>
      </c>
      <c r="B677" s="15" t="s">
        <v>14178</v>
      </c>
      <c r="C677" s="15" t="s">
        <v>12041</v>
      </c>
    </row>
    <row r="678">
      <c r="A678" s="15">
        <v>691.0</v>
      </c>
      <c r="B678" s="15" t="s">
        <v>13504</v>
      </c>
      <c r="C678" s="15" t="s">
        <v>12045</v>
      </c>
    </row>
    <row r="679">
      <c r="A679" s="15">
        <v>691.0</v>
      </c>
      <c r="B679" s="15" t="s">
        <v>14179</v>
      </c>
      <c r="C679" s="15" t="s">
        <v>12051</v>
      </c>
    </row>
    <row r="680">
      <c r="A680" s="15">
        <v>692.0</v>
      </c>
      <c r="B680" s="15" t="s">
        <v>14182</v>
      </c>
      <c r="C680" s="15" t="s">
        <v>12056</v>
      </c>
    </row>
    <row r="681">
      <c r="A681" s="15">
        <v>694.0</v>
      </c>
      <c r="B681" s="15" t="s">
        <v>14185</v>
      </c>
      <c r="C681" s="15" t="s">
        <v>12062</v>
      </c>
    </row>
    <row r="682">
      <c r="A682" s="15">
        <v>694.0</v>
      </c>
      <c r="B682" s="15" t="s">
        <v>14186</v>
      </c>
      <c r="C682" s="15" t="s">
        <v>12068</v>
      </c>
    </row>
    <row r="683">
      <c r="A683" s="15">
        <v>694.0</v>
      </c>
      <c r="B683" s="15" t="s">
        <v>14187</v>
      </c>
      <c r="C683" s="15" t="s">
        <v>12073</v>
      </c>
    </row>
    <row r="684">
      <c r="A684" s="15">
        <v>695.0</v>
      </c>
      <c r="B684" s="15" t="s">
        <v>14188</v>
      </c>
      <c r="C684" s="15" t="s">
        <v>12078</v>
      </c>
    </row>
    <row r="685">
      <c r="A685" s="15">
        <v>695.0</v>
      </c>
      <c r="B685" s="15" t="s">
        <v>14191</v>
      </c>
      <c r="C685" s="15" t="s">
        <v>12084</v>
      </c>
    </row>
    <row r="686">
      <c r="A686" s="15">
        <v>695.0</v>
      </c>
      <c r="B686" s="15" t="s">
        <v>14194</v>
      </c>
      <c r="C686" s="15" t="s">
        <v>12091</v>
      </c>
    </row>
    <row r="687">
      <c r="A687" s="15">
        <v>696.0</v>
      </c>
      <c r="B687" s="15" t="s">
        <v>14197</v>
      </c>
      <c r="C687" s="15" t="s">
        <v>12097</v>
      </c>
    </row>
    <row r="688">
      <c r="A688" s="15">
        <v>697.0</v>
      </c>
      <c r="B688" s="15" t="s">
        <v>14200</v>
      </c>
      <c r="C688" s="15" t="s">
        <v>12100</v>
      </c>
    </row>
    <row r="689">
      <c r="A689" s="15">
        <v>697.0</v>
      </c>
      <c r="B689" s="15" t="s">
        <v>14203</v>
      </c>
      <c r="C689" s="15" t="s">
        <v>12104</v>
      </c>
    </row>
    <row r="690">
      <c r="A690" s="15">
        <v>697.0</v>
      </c>
      <c r="B690" s="15" t="s">
        <v>14206</v>
      </c>
      <c r="C690" s="15" t="s">
        <v>12107</v>
      </c>
    </row>
    <row r="691">
      <c r="A691" s="15">
        <v>698.0</v>
      </c>
      <c r="B691" s="15" t="s">
        <v>14209</v>
      </c>
      <c r="C691" s="15" t="s">
        <v>12111</v>
      </c>
    </row>
    <row r="692">
      <c r="A692" s="15">
        <v>698.0</v>
      </c>
      <c r="B692" s="15" t="s">
        <v>14212</v>
      </c>
      <c r="C692" s="15" t="s">
        <v>12115</v>
      </c>
    </row>
    <row r="693">
      <c r="A693" s="15">
        <v>698.0</v>
      </c>
      <c r="B693" s="15" t="s">
        <v>14215</v>
      </c>
      <c r="C693" s="15" t="s">
        <v>12119</v>
      </c>
    </row>
    <row r="694">
      <c r="A694" s="15">
        <v>698.0</v>
      </c>
      <c r="B694" s="15" t="s">
        <v>14218</v>
      </c>
      <c r="C694" s="15" t="s">
        <v>12123</v>
      </c>
    </row>
    <row r="695">
      <c r="A695" s="15">
        <v>699.0</v>
      </c>
      <c r="B695" s="15" t="s">
        <v>14221</v>
      </c>
      <c r="C695" s="15" t="s">
        <v>12127</v>
      </c>
    </row>
    <row r="696">
      <c r="A696" s="15">
        <v>699.0</v>
      </c>
      <c r="B696" s="15" t="s">
        <v>14224</v>
      </c>
      <c r="C696" s="15" t="s">
        <v>12131</v>
      </c>
    </row>
    <row r="697">
      <c r="A697" s="15">
        <v>700.0</v>
      </c>
      <c r="B697" s="15" t="s">
        <v>14227</v>
      </c>
      <c r="C697" s="15" t="s">
        <v>12135</v>
      </c>
    </row>
    <row r="698">
      <c r="A698" s="15">
        <v>700.0</v>
      </c>
      <c r="B698" s="15" t="s">
        <v>14232</v>
      </c>
      <c r="C698" s="15" t="s">
        <v>12138</v>
      </c>
    </row>
    <row r="699">
      <c r="A699" s="15">
        <v>700.0</v>
      </c>
      <c r="B699" s="15" t="s">
        <v>14235</v>
      </c>
      <c r="C699" s="15" t="s">
        <v>12142</v>
      </c>
    </row>
    <row r="700">
      <c r="A700" s="15">
        <v>700.0</v>
      </c>
      <c r="B700" s="15" t="s">
        <v>14238</v>
      </c>
      <c r="C700" s="15" t="s">
        <v>12146</v>
      </c>
    </row>
    <row r="701">
      <c r="A701" s="15">
        <v>700.0</v>
      </c>
      <c r="B701" s="15" t="s">
        <v>14241</v>
      </c>
      <c r="C701" s="15" t="s">
        <v>12152</v>
      </c>
    </row>
    <row r="702">
      <c r="A702" s="15">
        <v>700.0</v>
      </c>
      <c r="B702" s="15" t="s">
        <v>14244</v>
      </c>
      <c r="C702" s="15" t="s">
        <v>12156</v>
      </c>
    </row>
    <row r="703">
      <c r="A703" s="15">
        <v>700.0</v>
      </c>
      <c r="B703" s="15" t="s">
        <v>14247</v>
      </c>
      <c r="C703" s="15" t="s">
        <v>12158</v>
      </c>
    </row>
    <row r="704">
      <c r="A704" s="15">
        <v>700.0</v>
      </c>
      <c r="B704" s="15" t="s">
        <v>14250</v>
      </c>
      <c r="C704" s="15" t="s">
        <v>12160</v>
      </c>
    </row>
    <row r="705">
      <c r="A705" s="15">
        <v>701.0</v>
      </c>
      <c r="B705" s="15" t="s">
        <v>14253</v>
      </c>
      <c r="C705" s="15" t="s">
        <v>12162</v>
      </c>
    </row>
    <row r="706">
      <c r="A706" s="15">
        <v>701.0</v>
      </c>
      <c r="B706" s="15" t="s">
        <v>14256</v>
      </c>
      <c r="C706" s="15" t="s">
        <v>12680</v>
      </c>
    </row>
    <row r="707">
      <c r="A707" s="15">
        <v>701.0</v>
      </c>
      <c r="B707" s="15" t="s">
        <v>4866</v>
      </c>
      <c r="C707" s="15" t="s">
        <v>12170</v>
      </c>
    </row>
    <row r="708">
      <c r="A708" s="15">
        <v>701.0</v>
      </c>
      <c r="B708" s="15" t="s">
        <v>14261</v>
      </c>
      <c r="C708" s="15" t="s">
        <v>12174</v>
      </c>
    </row>
    <row r="709">
      <c r="A709" s="15">
        <v>701.0</v>
      </c>
      <c r="B709" s="15" t="s">
        <v>14266</v>
      </c>
      <c r="C709" s="15" t="s">
        <v>12178</v>
      </c>
    </row>
    <row r="710">
      <c r="A710" s="15">
        <v>701.0</v>
      </c>
      <c r="B710" s="15" t="s">
        <v>14269</v>
      </c>
      <c r="C710" s="15" t="s">
        <v>12180</v>
      </c>
    </row>
    <row r="711">
      <c r="A711" s="15">
        <v>701.0</v>
      </c>
      <c r="B711" s="15" t="s">
        <v>14272</v>
      </c>
      <c r="C711" s="15" t="s">
        <v>12192</v>
      </c>
    </row>
    <row r="712">
      <c r="A712" s="15">
        <v>702.0</v>
      </c>
      <c r="B712" s="15" t="s">
        <v>14277</v>
      </c>
      <c r="C712" s="15" t="s">
        <v>12196</v>
      </c>
    </row>
    <row r="713">
      <c r="A713" s="15">
        <v>702.0</v>
      </c>
      <c r="B713" s="15" t="s">
        <v>14280</v>
      </c>
      <c r="C713" s="15" t="s">
        <v>12200</v>
      </c>
    </row>
    <row r="714">
      <c r="A714" s="15">
        <v>702.0</v>
      </c>
      <c r="B714" s="15" t="s">
        <v>14283</v>
      </c>
      <c r="C714" s="15" t="s">
        <v>12204</v>
      </c>
    </row>
    <row r="715">
      <c r="A715" s="15">
        <v>702.0</v>
      </c>
      <c r="B715" s="15" t="s">
        <v>14286</v>
      </c>
      <c r="C715" s="15" t="s">
        <v>12206</v>
      </c>
    </row>
    <row r="716">
      <c r="A716" s="15">
        <v>702.0</v>
      </c>
      <c r="B716" s="15" t="s">
        <v>14313</v>
      </c>
      <c r="C716" s="15" t="s">
        <v>12210</v>
      </c>
    </row>
    <row r="717">
      <c r="A717" s="15">
        <v>703.0</v>
      </c>
      <c r="B717" s="15" t="s">
        <v>14316</v>
      </c>
      <c r="C717" s="15" t="s">
        <v>14317</v>
      </c>
    </row>
    <row r="718">
      <c r="A718" s="15">
        <v>703.0</v>
      </c>
      <c r="B718" s="15" t="s">
        <v>14322</v>
      </c>
      <c r="C718" s="15" t="s">
        <v>14323</v>
      </c>
    </row>
    <row r="719">
      <c r="A719" s="47">
        <v>704.0</v>
      </c>
      <c r="B719" s="47" t="s">
        <v>14358</v>
      </c>
      <c r="C719" s="47" t="s">
        <v>12222</v>
      </c>
      <c r="E719" s="47"/>
      <c r="F719" s="47"/>
      <c r="G719" s="47"/>
      <c r="H719" s="47"/>
    </row>
    <row r="720">
      <c r="A720" s="47">
        <v>705.0</v>
      </c>
      <c r="B720" s="47" t="s">
        <v>14361</v>
      </c>
      <c r="C720" s="47" t="s">
        <v>14362</v>
      </c>
      <c r="E720" s="47"/>
      <c r="F720" s="47"/>
      <c r="G720" s="47"/>
      <c r="H720" s="47"/>
    </row>
    <row r="721">
      <c r="A721" s="15">
        <v>707.0</v>
      </c>
      <c r="B721" s="15" t="s">
        <v>14364</v>
      </c>
      <c r="C721" s="15" t="s">
        <v>12226</v>
      </c>
    </row>
    <row r="722">
      <c r="A722" s="15">
        <v>707.0</v>
      </c>
      <c r="B722" s="15" t="s">
        <v>14367</v>
      </c>
      <c r="C722" s="15" t="s">
        <v>12230</v>
      </c>
    </row>
    <row r="723">
      <c r="A723" s="15">
        <v>708.0</v>
      </c>
      <c r="B723" s="15" t="s">
        <v>14370</v>
      </c>
      <c r="C723" s="15" t="s">
        <v>12234</v>
      </c>
    </row>
    <row r="724">
      <c r="A724" s="15">
        <v>708.0</v>
      </c>
      <c r="B724" s="15" t="s">
        <v>14373</v>
      </c>
      <c r="C724" s="15" t="s">
        <v>12238</v>
      </c>
    </row>
    <row r="725">
      <c r="A725" s="15">
        <v>709.0</v>
      </c>
      <c r="B725" s="15" t="s">
        <v>14374</v>
      </c>
      <c r="C725" s="15" t="s">
        <v>12242</v>
      </c>
    </row>
    <row r="726">
      <c r="A726" s="15">
        <v>710.0</v>
      </c>
      <c r="B726" s="15" t="s">
        <v>14377</v>
      </c>
      <c r="C726" s="15" t="s">
        <v>12246</v>
      </c>
    </row>
    <row r="727">
      <c r="A727" s="15">
        <v>710.0</v>
      </c>
      <c r="B727" s="15" t="s">
        <v>14378</v>
      </c>
      <c r="C727" s="15" t="s">
        <v>12250</v>
      </c>
    </row>
    <row r="728">
      <c r="A728" s="15">
        <v>710.0</v>
      </c>
      <c r="B728" s="15" t="s">
        <v>14381</v>
      </c>
      <c r="C728" s="15" t="s">
        <v>12254</v>
      </c>
    </row>
    <row r="729">
      <c r="A729" s="15">
        <v>711.0</v>
      </c>
      <c r="B729" s="15" t="s">
        <v>14382</v>
      </c>
      <c r="C729" s="15" t="s">
        <v>12258</v>
      </c>
    </row>
    <row r="730">
      <c r="A730" s="15">
        <v>711.0</v>
      </c>
      <c r="B730" s="15" t="s">
        <v>14385</v>
      </c>
      <c r="C730" s="15" t="s">
        <v>12262</v>
      </c>
    </row>
    <row r="731">
      <c r="A731" s="15">
        <v>711.0</v>
      </c>
      <c r="B731" s="15" t="s">
        <v>14386</v>
      </c>
      <c r="C731" s="15" t="s">
        <v>12266</v>
      </c>
    </row>
    <row r="732">
      <c r="A732" s="15">
        <v>711.0</v>
      </c>
      <c r="B732" s="15" t="s">
        <v>14389</v>
      </c>
      <c r="C732" s="15" t="s">
        <v>12270</v>
      </c>
    </row>
    <row r="733">
      <c r="A733" s="15">
        <v>712.0</v>
      </c>
      <c r="B733" s="15" t="s">
        <v>14392</v>
      </c>
      <c r="C733" s="15" t="s">
        <v>12272</v>
      </c>
    </row>
    <row r="734">
      <c r="A734" s="15">
        <v>714.0</v>
      </c>
      <c r="B734" s="15" t="s">
        <v>14395</v>
      </c>
      <c r="C734" s="15" t="s">
        <v>12274</v>
      </c>
    </row>
    <row r="735">
      <c r="A735" s="15">
        <v>715.0</v>
      </c>
      <c r="B735" s="15" t="s">
        <v>14398</v>
      </c>
      <c r="C735" s="15" t="s">
        <v>12276</v>
      </c>
    </row>
    <row r="736">
      <c r="A736" s="15">
        <v>715.0</v>
      </c>
      <c r="B736" s="15" t="s">
        <v>14401</v>
      </c>
      <c r="C736" s="15" t="s">
        <v>12278</v>
      </c>
    </row>
    <row r="737">
      <c r="A737" s="15">
        <v>716.0</v>
      </c>
      <c r="B737" s="15" t="s">
        <v>14404</v>
      </c>
      <c r="C737" s="15" t="s">
        <v>12281</v>
      </c>
    </row>
    <row r="738">
      <c r="A738" s="15">
        <v>717.0</v>
      </c>
      <c r="B738" s="15" t="s">
        <v>14407</v>
      </c>
      <c r="C738" s="15" t="s">
        <v>12285</v>
      </c>
    </row>
    <row r="739">
      <c r="A739" s="15">
        <v>717.0</v>
      </c>
      <c r="B739" s="15" t="s">
        <v>14410</v>
      </c>
      <c r="C739" s="15" t="s">
        <v>12784</v>
      </c>
    </row>
    <row r="740">
      <c r="A740" s="15">
        <v>719.0</v>
      </c>
      <c r="B740" s="15" t="s">
        <v>14413</v>
      </c>
      <c r="C740" s="15" t="s">
        <v>12291</v>
      </c>
    </row>
    <row r="741">
      <c r="A741" s="15">
        <v>719.0</v>
      </c>
      <c r="B741" s="15" t="s">
        <v>14416</v>
      </c>
      <c r="C741" s="15" t="s">
        <v>12293</v>
      </c>
    </row>
    <row r="742">
      <c r="A742" s="15">
        <v>720.0</v>
      </c>
      <c r="B742" s="15" t="s">
        <v>14418</v>
      </c>
      <c r="C742" s="15" t="s">
        <v>12299</v>
      </c>
    </row>
    <row r="743">
      <c r="A743" s="15">
        <v>720.0</v>
      </c>
      <c r="B743" s="15" t="s">
        <v>14421</v>
      </c>
      <c r="C743" s="15" t="s">
        <v>12303</v>
      </c>
    </row>
    <row r="744">
      <c r="A744" s="15">
        <v>722.0</v>
      </c>
      <c r="B744" s="15" t="s">
        <v>14424</v>
      </c>
      <c r="C744" s="15" t="s">
        <v>12307</v>
      </c>
    </row>
    <row r="745">
      <c r="A745" s="15">
        <v>723.0</v>
      </c>
      <c r="B745" s="15" t="s">
        <v>14426</v>
      </c>
      <c r="C745" s="15" t="s">
        <v>12311</v>
      </c>
    </row>
    <row r="746">
      <c r="A746" s="15">
        <v>724.0</v>
      </c>
      <c r="B746" s="15" t="s">
        <v>14429</v>
      </c>
      <c r="C746" s="15" t="s">
        <v>12313</v>
      </c>
    </row>
    <row r="747">
      <c r="A747" s="15">
        <v>724.0</v>
      </c>
      <c r="B747" s="15" t="s">
        <v>14430</v>
      </c>
      <c r="C747" s="15" t="s">
        <v>12315</v>
      </c>
    </row>
    <row r="748">
      <c r="A748" s="15">
        <v>727.0</v>
      </c>
      <c r="B748" s="15" t="s">
        <v>14432</v>
      </c>
      <c r="C748" s="15" t="s">
        <v>12317</v>
      </c>
    </row>
    <row r="749">
      <c r="A749" s="15">
        <v>729.0</v>
      </c>
      <c r="B749" s="15" t="s">
        <v>14435</v>
      </c>
      <c r="C749" s="15" t="s">
        <v>12321</v>
      </c>
    </row>
    <row r="750">
      <c r="A750" s="15">
        <v>729.0</v>
      </c>
      <c r="B750" s="15" t="s">
        <v>14438</v>
      </c>
      <c r="C750" s="15" t="s">
        <v>12323</v>
      </c>
    </row>
    <row r="751">
      <c r="A751" s="15">
        <v>729.0</v>
      </c>
      <c r="B751" s="15" t="s">
        <v>14440</v>
      </c>
      <c r="C751" s="15" t="s">
        <v>12325</v>
      </c>
    </row>
    <row r="752">
      <c r="A752" s="15">
        <v>729.0</v>
      </c>
      <c r="B752" s="15" t="s">
        <v>14443</v>
      </c>
      <c r="C752" s="15" t="s">
        <v>12330</v>
      </c>
    </row>
    <row r="753">
      <c r="A753" s="15">
        <v>731.0</v>
      </c>
      <c r="B753" s="15" t="s">
        <v>14446</v>
      </c>
      <c r="C753" s="15" t="s">
        <v>12332</v>
      </c>
    </row>
    <row r="754">
      <c r="A754" s="15">
        <v>731.0</v>
      </c>
      <c r="B754" s="15" t="s">
        <v>14449</v>
      </c>
      <c r="C754" s="15" t="s">
        <v>12334</v>
      </c>
    </row>
    <row r="755">
      <c r="A755" s="15">
        <v>731.0</v>
      </c>
      <c r="B755" s="15" t="s">
        <v>14452</v>
      </c>
      <c r="C755" s="15" t="s">
        <v>12338</v>
      </c>
    </row>
    <row r="756">
      <c r="A756" s="15">
        <v>732.0</v>
      </c>
      <c r="B756" s="15" t="s">
        <v>14455</v>
      </c>
      <c r="C756" s="15" t="s">
        <v>12340</v>
      </c>
    </row>
    <row r="757">
      <c r="A757" s="15">
        <v>734.0</v>
      </c>
      <c r="B757" s="15" t="s">
        <v>14458</v>
      </c>
      <c r="C757" s="15" t="s">
        <v>12342</v>
      </c>
    </row>
    <row r="758">
      <c r="A758" s="15">
        <v>735.0</v>
      </c>
      <c r="B758" s="15" t="s">
        <v>14461</v>
      </c>
      <c r="C758" s="15" t="s">
        <v>12344</v>
      </c>
    </row>
    <row r="759">
      <c r="A759" s="15">
        <v>735.0</v>
      </c>
      <c r="B759" s="15" t="s">
        <v>14464</v>
      </c>
      <c r="C759" s="15" t="s">
        <v>12346</v>
      </c>
    </row>
    <row r="760">
      <c r="A760" s="15">
        <v>736.0</v>
      </c>
      <c r="B760" s="15" t="s">
        <v>14467</v>
      </c>
      <c r="C760" s="15" t="s">
        <v>12349</v>
      </c>
    </row>
    <row r="761">
      <c r="A761" s="15">
        <v>736.0</v>
      </c>
      <c r="B761" s="15" t="s">
        <v>14470</v>
      </c>
      <c r="C761" s="15" t="s">
        <v>12353</v>
      </c>
    </row>
    <row r="762">
      <c r="A762" s="15">
        <v>736.0</v>
      </c>
      <c r="B762" s="15" t="s">
        <v>14473</v>
      </c>
      <c r="C762" s="15" t="s">
        <v>12357</v>
      </c>
    </row>
    <row r="763">
      <c r="A763" s="15">
        <v>738.0</v>
      </c>
      <c r="B763" s="15" t="s">
        <v>14476</v>
      </c>
      <c r="C763" s="15" t="s">
        <v>12361</v>
      </c>
    </row>
    <row r="764">
      <c r="A764" s="15">
        <v>739.0</v>
      </c>
      <c r="B764" s="15" t="s">
        <v>14479</v>
      </c>
      <c r="C764" s="15" t="s">
        <v>14480</v>
      </c>
    </row>
    <row r="765">
      <c r="A765" s="15">
        <v>739.0</v>
      </c>
      <c r="B765" s="15" t="s">
        <v>14483</v>
      </c>
      <c r="C765" s="15" t="s">
        <v>12369</v>
      </c>
    </row>
    <row r="766">
      <c r="A766" s="15">
        <v>739.0</v>
      </c>
      <c r="B766" s="15" t="s">
        <v>14486</v>
      </c>
      <c r="C766" s="15" t="s">
        <v>12373</v>
      </c>
    </row>
    <row r="767">
      <c r="A767" s="15">
        <v>740.0</v>
      </c>
      <c r="B767" s="15" t="s">
        <v>14489</v>
      </c>
      <c r="C767" s="15" t="s">
        <v>12377</v>
      </c>
    </row>
    <row r="768">
      <c r="A768" s="15">
        <v>740.0</v>
      </c>
      <c r="B768" s="15" t="s">
        <v>14492</v>
      </c>
      <c r="C768" s="15" t="s">
        <v>12383</v>
      </c>
    </row>
    <row r="769">
      <c r="A769" s="15">
        <v>741.0</v>
      </c>
      <c r="B769" s="15" t="s">
        <v>14495</v>
      </c>
      <c r="C769" s="15" t="s">
        <v>12387</v>
      </c>
    </row>
    <row r="770">
      <c r="A770" s="15">
        <v>741.0</v>
      </c>
      <c r="B770" s="15" t="s">
        <v>14498</v>
      </c>
      <c r="C770" s="15" t="s">
        <v>12391</v>
      </c>
    </row>
    <row r="771">
      <c r="A771" s="15">
        <v>742.0</v>
      </c>
      <c r="B771" s="15" t="s">
        <v>14501</v>
      </c>
      <c r="C771" s="15" t="s">
        <v>12393</v>
      </c>
    </row>
    <row r="772">
      <c r="A772" s="15">
        <v>743.0</v>
      </c>
      <c r="B772" s="15" t="s">
        <v>14505</v>
      </c>
      <c r="C772" s="15" t="s">
        <v>12397</v>
      </c>
    </row>
    <row r="773">
      <c r="A773" s="15">
        <v>743.0</v>
      </c>
      <c r="B773" s="15" t="s">
        <v>14508</v>
      </c>
      <c r="C773" s="15" t="s">
        <v>12400</v>
      </c>
    </row>
    <row r="774">
      <c r="A774" s="15">
        <v>744.0</v>
      </c>
      <c r="B774" s="15" t="s">
        <v>14511</v>
      </c>
      <c r="C774" s="15" t="s">
        <v>12404</v>
      </c>
    </row>
    <row r="775">
      <c r="A775" s="15">
        <v>745.0</v>
      </c>
      <c r="B775" s="15" t="s">
        <v>14514</v>
      </c>
      <c r="C775" s="15" t="s">
        <v>12408</v>
      </c>
    </row>
    <row r="776">
      <c r="A776" s="15">
        <v>745.0</v>
      </c>
      <c r="B776" s="15" t="s">
        <v>14517</v>
      </c>
      <c r="C776" s="15" t="s">
        <v>12412</v>
      </c>
    </row>
    <row r="777">
      <c r="A777" s="15">
        <v>746.0</v>
      </c>
      <c r="B777" s="15" t="s">
        <v>14520</v>
      </c>
      <c r="C777" s="15" t="s">
        <v>12416</v>
      </c>
    </row>
    <row r="778">
      <c r="A778" s="15">
        <v>747.0</v>
      </c>
      <c r="B778" s="15" t="s">
        <v>14523</v>
      </c>
      <c r="C778" s="15" t="s">
        <v>12420</v>
      </c>
    </row>
    <row r="779">
      <c r="A779" s="15">
        <v>747.0</v>
      </c>
      <c r="B779" s="15" t="s">
        <v>14526</v>
      </c>
      <c r="C779" s="15" t="s">
        <v>12424</v>
      </c>
    </row>
    <row r="780">
      <c r="A780" s="15">
        <v>748.0</v>
      </c>
      <c r="B780" s="15" t="s">
        <v>14529</v>
      </c>
      <c r="C780" s="15" t="s">
        <v>12428</v>
      </c>
    </row>
    <row r="781">
      <c r="A781" s="15">
        <v>748.0</v>
      </c>
      <c r="B781" s="15" t="s">
        <v>14532</v>
      </c>
      <c r="C781" s="15" t="s">
        <v>12432</v>
      </c>
    </row>
    <row r="782">
      <c r="A782" s="15">
        <v>748.0</v>
      </c>
      <c r="B782" s="15" t="s">
        <v>14535</v>
      </c>
      <c r="C782" s="15" t="s">
        <v>12436</v>
      </c>
    </row>
    <row r="783">
      <c r="A783" s="15">
        <v>748.0</v>
      </c>
      <c r="B783" s="15" t="s">
        <v>14538</v>
      </c>
      <c r="C783" s="15" t="s">
        <v>12440</v>
      </c>
    </row>
    <row r="784">
      <c r="A784" s="15">
        <v>749.0</v>
      </c>
      <c r="B784" s="15" t="s">
        <v>14541</v>
      </c>
      <c r="C784" s="15" t="s">
        <v>12444</v>
      </c>
    </row>
    <row r="785">
      <c r="A785" s="15">
        <v>749.0</v>
      </c>
      <c r="B785" s="15" t="s">
        <v>14544</v>
      </c>
      <c r="C785" s="15" t="s">
        <v>12446</v>
      </c>
    </row>
    <row r="786">
      <c r="A786" s="15">
        <v>749.0</v>
      </c>
      <c r="B786" s="15" t="s">
        <v>14547</v>
      </c>
      <c r="C786" s="15" t="s">
        <v>12450</v>
      </c>
    </row>
    <row r="787">
      <c r="A787" s="15">
        <v>750.0</v>
      </c>
      <c r="B787" s="15" t="s">
        <v>14550</v>
      </c>
      <c r="C787" s="15" t="s">
        <v>14551</v>
      </c>
    </row>
    <row r="788">
      <c r="A788" s="15">
        <v>750.0</v>
      </c>
      <c r="B788" s="15" t="s">
        <v>14554</v>
      </c>
      <c r="C788" s="15" t="s">
        <v>12456</v>
      </c>
    </row>
    <row r="789">
      <c r="A789" s="15">
        <v>750.0</v>
      </c>
      <c r="B789" s="15" t="s">
        <v>14556</v>
      </c>
      <c r="C789" s="15" t="s">
        <v>12460</v>
      </c>
    </row>
    <row r="790">
      <c r="A790" s="15">
        <v>751.0</v>
      </c>
      <c r="B790" s="15" t="s">
        <v>14559</v>
      </c>
      <c r="C790" s="15" t="s">
        <v>12466</v>
      </c>
    </row>
    <row r="791">
      <c r="A791" s="15">
        <v>751.0</v>
      </c>
      <c r="B791" s="15" t="s">
        <v>14562</v>
      </c>
      <c r="C791" s="15" t="s">
        <v>12470</v>
      </c>
    </row>
    <row r="792">
      <c r="A792" s="15">
        <v>752.0</v>
      </c>
      <c r="B792" s="15" t="s">
        <v>14565</v>
      </c>
      <c r="C792" s="15" t="s">
        <v>12474</v>
      </c>
    </row>
    <row r="793">
      <c r="A793" s="15">
        <v>752.0</v>
      </c>
      <c r="B793" s="15" t="s">
        <v>14566</v>
      </c>
      <c r="C793" s="15" t="s">
        <v>12480</v>
      </c>
    </row>
    <row r="794">
      <c r="A794" s="15">
        <v>752.0</v>
      </c>
      <c r="B794" s="15" t="s">
        <v>14569</v>
      </c>
      <c r="C794" s="15" t="s">
        <v>12478</v>
      </c>
    </row>
    <row r="795">
      <c r="A795" s="15">
        <v>752.0</v>
      </c>
      <c r="B795" s="15" t="s">
        <v>14572</v>
      </c>
      <c r="C795" s="15" t="s">
        <v>12482</v>
      </c>
    </row>
    <row r="796">
      <c r="A796" s="15">
        <v>753.0</v>
      </c>
      <c r="B796" s="15" t="s">
        <v>14575</v>
      </c>
      <c r="C796" s="15" t="s">
        <v>12486</v>
      </c>
    </row>
    <row r="797">
      <c r="A797" s="15">
        <v>753.0</v>
      </c>
      <c r="B797" s="15" t="s">
        <v>14578</v>
      </c>
      <c r="C797" s="15" t="s">
        <v>12488</v>
      </c>
    </row>
    <row r="798">
      <c r="A798" s="15">
        <v>753.0</v>
      </c>
      <c r="B798" s="15" t="s">
        <v>14581</v>
      </c>
      <c r="C798" s="15" t="s">
        <v>12492</v>
      </c>
    </row>
    <row r="799">
      <c r="A799" s="15">
        <v>753.0</v>
      </c>
      <c r="B799" s="15" t="s">
        <v>14583</v>
      </c>
      <c r="C799" s="15" t="s">
        <v>12496</v>
      </c>
    </row>
    <row r="800">
      <c r="A800" s="15">
        <v>753.0</v>
      </c>
      <c r="B800" s="15" t="s">
        <v>14586</v>
      </c>
      <c r="C800" s="15" t="s">
        <v>12500</v>
      </c>
    </row>
    <row r="801">
      <c r="A801" s="15">
        <v>753.0</v>
      </c>
      <c r="B801" s="15" t="s">
        <v>14589</v>
      </c>
      <c r="C801" s="15" t="s">
        <v>12502</v>
      </c>
    </row>
    <row r="802">
      <c r="A802" s="15">
        <v>753.0</v>
      </c>
      <c r="B802" s="15" t="s">
        <v>14592</v>
      </c>
      <c r="C802" s="15" t="s">
        <v>12508</v>
      </c>
    </row>
    <row r="803">
      <c r="A803" s="15">
        <v>754.0</v>
      </c>
      <c r="B803" s="15" t="s">
        <v>5514</v>
      </c>
      <c r="C803" s="15" t="s">
        <v>12512</v>
      </c>
    </row>
    <row r="804">
      <c r="A804" s="15">
        <v>754.0</v>
      </c>
      <c r="B804" s="15" t="s">
        <v>5520</v>
      </c>
      <c r="C804" s="15" t="s">
        <v>12516</v>
      </c>
    </row>
    <row r="805">
      <c r="A805" s="15">
        <v>754.0</v>
      </c>
      <c r="B805" s="15" t="s">
        <v>5526</v>
      </c>
      <c r="C805" s="15" t="s">
        <v>12520</v>
      </c>
    </row>
    <row r="806">
      <c r="A806" s="15">
        <v>754.0</v>
      </c>
      <c r="B806" s="15" t="s">
        <v>5532</v>
      </c>
      <c r="C806" s="15" t="s">
        <v>12526</v>
      </c>
    </row>
    <row r="807">
      <c r="A807" s="15">
        <v>754.0</v>
      </c>
      <c r="B807" s="15" t="s">
        <v>5538</v>
      </c>
      <c r="C807" s="15" t="s">
        <v>12528</v>
      </c>
    </row>
    <row r="808">
      <c r="A808" s="15">
        <v>754.0</v>
      </c>
      <c r="B808" s="15" t="s">
        <v>5544</v>
      </c>
      <c r="C808" s="15" t="s">
        <v>12532</v>
      </c>
    </row>
    <row r="809">
      <c r="A809" s="15">
        <v>754.0</v>
      </c>
      <c r="B809" s="15" t="s">
        <v>5549</v>
      </c>
      <c r="C809" s="15" t="s">
        <v>12536</v>
      </c>
    </row>
    <row r="810">
      <c r="A810" s="15">
        <v>754.0</v>
      </c>
      <c r="B810" s="15" t="s">
        <v>14605</v>
      </c>
      <c r="C810" s="15" t="s">
        <v>12540</v>
      </c>
    </row>
    <row r="811">
      <c r="A811" s="15">
        <v>755.0</v>
      </c>
      <c r="B811" s="15" t="s">
        <v>14608</v>
      </c>
      <c r="C811" s="15" t="s">
        <v>12544</v>
      </c>
    </row>
    <row r="812">
      <c r="A812" s="15">
        <v>755.0</v>
      </c>
      <c r="B812" s="15" t="s">
        <v>14611</v>
      </c>
      <c r="C812" s="15" t="s">
        <v>12548</v>
      </c>
    </row>
    <row r="813">
      <c r="A813" s="15">
        <v>755.0</v>
      </c>
      <c r="B813" s="15" t="s">
        <v>14614</v>
      </c>
      <c r="C813" s="15" t="s">
        <v>12552</v>
      </c>
    </row>
    <row r="814">
      <c r="A814" s="15">
        <v>755.0</v>
      </c>
      <c r="B814" s="15" t="s">
        <v>14617</v>
      </c>
      <c r="C814" s="15" t="s">
        <v>12556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1.38"/>
  </cols>
  <sheetData>
    <row r="1">
      <c r="A1" s="14" t="s">
        <v>17</v>
      </c>
      <c r="B1" s="14" t="s">
        <v>5588</v>
      </c>
      <c r="C1" s="14" t="s">
        <v>9260</v>
      </c>
      <c r="D1" s="14" t="s">
        <v>19</v>
      </c>
      <c r="E1" s="14" t="s">
        <v>5589</v>
      </c>
      <c r="F1" s="14" t="s">
        <v>20</v>
      </c>
      <c r="G1" s="16"/>
      <c r="H1" s="15" t="s">
        <v>19</v>
      </c>
      <c r="I1" s="14" t="s">
        <v>5588</v>
      </c>
      <c r="J1" s="15" t="s">
        <v>21</v>
      </c>
      <c r="K1" s="15" t="s">
        <v>22</v>
      </c>
      <c r="L1" s="16"/>
      <c r="M1" s="16"/>
      <c r="N1" s="16"/>
      <c r="O1" s="16"/>
      <c r="P1" s="16"/>
      <c r="Q1" s="16"/>
      <c r="R1" s="16"/>
      <c r="S1" s="16"/>
      <c r="T1" s="16"/>
      <c r="U1" s="16"/>
      <c r="V1" s="16"/>
      <c r="W1" s="16"/>
      <c r="X1" s="16"/>
      <c r="Y1" s="16"/>
    </row>
    <row r="2">
      <c r="A2" s="14" t="s">
        <v>26</v>
      </c>
      <c r="B2" s="14" t="s">
        <v>5591</v>
      </c>
      <c r="C2" s="14" t="s">
        <v>9264</v>
      </c>
      <c r="D2" s="14" t="s">
        <v>28</v>
      </c>
      <c r="E2" s="14" t="s">
        <v>5592</v>
      </c>
      <c r="F2" s="14" t="s">
        <v>29</v>
      </c>
      <c r="G2" s="16"/>
      <c r="H2" s="15" t="s">
        <v>28</v>
      </c>
      <c r="I2" s="14" t="s">
        <v>5591</v>
      </c>
      <c r="J2" s="15" t="s">
        <v>30</v>
      </c>
      <c r="K2" s="15" t="s">
        <v>31</v>
      </c>
      <c r="L2" s="16"/>
      <c r="M2" s="16"/>
      <c r="N2" s="16"/>
      <c r="O2" s="16"/>
      <c r="P2" s="16"/>
      <c r="Q2" s="16"/>
      <c r="R2" s="16"/>
      <c r="S2" s="16"/>
      <c r="T2" s="16"/>
      <c r="U2" s="16"/>
      <c r="V2" s="16"/>
      <c r="W2" s="16"/>
      <c r="X2" s="16"/>
      <c r="Y2" s="16"/>
    </row>
    <row r="3">
      <c r="A3" s="14" t="s">
        <v>34</v>
      </c>
      <c r="B3" s="14" t="s">
        <v>5594</v>
      </c>
      <c r="C3" s="14" t="s">
        <v>22526</v>
      </c>
      <c r="D3" s="14" t="s">
        <v>36</v>
      </c>
      <c r="E3" s="14" t="s">
        <v>5595</v>
      </c>
      <c r="F3" s="14" t="s">
        <v>37</v>
      </c>
      <c r="G3" s="16"/>
      <c r="H3" s="15" t="s">
        <v>36</v>
      </c>
      <c r="I3" s="14" t="s">
        <v>5594</v>
      </c>
      <c r="J3" s="15" t="s">
        <v>38</v>
      </c>
      <c r="K3" s="15" t="s">
        <v>39</v>
      </c>
      <c r="L3" s="16"/>
      <c r="M3" s="16"/>
      <c r="N3" s="16"/>
      <c r="O3" s="16"/>
      <c r="P3" s="16"/>
      <c r="Q3" s="16"/>
      <c r="R3" s="16"/>
      <c r="S3" s="16"/>
      <c r="T3" s="16"/>
      <c r="U3" s="16"/>
      <c r="V3" s="16"/>
      <c r="W3" s="16"/>
      <c r="X3" s="16"/>
      <c r="Y3" s="16"/>
    </row>
    <row r="4">
      <c r="A4" s="14" t="s">
        <v>42</v>
      </c>
      <c r="B4" s="14" t="s">
        <v>5597</v>
      </c>
      <c r="C4" s="14" t="s">
        <v>9268</v>
      </c>
      <c r="D4" s="14" t="s">
        <v>44</v>
      </c>
      <c r="E4" s="14" t="s">
        <v>5595</v>
      </c>
      <c r="F4" s="14" t="s">
        <v>45</v>
      </c>
      <c r="G4" s="16"/>
      <c r="H4" s="15" t="s">
        <v>46</v>
      </c>
      <c r="I4" s="14" t="s">
        <v>5597</v>
      </c>
      <c r="J4" s="15" t="s">
        <v>47</v>
      </c>
      <c r="K4" s="15" t="s">
        <v>48</v>
      </c>
      <c r="L4" s="16"/>
      <c r="M4" s="16"/>
      <c r="N4" s="16"/>
      <c r="O4" s="16"/>
      <c r="P4" s="16"/>
      <c r="Q4" s="16"/>
      <c r="R4" s="16"/>
      <c r="S4" s="16"/>
      <c r="T4" s="16"/>
      <c r="U4" s="16"/>
      <c r="V4" s="16"/>
      <c r="W4" s="16"/>
      <c r="X4" s="16"/>
      <c r="Y4" s="16"/>
    </row>
    <row r="5">
      <c r="A5" s="14" t="s">
        <v>51</v>
      </c>
      <c r="B5" s="14" t="s">
        <v>52</v>
      </c>
      <c r="C5" s="14" t="s">
        <v>9268</v>
      </c>
      <c r="D5" s="14" t="s">
        <v>44</v>
      </c>
      <c r="E5" s="14" t="s">
        <v>5595</v>
      </c>
      <c r="F5" s="14" t="s">
        <v>45</v>
      </c>
      <c r="G5" s="16"/>
      <c r="H5" s="15" t="s">
        <v>55</v>
      </c>
      <c r="I5" s="14" t="s">
        <v>5600</v>
      </c>
      <c r="J5" s="15" t="s">
        <v>57</v>
      </c>
      <c r="K5" s="15" t="s">
        <v>58</v>
      </c>
      <c r="L5" s="16"/>
      <c r="M5" s="16"/>
      <c r="N5" s="16"/>
      <c r="O5" s="16"/>
      <c r="P5" s="16"/>
      <c r="Q5" s="16"/>
      <c r="R5" s="16"/>
      <c r="S5" s="16"/>
      <c r="T5" s="16"/>
      <c r="U5" s="16"/>
      <c r="V5" s="16"/>
      <c r="W5" s="16"/>
      <c r="X5" s="16"/>
      <c r="Y5" s="16"/>
    </row>
    <row r="6">
      <c r="A6" s="14" t="s">
        <v>53</v>
      </c>
      <c r="B6" s="14" t="s">
        <v>5600</v>
      </c>
      <c r="C6" s="14" t="s">
        <v>9271</v>
      </c>
      <c r="D6" s="14" t="s">
        <v>55</v>
      </c>
      <c r="E6" s="14" t="s">
        <v>5601</v>
      </c>
      <c r="F6" s="14" t="s">
        <v>56</v>
      </c>
      <c r="G6" s="16"/>
      <c r="H6" s="15" t="s">
        <v>63</v>
      </c>
      <c r="I6" s="14" t="s">
        <v>5603</v>
      </c>
      <c r="J6" s="15" t="s">
        <v>65</v>
      </c>
      <c r="K6" s="15" t="s">
        <v>66</v>
      </c>
      <c r="L6" s="16"/>
      <c r="M6" s="16"/>
      <c r="N6" s="16"/>
      <c r="O6" s="16"/>
      <c r="P6" s="16"/>
      <c r="Q6" s="16"/>
      <c r="R6" s="16"/>
      <c r="S6" s="16"/>
      <c r="T6" s="16"/>
      <c r="U6" s="16"/>
      <c r="V6" s="16"/>
      <c r="W6" s="16"/>
      <c r="X6" s="16"/>
      <c r="Y6" s="16"/>
    </row>
    <row r="7">
      <c r="A7" s="14" t="s">
        <v>61</v>
      </c>
      <c r="B7" s="14" t="s">
        <v>5603</v>
      </c>
      <c r="C7" s="14" t="s">
        <v>9273</v>
      </c>
      <c r="D7" s="14" t="s">
        <v>63</v>
      </c>
      <c r="E7" s="14" t="s">
        <v>5604</v>
      </c>
      <c r="F7" s="14" t="s">
        <v>64</v>
      </c>
      <c r="G7" s="16"/>
      <c r="H7" s="15" t="s">
        <v>71</v>
      </c>
      <c r="I7" s="14" t="s">
        <v>5606</v>
      </c>
      <c r="J7" s="15" t="s">
        <v>73</v>
      </c>
      <c r="K7" s="15" t="s">
        <v>74</v>
      </c>
      <c r="L7" s="16"/>
      <c r="M7" s="16"/>
      <c r="N7" s="16"/>
      <c r="O7" s="16"/>
      <c r="P7" s="16"/>
      <c r="Q7" s="16"/>
      <c r="R7" s="16"/>
      <c r="S7" s="16"/>
      <c r="T7" s="16"/>
      <c r="U7" s="16"/>
      <c r="V7" s="16"/>
      <c r="W7" s="16"/>
      <c r="X7" s="16"/>
      <c r="Y7" s="16"/>
    </row>
    <row r="8">
      <c r="A8" s="14" t="s">
        <v>69</v>
      </c>
      <c r="B8" s="14" t="s">
        <v>5606</v>
      </c>
      <c r="C8" s="14" t="s">
        <v>9275</v>
      </c>
      <c r="D8" s="14" t="s">
        <v>71</v>
      </c>
      <c r="E8" s="14" t="s">
        <v>5607</v>
      </c>
      <c r="F8" s="14" t="s">
        <v>72</v>
      </c>
      <c r="G8" s="16"/>
      <c r="H8" s="15" t="s">
        <v>79</v>
      </c>
      <c r="I8" s="14" t="s">
        <v>5609</v>
      </c>
      <c r="J8" s="15" t="s">
        <v>81</v>
      </c>
      <c r="K8" s="15" t="s">
        <v>82</v>
      </c>
      <c r="L8" s="16"/>
      <c r="M8" s="16"/>
      <c r="N8" s="16"/>
      <c r="O8" s="16"/>
      <c r="P8" s="16"/>
      <c r="Q8" s="16"/>
      <c r="R8" s="16"/>
      <c r="S8" s="16"/>
      <c r="T8" s="16"/>
      <c r="U8" s="16"/>
      <c r="V8" s="16"/>
      <c r="W8" s="16"/>
      <c r="X8" s="16"/>
      <c r="Y8" s="16"/>
    </row>
    <row r="9">
      <c r="A9" s="14" t="s">
        <v>77</v>
      </c>
      <c r="B9" s="14" t="s">
        <v>5609</v>
      </c>
      <c r="C9" s="14" t="s">
        <v>9278</v>
      </c>
      <c r="D9" s="14" t="s">
        <v>79</v>
      </c>
      <c r="E9" s="14" t="s">
        <v>5610</v>
      </c>
      <c r="F9" s="14" t="s">
        <v>80</v>
      </c>
      <c r="G9" s="16"/>
      <c r="H9" s="15" t="s">
        <v>87</v>
      </c>
      <c r="I9" s="14" t="s">
        <v>5612</v>
      </c>
      <c r="J9" s="15" t="s">
        <v>89</v>
      </c>
      <c r="K9" s="15" t="s">
        <v>90</v>
      </c>
      <c r="L9" s="16"/>
      <c r="M9" s="16"/>
      <c r="N9" s="16"/>
      <c r="O9" s="16"/>
      <c r="P9" s="16"/>
      <c r="Q9" s="16"/>
      <c r="R9" s="16"/>
      <c r="S9" s="16"/>
      <c r="T9" s="16"/>
      <c r="U9" s="16"/>
      <c r="V9" s="16"/>
      <c r="W9" s="16"/>
      <c r="X9" s="16"/>
      <c r="Y9" s="16"/>
    </row>
    <row r="10">
      <c r="A10" s="14" t="s">
        <v>85</v>
      </c>
      <c r="B10" s="14" t="s">
        <v>5612</v>
      </c>
      <c r="C10" s="14" t="s">
        <v>9281</v>
      </c>
      <c r="D10" s="14" t="s">
        <v>87</v>
      </c>
      <c r="E10" s="14" t="s">
        <v>5613</v>
      </c>
      <c r="F10" s="14" t="s">
        <v>88</v>
      </c>
      <c r="G10" s="16"/>
      <c r="H10" s="15" t="s">
        <v>95</v>
      </c>
      <c r="I10" s="14" t="s">
        <v>5615</v>
      </c>
      <c r="J10" s="15" t="s">
        <v>97</v>
      </c>
      <c r="K10" s="15" t="s">
        <v>98</v>
      </c>
      <c r="L10" s="16"/>
      <c r="M10" s="16"/>
      <c r="N10" s="16"/>
      <c r="O10" s="16"/>
      <c r="P10" s="16"/>
      <c r="Q10" s="16"/>
      <c r="R10" s="16"/>
      <c r="S10" s="16"/>
      <c r="T10" s="16"/>
      <c r="U10" s="16"/>
      <c r="V10" s="16"/>
      <c r="W10" s="16"/>
      <c r="X10" s="16"/>
      <c r="Y10" s="16"/>
    </row>
    <row r="11">
      <c r="A11" s="14" t="s">
        <v>93</v>
      </c>
      <c r="B11" s="14" t="s">
        <v>5615</v>
      </c>
      <c r="C11" s="14" t="s">
        <v>9284</v>
      </c>
      <c r="D11" s="14" t="s">
        <v>95</v>
      </c>
      <c r="E11" s="14" t="s">
        <v>5616</v>
      </c>
      <c r="F11" s="14" t="s">
        <v>96</v>
      </c>
      <c r="G11" s="16"/>
      <c r="H11" s="15" t="s">
        <v>103</v>
      </c>
      <c r="I11" s="14" t="s">
        <v>5618</v>
      </c>
      <c r="J11" s="15" t="s">
        <v>105</v>
      </c>
      <c r="K11" s="15" t="s">
        <v>106</v>
      </c>
      <c r="L11" s="16"/>
      <c r="M11" s="16"/>
      <c r="N11" s="16"/>
      <c r="O11" s="16"/>
      <c r="P11" s="16"/>
      <c r="Q11" s="16"/>
      <c r="R11" s="16"/>
      <c r="S11" s="16"/>
      <c r="T11" s="16"/>
      <c r="U11" s="16"/>
      <c r="V11" s="16"/>
      <c r="W11" s="16"/>
      <c r="X11" s="16"/>
      <c r="Y11" s="16"/>
    </row>
    <row r="12">
      <c r="A12" s="14" t="s">
        <v>101</v>
      </c>
      <c r="B12" s="14" t="s">
        <v>5618</v>
      </c>
      <c r="C12" s="14" t="s">
        <v>9286</v>
      </c>
      <c r="D12" s="14" t="s">
        <v>103</v>
      </c>
      <c r="E12" s="14" t="s">
        <v>5619</v>
      </c>
      <c r="F12" s="14" t="s">
        <v>104</v>
      </c>
      <c r="G12" s="16"/>
      <c r="H12" s="15" t="s">
        <v>111</v>
      </c>
      <c r="I12" s="14" t="s">
        <v>5621</v>
      </c>
      <c r="J12" s="15" t="s">
        <v>113</v>
      </c>
      <c r="K12" s="15" t="s">
        <v>114</v>
      </c>
      <c r="L12" s="16"/>
      <c r="M12" s="16"/>
      <c r="N12" s="16"/>
      <c r="O12" s="16"/>
      <c r="P12" s="16"/>
      <c r="Q12" s="16"/>
      <c r="R12" s="16"/>
      <c r="S12" s="16"/>
      <c r="T12" s="16"/>
      <c r="U12" s="16"/>
      <c r="V12" s="16"/>
      <c r="W12" s="16"/>
      <c r="X12" s="16"/>
      <c r="Y12" s="16"/>
    </row>
    <row r="13">
      <c r="A13" s="14" t="s">
        <v>109</v>
      </c>
      <c r="B13" s="14" t="s">
        <v>5621</v>
      </c>
      <c r="C13" s="14" t="s">
        <v>9289</v>
      </c>
      <c r="D13" s="14" t="s">
        <v>111</v>
      </c>
      <c r="E13" s="14" t="s">
        <v>5622</v>
      </c>
      <c r="F13" s="14" t="s">
        <v>112</v>
      </c>
      <c r="G13" s="16"/>
      <c r="H13" s="15" t="s">
        <v>119</v>
      </c>
      <c r="I13" s="14" t="s">
        <v>5624</v>
      </c>
      <c r="J13" s="15" t="s">
        <v>121</v>
      </c>
      <c r="K13" s="15" t="s">
        <v>122</v>
      </c>
      <c r="L13" s="16"/>
      <c r="M13" s="16"/>
      <c r="N13" s="16"/>
      <c r="O13" s="16"/>
      <c r="P13" s="16"/>
      <c r="Q13" s="16"/>
      <c r="R13" s="16"/>
      <c r="S13" s="16"/>
      <c r="T13" s="16"/>
      <c r="U13" s="16"/>
      <c r="V13" s="16"/>
      <c r="W13" s="16"/>
      <c r="X13" s="16"/>
      <c r="Y13" s="16"/>
    </row>
    <row r="14">
      <c r="A14" s="14" t="s">
        <v>117</v>
      </c>
      <c r="B14" s="14" t="s">
        <v>5624</v>
      </c>
      <c r="C14" s="14" t="s">
        <v>9293</v>
      </c>
      <c r="D14" s="14" t="s">
        <v>119</v>
      </c>
      <c r="E14" s="14" t="s">
        <v>5622</v>
      </c>
      <c r="F14" s="14" t="s">
        <v>120</v>
      </c>
      <c r="G14" s="16"/>
      <c r="H14" s="15" t="s">
        <v>129</v>
      </c>
      <c r="I14" s="14" t="s">
        <v>5626</v>
      </c>
      <c r="J14" s="15" t="s">
        <v>130</v>
      </c>
      <c r="K14" s="15" t="s">
        <v>131</v>
      </c>
      <c r="L14" s="16"/>
      <c r="M14" s="16"/>
      <c r="N14" s="16"/>
      <c r="O14" s="16"/>
      <c r="P14" s="16"/>
      <c r="Q14" s="16"/>
      <c r="R14" s="16"/>
      <c r="S14" s="16"/>
      <c r="T14" s="16"/>
      <c r="U14" s="16"/>
      <c r="V14" s="16"/>
      <c r="W14" s="16"/>
      <c r="X14" s="16"/>
      <c r="Y14" s="16"/>
    </row>
    <row r="15">
      <c r="A15" s="14" t="s">
        <v>125</v>
      </c>
      <c r="B15" s="14" t="s">
        <v>5626</v>
      </c>
      <c r="C15" s="14" t="s">
        <v>9296</v>
      </c>
      <c r="D15" s="14" t="s">
        <v>127</v>
      </c>
      <c r="E15" s="14" t="s">
        <v>5627</v>
      </c>
      <c r="F15" s="14" t="s">
        <v>128</v>
      </c>
      <c r="G15" s="16"/>
      <c r="H15" s="15" t="s">
        <v>138</v>
      </c>
      <c r="I15" s="14" t="s">
        <v>5629</v>
      </c>
      <c r="J15" s="15" t="s">
        <v>139</v>
      </c>
      <c r="K15" s="15" t="s">
        <v>140</v>
      </c>
      <c r="L15" s="16"/>
      <c r="M15" s="16"/>
      <c r="N15" s="16"/>
      <c r="O15" s="16"/>
      <c r="P15" s="16"/>
      <c r="Q15" s="16"/>
      <c r="R15" s="16"/>
      <c r="S15" s="16"/>
      <c r="T15" s="16"/>
      <c r="U15" s="16"/>
      <c r="V15" s="16"/>
      <c r="W15" s="16"/>
      <c r="X15" s="16"/>
      <c r="Y15" s="16"/>
    </row>
    <row r="16">
      <c r="A16" s="14" t="s">
        <v>134</v>
      </c>
      <c r="B16" s="14" t="s">
        <v>5629</v>
      </c>
      <c r="C16" s="14" t="s">
        <v>9298</v>
      </c>
      <c r="D16" s="14" t="s">
        <v>136</v>
      </c>
      <c r="E16" s="14" t="s">
        <v>5630</v>
      </c>
      <c r="F16" s="14" t="s">
        <v>137</v>
      </c>
      <c r="G16" s="16"/>
      <c r="H16" s="15" t="s">
        <v>145</v>
      </c>
      <c r="I16" s="14" t="s">
        <v>5632</v>
      </c>
      <c r="J16" s="15" t="s">
        <v>147</v>
      </c>
      <c r="K16" s="15" t="s">
        <v>148</v>
      </c>
      <c r="L16" s="16"/>
      <c r="M16" s="16"/>
      <c r="N16" s="16"/>
      <c r="O16" s="16"/>
      <c r="P16" s="16"/>
      <c r="Q16" s="16"/>
      <c r="R16" s="16"/>
      <c r="S16" s="16"/>
      <c r="T16" s="16"/>
      <c r="U16" s="16"/>
      <c r="V16" s="16"/>
      <c r="W16" s="16"/>
      <c r="X16" s="16"/>
      <c r="Y16" s="16"/>
    </row>
    <row r="17">
      <c r="A17" s="14" t="s">
        <v>143</v>
      </c>
      <c r="B17" s="14" t="s">
        <v>5632</v>
      </c>
      <c r="C17" s="14" t="s">
        <v>9300</v>
      </c>
      <c r="D17" s="14" t="s">
        <v>145</v>
      </c>
      <c r="E17" s="14" t="s">
        <v>5633</v>
      </c>
      <c r="F17" s="14" t="s">
        <v>146</v>
      </c>
      <c r="G17" s="16"/>
      <c r="H17" s="15" t="s">
        <v>153</v>
      </c>
      <c r="I17" s="14" t="s">
        <v>5635</v>
      </c>
      <c r="J17" s="15" t="s">
        <v>155</v>
      </c>
      <c r="K17" s="15" t="s">
        <v>156</v>
      </c>
      <c r="L17" s="16"/>
      <c r="M17" s="16"/>
      <c r="N17" s="16"/>
      <c r="O17" s="16"/>
      <c r="P17" s="16"/>
      <c r="Q17" s="16"/>
      <c r="R17" s="16"/>
      <c r="S17" s="16"/>
      <c r="T17" s="16"/>
      <c r="U17" s="16"/>
      <c r="V17" s="16"/>
      <c r="W17" s="16"/>
      <c r="X17" s="16"/>
      <c r="Y17" s="16"/>
    </row>
    <row r="18">
      <c r="A18" s="14" t="s">
        <v>151</v>
      </c>
      <c r="B18" s="14" t="s">
        <v>5635</v>
      </c>
      <c r="C18" s="14" t="s">
        <v>9303</v>
      </c>
      <c r="D18" s="14" t="s">
        <v>153</v>
      </c>
      <c r="E18" s="14" t="s">
        <v>5636</v>
      </c>
      <c r="F18" s="14" t="s">
        <v>154</v>
      </c>
      <c r="G18" s="16"/>
      <c r="H18" s="15" t="s">
        <v>161</v>
      </c>
      <c r="I18" s="14" t="s">
        <v>5638</v>
      </c>
      <c r="J18" s="15" t="s">
        <v>163</v>
      </c>
      <c r="K18" s="15" t="s">
        <v>164</v>
      </c>
      <c r="L18" s="16"/>
      <c r="M18" s="16"/>
      <c r="N18" s="16"/>
      <c r="O18" s="16"/>
      <c r="P18" s="16"/>
      <c r="Q18" s="16"/>
      <c r="R18" s="16"/>
      <c r="S18" s="16"/>
      <c r="T18" s="16"/>
      <c r="U18" s="16"/>
      <c r="V18" s="16"/>
      <c r="W18" s="16"/>
      <c r="X18" s="16"/>
      <c r="Y18" s="16"/>
    </row>
    <row r="19">
      <c r="A19" s="14" t="s">
        <v>159</v>
      </c>
      <c r="B19" s="14" t="s">
        <v>5638</v>
      </c>
      <c r="C19" s="14" t="s">
        <v>9305</v>
      </c>
      <c r="D19" s="14" t="s">
        <v>161</v>
      </c>
      <c r="E19" s="14" t="s">
        <v>5639</v>
      </c>
      <c r="F19" s="14" t="s">
        <v>162</v>
      </c>
      <c r="G19" s="16"/>
      <c r="H19" s="15" t="s">
        <v>169</v>
      </c>
      <c r="I19" s="14" t="s">
        <v>5641</v>
      </c>
      <c r="J19" s="15" t="s">
        <v>171</v>
      </c>
      <c r="K19" s="15" t="s">
        <v>172</v>
      </c>
      <c r="L19" s="16"/>
      <c r="M19" s="16"/>
      <c r="N19" s="16"/>
      <c r="O19" s="16"/>
      <c r="P19" s="16"/>
      <c r="Q19" s="16"/>
      <c r="R19" s="16"/>
      <c r="S19" s="16"/>
      <c r="T19" s="16"/>
      <c r="U19" s="16"/>
      <c r="V19" s="16"/>
      <c r="W19" s="16"/>
      <c r="X19" s="16"/>
      <c r="Y19" s="16"/>
    </row>
    <row r="20">
      <c r="A20" s="14" t="s">
        <v>167</v>
      </c>
      <c r="B20" s="14" t="s">
        <v>5641</v>
      </c>
      <c r="C20" s="14" t="s">
        <v>9309</v>
      </c>
      <c r="D20" s="14" t="s">
        <v>169</v>
      </c>
      <c r="E20" s="14" t="s">
        <v>5642</v>
      </c>
      <c r="F20" s="14" t="s">
        <v>170</v>
      </c>
      <c r="G20" s="16"/>
      <c r="H20" s="15" t="s">
        <v>177</v>
      </c>
      <c r="I20" s="14" t="s">
        <v>5644</v>
      </c>
      <c r="J20" s="15" t="s">
        <v>179</v>
      </c>
      <c r="K20" s="15" t="s">
        <v>180</v>
      </c>
      <c r="L20" s="16"/>
      <c r="M20" s="16"/>
      <c r="N20" s="16"/>
      <c r="O20" s="16"/>
      <c r="P20" s="16"/>
      <c r="Q20" s="16"/>
      <c r="R20" s="16"/>
      <c r="S20" s="16"/>
      <c r="T20" s="16"/>
      <c r="U20" s="16"/>
      <c r="V20" s="16"/>
      <c r="W20" s="16"/>
      <c r="X20" s="16"/>
      <c r="Y20" s="16"/>
    </row>
    <row r="21">
      <c r="A21" s="14" t="s">
        <v>175</v>
      </c>
      <c r="B21" s="14" t="s">
        <v>5644</v>
      </c>
      <c r="C21" s="14" t="s">
        <v>9312</v>
      </c>
      <c r="D21" s="14" t="s">
        <v>177</v>
      </c>
      <c r="E21" s="14" t="s">
        <v>5642</v>
      </c>
      <c r="F21" s="14" t="s">
        <v>178</v>
      </c>
      <c r="G21" s="16"/>
      <c r="H21" s="15" t="s">
        <v>185</v>
      </c>
      <c r="I21" s="14" t="s">
        <v>5646</v>
      </c>
      <c r="J21" s="15" t="s">
        <v>187</v>
      </c>
      <c r="K21" s="15" t="s">
        <v>188</v>
      </c>
      <c r="L21" s="16"/>
      <c r="M21" s="16"/>
      <c r="N21" s="16"/>
      <c r="O21" s="16"/>
      <c r="P21" s="16"/>
      <c r="Q21" s="16"/>
      <c r="R21" s="16"/>
      <c r="S21" s="16"/>
      <c r="T21" s="16"/>
      <c r="U21" s="16"/>
      <c r="V21" s="16"/>
      <c r="W21" s="16"/>
      <c r="X21" s="16"/>
      <c r="Y21" s="16"/>
    </row>
    <row r="22">
      <c r="A22" s="14" t="s">
        <v>183</v>
      </c>
      <c r="B22" s="14" t="s">
        <v>5646</v>
      </c>
      <c r="C22" s="14" t="s">
        <v>9315</v>
      </c>
      <c r="D22" s="14" t="s">
        <v>185</v>
      </c>
      <c r="E22" s="14" t="s">
        <v>5647</v>
      </c>
      <c r="F22" s="14" t="s">
        <v>186</v>
      </c>
      <c r="G22" s="16"/>
      <c r="H22" s="15" t="s">
        <v>193</v>
      </c>
      <c r="I22" s="14" t="s">
        <v>5649</v>
      </c>
      <c r="J22" s="15" t="s">
        <v>195</v>
      </c>
      <c r="K22" s="15" t="s">
        <v>196</v>
      </c>
      <c r="L22" s="16"/>
      <c r="M22" s="16"/>
      <c r="N22" s="16"/>
      <c r="O22" s="16"/>
      <c r="P22" s="16"/>
      <c r="Q22" s="16"/>
      <c r="R22" s="16"/>
      <c r="S22" s="16"/>
      <c r="T22" s="16"/>
      <c r="U22" s="16"/>
      <c r="V22" s="16"/>
      <c r="W22" s="16"/>
      <c r="X22" s="16"/>
      <c r="Y22" s="16"/>
    </row>
    <row r="23">
      <c r="A23" s="14" t="s">
        <v>191</v>
      </c>
      <c r="B23" s="14" t="s">
        <v>5649</v>
      </c>
      <c r="C23" s="14" t="s">
        <v>9318</v>
      </c>
      <c r="D23" s="14" t="s">
        <v>193</v>
      </c>
      <c r="E23" s="14" t="s">
        <v>5650</v>
      </c>
      <c r="F23" s="14" t="s">
        <v>194</v>
      </c>
      <c r="G23" s="16"/>
      <c r="H23" s="15" t="s">
        <v>201</v>
      </c>
      <c r="I23" s="14" t="s">
        <v>5652</v>
      </c>
      <c r="J23" s="15" t="s">
        <v>203</v>
      </c>
      <c r="K23" s="15" t="s">
        <v>204</v>
      </c>
      <c r="L23" s="16"/>
      <c r="M23" s="16"/>
      <c r="N23" s="16"/>
      <c r="O23" s="16"/>
      <c r="P23" s="16"/>
      <c r="Q23" s="16"/>
      <c r="R23" s="16"/>
      <c r="S23" s="16"/>
      <c r="T23" s="16"/>
      <c r="U23" s="16"/>
      <c r="V23" s="16"/>
      <c r="W23" s="16"/>
      <c r="X23" s="16"/>
      <c r="Y23" s="16"/>
    </row>
    <row r="24">
      <c r="A24" s="14" t="s">
        <v>199</v>
      </c>
      <c r="B24" s="14" t="s">
        <v>5652</v>
      </c>
      <c r="C24" s="14" t="s">
        <v>9321</v>
      </c>
      <c r="D24" s="14" t="s">
        <v>201</v>
      </c>
      <c r="E24" s="14" t="s">
        <v>5650</v>
      </c>
      <c r="F24" s="14" t="s">
        <v>202</v>
      </c>
      <c r="G24" s="16"/>
      <c r="H24" s="15" t="s">
        <v>211</v>
      </c>
      <c r="I24" s="14" t="s">
        <v>5654</v>
      </c>
      <c r="J24" s="15" t="s">
        <v>212</v>
      </c>
      <c r="K24" s="15" t="s">
        <v>213</v>
      </c>
      <c r="L24" s="16"/>
      <c r="M24" s="16"/>
      <c r="N24" s="16"/>
      <c r="O24" s="16"/>
      <c r="P24" s="16"/>
      <c r="Q24" s="16"/>
      <c r="R24" s="16"/>
      <c r="S24" s="16"/>
      <c r="T24" s="16"/>
      <c r="U24" s="16"/>
      <c r="V24" s="16"/>
      <c r="W24" s="16"/>
      <c r="X24" s="16"/>
      <c r="Y24" s="16"/>
    </row>
    <row r="25">
      <c r="A25" s="14" t="s">
        <v>207</v>
      </c>
      <c r="B25" s="14" t="s">
        <v>5654</v>
      </c>
      <c r="C25" s="14" t="s">
        <v>9323</v>
      </c>
      <c r="D25" s="14" t="s">
        <v>209</v>
      </c>
      <c r="E25" s="14" t="s">
        <v>5655</v>
      </c>
      <c r="F25" s="14" t="s">
        <v>210</v>
      </c>
      <c r="G25" s="16"/>
      <c r="H25" s="15" t="s">
        <v>218</v>
      </c>
      <c r="I25" s="14" t="s">
        <v>5657</v>
      </c>
      <c r="J25" s="15" t="s">
        <v>220</v>
      </c>
      <c r="K25" s="15" t="s">
        <v>221</v>
      </c>
      <c r="L25" s="16"/>
      <c r="M25" s="16"/>
      <c r="N25" s="16"/>
      <c r="O25" s="16"/>
      <c r="P25" s="16"/>
      <c r="Q25" s="16"/>
      <c r="R25" s="16"/>
      <c r="S25" s="16"/>
      <c r="T25" s="16"/>
      <c r="U25" s="16"/>
      <c r="V25" s="16"/>
      <c r="W25" s="16"/>
      <c r="X25" s="16"/>
      <c r="Y25" s="16"/>
    </row>
    <row r="26">
      <c r="A26" s="14" t="s">
        <v>216</v>
      </c>
      <c r="B26" s="14" t="s">
        <v>5657</v>
      </c>
      <c r="C26" s="14" t="s">
        <v>9325</v>
      </c>
      <c r="D26" s="14" t="s">
        <v>218</v>
      </c>
      <c r="E26" s="14" t="s">
        <v>5655</v>
      </c>
      <c r="F26" s="14" t="s">
        <v>219</v>
      </c>
      <c r="G26" s="16"/>
      <c r="H26" s="15" t="s">
        <v>226</v>
      </c>
      <c r="I26" s="14" t="s">
        <v>5659</v>
      </c>
      <c r="J26" s="15" t="s">
        <v>228</v>
      </c>
      <c r="K26" s="15" t="s">
        <v>229</v>
      </c>
      <c r="L26" s="16"/>
      <c r="M26" s="16"/>
      <c r="N26" s="16"/>
      <c r="O26" s="16"/>
      <c r="P26" s="16"/>
      <c r="Q26" s="16"/>
      <c r="R26" s="16"/>
      <c r="S26" s="16"/>
      <c r="T26" s="16"/>
      <c r="U26" s="16"/>
      <c r="V26" s="16"/>
      <c r="W26" s="16"/>
      <c r="X26" s="16"/>
      <c r="Y26" s="16"/>
    </row>
    <row r="27">
      <c r="A27" s="14" t="s">
        <v>224</v>
      </c>
      <c r="B27" s="14" t="s">
        <v>5659</v>
      </c>
      <c r="C27" s="14" t="s">
        <v>9328</v>
      </c>
      <c r="D27" s="14" t="s">
        <v>226</v>
      </c>
      <c r="E27" s="14" t="s">
        <v>5655</v>
      </c>
      <c r="F27" s="14" t="s">
        <v>227</v>
      </c>
      <c r="G27" s="16"/>
      <c r="H27" s="15" t="s">
        <v>234</v>
      </c>
      <c r="I27" s="14" t="s">
        <v>5661</v>
      </c>
      <c r="J27" s="15" t="s">
        <v>236</v>
      </c>
      <c r="K27" s="15" t="s">
        <v>237</v>
      </c>
      <c r="L27" s="16"/>
      <c r="M27" s="16"/>
      <c r="N27" s="16"/>
      <c r="O27" s="16"/>
      <c r="P27" s="16"/>
      <c r="Q27" s="16"/>
      <c r="R27" s="16"/>
      <c r="S27" s="16"/>
      <c r="T27" s="16"/>
      <c r="U27" s="16"/>
      <c r="V27" s="16"/>
      <c r="W27" s="16"/>
      <c r="X27" s="16"/>
      <c r="Y27" s="16"/>
    </row>
    <row r="28">
      <c r="A28" s="14" t="s">
        <v>232</v>
      </c>
      <c r="B28" s="14" t="s">
        <v>5661</v>
      </c>
      <c r="C28" s="14" t="s">
        <v>9331</v>
      </c>
      <c r="D28" s="14" t="s">
        <v>234</v>
      </c>
      <c r="E28" s="14" t="s">
        <v>5662</v>
      </c>
      <c r="F28" s="14" t="s">
        <v>235</v>
      </c>
      <c r="G28" s="16"/>
      <c r="H28" s="15" t="s">
        <v>244</v>
      </c>
      <c r="I28" s="14" t="s">
        <v>5664</v>
      </c>
      <c r="J28" s="15" t="s">
        <v>246</v>
      </c>
      <c r="K28" s="15" t="s">
        <v>247</v>
      </c>
      <c r="L28" s="16"/>
      <c r="M28" s="16"/>
      <c r="N28" s="16"/>
      <c r="O28" s="16"/>
      <c r="P28" s="16"/>
      <c r="Q28" s="16"/>
      <c r="R28" s="16"/>
      <c r="S28" s="16"/>
      <c r="T28" s="16"/>
      <c r="U28" s="16"/>
      <c r="V28" s="16"/>
      <c r="W28" s="16"/>
      <c r="X28" s="16"/>
      <c r="Y28" s="16"/>
    </row>
    <row r="29">
      <c r="A29" s="14" t="s">
        <v>240</v>
      </c>
      <c r="B29" s="14" t="s">
        <v>5664</v>
      </c>
      <c r="C29" s="14" t="s">
        <v>9333</v>
      </c>
      <c r="D29" s="14" t="s">
        <v>234</v>
      </c>
      <c r="E29" s="14" t="s">
        <v>5662</v>
      </c>
      <c r="F29" s="14" t="s">
        <v>235</v>
      </c>
      <c r="G29" s="16"/>
      <c r="H29" s="15" t="s">
        <v>254</v>
      </c>
      <c r="I29" s="14" t="s">
        <v>5666</v>
      </c>
      <c r="J29" s="15" t="s">
        <v>256</v>
      </c>
      <c r="K29" s="15" t="s">
        <v>257</v>
      </c>
      <c r="L29" s="16"/>
      <c r="M29" s="16"/>
      <c r="N29" s="16"/>
      <c r="O29" s="16"/>
      <c r="P29" s="16"/>
      <c r="Q29" s="16"/>
      <c r="R29" s="16"/>
      <c r="S29" s="16"/>
      <c r="T29" s="16"/>
      <c r="U29" s="16"/>
      <c r="V29" s="16"/>
      <c r="W29" s="16"/>
      <c r="X29" s="16"/>
      <c r="Y29" s="16"/>
    </row>
    <row r="30">
      <c r="A30" s="14" t="s">
        <v>242</v>
      </c>
      <c r="B30" s="14" t="s">
        <v>5666</v>
      </c>
      <c r="C30" s="14" t="s">
        <v>9336</v>
      </c>
      <c r="D30" s="14" t="s">
        <v>244</v>
      </c>
      <c r="E30" s="14" t="s">
        <v>5667</v>
      </c>
      <c r="F30" s="14" t="s">
        <v>245</v>
      </c>
      <c r="G30" s="16"/>
      <c r="H30" s="15" t="s">
        <v>262</v>
      </c>
      <c r="I30" s="14" t="s">
        <v>5669</v>
      </c>
      <c r="J30" s="15" t="s">
        <v>264</v>
      </c>
      <c r="K30" s="15" t="s">
        <v>265</v>
      </c>
      <c r="L30" s="16"/>
      <c r="M30" s="16"/>
      <c r="N30" s="16"/>
      <c r="O30" s="16"/>
      <c r="P30" s="16"/>
      <c r="Q30" s="16"/>
      <c r="R30" s="16"/>
      <c r="S30" s="16"/>
      <c r="T30" s="16"/>
      <c r="U30" s="16"/>
      <c r="V30" s="16"/>
      <c r="W30" s="16"/>
      <c r="X30" s="16"/>
      <c r="Y30" s="16"/>
    </row>
    <row r="31">
      <c r="A31" s="14" t="s">
        <v>250</v>
      </c>
      <c r="B31" s="14" t="s">
        <v>5669</v>
      </c>
      <c r="C31" s="14" t="s">
        <v>22527</v>
      </c>
      <c r="D31" s="14" t="s">
        <v>244</v>
      </c>
      <c r="E31" s="14" t="s">
        <v>5667</v>
      </c>
      <c r="F31" s="14" t="s">
        <v>245</v>
      </c>
      <c r="G31" s="16"/>
      <c r="H31" s="15" t="s">
        <v>268</v>
      </c>
      <c r="I31" s="14" t="s">
        <v>5671</v>
      </c>
      <c r="J31" s="15" t="s">
        <v>270</v>
      </c>
      <c r="K31" s="15" t="s">
        <v>271</v>
      </c>
      <c r="L31" s="16"/>
      <c r="M31" s="16"/>
      <c r="N31" s="16"/>
      <c r="O31" s="16"/>
      <c r="P31" s="16"/>
      <c r="Q31" s="16"/>
      <c r="R31" s="16"/>
      <c r="S31" s="16"/>
      <c r="T31" s="16"/>
      <c r="U31" s="16"/>
      <c r="V31" s="16"/>
      <c r="W31" s="16"/>
      <c r="X31" s="16"/>
      <c r="Y31" s="16"/>
    </row>
    <row r="32">
      <c r="A32" s="14" t="s">
        <v>252</v>
      </c>
      <c r="B32" s="14" t="s">
        <v>5671</v>
      </c>
      <c r="C32" s="14" t="s">
        <v>9341</v>
      </c>
      <c r="D32" s="14" t="s">
        <v>254</v>
      </c>
      <c r="E32" s="14" t="s">
        <v>5672</v>
      </c>
      <c r="F32" s="14" t="s">
        <v>255</v>
      </c>
      <c r="G32" s="16"/>
      <c r="H32" s="15" t="s">
        <v>278</v>
      </c>
      <c r="I32" s="14" t="s">
        <v>5674</v>
      </c>
      <c r="J32" s="15" t="s">
        <v>280</v>
      </c>
      <c r="K32" s="15" t="s">
        <v>281</v>
      </c>
      <c r="L32" s="16"/>
      <c r="M32" s="16"/>
      <c r="N32" s="16"/>
      <c r="O32" s="16"/>
      <c r="P32" s="16"/>
      <c r="Q32" s="16"/>
      <c r="R32" s="16"/>
      <c r="S32" s="16"/>
      <c r="T32" s="16"/>
      <c r="U32" s="16"/>
      <c r="V32" s="16"/>
      <c r="W32" s="16"/>
      <c r="X32" s="16"/>
      <c r="Y32" s="16"/>
    </row>
    <row r="33">
      <c r="A33" s="14" t="s">
        <v>258</v>
      </c>
      <c r="B33" s="14" t="s">
        <v>5674</v>
      </c>
      <c r="C33" s="14" t="s">
        <v>9344</v>
      </c>
      <c r="D33" s="14" t="s">
        <v>254</v>
      </c>
      <c r="E33" s="14" t="s">
        <v>5672</v>
      </c>
      <c r="F33" s="14" t="s">
        <v>255</v>
      </c>
      <c r="G33" s="16"/>
      <c r="H33" s="15" t="s">
        <v>286</v>
      </c>
      <c r="I33" s="14" t="s">
        <v>5676</v>
      </c>
      <c r="J33" s="15" t="s">
        <v>288</v>
      </c>
      <c r="K33" s="15" t="s">
        <v>289</v>
      </c>
      <c r="L33" s="16"/>
      <c r="M33" s="16"/>
      <c r="N33" s="16"/>
      <c r="O33" s="16"/>
      <c r="P33" s="16"/>
      <c r="Q33" s="16"/>
      <c r="R33" s="16"/>
      <c r="S33" s="16"/>
      <c r="T33" s="16"/>
      <c r="U33" s="16"/>
      <c r="V33" s="16"/>
      <c r="W33" s="16"/>
      <c r="X33" s="16"/>
      <c r="Y33" s="16"/>
    </row>
    <row r="34">
      <c r="A34" s="14" t="s">
        <v>260</v>
      </c>
      <c r="B34" s="14" t="s">
        <v>5676</v>
      </c>
      <c r="C34" s="14" t="s">
        <v>9346</v>
      </c>
      <c r="D34" s="14" t="s">
        <v>262</v>
      </c>
      <c r="E34" s="14" t="s">
        <v>5672</v>
      </c>
      <c r="F34" s="14" t="s">
        <v>263</v>
      </c>
      <c r="G34" s="16"/>
      <c r="H34" s="15" t="s">
        <v>296</v>
      </c>
      <c r="I34" s="14" t="s">
        <v>5678</v>
      </c>
      <c r="J34" s="15" t="s">
        <v>297</v>
      </c>
      <c r="K34" s="15" t="s">
        <v>298</v>
      </c>
      <c r="L34" s="16"/>
      <c r="M34" s="16"/>
      <c r="N34" s="16"/>
      <c r="O34" s="16"/>
      <c r="P34" s="16"/>
      <c r="Q34" s="16"/>
      <c r="R34" s="16"/>
      <c r="S34" s="16"/>
      <c r="T34" s="16"/>
      <c r="U34" s="16"/>
      <c r="V34" s="16"/>
      <c r="W34" s="16"/>
      <c r="X34" s="16"/>
      <c r="Y34" s="16"/>
    </row>
    <row r="35">
      <c r="A35" s="14" t="s">
        <v>266</v>
      </c>
      <c r="B35" s="14" t="s">
        <v>5678</v>
      </c>
      <c r="C35" s="14" t="s">
        <v>22528</v>
      </c>
      <c r="D35" s="14" t="s">
        <v>268</v>
      </c>
      <c r="E35" s="14" t="s">
        <v>5672</v>
      </c>
      <c r="F35" s="14" t="s">
        <v>269</v>
      </c>
      <c r="G35" s="16"/>
      <c r="H35" s="15" t="s">
        <v>303</v>
      </c>
      <c r="I35" s="14" t="s">
        <v>5680</v>
      </c>
      <c r="J35" s="15" t="s">
        <v>305</v>
      </c>
      <c r="K35" s="15" t="s">
        <v>306</v>
      </c>
      <c r="L35" s="16"/>
      <c r="M35" s="16"/>
      <c r="N35" s="16"/>
      <c r="O35" s="16"/>
      <c r="P35" s="16"/>
      <c r="Q35" s="16"/>
      <c r="R35" s="16"/>
      <c r="S35" s="16"/>
      <c r="T35" s="16"/>
      <c r="U35" s="16"/>
      <c r="V35" s="16"/>
      <c r="W35" s="16"/>
      <c r="X35" s="16"/>
      <c r="Y35" s="16"/>
    </row>
    <row r="36">
      <c r="A36" s="14" t="s">
        <v>272</v>
      </c>
      <c r="B36" s="14" t="s">
        <v>5680</v>
      </c>
      <c r="C36" s="14" t="s">
        <v>22529</v>
      </c>
      <c r="D36" s="14" t="s">
        <v>268</v>
      </c>
      <c r="E36" s="14" t="s">
        <v>5672</v>
      </c>
      <c r="F36" s="14" t="s">
        <v>269</v>
      </c>
      <c r="G36" s="16"/>
      <c r="H36" s="15" t="s">
        <v>313</v>
      </c>
      <c r="I36" s="14" t="s">
        <v>5682</v>
      </c>
      <c r="J36" s="15" t="s">
        <v>315</v>
      </c>
      <c r="K36" s="15" t="s">
        <v>316</v>
      </c>
      <c r="L36" s="16"/>
      <c r="M36" s="16"/>
      <c r="N36" s="16"/>
      <c r="O36" s="16"/>
      <c r="P36" s="16"/>
      <c r="Q36" s="16"/>
      <c r="R36" s="16"/>
      <c r="S36" s="16"/>
      <c r="T36" s="16"/>
      <c r="U36" s="16"/>
      <c r="V36" s="16"/>
      <c r="W36" s="16"/>
      <c r="X36" s="16"/>
      <c r="Y36" s="16"/>
    </row>
    <row r="37">
      <c r="A37" s="14" t="s">
        <v>274</v>
      </c>
      <c r="B37" s="14" t="s">
        <v>5682</v>
      </c>
      <c r="C37" s="14" t="s">
        <v>22530</v>
      </c>
      <c r="D37" s="14" t="s">
        <v>268</v>
      </c>
      <c r="E37" s="14" t="s">
        <v>5672</v>
      </c>
      <c r="F37" s="14" t="s">
        <v>269</v>
      </c>
      <c r="G37" s="16"/>
      <c r="H37" s="15" t="s">
        <v>336</v>
      </c>
      <c r="I37" s="14" t="s">
        <v>5684</v>
      </c>
      <c r="J37" s="15" t="s">
        <v>338</v>
      </c>
      <c r="K37" s="15" t="s">
        <v>339</v>
      </c>
      <c r="L37" s="16"/>
      <c r="M37" s="16"/>
      <c r="N37" s="16"/>
      <c r="O37" s="16"/>
      <c r="P37" s="16"/>
      <c r="Q37" s="16"/>
      <c r="R37" s="16"/>
      <c r="S37" s="16"/>
      <c r="T37" s="16"/>
      <c r="U37" s="16"/>
      <c r="V37" s="16"/>
      <c r="W37" s="16"/>
      <c r="X37" s="16"/>
      <c r="Y37" s="16"/>
    </row>
    <row r="38">
      <c r="A38" s="14" t="s">
        <v>276</v>
      </c>
      <c r="B38" s="14" t="s">
        <v>5684</v>
      </c>
      <c r="C38" s="14" t="s">
        <v>22531</v>
      </c>
      <c r="D38" s="14" t="s">
        <v>278</v>
      </c>
      <c r="E38" s="14" t="s">
        <v>5685</v>
      </c>
      <c r="F38" s="14" t="s">
        <v>279</v>
      </c>
      <c r="G38" s="16"/>
      <c r="H38" s="15" t="s">
        <v>344</v>
      </c>
      <c r="I38" s="14" t="s">
        <v>5687</v>
      </c>
      <c r="J38" s="15" t="s">
        <v>346</v>
      </c>
      <c r="K38" s="15" t="s">
        <v>347</v>
      </c>
      <c r="L38" s="16"/>
      <c r="M38" s="16"/>
      <c r="N38" s="16"/>
      <c r="O38" s="16"/>
      <c r="P38" s="16"/>
      <c r="Q38" s="16"/>
      <c r="R38" s="16"/>
      <c r="S38" s="16"/>
      <c r="T38" s="16"/>
      <c r="U38" s="16"/>
      <c r="V38" s="16"/>
      <c r="W38" s="16"/>
      <c r="X38" s="16"/>
      <c r="Y38" s="16"/>
    </row>
    <row r="39">
      <c r="A39" s="14" t="s">
        <v>284</v>
      </c>
      <c r="B39" s="14" t="s">
        <v>5687</v>
      </c>
      <c r="C39" s="14" t="s">
        <v>22532</v>
      </c>
      <c r="D39" s="14" t="s">
        <v>286</v>
      </c>
      <c r="E39" s="14" t="s">
        <v>5685</v>
      </c>
      <c r="F39" s="14" t="s">
        <v>287</v>
      </c>
      <c r="G39" s="16"/>
      <c r="H39" s="15" t="s">
        <v>352</v>
      </c>
      <c r="I39" s="14" t="s">
        <v>5689</v>
      </c>
      <c r="J39" s="15" t="s">
        <v>354</v>
      </c>
      <c r="K39" s="15" t="s">
        <v>355</v>
      </c>
      <c r="L39" s="16"/>
      <c r="M39" s="16"/>
      <c r="N39" s="16"/>
      <c r="O39" s="16"/>
      <c r="P39" s="16"/>
      <c r="Q39" s="16"/>
      <c r="R39" s="16"/>
      <c r="S39" s="16"/>
      <c r="T39" s="16"/>
      <c r="U39" s="16"/>
      <c r="V39" s="16"/>
      <c r="W39" s="16"/>
      <c r="X39" s="16"/>
      <c r="Y39" s="16"/>
    </row>
    <row r="40">
      <c r="A40" s="14" t="s">
        <v>292</v>
      </c>
      <c r="B40" s="14" t="s">
        <v>5689</v>
      </c>
      <c r="C40" s="14" t="s">
        <v>22533</v>
      </c>
      <c r="D40" s="14" t="s">
        <v>294</v>
      </c>
      <c r="E40" s="14" t="s">
        <v>5690</v>
      </c>
      <c r="F40" s="14" t="s">
        <v>295</v>
      </c>
      <c r="G40" s="16"/>
      <c r="H40" s="15" t="s">
        <v>359</v>
      </c>
      <c r="I40" s="14" t="s">
        <v>5692</v>
      </c>
      <c r="J40" s="15" t="s">
        <v>361</v>
      </c>
      <c r="K40" s="15" t="s">
        <v>362</v>
      </c>
      <c r="L40" s="16"/>
      <c r="M40" s="16"/>
      <c r="N40" s="16"/>
      <c r="O40" s="16"/>
      <c r="P40" s="16"/>
      <c r="Q40" s="16"/>
      <c r="R40" s="16"/>
      <c r="S40" s="16"/>
      <c r="T40" s="16"/>
      <c r="U40" s="16"/>
      <c r="V40" s="16"/>
      <c r="W40" s="16"/>
      <c r="X40" s="16"/>
      <c r="Y40" s="16"/>
    </row>
    <row r="41">
      <c r="A41" s="14" t="s">
        <v>301</v>
      </c>
      <c r="B41" s="14" t="s">
        <v>5692</v>
      </c>
      <c r="C41" s="14" t="s">
        <v>22534</v>
      </c>
      <c r="D41" s="14" t="s">
        <v>303</v>
      </c>
      <c r="E41" s="14" t="s">
        <v>5690</v>
      </c>
      <c r="F41" s="14" t="s">
        <v>304</v>
      </c>
      <c r="G41" s="16"/>
      <c r="H41" s="15" t="s">
        <v>367</v>
      </c>
      <c r="I41" s="14" t="s">
        <v>5694</v>
      </c>
      <c r="J41" s="15" t="s">
        <v>369</v>
      </c>
      <c r="K41" s="15" t="s">
        <v>370</v>
      </c>
      <c r="L41" s="16"/>
      <c r="M41" s="16"/>
      <c r="N41" s="16"/>
      <c r="O41" s="16"/>
      <c r="P41" s="16"/>
      <c r="Q41" s="16"/>
      <c r="R41" s="16"/>
      <c r="S41" s="16"/>
      <c r="T41" s="16"/>
      <c r="U41" s="16"/>
      <c r="V41" s="16"/>
      <c r="W41" s="16"/>
      <c r="X41" s="16"/>
      <c r="Y41" s="16"/>
    </row>
    <row r="42">
      <c r="A42" s="14" t="s">
        <v>309</v>
      </c>
      <c r="B42" s="14" t="s">
        <v>5694</v>
      </c>
      <c r="C42" s="14" t="s">
        <v>22535</v>
      </c>
      <c r="D42" s="14" t="s">
        <v>303</v>
      </c>
      <c r="E42" s="14" t="s">
        <v>5690</v>
      </c>
      <c r="F42" s="14" t="s">
        <v>304</v>
      </c>
      <c r="G42" s="16"/>
      <c r="H42" s="15" t="s">
        <v>375</v>
      </c>
      <c r="I42" s="14" t="s">
        <v>5696</v>
      </c>
      <c r="J42" s="15" t="s">
        <v>377</v>
      </c>
      <c r="K42" s="15" t="s">
        <v>378</v>
      </c>
      <c r="L42" s="16"/>
      <c r="M42" s="16"/>
      <c r="N42" s="16"/>
      <c r="O42" s="16"/>
      <c r="P42" s="16"/>
      <c r="Q42" s="16"/>
      <c r="R42" s="16"/>
      <c r="S42" s="16"/>
      <c r="T42" s="16"/>
      <c r="U42" s="16"/>
      <c r="V42" s="16"/>
      <c r="W42" s="16"/>
      <c r="X42" s="16"/>
      <c r="Y42" s="16"/>
    </row>
    <row r="43">
      <c r="A43" s="14" t="s">
        <v>311</v>
      </c>
      <c r="B43" s="14" t="s">
        <v>5696</v>
      </c>
      <c r="C43" s="14" t="s">
        <v>22536</v>
      </c>
      <c r="D43" s="14" t="s">
        <v>313</v>
      </c>
      <c r="E43" s="14" t="s">
        <v>5697</v>
      </c>
      <c r="F43" s="14" t="s">
        <v>8021</v>
      </c>
      <c r="G43" s="16"/>
      <c r="H43" s="15" t="s">
        <v>383</v>
      </c>
      <c r="I43" s="14" t="s">
        <v>5699</v>
      </c>
      <c r="J43" s="15" t="s">
        <v>385</v>
      </c>
      <c r="K43" s="15" t="s">
        <v>386</v>
      </c>
      <c r="L43" s="16"/>
      <c r="M43" s="16"/>
      <c r="N43" s="16"/>
      <c r="O43" s="16"/>
      <c r="P43" s="16"/>
      <c r="Q43" s="16"/>
      <c r="R43" s="16"/>
      <c r="S43" s="16"/>
      <c r="T43" s="16"/>
      <c r="U43" s="16"/>
      <c r="V43" s="16"/>
      <c r="W43" s="16"/>
      <c r="X43" s="16"/>
      <c r="Y43" s="16"/>
    </row>
    <row r="44">
      <c r="A44" s="14" t="s">
        <v>319</v>
      </c>
      <c r="B44" s="14" t="s">
        <v>5699</v>
      </c>
      <c r="C44" s="14" t="s">
        <v>9371</v>
      </c>
      <c r="D44" s="14" t="s">
        <v>313</v>
      </c>
      <c r="E44" s="14" t="s">
        <v>5697</v>
      </c>
      <c r="F44" s="14" t="s">
        <v>8021</v>
      </c>
      <c r="G44" s="16"/>
      <c r="H44" s="15" t="s">
        <v>393</v>
      </c>
      <c r="I44" s="14" t="s">
        <v>5701</v>
      </c>
      <c r="J44" s="15" t="s">
        <v>394</v>
      </c>
      <c r="K44" s="15" t="s">
        <v>395</v>
      </c>
      <c r="L44" s="16"/>
      <c r="M44" s="16"/>
      <c r="N44" s="16"/>
      <c r="O44" s="16"/>
      <c r="P44" s="16"/>
      <c r="Q44" s="16"/>
      <c r="R44" s="16"/>
      <c r="S44" s="16"/>
      <c r="T44" s="16"/>
      <c r="U44" s="16"/>
      <c r="V44" s="16"/>
      <c r="W44" s="16"/>
      <c r="X44" s="16"/>
      <c r="Y44" s="16"/>
    </row>
    <row r="45">
      <c r="A45" s="14" t="s">
        <v>322</v>
      </c>
      <c r="B45" s="14" t="s">
        <v>5701</v>
      </c>
      <c r="C45" s="14" t="s">
        <v>22537</v>
      </c>
      <c r="D45" s="14" t="s">
        <v>313</v>
      </c>
      <c r="E45" s="14" t="s">
        <v>5697</v>
      </c>
      <c r="F45" s="14" t="s">
        <v>8021</v>
      </c>
      <c r="G45" s="16"/>
      <c r="H45" s="15" t="s">
        <v>400</v>
      </c>
      <c r="I45" s="14" t="s">
        <v>5703</v>
      </c>
      <c r="J45" s="15" t="s">
        <v>402</v>
      </c>
      <c r="K45" s="15" t="s">
        <v>403</v>
      </c>
      <c r="L45" s="16"/>
      <c r="M45" s="16"/>
      <c r="N45" s="16"/>
      <c r="O45" s="16"/>
      <c r="P45" s="16"/>
      <c r="Q45" s="16"/>
      <c r="R45" s="16"/>
      <c r="S45" s="16"/>
      <c r="T45" s="16"/>
      <c r="U45" s="16"/>
      <c r="V45" s="16"/>
      <c r="W45" s="16"/>
      <c r="X45" s="16"/>
      <c r="Y45" s="16"/>
    </row>
    <row r="46">
      <c r="A46" s="14" t="s">
        <v>325</v>
      </c>
      <c r="B46" s="14" t="s">
        <v>5703</v>
      </c>
      <c r="C46" s="14" t="s">
        <v>22538</v>
      </c>
      <c r="D46" s="14" t="s">
        <v>313</v>
      </c>
      <c r="E46" s="14" t="s">
        <v>5697</v>
      </c>
      <c r="F46" s="14" t="s">
        <v>8021</v>
      </c>
      <c r="G46" s="16"/>
      <c r="H46" s="15" t="s">
        <v>408</v>
      </c>
      <c r="I46" s="14" t="s">
        <v>5705</v>
      </c>
      <c r="J46" s="15" t="s">
        <v>410</v>
      </c>
      <c r="K46" s="15" t="s">
        <v>411</v>
      </c>
      <c r="L46" s="16"/>
      <c r="M46" s="16"/>
      <c r="N46" s="16"/>
      <c r="O46" s="16"/>
      <c r="P46" s="16"/>
      <c r="Q46" s="16"/>
      <c r="R46" s="16"/>
      <c r="S46" s="16"/>
      <c r="T46" s="16"/>
      <c r="U46" s="16"/>
      <c r="V46" s="16"/>
      <c r="W46" s="16"/>
      <c r="X46" s="16"/>
      <c r="Y46" s="16"/>
    </row>
    <row r="47">
      <c r="A47" s="14" t="s">
        <v>328</v>
      </c>
      <c r="B47" s="14" t="s">
        <v>5705</v>
      </c>
      <c r="C47" s="14" t="s">
        <v>22539</v>
      </c>
      <c r="D47" s="14" t="s">
        <v>313</v>
      </c>
      <c r="E47" s="14" t="s">
        <v>5697</v>
      </c>
      <c r="F47" s="14" t="s">
        <v>8021</v>
      </c>
      <c r="G47" s="16"/>
      <c r="H47" s="15" t="s">
        <v>416</v>
      </c>
      <c r="I47" s="14" t="s">
        <v>5707</v>
      </c>
      <c r="J47" s="15" t="s">
        <v>418</v>
      </c>
      <c r="K47" s="15" t="s">
        <v>419</v>
      </c>
      <c r="L47" s="16"/>
      <c r="M47" s="16"/>
      <c r="N47" s="16"/>
      <c r="O47" s="16"/>
      <c r="P47" s="16"/>
      <c r="Q47" s="16"/>
      <c r="R47" s="16"/>
      <c r="S47" s="16"/>
      <c r="T47" s="16"/>
      <c r="U47" s="16"/>
      <c r="V47" s="16"/>
      <c r="W47" s="16"/>
      <c r="X47" s="16"/>
      <c r="Y47" s="16"/>
    </row>
    <row r="48">
      <c r="A48" s="14" t="s">
        <v>331</v>
      </c>
      <c r="B48" s="14" t="s">
        <v>5707</v>
      </c>
      <c r="C48" s="14" t="s">
        <v>22540</v>
      </c>
      <c r="D48" s="14" t="s">
        <v>313</v>
      </c>
      <c r="E48" s="14" t="s">
        <v>5697</v>
      </c>
      <c r="F48" s="14" t="s">
        <v>8021</v>
      </c>
      <c r="G48" s="16"/>
      <c r="H48" s="15" t="s">
        <v>424</v>
      </c>
      <c r="I48" s="14" t="s">
        <v>5709</v>
      </c>
      <c r="J48" s="15" t="s">
        <v>426</v>
      </c>
      <c r="K48" s="15" t="s">
        <v>427</v>
      </c>
      <c r="L48" s="16"/>
      <c r="M48" s="16"/>
      <c r="N48" s="16"/>
      <c r="O48" s="16"/>
      <c r="P48" s="16"/>
      <c r="Q48" s="16"/>
      <c r="R48" s="16"/>
      <c r="S48" s="16"/>
      <c r="T48" s="16"/>
      <c r="U48" s="16"/>
      <c r="V48" s="16"/>
      <c r="W48" s="16"/>
      <c r="X48" s="16"/>
      <c r="Y48" s="16"/>
    </row>
    <row r="49">
      <c r="A49" s="14" t="s">
        <v>334</v>
      </c>
      <c r="B49" s="14" t="s">
        <v>5709</v>
      </c>
      <c r="C49" s="14" t="s">
        <v>22541</v>
      </c>
      <c r="D49" s="14" t="s">
        <v>336</v>
      </c>
      <c r="E49" s="14" t="s">
        <v>5697</v>
      </c>
      <c r="F49" s="14" t="s">
        <v>337</v>
      </c>
      <c r="G49" s="16"/>
      <c r="H49" s="15" t="s">
        <v>432</v>
      </c>
      <c r="I49" s="14" t="s">
        <v>5711</v>
      </c>
      <c r="J49" s="15" t="s">
        <v>434</v>
      </c>
      <c r="K49" s="15" t="s">
        <v>435</v>
      </c>
      <c r="L49" s="16"/>
      <c r="M49" s="16"/>
      <c r="N49" s="16"/>
      <c r="O49" s="16"/>
      <c r="P49" s="16"/>
      <c r="Q49" s="16"/>
      <c r="R49" s="16"/>
      <c r="S49" s="16"/>
      <c r="T49" s="16"/>
      <c r="U49" s="16"/>
      <c r="V49" s="16"/>
      <c r="W49" s="16"/>
      <c r="X49" s="16"/>
      <c r="Y49" s="16"/>
    </row>
    <row r="50">
      <c r="A50" s="14" t="s">
        <v>342</v>
      </c>
      <c r="B50" s="14" t="s">
        <v>5711</v>
      </c>
      <c r="C50" s="14" t="s">
        <v>22542</v>
      </c>
      <c r="D50" s="14" t="s">
        <v>344</v>
      </c>
      <c r="E50" s="14" t="s">
        <v>5712</v>
      </c>
      <c r="F50" s="14" t="s">
        <v>345</v>
      </c>
      <c r="G50" s="16"/>
      <c r="H50" s="15" t="s">
        <v>440</v>
      </c>
      <c r="I50" s="14" t="s">
        <v>5714</v>
      </c>
      <c r="J50" s="15" t="s">
        <v>442</v>
      </c>
      <c r="K50" s="15" t="s">
        <v>443</v>
      </c>
      <c r="L50" s="16"/>
      <c r="M50" s="16"/>
      <c r="N50" s="16"/>
      <c r="O50" s="16"/>
      <c r="P50" s="16"/>
      <c r="Q50" s="16"/>
      <c r="R50" s="16"/>
      <c r="S50" s="16"/>
      <c r="T50" s="16"/>
      <c r="U50" s="16"/>
      <c r="V50" s="16"/>
      <c r="W50" s="16"/>
      <c r="X50" s="16"/>
      <c r="Y50" s="16"/>
    </row>
    <row r="51">
      <c r="A51" s="14" t="s">
        <v>350</v>
      </c>
      <c r="B51" s="14" t="s">
        <v>5714</v>
      </c>
      <c r="C51" s="14" t="s">
        <v>9391</v>
      </c>
      <c r="D51" s="14" t="s">
        <v>352</v>
      </c>
      <c r="E51" s="14" t="s">
        <v>5712</v>
      </c>
      <c r="F51" s="14" t="s">
        <v>353</v>
      </c>
      <c r="G51" s="16"/>
      <c r="H51" s="15" t="s">
        <v>448</v>
      </c>
      <c r="I51" s="14" t="s">
        <v>5716</v>
      </c>
      <c r="J51" s="15" t="s">
        <v>450</v>
      </c>
      <c r="K51" s="15" t="s">
        <v>451</v>
      </c>
      <c r="L51" s="16"/>
      <c r="M51" s="16"/>
      <c r="N51" s="16"/>
      <c r="O51" s="16"/>
      <c r="P51" s="16"/>
      <c r="Q51" s="16"/>
      <c r="R51" s="16"/>
      <c r="S51" s="16"/>
      <c r="T51" s="16"/>
      <c r="U51" s="16"/>
      <c r="V51" s="16"/>
      <c r="W51" s="16"/>
      <c r="X51" s="16"/>
      <c r="Y51" s="16"/>
    </row>
    <row r="52">
      <c r="A52" s="14" t="s">
        <v>358</v>
      </c>
      <c r="B52" s="14" t="s">
        <v>5716</v>
      </c>
      <c r="C52" s="14" t="s">
        <v>9393</v>
      </c>
      <c r="D52" s="14" t="s">
        <v>359</v>
      </c>
      <c r="E52" s="14" t="s">
        <v>5712</v>
      </c>
      <c r="F52" s="14" t="s">
        <v>360</v>
      </c>
      <c r="G52" s="16"/>
      <c r="H52" s="15" t="s">
        <v>456</v>
      </c>
      <c r="I52" s="14" t="s">
        <v>5719</v>
      </c>
      <c r="J52" s="15" t="s">
        <v>458</v>
      </c>
      <c r="K52" s="15" t="s">
        <v>459</v>
      </c>
      <c r="L52" s="16"/>
      <c r="M52" s="16"/>
      <c r="N52" s="16"/>
      <c r="O52" s="16"/>
      <c r="P52" s="16"/>
      <c r="Q52" s="16"/>
      <c r="R52" s="16"/>
      <c r="S52" s="16"/>
      <c r="T52" s="16"/>
      <c r="U52" s="16"/>
      <c r="V52" s="16"/>
      <c r="W52" s="16"/>
      <c r="X52" s="16"/>
      <c r="Y52" s="16"/>
    </row>
    <row r="53">
      <c r="A53" s="14" t="s">
        <v>365</v>
      </c>
      <c r="B53" s="14" t="s">
        <v>5719</v>
      </c>
      <c r="C53" s="14" t="s">
        <v>22543</v>
      </c>
      <c r="D53" s="14" t="s">
        <v>367</v>
      </c>
      <c r="E53" s="14" t="s">
        <v>5720</v>
      </c>
      <c r="F53" s="14" t="s">
        <v>368</v>
      </c>
      <c r="G53" s="16"/>
      <c r="H53" s="15" t="s">
        <v>464</v>
      </c>
      <c r="I53" s="14" t="s">
        <v>5722</v>
      </c>
      <c r="J53" s="15" t="s">
        <v>466</v>
      </c>
      <c r="K53" s="15" t="s">
        <v>467</v>
      </c>
      <c r="L53" s="16"/>
      <c r="M53" s="16"/>
      <c r="N53" s="16"/>
      <c r="O53" s="16"/>
      <c r="P53" s="16"/>
      <c r="Q53" s="16"/>
      <c r="R53" s="16"/>
      <c r="S53" s="16"/>
      <c r="T53" s="16"/>
      <c r="U53" s="16"/>
      <c r="V53" s="16"/>
      <c r="W53" s="16"/>
      <c r="X53" s="16"/>
      <c r="Y53" s="16"/>
    </row>
    <row r="54">
      <c r="A54" s="14" t="s">
        <v>373</v>
      </c>
      <c r="B54" s="14" t="s">
        <v>5722</v>
      </c>
      <c r="C54" s="14" t="s">
        <v>22544</v>
      </c>
      <c r="D54" s="14" t="s">
        <v>375</v>
      </c>
      <c r="E54" s="14" t="s">
        <v>5720</v>
      </c>
      <c r="F54" s="14" t="s">
        <v>376</v>
      </c>
      <c r="G54" s="16"/>
      <c r="H54" s="15" t="s">
        <v>474</v>
      </c>
      <c r="I54" s="14" t="s">
        <v>5724</v>
      </c>
      <c r="J54" s="15" t="s">
        <v>475</v>
      </c>
      <c r="K54" s="15" t="s">
        <v>476</v>
      </c>
      <c r="L54" s="16"/>
      <c r="M54" s="16"/>
      <c r="N54" s="16"/>
      <c r="O54" s="16"/>
      <c r="P54" s="16"/>
      <c r="Q54" s="16"/>
      <c r="R54" s="16"/>
      <c r="S54" s="16"/>
      <c r="T54" s="16"/>
      <c r="U54" s="16"/>
      <c r="V54" s="16"/>
      <c r="W54" s="16"/>
      <c r="X54" s="16"/>
      <c r="Y54" s="16"/>
    </row>
    <row r="55">
      <c r="A55" s="14" t="s">
        <v>381</v>
      </c>
      <c r="B55" s="14" t="s">
        <v>5724</v>
      </c>
      <c r="C55" s="14" t="s">
        <v>22545</v>
      </c>
      <c r="D55" s="14" t="s">
        <v>383</v>
      </c>
      <c r="E55" s="14" t="s">
        <v>5720</v>
      </c>
      <c r="F55" s="14" t="s">
        <v>384</v>
      </c>
      <c r="G55" s="16"/>
      <c r="H55" s="15" t="s">
        <v>481</v>
      </c>
      <c r="I55" s="14" t="s">
        <v>5726</v>
      </c>
      <c r="J55" s="15" t="s">
        <v>483</v>
      </c>
      <c r="K55" s="15" t="s">
        <v>484</v>
      </c>
      <c r="L55" s="16"/>
      <c r="M55" s="16"/>
      <c r="N55" s="16"/>
      <c r="O55" s="16"/>
      <c r="P55" s="16"/>
      <c r="Q55" s="16"/>
      <c r="R55" s="16"/>
      <c r="S55" s="16"/>
      <c r="T55" s="16"/>
      <c r="U55" s="16"/>
      <c r="V55" s="16"/>
      <c r="W55" s="16"/>
      <c r="X55" s="16"/>
      <c r="Y55" s="16"/>
    </row>
    <row r="56">
      <c r="A56" s="14" t="s">
        <v>389</v>
      </c>
      <c r="B56" s="14" t="s">
        <v>5726</v>
      </c>
      <c r="C56" s="14" t="s">
        <v>22546</v>
      </c>
      <c r="D56" s="14" t="s">
        <v>391</v>
      </c>
      <c r="E56" s="14" t="s">
        <v>5727</v>
      </c>
      <c r="F56" s="14" t="s">
        <v>392</v>
      </c>
      <c r="G56" s="16"/>
      <c r="H56" s="15" t="s">
        <v>489</v>
      </c>
      <c r="I56" s="14" t="s">
        <v>5729</v>
      </c>
      <c r="J56" s="15" t="s">
        <v>491</v>
      </c>
      <c r="K56" s="15" t="s">
        <v>492</v>
      </c>
      <c r="L56" s="16"/>
      <c r="M56" s="16"/>
      <c r="N56" s="16"/>
      <c r="O56" s="16"/>
      <c r="P56" s="16"/>
      <c r="Q56" s="16"/>
      <c r="R56" s="16"/>
      <c r="S56" s="16"/>
      <c r="T56" s="16"/>
      <c r="U56" s="16"/>
      <c r="V56" s="16"/>
      <c r="W56" s="16"/>
      <c r="X56" s="16"/>
      <c r="Y56" s="16"/>
    </row>
    <row r="57">
      <c r="A57" s="14" t="s">
        <v>398</v>
      </c>
      <c r="B57" s="14" t="s">
        <v>5729</v>
      </c>
      <c r="C57" s="14" t="s">
        <v>22547</v>
      </c>
      <c r="D57" s="14" t="s">
        <v>400</v>
      </c>
      <c r="E57" s="14" t="s">
        <v>5727</v>
      </c>
      <c r="F57" s="14" t="s">
        <v>401</v>
      </c>
      <c r="G57" s="16"/>
      <c r="H57" s="15" t="s">
        <v>497</v>
      </c>
      <c r="I57" s="14" t="s">
        <v>5731</v>
      </c>
      <c r="J57" s="15" t="s">
        <v>499</v>
      </c>
      <c r="K57" s="15" t="s">
        <v>500</v>
      </c>
      <c r="L57" s="16"/>
      <c r="M57" s="16"/>
      <c r="N57" s="16"/>
      <c r="O57" s="16"/>
      <c r="P57" s="16"/>
      <c r="Q57" s="16"/>
      <c r="R57" s="16"/>
      <c r="S57" s="16"/>
      <c r="T57" s="16"/>
      <c r="U57" s="16"/>
      <c r="V57" s="16"/>
      <c r="W57" s="16"/>
      <c r="X57" s="16"/>
      <c r="Y57" s="16"/>
    </row>
    <row r="58">
      <c r="A58" s="14" t="s">
        <v>406</v>
      </c>
      <c r="B58" s="14" t="s">
        <v>5731</v>
      </c>
      <c r="C58" s="14" t="s">
        <v>22548</v>
      </c>
      <c r="D58" s="14" t="s">
        <v>408</v>
      </c>
      <c r="E58" s="14" t="s">
        <v>5727</v>
      </c>
      <c r="F58" s="14" t="s">
        <v>409</v>
      </c>
      <c r="G58" s="16"/>
      <c r="H58" s="15" t="s">
        <v>505</v>
      </c>
      <c r="I58" s="14" t="s">
        <v>5733</v>
      </c>
      <c r="J58" s="15" t="s">
        <v>507</v>
      </c>
      <c r="K58" s="15" t="s">
        <v>508</v>
      </c>
      <c r="L58" s="16"/>
      <c r="M58" s="16"/>
      <c r="N58" s="16"/>
      <c r="O58" s="16"/>
      <c r="P58" s="16"/>
      <c r="Q58" s="16"/>
      <c r="R58" s="16"/>
      <c r="S58" s="16"/>
      <c r="T58" s="16"/>
      <c r="U58" s="16"/>
      <c r="V58" s="16"/>
      <c r="W58" s="16"/>
      <c r="X58" s="16"/>
      <c r="Y58" s="16"/>
    </row>
    <row r="59">
      <c r="A59" s="14" t="s">
        <v>414</v>
      </c>
      <c r="B59" s="14" t="s">
        <v>5733</v>
      </c>
      <c r="C59" s="14" t="s">
        <v>22549</v>
      </c>
      <c r="D59" s="14" t="s">
        <v>416</v>
      </c>
      <c r="E59" s="14" t="s">
        <v>5727</v>
      </c>
      <c r="F59" s="14" t="s">
        <v>417</v>
      </c>
      <c r="G59" s="16"/>
      <c r="H59" s="15" t="s">
        <v>513</v>
      </c>
      <c r="I59" s="14" t="s">
        <v>5735</v>
      </c>
      <c r="J59" s="15" t="s">
        <v>515</v>
      </c>
      <c r="K59" s="15" t="s">
        <v>516</v>
      </c>
      <c r="L59" s="16"/>
      <c r="M59" s="16"/>
      <c r="N59" s="16"/>
      <c r="O59" s="16"/>
      <c r="P59" s="16"/>
      <c r="Q59" s="16"/>
      <c r="R59" s="16"/>
      <c r="S59" s="16"/>
      <c r="T59" s="16"/>
      <c r="U59" s="16"/>
      <c r="V59" s="16"/>
      <c r="W59" s="16"/>
      <c r="X59" s="16"/>
      <c r="Y59" s="16"/>
    </row>
    <row r="60">
      <c r="A60" s="14" t="s">
        <v>422</v>
      </c>
      <c r="B60" s="14" t="s">
        <v>5735</v>
      </c>
      <c r="C60" s="14" t="s">
        <v>22550</v>
      </c>
      <c r="D60" s="14" t="s">
        <v>424</v>
      </c>
      <c r="E60" s="14" t="s">
        <v>5736</v>
      </c>
      <c r="F60" s="14" t="s">
        <v>425</v>
      </c>
      <c r="G60" s="16"/>
      <c r="H60" s="15" t="s">
        <v>520</v>
      </c>
      <c r="I60" s="14" t="s">
        <v>5738</v>
      </c>
      <c r="J60" s="15" t="s">
        <v>5763</v>
      </c>
      <c r="K60" s="15" t="s">
        <v>523</v>
      </c>
      <c r="L60" s="16"/>
      <c r="M60" s="16"/>
      <c r="N60" s="16"/>
      <c r="O60" s="16"/>
      <c r="P60" s="16"/>
      <c r="Q60" s="16"/>
      <c r="R60" s="16"/>
      <c r="S60" s="16"/>
      <c r="T60" s="16"/>
      <c r="U60" s="16"/>
      <c r="V60" s="16"/>
      <c r="W60" s="16"/>
      <c r="X60" s="16"/>
      <c r="Y60" s="16"/>
    </row>
    <row r="61">
      <c r="A61" s="14" t="s">
        <v>430</v>
      </c>
      <c r="B61" s="14" t="s">
        <v>5738</v>
      </c>
      <c r="C61" s="14" t="s">
        <v>22551</v>
      </c>
      <c r="D61" s="14" t="s">
        <v>432</v>
      </c>
      <c r="E61" s="14" t="s">
        <v>5736</v>
      </c>
      <c r="F61" s="14" t="s">
        <v>433</v>
      </c>
      <c r="G61" s="16"/>
      <c r="H61" s="15" t="s">
        <v>528</v>
      </c>
      <c r="I61" s="14" t="s">
        <v>5740</v>
      </c>
      <c r="J61" s="15" t="s">
        <v>527</v>
      </c>
      <c r="K61" s="15" t="s">
        <v>530</v>
      </c>
      <c r="L61" s="16"/>
      <c r="M61" s="16"/>
      <c r="N61" s="16"/>
      <c r="O61" s="16"/>
      <c r="P61" s="16"/>
      <c r="Q61" s="16"/>
      <c r="R61" s="16"/>
      <c r="S61" s="16"/>
      <c r="T61" s="16"/>
      <c r="U61" s="16"/>
      <c r="V61" s="16"/>
      <c r="W61" s="16"/>
      <c r="X61" s="16"/>
      <c r="Y61" s="16"/>
    </row>
    <row r="62">
      <c r="A62" s="14" t="s">
        <v>438</v>
      </c>
      <c r="B62" s="14" t="s">
        <v>5740</v>
      </c>
      <c r="C62" s="14" t="s">
        <v>22552</v>
      </c>
      <c r="D62" s="14" t="s">
        <v>440</v>
      </c>
      <c r="E62" s="14" t="s">
        <v>5736</v>
      </c>
      <c r="F62" s="14" t="s">
        <v>441</v>
      </c>
      <c r="G62" s="16"/>
      <c r="H62" s="15" t="s">
        <v>535</v>
      </c>
      <c r="I62" s="14" t="s">
        <v>5742</v>
      </c>
      <c r="J62" s="15" t="s">
        <v>537</v>
      </c>
      <c r="K62" s="15" t="s">
        <v>538</v>
      </c>
      <c r="L62" s="16"/>
      <c r="M62" s="16"/>
      <c r="N62" s="16"/>
      <c r="O62" s="16"/>
      <c r="P62" s="16"/>
      <c r="Q62" s="16"/>
      <c r="R62" s="16"/>
      <c r="S62" s="16"/>
      <c r="T62" s="16"/>
      <c r="U62" s="16"/>
      <c r="V62" s="16"/>
      <c r="W62" s="16"/>
      <c r="X62" s="16"/>
      <c r="Y62" s="16"/>
    </row>
    <row r="63">
      <c r="A63" s="14" t="s">
        <v>446</v>
      </c>
      <c r="B63" s="14" t="s">
        <v>5742</v>
      </c>
      <c r="C63" s="14" t="s">
        <v>22553</v>
      </c>
      <c r="D63" s="14" t="s">
        <v>448</v>
      </c>
      <c r="E63" s="14" t="s">
        <v>5736</v>
      </c>
      <c r="F63" s="14" t="s">
        <v>449</v>
      </c>
      <c r="G63" s="16"/>
      <c r="H63" s="15" t="s">
        <v>543</v>
      </c>
      <c r="I63" s="14" t="s">
        <v>5744</v>
      </c>
      <c r="J63" s="15" t="s">
        <v>545</v>
      </c>
      <c r="K63" s="15" t="s">
        <v>546</v>
      </c>
      <c r="L63" s="16"/>
      <c r="M63" s="16"/>
      <c r="N63" s="16"/>
      <c r="O63" s="16"/>
      <c r="P63" s="16"/>
      <c r="Q63" s="16"/>
      <c r="R63" s="16"/>
      <c r="S63" s="16"/>
      <c r="T63" s="16"/>
      <c r="U63" s="16"/>
      <c r="V63" s="16"/>
      <c r="W63" s="16"/>
      <c r="X63" s="16"/>
      <c r="Y63" s="16"/>
    </row>
    <row r="64">
      <c r="A64" s="14" t="s">
        <v>454</v>
      </c>
      <c r="B64" s="14" t="s">
        <v>5744</v>
      </c>
      <c r="C64" s="14" t="s">
        <v>22554</v>
      </c>
      <c r="D64" s="14" t="s">
        <v>456</v>
      </c>
      <c r="E64" s="14" t="s">
        <v>5736</v>
      </c>
      <c r="F64" s="14" t="s">
        <v>457</v>
      </c>
      <c r="G64" s="16"/>
      <c r="H64" s="15" t="s">
        <v>553</v>
      </c>
      <c r="I64" s="14" t="s">
        <v>5746</v>
      </c>
      <c r="J64" s="15" t="s">
        <v>554</v>
      </c>
      <c r="K64" s="15" t="s">
        <v>555</v>
      </c>
      <c r="L64" s="16"/>
      <c r="M64" s="16"/>
      <c r="N64" s="16"/>
      <c r="O64" s="16"/>
      <c r="P64" s="16"/>
      <c r="Q64" s="16"/>
      <c r="R64" s="16"/>
      <c r="S64" s="16"/>
      <c r="T64" s="16"/>
      <c r="U64" s="16"/>
      <c r="V64" s="16"/>
      <c r="W64" s="16"/>
      <c r="X64" s="16"/>
      <c r="Y64" s="16"/>
    </row>
    <row r="65">
      <c r="A65" s="14" t="s">
        <v>462</v>
      </c>
      <c r="B65" s="14" t="s">
        <v>5746</v>
      </c>
      <c r="C65" s="14" t="s">
        <v>22555</v>
      </c>
      <c r="D65" s="14" t="s">
        <v>464</v>
      </c>
      <c r="E65" s="14" t="s">
        <v>5747</v>
      </c>
      <c r="F65" s="14" t="s">
        <v>465</v>
      </c>
      <c r="G65" s="16"/>
      <c r="H65" s="15" t="s">
        <v>561</v>
      </c>
      <c r="I65" s="14" t="s">
        <v>5749</v>
      </c>
      <c r="J65" s="15" t="s">
        <v>562</v>
      </c>
      <c r="K65" s="15" t="s">
        <v>563</v>
      </c>
      <c r="L65" s="16"/>
      <c r="M65" s="16"/>
      <c r="N65" s="16"/>
      <c r="O65" s="16"/>
      <c r="P65" s="16"/>
      <c r="Q65" s="16"/>
      <c r="R65" s="16"/>
      <c r="S65" s="16"/>
      <c r="T65" s="16"/>
      <c r="U65" s="16"/>
      <c r="V65" s="16"/>
      <c r="W65" s="16"/>
      <c r="X65" s="16"/>
      <c r="Y65" s="16"/>
    </row>
    <row r="66">
      <c r="A66" s="14" t="s">
        <v>470</v>
      </c>
      <c r="B66" s="14" t="s">
        <v>5749</v>
      </c>
      <c r="C66" s="14" t="s">
        <v>22556</v>
      </c>
      <c r="D66" s="14" t="s">
        <v>472</v>
      </c>
      <c r="E66" s="14" t="s">
        <v>5747</v>
      </c>
      <c r="F66" s="14" t="s">
        <v>473</v>
      </c>
      <c r="G66" s="16"/>
      <c r="H66" s="15" t="s">
        <v>569</v>
      </c>
      <c r="I66" s="14" t="s">
        <v>5751</v>
      </c>
      <c r="J66" s="15" t="s">
        <v>571</v>
      </c>
      <c r="K66" s="15" t="s">
        <v>572</v>
      </c>
      <c r="L66" s="16"/>
      <c r="M66" s="16"/>
      <c r="N66" s="16"/>
      <c r="O66" s="16"/>
      <c r="P66" s="16"/>
      <c r="Q66" s="16"/>
      <c r="R66" s="16"/>
      <c r="S66" s="16"/>
      <c r="T66" s="16"/>
      <c r="U66" s="16"/>
      <c r="V66" s="16"/>
      <c r="W66" s="16"/>
      <c r="X66" s="16"/>
      <c r="Y66" s="16"/>
    </row>
    <row r="67">
      <c r="A67" s="14" t="s">
        <v>479</v>
      </c>
      <c r="B67" s="14" t="s">
        <v>5751</v>
      </c>
      <c r="C67" s="14" t="s">
        <v>22557</v>
      </c>
      <c r="D67" s="14" t="s">
        <v>481</v>
      </c>
      <c r="E67" s="14" t="s">
        <v>5747</v>
      </c>
      <c r="F67" s="14" t="s">
        <v>482</v>
      </c>
      <c r="G67" s="16"/>
      <c r="H67" s="15" t="s">
        <v>577</v>
      </c>
      <c r="I67" s="14" t="s">
        <v>5753</v>
      </c>
      <c r="J67" s="15" t="s">
        <v>579</v>
      </c>
      <c r="K67" s="15" t="s">
        <v>580</v>
      </c>
      <c r="L67" s="16"/>
      <c r="M67" s="16"/>
      <c r="N67" s="16"/>
      <c r="O67" s="16"/>
      <c r="P67" s="16"/>
      <c r="Q67" s="16"/>
      <c r="R67" s="16"/>
      <c r="S67" s="16"/>
      <c r="T67" s="16"/>
      <c r="U67" s="16"/>
      <c r="V67" s="16"/>
      <c r="W67" s="16"/>
      <c r="X67" s="16"/>
      <c r="Y67" s="16"/>
    </row>
    <row r="68">
      <c r="A68" s="14" t="s">
        <v>487</v>
      </c>
      <c r="B68" s="14" t="s">
        <v>5753</v>
      </c>
      <c r="C68" s="14" t="s">
        <v>22558</v>
      </c>
      <c r="D68" s="14" t="s">
        <v>489</v>
      </c>
      <c r="E68" s="14" t="s">
        <v>5747</v>
      </c>
      <c r="F68" s="14" t="s">
        <v>490</v>
      </c>
      <c r="G68" s="16"/>
      <c r="H68" s="15" t="s">
        <v>587</v>
      </c>
      <c r="I68" s="14" t="s">
        <v>5755</v>
      </c>
      <c r="J68" s="15" t="s">
        <v>589</v>
      </c>
      <c r="K68" s="15" t="s">
        <v>590</v>
      </c>
      <c r="L68" s="16"/>
      <c r="M68" s="16"/>
      <c r="N68" s="16"/>
      <c r="O68" s="16"/>
      <c r="P68" s="16"/>
      <c r="Q68" s="16"/>
      <c r="R68" s="16"/>
      <c r="S68" s="16"/>
      <c r="T68" s="16"/>
      <c r="U68" s="16"/>
      <c r="V68" s="16"/>
      <c r="W68" s="16"/>
      <c r="X68" s="16"/>
      <c r="Y68" s="16"/>
    </row>
    <row r="69">
      <c r="A69" s="14" t="s">
        <v>495</v>
      </c>
      <c r="B69" s="14" t="s">
        <v>5755</v>
      </c>
      <c r="C69" s="14" t="s">
        <v>22559</v>
      </c>
      <c r="D69" s="14" t="s">
        <v>497</v>
      </c>
      <c r="E69" s="14" t="s">
        <v>5756</v>
      </c>
      <c r="F69" s="14" t="s">
        <v>498</v>
      </c>
      <c r="G69" s="16"/>
      <c r="H69" s="15" t="s">
        <v>595</v>
      </c>
      <c r="I69" s="14" t="s">
        <v>5758</v>
      </c>
      <c r="J69" s="15" t="s">
        <v>597</v>
      </c>
      <c r="K69" s="15" t="s">
        <v>598</v>
      </c>
      <c r="L69" s="16"/>
      <c r="M69" s="16"/>
      <c r="N69" s="16"/>
      <c r="O69" s="16"/>
      <c r="P69" s="16"/>
      <c r="Q69" s="16"/>
      <c r="R69" s="16"/>
      <c r="S69" s="16"/>
      <c r="T69" s="16"/>
      <c r="U69" s="16"/>
      <c r="V69" s="16"/>
      <c r="W69" s="16"/>
      <c r="X69" s="16"/>
      <c r="Y69" s="16"/>
    </row>
    <row r="70">
      <c r="A70" s="14" t="s">
        <v>503</v>
      </c>
      <c r="B70" s="14" t="s">
        <v>5758</v>
      </c>
      <c r="C70" s="14" t="s">
        <v>9442</v>
      </c>
      <c r="D70" s="14" t="s">
        <v>505</v>
      </c>
      <c r="E70" s="14" t="s">
        <v>5756</v>
      </c>
      <c r="F70" s="14" t="s">
        <v>506</v>
      </c>
      <c r="G70" s="16"/>
      <c r="H70" s="15" t="s">
        <v>603</v>
      </c>
      <c r="I70" s="14" t="s">
        <v>5760</v>
      </c>
      <c r="J70" s="15" t="s">
        <v>605</v>
      </c>
      <c r="K70" s="15" t="s">
        <v>606</v>
      </c>
      <c r="L70" s="16"/>
      <c r="M70" s="16"/>
      <c r="N70" s="16"/>
      <c r="O70" s="16"/>
      <c r="P70" s="16"/>
      <c r="Q70" s="16"/>
      <c r="R70" s="16"/>
      <c r="S70" s="16"/>
      <c r="T70" s="16"/>
      <c r="U70" s="16"/>
      <c r="V70" s="16"/>
      <c r="W70" s="16"/>
      <c r="X70" s="16"/>
      <c r="Y70" s="16"/>
    </row>
    <row r="71">
      <c r="A71" s="14" t="s">
        <v>511</v>
      </c>
      <c r="B71" s="14" t="s">
        <v>5760</v>
      </c>
      <c r="C71" s="14" t="s">
        <v>22560</v>
      </c>
      <c r="D71" s="14" t="s">
        <v>513</v>
      </c>
      <c r="E71" s="14" t="s">
        <v>5756</v>
      </c>
      <c r="F71" s="14" t="s">
        <v>514</v>
      </c>
      <c r="G71" s="16"/>
      <c r="H71" s="15" t="s">
        <v>611</v>
      </c>
      <c r="I71" s="14" t="s">
        <v>5762</v>
      </c>
      <c r="J71" s="15" t="s">
        <v>613</v>
      </c>
      <c r="K71" s="15" t="s">
        <v>614</v>
      </c>
      <c r="L71" s="16"/>
      <c r="M71" s="16"/>
      <c r="N71" s="16"/>
      <c r="O71" s="16"/>
      <c r="P71" s="16"/>
      <c r="Q71" s="16"/>
      <c r="R71" s="16"/>
      <c r="S71" s="16"/>
      <c r="T71" s="16"/>
      <c r="U71" s="16"/>
      <c r="V71" s="16"/>
      <c r="W71" s="16"/>
      <c r="X71" s="16"/>
      <c r="Y71" s="16"/>
    </row>
    <row r="72">
      <c r="A72" s="14" t="s">
        <v>518</v>
      </c>
      <c r="B72" s="14" t="s">
        <v>5762</v>
      </c>
      <c r="C72" s="14" t="s">
        <v>9448</v>
      </c>
      <c r="D72" s="14" t="s">
        <v>520</v>
      </c>
      <c r="E72" s="14" t="s">
        <v>5756</v>
      </c>
      <c r="F72" s="14" t="s">
        <v>521</v>
      </c>
      <c r="G72" s="16"/>
      <c r="H72" s="15" t="s">
        <v>619</v>
      </c>
      <c r="I72" s="14" t="s">
        <v>5765</v>
      </c>
      <c r="J72" s="15" t="s">
        <v>621</v>
      </c>
      <c r="K72" s="15" t="s">
        <v>622</v>
      </c>
      <c r="L72" s="16"/>
      <c r="M72" s="16"/>
      <c r="N72" s="16"/>
      <c r="O72" s="16"/>
      <c r="P72" s="16"/>
      <c r="Q72" s="16"/>
      <c r="R72" s="16"/>
      <c r="S72" s="16"/>
      <c r="T72" s="16"/>
      <c r="U72" s="16"/>
      <c r="V72" s="16"/>
      <c r="W72" s="16"/>
      <c r="X72" s="16"/>
      <c r="Y72" s="16"/>
    </row>
    <row r="73">
      <c r="A73" s="14" t="s">
        <v>526</v>
      </c>
      <c r="B73" s="14" t="s">
        <v>5765</v>
      </c>
      <c r="C73" s="14" t="s">
        <v>9450</v>
      </c>
      <c r="D73" s="14" t="s">
        <v>528</v>
      </c>
      <c r="E73" s="14" t="s">
        <v>5756</v>
      </c>
      <c r="F73" s="14" t="s">
        <v>529</v>
      </c>
      <c r="G73" s="16"/>
      <c r="H73" s="15" t="s">
        <v>627</v>
      </c>
      <c r="I73" s="14" t="s">
        <v>5767</v>
      </c>
      <c r="J73" s="15" t="s">
        <v>629</v>
      </c>
      <c r="K73" s="15" t="s">
        <v>630</v>
      </c>
      <c r="L73" s="16"/>
      <c r="M73" s="16"/>
      <c r="N73" s="16"/>
      <c r="O73" s="16"/>
      <c r="P73" s="16"/>
      <c r="Q73" s="16"/>
      <c r="R73" s="16"/>
      <c r="S73" s="16"/>
      <c r="T73" s="16"/>
      <c r="U73" s="16"/>
      <c r="V73" s="16"/>
      <c r="W73" s="16"/>
      <c r="X73" s="16"/>
      <c r="Y73" s="16"/>
    </row>
    <row r="74">
      <c r="A74" s="14" t="s">
        <v>533</v>
      </c>
      <c r="B74" s="14" t="s">
        <v>5767</v>
      </c>
      <c r="C74" s="14" t="s">
        <v>9452</v>
      </c>
      <c r="D74" s="14" t="s">
        <v>535</v>
      </c>
      <c r="E74" s="14" t="s">
        <v>5756</v>
      </c>
      <c r="F74" s="14" t="s">
        <v>536</v>
      </c>
      <c r="G74" s="16"/>
      <c r="H74" s="15" t="s">
        <v>641</v>
      </c>
      <c r="I74" s="14" t="s">
        <v>5769</v>
      </c>
      <c r="J74" s="15" t="s">
        <v>642</v>
      </c>
      <c r="K74" s="15" t="s">
        <v>643</v>
      </c>
      <c r="L74" s="16"/>
      <c r="M74" s="16"/>
      <c r="N74" s="16"/>
      <c r="O74" s="16"/>
      <c r="P74" s="16"/>
      <c r="Q74" s="16"/>
      <c r="R74" s="16"/>
      <c r="S74" s="16"/>
      <c r="T74" s="16"/>
      <c r="U74" s="16"/>
      <c r="V74" s="16"/>
      <c r="W74" s="16"/>
      <c r="X74" s="16"/>
      <c r="Y74" s="16"/>
    </row>
    <row r="75">
      <c r="A75" s="14" t="s">
        <v>541</v>
      </c>
      <c r="B75" s="14" t="s">
        <v>5769</v>
      </c>
      <c r="C75" s="14" t="s">
        <v>22561</v>
      </c>
      <c r="D75" s="14" t="s">
        <v>543</v>
      </c>
      <c r="E75" s="14" t="s">
        <v>5770</v>
      </c>
      <c r="F75" s="14" t="s">
        <v>544</v>
      </c>
      <c r="G75" s="16"/>
      <c r="H75" s="15" t="s">
        <v>650</v>
      </c>
      <c r="I75" s="14" t="s">
        <v>5772</v>
      </c>
      <c r="J75" s="15" t="s">
        <v>652</v>
      </c>
      <c r="K75" s="15" t="s">
        <v>653</v>
      </c>
      <c r="L75" s="16"/>
      <c r="M75" s="16"/>
      <c r="N75" s="16"/>
      <c r="O75" s="16"/>
      <c r="P75" s="16"/>
      <c r="Q75" s="16"/>
      <c r="R75" s="16"/>
      <c r="S75" s="16"/>
      <c r="T75" s="16"/>
      <c r="U75" s="16"/>
      <c r="V75" s="16"/>
      <c r="W75" s="16"/>
      <c r="X75" s="16"/>
      <c r="Y75" s="16"/>
    </row>
    <row r="76">
      <c r="A76" s="14" t="s">
        <v>549</v>
      </c>
      <c r="B76" s="14" t="s">
        <v>5772</v>
      </c>
      <c r="C76" s="14" t="s">
        <v>22562</v>
      </c>
      <c r="D76" s="14" t="s">
        <v>551</v>
      </c>
      <c r="E76" s="14" t="s">
        <v>5770</v>
      </c>
      <c r="F76" s="14" t="s">
        <v>552</v>
      </c>
      <c r="G76" s="16"/>
      <c r="H76" s="15" t="s">
        <v>660</v>
      </c>
      <c r="I76" s="14" t="s">
        <v>5774</v>
      </c>
      <c r="J76" s="15" t="s">
        <v>662</v>
      </c>
      <c r="K76" s="15" t="s">
        <v>663</v>
      </c>
      <c r="L76" s="16"/>
      <c r="M76" s="16"/>
      <c r="N76" s="16"/>
      <c r="O76" s="16"/>
      <c r="P76" s="16"/>
      <c r="Q76" s="16"/>
      <c r="R76" s="16"/>
      <c r="S76" s="16"/>
      <c r="T76" s="16"/>
      <c r="U76" s="16"/>
      <c r="V76" s="16"/>
      <c r="W76" s="16"/>
      <c r="X76" s="16"/>
      <c r="Y76" s="16"/>
    </row>
    <row r="77">
      <c r="A77" s="14" t="s">
        <v>558</v>
      </c>
      <c r="B77" s="14" t="s">
        <v>5774</v>
      </c>
      <c r="C77" s="14" t="s">
        <v>22563</v>
      </c>
      <c r="D77" s="14" t="s">
        <v>481</v>
      </c>
      <c r="E77" s="14" t="s">
        <v>5770</v>
      </c>
      <c r="F77" s="14" t="s">
        <v>560</v>
      </c>
      <c r="G77" s="16"/>
      <c r="H77" s="15" t="s">
        <v>668</v>
      </c>
      <c r="I77" s="14" t="s">
        <v>5777</v>
      </c>
      <c r="J77" s="15" t="s">
        <v>670</v>
      </c>
      <c r="K77" s="15" t="s">
        <v>671</v>
      </c>
      <c r="L77" s="16"/>
      <c r="M77" s="16"/>
      <c r="N77" s="16"/>
      <c r="O77" s="16"/>
      <c r="P77" s="16"/>
      <c r="Q77" s="16"/>
      <c r="R77" s="16"/>
      <c r="S77" s="16"/>
      <c r="T77" s="16"/>
      <c r="U77" s="16"/>
      <c r="V77" s="16"/>
      <c r="W77" s="16"/>
      <c r="X77" s="16"/>
      <c r="Y77" s="16"/>
    </row>
    <row r="78">
      <c r="A78" s="14" t="s">
        <v>566</v>
      </c>
      <c r="B78" s="14" t="s">
        <v>567</v>
      </c>
      <c r="C78" s="14" t="s">
        <v>22564</v>
      </c>
      <c r="D78" s="14" t="s">
        <v>569</v>
      </c>
      <c r="E78" s="14" t="s">
        <v>5770</v>
      </c>
      <c r="F78" s="14" t="s">
        <v>570</v>
      </c>
      <c r="G78" s="16"/>
      <c r="H78" s="15" t="s">
        <v>678</v>
      </c>
      <c r="I78" s="14" t="s">
        <v>5780</v>
      </c>
      <c r="J78" s="15" t="s">
        <v>680</v>
      </c>
      <c r="K78" s="15" t="s">
        <v>681</v>
      </c>
      <c r="L78" s="16"/>
      <c r="M78" s="16"/>
      <c r="N78" s="16"/>
      <c r="O78" s="16"/>
      <c r="P78" s="16"/>
      <c r="Q78" s="16"/>
      <c r="R78" s="16"/>
      <c r="S78" s="16"/>
      <c r="T78" s="16"/>
      <c r="U78" s="16"/>
      <c r="V78" s="16"/>
      <c r="W78" s="16"/>
      <c r="X78" s="16"/>
      <c r="Y78" s="16"/>
    </row>
    <row r="79">
      <c r="A79" s="14" t="s">
        <v>575</v>
      </c>
      <c r="B79" s="14" t="s">
        <v>5777</v>
      </c>
      <c r="C79" s="14" t="s">
        <v>9464</v>
      </c>
      <c r="D79" s="14" t="s">
        <v>577</v>
      </c>
      <c r="E79" s="14" t="s">
        <v>5778</v>
      </c>
      <c r="F79" s="14" t="s">
        <v>578</v>
      </c>
      <c r="G79" s="16"/>
      <c r="H79" s="15" t="s">
        <v>686</v>
      </c>
      <c r="I79" s="14" t="s">
        <v>5782</v>
      </c>
      <c r="J79" s="15" t="s">
        <v>688</v>
      </c>
      <c r="K79" s="15" t="s">
        <v>689</v>
      </c>
      <c r="L79" s="16"/>
      <c r="M79" s="16"/>
      <c r="N79" s="16"/>
      <c r="O79" s="16"/>
      <c r="P79" s="16"/>
      <c r="Q79" s="16"/>
      <c r="R79" s="16"/>
      <c r="S79" s="16"/>
      <c r="T79" s="16"/>
      <c r="U79" s="16"/>
      <c r="V79" s="16"/>
      <c r="W79" s="16"/>
      <c r="X79" s="16"/>
      <c r="Y79" s="16"/>
    </row>
    <row r="80">
      <c r="A80" s="14" t="s">
        <v>583</v>
      </c>
      <c r="B80" s="14" t="s">
        <v>5780</v>
      </c>
      <c r="C80" s="14" t="s">
        <v>22565</v>
      </c>
      <c r="D80" s="14" t="s">
        <v>577</v>
      </c>
      <c r="E80" s="14" t="s">
        <v>5778</v>
      </c>
      <c r="F80" s="14" t="s">
        <v>578</v>
      </c>
      <c r="G80" s="16"/>
      <c r="H80" s="15" t="s">
        <v>694</v>
      </c>
      <c r="I80" s="14" t="s">
        <v>5785</v>
      </c>
      <c r="J80" s="15" t="s">
        <v>696</v>
      </c>
      <c r="K80" s="15" t="s">
        <v>697</v>
      </c>
      <c r="L80" s="16"/>
      <c r="M80" s="16"/>
      <c r="N80" s="16"/>
      <c r="O80" s="16"/>
      <c r="P80" s="16"/>
      <c r="Q80" s="16"/>
      <c r="R80" s="16"/>
      <c r="S80" s="16"/>
      <c r="T80" s="16"/>
      <c r="U80" s="16"/>
      <c r="V80" s="16"/>
      <c r="W80" s="16"/>
      <c r="X80" s="16"/>
      <c r="Y80" s="16"/>
    </row>
    <row r="81">
      <c r="A81" s="14" t="s">
        <v>585</v>
      </c>
      <c r="B81" s="14" t="s">
        <v>5782</v>
      </c>
      <c r="C81" s="14" t="s">
        <v>9469</v>
      </c>
      <c r="D81" s="14" t="s">
        <v>587</v>
      </c>
      <c r="E81" s="14" t="s">
        <v>5783</v>
      </c>
      <c r="F81" s="14" t="s">
        <v>588</v>
      </c>
      <c r="G81" s="16"/>
      <c r="H81" s="15" t="s">
        <v>702</v>
      </c>
      <c r="I81" s="14" t="s">
        <v>5788</v>
      </c>
      <c r="J81" s="15" t="s">
        <v>704</v>
      </c>
      <c r="K81" s="15" t="s">
        <v>705</v>
      </c>
      <c r="L81" s="16"/>
      <c r="M81" s="16"/>
      <c r="N81" s="16"/>
      <c r="O81" s="16"/>
      <c r="P81" s="16"/>
      <c r="Q81" s="16"/>
      <c r="R81" s="16"/>
      <c r="S81" s="16"/>
      <c r="T81" s="16"/>
      <c r="U81" s="16"/>
      <c r="V81" s="16"/>
      <c r="W81" s="16"/>
      <c r="X81" s="16"/>
      <c r="Y81" s="16"/>
    </row>
    <row r="82">
      <c r="A82" s="14" t="s">
        <v>593</v>
      </c>
      <c r="B82" s="14" t="s">
        <v>5785</v>
      </c>
      <c r="C82" s="14" t="s">
        <v>9471</v>
      </c>
      <c r="D82" s="14" t="s">
        <v>595</v>
      </c>
      <c r="E82" s="14" t="s">
        <v>5786</v>
      </c>
      <c r="F82" s="14" t="s">
        <v>596</v>
      </c>
      <c r="G82" s="16"/>
      <c r="H82" s="15" t="s">
        <v>710</v>
      </c>
      <c r="I82" s="14" t="s">
        <v>5791</v>
      </c>
      <c r="J82" s="15" t="s">
        <v>712</v>
      </c>
      <c r="K82" s="15" t="s">
        <v>713</v>
      </c>
      <c r="L82" s="16"/>
      <c r="M82" s="16"/>
      <c r="N82" s="16"/>
      <c r="O82" s="16"/>
      <c r="P82" s="16"/>
      <c r="Q82" s="16"/>
      <c r="R82" s="16"/>
      <c r="S82" s="16"/>
      <c r="T82" s="16"/>
      <c r="U82" s="16"/>
      <c r="V82" s="16"/>
      <c r="W82" s="16"/>
      <c r="X82" s="16"/>
      <c r="Y82" s="16"/>
    </row>
    <row r="83">
      <c r="A83" s="14" t="s">
        <v>601</v>
      </c>
      <c r="B83" s="14" t="s">
        <v>5788</v>
      </c>
      <c r="C83" s="14" t="s">
        <v>9474</v>
      </c>
      <c r="D83" s="14" t="s">
        <v>603</v>
      </c>
      <c r="E83" s="14" t="s">
        <v>5789</v>
      </c>
      <c r="F83" s="14" t="s">
        <v>604</v>
      </c>
      <c r="G83" s="16"/>
      <c r="H83" s="15" t="s">
        <v>718</v>
      </c>
      <c r="I83" s="14" t="s">
        <v>5793</v>
      </c>
      <c r="J83" s="15" t="s">
        <v>720</v>
      </c>
      <c r="K83" s="15" t="s">
        <v>721</v>
      </c>
      <c r="L83" s="16"/>
      <c r="M83" s="16"/>
      <c r="N83" s="16"/>
      <c r="O83" s="16"/>
      <c r="P83" s="16"/>
      <c r="Q83" s="16"/>
      <c r="R83" s="16"/>
      <c r="S83" s="16"/>
      <c r="T83" s="16"/>
      <c r="U83" s="16"/>
      <c r="V83" s="16"/>
      <c r="W83" s="16"/>
      <c r="X83" s="16"/>
      <c r="Y83" s="16"/>
    </row>
    <row r="84">
      <c r="A84" s="14" t="s">
        <v>609</v>
      </c>
      <c r="B84" s="14" t="s">
        <v>5791</v>
      </c>
      <c r="C84" s="14" t="s">
        <v>9476</v>
      </c>
      <c r="D84" s="14" t="s">
        <v>611</v>
      </c>
      <c r="E84" s="14" t="s">
        <v>5789</v>
      </c>
      <c r="F84" s="14" t="s">
        <v>612</v>
      </c>
      <c r="G84" s="16"/>
      <c r="H84" s="15" t="s">
        <v>728</v>
      </c>
      <c r="I84" s="14" t="s">
        <v>5795</v>
      </c>
      <c r="J84" s="15" t="s">
        <v>729</v>
      </c>
      <c r="K84" s="15" t="s">
        <v>730</v>
      </c>
      <c r="L84" s="16"/>
      <c r="M84" s="16"/>
      <c r="N84" s="16"/>
      <c r="O84" s="16"/>
      <c r="P84" s="16"/>
      <c r="Q84" s="16"/>
      <c r="R84" s="16"/>
      <c r="S84" s="16"/>
      <c r="T84" s="16"/>
      <c r="U84" s="16"/>
      <c r="V84" s="16"/>
      <c r="W84" s="16"/>
      <c r="X84" s="16"/>
      <c r="Y84" s="16"/>
    </row>
    <row r="85">
      <c r="A85" s="14" t="s">
        <v>617</v>
      </c>
      <c r="B85" s="14" t="s">
        <v>5793</v>
      </c>
      <c r="C85" s="14" t="s">
        <v>9479</v>
      </c>
      <c r="D85" s="14" t="s">
        <v>619</v>
      </c>
      <c r="E85" s="14" t="s">
        <v>5789</v>
      </c>
      <c r="F85" s="14" t="s">
        <v>620</v>
      </c>
      <c r="G85" s="16"/>
      <c r="H85" s="15" t="s">
        <v>735</v>
      </c>
      <c r="I85" s="14" t="s">
        <v>5797</v>
      </c>
      <c r="J85" s="15" t="s">
        <v>737</v>
      </c>
      <c r="K85" s="15" t="s">
        <v>738</v>
      </c>
      <c r="L85" s="16"/>
      <c r="M85" s="16"/>
      <c r="N85" s="16"/>
      <c r="O85" s="16"/>
      <c r="P85" s="16"/>
      <c r="Q85" s="16"/>
      <c r="R85" s="16"/>
      <c r="S85" s="16"/>
      <c r="T85" s="16"/>
      <c r="U85" s="16"/>
      <c r="V85" s="16"/>
      <c r="W85" s="16"/>
      <c r="X85" s="16"/>
      <c r="Y85" s="16"/>
    </row>
    <row r="86">
      <c r="A86" s="14" t="s">
        <v>625</v>
      </c>
      <c r="B86" s="14" t="s">
        <v>5795</v>
      </c>
      <c r="C86" s="14" t="s">
        <v>9482</v>
      </c>
      <c r="D86" s="14" t="s">
        <v>627</v>
      </c>
      <c r="E86" s="14" t="s">
        <v>5789</v>
      </c>
      <c r="F86" s="14" t="s">
        <v>628</v>
      </c>
      <c r="G86" s="16"/>
      <c r="H86" s="15" t="s">
        <v>743</v>
      </c>
      <c r="I86" s="14" t="s">
        <v>5800</v>
      </c>
      <c r="J86" s="15" t="s">
        <v>745</v>
      </c>
      <c r="K86" s="15" t="s">
        <v>746</v>
      </c>
      <c r="L86" s="16"/>
      <c r="M86" s="16"/>
      <c r="N86" s="16"/>
      <c r="O86" s="16"/>
      <c r="P86" s="16"/>
      <c r="Q86" s="16"/>
      <c r="R86" s="16"/>
      <c r="S86" s="16"/>
      <c r="T86" s="16"/>
      <c r="U86" s="16"/>
      <c r="V86" s="16"/>
      <c r="W86" s="16"/>
      <c r="X86" s="16"/>
      <c r="Y86" s="16"/>
    </row>
    <row r="87">
      <c r="A87" s="14" t="s">
        <v>633</v>
      </c>
      <c r="B87" s="14" t="s">
        <v>5797</v>
      </c>
      <c r="C87" s="14" t="s">
        <v>9485</v>
      </c>
      <c r="D87" s="14" t="s">
        <v>627</v>
      </c>
      <c r="E87" s="14" t="s">
        <v>5798</v>
      </c>
      <c r="F87" s="14" t="s">
        <v>628</v>
      </c>
      <c r="G87" s="16"/>
      <c r="H87" s="15" t="s">
        <v>751</v>
      </c>
      <c r="I87" s="14" t="s">
        <v>5803</v>
      </c>
      <c r="J87" s="15" t="s">
        <v>753</v>
      </c>
      <c r="K87" s="15" t="s">
        <v>754</v>
      </c>
      <c r="L87" s="16"/>
      <c r="M87" s="16"/>
      <c r="N87" s="16"/>
      <c r="O87" s="16"/>
      <c r="P87" s="16"/>
      <c r="Q87" s="16"/>
      <c r="R87" s="16"/>
      <c r="S87" s="16"/>
      <c r="T87" s="16"/>
      <c r="U87" s="16"/>
      <c r="V87" s="16"/>
      <c r="W87" s="16"/>
      <c r="X87" s="16"/>
      <c r="Y87" s="16"/>
    </row>
    <row r="88">
      <c r="A88" s="14" t="s">
        <v>637</v>
      </c>
      <c r="B88" s="14" t="s">
        <v>5800</v>
      </c>
      <c r="C88" s="14" t="s">
        <v>9488</v>
      </c>
      <c r="D88" s="14" t="s">
        <v>639</v>
      </c>
      <c r="E88" s="14" t="s">
        <v>5801</v>
      </c>
      <c r="F88" s="14" t="s">
        <v>640</v>
      </c>
      <c r="G88" s="16"/>
      <c r="H88" s="15" t="s">
        <v>759</v>
      </c>
      <c r="I88" s="14" t="s">
        <v>5805</v>
      </c>
      <c r="J88" s="15" t="s">
        <v>761</v>
      </c>
      <c r="K88" s="15" t="s">
        <v>762</v>
      </c>
      <c r="L88" s="16"/>
      <c r="M88" s="16"/>
      <c r="N88" s="16"/>
      <c r="O88" s="16"/>
      <c r="P88" s="16"/>
      <c r="Q88" s="16"/>
      <c r="R88" s="16"/>
      <c r="S88" s="16"/>
      <c r="T88" s="16"/>
      <c r="U88" s="16"/>
      <c r="V88" s="16"/>
      <c r="W88" s="16"/>
      <c r="X88" s="16"/>
      <c r="Y88" s="16"/>
    </row>
    <row r="89">
      <c r="A89" s="14" t="s">
        <v>644</v>
      </c>
      <c r="B89" s="14" t="s">
        <v>5803</v>
      </c>
      <c r="C89" s="14" t="s">
        <v>9491</v>
      </c>
      <c r="D89" s="14" t="s">
        <v>639</v>
      </c>
      <c r="E89" s="16"/>
      <c r="F89" s="14" t="s">
        <v>640</v>
      </c>
      <c r="G89" s="16"/>
      <c r="H89" s="15" t="s">
        <v>767</v>
      </c>
      <c r="I89" s="14" t="s">
        <v>5807</v>
      </c>
      <c r="J89" s="15" t="s">
        <v>769</v>
      </c>
      <c r="K89" s="15" t="s">
        <v>770</v>
      </c>
      <c r="L89" s="16"/>
      <c r="M89" s="16"/>
      <c r="N89" s="16"/>
      <c r="O89" s="16"/>
      <c r="P89" s="16"/>
      <c r="Q89" s="16"/>
      <c r="R89" s="16"/>
      <c r="S89" s="16"/>
      <c r="T89" s="16"/>
      <c r="U89" s="16"/>
      <c r="V89" s="16"/>
      <c r="W89" s="16"/>
      <c r="X89" s="16"/>
      <c r="Y89" s="16"/>
    </row>
    <row r="90">
      <c r="A90" s="14" t="s">
        <v>646</v>
      </c>
      <c r="B90" s="14" t="s">
        <v>5805</v>
      </c>
      <c r="C90" s="14" t="s">
        <v>9493</v>
      </c>
      <c r="D90" s="14" t="s">
        <v>639</v>
      </c>
      <c r="E90" s="16"/>
      <c r="F90" s="14" t="s">
        <v>640</v>
      </c>
      <c r="G90" s="16"/>
      <c r="H90" s="15" t="s">
        <v>775</v>
      </c>
      <c r="I90" s="14" t="s">
        <v>5810</v>
      </c>
      <c r="J90" s="15" t="s">
        <v>777</v>
      </c>
      <c r="K90" s="15" t="s">
        <v>778</v>
      </c>
      <c r="L90" s="16"/>
      <c r="M90" s="16"/>
      <c r="N90" s="16"/>
      <c r="O90" s="16"/>
      <c r="P90" s="16"/>
      <c r="Q90" s="16"/>
      <c r="R90" s="16"/>
      <c r="S90" s="16"/>
      <c r="T90" s="16"/>
      <c r="U90" s="16"/>
      <c r="V90" s="16"/>
      <c r="W90" s="16"/>
      <c r="X90" s="16"/>
      <c r="Y90" s="16"/>
    </row>
    <row r="91">
      <c r="A91" s="14" t="s">
        <v>648</v>
      </c>
      <c r="B91" s="14" t="s">
        <v>5807</v>
      </c>
      <c r="C91" s="14" t="s">
        <v>9496</v>
      </c>
      <c r="D91" s="14" t="s">
        <v>650</v>
      </c>
      <c r="E91" s="14" t="s">
        <v>5808</v>
      </c>
      <c r="F91" s="14" t="s">
        <v>651</v>
      </c>
      <c r="G91" s="16"/>
      <c r="H91" s="15" t="s">
        <v>783</v>
      </c>
      <c r="I91" s="14" t="s">
        <v>5812</v>
      </c>
      <c r="J91" s="15" t="s">
        <v>785</v>
      </c>
      <c r="K91" s="15" t="s">
        <v>786</v>
      </c>
      <c r="L91" s="16"/>
      <c r="M91" s="16"/>
      <c r="N91" s="16"/>
      <c r="O91" s="16"/>
      <c r="P91" s="16"/>
      <c r="Q91" s="16"/>
      <c r="R91" s="16"/>
      <c r="S91" s="16"/>
      <c r="T91" s="16"/>
      <c r="U91" s="16"/>
      <c r="V91" s="16"/>
      <c r="W91" s="16"/>
      <c r="X91" s="16"/>
      <c r="Y91" s="16"/>
    </row>
    <row r="92">
      <c r="A92" s="14" t="s">
        <v>656</v>
      </c>
      <c r="B92" s="14" t="s">
        <v>5810</v>
      </c>
      <c r="C92" s="14" t="s">
        <v>9499</v>
      </c>
      <c r="D92" s="14" t="s">
        <v>650</v>
      </c>
      <c r="E92" s="16"/>
      <c r="F92" s="14" t="s">
        <v>651</v>
      </c>
      <c r="G92" s="16"/>
      <c r="H92" s="15" t="s">
        <v>791</v>
      </c>
      <c r="I92" s="14" t="s">
        <v>5815</v>
      </c>
      <c r="J92" s="15" t="s">
        <v>793</v>
      </c>
      <c r="K92" s="15" t="s">
        <v>794</v>
      </c>
      <c r="L92" s="16"/>
      <c r="M92" s="16"/>
      <c r="N92" s="16"/>
      <c r="O92" s="16"/>
      <c r="P92" s="16"/>
      <c r="Q92" s="16"/>
      <c r="R92" s="16"/>
      <c r="S92" s="16"/>
      <c r="T92" s="16"/>
      <c r="U92" s="16"/>
      <c r="V92" s="16"/>
      <c r="W92" s="16"/>
      <c r="X92" s="16"/>
      <c r="Y92" s="16"/>
    </row>
    <row r="93">
      <c r="A93" s="14" t="s">
        <v>658</v>
      </c>
      <c r="B93" s="14" t="s">
        <v>5812</v>
      </c>
      <c r="C93" s="14" t="s">
        <v>9502</v>
      </c>
      <c r="D93" s="14" t="s">
        <v>660</v>
      </c>
      <c r="E93" s="14" t="s">
        <v>5813</v>
      </c>
      <c r="F93" s="14" t="s">
        <v>661</v>
      </c>
      <c r="G93" s="16"/>
      <c r="H93" s="15" t="s">
        <v>799</v>
      </c>
      <c r="I93" s="14" t="s">
        <v>5817</v>
      </c>
      <c r="J93" s="15" t="s">
        <v>801</v>
      </c>
      <c r="K93" s="15" t="s">
        <v>802</v>
      </c>
      <c r="L93" s="16"/>
      <c r="M93" s="16"/>
      <c r="N93" s="16"/>
      <c r="O93" s="16"/>
      <c r="P93" s="16"/>
      <c r="Q93" s="16"/>
      <c r="R93" s="16"/>
      <c r="S93" s="16"/>
      <c r="T93" s="16"/>
      <c r="U93" s="16"/>
      <c r="V93" s="16"/>
      <c r="W93" s="16"/>
      <c r="X93" s="16"/>
      <c r="Y93" s="16"/>
    </row>
    <row r="94">
      <c r="A94" s="14" t="s">
        <v>666</v>
      </c>
      <c r="B94" s="14" t="s">
        <v>5815</v>
      </c>
      <c r="C94" s="14" t="s">
        <v>9504</v>
      </c>
      <c r="D94" s="14" t="s">
        <v>668</v>
      </c>
      <c r="E94" s="14" t="s">
        <v>5813</v>
      </c>
      <c r="F94" s="14" t="s">
        <v>669</v>
      </c>
      <c r="G94" s="16"/>
      <c r="H94" s="15" t="s">
        <v>813</v>
      </c>
      <c r="I94" s="14" t="s">
        <v>5819</v>
      </c>
      <c r="J94" s="15" t="s">
        <v>814</v>
      </c>
      <c r="K94" s="15" t="s">
        <v>815</v>
      </c>
      <c r="L94" s="16"/>
      <c r="M94" s="16"/>
      <c r="N94" s="16"/>
      <c r="O94" s="16"/>
      <c r="P94" s="16"/>
      <c r="Q94" s="16"/>
      <c r="R94" s="16"/>
      <c r="S94" s="16"/>
      <c r="T94" s="16"/>
      <c r="U94" s="16"/>
      <c r="V94" s="16"/>
      <c r="W94" s="16"/>
      <c r="X94" s="16"/>
      <c r="Y94" s="16"/>
    </row>
    <row r="95">
      <c r="A95" s="14" t="s">
        <v>674</v>
      </c>
      <c r="B95" s="14" t="s">
        <v>5817</v>
      </c>
      <c r="C95" s="14" t="s">
        <v>9507</v>
      </c>
      <c r="D95" s="14" t="s">
        <v>668</v>
      </c>
      <c r="E95" s="16"/>
      <c r="F95" s="14" t="s">
        <v>669</v>
      </c>
      <c r="G95" s="16"/>
      <c r="H95" s="15" t="s">
        <v>820</v>
      </c>
      <c r="I95" s="14" t="s">
        <v>5822</v>
      </c>
      <c r="J95" s="15" t="s">
        <v>822</v>
      </c>
      <c r="K95" s="15" t="s">
        <v>823</v>
      </c>
      <c r="L95" s="16"/>
      <c r="M95" s="16"/>
      <c r="N95" s="16"/>
      <c r="O95" s="16"/>
      <c r="P95" s="16"/>
      <c r="Q95" s="16"/>
      <c r="R95" s="16"/>
      <c r="S95" s="16"/>
      <c r="T95" s="16"/>
      <c r="U95" s="16"/>
      <c r="V95" s="16"/>
      <c r="W95" s="16"/>
      <c r="X95" s="16"/>
      <c r="Y95" s="16"/>
    </row>
    <row r="96">
      <c r="A96" s="14" t="s">
        <v>676</v>
      </c>
      <c r="B96" s="14" t="s">
        <v>5819</v>
      </c>
      <c r="C96" s="14" t="s">
        <v>22566</v>
      </c>
      <c r="D96" s="14" t="s">
        <v>678</v>
      </c>
      <c r="E96" s="14" t="s">
        <v>5820</v>
      </c>
      <c r="F96" s="14" t="s">
        <v>679</v>
      </c>
      <c r="G96" s="16"/>
      <c r="H96" s="15" t="s">
        <v>828</v>
      </c>
      <c r="I96" s="14" t="s">
        <v>5824</v>
      </c>
      <c r="J96" s="15" t="s">
        <v>830</v>
      </c>
      <c r="K96" s="15" t="s">
        <v>831</v>
      </c>
      <c r="L96" s="16"/>
      <c r="M96" s="16"/>
      <c r="N96" s="16"/>
      <c r="O96" s="16"/>
      <c r="P96" s="16"/>
      <c r="Q96" s="16"/>
      <c r="R96" s="16"/>
      <c r="S96" s="16"/>
      <c r="T96" s="16"/>
      <c r="U96" s="16"/>
      <c r="V96" s="16"/>
      <c r="W96" s="16"/>
      <c r="X96" s="16"/>
      <c r="Y96" s="16"/>
    </row>
    <row r="97">
      <c r="A97" s="14" t="s">
        <v>684</v>
      </c>
      <c r="B97" s="14" t="s">
        <v>5822</v>
      </c>
      <c r="C97" s="14" t="s">
        <v>22567</v>
      </c>
      <c r="D97" s="14" t="s">
        <v>686</v>
      </c>
      <c r="E97" s="14" t="s">
        <v>5820</v>
      </c>
      <c r="F97" s="14" t="s">
        <v>687</v>
      </c>
      <c r="G97" s="16"/>
      <c r="H97" s="15" t="s">
        <v>836</v>
      </c>
      <c r="I97" s="14" t="s">
        <v>5826</v>
      </c>
      <c r="J97" s="15" t="s">
        <v>838</v>
      </c>
      <c r="K97" s="15" t="s">
        <v>839</v>
      </c>
      <c r="L97" s="16"/>
      <c r="M97" s="16"/>
      <c r="N97" s="16"/>
      <c r="O97" s="16"/>
      <c r="P97" s="16"/>
      <c r="Q97" s="16"/>
      <c r="R97" s="16"/>
      <c r="S97" s="16"/>
      <c r="T97" s="16"/>
      <c r="U97" s="16"/>
      <c r="V97" s="16"/>
      <c r="W97" s="16"/>
      <c r="X97" s="16"/>
      <c r="Y97" s="16"/>
    </row>
    <row r="98">
      <c r="A98" s="14" t="s">
        <v>692</v>
      </c>
      <c r="B98" s="14" t="s">
        <v>5824</v>
      </c>
      <c r="C98" s="14" t="s">
        <v>9514</v>
      </c>
      <c r="D98" s="14" t="s">
        <v>694</v>
      </c>
      <c r="E98" s="14" t="s">
        <v>5820</v>
      </c>
      <c r="F98" s="14" t="s">
        <v>695</v>
      </c>
      <c r="G98" s="16"/>
      <c r="H98" s="15" t="s">
        <v>844</v>
      </c>
      <c r="I98" s="14" t="s">
        <v>5828</v>
      </c>
      <c r="J98" s="15" t="s">
        <v>846</v>
      </c>
      <c r="K98" s="15" t="s">
        <v>847</v>
      </c>
      <c r="L98" s="16"/>
      <c r="M98" s="16"/>
      <c r="N98" s="16"/>
      <c r="O98" s="16"/>
      <c r="P98" s="16"/>
      <c r="Q98" s="16"/>
      <c r="R98" s="16"/>
      <c r="S98" s="16"/>
      <c r="T98" s="16"/>
      <c r="U98" s="16"/>
      <c r="V98" s="16"/>
      <c r="W98" s="16"/>
      <c r="X98" s="16"/>
      <c r="Y98" s="16"/>
    </row>
    <row r="99">
      <c r="A99" s="14" t="s">
        <v>700</v>
      </c>
      <c r="B99" s="14" t="s">
        <v>5826</v>
      </c>
      <c r="C99" s="14" t="s">
        <v>9517</v>
      </c>
      <c r="D99" s="14" t="s">
        <v>702</v>
      </c>
      <c r="E99" s="14" t="s">
        <v>5820</v>
      </c>
      <c r="F99" s="14" t="s">
        <v>703</v>
      </c>
      <c r="G99" s="16"/>
      <c r="H99" s="15" t="s">
        <v>852</v>
      </c>
      <c r="I99" s="14" t="s">
        <v>5830</v>
      </c>
      <c r="J99" s="15" t="s">
        <v>854</v>
      </c>
      <c r="K99" s="15" t="s">
        <v>855</v>
      </c>
      <c r="L99" s="16"/>
      <c r="M99" s="16"/>
      <c r="N99" s="16"/>
      <c r="O99" s="16"/>
      <c r="P99" s="16"/>
      <c r="Q99" s="16"/>
      <c r="R99" s="16"/>
      <c r="S99" s="16"/>
      <c r="T99" s="16"/>
      <c r="U99" s="16"/>
      <c r="V99" s="16"/>
      <c r="W99" s="16"/>
      <c r="X99" s="16"/>
      <c r="Y99" s="16"/>
    </row>
    <row r="100">
      <c r="A100" s="14" t="s">
        <v>708</v>
      </c>
      <c r="B100" s="14" t="s">
        <v>5828</v>
      </c>
      <c r="C100" s="14" t="s">
        <v>9520</v>
      </c>
      <c r="D100" s="14" t="s">
        <v>710</v>
      </c>
      <c r="E100" s="14" t="s">
        <v>5820</v>
      </c>
      <c r="F100" s="14" t="s">
        <v>711</v>
      </c>
      <c r="G100" s="16"/>
      <c r="H100" s="15" t="s">
        <v>860</v>
      </c>
      <c r="I100" s="14" t="s">
        <v>5833</v>
      </c>
      <c r="J100" s="15" t="s">
        <v>862</v>
      </c>
      <c r="K100" s="15" t="s">
        <v>863</v>
      </c>
      <c r="L100" s="16"/>
      <c r="M100" s="16"/>
      <c r="N100" s="16"/>
      <c r="O100" s="16"/>
      <c r="P100" s="16"/>
      <c r="Q100" s="16"/>
      <c r="R100" s="16"/>
      <c r="S100" s="16"/>
      <c r="T100" s="16"/>
      <c r="U100" s="16"/>
      <c r="V100" s="16"/>
      <c r="W100" s="16"/>
      <c r="X100" s="16"/>
      <c r="Y100" s="16"/>
    </row>
    <row r="101">
      <c r="A101" s="14" t="s">
        <v>716</v>
      </c>
      <c r="B101" s="14" t="s">
        <v>5830</v>
      </c>
      <c r="C101" s="14" t="s">
        <v>9522</v>
      </c>
      <c r="D101" s="14" t="s">
        <v>718</v>
      </c>
      <c r="E101" s="14" t="s">
        <v>5831</v>
      </c>
      <c r="F101" s="14" t="s">
        <v>719</v>
      </c>
      <c r="G101" s="16"/>
      <c r="H101" s="15" t="s">
        <v>868</v>
      </c>
      <c r="I101" s="14" t="s">
        <v>5835</v>
      </c>
      <c r="J101" s="15" t="s">
        <v>870</v>
      </c>
      <c r="K101" s="15" t="s">
        <v>871</v>
      </c>
      <c r="L101" s="16"/>
      <c r="M101" s="16"/>
      <c r="N101" s="16"/>
      <c r="O101" s="16"/>
      <c r="P101" s="16"/>
      <c r="Q101" s="16"/>
      <c r="R101" s="16"/>
      <c r="S101" s="16"/>
      <c r="T101" s="16"/>
      <c r="U101" s="16"/>
      <c r="V101" s="16"/>
      <c r="W101" s="16"/>
      <c r="X101" s="16"/>
      <c r="Y101" s="16"/>
    </row>
    <row r="102">
      <c r="A102" s="14" t="s">
        <v>724</v>
      </c>
      <c r="B102" s="14" t="s">
        <v>5833</v>
      </c>
      <c r="C102" s="14" t="s">
        <v>9524</v>
      </c>
      <c r="D102" s="14" t="s">
        <v>726</v>
      </c>
      <c r="E102" s="14" t="s">
        <v>5831</v>
      </c>
      <c r="F102" s="14" t="s">
        <v>727</v>
      </c>
      <c r="G102" s="16"/>
      <c r="H102" s="15" t="s">
        <v>876</v>
      </c>
      <c r="I102" s="14" t="s">
        <v>5837</v>
      </c>
      <c r="J102" s="15" t="s">
        <v>878</v>
      </c>
      <c r="K102" s="15" t="s">
        <v>879</v>
      </c>
      <c r="L102" s="16"/>
      <c r="M102" s="16"/>
      <c r="N102" s="16"/>
      <c r="O102" s="16"/>
      <c r="P102" s="16"/>
      <c r="Q102" s="16"/>
      <c r="R102" s="16"/>
      <c r="S102" s="16"/>
      <c r="T102" s="16"/>
      <c r="U102" s="16"/>
      <c r="V102" s="16"/>
      <c r="W102" s="16"/>
      <c r="X102" s="16"/>
      <c r="Y102" s="16"/>
    </row>
    <row r="103">
      <c r="A103" s="14" t="s">
        <v>733</v>
      </c>
      <c r="B103" s="14" t="s">
        <v>5835</v>
      </c>
      <c r="C103" s="14" t="s">
        <v>9526</v>
      </c>
      <c r="D103" s="14" t="s">
        <v>735</v>
      </c>
      <c r="E103" s="14" t="s">
        <v>5831</v>
      </c>
      <c r="F103" s="14" t="s">
        <v>736</v>
      </c>
      <c r="G103" s="16"/>
      <c r="H103" s="15" t="s">
        <v>884</v>
      </c>
      <c r="I103" s="14" t="s">
        <v>5840</v>
      </c>
      <c r="J103" s="15" t="s">
        <v>886</v>
      </c>
      <c r="K103" s="15" t="s">
        <v>887</v>
      </c>
      <c r="L103" s="16"/>
      <c r="M103" s="16"/>
      <c r="N103" s="16"/>
      <c r="O103" s="16"/>
      <c r="P103" s="16"/>
      <c r="Q103" s="16"/>
      <c r="R103" s="16"/>
      <c r="S103" s="16"/>
      <c r="T103" s="16"/>
      <c r="U103" s="16"/>
      <c r="V103" s="16"/>
      <c r="W103" s="16"/>
      <c r="X103" s="16"/>
      <c r="Y103" s="16"/>
    </row>
    <row r="104">
      <c r="A104" s="14" t="s">
        <v>741</v>
      </c>
      <c r="B104" s="14" t="s">
        <v>5837</v>
      </c>
      <c r="C104" s="14" t="s">
        <v>9528</v>
      </c>
      <c r="D104" s="14" t="s">
        <v>743</v>
      </c>
      <c r="E104" s="14" t="s">
        <v>5838</v>
      </c>
      <c r="F104" s="14" t="s">
        <v>744</v>
      </c>
      <c r="G104" s="16"/>
      <c r="H104" s="15" t="s">
        <v>894</v>
      </c>
      <c r="I104" s="14" t="s">
        <v>5843</v>
      </c>
      <c r="J104" s="15" t="s">
        <v>895</v>
      </c>
      <c r="K104" s="15" t="s">
        <v>896</v>
      </c>
      <c r="L104" s="16"/>
      <c r="M104" s="16"/>
      <c r="N104" s="16"/>
      <c r="O104" s="16"/>
      <c r="P104" s="16"/>
      <c r="Q104" s="16"/>
      <c r="R104" s="16"/>
      <c r="S104" s="16"/>
      <c r="T104" s="16"/>
      <c r="U104" s="16"/>
      <c r="V104" s="16"/>
      <c r="W104" s="16"/>
      <c r="X104" s="16"/>
      <c r="Y104" s="16"/>
    </row>
    <row r="105">
      <c r="A105" s="14" t="s">
        <v>749</v>
      </c>
      <c r="B105" s="14" t="s">
        <v>5840</v>
      </c>
      <c r="C105" s="14" t="s">
        <v>22568</v>
      </c>
      <c r="D105" s="14" t="s">
        <v>751</v>
      </c>
      <c r="E105" s="14" t="s">
        <v>5841</v>
      </c>
      <c r="F105" s="14" t="s">
        <v>752</v>
      </c>
      <c r="G105" s="16"/>
      <c r="H105" s="15" t="s">
        <v>901</v>
      </c>
      <c r="I105" s="14" t="s">
        <v>5846</v>
      </c>
      <c r="J105" s="15" t="s">
        <v>903</v>
      </c>
      <c r="K105" s="15" t="s">
        <v>904</v>
      </c>
      <c r="L105" s="16"/>
      <c r="M105" s="16"/>
      <c r="N105" s="16"/>
      <c r="O105" s="16"/>
      <c r="P105" s="16"/>
      <c r="Q105" s="16"/>
      <c r="R105" s="16"/>
      <c r="S105" s="16"/>
      <c r="T105" s="16"/>
      <c r="U105" s="16"/>
      <c r="V105" s="16"/>
      <c r="W105" s="16"/>
      <c r="X105" s="16"/>
      <c r="Y105" s="16"/>
    </row>
    <row r="106">
      <c r="A106" s="14" t="s">
        <v>757</v>
      </c>
      <c r="B106" s="14" t="s">
        <v>5843</v>
      </c>
      <c r="C106" s="14" t="s">
        <v>9534</v>
      </c>
      <c r="D106" s="14" t="s">
        <v>759</v>
      </c>
      <c r="E106" s="14" t="s">
        <v>5844</v>
      </c>
      <c r="F106" s="14" t="s">
        <v>760</v>
      </c>
      <c r="G106" s="16"/>
      <c r="H106" s="15" t="s">
        <v>909</v>
      </c>
      <c r="I106" s="14" t="s">
        <v>5849</v>
      </c>
      <c r="J106" s="15" t="s">
        <v>911</v>
      </c>
      <c r="K106" s="15" t="s">
        <v>912</v>
      </c>
      <c r="L106" s="16"/>
      <c r="M106" s="16"/>
      <c r="N106" s="16"/>
      <c r="O106" s="16"/>
      <c r="P106" s="16"/>
      <c r="Q106" s="16"/>
      <c r="R106" s="16"/>
      <c r="S106" s="16"/>
      <c r="T106" s="16"/>
      <c r="U106" s="16"/>
      <c r="V106" s="16"/>
      <c r="W106" s="16"/>
      <c r="X106" s="16"/>
      <c r="Y106" s="16"/>
    </row>
    <row r="107">
      <c r="A107" s="14" t="s">
        <v>765</v>
      </c>
      <c r="B107" s="14" t="s">
        <v>5846</v>
      </c>
      <c r="C107" s="14" t="s">
        <v>9537</v>
      </c>
      <c r="D107" s="14" t="s">
        <v>767</v>
      </c>
      <c r="E107" s="14" t="s">
        <v>5847</v>
      </c>
      <c r="F107" s="14" t="s">
        <v>768</v>
      </c>
      <c r="G107" s="16"/>
      <c r="H107" s="15" t="s">
        <v>917</v>
      </c>
      <c r="I107" s="14" t="s">
        <v>5852</v>
      </c>
      <c r="J107" s="15" t="s">
        <v>919</v>
      </c>
      <c r="K107" s="15" t="s">
        <v>920</v>
      </c>
      <c r="L107" s="16"/>
      <c r="M107" s="16"/>
      <c r="N107" s="16"/>
      <c r="O107" s="16"/>
      <c r="P107" s="16"/>
      <c r="Q107" s="16"/>
      <c r="R107" s="16"/>
      <c r="S107" s="16"/>
      <c r="T107" s="16"/>
      <c r="U107" s="16"/>
      <c r="V107" s="16"/>
      <c r="W107" s="16"/>
      <c r="X107" s="16"/>
      <c r="Y107" s="16"/>
    </row>
    <row r="108">
      <c r="A108" s="14" t="s">
        <v>773</v>
      </c>
      <c r="B108" s="14" t="s">
        <v>5849</v>
      </c>
      <c r="C108" s="14" t="s">
        <v>9542</v>
      </c>
      <c r="D108" s="14" t="s">
        <v>775</v>
      </c>
      <c r="E108" s="14" t="s">
        <v>5850</v>
      </c>
      <c r="F108" s="14" t="s">
        <v>776</v>
      </c>
      <c r="G108" s="16"/>
      <c r="H108" s="15" t="s">
        <v>925</v>
      </c>
      <c r="I108" s="14" t="s">
        <v>5855</v>
      </c>
      <c r="J108" s="15" t="s">
        <v>927</v>
      </c>
      <c r="K108" s="15" t="s">
        <v>928</v>
      </c>
      <c r="L108" s="16"/>
      <c r="M108" s="16"/>
      <c r="N108" s="16"/>
      <c r="O108" s="16"/>
      <c r="P108" s="16"/>
      <c r="Q108" s="16"/>
      <c r="R108" s="16"/>
      <c r="S108" s="16"/>
      <c r="T108" s="16"/>
      <c r="U108" s="16"/>
      <c r="V108" s="16"/>
      <c r="W108" s="16"/>
      <c r="X108" s="16"/>
      <c r="Y108" s="16"/>
    </row>
    <row r="109">
      <c r="A109" s="14" t="s">
        <v>781</v>
      </c>
      <c r="B109" s="14" t="s">
        <v>5852</v>
      </c>
      <c r="C109" s="14" t="s">
        <v>9545</v>
      </c>
      <c r="D109" s="14" t="s">
        <v>783</v>
      </c>
      <c r="E109" s="14" t="s">
        <v>5853</v>
      </c>
      <c r="F109" s="14" t="s">
        <v>784</v>
      </c>
      <c r="G109" s="16"/>
      <c r="H109" s="15" t="s">
        <v>933</v>
      </c>
      <c r="I109" s="14" t="s">
        <v>5858</v>
      </c>
      <c r="J109" s="15" t="s">
        <v>935</v>
      </c>
      <c r="K109" s="15" t="s">
        <v>936</v>
      </c>
      <c r="L109" s="16"/>
      <c r="M109" s="16"/>
      <c r="N109" s="16"/>
      <c r="O109" s="16"/>
      <c r="P109" s="16"/>
      <c r="Q109" s="16"/>
      <c r="R109" s="16"/>
      <c r="S109" s="16"/>
      <c r="T109" s="16"/>
      <c r="U109" s="16"/>
      <c r="V109" s="16"/>
      <c r="W109" s="16"/>
      <c r="X109" s="16"/>
      <c r="Y109" s="16"/>
    </row>
    <row r="110">
      <c r="A110" s="14" t="s">
        <v>789</v>
      </c>
      <c r="B110" s="14" t="s">
        <v>5855</v>
      </c>
      <c r="C110" s="14" t="s">
        <v>9548</v>
      </c>
      <c r="D110" s="14" t="s">
        <v>791</v>
      </c>
      <c r="E110" s="14" t="s">
        <v>5856</v>
      </c>
      <c r="F110" s="14" t="s">
        <v>792</v>
      </c>
      <c r="G110" s="16"/>
      <c r="H110" s="15" t="s">
        <v>945</v>
      </c>
      <c r="I110" s="14" t="s">
        <v>5861</v>
      </c>
      <c r="J110" s="15" t="s">
        <v>947</v>
      </c>
      <c r="K110" s="15" t="s">
        <v>948</v>
      </c>
      <c r="L110" s="16"/>
      <c r="M110" s="16"/>
      <c r="N110" s="16"/>
      <c r="O110" s="16"/>
      <c r="P110" s="16"/>
      <c r="Q110" s="16"/>
      <c r="R110" s="16"/>
      <c r="S110" s="16"/>
      <c r="T110" s="16"/>
      <c r="U110" s="16"/>
      <c r="V110" s="16"/>
      <c r="W110" s="16"/>
      <c r="X110" s="16"/>
      <c r="Y110" s="16"/>
    </row>
    <row r="111">
      <c r="A111" s="14" t="s">
        <v>797</v>
      </c>
      <c r="B111" s="14" t="s">
        <v>5858</v>
      </c>
      <c r="C111" s="14" t="s">
        <v>9551</v>
      </c>
      <c r="D111" s="14" t="s">
        <v>799</v>
      </c>
      <c r="E111" s="14" t="s">
        <v>5859</v>
      </c>
      <c r="F111" s="14" t="s">
        <v>800</v>
      </c>
      <c r="G111" s="16"/>
      <c r="H111" s="15" t="s">
        <v>953</v>
      </c>
      <c r="I111" s="14" t="s">
        <v>5863</v>
      </c>
      <c r="J111" s="15" t="s">
        <v>955</v>
      </c>
      <c r="K111" s="15" t="s">
        <v>956</v>
      </c>
      <c r="L111" s="16"/>
      <c r="M111" s="16"/>
      <c r="N111" s="16"/>
      <c r="O111" s="16"/>
      <c r="P111" s="16"/>
      <c r="Q111" s="16"/>
      <c r="R111" s="16"/>
      <c r="S111" s="16"/>
      <c r="T111" s="16"/>
      <c r="U111" s="16"/>
      <c r="V111" s="16"/>
      <c r="W111" s="16"/>
      <c r="X111" s="16"/>
      <c r="Y111" s="16"/>
    </row>
    <row r="112">
      <c r="A112" s="14" t="s">
        <v>805</v>
      </c>
      <c r="B112" s="14" t="s">
        <v>5861</v>
      </c>
      <c r="C112" s="14" t="s">
        <v>9563</v>
      </c>
      <c r="D112" s="14" t="s">
        <v>799</v>
      </c>
      <c r="E112" s="16"/>
      <c r="F112" s="14" t="s">
        <v>800</v>
      </c>
      <c r="G112" s="16"/>
      <c r="H112" s="15" t="s">
        <v>961</v>
      </c>
      <c r="I112" s="14" t="s">
        <v>5866</v>
      </c>
      <c r="J112" s="15" t="s">
        <v>963</v>
      </c>
      <c r="K112" s="15" t="s">
        <v>964</v>
      </c>
      <c r="L112" s="16"/>
      <c r="M112" s="16"/>
      <c r="N112" s="16"/>
      <c r="O112" s="16"/>
      <c r="P112" s="16"/>
      <c r="Q112" s="16"/>
      <c r="R112" s="16"/>
      <c r="S112" s="16"/>
      <c r="T112" s="16"/>
      <c r="U112" s="16"/>
      <c r="V112" s="16"/>
      <c r="W112" s="16"/>
      <c r="X112" s="16"/>
      <c r="Y112" s="16"/>
    </row>
    <row r="113">
      <c r="A113" s="14" t="s">
        <v>809</v>
      </c>
      <c r="B113" s="14" t="s">
        <v>5863</v>
      </c>
      <c r="C113" s="14" t="s">
        <v>9554</v>
      </c>
      <c r="D113" s="14" t="s">
        <v>811</v>
      </c>
      <c r="E113" s="14" t="s">
        <v>5864</v>
      </c>
      <c r="F113" s="14" t="s">
        <v>812</v>
      </c>
      <c r="G113" s="16"/>
      <c r="H113" s="15" t="s">
        <v>969</v>
      </c>
      <c r="I113" s="14" t="s">
        <v>5869</v>
      </c>
      <c r="J113" s="15" t="s">
        <v>971</v>
      </c>
      <c r="K113" s="15" t="s">
        <v>972</v>
      </c>
      <c r="L113" s="16"/>
      <c r="M113" s="16"/>
      <c r="N113" s="16"/>
      <c r="O113" s="16"/>
      <c r="P113" s="16"/>
      <c r="Q113" s="16"/>
      <c r="R113" s="16"/>
      <c r="S113" s="16"/>
      <c r="T113" s="16"/>
      <c r="U113" s="16"/>
      <c r="V113" s="16"/>
      <c r="W113" s="16"/>
      <c r="X113" s="16"/>
      <c r="Y113" s="16"/>
    </row>
    <row r="114">
      <c r="A114" s="14" t="s">
        <v>818</v>
      </c>
      <c r="B114" s="14" t="s">
        <v>5866</v>
      </c>
      <c r="C114" s="14" t="s">
        <v>9557</v>
      </c>
      <c r="D114" s="14" t="s">
        <v>820</v>
      </c>
      <c r="E114" s="14" t="s">
        <v>5867</v>
      </c>
      <c r="F114" s="14" t="s">
        <v>821</v>
      </c>
      <c r="G114" s="16"/>
      <c r="H114" s="15" t="s">
        <v>979</v>
      </c>
      <c r="I114" s="14" t="s">
        <v>5872</v>
      </c>
      <c r="J114" s="15" t="s">
        <v>980</v>
      </c>
      <c r="K114" s="15" t="s">
        <v>981</v>
      </c>
      <c r="L114" s="16"/>
      <c r="M114" s="16"/>
      <c r="N114" s="16"/>
      <c r="O114" s="16"/>
      <c r="P114" s="16"/>
      <c r="Q114" s="16"/>
      <c r="R114" s="16"/>
      <c r="S114" s="16"/>
      <c r="T114" s="16"/>
      <c r="U114" s="16"/>
      <c r="V114" s="16"/>
      <c r="W114" s="16"/>
      <c r="X114" s="16"/>
      <c r="Y114" s="16"/>
    </row>
    <row r="115">
      <c r="A115" s="14" t="s">
        <v>826</v>
      </c>
      <c r="B115" s="14" t="s">
        <v>5869</v>
      </c>
      <c r="C115" s="14" t="s">
        <v>22569</v>
      </c>
      <c r="D115" s="14" t="s">
        <v>828</v>
      </c>
      <c r="E115" s="14" t="s">
        <v>5870</v>
      </c>
      <c r="F115" s="14" t="s">
        <v>829</v>
      </c>
      <c r="G115" s="16"/>
      <c r="H115" s="15" t="s">
        <v>986</v>
      </c>
      <c r="I115" s="14" t="s">
        <v>5875</v>
      </c>
      <c r="J115" s="15" t="s">
        <v>988</v>
      </c>
      <c r="K115" s="15" t="s">
        <v>989</v>
      </c>
      <c r="L115" s="16"/>
      <c r="M115" s="16"/>
      <c r="N115" s="16"/>
      <c r="O115" s="16"/>
      <c r="P115" s="16"/>
      <c r="Q115" s="16"/>
      <c r="R115" s="16"/>
      <c r="S115" s="16"/>
      <c r="T115" s="16"/>
      <c r="U115" s="16"/>
      <c r="V115" s="16"/>
      <c r="W115" s="16"/>
      <c r="X115" s="16"/>
      <c r="Y115" s="16"/>
    </row>
    <row r="116">
      <c r="A116" s="14" t="s">
        <v>834</v>
      </c>
      <c r="B116" s="14" t="s">
        <v>5872</v>
      </c>
      <c r="C116" s="14" t="s">
        <v>9566</v>
      </c>
      <c r="D116" s="14" t="s">
        <v>836</v>
      </c>
      <c r="E116" s="14" t="s">
        <v>5873</v>
      </c>
      <c r="F116" s="14" t="s">
        <v>837</v>
      </c>
      <c r="G116" s="16"/>
      <c r="H116" s="15" t="s">
        <v>994</v>
      </c>
      <c r="I116" s="14" t="s">
        <v>5878</v>
      </c>
      <c r="J116" s="15" t="s">
        <v>996</v>
      </c>
      <c r="K116" s="15" t="s">
        <v>997</v>
      </c>
      <c r="L116" s="16"/>
      <c r="M116" s="16"/>
      <c r="N116" s="16"/>
      <c r="O116" s="16"/>
      <c r="P116" s="16"/>
      <c r="Q116" s="16"/>
      <c r="R116" s="16"/>
      <c r="S116" s="16"/>
      <c r="T116" s="16"/>
      <c r="U116" s="16"/>
      <c r="V116" s="16"/>
      <c r="W116" s="16"/>
      <c r="X116" s="16"/>
      <c r="Y116" s="16"/>
    </row>
    <row r="117">
      <c r="A117" s="14" t="s">
        <v>842</v>
      </c>
      <c r="B117" s="14" t="s">
        <v>5875</v>
      </c>
      <c r="C117" s="14" t="s">
        <v>9568</v>
      </c>
      <c r="D117" s="14" t="s">
        <v>844</v>
      </c>
      <c r="E117" s="14" t="s">
        <v>5876</v>
      </c>
      <c r="F117" s="14" t="s">
        <v>845</v>
      </c>
      <c r="G117" s="16"/>
      <c r="H117" s="15" t="s">
        <v>1002</v>
      </c>
      <c r="I117" s="14" t="s">
        <v>5880</v>
      </c>
      <c r="J117" s="15" t="s">
        <v>1004</v>
      </c>
      <c r="K117" s="15" t="s">
        <v>1005</v>
      </c>
      <c r="L117" s="16"/>
      <c r="M117" s="16"/>
      <c r="N117" s="16"/>
      <c r="O117" s="16"/>
      <c r="P117" s="16"/>
      <c r="Q117" s="16"/>
      <c r="R117" s="16"/>
      <c r="S117" s="16"/>
      <c r="T117" s="16"/>
      <c r="U117" s="16"/>
      <c r="V117" s="16"/>
      <c r="W117" s="16"/>
      <c r="X117" s="16"/>
      <c r="Y117" s="16"/>
    </row>
    <row r="118">
      <c r="A118" s="14" t="s">
        <v>850</v>
      </c>
      <c r="B118" s="14" t="s">
        <v>5878</v>
      </c>
      <c r="C118" s="14" t="s">
        <v>9571</v>
      </c>
      <c r="D118" s="14" t="s">
        <v>852</v>
      </c>
      <c r="E118" s="14" t="s">
        <v>5876</v>
      </c>
      <c r="F118" s="14" t="s">
        <v>853</v>
      </c>
      <c r="G118" s="16"/>
      <c r="H118" s="15" t="s">
        <v>1010</v>
      </c>
      <c r="I118" s="14" t="s">
        <v>5883</v>
      </c>
      <c r="J118" s="15" t="s">
        <v>1012</v>
      </c>
      <c r="K118" s="15" t="s">
        <v>1013</v>
      </c>
      <c r="L118" s="16"/>
      <c r="M118" s="16"/>
      <c r="N118" s="16"/>
      <c r="O118" s="16"/>
      <c r="P118" s="16"/>
      <c r="Q118" s="16"/>
      <c r="R118" s="16"/>
      <c r="S118" s="16"/>
      <c r="T118" s="16"/>
      <c r="U118" s="16"/>
      <c r="V118" s="16"/>
      <c r="W118" s="16"/>
      <c r="X118" s="16"/>
      <c r="Y118" s="16"/>
    </row>
    <row r="119">
      <c r="A119" s="14" t="s">
        <v>858</v>
      </c>
      <c r="B119" s="14" t="s">
        <v>5880</v>
      </c>
      <c r="C119" s="14" t="s">
        <v>9574</v>
      </c>
      <c r="D119" s="14" t="s">
        <v>860</v>
      </c>
      <c r="E119" s="14" t="s">
        <v>5881</v>
      </c>
      <c r="F119" s="14" t="s">
        <v>861</v>
      </c>
      <c r="G119" s="16"/>
      <c r="H119" s="15" t="s">
        <v>1036</v>
      </c>
      <c r="I119" s="14" t="s">
        <v>5886</v>
      </c>
      <c r="J119" s="15" t="s">
        <v>1038</v>
      </c>
      <c r="K119" s="15" t="s">
        <v>1039</v>
      </c>
      <c r="L119" s="16"/>
      <c r="M119" s="16"/>
      <c r="N119" s="16"/>
      <c r="O119" s="16"/>
      <c r="P119" s="16"/>
      <c r="Q119" s="16"/>
      <c r="R119" s="16"/>
      <c r="S119" s="16"/>
      <c r="T119" s="16"/>
      <c r="U119" s="16"/>
      <c r="V119" s="16"/>
      <c r="W119" s="16"/>
      <c r="X119" s="16"/>
      <c r="Y119" s="16"/>
    </row>
    <row r="120">
      <c r="A120" s="14" t="s">
        <v>866</v>
      </c>
      <c r="B120" s="14" t="s">
        <v>5883</v>
      </c>
      <c r="C120" s="14" t="s">
        <v>9577</v>
      </c>
      <c r="D120" s="14" t="s">
        <v>868</v>
      </c>
      <c r="E120" s="14" t="s">
        <v>5884</v>
      </c>
      <c r="F120" s="14" t="s">
        <v>869</v>
      </c>
      <c r="G120" s="16"/>
      <c r="H120" s="15" t="s">
        <v>1028</v>
      </c>
      <c r="I120" s="14" t="s">
        <v>5889</v>
      </c>
      <c r="J120" s="15" t="s">
        <v>1030</v>
      </c>
      <c r="K120" s="15" t="s">
        <v>1031</v>
      </c>
      <c r="L120" s="16"/>
      <c r="M120" s="16"/>
      <c r="N120" s="16"/>
      <c r="O120" s="16"/>
      <c r="P120" s="16"/>
      <c r="Q120" s="16"/>
      <c r="R120" s="16"/>
      <c r="S120" s="16"/>
      <c r="T120" s="16"/>
      <c r="U120" s="16"/>
      <c r="V120" s="16"/>
      <c r="W120" s="16"/>
      <c r="X120" s="16"/>
      <c r="Y120" s="16"/>
    </row>
    <row r="121">
      <c r="A121" s="14" t="s">
        <v>874</v>
      </c>
      <c r="B121" s="14" t="s">
        <v>5886</v>
      </c>
      <c r="C121" s="14" t="s">
        <v>9580</v>
      </c>
      <c r="D121" s="14" t="s">
        <v>876</v>
      </c>
      <c r="E121" s="14" t="s">
        <v>5887</v>
      </c>
      <c r="F121" s="14" t="s">
        <v>877</v>
      </c>
      <c r="G121" s="16"/>
      <c r="H121" s="15" t="s">
        <v>1044</v>
      </c>
      <c r="I121" s="14" t="s">
        <v>5892</v>
      </c>
      <c r="J121" s="15" t="s">
        <v>1046</v>
      </c>
      <c r="K121" s="15" t="s">
        <v>1047</v>
      </c>
      <c r="L121" s="16"/>
      <c r="M121" s="16"/>
      <c r="N121" s="16"/>
      <c r="O121" s="16"/>
      <c r="P121" s="16"/>
      <c r="Q121" s="16"/>
      <c r="R121" s="16"/>
      <c r="S121" s="16"/>
      <c r="T121" s="16"/>
      <c r="U121" s="16"/>
      <c r="V121" s="16"/>
      <c r="W121" s="16"/>
      <c r="X121" s="16"/>
      <c r="Y121" s="16"/>
    </row>
    <row r="122">
      <c r="A122" s="14" t="s">
        <v>882</v>
      </c>
      <c r="B122" s="14" t="s">
        <v>5889</v>
      </c>
      <c r="C122" s="14" t="s">
        <v>9582</v>
      </c>
      <c r="D122" s="14" t="s">
        <v>884</v>
      </c>
      <c r="E122" s="14" t="s">
        <v>5890</v>
      </c>
      <c r="F122" s="14" t="s">
        <v>885</v>
      </c>
      <c r="G122" s="16"/>
      <c r="H122" s="15" t="s">
        <v>1057</v>
      </c>
      <c r="I122" s="14" t="s">
        <v>5895</v>
      </c>
      <c r="J122" s="15" t="s">
        <v>1059</v>
      </c>
      <c r="K122" s="15" t="s">
        <v>1060</v>
      </c>
      <c r="L122" s="16"/>
      <c r="M122" s="16"/>
      <c r="N122" s="16"/>
      <c r="O122" s="16"/>
      <c r="P122" s="16"/>
      <c r="Q122" s="16"/>
      <c r="R122" s="16"/>
      <c r="S122" s="16"/>
      <c r="T122" s="16"/>
      <c r="U122" s="16"/>
      <c r="V122" s="16"/>
      <c r="W122" s="16"/>
      <c r="X122" s="16"/>
      <c r="Y122" s="16"/>
    </row>
    <row r="123">
      <c r="A123" s="14" t="s">
        <v>890</v>
      </c>
      <c r="B123" s="14" t="s">
        <v>5892</v>
      </c>
      <c r="C123" s="14" t="s">
        <v>9584</v>
      </c>
      <c r="D123" s="14" t="s">
        <v>892</v>
      </c>
      <c r="E123" s="14" t="s">
        <v>5893</v>
      </c>
      <c r="F123" s="14" t="s">
        <v>893</v>
      </c>
      <c r="G123" s="16"/>
      <c r="H123" s="15" t="s">
        <v>1065</v>
      </c>
      <c r="I123" s="14" t="s">
        <v>5898</v>
      </c>
      <c r="J123" s="15" t="s">
        <v>1067</v>
      </c>
      <c r="K123" s="15" t="s">
        <v>1068</v>
      </c>
      <c r="L123" s="16"/>
      <c r="M123" s="16"/>
      <c r="N123" s="16"/>
      <c r="O123" s="16"/>
      <c r="P123" s="16"/>
      <c r="Q123" s="16"/>
      <c r="R123" s="16"/>
      <c r="S123" s="16"/>
      <c r="T123" s="16"/>
      <c r="U123" s="16"/>
      <c r="V123" s="16"/>
      <c r="W123" s="16"/>
      <c r="X123" s="16"/>
      <c r="Y123" s="16"/>
    </row>
    <row r="124">
      <c r="A124" s="14" t="s">
        <v>899</v>
      </c>
      <c r="B124" s="14" t="s">
        <v>5895</v>
      </c>
      <c r="C124" s="14" t="s">
        <v>9586</v>
      </c>
      <c r="D124" s="14" t="s">
        <v>901</v>
      </c>
      <c r="E124" s="14" t="s">
        <v>5896</v>
      </c>
      <c r="F124" s="14" t="s">
        <v>902</v>
      </c>
      <c r="G124" s="16"/>
      <c r="H124" s="15" t="s">
        <v>1075</v>
      </c>
      <c r="I124" s="14" t="s">
        <v>5901</v>
      </c>
      <c r="J124" s="15" t="s">
        <v>1076</v>
      </c>
      <c r="K124" s="15" t="s">
        <v>1077</v>
      </c>
      <c r="L124" s="16"/>
      <c r="M124" s="16"/>
      <c r="N124" s="16"/>
      <c r="O124" s="16"/>
      <c r="P124" s="16"/>
      <c r="Q124" s="16"/>
      <c r="R124" s="16"/>
      <c r="S124" s="16"/>
      <c r="T124" s="16"/>
      <c r="U124" s="16"/>
      <c r="V124" s="16"/>
      <c r="W124" s="16"/>
      <c r="X124" s="16"/>
      <c r="Y124" s="16"/>
    </row>
    <row r="125">
      <c r="A125" s="14" t="s">
        <v>907</v>
      </c>
      <c r="B125" s="14" t="s">
        <v>5898</v>
      </c>
      <c r="C125" s="14" t="s">
        <v>9588</v>
      </c>
      <c r="D125" s="14" t="s">
        <v>909</v>
      </c>
      <c r="E125" s="14" t="s">
        <v>5899</v>
      </c>
      <c r="F125" s="14" t="s">
        <v>910</v>
      </c>
      <c r="G125" s="16"/>
      <c r="H125" s="15" t="s">
        <v>1082</v>
      </c>
      <c r="I125" s="14" t="s">
        <v>5903</v>
      </c>
      <c r="J125" s="15" t="s">
        <v>1084</v>
      </c>
      <c r="K125" s="15" t="s">
        <v>1085</v>
      </c>
      <c r="L125" s="16"/>
      <c r="M125" s="16"/>
      <c r="N125" s="16"/>
      <c r="O125" s="16"/>
      <c r="P125" s="16"/>
      <c r="Q125" s="16"/>
      <c r="R125" s="16"/>
      <c r="S125" s="16"/>
      <c r="T125" s="16"/>
      <c r="U125" s="16"/>
      <c r="V125" s="16"/>
      <c r="W125" s="16"/>
      <c r="X125" s="16"/>
      <c r="Y125" s="16"/>
    </row>
    <row r="126">
      <c r="A126" s="14" t="s">
        <v>915</v>
      </c>
      <c r="B126" s="14" t="s">
        <v>5901</v>
      </c>
      <c r="C126" s="14" t="s">
        <v>9591</v>
      </c>
      <c r="D126" s="14" t="s">
        <v>917</v>
      </c>
      <c r="E126" s="14" t="s">
        <v>5899</v>
      </c>
      <c r="F126" s="14" t="s">
        <v>918</v>
      </c>
      <c r="G126" s="16"/>
      <c r="H126" s="15" t="s">
        <v>136</v>
      </c>
      <c r="I126" s="14" t="s">
        <v>5906</v>
      </c>
      <c r="J126" s="15" t="s">
        <v>1093</v>
      </c>
      <c r="K126" s="15" t="s">
        <v>1094</v>
      </c>
      <c r="L126" s="16"/>
      <c r="M126" s="16"/>
      <c r="N126" s="16"/>
      <c r="O126" s="16"/>
      <c r="P126" s="16"/>
      <c r="Q126" s="16"/>
      <c r="R126" s="16"/>
      <c r="S126" s="16"/>
      <c r="T126" s="16"/>
      <c r="U126" s="16"/>
      <c r="V126" s="16"/>
      <c r="W126" s="16"/>
      <c r="X126" s="16"/>
      <c r="Y126" s="16"/>
    </row>
    <row r="127">
      <c r="A127" s="14" t="s">
        <v>923</v>
      </c>
      <c r="B127" s="14" t="s">
        <v>5903</v>
      </c>
      <c r="C127" s="14" t="s">
        <v>9594</v>
      </c>
      <c r="D127" s="14" t="s">
        <v>925</v>
      </c>
      <c r="E127" s="14" t="s">
        <v>5904</v>
      </c>
      <c r="F127" s="14" t="s">
        <v>926</v>
      </c>
      <c r="G127" s="16"/>
      <c r="H127" s="15" t="s">
        <v>1099</v>
      </c>
      <c r="I127" s="14" t="s">
        <v>5909</v>
      </c>
      <c r="J127" s="15" t="s">
        <v>1101</v>
      </c>
      <c r="K127" s="15" t="s">
        <v>1102</v>
      </c>
      <c r="L127" s="16"/>
      <c r="M127" s="16"/>
      <c r="N127" s="16"/>
      <c r="O127" s="16"/>
      <c r="P127" s="16"/>
      <c r="Q127" s="16"/>
      <c r="R127" s="16"/>
      <c r="S127" s="16"/>
      <c r="T127" s="16"/>
      <c r="U127" s="16"/>
      <c r="V127" s="16"/>
      <c r="W127" s="16"/>
      <c r="X127" s="16"/>
      <c r="Y127" s="16"/>
    </row>
    <row r="128">
      <c r="A128" s="14" t="s">
        <v>931</v>
      </c>
      <c r="B128" s="14" t="s">
        <v>5906</v>
      </c>
      <c r="C128" s="14" t="s">
        <v>9597</v>
      </c>
      <c r="D128" s="14" t="s">
        <v>933</v>
      </c>
      <c r="E128" s="14" t="s">
        <v>5907</v>
      </c>
      <c r="F128" s="14" t="s">
        <v>934</v>
      </c>
      <c r="G128" s="16"/>
      <c r="H128" s="15" t="s">
        <v>1113</v>
      </c>
      <c r="I128" s="14" t="s">
        <v>5912</v>
      </c>
      <c r="J128" s="15" t="s">
        <v>1115</v>
      </c>
      <c r="K128" s="15" t="s">
        <v>1116</v>
      </c>
      <c r="L128" s="16"/>
      <c r="M128" s="16"/>
      <c r="N128" s="16"/>
      <c r="O128" s="16"/>
      <c r="P128" s="16"/>
      <c r="Q128" s="16"/>
      <c r="R128" s="16"/>
      <c r="S128" s="16"/>
      <c r="T128" s="16"/>
      <c r="U128" s="16"/>
      <c r="V128" s="16"/>
      <c r="W128" s="16"/>
      <c r="X128" s="16"/>
      <c r="Y128" s="16"/>
    </row>
    <row r="129">
      <c r="A129" s="14" t="s">
        <v>939</v>
      </c>
      <c r="B129" s="14" t="s">
        <v>5909</v>
      </c>
      <c r="C129" s="14" t="s">
        <v>9599</v>
      </c>
      <c r="D129" s="14" t="s">
        <v>933</v>
      </c>
      <c r="E129" s="14" t="s">
        <v>5910</v>
      </c>
      <c r="F129" s="14" t="s">
        <v>934</v>
      </c>
      <c r="G129" s="16"/>
      <c r="H129" s="15" t="s">
        <v>1123</v>
      </c>
      <c r="I129" s="14" t="s">
        <v>5915</v>
      </c>
      <c r="J129" s="15" t="s">
        <v>1125</v>
      </c>
      <c r="K129" s="15" t="s">
        <v>1126</v>
      </c>
      <c r="L129" s="16"/>
      <c r="M129" s="16"/>
      <c r="N129" s="16"/>
      <c r="O129" s="16"/>
      <c r="P129" s="16"/>
      <c r="Q129" s="16"/>
      <c r="R129" s="16"/>
      <c r="S129" s="16"/>
      <c r="T129" s="16"/>
      <c r="U129" s="16"/>
      <c r="V129" s="16"/>
      <c r="W129" s="16"/>
      <c r="X129" s="16"/>
      <c r="Y129" s="16"/>
    </row>
    <row r="130">
      <c r="A130" s="14" t="s">
        <v>943</v>
      </c>
      <c r="B130" s="14" t="s">
        <v>5912</v>
      </c>
      <c r="C130" s="14" t="s">
        <v>9601</v>
      </c>
      <c r="D130" s="14" t="s">
        <v>945</v>
      </c>
      <c r="E130" s="14" t="s">
        <v>5913</v>
      </c>
      <c r="F130" s="14" t="s">
        <v>946</v>
      </c>
      <c r="G130" s="16"/>
      <c r="H130" s="15" t="s">
        <v>1131</v>
      </c>
      <c r="I130" s="14" t="s">
        <v>5918</v>
      </c>
      <c r="J130" s="15" t="s">
        <v>1133</v>
      </c>
      <c r="K130" s="15" t="s">
        <v>1134</v>
      </c>
      <c r="L130" s="16"/>
      <c r="M130" s="16"/>
      <c r="N130" s="16"/>
      <c r="O130" s="16"/>
      <c r="P130" s="16"/>
      <c r="Q130" s="16"/>
      <c r="R130" s="16"/>
      <c r="S130" s="16"/>
      <c r="T130" s="16"/>
      <c r="U130" s="16"/>
      <c r="V130" s="16"/>
      <c r="W130" s="16"/>
      <c r="X130" s="16"/>
      <c r="Y130" s="16"/>
    </row>
    <row r="131">
      <c r="A131" s="14" t="s">
        <v>951</v>
      </c>
      <c r="B131" s="14" t="s">
        <v>5915</v>
      </c>
      <c r="C131" s="14" t="s">
        <v>9603</v>
      </c>
      <c r="D131" s="14" t="s">
        <v>953</v>
      </c>
      <c r="E131" s="14" t="s">
        <v>5916</v>
      </c>
      <c r="F131" s="14" t="s">
        <v>954</v>
      </c>
      <c r="G131" s="16"/>
      <c r="H131" s="15" t="s">
        <v>1139</v>
      </c>
      <c r="I131" s="14" t="s">
        <v>5921</v>
      </c>
      <c r="J131" s="15" t="s">
        <v>1141</v>
      </c>
      <c r="K131" s="15" t="s">
        <v>1142</v>
      </c>
      <c r="L131" s="16"/>
      <c r="M131" s="16"/>
      <c r="N131" s="16"/>
      <c r="O131" s="16"/>
      <c r="P131" s="16"/>
      <c r="Q131" s="16"/>
      <c r="R131" s="16"/>
      <c r="S131" s="16"/>
      <c r="T131" s="16"/>
      <c r="U131" s="16"/>
      <c r="V131" s="16"/>
      <c r="W131" s="16"/>
      <c r="X131" s="16"/>
      <c r="Y131" s="16"/>
    </row>
    <row r="132">
      <c r="A132" s="14" t="s">
        <v>959</v>
      </c>
      <c r="B132" s="14" t="s">
        <v>5918</v>
      </c>
      <c r="C132" s="14" t="s">
        <v>9606</v>
      </c>
      <c r="D132" s="14" t="s">
        <v>961</v>
      </c>
      <c r="E132" s="14" t="s">
        <v>5919</v>
      </c>
      <c r="F132" s="14" t="s">
        <v>962</v>
      </c>
      <c r="G132" s="16"/>
      <c r="H132" s="15" t="s">
        <v>1161</v>
      </c>
      <c r="I132" s="14" t="s">
        <v>5923</v>
      </c>
      <c r="J132" s="15" t="s">
        <v>1163</v>
      </c>
      <c r="K132" s="15" t="s">
        <v>1164</v>
      </c>
      <c r="L132" s="16"/>
      <c r="M132" s="16"/>
      <c r="N132" s="16"/>
      <c r="O132" s="16"/>
      <c r="P132" s="16"/>
      <c r="Q132" s="16"/>
      <c r="R132" s="16"/>
      <c r="S132" s="16"/>
      <c r="T132" s="16"/>
      <c r="U132" s="16"/>
      <c r="V132" s="16"/>
      <c r="W132" s="16"/>
      <c r="X132" s="16"/>
      <c r="Y132" s="16"/>
    </row>
    <row r="133">
      <c r="A133" s="14" t="s">
        <v>967</v>
      </c>
      <c r="B133" s="14" t="s">
        <v>5921</v>
      </c>
      <c r="C133" s="14" t="s">
        <v>9609</v>
      </c>
      <c r="D133" s="14" t="s">
        <v>969</v>
      </c>
      <c r="E133" s="14" t="s">
        <v>5919</v>
      </c>
      <c r="F133" s="14" t="s">
        <v>970</v>
      </c>
      <c r="G133" s="16"/>
      <c r="H133" s="15" t="s">
        <v>1171</v>
      </c>
      <c r="I133" s="14" t="s">
        <v>5926</v>
      </c>
      <c r="J133" s="15" t="s">
        <v>1173</v>
      </c>
      <c r="K133" s="15" t="s">
        <v>1174</v>
      </c>
      <c r="L133" s="16"/>
      <c r="M133" s="16"/>
      <c r="N133" s="16"/>
      <c r="O133" s="16"/>
      <c r="P133" s="16"/>
      <c r="Q133" s="16"/>
      <c r="R133" s="16"/>
      <c r="S133" s="16"/>
      <c r="T133" s="16"/>
      <c r="U133" s="16"/>
      <c r="V133" s="16"/>
      <c r="W133" s="16"/>
      <c r="X133" s="16"/>
      <c r="Y133" s="16"/>
    </row>
    <row r="134">
      <c r="A134" s="14" t="s">
        <v>975</v>
      </c>
      <c r="B134" s="14" t="s">
        <v>5923</v>
      </c>
      <c r="C134" s="14" t="s">
        <v>22570</v>
      </c>
      <c r="D134" s="14" t="s">
        <v>977</v>
      </c>
      <c r="E134" s="14" t="s">
        <v>5924</v>
      </c>
      <c r="F134" s="14" t="s">
        <v>978</v>
      </c>
      <c r="G134" s="16"/>
      <c r="H134" s="15" t="s">
        <v>1183</v>
      </c>
      <c r="I134" s="14" t="s">
        <v>5929</v>
      </c>
      <c r="J134" s="15" t="s">
        <v>1184</v>
      </c>
      <c r="K134" s="15" t="s">
        <v>1185</v>
      </c>
      <c r="L134" s="16"/>
      <c r="M134" s="16"/>
      <c r="N134" s="16"/>
      <c r="O134" s="16"/>
      <c r="P134" s="16"/>
      <c r="Q134" s="16"/>
      <c r="R134" s="16"/>
      <c r="S134" s="16"/>
      <c r="T134" s="16"/>
      <c r="U134" s="16"/>
      <c r="V134" s="16"/>
      <c r="W134" s="16"/>
      <c r="X134" s="16"/>
      <c r="Y134" s="16"/>
    </row>
    <row r="135">
      <c r="A135" s="14" t="s">
        <v>984</v>
      </c>
      <c r="B135" s="14" t="s">
        <v>5926</v>
      </c>
      <c r="C135" s="14" t="s">
        <v>9614</v>
      </c>
      <c r="D135" s="14" t="s">
        <v>986</v>
      </c>
      <c r="E135" s="14" t="s">
        <v>5927</v>
      </c>
      <c r="F135" s="14" t="s">
        <v>987</v>
      </c>
      <c r="G135" s="16"/>
      <c r="H135" s="15" t="s">
        <v>1190</v>
      </c>
      <c r="I135" s="14" t="s">
        <v>5932</v>
      </c>
      <c r="J135" s="15" t="s">
        <v>1192</v>
      </c>
      <c r="K135" s="15" t="s">
        <v>1193</v>
      </c>
      <c r="L135" s="16"/>
      <c r="M135" s="16"/>
      <c r="N135" s="16"/>
      <c r="O135" s="16"/>
      <c r="P135" s="16"/>
      <c r="Q135" s="16"/>
      <c r="R135" s="16"/>
      <c r="S135" s="16"/>
      <c r="T135" s="16"/>
      <c r="U135" s="16"/>
      <c r="V135" s="16"/>
      <c r="W135" s="16"/>
      <c r="X135" s="16"/>
      <c r="Y135" s="16"/>
    </row>
    <row r="136">
      <c r="A136" s="14" t="s">
        <v>992</v>
      </c>
      <c r="B136" s="14" t="s">
        <v>5929</v>
      </c>
      <c r="C136" s="14" t="s">
        <v>9618</v>
      </c>
      <c r="D136" s="14" t="s">
        <v>994</v>
      </c>
      <c r="E136" s="14" t="s">
        <v>5930</v>
      </c>
      <c r="F136" s="14" t="s">
        <v>995</v>
      </c>
      <c r="G136" s="16"/>
      <c r="H136" s="15" t="s">
        <v>1198</v>
      </c>
      <c r="I136" s="14" t="s">
        <v>5935</v>
      </c>
      <c r="J136" s="15" t="s">
        <v>1200</v>
      </c>
      <c r="K136" s="15" t="s">
        <v>1201</v>
      </c>
      <c r="L136" s="16"/>
      <c r="M136" s="16"/>
      <c r="N136" s="16"/>
      <c r="O136" s="16"/>
      <c r="P136" s="16"/>
      <c r="Q136" s="16"/>
      <c r="R136" s="16"/>
      <c r="S136" s="16"/>
      <c r="T136" s="16"/>
      <c r="U136" s="16"/>
      <c r="V136" s="16"/>
      <c r="W136" s="16"/>
      <c r="X136" s="16"/>
      <c r="Y136" s="16"/>
    </row>
    <row r="137">
      <c r="A137" s="14" t="s">
        <v>1000</v>
      </c>
      <c r="B137" s="14" t="s">
        <v>5932</v>
      </c>
      <c r="C137" s="14" t="s">
        <v>9620</v>
      </c>
      <c r="D137" s="14" t="s">
        <v>1002</v>
      </c>
      <c r="E137" s="14" t="s">
        <v>5933</v>
      </c>
      <c r="F137" s="14" t="s">
        <v>1003</v>
      </c>
      <c r="G137" s="16"/>
      <c r="H137" s="15" t="s">
        <v>1204</v>
      </c>
      <c r="I137" s="14" t="s">
        <v>5937</v>
      </c>
      <c r="J137" s="15" t="s">
        <v>1206</v>
      </c>
      <c r="K137" s="15" t="s">
        <v>1207</v>
      </c>
      <c r="L137" s="16"/>
      <c r="M137" s="16"/>
      <c r="N137" s="16"/>
      <c r="O137" s="16"/>
      <c r="P137" s="16"/>
      <c r="Q137" s="16"/>
      <c r="R137" s="16"/>
      <c r="S137" s="16"/>
      <c r="T137" s="16"/>
      <c r="U137" s="16"/>
      <c r="V137" s="16"/>
      <c r="W137" s="16"/>
      <c r="X137" s="16"/>
      <c r="Y137" s="16"/>
    </row>
    <row r="138">
      <c r="A138" s="14" t="s">
        <v>1008</v>
      </c>
      <c r="B138" s="14" t="s">
        <v>5935</v>
      </c>
      <c r="C138" s="14" t="s">
        <v>9623</v>
      </c>
      <c r="D138" s="14" t="s">
        <v>1010</v>
      </c>
      <c r="E138" s="14" t="s">
        <v>5933</v>
      </c>
      <c r="F138" s="14" t="s">
        <v>1011</v>
      </c>
      <c r="G138" s="16"/>
      <c r="H138" s="15" t="s">
        <v>1212</v>
      </c>
      <c r="I138" s="14" t="s">
        <v>5939</v>
      </c>
      <c r="J138" s="15" t="s">
        <v>1214</v>
      </c>
      <c r="K138" s="15" t="s">
        <v>1215</v>
      </c>
      <c r="L138" s="16"/>
      <c r="M138" s="16"/>
      <c r="N138" s="16"/>
      <c r="O138" s="16"/>
      <c r="P138" s="16"/>
      <c r="Q138" s="16"/>
      <c r="R138" s="16"/>
      <c r="S138" s="16"/>
      <c r="T138" s="16"/>
      <c r="U138" s="16"/>
      <c r="V138" s="16"/>
      <c r="W138" s="16"/>
      <c r="X138" s="16"/>
      <c r="Y138" s="16"/>
    </row>
    <row r="139">
      <c r="A139" s="14" t="s">
        <v>1016</v>
      </c>
      <c r="B139" s="14" t="s">
        <v>5937</v>
      </c>
      <c r="C139" s="14" t="s">
        <v>9626</v>
      </c>
      <c r="D139" s="14" t="s">
        <v>1010</v>
      </c>
      <c r="E139" s="14" t="s">
        <v>5933</v>
      </c>
      <c r="F139" s="14" t="s">
        <v>1011</v>
      </c>
      <c r="G139" s="16"/>
      <c r="H139" s="15" t="s">
        <v>1220</v>
      </c>
      <c r="I139" s="14" t="s">
        <v>5941</v>
      </c>
      <c r="J139" s="15" t="s">
        <v>1222</v>
      </c>
      <c r="K139" s="15" t="s">
        <v>1223</v>
      </c>
      <c r="L139" s="16"/>
      <c r="M139" s="16"/>
      <c r="N139" s="16"/>
      <c r="O139" s="16"/>
      <c r="P139" s="16"/>
      <c r="Q139" s="16"/>
      <c r="R139" s="16"/>
      <c r="S139" s="16"/>
      <c r="T139" s="16"/>
      <c r="U139" s="16"/>
      <c r="V139" s="16"/>
      <c r="W139" s="16"/>
      <c r="X139" s="16"/>
      <c r="Y139" s="16"/>
    </row>
    <row r="140">
      <c r="A140" s="14" t="s">
        <v>1018</v>
      </c>
      <c r="B140" s="14" t="s">
        <v>5939</v>
      </c>
      <c r="C140" s="14" t="s">
        <v>9629</v>
      </c>
      <c r="D140" s="14" t="s">
        <v>1010</v>
      </c>
      <c r="E140" s="14" t="s">
        <v>5933</v>
      </c>
      <c r="F140" s="14" t="s">
        <v>1011</v>
      </c>
      <c r="G140" s="16"/>
      <c r="H140" s="15" t="s">
        <v>1228</v>
      </c>
      <c r="I140" s="14" t="s">
        <v>5943</v>
      </c>
      <c r="J140" s="15" t="s">
        <v>1230</v>
      </c>
      <c r="K140" s="15" t="s">
        <v>1231</v>
      </c>
      <c r="L140" s="16"/>
      <c r="M140" s="16"/>
      <c r="N140" s="16"/>
      <c r="O140" s="16"/>
      <c r="P140" s="16"/>
      <c r="Q140" s="16"/>
      <c r="R140" s="16"/>
      <c r="S140" s="16"/>
      <c r="T140" s="16"/>
      <c r="U140" s="16"/>
      <c r="V140" s="16"/>
      <c r="W140" s="16"/>
      <c r="X140" s="16"/>
      <c r="Y140" s="16"/>
    </row>
    <row r="141">
      <c r="A141" s="14" t="s">
        <v>1022</v>
      </c>
      <c r="B141" s="14" t="s">
        <v>5941</v>
      </c>
      <c r="C141" s="14" t="s">
        <v>9341</v>
      </c>
      <c r="D141" s="14" t="s">
        <v>1010</v>
      </c>
      <c r="E141" s="14" t="s">
        <v>5933</v>
      </c>
      <c r="F141" s="14" t="s">
        <v>1011</v>
      </c>
      <c r="G141" s="16"/>
      <c r="H141" s="15" t="s">
        <v>1236</v>
      </c>
      <c r="I141" s="14" t="s">
        <v>5946</v>
      </c>
      <c r="J141" s="15" t="s">
        <v>1238</v>
      </c>
      <c r="K141" s="15" t="s">
        <v>1239</v>
      </c>
      <c r="L141" s="16"/>
      <c r="M141" s="16"/>
      <c r="N141" s="16"/>
      <c r="O141" s="16"/>
      <c r="P141" s="16"/>
      <c r="Q141" s="16"/>
      <c r="R141" s="16"/>
      <c r="S141" s="16"/>
      <c r="T141" s="16"/>
      <c r="U141" s="16"/>
      <c r="V141" s="16"/>
      <c r="W141" s="16"/>
      <c r="X141" s="16"/>
      <c r="Y141" s="16"/>
    </row>
    <row r="142">
      <c r="A142" s="14" t="s">
        <v>1026</v>
      </c>
      <c r="B142" s="14" t="s">
        <v>5943</v>
      </c>
      <c r="C142" s="14" t="s">
        <v>9633</v>
      </c>
      <c r="D142" s="14" t="s">
        <v>1028</v>
      </c>
      <c r="E142" s="14" t="s">
        <v>5944</v>
      </c>
      <c r="F142" s="14" t="s">
        <v>1029</v>
      </c>
      <c r="G142" s="16"/>
      <c r="H142" s="15" t="s">
        <v>1244</v>
      </c>
      <c r="I142" s="14" t="s">
        <v>5948</v>
      </c>
      <c r="J142" s="15" t="s">
        <v>1246</v>
      </c>
      <c r="K142" s="15" t="s">
        <v>1247</v>
      </c>
      <c r="L142" s="16"/>
      <c r="M142" s="16"/>
      <c r="N142" s="16"/>
      <c r="O142" s="16"/>
      <c r="P142" s="16"/>
      <c r="Q142" s="16"/>
      <c r="R142" s="16"/>
      <c r="S142" s="16"/>
      <c r="T142" s="16"/>
      <c r="U142" s="16"/>
      <c r="V142" s="16"/>
      <c r="W142" s="16"/>
      <c r="X142" s="16"/>
      <c r="Y142" s="16"/>
    </row>
    <row r="143">
      <c r="A143" s="14" t="s">
        <v>1034</v>
      </c>
      <c r="B143" s="14" t="s">
        <v>5946</v>
      </c>
      <c r="C143" s="14" t="s">
        <v>22571</v>
      </c>
      <c r="D143" s="14" t="s">
        <v>1036</v>
      </c>
      <c r="E143" s="14" t="s">
        <v>5944</v>
      </c>
      <c r="F143" s="14" t="s">
        <v>1037</v>
      </c>
      <c r="G143" s="16"/>
      <c r="H143" s="15" t="s">
        <v>1252</v>
      </c>
      <c r="I143" s="14" t="s">
        <v>5951</v>
      </c>
      <c r="J143" s="15" t="s">
        <v>1254</v>
      </c>
      <c r="K143" s="15" t="s">
        <v>1255</v>
      </c>
      <c r="L143" s="16"/>
      <c r="M143" s="16"/>
      <c r="N143" s="16"/>
      <c r="O143" s="16"/>
      <c r="P143" s="16"/>
      <c r="Q143" s="16"/>
      <c r="R143" s="16"/>
      <c r="S143" s="16"/>
      <c r="T143" s="16"/>
      <c r="U143" s="16"/>
      <c r="V143" s="16"/>
      <c r="W143" s="16"/>
      <c r="X143" s="16"/>
      <c r="Y143" s="16"/>
    </row>
    <row r="144">
      <c r="A144" s="14" t="s">
        <v>1042</v>
      </c>
      <c r="B144" s="14" t="s">
        <v>5948</v>
      </c>
      <c r="C144" s="14" t="s">
        <v>9638</v>
      </c>
      <c r="D144" s="14" t="s">
        <v>1044</v>
      </c>
      <c r="E144" s="14" t="s">
        <v>5949</v>
      </c>
      <c r="F144" s="14" t="s">
        <v>1045</v>
      </c>
      <c r="G144" s="16"/>
      <c r="H144" s="15" t="s">
        <v>1262</v>
      </c>
      <c r="I144" s="14" t="s">
        <v>5953</v>
      </c>
      <c r="J144" s="15" t="s">
        <v>1263</v>
      </c>
      <c r="K144" s="15" t="s">
        <v>1264</v>
      </c>
      <c r="L144" s="16"/>
      <c r="M144" s="16"/>
      <c r="N144" s="16"/>
      <c r="O144" s="16"/>
      <c r="P144" s="16"/>
      <c r="Q144" s="16"/>
      <c r="R144" s="16"/>
      <c r="S144" s="16"/>
      <c r="T144" s="16"/>
      <c r="U144" s="16"/>
      <c r="V144" s="16"/>
      <c r="W144" s="16"/>
      <c r="X144" s="16"/>
      <c r="Y144" s="16"/>
    </row>
    <row r="145">
      <c r="A145" s="14" t="s">
        <v>1050</v>
      </c>
      <c r="B145" s="14" t="s">
        <v>5951</v>
      </c>
      <c r="C145" s="14" t="s">
        <v>9641</v>
      </c>
      <c r="D145" s="14" t="s">
        <v>1044</v>
      </c>
      <c r="E145" s="16"/>
      <c r="F145" s="14" t="s">
        <v>1045</v>
      </c>
      <c r="G145" s="16"/>
      <c r="H145" s="15" t="s">
        <v>1269</v>
      </c>
      <c r="I145" s="14" t="s">
        <v>5955</v>
      </c>
      <c r="J145" s="15" t="s">
        <v>1273</v>
      </c>
      <c r="K145" s="15" t="s">
        <v>1274</v>
      </c>
      <c r="L145" s="16"/>
      <c r="M145" s="16"/>
      <c r="N145" s="16"/>
      <c r="O145" s="16"/>
      <c r="P145" s="16"/>
      <c r="Q145" s="16"/>
      <c r="R145" s="16"/>
      <c r="S145" s="16"/>
      <c r="T145" s="16"/>
      <c r="U145" s="16"/>
      <c r="V145" s="16"/>
      <c r="W145" s="16"/>
      <c r="X145" s="16"/>
      <c r="Y145" s="16"/>
    </row>
    <row r="146">
      <c r="A146" s="14" t="s">
        <v>1053</v>
      </c>
      <c r="B146" s="14" t="s">
        <v>5953</v>
      </c>
      <c r="C146" s="14" t="s">
        <v>9644</v>
      </c>
      <c r="D146" s="14" t="s">
        <v>1044</v>
      </c>
      <c r="E146" s="16"/>
      <c r="F146" s="14" t="s">
        <v>1045</v>
      </c>
      <c r="G146" s="16"/>
      <c r="H146" s="15" t="s">
        <v>1285</v>
      </c>
      <c r="I146" s="14" t="s">
        <v>5958</v>
      </c>
      <c r="J146" s="15" t="s">
        <v>1287</v>
      </c>
      <c r="K146" s="15" t="s">
        <v>1288</v>
      </c>
      <c r="L146" s="16"/>
      <c r="M146" s="16"/>
      <c r="N146" s="16"/>
      <c r="O146" s="16"/>
      <c r="P146" s="16"/>
      <c r="Q146" s="16"/>
      <c r="R146" s="16"/>
      <c r="S146" s="16"/>
      <c r="T146" s="16"/>
      <c r="U146" s="16"/>
      <c r="V146" s="16"/>
      <c r="W146" s="16"/>
      <c r="X146" s="16"/>
      <c r="Y146" s="16"/>
    </row>
    <row r="147">
      <c r="A147" s="14" t="s">
        <v>1055</v>
      </c>
      <c r="B147" s="14" t="s">
        <v>5955</v>
      </c>
      <c r="C147" s="14" t="s">
        <v>9647</v>
      </c>
      <c r="D147" s="14" t="s">
        <v>1057</v>
      </c>
      <c r="E147" s="14" t="s">
        <v>5956</v>
      </c>
      <c r="F147" s="14" t="s">
        <v>1058</v>
      </c>
      <c r="G147" s="16"/>
      <c r="H147" s="15" t="s">
        <v>1291</v>
      </c>
      <c r="I147" s="14" t="s">
        <v>5961</v>
      </c>
      <c r="J147" s="15" t="s">
        <v>1292</v>
      </c>
      <c r="K147" s="15" t="s">
        <v>1293</v>
      </c>
      <c r="L147" s="16"/>
      <c r="M147" s="16"/>
      <c r="N147" s="16"/>
      <c r="O147" s="16"/>
      <c r="P147" s="16"/>
      <c r="Q147" s="16"/>
      <c r="R147" s="16"/>
      <c r="S147" s="16"/>
      <c r="T147" s="16"/>
      <c r="U147" s="16"/>
      <c r="V147" s="16"/>
      <c r="W147" s="16"/>
      <c r="X147" s="16"/>
      <c r="Y147" s="16"/>
    </row>
    <row r="148">
      <c r="A148" s="14" t="s">
        <v>1063</v>
      </c>
      <c r="B148" s="14" t="s">
        <v>5958</v>
      </c>
      <c r="C148" s="14" t="s">
        <v>22572</v>
      </c>
      <c r="D148" s="14" t="s">
        <v>1065</v>
      </c>
      <c r="E148" s="14" t="s">
        <v>5959</v>
      </c>
      <c r="F148" s="14" t="s">
        <v>1066</v>
      </c>
      <c r="G148" s="16"/>
      <c r="H148" s="15" t="s">
        <v>19</v>
      </c>
      <c r="I148" s="14" t="s">
        <v>6064</v>
      </c>
      <c r="J148" s="15" t="s">
        <v>1299</v>
      </c>
      <c r="K148" s="15" t="s">
        <v>1300</v>
      </c>
      <c r="L148" s="16"/>
      <c r="M148" s="16"/>
      <c r="N148" s="16"/>
      <c r="O148" s="16"/>
      <c r="P148" s="16"/>
      <c r="Q148" s="16"/>
      <c r="R148" s="16"/>
      <c r="S148" s="16"/>
      <c r="T148" s="16"/>
      <c r="U148" s="16"/>
      <c r="V148" s="16"/>
      <c r="W148" s="16"/>
      <c r="X148" s="16"/>
      <c r="Y148" s="16"/>
    </row>
    <row r="149">
      <c r="A149" s="14" t="s">
        <v>1071</v>
      </c>
      <c r="B149" s="14" t="s">
        <v>5961</v>
      </c>
      <c r="C149" s="14" t="s">
        <v>9653</v>
      </c>
      <c r="D149" s="14" t="s">
        <v>1073</v>
      </c>
      <c r="E149" s="14" t="s">
        <v>5962</v>
      </c>
      <c r="F149" s="14" t="s">
        <v>1074</v>
      </c>
      <c r="G149" s="16"/>
      <c r="H149" s="15" t="s">
        <v>28</v>
      </c>
      <c r="I149" s="14" t="s">
        <v>6067</v>
      </c>
      <c r="J149" s="15" t="s">
        <v>1306</v>
      </c>
      <c r="K149" s="15" t="s">
        <v>1307</v>
      </c>
      <c r="L149" s="16"/>
      <c r="M149" s="16"/>
      <c r="N149" s="16"/>
      <c r="O149" s="16"/>
      <c r="P149" s="16"/>
      <c r="Q149" s="16"/>
      <c r="R149" s="16"/>
      <c r="S149" s="16"/>
      <c r="T149" s="16"/>
      <c r="U149" s="16"/>
      <c r="V149" s="16"/>
      <c r="W149" s="16"/>
      <c r="X149" s="16"/>
      <c r="Y149" s="16"/>
    </row>
    <row r="150">
      <c r="A150" s="14" t="s">
        <v>1080</v>
      </c>
      <c r="B150" s="14" t="s">
        <v>5964</v>
      </c>
      <c r="C150" s="14" t="s">
        <v>9656</v>
      </c>
      <c r="D150" s="14" t="s">
        <v>1082</v>
      </c>
      <c r="E150" s="14" t="s">
        <v>5630</v>
      </c>
      <c r="F150" s="14" t="s">
        <v>1083</v>
      </c>
      <c r="G150" s="16"/>
      <c r="H150" s="15" t="s">
        <v>36</v>
      </c>
      <c r="I150" s="14" t="s">
        <v>6070</v>
      </c>
      <c r="J150" s="15" t="s">
        <v>1312</v>
      </c>
      <c r="K150" s="15" t="s">
        <v>1313</v>
      </c>
      <c r="L150" s="16"/>
      <c r="M150" s="16"/>
      <c r="N150" s="16"/>
      <c r="O150" s="16"/>
      <c r="P150" s="16"/>
      <c r="Q150" s="16"/>
      <c r="R150" s="16"/>
      <c r="S150" s="16"/>
      <c r="T150" s="16"/>
      <c r="U150" s="16"/>
      <c r="V150" s="16"/>
      <c r="W150" s="16"/>
      <c r="X150" s="16"/>
      <c r="Y150" s="16"/>
    </row>
    <row r="151">
      <c r="A151" s="14" t="s">
        <v>1088</v>
      </c>
      <c r="B151" s="14" t="s">
        <v>5966</v>
      </c>
      <c r="C151" s="14" t="s">
        <v>9658</v>
      </c>
      <c r="D151" s="14" t="s">
        <v>1082</v>
      </c>
      <c r="E151" s="16"/>
      <c r="F151" s="14" t="s">
        <v>1083</v>
      </c>
      <c r="G151" s="16"/>
      <c r="H151" s="15" t="s">
        <v>46</v>
      </c>
      <c r="I151" s="14" t="s">
        <v>6073</v>
      </c>
      <c r="J151" s="15" t="s">
        <v>1318</v>
      </c>
      <c r="K151" s="15" t="s">
        <v>1319</v>
      </c>
      <c r="L151" s="16"/>
      <c r="M151" s="16"/>
      <c r="N151" s="16"/>
      <c r="O151" s="16"/>
      <c r="P151" s="16"/>
      <c r="Q151" s="16"/>
      <c r="R151" s="16"/>
      <c r="S151" s="16"/>
      <c r="T151" s="16"/>
      <c r="U151" s="16"/>
      <c r="V151" s="16"/>
      <c r="W151" s="16"/>
      <c r="X151" s="16"/>
      <c r="Y151" s="16"/>
    </row>
    <row r="152">
      <c r="A152" s="14" t="s">
        <v>1090</v>
      </c>
      <c r="B152" s="14" t="s">
        <v>5968</v>
      </c>
      <c r="C152" s="14" t="s">
        <v>22573</v>
      </c>
      <c r="D152" s="16"/>
      <c r="E152" s="16"/>
      <c r="F152" s="16"/>
      <c r="G152" s="16"/>
      <c r="H152" s="15" t="s">
        <v>55</v>
      </c>
      <c r="I152" s="14" t="s">
        <v>6076</v>
      </c>
      <c r="J152" s="15" t="s">
        <v>1328</v>
      </c>
      <c r="K152" s="15" t="s">
        <v>1329</v>
      </c>
      <c r="L152" s="16"/>
      <c r="M152" s="16"/>
      <c r="N152" s="16"/>
      <c r="O152" s="16"/>
      <c r="P152" s="16"/>
      <c r="Q152" s="16"/>
      <c r="R152" s="16"/>
      <c r="S152" s="16"/>
      <c r="T152" s="16"/>
      <c r="U152" s="16"/>
      <c r="V152" s="16"/>
      <c r="W152" s="16"/>
      <c r="X152" s="16"/>
      <c r="Y152" s="16"/>
    </row>
    <row r="153">
      <c r="A153" s="14" t="s">
        <v>1097</v>
      </c>
      <c r="B153" s="14" t="s">
        <v>5970</v>
      </c>
      <c r="C153" s="14" t="s">
        <v>9663</v>
      </c>
      <c r="D153" s="14" t="s">
        <v>1099</v>
      </c>
      <c r="E153" s="14" t="s">
        <v>5971</v>
      </c>
      <c r="F153" s="14" t="s">
        <v>1100</v>
      </c>
      <c r="G153" s="16"/>
      <c r="H153" s="15" t="s">
        <v>63</v>
      </c>
      <c r="I153" s="14" t="s">
        <v>6078</v>
      </c>
      <c r="J153" s="15" t="s">
        <v>1334</v>
      </c>
      <c r="K153" s="15" t="s">
        <v>1335</v>
      </c>
      <c r="L153" s="16"/>
      <c r="M153" s="16"/>
      <c r="N153" s="16"/>
      <c r="O153" s="16"/>
      <c r="P153" s="16"/>
      <c r="Q153" s="16"/>
      <c r="R153" s="16"/>
      <c r="S153" s="16"/>
      <c r="T153" s="16"/>
      <c r="U153" s="16"/>
      <c r="V153" s="16"/>
      <c r="W153" s="16"/>
      <c r="X153" s="16"/>
      <c r="Y153" s="16"/>
    </row>
    <row r="154">
      <c r="A154" s="14" t="s">
        <v>1105</v>
      </c>
      <c r="B154" s="14" t="s">
        <v>5973</v>
      </c>
      <c r="C154" s="14" t="s">
        <v>22574</v>
      </c>
      <c r="D154" s="14" t="s">
        <v>1099</v>
      </c>
      <c r="E154" s="14" t="s">
        <v>5971</v>
      </c>
      <c r="F154" s="14" t="s">
        <v>1100</v>
      </c>
      <c r="G154" s="16"/>
      <c r="H154" s="15" t="s">
        <v>71</v>
      </c>
      <c r="I154" s="14" t="s">
        <v>6080</v>
      </c>
      <c r="J154" s="15" t="s">
        <v>1340</v>
      </c>
      <c r="K154" s="15" t="s">
        <v>1341</v>
      </c>
      <c r="L154" s="16"/>
      <c r="M154" s="16"/>
      <c r="N154" s="16"/>
      <c r="O154" s="16"/>
      <c r="P154" s="16"/>
      <c r="Q154" s="16"/>
      <c r="R154" s="16"/>
      <c r="S154" s="16"/>
      <c r="T154" s="16"/>
      <c r="U154" s="16"/>
      <c r="V154" s="16"/>
      <c r="W154" s="16"/>
      <c r="X154" s="16"/>
      <c r="Y154" s="16"/>
    </row>
    <row r="155">
      <c r="A155" s="14" t="s">
        <v>1107</v>
      </c>
      <c r="B155" s="14" t="s">
        <v>5975</v>
      </c>
      <c r="C155" s="14" t="s">
        <v>9669</v>
      </c>
      <c r="D155" s="14" t="s">
        <v>1099</v>
      </c>
      <c r="E155" s="14" t="s">
        <v>5971</v>
      </c>
      <c r="F155" s="14" t="s">
        <v>1100</v>
      </c>
      <c r="G155" s="16"/>
      <c r="H155" s="15" t="s">
        <v>79</v>
      </c>
      <c r="I155" s="14" t="s">
        <v>6083</v>
      </c>
      <c r="J155" s="15" t="s">
        <v>1346</v>
      </c>
      <c r="K155" s="15" t="s">
        <v>1347</v>
      </c>
      <c r="L155" s="16"/>
      <c r="M155" s="16"/>
      <c r="N155" s="16"/>
      <c r="O155" s="16"/>
      <c r="P155" s="16"/>
      <c r="Q155" s="16"/>
      <c r="R155" s="16"/>
      <c r="S155" s="16"/>
      <c r="T155" s="16"/>
      <c r="U155" s="16"/>
      <c r="V155" s="16"/>
      <c r="W155" s="16"/>
      <c r="X155" s="16"/>
      <c r="Y155" s="16"/>
    </row>
    <row r="156">
      <c r="A156" s="14" t="s">
        <v>1109</v>
      </c>
      <c r="B156" s="14" t="s">
        <v>5977</v>
      </c>
      <c r="C156" s="14" t="s">
        <v>9672</v>
      </c>
      <c r="D156" s="14" t="s">
        <v>1099</v>
      </c>
      <c r="E156" s="14" t="s">
        <v>5971</v>
      </c>
      <c r="F156" s="14" t="s">
        <v>1100</v>
      </c>
      <c r="G156" s="16"/>
      <c r="H156" s="15" t="s">
        <v>87</v>
      </c>
      <c r="I156" s="14" t="s">
        <v>6086</v>
      </c>
      <c r="J156" s="15" t="s">
        <v>1352</v>
      </c>
      <c r="K156" s="15" t="s">
        <v>1353</v>
      </c>
      <c r="L156" s="16"/>
      <c r="M156" s="16"/>
      <c r="N156" s="16"/>
      <c r="O156" s="16"/>
      <c r="P156" s="16"/>
      <c r="Q156" s="16"/>
      <c r="R156" s="16"/>
      <c r="S156" s="16"/>
      <c r="T156" s="16"/>
      <c r="U156" s="16"/>
      <c r="V156" s="16"/>
      <c r="W156" s="16"/>
      <c r="X156" s="16"/>
      <c r="Y156" s="16"/>
    </row>
    <row r="157">
      <c r="A157" s="14" t="s">
        <v>1111</v>
      </c>
      <c r="B157" s="14" t="s">
        <v>5979</v>
      </c>
      <c r="C157" s="14" t="s">
        <v>9675</v>
      </c>
      <c r="D157" s="14" t="s">
        <v>1113</v>
      </c>
      <c r="E157" s="14" t="s">
        <v>5980</v>
      </c>
      <c r="F157" s="14" t="s">
        <v>1114</v>
      </c>
      <c r="G157" s="16"/>
      <c r="H157" s="15" t="s">
        <v>95</v>
      </c>
      <c r="I157" s="14" t="s">
        <v>6088</v>
      </c>
      <c r="J157" s="15" t="s">
        <v>1358</v>
      </c>
      <c r="K157" s="15" t="s">
        <v>1359</v>
      </c>
      <c r="L157" s="16"/>
      <c r="M157" s="16"/>
      <c r="N157" s="16"/>
      <c r="O157" s="16"/>
      <c r="P157" s="16"/>
      <c r="Q157" s="16"/>
      <c r="R157" s="16"/>
      <c r="S157" s="16"/>
      <c r="T157" s="16"/>
      <c r="U157" s="16"/>
      <c r="V157" s="16"/>
      <c r="W157" s="16"/>
      <c r="X157" s="16"/>
      <c r="Y157" s="16"/>
    </row>
    <row r="158">
      <c r="A158" s="14" t="s">
        <v>1119</v>
      </c>
      <c r="B158" s="14" t="s">
        <v>5982</v>
      </c>
      <c r="C158" s="14" t="s">
        <v>9678</v>
      </c>
      <c r="D158" s="14" t="s">
        <v>1113</v>
      </c>
      <c r="E158" s="16"/>
      <c r="F158" s="14" t="s">
        <v>1114</v>
      </c>
      <c r="G158" s="16"/>
      <c r="H158" s="15" t="s">
        <v>103</v>
      </c>
      <c r="I158" s="14" t="s">
        <v>6090</v>
      </c>
      <c r="J158" s="15" t="s">
        <v>1364</v>
      </c>
      <c r="K158" s="15" t="s">
        <v>1365</v>
      </c>
      <c r="L158" s="16"/>
      <c r="M158" s="16"/>
      <c r="N158" s="16"/>
      <c r="O158" s="16"/>
      <c r="P158" s="16"/>
      <c r="Q158" s="16"/>
      <c r="R158" s="16"/>
      <c r="S158" s="16"/>
      <c r="T158" s="16"/>
      <c r="U158" s="16"/>
      <c r="V158" s="16"/>
      <c r="W158" s="16"/>
      <c r="X158" s="16"/>
      <c r="Y158" s="16"/>
    </row>
    <row r="159">
      <c r="A159" s="14" t="s">
        <v>1121</v>
      </c>
      <c r="B159" s="14" t="s">
        <v>5984</v>
      </c>
      <c r="C159" s="14" t="s">
        <v>9681</v>
      </c>
      <c r="D159" s="14" t="s">
        <v>1123</v>
      </c>
      <c r="E159" s="14" t="s">
        <v>5985</v>
      </c>
      <c r="F159" s="14" t="s">
        <v>1124</v>
      </c>
      <c r="G159" s="16"/>
      <c r="H159" s="15" t="s">
        <v>111</v>
      </c>
      <c r="I159" s="14" t="s">
        <v>6093</v>
      </c>
      <c r="J159" s="15" t="s">
        <v>1370</v>
      </c>
      <c r="K159" s="15" t="s">
        <v>1371</v>
      </c>
      <c r="L159" s="16"/>
      <c r="M159" s="16"/>
      <c r="N159" s="16"/>
      <c r="O159" s="16"/>
      <c r="P159" s="16"/>
      <c r="Q159" s="16"/>
      <c r="R159" s="16"/>
      <c r="S159" s="16"/>
      <c r="T159" s="16"/>
      <c r="U159" s="16"/>
      <c r="V159" s="16"/>
      <c r="W159" s="16"/>
      <c r="X159" s="16"/>
      <c r="Y159" s="16"/>
    </row>
    <row r="160">
      <c r="A160" s="14" t="s">
        <v>1129</v>
      </c>
      <c r="B160" s="14" t="s">
        <v>5987</v>
      </c>
      <c r="C160" s="14" t="s">
        <v>9684</v>
      </c>
      <c r="D160" s="14" t="s">
        <v>1131</v>
      </c>
      <c r="E160" s="14" t="s">
        <v>5988</v>
      </c>
      <c r="F160" s="14" t="s">
        <v>1132</v>
      </c>
      <c r="G160" s="16"/>
      <c r="H160" s="15" t="s">
        <v>119</v>
      </c>
      <c r="I160" s="14" t="s">
        <v>6096</v>
      </c>
      <c r="J160" s="15" t="s">
        <v>1376</v>
      </c>
      <c r="K160" s="15" t="s">
        <v>1377</v>
      </c>
      <c r="L160" s="16"/>
      <c r="M160" s="16"/>
      <c r="N160" s="16"/>
      <c r="O160" s="16"/>
      <c r="P160" s="16"/>
      <c r="Q160" s="16"/>
      <c r="R160" s="16"/>
      <c r="S160" s="16"/>
      <c r="T160" s="16"/>
      <c r="U160" s="16"/>
      <c r="V160" s="16"/>
      <c r="W160" s="16"/>
      <c r="X160" s="16"/>
      <c r="Y160" s="16"/>
    </row>
    <row r="161">
      <c r="A161" s="14" t="s">
        <v>1137</v>
      </c>
      <c r="B161" s="14" t="s">
        <v>5990</v>
      </c>
      <c r="C161" s="14" t="s">
        <v>9686</v>
      </c>
      <c r="D161" s="14" t="s">
        <v>1139</v>
      </c>
      <c r="E161" s="14" t="s">
        <v>5991</v>
      </c>
      <c r="F161" s="14" t="s">
        <v>1140</v>
      </c>
      <c r="G161" s="16"/>
      <c r="H161" s="15" t="s">
        <v>129</v>
      </c>
      <c r="I161" s="14" t="s">
        <v>6099</v>
      </c>
      <c r="J161" s="15" t="s">
        <v>1382</v>
      </c>
      <c r="K161" s="15" t="s">
        <v>1383</v>
      </c>
      <c r="L161" s="16"/>
      <c r="M161" s="16"/>
      <c r="N161" s="16"/>
      <c r="O161" s="16"/>
      <c r="P161" s="16"/>
      <c r="Q161" s="16"/>
      <c r="R161" s="16"/>
      <c r="S161" s="16"/>
      <c r="T161" s="16"/>
      <c r="U161" s="16"/>
      <c r="V161" s="16"/>
      <c r="W161" s="16"/>
      <c r="X161" s="16"/>
      <c r="Y161" s="16"/>
    </row>
    <row r="162">
      <c r="A162" s="14" t="s">
        <v>1145</v>
      </c>
      <c r="B162" s="14" t="s">
        <v>5993</v>
      </c>
      <c r="C162" s="14" t="s">
        <v>22575</v>
      </c>
      <c r="D162" s="14" t="s">
        <v>1139</v>
      </c>
      <c r="E162" s="14" t="s">
        <v>5991</v>
      </c>
      <c r="F162" s="14" t="s">
        <v>1140</v>
      </c>
      <c r="G162" s="16"/>
      <c r="H162" s="15" t="s">
        <v>138</v>
      </c>
      <c r="I162" s="14" t="s">
        <v>6102</v>
      </c>
      <c r="J162" s="15" t="s">
        <v>1388</v>
      </c>
      <c r="K162" s="15" t="s">
        <v>1389</v>
      </c>
      <c r="L162" s="16"/>
      <c r="M162" s="16"/>
      <c r="N162" s="16"/>
      <c r="O162" s="16"/>
      <c r="P162" s="16"/>
      <c r="Q162" s="16"/>
      <c r="R162" s="16"/>
      <c r="S162" s="16"/>
      <c r="T162" s="16"/>
      <c r="U162" s="16"/>
      <c r="V162" s="16"/>
      <c r="W162" s="16"/>
      <c r="X162" s="16"/>
      <c r="Y162" s="16"/>
    </row>
    <row r="163">
      <c r="A163" s="14" t="s">
        <v>1147</v>
      </c>
      <c r="B163" s="14" t="s">
        <v>5995</v>
      </c>
      <c r="C163" s="14" t="s">
        <v>22576</v>
      </c>
      <c r="D163" s="14" t="s">
        <v>1139</v>
      </c>
      <c r="E163" s="14" t="s">
        <v>5991</v>
      </c>
      <c r="F163" s="14" t="s">
        <v>1140</v>
      </c>
      <c r="G163" s="16"/>
      <c r="H163" s="15" t="s">
        <v>145</v>
      </c>
      <c r="I163" s="14" t="s">
        <v>6105</v>
      </c>
      <c r="J163" s="15" t="s">
        <v>1394</v>
      </c>
      <c r="K163" s="15" t="s">
        <v>1395</v>
      </c>
      <c r="L163" s="16"/>
      <c r="M163" s="16"/>
      <c r="N163" s="16"/>
      <c r="O163" s="16"/>
      <c r="P163" s="16"/>
      <c r="Q163" s="16"/>
      <c r="R163" s="16"/>
      <c r="S163" s="16"/>
      <c r="T163" s="16"/>
      <c r="U163" s="16"/>
      <c r="V163" s="16"/>
      <c r="W163" s="16"/>
      <c r="X163" s="16"/>
      <c r="Y163" s="16"/>
    </row>
    <row r="164">
      <c r="A164" s="14" t="s">
        <v>1149</v>
      </c>
      <c r="B164" s="14" t="s">
        <v>5997</v>
      </c>
      <c r="C164" s="14" t="s">
        <v>9695</v>
      </c>
      <c r="D164" s="14" t="s">
        <v>1139</v>
      </c>
      <c r="E164" s="14" t="s">
        <v>5991</v>
      </c>
      <c r="F164" s="14" t="s">
        <v>1140</v>
      </c>
      <c r="G164" s="16"/>
      <c r="H164" s="15" t="s">
        <v>153</v>
      </c>
      <c r="I164" s="14" t="s">
        <v>6108</v>
      </c>
      <c r="J164" s="15" t="s">
        <v>1400</v>
      </c>
      <c r="K164" s="15" t="s">
        <v>1401</v>
      </c>
      <c r="L164" s="16"/>
      <c r="M164" s="16"/>
      <c r="N164" s="16"/>
      <c r="O164" s="16"/>
      <c r="P164" s="16"/>
      <c r="Q164" s="16"/>
      <c r="R164" s="16"/>
      <c r="S164" s="16"/>
      <c r="T164" s="16"/>
      <c r="U164" s="16"/>
      <c r="V164" s="16"/>
      <c r="W164" s="16"/>
      <c r="X164" s="16"/>
      <c r="Y164" s="16"/>
    </row>
    <row r="165">
      <c r="A165" s="14" t="s">
        <v>1151</v>
      </c>
      <c r="B165" s="14" t="s">
        <v>5999</v>
      </c>
      <c r="C165" s="14" t="s">
        <v>9698</v>
      </c>
      <c r="D165" s="14" t="s">
        <v>1139</v>
      </c>
      <c r="E165" s="14" t="s">
        <v>5991</v>
      </c>
      <c r="F165" s="14" t="s">
        <v>1140</v>
      </c>
      <c r="G165" s="16"/>
      <c r="H165" s="15" t="s">
        <v>161</v>
      </c>
      <c r="I165" s="14" t="s">
        <v>6111</v>
      </c>
      <c r="J165" s="15" t="s">
        <v>1406</v>
      </c>
      <c r="K165" s="15" t="s">
        <v>1407</v>
      </c>
      <c r="L165" s="16"/>
      <c r="M165" s="16"/>
      <c r="N165" s="16"/>
      <c r="O165" s="16"/>
      <c r="P165" s="16"/>
      <c r="Q165" s="16"/>
      <c r="R165" s="16"/>
      <c r="S165" s="16"/>
      <c r="T165" s="16"/>
      <c r="U165" s="16"/>
      <c r="V165" s="16"/>
      <c r="W165" s="16"/>
      <c r="X165" s="16"/>
      <c r="Y165" s="16"/>
    </row>
    <row r="166">
      <c r="A166" s="14" t="s">
        <v>1153</v>
      </c>
      <c r="B166" s="14" t="s">
        <v>6001</v>
      </c>
      <c r="C166" s="14" t="s">
        <v>9701</v>
      </c>
      <c r="D166" s="14" t="s">
        <v>1139</v>
      </c>
      <c r="E166" s="14" t="s">
        <v>5991</v>
      </c>
      <c r="F166" s="14" t="s">
        <v>1140</v>
      </c>
      <c r="G166" s="16"/>
      <c r="H166" s="15" t="s">
        <v>169</v>
      </c>
      <c r="I166" s="14" t="s">
        <v>6114</v>
      </c>
      <c r="J166" s="15" t="s">
        <v>1415</v>
      </c>
      <c r="K166" s="15" t="s">
        <v>1416</v>
      </c>
      <c r="L166" s="16"/>
      <c r="M166" s="16"/>
      <c r="N166" s="16"/>
      <c r="O166" s="16"/>
      <c r="P166" s="16"/>
      <c r="Q166" s="16"/>
      <c r="R166" s="16"/>
      <c r="S166" s="16"/>
      <c r="T166" s="16"/>
      <c r="U166" s="16"/>
      <c r="V166" s="16"/>
      <c r="W166" s="16"/>
      <c r="X166" s="16"/>
      <c r="Y166" s="16"/>
    </row>
    <row r="167">
      <c r="A167" s="14" t="s">
        <v>1155</v>
      </c>
      <c r="B167" s="14" t="s">
        <v>6003</v>
      </c>
      <c r="C167" s="14" t="s">
        <v>9704</v>
      </c>
      <c r="D167" s="14" t="s">
        <v>1139</v>
      </c>
      <c r="E167" s="14" t="s">
        <v>5991</v>
      </c>
      <c r="F167" s="14" t="s">
        <v>1140</v>
      </c>
      <c r="G167" s="16"/>
      <c r="H167" s="15" t="s">
        <v>177</v>
      </c>
      <c r="I167" s="14" t="s">
        <v>6117</v>
      </c>
      <c r="J167" s="15" t="s">
        <v>1421</v>
      </c>
      <c r="K167" s="15" t="s">
        <v>1422</v>
      </c>
      <c r="L167" s="16"/>
      <c r="M167" s="16"/>
      <c r="N167" s="16"/>
      <c r="O167" s="16"/>
      <c r="P167" s="16"/>
      <c r="Q167" s="16"/>
      <c r="R167" s="16"/>
      <c r="S167" s="16"/>
      <c r="T167" s="16"/>
      <c r="U167" s="16"/>
      <c r="V167" s="16"/>
      <c r="W167" s="16"/>
      <c r="X167" s="16"/>
      <c r="Y167" s="16"/>
    </row>
    <row r="168">
      <c r="A168" s="14" t="s">
        <v>1157</v>
      </c>
      <c r="B168" s="14" t="s">
        <v>6005</v>
      </c>
      <c r="C168" s="14" t="s">
        <v>9707</v>
      </c>
      <c r="D168" s="14" t="s">
        <v>1139</v>
      </c>
      <c r="E168" s="14" t="s">
        <v>5991</v>
      </c>
      <c r="F168" s="14" t="s">
        <v>1140</v>
      </c>
      <c r="G168" s="16"/>
      <c r="H168" s="15" t="s">
        <v>185</v>
      </c>
      <c r="I168" s="14" t="s">
        <v>6120</v>
      </c>
      <c r="J168" s="15" t="s">
        <v>1427</v>
      </c>
      <c r="K168" s="15" t="s">
        <v>1428</v>
      </c>
      <c r="L168" s="16"/>
      <c r="M168" s="16"/>
      <c r="N168" s="16"/>
      <c r="O168" s="16"/>
      <c r="P168" s="16"/>
      <c r="Q168" s="16"/>
      <c r="R168" s="16"/>
      <c r="S168" s="16"/>
      <c r="T168" s="16"/>
      <c r="U168" s="16"/>
      <c r="V168" s="16"/>
      <c r="W168" s="16"/>
      <c r="X168" s="16"/>
      <c r="Y168" s="16"/>
    </row>
    <row r="169">
      <c r="A169" s="14" t="s">
        <v>1159</v>
      </c>
      <c r="B169" s="14" t="s">
        <v>6007</v>
      </c>
      <c r="C169" s="14" t="s">
        <v>9710</v>
      </c>
      <c r="D169" s="14" t="s">
        <v>1161</v>
      </c>
      <c r="E169" s="14" t="s">
        <v>6008</v>
      </c>
      <c r="F169" s="14" t="s">
        <v>1162</v>
      </c>
      <c r="G169" s="16"/>
      <c r="H169" s="15" t="s">
        <v>193</v>
      </c>
      <c r="I169" s="14" t="s">
        <v>6122</v>
      </c>
      <c r="J169" s="15" t="s">
        <v>1433</v>
      </c>
      <c r="K169" s="15" t="s">
        <v>1434</v>
      </c>
      <c r="L169" s="16"/>
      <c r="M169" s="16"/>
      <c r="N169" s="16"/>
      <c r="O169" s="16"/>
      <c r="P169" s="16"/>
      <c r="Q169" s="16"/>
      <c r="R169" s="16"/>
      <c r="S169" s="16"/>
      <c r="T169" s="16"/>
      <c r="U169" s="16"/>
      <c r="V169" s="16"/>
      <c r="W169" s="16"/>
      <c r="X169" s="16"/>
      <c r="Y169" s="16"/>
    </row>
    <row r="170">
      <c r="A170" s="14" t="s">
        <v>1167</v>
      </c>
      <c r="B170" s="14" t="s">
        <v>6010</v>
      </c>
      <c r="C170" s="14" t="s">
        <v>9713</v>
      </c>
      <c r="D170" s="14" t="s">
        <v>1161</v>
      </c>
      <c r="E170" s="14" t="s">
        <v>6008</v>
      </c>
      <c r="F170" s="14" t="s">
        <v>1162</v>
      </c>
      <c r="G170" s="16"/>
      <c r="H170" s="15" t="s">
        <v>201</v>
      </c>
      <c r="I170" s="14" t="s">
        <v>6125</v>
      </c>
      <c r="J170" s="15" t="s">
        <v>1439</v>
      </c>
      <c r="K170" s="15" t="s">
        <v>1440</v>
      </c>
      <c r="L170" s="16"/>
      <c r="M170" s="16"/>
      <c r="N170" s="16"/>
      <c r="O170" s="16"/>
      <c r="P170" s="16"/>
      <c r="Q170" s="16"/>
      <c r="R170" s="16"/>
      <c r="S170" s="16"/>
      <c r="T170" s="16"/>
      <c r="U170" s="16"/>
      <c r="V170" s="16"/>
      <c r="W170" s="16"/>
      <c r="X170" s="16"/>
      <c r="Y170" s="16"/>
    </row>
    <row r="171">
      <c r="A171" s="14" t="s">
        <v>1169</v>
      </c>
      <c r="B171" s="14" t="s">
        <v>6012</v>
      </c>
      <c r="C171" s="14" t="s">
        <v>9716</v>
      </c>
      <c r="D171" s="14" t="s">
        <v>1171</v>
      </c>
      <c r="E171" s="14" t="s">
        <v>6008</v>
      </c>
      <c r="F171" s="14" t="s">
        <v>1172</v>
      </c>
      <c r="G171" s="16"/>
      <c r="H171" s="15" t="s">
        <v>211</v>
      </c>
      <c r="I171" s="14" t="s">
        <v>6127</v>
      </c>
      <c r="J171" s="15" t="s">
        <v>1445</v>
      </c>
      <c r="K171" s="15" t="s">
        <v>1446</v>
      </c>
      <c r="L171" s="16"/>
      <c r="M171" s="16"/>
      <c r="N171" s="16"/>
      <c r="O171" s="16"/>
      <c r="P171" s="16"/>
      <c r="Q171" s="16"/>
      <c r="R171" s="16"/>
      <c r="S171" s="16"/>
      <c r="T171" s="16"/>
      <c r="U171" s="16"/>
      <c r="V171" s="16"/>
      <c r="W171" s="16"/>
      <c r="X171" s="16"/>
      <c r="Y171" s="16"/>
    </row>
    <row r="172">
      <c r="A172" s="14" t="s">
        <v>1177</v>
      </c>
      <c r="B172" s="14" t="s">
        <v>6014</v>
      </c>
      <c r="C172" s="14" t="s">
        <v>9719</v>
      </c>
      <c r="D172" s="14" t="s">
        <v>1171</v>
      </c>
      <c r="E172" s="14" t="s">
        <v>6008</v>
      </c>
      <c r="F172" s="14" t="s">
        <v>1172</v>
      </c>
      <c r="G172" s="16"/>
      <c r="H172" s="15" t="s">
        <v>218</v>
      </c>
      <c r="I172" s="14" t="s">
        <v>6130</v>
      </c>
      <c r="J172" s="15" t="s">
        <v>1451</v>
      </c>
      <c r="K172" s="15" t="s">
        <v>1452</v>
      </c>
      <c r="L172" s="16"/>
      <c r="M172" s="16"/>
      <c r="N172" s="16"/>
      <c r="O172" s="16"/>
      <c r="P172" s="16"/>
      <c r="Q172" s="16"/>
      <c r="R172" s="16"/>
      <c r="S172" s="16"/>
      <c r="T172" s="16"/>
      <c r="U172" s="16"/>
      <c r="V172" s="16"/>
      <c r="W172" s="16"/>
      <c r="X172" s="16"/>
      <c r="Y172" s="16"/>
    </row>
    <row r="173">
      <c r="A173" s="14" t="s">
        <v>1179</v>
      </c>
      <c r="B173" s="14" t="s">
        <v>6016</v>
      </c>
      <c r="C173" s="14" t="s">
        <v>9722</v>
      </c>
      <c r="D173" s="14" t="s">
        <v>1181</v>
      </c>
      <c r="E173" s="14" t="s">
        <v>6017</v>
      </c>
      <c r="F173" s="14" t="s">
        <v>1182</v>
      </c>
      <c r="G173" s="16"/>
      <c r="H173" s="15" t="s">
        <v>226</v>
      </c>
      <c r="I173" s="14" t="s">
        <v>6133</v>
      </c>
      <c r="J173" s="15" t="s">
        <v>15656</v>
      </c>
      <c r="K173" s="15" t="s">
        <v>1458</v>
      </c>
      <c r="L173" s="16"/>
      <c r="M173" s="16"/>
      <c r="N173" s="16"/>
      <c r="O173" s="16"/>
      <c r="P173" s="16"/>
      <c r="Q173" s="16"/>
      <c r="R173" s="16"/>
      <c r="S173" s="16"/>
      <c r="T173" s="16"/>
      <c r="U173" s="16"/>
      <c r="V173" s="16"/>
      <c r="W173" s="16"/>
      <c r="X173" s="16"/>
      <c r="Y173" s="16"/>
    </row>
    <row r="174">
      <c r="A174" s="14" t="s">
        <v>1188</v>
      </c>
      <c r="B174" s="14" t="s">
        <v>6019</v>
      </c>
      <c r="C174" s="14" t="s">
        <v>9725</v>
      </c>
      <c r="D174" s="14" t="s">
        <v>1190</v>
      </c>
      <c r="E174" s="14" t="s">
        <v>6020</v>
      </c>
      <c r="F174" s="14" t="s">
        <v>1191</v>
      </c>
      <c r="G174" s="16"/>
      <c r="H174" s="15" t="s">
        <v>234</v>
      </c>
      <c r="I174" s="14" t="s">
        <v>6136</v>
      </c>
      <c r="J174" s="15" t="s">
        <v>1463</v>
      </c>
      <c r="K174" s="15" t="s">
        <v>1464</v>
      </c>
      <c r="L174" s="16"/>
      <c r="M174" s="16"/>
      <c r="N174" s="16"/>
      <c r="O174" s="16"/>
      <c r="P174" s="16"/>
      <c r="Q174" s="16"/>
      <c r="R174" s="16"/>
      <c r="S174" s="16"/>
      <c r="T174" s="16"/>
      <c r="U174" s="16"/>
      <c r="V174" s="16"/>
      <c r="W174" s="16"/>
      <c r="X174" s="16"/>
      <c r="Y174" s="16"/>
    </row>
    <row r="175">
      <c r="A175" s="14" t="s">
        <v>1196</v>
      </c>
      <c r="B175" s="14" t="s">
        <v>6022</v>
      </c>
      <c r="C175" s="14" t="s">
        <v>9728</v>
      </c>
      <c r="D175" s="14" t="s">
        <v>1198</v>
      </c>
      <c r="E175" s="14" t="s">
        <v>6023</v>
      </c>
      <c r="F175" s="14" t="s">
        <v>1199</v>
      </c>
      <c r="G175" s="16"/>
      <c r="H175" s="15" t="s">
        <v>244</v>
      </c>
      <c r="I175" s="14" t="s">
        <v>6139</v>
      </c>
      <c r="J175" s="15" t="s">
        <v>1468</v>
      </c>
      <c r="K175" s="15" t="s">
        <v>1469</v>
      </c>
      <c r="L175" s="16"/>
      <c r="M175" s="16"/>
      <c r="N175" s="16"/>
      <c r="O175" s="16"/>
      <c r="P175" s="16"/>
      <c r="Q175" s="16"/>
      <c r="R175" s="16"/>
      <c r="S175" s="16"/>
      <c r="T175" s="16"/>
      <c r="U175" s="16"/>
      <c r="V175" s="16"/>
      <c r="W175" s="16"/>
      <c r="X175" s="16"/>
      <c r="Y175" s="16"/>
    </row>
    <row r="176">
      <c r="A176" s="14" t="s">
        <v>1202</v>
      </c>
      <c r="B176" s="14" t="s">
        <v>6025</v>
      </c>
      <c r="C176" s="14" t="s">
        <v>9731</v>
      </c>
      <c r="D176" s="14" t="s">
        <v>1204</v>
      </c>
      <c r="E176" s="14" t="s">
        <v>6026</v>
      </c>
      <c r="F176" s="14" t="s">
        <v>1205</v>
      </c>
      <c r="G176" s="16"/>
      <c r="H176" s="15" t="s">
        <v>254</v>
      </c>
      <c r="I176" s="14" t="s">
        <v>6142</v>
      </c>
      <c r="J176" s="15" t="s">
        <v>1474</v>
      </c>
      <c r="K176" s="15" t="s">
        <v>1475</v>
      </c>
      <c r="L176" s="16"/>
      <c r="M176" s="16"/>
      <c r="N176" s="16"/>
      <c r="O176" s="16"/>
      <c r="P176" s="16"/>
      <c r="Q176" s="16"/>
      <c r="R176" s="16"/>
      <c r="S176" s="16"/>
      <c r="T176" s="16"/>
      <c r="U176" s="16"/>
      <c r="V176" s="16"/>
      <c r="W176" s="16"/>
      <c r="X176" s="16"/>
      <c r="Y176" s="16"/>
    </row>
    <row r="177">
      <c r="A177" s="14" t="s">
        <v>1210</v>
      </c>
      <c r="B177" s="14" t="s">
        <v>6028</v>
      </c>
      <c r="C177" s="14" t="s">
        <v>9734</v>
      </c>
      <c r="D177" s="14" t="s">
        <v>1212</v>
      </c>
      <c r="E177" s="14" t="s">
        <v>6029</v>
      </c>
      <c r="F177" s="14" t="s">
        <v>1213</v>
      </c>
      <c r="G177" s="16"/>
      <c r="H177" s="15" t="s">
        <v>262</v>
      </c>
      <c r="I177" s="14" t="s">
        <v>6145</v>
      </c>
      <c r="J177" s="15" t="s">
        <v>1481</v>
      </c>
      <c r="K177" s="15" t="s">
        <v>1482</v>
      </c>
      <c r="L177" s="16"/>
      <c r="M177" s="16"/>
      <c r="N177" s="16"/>
      <c r="O177" s="16"/>
      <c r="P177" s="16"/>
      <c r="Q177" s="16"/>
      <c r="R177" s="16"/>
      <c r="S177" s="16"/>
      <c r="T177" s="16"/>
      <c r="U177" s="16"/>
      <c r="V177" s="16"/>
      <c r="W177" s="16"/>
      <c r="X177" s="16"/>
      <c r="Y177" s="16"/>
    </row>
    <row r="178">
      <c r="A178" s="14" t="s">
        <v>1218</v>
      </c>
      <c r="B178" s="14" t="s">
        <v>6031</v>
      </c>
      <c r="C178" s="14" t="s">
        <v>9737</v>
      </c>
      <c r="D178" s="14" t="s">
        <v>1220</v>
      </c>
      <c r="E178" s="14" t="s">
        <v>6032</v>
      </c>
      <c r="F178" s="14" t="s">
        <v>1221</v>
      </c>
      <c r="G178" s="16"/>
      <c r="H178" s="15" t="s">
        <v>268</v>
      </c>
      <c r="I178" s="14" t="s">
        <v>6147</v>
      </c>
      <c r="J178" s="15" t="s">
        <v>1487</v>
      </c>
      <c r="K178" s="15" t="s">
        <v>1488</v>
      </c>
      <c r="L178" s="16"/>
      <c r="M178" s="16"/>
      <c r="N178" s="16"/>
      <c r="O178" s="16"/>
      <c r="P178" s="16"/>
      <c r="Q178" s="16"/>
      <c r="R178" s="16"/>
      <c r="S178" s="16"/>
      <c r="T178" s="16"/>
      <c r="U178" s="16"/>
      <c r="V178" s="16"/>
      <c r="W178" s="16"/>
      <c r="X178" s="16"/>
      <c r="Y178" s="16"/>
    </row>
    <row r="179">
      <c r="A179" s="14" t="s">
        <v>1226</v>
      </c>
      <c r="B179" s="14" t="s">
        <v>6034</v>
      </c>
      <c r="C179" s="14" t="s">
        <v>9741</v>
      </c>
      <c r="D179" s="14" t="s">
        <v>1228</v>
      </c>
      <c r="E179" s="14" t="s">
        <v>6035</v>
      </c>
      <c r="F179" s="14" t="s">
        <v>1229</v>
      </c>
      <c r="G179" s="16"/>
      <c r="H179" s="15" t="s">
        <v>278</v>
      </c>
      <c r="I179" s="14" t="s">
        <v>6150</v>
      </c>
      <c r="J179" s="15" t="s">
        <v>1494</v>
      </c>
      <c r="K179" s="15" t="s">
        <v>1495</v>
      </c>
      <c r="L179" s="16"/>
      <c r="M179" s="16"/>
      <c r="N179" s="16"/>
      <c r="O179" s="16"/>
      <c r="P179" s="16"/>
      <c r="Q179" s="16"/>
      <c r="R179" s="16"/>
      <c r="S179" s="16"/>
      <c r="T179" s="16"/>
      <c r="U179" s="16"/>
      <c r="V179" s="16"/>
      <c r="W179" s="16"/>
      <c r="X179" s="16"/>
      <c r="Y179" s="16"/>
    </row>
    <row r="180">
      <c r="A180" s="14" t="s">
        <v>1234</v>
      </c>
      <c r="B180" s="14" t="s">
        <v>6037</v>
      </c>
      <c r="C180" s="14" t="s">
        <v>22577</v>
      </c>
      <c r="D180" s="14" t="s">
        <v>1236</v>
      </c>
      <c r="E180" s="14" t="s">
        <v>6038</v>
      </c>
      <c r="F180" s="14" t="s">
        <v>1237</v>
      </c>
      <c r="G180" s="16"/>
      <c r="H180" s="15" t="s">
        <v>286</v>
      </c>
      <c r="I180" s="14" t="s">
        <v>6152</v>
      </c>
      <c r="J180" s="15" t="s">
        <v>1500</v>
      </c>
      <c r="K180" s="15" t="s">
        <v>1501</v>
      </c>
      <c r="L180" s="16"/>
      <c r="M180" s="16"/>
      <c r="N180" s="16"/>
      <c r="O180" s="16"/>
      <c r="P180" s="16"/>
      <c r="Q180" s="16"/>
      <c r="R180" s="16"/>
      <c r="S180" s="16"/>
      <c r="T180" s="16"/>
      <c r="U180" s="16"/>
      <c r="V180" s="16"/>
      <c r="W180" s="16"/>
      <c r="X180" s="16"/>
      <c r="Y180" s="16"/>
    </row>
    <row r="181">
      <c r="A181" s="14" t="s">
        <v>1242</v>
      </c>
      <c r="B181" s="14" t="s">
        <v>6040</v>
      </c>
      <c r="C181" s="14" t="s">
        <v>22578</v>
      </c>
      <c r="D181" s="14" t="s">
        <v>1244</v>
      </c>
      <c r="E181" s="14" t="s">
        <v>6041</v>
      </c>
      <c r="F181" s="14" t="s">
        <v>1245</v>
      </c>
      <c r="G181" s="16"/>
      <c r="H181" s="15" t="s">
        <v>296</v>
      </c>
      <c r="I181" s="14" t="s">
        <v>6155</v>
      </c>
      <c r="J181" s="15" t="s">
        <v>1506</v>
      </c>
      <c r="K181" s="21" t="s">
        <v>1507</v>
      </c>
      <c r="L181" s="16"/>
      <c r="M181" s="16"/>
      <c r="N181" s="16"/>
      <c r="O181" s="16"/>
      <c r="P181" s="16"/>
      <c r="Q181" s="16"/>
      <c r="R181" s="16"/>
      <c r="S181" s="16"/>
      <c r="T181" s="16"/>
      <c r="U181" s="16"/>
      <c r="V181" s="16"/>
      <c r="W181" s="16"/>
      <c r="X181" s="16"/>
      <c r="Y181" s="16"/>
    </row>
    <row r="182">
      <c r="A182" s="14" t="s">
        <v>1250</v>
      </c>
      <c r="B182" s="14" t="s">
        <v>6043</v>
      </c>
      <c r="C182" s="14" t="s">
        <v>9750</v>
      </c>
      <c r="D182" s="14" t="s">
        <v>1252</v>
      </c>
      <c r="E182" s="14" t="s">
        <v>6044</v>
      </c>
      <c r="F182" s="14" t="s">
        <v>1253</v>
      </c>
      <c r="G182" s="16"/>
      <c r="H182" s="15" t="s">
        <v>303</v>
      </c>
      <c r="I182" s="14" t="s">
        <v>6158</v>
      </c>
      <c r="J182" s="15" t="s">
        <v>1511</v>
      </c>
      <c r="K182" s="15" t="s">
        <v>1512</v>
      </c>
      <c r="L182" s="16"/>
      <c r="M182" s="16"/>
      <c r="N182" s="16"/>
      <c r="O182" s="16"/>
      <c r="P182" s="16"/>
      <c r="Q182" s="16"/>
      <c r="R182" s="16"/>
      <c r="S182" s="16"/>
      <c r="T182" s="16"/>
      <c r="U182" s="16"/>
      <c r="V182" s="16"/>
      <c r="W182" s="16"/>
      <c r="X182" s="16"/>
      <c r="Y182" s="16"/>
    </row>
    <row r="183">
      <c r="A183" s="14" t="s">
        <v>1258</v>
      </c>
      <c r="B183" s="16"/>
      <c r="C183" s="14" t="s">
        <v>22579</v>
      </c>
      <c r="D183" s="16"/>
      <c r="E183" s="16"/>
      <c r="F183" s="16"/>
      <c r="G183" s="16"/>
      <c r="H183" s="15" t="s">
        <v>313</v>
      </c>
      <c r="I183" s="14" t="s">
        <v>6160</v>
      </c>
      <c r="J183" s="15" t="s">
        <v>1516</v>
      </c>
      <c r="K183" s="15" t="s">
        <v>1517</v>
      </c>
      <c r="L183" s="16"/>
      <c r="M183" s="16"/>
      <c r="N183" s="16"/>
      <c r="O183" s="16"/>
      <c r="P183" s="16"/>
      <c r="Q183" s="16"/>
      <c r="R183" s="16"/>
      <c r="S183" s="16"/>
      <c r="T183" s="16"/>
      <c r="U183" s="16"/>
      <c r="V183" s="16"/>
      <c r="W183" s="16"/>
      <c r="X183" s="16"/>
      <c r="Y183" s="16"/>
    </row>
    <row r="184">
      <c r="A184" s="14" t="s">
        <v>1267</v>
      </c>
      <c r="B184" s="14" t="s">
        <v>6049</v>
      </c>
      <c r="C184" s="14" t="s">
        <v>9756</v>
      </c>
      <c r="D184" s="14" t="s">
        <v>1269</v>
      </c>
      <c r="E184" s="14" t="s">
        <v>6050</v>
      </c>
      <c r="F184" s="14" t="s">
        <v>1270</v>
      </c>
      <c r="G184" s="16"/>
      <c r="H184" s="15" t="s">
        <v>336</v>
      </c>
      <c r="I184" s="14" t="s">
        <v>6162</v>
      </c>
      <c r="J184" s="15" t="s">
        <v>1521</v>
      </c>
      <c r="K184" s="15" t="s">
        <v>1522</v>
      </c>
      <c r="L184" s="16"/>
      <c r="M184" s="16"/>
      <c r="N184" s="16"/>
      <c r="O184" s="16"/>
      <c r="P184" s="16"/>
      <c r="Q184" s="16"/>
      <c r="R184" s="16"/>
      <c r="S184" s="16"/>
      <c r="T184" s="16"/>
      <c r="U184" s="16"/>
      <c r="V184" s="16"/>
      <c r="W184" s="16"/>
      <c r="X184" s="16"/>
      <c r="Y184" s="16"/>
    </row>
    <row r="185">
      <c r="A185" s="14" t="s">
        <v>1271</v>
      </c>
      <c r="B185" s="14" t="s">
        <v>6052</v>
      </c>
      <c r="C185" s="14" t="s">
        <v>9759</v>
      </c>
      <c r="D185" s="14" t="s">
        <v>1269</v>
      </c>
      <c r="E185" s="14" t="s">
        <v>6050</v>
      </c>
      <c r="F185" s="14" t="s">
        <v>1270</v>
      </c>
      <c r="G185" s="16"/>
      <c r="H185" s="15" t="s">
        <v>344</v>
      </c>
      <c r="I185" s="14" t="s">
        <v>6164</v>
      </c>
      <c r="J185" s="15" t="s">
        <v>1529</v>
      </c>
      <c r="K185" s="15" t="s">
        <v>1530</v>
      </c>
      <c r="L185" s="16"/>
      <c r="M185" s="16"/>
      <c r="N185" s="16"/>
      <c r="O185" s="16"/>
      <c r="P185" s="16"/>
      <c r="Q185" s="16"/>
      <c r="R185" s="16"/>
      <c r="S185" s="16"/>
      <c r="T185" s="16"/>
      <c r="U185" s="16"/>
      <c r="V185" s="16"/>
      <c r="W185" s="16"/>
      <c r="X185" s="16"/>
      <c r="Y185" s="16"/>
    </row>
    <row r="186">
      <c r="A186" s="14" t="s">
        <v>1275</v>
      </c>
      <c r="B186" s="14" t="s">
        <v>6054</v>
      </c>
      <c r="C186" s="14" t="s">
        <v>9761</v>
      </c>
      <c r="D186" s="14" t="s">
        <v>1269</v>
      </c>
      <c r="E186" s="14" t="s">
        <v>6050</v>
      </c>
      <c r="F186" s="14" t="s">
        <v>1270</v>
      </c>
      <c r="G186" s="16"/>
      <c r="H186" s="15" t="s">
        <v>352</v>
      </c>
      <c r="I186" s="14" t="s">
        <v>6167</v>
      </c>
      <c r="J186" s="15" t="s">
        <v>1535</v>
      </c>
      <c r="K186" s="15" t="s">
        <v>1536</v>
      </c>
      <c r="L186" s="16"/>
      <c r="M186" s="16"/>
      <c r="N186" s="16"/>
      <c r="O186" s="16"/>
      <c r="P186" s="16"/>
      <c r="Q186" s="16"/>
      <c r="R186" s="16"/>
      <c r="S186" s="16"/>
      <c r="T186" s="16"/>
      <c r="U186" s="16"/>
      <c r="V186" s="16"/>
      <c r="W186" s="16"/>
      <c r="X186" s="16"/>
      <c r="Y186" s="16"/>
    </row>
    <row r="187">
      <c r="A187" s="14" t="s">
        <v>1277</v>
      </c>
      <c r="B187" s="14" t="s">
        <v>6056</v>
      </c>
      <c r="C187" s="14" t="s">
        <v>9763</v>
      </c>
      <c r="D187" s="14" t="s">
        <v>1269</v>
      </c>
      <c r="E187" s="14" t="s">
        <v>6050</v>
      </c>
      <c r="F187" s="14" t="s">
        <v>1270</v>
      </c>
      <c r="G187" s="16"/>
      <c r="H187" s="15" t="s">
        <v>359</v>
      </c>
      <c r="I187" s="14" t="s">
        <v>6169</v>
      </c>
      <c r="J187" s="15" t="s">
        <v>1541</v>
      </c>
      <c r="K187" s="15" t="s">
        <v>1542</v>
      </c>
      <c r="L187" s="16"/>
      <c r="M187" s="16"/>
      <c r="N187" s="16"/>
      <c r="O187" s="16"/>
      <c r="P187" s="16"/>
      <c r="Q187" s="16"/>
      <c r="R187" s="16"/>
      <c r="S187" s="16"/>
      <c r="T187" s="16"/>
      <c r="U187" s="16"/>
      <c r="V187" s="16"/>
      <c r="W187" s="16"/>
      <c r="X187" s="16"/>
      <c r="Y187" s="16"/>
    </row>
    <row r="188">
      <c r="A188" s="14" t="s">
        <v>1281</v>
      </c>
      <c r="B188" s="14" t="s">
        <v>6058</v>
      </c>
      <c r="C188" s="14" t="s">
        <v>9765</v>
      </c>
      <c r="D188" s="14" t="s">
        <v>1269</v>
      </c>
      <c r="E188" s="14" t="s">
        <v>6050</v>
      </c>
      <c r="F188" s="14" t="s">
        <v>1270</v>
      </c>
      <c r="G188" s="16"/>
      <c r="H188" s="15" t="s">
        <v>367</v>
      </c>
      <c r="I188" s="14" t="s">
        <v>6171</v>
      </c>
      <c r="J188" s="15" t="s">
        <v>1547</v>
      </c>
      <c r="K188" s="15" t="s">
        <v>1548</v>
      </c>
      <c r="L188" s="16"/>
      <c r="M188" s="16"/>
      <c r="N188" s="16"/>
      <c r="O188" s="16"/>
      <c r="P188" s="16"/>
      <c r="Q188" s="16"/>
      <c r="R188" s="16"/>
      <c r="S188" s="16"/>
      <c r="T188" s="16"/>
      <c r="U188" s="16"/>
      <c r="V188" s="16"/>
      <c r="W188" s="16"/>
      <c r="X188" s="16"/>
      <c r="Y188" s="16"/>
    </row>
    <row r="189">
      <c r="A189" s="14" t="s">
        <v>1283</v>
      </c>
      <c r="B189" s="14" t="s">
        <v>6060</v>
      </c>
      <c r="C189" s="14" t="s">
        <v>9768</v>
      </c>
      <c r="D189" s="14" t="s">
        <v>1285</v>
      </c>
      <c r="E189" s="14" t="s">
        <v>6061</v>
      </c>
      <c r="F189" s="14" t="s">
        <v>1286</v>
      </c>
      <c r="G189" s="16"/>
      <c r="H189" s="15" t="s">
        <v>375</v>
      </c>
      <c r="I189" s="14" t="s">
        <v>6173</v>
      </c>
      <c r="J189" s="15" t="s">
        <v>1563</v>
      </c>
      <c r="K189" s="15" t="s">
        <v>1564</v>
      </c>
      <c r="L189" s="16"/>
      <c r="M189" s="16"/>
      <c r="N189" s="16"/>
      <c r="O189" s="16"/>
      <c r="P189" s="16"/>
      <c r="Q189" s="16"/>
      <c r="R189" s="16"/>
      <c r="S189" s="16"/>
      <c r="T189" s="16"/>
      <c r="U189" s="16"/>
      <c r="V189" s="16"/>
      <c r="W189" s="16"/>
      <c r="X189" s="16"/>
      <c r="Y189" s="16"/>
    </row>
    <row r="190">
      <c r="A190" s="14" t="s">
        <v>1296</v>
      </c>
      <c r="B190" s="14" t="s">
        <v>6064</v>
      </c>
      <c r="C190" s="14" t="s">
        <v>9772</v>
      </c>
      <c r="D190" s="14" t="s">
        <v>79</v>
      </c>
      <c r="E190" s="14" t="s">
        <v>6065</v>
      </c>
      <c r="F190" s="14" t="s">
        <v>22580</v>
      </c>
      <c r="G190" s="16"/>
      <c r="H190" s="15" t="s">
        <v>383</v>
      </c>
      <c r="I190" s="14" t="s">
        <v>6176</v>
      </c>
      <c r="J190" s="15" t="s">
        <v>1569</v>
      </c>
      <c r="K190" s="15" t="s">
        <v>1570</v>
      </c>
      <c r="L190" s="16"/>
      <c r="M190" s="16"/>
      <c r="N190" s="16"/>
      <c r="O190" s="16"/>
      <c r="P190" s="16"/>
      <c r="Q190" s="16"/>
      <c r="R190" s="16"/>
      <c r="S190" s="16"/>
      <c r="T190" s="16"/>
      <c r="U190" s="16"/>
      <c r="V190" s="16"/>
      <c r="W190" s="16"/>
      <c r="X190" s="16"/>
      <c r="Y190" s="16"/>
    </row>
    <row r="191">
      <c r="A191" s="14" t="s">
        <v>1303</v>
      </c>
      <c r="B191" s="14" t="s">
        <v>6067</v>
      </c>
      <c r="C191" s="14" t="s">
        <v>9775</v>
      </c>
      <c r="D191" s="14" t="s">
        <v>28</v>
      </c>
      <c r="E191" s="14" t="s">
        <v>6068</v>
      </c>
      <c r="F191" s="14" t="s">
        <v>1305</v>
      </c>
      <c r="G191" s="16"/>
      <c r="H191" s="15" t="s">
        <v>393</v>
      </c>
      <c r="I191" s="14" t="s">
        <v>6179</v>
      </c>
      <c r="J191" s="15" t="s">
        <v>1574</v>
      </c>
      <c r="K191" s="15" t="s">
        <v>1575</v>
      </c>
      <c r="L191" s="16"/>
      <c r="M191" s="16"/>
      <c r="N191" s="16"/>
      <c r="O191" s="16"/>
      <c r="P191" s="16"/>
      <c r="Q191" s="16"/>
      <c r="R191" s="16"/>
      <c r="S191" s="16"/>
      <c r="T191" s="16"/>
      <c r="U191" s="16"/>
      <c r="V191" s="16"/>
      <c r="W191" s="16"/>
      <c r="X191" s="16"/>
      <c r="Y191" s="16"/>
    </row>
    <row r="192">
      <c r="A192" s="14" t="s">
        <v>1309</v>
      </c>
      <c r="B192" s="14" t="s">
        <v>6070</v>
      </c>
      <c r="C192" s="14" t="s">
        <v>9778</v>
      </c>
      <c r="D192" s="14" t="s">
        <v>36</v>
      </c>
      <c r="E192" s="14" t="s">
        <v>6071</v>
      </c>
      <c r="F192" s="14" t="s">
        <v>1311</v>
      </c>
      <c r="G192" s="16"/>
      <c r="H192" s="15" t="s">
        <v>400</v>
      </c>
      <c r="I192" s="14" t="s">
        <v>6181</v>
      </c>
      <c r="J192" s="15" t="s">
        <v>1585</v>
      </c>
      <c r="K192" s="15" t="s">
        <v>1586</v>
      </c>
      <c r="L192" s="16"/>
      <c r="M192" s="16"/>
      <c r="N192" s="16"/>
      <c r="O192" s="16"/>
      <c r="P192" s="16"/>
      <c r="Q192" s="16"/>
      <c r="R192" s="16"/>
      <c r="S192" s="16"/>
      <c r="T192" s="16"/>
      <c r="U192" s="16"/>
      <c r="V192" s="16"/>
      <c r="W192" s="16"/>
      <c r="X192" s="16"/>
      <c r="Y192" s="16"/>
    </row>
    <row r="193">
      <c r="A193" s="14" t="s">
        <v>1315</v>
      </c>
      <c r="B193" s="14" t="s">
        <v>6073</v>
      </c>
      <c r="C193" s="14" t="s">
        <v>9781</v>
      </c>
      <c r="D193" s="14" t="s">
        <v>44</v>
      </c>
      <c r="E193" s="14" t="s">
        <v>6074</v>
      </c>
      <c r="F193" s="14" t="s">
        <v>1317</v>
      </c>
      <c r="G193" s="16"/>
      <c r="H193" s="15" t="s">
        <v>408</v>
      </c>
      <c r="I193" s="14" t="s">
        <v>6183</v>
      </c>
      <c r="J193" s="15" t="s">
        <v>1591</v>
      </c>
      <c r="K193" s="15" t="s">
        <v>1592</v>
      </c>
      <c r="L193" s="16"/>
      <c r="M193" s="16"/>
      <c r="N193" s="16"/>
      <c r="O193" s="16"/>
      <c r="P193" s="16"/>
      <c r="Q193" s="16"/>
      <c r="R193" s="16"/>
      <c r="S193" s="16"/>
      <c r="T193" s="16"/>
      <c r="U193" s="16"/>
      <c r="V193" s="16"/>
      <c r="W193" s="16"/>
      <c r="X193" s="16"/>
      <c r="Y193" s="16"/>
    </row>
    <row r="194">
      <c r="A194" s="14" t="s">
        <v>1321</v>
      </c>
      <c r="B194" s="14" t="s">
        <v>6076</v>
      </c>
      <c r="C194" s="14" t="s">
        <v>9784</v>
      </c>
      <c r="D194" s="14" t="s">
        <v>44</v>
      </c>
      <c r="E194" s="14" t="s">
        <v>6074</v>
      </c>
      <c r="F194" s="14" t="s">
        <v>1317</v>
      </c>
      <c r="G194" s="16"/>
      <c r="H194" s="15" t="s">
        <v>416</v>
      </c>
      <c r="I194" s="14" t="s">
        <v>6185</v>
      </c>
      <c r="J194" s="15" t="s">
        <v>1597</v>
      </c>
      <c r="K194" s="15" t="s">
        <v>1598</v>
      </c>
      <c r="L194" s="16"/>
      <c r="M194" s="16"/>
      <c r="N194" s="16"/>
      <c r="O194" s="16"/>
      <c r="P194" s="16"/>
      <c r="Q194" s="16"/>
      <c r="R194" s="16"/>
      <c r="S194" s="16"/>
      <c r="T194" s="16"/>
      <c r="U194" s="16"/>
      <c r="V194" s="16"/>
      <c r="W194" s="16"/>
      <c r="X194" s="16"/>
      <c r="Y194" s="16"/>
    </row>
    <row r="195">
      <c r="A195" s="14" t="s">
        <v>1323</v>
      </c>
      <c r="B195" s="14" t="s">
        <v>6078</v>
      </c>
      <c r="C195" s="14" t="s">
        <v>9787</v>
      </c>
      <c r="D195" s="14" t="s">
        <v>44</v>
      </c>
      <c r="E195" s="14" t="s">
        <v>6074</v>
      </c>
      <c r="F195" s="14" t="s">
        <v>1317</v>
      </c>
      <c r="G195" s="16"/>
      <c r="H195" s="15" t="s">
        <v>424</v>
      </c>
      <c r="I195" s="14" t="s">
        <v>6187</v>
      </c>
      <c r="J195" s="15" t="s">
        <v>1603</v>
      </c>
      <c r="K195" s="15" t="s">
        <v>1604</v>
      </c>
      <c r="L195" s="16"/>
      <c r="M195" s="16"/>
      <c r="N195" s="16"/>
      <c r="O195" s="16"/>
      <c r="P195" s="16"/>
      <c r="Q195" s="16"/>
      <c r="R195" s="16"/>
      <c r="S195" s="16"/>
      <c r="T195" s="16"/>
      <c r="U195" s="16"/>
      <c r="V195" s="16"/>
      <c r="W195" s="16"/>
      <c r="X195" s="16"/>
      <c r="Y195" s="16"/>
    </row>
    <row r="196">
      <c r="A196" s="14" t="s">
        <v>1325</v>
      </c>
      <c r="B196" s="14" t="s">
        <v>6080</v>
      </c>
      <c r="C196" s="14" t="s">
        <v>9790</v>
      </c>
      <c r="D196" s="14" t="s">
        <v>55</v>
      </c>
      <c r="E196" s="14" t="s">
        <v>6081</v>
      </c>
      <c r="F196" s="14" t="s">
        <v>1327</v>
      </c>
      <c r="G196" s="16"/>
      <c r="H196" s="15" t="s">
        <v>432</v>
      </c>
      <c r="I196" s="14" t="s">
        <v>6189</v>
      </c>
      <c r="J196" s="15" t="s">
        <v>1609</v>
      </c>
      <c r="K196" s="15" t="s">
        <v>1610</v>
      </c>
      <c r="L196" s="16"/>
      <c r="M196" s="16"/>
      <c r="N196" s="16"/>
      <c r="O196" s="16"/>
      <c r="P196" s="16"/>
      <c r="Q196" s="16"/>
      <c r="R196" s="16"/>
      <c r="S196" s="16"/>
      <c r="T196" s="16"/>
      <c r="U196" s="16"/>
      <c r="V196" s="16"/>
      <c r="W196" s="16"/>
      <c r="X196" s="16"/>
      <c r="Y196" s="16"/>
    </row>
    <row r="197">
      <c r="A197" s="14" t="s">
        <v>1331</v>
      </c>
      <c r="B197" s="14" t="s">
        <v>6083</v>
      </c>
      <c r="C197" s="14" t="s">
        <v>9793</v>
      </c>
      <c r="D197" s="14" t="s">
        <v>63</v>
      </c>
      <c r="E197" s="14" t="s">
        <v>6084</v>
      </c>
      <c r="F197" s="14" t="s">
        <v>1333</v>
      </c>
      <c r="G197" s="16"/>
      <c r="H197" s="15" t="s">
        <v>440</v>
      </c>
      <c r="I197" s="14" t="s">
        <v>6191</v>
      </c>
      <c r="J197" s="15" t="s">
        <v>1615</v>
      </c>
      <c r="K197" s="15" t="s">
        <v>1616</v>
      </c>
      <c r="L197" s="16"/>
      <c r="M197" s="16"/>
      <c r="N197" s="16"/>
      <c r="O197" s="16"/>
      <c r="P197" s="16"/>
      <c r="Q197" s="16"/>
      <c r="R197" s="16"/>
      <c r="S197" s="16"/>
      <c r="T197" s="16"/>
      <c r="U197" s="16"/>
      <c r="V197" s="16"/>
      <c r="W197" s="16"/>
      <c r="X197" s="16"/>
      <c r="Y197" s="16"/>
    </row>
    <row r="198">
      <c r="A198" s="14" t="s">
        <v>1337</v>
      </c>
      <c r="B198" s="14" t="s">
        <v>6086</v>
      </c>
      <c r="C198" s="14" t="s">
        <v>9796</v>
      </c>
      <c r="D198" s="14" t="s">
        <v>71</v>
      </c>
      <c r="E198" s="14" t="s">
        <v>6084</v>
      </c>
      <c r="F198" s="14" t="s">
        <v>1339</v>
      </c>
      <c r="G198" s="16"/>
      <c r="H198" s="15" t="s">
        <v>448</v>
      </c>
      <c r="I198" s="14" t="s">
        <v>6193</v>
      </c>
      <c r="J198" s="15" t="s">
        <v>1621</v>
      </c>
      <c r="K198" s="15" t="s">
        <v>1622</v>
      </c>
      <c r="L198" s="16"/>
      <c r="M198" s="16"/>
      <c r="N198" s="16"/>
      <c r="O198" s="16"/>
      <c r="P198" s="16"/>
      <c r="Q198" s="16"/>
      <c r="R198" s="16"/>
      <c r="S198" s="16"/>
      <c r="T198" s="16"/>
      <c r="U198" s="16"/>
      <c r="V198" s="16"/>
      <c r="W198" s="16"/>
      <c r="X198" s="16"/>
      <c r="Y198" s="16"/>
    </row>
    <row r="199">
      <c r="A199" s="14" t="s">
        <v>1343</v>
      </c>
      <c r="B199" s="14" t="s">
        <v>6088</v>
      </c>
      <c r="C199" s="14" t="s">
        <v>9799</v>
      </c>
      <c r="D199" s="14" t="s">
        <v>79</v>
      </c>
      <c r="E199" s="14" t="s">
        <v>6065</v>
      </c>
      <c r="F199" s="14" t="s">
        <v>1345</v>
      </c>
      <c r="G199" s="16"/>
      <c r="H199" s="15" t="s">
        <v>456</v>
      </c>
      <c r="I199" s="14" t="s">
        <v>6195</v>
      </c>
      <c r="J199" s="15" t="s">
        <v>1627</v>
      </c>
      <c r="K199" s="15" t="s">
        <v>1628</v>
      </c>
      <c r="L199" s="16"/>
      <c r="M199" s="16"/>
      <c r="N199" s="16"/>
      <c r="O199" s="16"/>
      <c r="P199" s="16"/>
      <c r="Q199" s="16"/>
      <c r="R199" s="16"/>
      <c r="S199" s="16"/>
      <c r="T199" s="16"/>
      <c r="U199" s="16"/>
      <c r="V199" s="16"/>
      <c r="W199" s="16"/>
      <c r="X199" s="16"/>
      <c r="Y199" s="16"/>
    </row>
    <row r="200">
      <c r="A200" s="14" t="s">
        <v>1349</v>
      </c>
      <c r="B200" s="14" t="s">
        <v>6090</v>
      </c>
      <c r="C200" s="14" t="s">
        <v>9802</v>
      </c>
      <c r="D200" s="14" t="s">
        <v>87</v>
      </c>
      <c r="E200" s="14" t="s">
        <v>6091</v>
      </c>
      <c r="F200" s="14" t="s">
        <v>1351</v>
      </c>
      <c r="G200" s="16"/>
      <c r="H200" s="15" t="s">
        <v>464</v>
      </c>
      <c r="I200" s="14" t="s">
        <v>6198</v>
      </c>
      <c r="J200" s="15" t="s">
        <v>1633</v>
      </c>
      <c r="K200" s="15" t="s">
        <v>1634</v>
      </c>
      <c r="L200" s="16"/>
      <c r="M200" s="16"/>
      <c r="N200" s="16"/>
      <c r="O200" s="16"/>
      <c r="P200" s="16"/>
      <c r="Q200" s="16"/>
      <c r="R200" s="16"/>
      <c r="S200" s="16"/>
      <c r="T200" s="16"/>
      <c r="U200" s="16"/>
      <c r="V200" s="16"/>
      <c r="W200" s="16"/>
      <c r="X200" s="16"/>
      <c r="Y200" s="16"/>
    </row>
    <row r="201">
      <c r="A201" s="14" t="s">
        <v>1355</v>
      </c>
      <c r="B201" s="14" t="s">
        <v>6093</v>
      </c>
      <c r="C201" s="14" t="s">
        <v>9805</v>
      </c>
      <c r="D201" s="14" t="s">
        <v>95</v>
      </c>
      <c r="E201" s="14" t="s">
        <v>6094</v>
      </c>
      <c r="F201" s="14" t="s">
        <v>1357</v>
      </c>
      <c r="G201" s="16"/>
      <c r="H201" s="15" t="s">
        <v>474</v>
      </c>
      <c r="I201" s="14" t="s">
        <v>6200</v>
      </c>
      <c r="J201" s="15" t="s">
        <v>1639</v>
      </c>
      <c r="K201" s="15" t="s">
        <v>1640</v>
      </c>
      <c r="L201" s="16"/>
      <c r="M201" s="16"/>
      <c r="N201" s="16"/>
      <c r="O201" s="16"/>
      <c r="P201" s="16"/>
      <c r="Q201" s="16"/>
      <c r="R201" s="16"/>
      <c r="S201" s="16"/>
      <c r="T201" s="16"/>
      <c r="U201" s="16"/>
      <c r="V201" s="16"/>
      <c r="W201" s="16"/>
      <c r="X201" s="16"/>
      <c r="Y201" s="16"/>
    </row>
    <row r="202">
      <c r="A202" s="14" t="s">
        <v>1361</v>
      </c>
      <c r="B202" s="14" t="s">
        <v>6096</v>
      </c>
      <c r="C202" s="14" t="s">
        <v>9808</v>
      </c>
      <c r="D202" s="14" t="s">
        <v>103</v>
      </c>
      <c r="E202" s="14" t="s">
        <v>6097</v>
      </c>
      <c r="F202" s="14" t="s">
        <v>1363</v>
      </c>
      <c r="G202" s="16"/>
      <c r="H202" s="15" t="s">
        <v>481</v>
      </c>
      <c r="I202" s="14" t="s">
        <v>6202</v>
      </c>
      <c r="J202" s="15" t="s">
        <v>1645</v>
      </c>
      <c r="K202" s="15" t="s">
        <v>1646</v>
      </c>
      <c r="L202" s="16"/>
      <c r="M202" s="16"/>
      <c r="N202" s="16"/>
      <c r="O202" s="16"/>
      <c r="P202" s="16"/>
      <c r="Q202" s="16"/>
      <c r="R202" s="16"/>
      <c r="S202" s="16"/>
      <c r="T202" s="16"/>
      <c r="U202" s="16"/>
      <c r="V202" s="16"/>
      <c r="W202" s="16"/>
      <c r="X202" s="16"/>
      <c r="Y202" s="16"/>
    </row>
    <row r="203">
      <c r="A203" s="14" t="s">
        <v>1367</v>
      </c>
      <c r="B203" s="14" t="s">
        <v>6099</v>
      </c>
      <c r="C203" s="14" t="s">
        <v>9811</v>
      </c>
      <c r="D203" s="14" t="s">
        <v>111</v>
      </c>
      <c r="E203" s="14" t="s">
        <v>6100</v>
      </c>
      <c r="F203" s="14" t="s">
        <v>1369</v>
      </c>
      <c r="G203" s="16"/>
      <c r="H203" s="15" t="s">
        <v>489</v>
      </c>
      <c r="I203" s="14" t="s">
        <v>6204</v>
      </c>
      <c r="J203" s="15" t="s">
        <v>1650</v>
      </c>
      <c r="K203" s="15" t="s">
        <v>1651</v>
      </c>
      <c r="L203" s="16"/>
      <c r="M203" s="16"/>
      <c r="N203" s="16"/>
      <c r="O203" s="16"/>
      <c r="P203" s="16"/>
      <c r="Q203" s="16"/>
      <c r="R203" s="16"/>
      <c r="S203" s="16"/>
      <c r="T203" s="16"/>
      <c r="U203" s="16"/>
      <c r="V203" s="16"/>
      <c r="W203" s="16"/>
      <c r="X203" s="16"/>
      <c r="Y203" s="16"/>
    </row>
    <row r="204">
      <c r="A204" s="14" t="s">
        <v>1373</v>
      </c>
      <c r="B204" s="14" t="s">
        <v>6102</v>
      </c>
      <c r="C204" s="14" t="s">
        <v>9814</v>
      </c>
      <c r="D204" s="14" t="s">
        <v>119</v>
      </c>
      <c r="E204" s="14" t="s">
        <v>6103</v>
      </c>
      <c r="F204" s="14" t="s">
        <v>1375</v>
      </c>
      <c r="G204" s="16"/>
      <c r="H204" s="15" t="s">
        <v>497</v>
      </c>
      <c r="I204" s="14" t="s">
        <v>6207</v>
      </c>
      <c r="J204" s="15" t="s">
        <v>1656</v>
      </c>
      <c r="K204" s="15" t="s">
        <v>1657</v>
      </c>
      <c r="L204" s="16"/>
      <c r="M204" s="16"/>
      <c r="N204" s="16"/>
      <c r="O204" s="16"/>
      <c r="P204" s="16"/>
      <c r="Q204" s="16"/>
      <c r="R204" s="16"/>
      <c r="S204" s="16"/>
      <c r="T204" s="16"/>
      <c r="U204" s="16"/>
      <c r="V204" s="16"/>
      <c r="W204" s="16"/>
      <c r="X204" s="16"/>
      <c r="Y204" s="16"/>
    </row>
    <row r="205">
      <c r="A205" s="14" t="s">
        <v>1379</v>
      </c>
      <c r="B205" s="14" t="s">
        <v>6105</v>
      </c>
      <c r="C205" s="14" t="s">
        <v>9816</v>
      </c>
      <c r="D205" s="14" t="s">
        <v>127</v>
      </c>
      <c r="E205" s="14" t="s">
        <v>6106</v>
      </c>
      <c r="F205" s="14" t="s">
        <v>1381</v>
      </c>
      <c r="G205" s="16"/>
      <c r="H205" s="15" t="s">
        <v>505</v>
      </c>
      <c r="I205" s="14" t="s">
        <v>6209</v>
      </c>
      <c r="J205" s="15" t="s">
        <v>1662</v>
      </c>
      <c r="K205" s="15" t="s">
        <v>1663</v>
      </c>
      <c r="L205" s="16"/>
      <c r="M205" s="16"/>
      <c r="N205" s="16"/>
      <c r="O205" s="16"/>
      <c r="P205" s="16"/>
      <c r="Q205" s="16"/>
      <c r="R205" s="16"/>
      <c r="S205" s="16"/>
      <c r="T205" s="16"/>
      <c r="U205" s="16"/>
      <c r="V205" s="16"/>
      <c r="W205" s="16"/>
      <c r="X205" s="16"/>
      <c r="Y205" s="16"/>
    </row>
    <row r="206">
      <c r="A206" s="14" t="s">
        <v>1385</v>
      </c>
      <c r="B206" s="14" t="s">
        <v>6108</v>
      </c>
      <c r="C206" s="14" t="s">
        <v>9819</v>
      </c>
      <c r="D206" s="14" t="s">
        <v>138</v>
      </c>
      <c r="E206" s="14" t="s">
        <v>6109</v>
      </c>
      <c r="F206" s="14" t="s">
        <v>1387</v>
      </c>
      <c r="G206" s="16"/>
      <c r="H206" s="15" t="s">
        <v>513</v>
      </c>
      <c r="I206" s="14" t="s">
        <v>6212</v>
      </c>
      <c r="J206" s="15" t="s">
        <v>1668</v>
      </c>
      <c r="K206" s="15" t="s">
        <v>1669</v>
      </c>
      <c r="L206" s="16"/>
      <c r="M206" s="16"/>
      <c r="N206" s="16"/>
      <c r="O206" s="16"/>
      <c r="P206" s="16"/>
      <c r="Q206" s="16"/>
      <c r="R206" s="16"/>
      <c r="S206" s="16"/>
      <c r="T206" s="16"/>
      <c r="U206" s="16"/>
      <c r="V206" s="16"/>
      <c r="W206" s="16"/>
      <c r="X206" s="16"/>
      <c r="Y206" s="16"/>
    </row>
    <row r="207">
      <c r="A207" s="14" t="s">
        <v>1391</v>
      </c>
      <c r="B207" s="14" t="s">
        <v>6111</v>
      </c>
      <c r="C207" s="14" t="s">
        <v>9822</v>
      </c>
      <c r="D207" s="14" t="s">
        <v>145</v>
      </c>
      <c r="E207" s="14" t="s">
        <v>6112</v>
      </c>
      <c r="F207" s="14" t="s">
        <v>1393</v>
      </c>
      <c r="G207" s="16"/>
      <c r="H207" s="15" t="s">
        <v>520</v>
      </c>
      <c r="I207" s="14" t="s">
        <v>6214</v>
      </c>
      <c r="J207" s="15" t="s">
        <v>1674</v>
      </c>
      <c r="K207" s="15" t="s">
        <v>1675</v>
      </c>
      <c r="L207" s="16"/>
      <c r="M207" s="16"/>
      <c r="N207" s="16"/>
      <c r="O207" s="16"/>
      <c r="P207" s="16"/>
      <c r="Q207" s="16"/>
      <c r="R207" s="16"/>
      <c r="S207" s="16"/>
      <c r="T207" s="16"/>
      <c r="U207" s="16"/>
      <c r="V207" s="16"/>
      <c r="W207" s="16"/>
      <c r="X207" s="16"/>
      <c r="Y207" s="16"/>
    </row>
    <row r="208">
      <c r="A208" s="14" t="s">
        <v>1397</v>
      </c>
      <c r="B208" s="14" t="s">
        <v>6114</v>
      </c>
      <c r="C208" s="14" t="s">
        <v>9825</v>
      </c>
      <c r="D208" s="14" t="s">
        <v>153</v>
      </c>
      <c r="E208" s="14" t="s">
        <v>6115</v>
      </c>
      <c r="F208" s="14" t="s">
        <v>1399</v>
      </c>
      <c r="G208" s="16"/>
      <c r="H208" s="15" t="s">
        <v>528</v>
      </c>
      <c r="I208" s="14" t="s">
        <v>6217</v>
      </c>
      <c r="J208" s="15" t="s">
        <v>1680</v>
      </c>
      <c r="K208" s="15" t="s">
        <v>1681</v>
      </c>
      <c r="L208" s="16"/>
      <c r="M208" s="16"/>
      <c r="N208" s="16"/>
      <c r="O208" s="16"/>
      <c r="P208" s="16"/>
      <c r="Q208" s="16"/>
      <c r="R208" s="16"/>
      <c r="S208" s="16"/>
      <c r="T208" s="16"/>
      <c r="U208" s="16"/>
      <c r="V208" s="16"/>
      <c r="W208" s="16"/>
      <c r="X208" s="16"/>
      <c r="Y208" s="16"/>
    </row>
    <row r="209">
      <c r="A209" s="14" t="s">
        <v>1403</v>
      </c>
      <c r="B209" s="14" t="s">
        <v>6117</v>
      </c>
      <c r="C209" s="14" t="s">
        <v>9828</v>
      </c>
      <c r="D209" s="14" t="s">
        <v>161</v>
      </c>
      <c r="E209" s="14" t="s">
        <v>6118</v>
      </c>
      <c r="F209" s="14" t="s">
        <v>1405</v>
      </c>
      <c r="G209" s="16"/>
      <c r="H209" s="15" t="s">
        <v>535</v>
      </c>
      <c r="I209" s="14" t="s">
        <v>6219</v>
      </c>
      <c r="J209" s="15" t="s">
        <v>1686</v>
      </c>
      <c r="K209" s="15" t="s">
        <v>1687</v>
      </c>
      <c r="L209" s="16"/>
      <c r="M209" s="16"/>
      <c r="N209" s="16"/>
      <c r="O209" s="16"/>
      <c r="P209" s="16"/>
      <c r="Q209" s="16"/>
      <c r="R209" s="16"/>
      <c r="S209" s="16"/>
      <c r="T209" s="16"/>
      <c r="U209" s="16"/>
      <c r="V209" s="16"/>
      <c r="W209" s="16"/>
      <c r="X209" s="16"/>
      <c r="Y209" s="16"/>
    </row>
    <row r="210">
      <c r="A210" s="14" t="s">
        <v>1409</v>
      </c>
      <c r="B210" s="14" t="s">
        <v>6120</v>
      </c>
      <c r="C210" s="14" t="s">
        <v>9831</v>
      </c>
      <c r="D210" s="14" t="s">
        <v>161</v>
      </c>
      <c r="E210" s="14" t="s">
        <v>6118</v>
      </c>
      <c r="F210" s="14" t="s">
        <v>1411</v>
      </c>
      <c r="G210" s="16"/>
      <c r="H210" s="15" t="s">
        <v>543</v>
      </c>
      <c r="I210" s="14" t="s">
        <v>6222</v>
      </c>
      <c r="J210" s="15" t="s">
        <v>1692</v>
      </c>
      <c r="K210" s="15" t="s">
        <v>1693</v>
      </c>
      <c r="L210" s="16"/>
      <c r="M210" s="16"/>
      <c r="N210" s="16"/>
      <c r="O210" s="16"/>
      <c r="P210" s="16"/>
      <c r="Q210" s="16"/>
      <c r="R210" s="16"/>
      <c r="S210" s="16"/>
      <c r="T210" s="16"/>
      <c r="U210" s="16"/>
      <c r="V210" s="16"/>
      <c r="W210" s="16"/>
      <c r="X210" s="16"/>
      <c r="Y210" s="16"/>
    </row>
    <row r="211">
      <c r="A211" s="14" t="s">
        <v>1412</v>
      </c>
      <c r="B211" s="14" t="s">
        <v>6122</v>
      </c>
      <c r="C211" s="14" t="s">
        <v>9834</v>
      </c>
      <c r="D211" s="14" t="s">
        <v>169</v>
      </c>
      <c r="E211" s="14" t="s">
        <v>6123</v>
      </c>
      <c r="F211" s="14" t="s">
        <v>1414</v>
      </c>
      <c r="G211" s="16"/>
      <c r="H211" s="15" t="s">
        <v>553</v>
      </c>
      <c r="I211" s="14" t="s">
        <v>6224</v>
      </c>
      <c r="J211" s="15" t="s">
        <v>1698</v>
      </c>
      <c r="K211" s="15" t="s">
        <v>1699</v>
      </c>
      <c r="L211" s="16"/>
      <c r="M211" s="16"/>
      <c r="N211" s="16"/>
      <c r="O211" s="16"/>
      <c r="P211" s="16"/>
      <c r="Q211" s="16"/>
      <c r="R211" s="16"/>
      <c r="S211" s="16"/>
      <c r="T211" s="16"/>
      <c r="U211" s="16"/>
      <c r="V211" s="16"/>
      <c r="W211" s="16"/>
      <c r="X211" s="16"/>
      <c r="Y211" s="16"/>
    </row>
    <row r="212">
      <c r="A212" s="14" t="s">
        <v>1418</v>
      </c>
      <c r="B212" s="14" t="s">
        <v>6125</v>
      </c>
      <c r="C212" s="14" t="s">
        <v>9837</v>
      </c>
      <c r="D212" s="14" t="s">
        <v>177</v>
      </c>
      <c r="E212" s="14" t="s">
        <v>6123</v>
      </c>
      <c r="F212" s="14" t="s">
        <v>1420</v>
      </c>
      <c r="G212" s="16"/>
      <c r="H212" s="15" t="s">
        <v>561</v>
      </c>
      <c r="I212" s="14" t="s">
        <v>6227</v>
      </c>
      <c r="J212" s="15" t="s">
        <v>1710</v>
      </c>
      <c r="K212" s="15" t="s">
        <v>1711</v>
      </c>
      <c r="L212" s="16"/>
      <c r="M212" s="16"/>
      <c r="N212" s="16"/>
      <c r="O212" s="16"/>
      <c r="P212" s="16"/>
      <c r="Q212" s="16"/>
      <c r="R212" s="16"/>
      <c r="S212" s="16"/>
      <c r="T212" s="16"/>
      <c r="U212" s="16"/>
      <c r="V212" s="16"/>
      <c r="W212" s="16"/>
      <c r="X212" s="16"/>
      <c r="Y212" s="16"/>
    </row>
    <row r="213">
      <c r="A213" s="14" t="s">
        <v>1424</v>
      </c>
      <c r="B213" s="14" t="s">
        <v>6127</v>
      </c>
      <c r="C213" s="14" t="s">
        <v>9840</v>
      </c>
      <c r="D213" s="14" t="s">
        <v>185</v>
      </c>
      <c r="E213" s="14" t="s">
        <v>6128</v>
      </c>
      <c r="F213" s="14" t="s">
        <v>1426</v>
      </c>
      <c r="G213" s="16"/>
      <c r="H213" s="15" t="s">
        <v>569</v>
      </c>
      <c r="I213" s="14" t="s">
        <v>6230</v>
      </c>
      <c r="J213" s="15" t="s">
        <v>1718</v>
      </c>
      <c r="K213" s="15" t="s">
        <v>1719</v>
      </c>
      <c r="L213" s="16"/>
      <c r="M213" s="16"/>
      <c r="N213" s="16"/>
      <c r="O213" s="16"/>
      <c r="P213" s="16"/>
      <c r="Q213" s="16"/>
      <c r="R213" s="16"/>
      <c r="S213" s="16"/>
      <c r="T213" s="16"/>
      <c r="U213" s="16"/>
      <c r="V213" s="16"/>
      <c r="W213" s="16"/>
      <c r="X213" s="16"/>
      <c r="Y213" s="16"/>
    </row>
    <row r="214">
      <c r="A214" s="14" t="s">
        <v>1430</v>
      </c>
      <c r="B214" s="14" t="s">
        <v>6130</v>
      </c>
      <c r="C214" s="14" t="s">
        <v>9843</v>
      </c>
      <c r="D214" s="14" t="s">
        <v>193</v>
      </c>
      <c r="E214" s="14" t="s">
        <v>6131</v>
      </c>
      <c r="F214" s="14" t="s">
        <v>1432</v>
      </c>
      <c r="G214" s="16"/>
      <c r="H214" s="15" t="s">
        <v>577</v>
      </c>
      <c r="I214" s="14" t="s">
        <v>6232</v>
      </c>
      <c r="J214" s="15" t="s">
        <v>1724</v>
      </c>
      <c r="K214" s="15" t="s">
        <v>1725</v>
      </c>
      <c r="L214" s="16"/>
      <c r="M214" s="16"/>
      <c r="N214" s="16"/>
      <c r="O214" s="16"/>
      <c r="P214" s="16"/>
      <c r="Q214" s="16"/>
      <c r="R214" s="16"/>
      <c r="S214" s="16"/>
      <c r="T214" s="16"/>
      <c r="U214" s="16"/>
      <c r="V214" s="16"/>
      <c r="W214" s="16"/>
      <c r="X214" s="16"/>
      <c r="Y214" s="16"/>
    </row>
    <row r="215">
      <c r="A215" s="14" t="s">
        <v>1436</v>
      </c>
      <c r="B215" s="14" t="s">
        <v>6133</v>
      </c>
      <c r="C215" s="14" t="s">
        <v>9846</v>
      </c>
      <c r="D215" s="14" t="s">
        <v>201</v>
      </c>
      <c r="E215" s="14" t="s">
        <v>6134</v>
      </c>
      <c r="F215" s="14" t="s">
        <v>1438</v>
      </c>
      <c r="G215" s="16"/>
      <c r="H215" s="15" t="s">
        <v>587</v>
      </c>
      <c r="I215" s="14" t="s">
        <v>6235</v>
      </c>
      <c r="J215" s="15" t="s">
        <v>1734</v>
      </c>
      <c r="K215" s="15" t="s">
        <v>1735</v>
      </c>
      <c r="L215" s="16"/>
      <c r="M215" s="16"/>
      <c r="N215" s="16"/>
      <c r="O215" s="16"/>
      <c r="P215" s="16"/>
      <c r="Q215" s="16"/>
      <c r="R215" s="16"/>
      <c r="S215" s="16"/>
      <c r="T215" s="16"/>
      <c r="U215" s="16"/>
      <c r="V215" s="16"/>
      <c r="W215" s="16"/>
      <c r="X215" s="16"/>
      <c r="Y215" s="16"/>
    </row>
    <row r="216">
      <c r="A216" s="14" t="s">
        <v>1442</v>
      </c>
      <c r="B216" s="14" t="s">
        <v>6136</v>
      </c>
      <c r="C216" s="14" t="s">
        <v>9849</v>
      </c>
      <c r="D216" s="14" t="s">
        <v>209</v>
      </c>
      <c r="E216" s="14" t="s">
        <v>6137</v>
      </c>
      <c r="F216" s="14" t="s">
        <v>1444</v>
      </c>
      <c r="G216" s="16"/>
      <c r="H216" s="15" t="s">
        <v>595</v>
      </c>
      <c r="I216" s="14" t="s">
        <v>6238</v>
      </c>
      <c r="J216" s="15" t="s">
        <v>1740</v>
      </c>
      <c r="K216" s="15" t="s">
        <v>1741</v>
      </c>
      <c r="L216" s="16"/>
      <c r="M216" s="16"/>
      <c r="N216" s="16"/>
      <c r="O216" s="16"/>
      <c r="P216" s="16"/>
      <c r="Q216" s="16"/>
      <c r="R216" s="16"/>
      <c r="S216" s="16"/>
      <c r="T216" s="16"/>
      <c r="U216" s="16"/>
      <c r="V216" s="16"/>
      <c r="W216" s="16"/>
      <c r="X216" s="16"/>
      <c r="Y216" s="16"/>
    </row>
    <row r="217">
      <c r="A217" s="14" t="s">
        <v>1448</v>
      </c>
      <c r="B217" s="14" t="s">
        <v>6139</v>
      </c>
      <c r="C217" s="14" t="s">
        <v>22581</v>
      </c>
      <c r="D217" s="14" t="s">
        <v>218</v>
      </c>
      <c r="E217" s="14" t="s">
        <v>6140</v>
      </c>
      <c r="F217" s="14" t="s">
        <v>1450</v>
      </c>
      <c r="G217" s="16"/>
      <c r="H217" s="15" t="s">
        <v>603</v>
      </c>
      <c r="I217" s="14" t="s">
        <v>6241</v>
      </c>
      <c r="J217" s="15" t="s">
        <v>1762</v>
      </c>
      <c r="K217" s="15" t="s">
        <v>1763</v>
      </c>
      <c r="L217" s="16"/>
      <c r="M217" s="16"/>
      <c r="N217" s="16"/>
      <c r="O217" s="16"/>
      <c r="P217" s="16"/>
      <c r="Q217" s="16"/>
      <c r="R217" s="16"/>
      <c r="S217" s="16"/>
      <c r="T217" s="16"/>
      <c r="U217" s="16"/>
      <c r="V217" s="16"/>
      <c r="W217" s="16"/>
      <c r="X217" s="16"/>
      <c r="Y217" s="16"/>
    </row>
    <row r="218">
      <c r="A218" s="14" t="s">
        <v>1454</v>
      </c>
      <c r="B218" s="14" t="s">
        <v>6142</v>
      </c>
      <c r="C218" s="14" t="s">
        <v>9855</v>
      </c>
      <c r="D218" s="14" t="s">
        <v>226</v>
      </c>
      <c r="E218" s="14" t="s">
        <v>6143</v>
      </c>
      <c r="F218" s="14" t="s">
        <v>1456</v>
      </c>
      <c r="G218" s="16"/>
      <c r="H218" s="15" t="s">
        <v>611</v>
      </c>
      <c r="I218" s="14" t="s">
        <v>6243</v>
      </c>
      <c r="J218" s="15" t="s">
        <v>1768</v>
      </c>
      <c r="K218" s="15" t="s">
        <v>1769</v>
      </c>
      <c r="L218" s="16"/>
      <c r="M218" s="16"/>
      <c r="N218" s="16"/>
      <c r="O218" s="16"/>
      <c r="P218" s="16"/>
      <c r="Q218" s="16"/>
      <c r="R218" s="16"/>
      <c r="S218" s="16"/>
      <c r="T218" s="16"/>
      <c r="U218" s="16"/>
      <c r="V218" s="16"/>
      <c r="W218" s="16"/>
      <c r="X218" s="16"/>
      <c r="Y218" s="16"/>
    </row>
    <row r="219">
      <c r="A219" s="14" t="s">
        <v>1460</v>
      </c>
      <c r="B219" s="14" t="s">
        <v>6145</v>
      </c>
      <c r="C219" s="14" t="s">
        <v>9858</v>
      </c>
      <c r="D219" s="14" t="s">
        <v>234</v>
      </c>
      <c r="E219" s="14" t="s">
        <v>6143</v>
      </c>
      <c r="F219" s="14" t="s">
        <v>1462</v>
      </c>
      <c r="G219" s="16"/>
      <c r="H219" s="15" t="s">
        <v>619</v>
      </c>
      <c r="I219" s="14" t="s">
        <v>6246</v>
      </c>
      <c r="J219" s="15" t="s">
        <v>1774</v>
      </c>
      <c r="K219" s="15" t="s">
        <v>1775</v>
      </c>
      <c r="L219" s="16"/>
      <c r="M219" s="16"/>
      <c r="N219" s="16"/>
      <c r="O219" s="16"/>
      <c r="P219" s="16"/>
      <c r="Q219" s="16"/>
      <c r="R219" s="16"/>
      <c r="S219" s="16"/>
      <c r="T219" s="16"/>
      <c r="U219" s="16"/>
      <c r="V219" s="16"/>
      <c r="W219" s="16"/>
      <c r="X219" s="16"/>
      <c r="Y219" s="16"/>
    </row>
    <row r="220">
      <c r="A220" s="14" t="s">
        <v>1465</v>
      </c>
      <c r="B220" s="14" t="s">
        <v>6147</v>
      </c>
      <c r="C220" s="14" t="s">
        <v>22582</v>
      </c>
      <c r="D220" s="14" t="s">
        <v>244</v>
      </c>
      <c r="E220" s="14" t="s">
        <v>6148</v>
      </c>
      <c r="F220" s="14" t="s">
        <v>1467</v>
      </c>
      <c r="G220" s="16"/>
      <c r="H220" s="15" t="s">
        <v>627</v>
      </c>
      <c r="I220" s="14" t="s">
        <v>6249</v>
      </c>
      <c r="J220" s="15" t="s">
        <v>1780</v>
      </c>
      <c r="K220" s="15" t="s">
        <v>1781</v>
      </c>
      <c r="L220" s="16"/>
      <c r="M220" s="16"/>
      <c r="N220" s="16"/>
      <c r="O220" s="16"/>
      <c r="P220" s="16"/>
      <c r="Q220" s="16"/>
      <c r="R220" s="16"/>
      <c r="S220" s="16"/>
      <c r="T220" s="16"/>
      <c r="U220" s="16"/>
      <c r="V220" s="16"/>
      <c r="W220" s="16"/>
      <c r="X220" s="16"/>
      <c r="Y220" s="16"/>
    </row>
    <row r="221">
      <c r="A221" s="14" t="s">
        <v>1471</v>
      </c>
      <c r="B221" s="14" t="s">
        <v>6150</v>
      </c>
      <c r="C221" s="14" t="s">
        <v>9864</v>
      </c>
      <c r="D221" s="14" t="s">
        <v>254</v>
      </c>
      <c r="E221" s="14" t="s">
        <v>6148</v>
      </c>
      <c r="F221" s="14" t="s">
        <v>1473</v>
      </c>
      <c r="G221" s="16"/>
      <c r="H221" s="15" t="s">
        <v>641</v>
      </c>
      <c r="I221" s="14" t="s">
        <v>6251</v>
      </c>
      <c r="J221" s="15" t="s">
        <v>1786</v>
      </c>
      <c r="K221" s="15" t="s">
        <v>1787</v>
      </c>
      <c r="L221" s="16"/>
      <c r="M221" s="16"/>
      <c r="N221" s="16"/>
      <c r="O221" s="16"/>
      <c r="P221" s="16"/>
      <c r="Q221" s="16"/>
      <c r="R221" s="16"/>
      <c r="S221" s="16"/>
      <c r="T221" s="16"/>
      <c r="U221" s="16"/>
      <c r="V221" s="16"/>
      <c r="W221" s="16"/>
      <c r="X221" s="16"/>
      <c r="Y221" s="16"/>
    </row>
    <row r="222">
      <c r="A222" s="14" t="s">
        <v>1478</v>
      </c>
      <c r="B222" s="14" t="s">
        <v>6152</v>
      </c>
      <c r="C222" s="14" t="s">
        <v>22583</v>
      </c>
      <c r="D222" s="14" t="s">
        <v>262</v>
      </c>
      <c r="E222" s="14" t="s">
        <v>6153</v>
      </c>
      <c r="F222" s="14" t="s">
        <v>1480</v>
      </c>
      <c r="G222" s="16"/>
      <c r="H222" s="15" t="s">
        <v>650</v>
      </c>
      <c r="I222" s="14" t="s">
        <v>6254</v>
      </c>
      <c r="J222" s="15" t="s">
        <v>1794</v>
      </c>
      <c r="K222" s="15" t="s">
        <v>1795</v>
      </c>
      <c r="L222" s="16"/>
      <c r="M222" s="16"/>
      <c r="N222" s="16"/>
      <c r="O222" s="16"/>
      <c r="P222" s="16"/>
      <c r="Q222" s="16"/>
      <c r="R222" s="16"/>
      <c r="S222" s="16"/>
      <c r="T222" s="16"/>
      <c r="U222" s="16"/>
      <c r="V222" s="16"/>
      <c r="W222" s="16"/>
      <c r="X222" s="16"/>
      <c r="Y222" s="16"/>
    </row>
    <row r="223">
      <c r="A223" s="14" t="s">
        <v>1484</v>
      </c>
      <c r="B223" s="14" t="s">
        <v>6155</v>
      </c>
      <c r="C223" s="14" t="s">
        <v>9870</v>
      </c>
      <c r="D223" s="14" t="s">
        <v>268</v>
      </c>
      <c r="E223" s="14" t="s">
        <v>6156</v>
      </c>
      <c r="F223" s="14" t="s">
        <v>1486</v>
      </c>
      <c r="G223" s="16"/>
      <c r="H223" s="15" t="s">
        <v>660</v>
      </c>
      <c r="I223" s="14" t="s">
        <v>6257</v>
      </c>
      <c r="J223" s="15" t="s">
        <v>1806</v>
      </c>
      <c r="K223" s="15" t="s">
        <v>1807</v>
      </c>
      <c r="L223" s="16"/>
      <c r="M223" s="16"/>
      <c r="N223" s="16"/>
      <c r="O223" s="16"/>
      <c r="P223" s="16"/>
      <c r="Q223" s="16"/>
      <c r="R223" s="16"/>
      <c r="S223" s="16"/>
      <c r="T223" s="16"/>
      <c r="U223" s="16"/>
      <c r="V223" s="16"/>
      <c r="W223" s="16"/>
      <c r="X223" s="16"/>
      <c r="Y223" s="16"/>
    </row>
    <row r="224">
      <c r="A224" s="14" t="s">
        <v>1491</v>
      </c>
      <c r="B224" s="14" t="s">
        <v>6158</v>
      </c>
      <c r="C224" s="14" t="s">
        <v>22584</v>
      </c>
      <c r="D224" s="14" t="s">
        <v>278</v>
      </c>
      <c r="E224" s="14" t="s">
        <v>6156</v>
      </c>
      <c r="F224" s="14" t="s">
        <v>1493</v>
      </c>
      <c r="G224" s="16"/>
      <c r="H224" s="15" t="s">
        <v>668</v>
      </c>
      <c r="I224" s="14" t="s">
        <v>6259</v>
      </c>
      <c r="J224" s="15" t="s">
        <v>1812</v>
      </c>
      <c r="K224" s="15" t="s">
        <v>1813</v>
      </c>
      <c r="L224" s="16"/>
      <c r="M224" s="16"/>
      <c r="N224" s="16"/>
      <c r="O224" s="16"/>
      <c r="P224" s="16"/>
      <c r="Q224" s="16"/>
      <c r="R224" s="16"/>
      <c r="S224" s="16"/>
      <c r="T224" s="16"/>
      <c r="U224" s="16"/>
      <c r="V224" s="16"/>
      <c r="W224" s="16"/>
      <c r="X224" s="16"/>
      <c r="Y224" s="16"/>
    </row>
    <row r="225">
      <c r="A225" s="14" t="s">
        <v>1497</v>
      </c>
      <c r="B225" s="14" t="s">
        <v>6160</v>
      </c>
      <c r="C225" s="14" t="s">
        <v>9876</v>
      </c>
      <c r="D225" s="14" t="s">
        <v>286</v>
      </c>
      <c r="E225" s="14" t="s">
        <v>6156</v>
      </c>
      <c r="F225" s="14" t="s">
        <v>1499</v>
      </c>
      <c r="G225" s="16"/>
      <c r="H225" s="15" t="s">
        <v>678</v>
      </c>
      <c r="I225" s="14" t="s">
        <v>6261</v>
      </c>
      <c r="J225" s="15" t="s">
        <v>1818</v>
      </c>
      <c r="K225" s="15" t="s">
        <v>1819</v>
      </c>
      <c r="L225" s="16"/>
      <c r="M225" s="16"/>
      <c r="N225" s="16"/>
      <c r="O225" s="16"/>
      <c r="P225" s="16"/>
      <c r="Q225" s="16"/>
      <c r="R225" s="16"/>
      <c r="S225" s="16"/>
      <c r="T225" s="16"/>
      <c r="U225" s="16"/>
      <c r="V225" s="16"/>
      <c r="W225" s="16"/>
      <c r="X225" s="16"/>
      <c r="Y225" s="16"/>
    </row>
    <row r="226">
      <c r="A226" s="14" t="s">
        <v>1503</v>
      </c>
      <c r="B226" s="14" t="s">
        <v>6162</v>
      </c>
      <c r="C226" s="14" t="s">
        <v>9879</v>
      </c>
      <c r="D226" s="14" t="s">
        <v>294</v>
      </c>
      <c r="E226" s="14" t="s">
        <v>6156</v>
      </c>
      <c r="F226" s="14" t="s">
        <v>1505</v>
      </c>
      <c r="G226" s="16"/>
      <c r="H226" s="15" t="s">
        <v>686</v>
      </c>
      <c r="I226" s="14" t="s">
        <v>6263</v>
      </c>
      <c r="J226" s="15" t="s">
        <v>1824</v>
      </c>
      <c r="K226" s="15" t="s">
        <v>1825</v>
      </c>
      <c r="L226" s="16"/>
      <c r="M226" s="16"/>
      <c r="N226" s="16"/>
      <c r="O226" s="16"/>
      <c r="P226" s="16"/>
      <c r="Q226" s="16"/>
      <c r="R226" s="16"/>
      <c r="S226" s="16"/>
      <c r="T226" s="16"/>
      <c r="U226" s="16"/>
      <c r="V226" s="16"/>
      <c r="W226" s="16"/>
      <c r="X226" s="16"/>
      <c r="Y226" s="16"/>
    </row>
    <row r="227">
      <c r="A227" s="14" t="s">
        <v>1508</v>
      </c>
      <c r="B227" s="14" t="s">
        <v>6164</v>
      </c>
      <c r="C227" s="14" t="s">
        <v>9882</v>
      </c>
      <c r="D227" s="14" t="s">
        <v>303</v>
      </c>
      <c r="E227" s="14" t="s">
        <v>6165</v>
      </c>
      <c r="F227" s="14" t="s">
        <v>1510</v>
      </c>
      <c r="G227" s="16"/>
      <c r="H227" s="15" t="s">
        <v>694</v>
      </c>
      <c r="I227" s="14" t="s">
        <v>6265</v>
      </c>
      <c r="J227" s="15" t="s">
        <v>1830</v>
      </c>
      <c r="K227" s="15" t="s">
        <v>1831</v>
      </c>
      <c r="L227" s="16"/>
      <c r="M227" s="16"/>
      <c r="N227" s="16"/>
      <c r="O227" s="16"/>
      <c r="P227" s="16"/>
      <c r="Q227" s="16"/>
      <c r="R227" s="16"/>
      <c r="S227" s="16"/>
      <c r="T227" s="16"/>
      <c r="U227" s="16"/>
      <c r="V227" s="16"/>
      <c r="W227" s="16"/>
      <c r="X227" s="16"/>
      <c r="Y227" s="16"/>
    </row>
    <row r="228">
      <c r="A228" s="14" t="s">
        <v>1513</v>
      </c>
      <c r="B228" s="14" t="s">
        <v>6167</v>
      </c>
      <c r="C228" s="14" t="s">
        <v>9885</v>
      </c>
      <c r="D228" s="14" t="s">
        <v>313</v>
      </c>
      <c r="E228" s="14" t="s">
        <v>6165</v>
      </c>
      <c r="F228" s="14" t="s">
        <v>1515</v>
      </c>
      <c r="G228" s="16"/>
      <c r="H228" s="15" t="s">
        <v>702</v>
      </c>
      <c r="I228" s="14" t="s">
        <v>6267</v>
      </c>
      <c r="J228" s="15" t="s">
        <v>1836</v>
      </c>
      <c r="K228" s="15" t="s">
        <v>1837</v>
      </c>
      <c r="L228" s="16"/>
      <c r="M228" s="16"/>
      <c r="N228" s="16"/>
      <c r="O228" s="16"/>
      <c r="P228" s="16"/>
      <c r="Q228" s="16"/>
      <c r="R228" s="16"/>
      <c r="S228" s="16"/>
      <c r="T228" s="16"/>
      <c r="U228" s="16"/>
      <c r="V228" s="16"/>
      <c r="W228" s="16"/>
      <c r="X228" s="16"/>
      <c r="Y228" s="16"/>
    </row>
    <row r="229">
      <c r="A229" s="14" t="s">
        <v>1518</v>
      </c>
      <c r="B229" s="14" t="s">
        <v>6169</v>
      </c>
      <c r="C229" s="14" t="s">
        <v>9888</v>
      </c>
      <c r="D229" s="14" t="s">
        <v>336</v>
      </c>
      <c r="E229" s="14" t="s">
        <v>6165</v>
      </c>
      <c r="F229" s="14" t="s">
        <v>1520</v>
      </c>
      <c r="G229" s="16"/>
      <c r="H229" s="15" t="s">
        <v>710</v>
      </c>
      <c r="I229" s="14" t="s">
        <v>6269</v>
      </c>
      <c r="J229" s="15" t="s">
        <v>1841</v>
      </c>
      <c r="K229" s="15" t="s">
        <v>1842</v>
      </c>
      <c r="L229" s="16"/>
      <c r="M229" s="16"/>
      <c r="N229" s="16"/>
      <c r="O229" s="16"/>
      <c r="P229" s="16"/>
      <c r="Q229" s="16"/>
      <c r="R229" s="16"/>
      <c r="S229" s="16"/>
      <c r="T229" s="16"/>
      <c r="U229" s="16"/>
      <c r="V229" s="16"/>
      <c r="W229" s="16"/>
      <c r="X229" s="16"/>
      <c r="Y229" s="16"/>
    </row>
    <row r="230">
      <c r="A230" s="14" t="s">
        <v>1524</v>
      </c>
      <c r="B230" s="14" t="s">
        <v>6171</v>
      </c>
      <c r="C230" s="14" t="s">
        <v>9891</v>
      </c>
      <c r="D230" s="14" t="s">
        <v>336</v>
      </c>
      <c r="E230" s="14" t="s">
        <v>6165</v>
      </c>
      <c r="F230" s="14" t="s">
        <v>1520</v>
      </c>
      <c r="G230" s="16"/>
      <c r="H230" s="15" t="s">
        <v>718</v>
      </c>
      <c r="I230" s="14" t="s">
        <v>6272</v>
      </c>
      <c r="J230" s="15" t="s">
        <v>1847</v>
      </c>
      <c r="K230" s="15" t="s">
        <v>1848</v>
      </c>
      <c r="L230" s="16"/>
      <c r="M230" s="16"/>
      <c r="N230" s="16"/>
      <c r="O230" s="16"/>
      <c r="P230" s="16"/>
      <c r="Q230" s="16"/>
      <c r="R230" s="16"/>
      <c r="S230" s="16"/>
      <c r="T230" s="16"/>
      <c r="U230" s="16"/>
      <c r="V230" s="16"/>
      <c r="W230" s="16"/>
      <c r="X230" s="16"/>
      <c r="Y230" s="16"/>
    </row>
    <row r="231">
      <c r="A231" s="14" t="s">
        <v>1526</v>
      </c>
      <c r="B231" s="14" t="s">
        <v>6173</v>
      </c>
      <c r="C231" s="14" t="s">
        <v>22585</v>
      </c>
      <c r="D231" s="14" t="s">
        <v>344</v>
      </c>
      <c r="E231" s="14" t="s">
        <v>6174</v>
      </c>
      <c r="F231" s="14" t="s">
        <v>1528</v>
      </c>
      <c r="G231" s="16"/>
      <c r="H231" s="15" t="s">
        <v>728</v>
      </c>
      <c r="I231" s="14" t="s">
        <v>6274</v>
      </c>
      <c r="J231" s="15" t="s">
        <v>1853</v>
      </c>
      <c r="K231" s="15" t="s">
        <v>1854</v>
      </c>
      <c r="L231" s="16"/>
      <c r="M231" s="16"/>
      <c r="N231" s="16"/>
      <c r="O231" s="16"/>
      <c r="P231" s="16"/>
      <c r="Q231" s="16"/>
      <c r="R231" s="16"/>
      <c r="S231" s="16"/>
      <c r="T231" s="16"/>
      <c r="U231" s="16"/>
      <c r="V231" s="16"/>
      <c r="W231" s="16"/>
      <c r="X231" s="16"/>
      <c r="Y231" s="16"/>
    </row>
    <row r="232">
      <c r="A232" s="14" t="s">
        <v>1532</v>
      </c>
      <c r="B232" s="14" t="s">
        <v>6176</v>
      </c>
      <c r="C232" s="14" t="s">
        <v>9897</v>
      </c>
      <c r="D232" s="14" t="s">
        <v>352</v>
      </c>
      <c r="E232" s="14" t="s">
        <v>6177</v>
      </c>
      <c r="F232" s="14" t="s">
        <v>1534</v>
      </c>
      <c r="G232" s="16"/>
      <c r="H232" s="15" t="s">
        <v>735</v>
      </c>
      <c r="I232" s="14" t="s">
        <v>6276</v>
      </c>
      <c r="J232" s="15" t="s">
        <v>1859</v>
      </c>
      <c r="K232" s="15" t="s">
        <v>1860</v>
      </c>
      <c r="L232" s="16"/>
      <c r="M232" s="16"/>
      <c r="N232" s="16"/>
      <c r="O232" s="16"/>
      <c r="P232" s="16"/>
      <c r="Q232" s="16"/>
      <c r="R232" s="16"/>
      <c r="S232" s="16"/>
      <c r="T232" s="16"/>
      <c r="U232" s="16"/>
      <c r="V232" s="16"/>
      <c r="W232" s="16"/>
      <c r="X232" s="16"/>
      <c r="Y232" s="16"/>
    </row>
    <row r="233">
      <c r="A233" s="14" t="s">
        <v>1538</v>
      </c>
      <c r="B233" s="14" t="s">
        <v>6179</v>
      </c>
      <c r="C233" s="14" t="s">
        <v>9899</v>
      </c>
      <c r="D233" s="14" t="s">
        <v>359</v>
      </c>
      <c r="E233" s="14" t="s">
        <v>6177</v>
      </c>
      <c r="F233" s="14" t="s">
        <v>1540</v>
      </c>
      <c r="G233" s="16"/>
      <c r="H233" s="15" t="s">
        <v>743</v>
      </c>
      <c r="I233" s="14" t="s">
        <v>6279</v>
      </c>
      <c r="J233" s="15" t="s">
        <v>1865</v>
      </c>
      <c r="K233" s="15" t="s">
        <v>1866</v>
      </c>
      <c r="L233" s="16"/>
      <c r="M233" s="16"/>
      <c r="N233" s="16"/>
      <c r="O233" s="16"/>
      <c r="P233" s="16"/>
      <c r="Q233" s="16"/>
      <c r="R233" s="16"/>
      <c r="S233" s="16"/>
      <c r="T233" s="16"/>
      <c r="U233" s="16"/>
      <c r="V233" s="16"/>
      <c r="W233" s="16"/>
      <c r="X233" s="16"/>
      <c r="Y233" s="16"/>
    </row>
    <row r="234">
      <c r="A234" s="14" t="s">
        <v>1544</v>
      </c>
      <c r="B234" s="14" t="s">
        <v>6181</v>
      </c>
      <c r="C234" s="14" t="s">
        <v>9902</v>
      </c>
      <c r="D234" s="14" t="s">
        <v>367</v>
      </c>
      <c r="E234" s="14" t="s">
        <v>6177</v>
      </c>
      <c r="F234" s="14" t="s">
        <v>1546</v>
      </c>
      <c r="G234" s="16"/>
      <c r="H234" s="15" t="s">
        <v>751</v>
      </c>
      <c r="I234" s="14" t="s">
        <v>6281</v>
      </c>
      <c r="J234" s="15" t="s">
        <v>1871</v>
      </c>
      <c r="K234" s="15" t="s">
        <v>1872</v>
      </c>
      <c r="L234" s="16"/>
      <c r="M234" s="16"/>
      <c r="N234" s="16"/>
      <c r="O234" s="16"/>
      <c r="P234" s="16"/>
      <c r="Q234" s="16"/>
      <c r="R234" s="16"/>
      <c r="S234" s="16"/>
      <c r="T234" s="16"/>
      <c r="U234" s="16"/>
      <c r="V234" s="16"/>
      <c r="W234" s="16"/>
      <c r="X234" s="16"/>
      <c r="Y234" s="16"/>
    </row>
    <row r="235">
      <c r="A235" s="14" t="s">
        <v>1550</v>
      </c>
      <c r="B235" s="14" t="s">
        <v>6183</v>
      </c>
      <c r="C235" s="14" t="s">
        <v>9905</v>
      </c>
      <c r="D235" s="14" t="s">
        <v>359</v>
      </c>
      <c r="E235" s="14" t="s">
        <v>6177</v>
      </c>
      <c r="F235" s="14" t="s">
        <v>1540</v>
      </c>
      <c r="G235" s="16"/>
      <c r="H235" s="15" t="s">
        <v>759</v>
      </c>
      <c r="I235" s="14" t="s">
        <v>6283</v>
      </c>
      <c r="J235" s="15" t="s">
        <v>1877</v>
      </c>
      <c r="K235" s="15" t="s">
        <v>1878</v>
      </c>
      <c r="L235" s="16"/>
      <c r="M235" s="16"/>
      <c r="N235" s="16"/>
      <c r="O235" s="16"/>
      <c r="P235" s="16"/>
      <c r="Q235" s="16"/>
      <c r="R235" s="16"/>
      <c r="S235" s="16"/>
      <c r="T235" s="16"/>
      <c r="U235" s="16"/>
      <c r="V235" s="16"/>
      <c r="W235" s="16"/>
      <c r="X235" s="16"/>
      <c r="Y235" s="16"/>
    </row>
    <row r="236">
      <c r="A236" s="14" t="s">
        <v>1552</v>
      </c>
      <c r="B236" s="14" t="s">
        <v>6185</v>
      </c>
      <c r="C236" s="14" t="s">
        <v>9908</v>
      </c>
      <c r="D236" s="14" t="s">
        <v>344</v>
      </c>
      <c r="E236" s="14" t="s">
        <v>6174</v>
      </c>
      <c r="F236" s="14" t="s">
        <v>1528</v>
      </c>
      <c r="G236" s="16"/>
      <c r="H236" s="15" t="s">
        <v>767</v>
      </c>
      <c r="I236" s="14" t="s">
        <v>6285</v>
      </c>
      <c r="J236" s="15" t="s">
        <v>1883</v>
      </c>
      <c r="K236" s="15" t="s">
        <v>1884</v>
      </c>
      <c r="L236" s="16"/>
      <c r="M236" s="16"/>
      <c r="N236" s="16"/>
      <c r="O236" s="16"/>
      <c r="P236" s="16"/>
      <c r="Q236" s="16"/>
      <c r="R236" s="16"/>
      <c r="S236" s="16"/>
      <c r="T236" s="16"/>
      <c r="U236" s="16"/>
      <c r="V236" s="16"/>
      <c r="W236" s="16"/>
      <c r="X236" s="16"/>
      <c r="Y236" s="16"/>
    </row>
    <row r="237">
      <c r="A237" s="14" t="s">
        <v>1554</v>
      </c>
      <c r="B237" s="14" t="s">
        <v>6187</v>
      </c>
      <c r="C237" s="14" t="s">
        <v>9911</v>
      </c>
      <c r="D237" s="14" t="s">
        <v>344</v>
      </c>
      <c r="E237" s="14" t="s">
        <v>6174</v>
      </c>
      <c r="F237" s="14" t="s">
        <v>1528</v>
      </c>
      <c r="G237" s="16"/>
      <c r="H237" s="15" t="s">
        <v>775</v>
      </c>
      <c r="I237" s="14" t="s">
        <v>6287</v>
      </c>
      <c r="J237" s="15" t="s">
        <v>1889</v>
      </c>
      <c r="K237" s="15" t="s">
        <v>1890</v>
      </c>
      <c r="L237" s="16"/>
      <c r="M237" s="16"/>
      <c r="N237" s="16"/>
      <c r="O237" s="16"/>
      <c r="P237" s="16"/>
      <c r="Q237" s="16"/>
      <c r="R237" s="16"/>
      <c r="S237" s="16"/>
      <c r="T237" s="16"/>
      <c r="U237" s="16"/>
      <c r="V237" s="16"/>
      <c r="W237" s="16"/>
      <c r="X237" s="16"/>
      <c r="Y237" s="16"/>
    </row>
    <row r="238">
      <c r="A238" s="14" t="s">
        <v>1556</v>
      </c>
      <c r="B238" s="14" t="s">
        <v>6189</v>
      </c>
      <c r="C238" s="14" t="s">
        <v>9914</v>
      </c>
      <c r="D238" s="14" t="s">
        <v>344</v>
      </c>
      <c r="E238" s="14" t="s">
        <v>6174</v>
      </c>
      <c r="F238" s="14" t="s">
        <v>1528</v>
      </c>
      <c r="G238" s="16"/>
      <c r="H238" s="15" t="s">
        <v>783</v>
      </c>
      <c r="I238" s="14" t="s">
        <v>6289</v>
      </c>
      <c r="J238" s="15" t="s">
        <v>1895</v>
      </c>
      <c r="K238" s="15" t="s">
        <v>1896</v>
      </c>
      <c r="L238" s="16"/>
      <c r="M238" s="16"/>
      <c r="N238" s="16"/>
      <c r="O238" s="16"/>
      <c r="P238" s="16"/>
      <c r="Q238" s="16"/>
      <c r="R238" s="16"/>
      <c r="S238" s="16"/>
      <c r="T238" s="16"/>
      <c r="U238" s="16"/>
      <c r="V238" s="16"/>
      <c r="W238" s="16"/>
      <c r="X238" s="16"/>
      <c r="Y238" s="16"/>
    </row>
    <row r="239">
      <c r="A239" s="14" t="s">
        <v>1558</v>
      </c>
      <c r="B239" s="14" t="s">
        <v>6191</v>
      </c>
      <c r="C239" s="14" t="s">
        <v>9917</v>
      </c>
      <c r="D239" s="14" t="s">
        <v>344</v>
      </c>
      <c r="E239" s="14" t="s">
        <v>6174</v>
      </c>
      <c r="F239" s="14" t="s">
        <v>1528</v>
      </c>
      <c r="G239" s="16"/>
      <c r="H239" s="15" t="s">
        <v>791</v>
      </c>
      <c r="I239" s="14" t="s">
        <v>6291</v>
      </c>
      <c r="J239" s="15" t="s">
        <v>1901</v>
      </c>
      <c r="K239" s="15" t="s">
        <v>1902</v>
      </c>
      <c r="L239" s="16"/>
      <c r="M239" s="16"/>
      <c r="N239" s="16"/>
      <c r="O239" s="16"/>
      <c r="P239" s="16"/>
      <c r="Q239" s="16"/>
      <c r="R239" s="16"/>
      <c r="S239" s="16"/>
      <c r="T239" s="16"/>
      <c r="U239" s="16"/>
      <c r="V239" s="16"/>
      <c r="W239" s="16"/>
      <c r="X239" s="16"/>
      <c r="Y239" s="16"/>
    </row>
    <row r="240">
      <c r="A240" s="14" t="s">
        <v>1560</v>
      </c>
      <c r="B240" s="14" t="s">
        <v>6193</v>
      </c>
      <c r="C240" s="14" t="s">
        <v>9920</v>
      </c>
      <c r="D240" s="14" t="s">
        <v>375</v>
      </c>
      <c r="E240" s="14" t="s">
        <v>6177</v>
      </c>
      <c r="F240" s="14" t="s">
        <v>1562</v>
      </c>
      <c r="G240" s="16"/>
      <c r="H240" s="15" t="s">
        <v>799</v>
      </c>
      <c r="I240" s="14" t="s">
        <v>6293</v>
      </c>
      <c r="J240" s="15" t="s">
        <v>1907</v>
      </c>
      <c r="K240" s="15" t="s">
        <v>1908</v>
      </c>
      <c r="L240" s="16"/>
      <c r="M240" s="16"/>
      <c r="N240" s="16"/>
      <c r="O240" s="16"/>
      <c r="P240" s="16"/>
      <c r="Q240" s="16"/>
      <c r="R240" s="16"/>
      <c r="S240" s="16"/>
      <c r="T240" s="16"/>
      <c r="U240" s="16"/>
      <c r="V240" s="16"/>
      <c r="W240" s="16"/>
      <c r="X240" s="16"/>
      <c r="Y240" s="16"/>
    </row>
    <row r="241">
      <c r="A241" s="14" t="s">
        <v>1566</v>
      </c>
      <c r="B241" s="14" t="s">
        <v>6195</v>
      </c>
      <c r="C241" s="14" t="s">
        <v>22586</v>
      </c>
      <c r="D241" s="14" t="s">
        <v>383</v>
      </c>
      <c r="E241" s="14" t="s">
        <v>6196</v>
      </c>
      <c r="F241" s="14" t="s">
        <v>1568</v>
      </c>
      <c r="G241" s="16"/>
      <c r="H241" s="15" t="s">
        <v>813</v>
      </c>
      <c r="I241" s="14" t="s">
        <v>6295</v>
      </c>
      <c r="J241" s="15" t="s">
        <v>1913</v>
      </c>
      <c r="K241" s="15" t="s">
        <v>1914</v>
      </c>
      <c r="L241" s="16"/>
      <c r="M241" s="16"/>
      <c r="N241" s="16"/>
      <c r="O241" s="16"/>
      <c r="P241" s="16"/>
      <c r="Q241" s="16"/>
      <c r="R241" s="16"/>
      <c r="S241" s="16"/>
      <c r="T241" s="16"/>
      <c r="U241" s="16"/>
      <c r="V241" s="16"/>
      <c r="W241" s="16"/>
      <c r="X241" s="16"/>
      <c r="Y241" s="16"/>
    </row>
    <row r="242">
      <c r="A242" s="14" t="s">
        <v>1572</v>
      </c>
      <c r="B242" s="14" t="s">
        <v>6198</v>
      </c>
      <c r="C242" s="14" t="s">
        <v>9926</v>
      </c>
      <c r="D242" s="14" t="s">
        <v>383</v>
      </c>
      <c r="E242" s="14" t="s">
        <v>6196</v>
      </c>
      <c r="F242" s="14" t="s">
        <v>1568</v>
      </c>
      <c r="G242" s="16"/>
      <c r="H242" s="15" t="s">
        <v>820</v>
      </c>
      <c r="I242" s="14" t="s">
        <v>6297</v>
      </c>
      <c r="J242" s="15" t="s">
        <v>1920</v>
      </c>
      <c r="K242" s="15" t="s">
        <v>1921</v>
      </c>
      <c r="L242" s="16"/>
      <c r="M242" s="16"/>
      <c r="N242" s="16"/>
      <c r="O242" s="16"/>
      <c r="P242" s="16"/>
      <c r="Q242" s="16"/>
      <c r="R242" s="16"/>
      <c r="S242" s="16"/>
      <c r="T242" s="16"/>
      <c r="U242" s="16"/>
      <c r="V242" s="16"/>
      <c r="W242" s="16"/>
      <c r="X242" s="16"/>
      <c r="Y242" s="16"/>
    </row>
    <row r="243">
      <c r="A243" s="14" t="s">
        <v>1576</v>
      </c>
      <c r="B243" s="14" t="s">
        <v>6200</v>
      </c>
      <c r="C243" s="14" t="s">
        <v>9929</v>
      </c>
      <c r="D243" s="14" t="s">
        <v>391</v>
      </c>
      <c r="E243" s="14" t="s">
        <v>6196</v>
      </c>
      <c r="F243" s="14" t="s">
        <v>1578</v>
      </c>
      <c r="G243" s="16"/>
      <c r="H243" s="15" t="s">
        <v>828</v>
      </c>
      <c r="I243" s="14" t="s">
        <v>6300</v>
      </c>
      <c r="J243" s="15" t="s">
        <v>1926</v>
      </c>
      <c r="K243" s="15" t="s">
        <v>1927</v>
      </c>
      <c r="L243" s="16"/>
      <c r="M243" s="16"/>
      <c r="N243" s="16"/>
      <c r="O243" s="16"/>
      <c r="P243" s="16"/>
      <c r="Q243" s="16"/>
      <c r="R243" s="16"/>
      <c r="S243" s="16"/>
      <c r="T243" s="16"/>
      <c r="U243" s="16"/>
      <c r="V243" s="16"/>
      <c r="W243" s="16"/>
      <c r="X243" s="16"/>
      <c r="Y243" s="16"/>
    </row>
    <row r="244">
      <c r="A244" s="14" t="s">
        <v>1580</v>
      </c>
      <c r="B244" s="14" t="s">
        <v>6202</v>
      </c>
      <c r="C244" s="14" t="s">
        <v>9932</v>
      </c>
      <c r="D244" s="14" t="s">
        <v>391</v>
      </c>
      <c r="E244" s="14" t="s">
        <v>6196</v>
      </c>
      <c r="F244" s="14" t="s">
        <v>1578</v>
      </c>
      <c r="G244" s="16"/>
      <c r="H244" s="15" t="s">
        <v>836</v>
      </c>
      <c r="I244" s="14" t="s">
        <v>6302</v>
      </c>
      <c r="J244" s="15" t="s">
        <v>1932</v>
      </c>
      <c r="K244" s="15" t="s">
        <v>1933</v>
      </c>
      <c r="L244" s="16"/>
      <c r="M244" s="16"/>
      <c r="N244" s="16"/>
      <c r="O244" s="16"/>
      <c r="P244" s="16"/>
      <c r="Q244" s="16"/>
      <c r="R244" s="16"/>
      <c r="S244" s="16"/>
      <c r="T244" s="16"/>
      <c r="U244" s="16"/>
      <c r="V244" s="16"/>
      <c r="W244" s="16"/>
      <c r="X244" s="16"/>
      <c r="Y244" s="16"/>
    </row>
    <row r="245">
      <c r="A245" s="14" t="s">
        <v>1582</v>
      </c>
      <c r="B245" s="14" t="s">
        <v>6204</v>
      </c>
      <c r="C245" s="14" t="s">
        <v>9935</v>
      </c>
      <c r="D245" s="14" t="s">
        <v>400</v>
      </c>
      <c r="E245" s="14" t="s">
        <v>6205</v>
      </c>
      <c r="F245" s="14" t="s">
        <v>1584</v>
      </c>
      <c r="G245" s="16"/>
      <c r="H245" s="15" t="s">
        <v>844</v>
      </c>
      <c r="I245" s="14" t="s">
        <v>6305</v>
      </c>
      <c r="J245" s="15" t="s">
        <v>1938</v>
      </c>
      <c r="K245" s="15" t="s">
        <v>1939</v>
      </c>
      <c r="L245" s="16"/>
      <c r="M245" s="16"/>
      <c r="N245" s="16"/>
      <c r="O245" s="16"/>
      <c r="P245" s="16"/>
      <c r="Q245" s="16"/>
      <c r="R245" s="16"/>
      <c r="S245" s="16"/>
      <c r="T245" s="16"/>
      <c r="U245" s="16"/>
      <c r="V245" s="16"/>
      <c r="W245" s="16"/>
      <c r="X245" s="16"/>
      <c r="Y245" s="16"/>
    </row>
    <row r="246">
      <c r="A246" s="14" t="s">
        <v>1588</v>
      </c>
      <c r="B246" s="14" t="s">
        <v>6207</v>
      </c>
      <c r="C246" s="14" t="s">
        <v>9938</v>
      </c>
      <c r="D246" s="14" t="s">
        <v>408</v>
      </c>
      <c r="E246" s="14" t="s">
        <v>6205</v>
      </c>
      <c r="F246" s="14" t="s">
        <v>1590</v>
      </c>
      <c r="G246" s="16"/>
      <c r="H246" s="15" t="s">
        <v>852</v>
      </c>
      <c r="I246" s="14" t="s">
        <v>6308</v>
      </c>
      <c r="J246" s="15" t="s">
        <v>1944</v>
      </c>
      <c r="K246" s="15" t="s">
        <v>1945</v>
      </c>
      <c r="L246" s="16"/>
      <c r="M246" s="16"/>
      <c r="N246" s="16"/>
      <c r="O246" s="16"/>
      <c r="P246" s="16"/>
      <c r="Q246" s="16"/>
      <c r="R246" s="16"/>
      <c r="S246" s="16"/>
      <c r="T246" s="16"/>
      <c r="U246" s="16"/>
      <c r="V246" s="16"/>
      <c r="W246" s="16"/>
      <c r="X246" s="16"/>
      <c r="Y246" s="16"/>
    </row>
    <row r="247">
      <c r="A247" s="14" t="s">
        <v>1594</v>
      </c>
      <c r="B247" s="14" t="s">
        <v>6209</v>
      </c>
      <c r="C247" s="14" t="s">
        <v>9941</v>
      </c>
      <c r="D247" s="14" t="s">
        <v>416</v>
      </c>
      <c r="E247" s="14" t="s">
        <v>6210</v>
      </c>
      <c r="F247" s="14" t="s">
        <v>1596</v>
      </c>
      <c r="G247" s="16"/>
      <c r="H247" s="15" t="s">
        <v>860</v>
      </c>
      <c r="I247" s="14" t="s">
        <v>6311</v>
      </c>
      <c r="J247" s="15" t="s">
        <v>1950</v>
      </c>
      <c r="K247" s="15" t="s">
        <v>1951</v>
      </c>
      <c r="L247" s="16"/>
      <c r="M247" s="16"/>
      <c r="N247" s="16"/>
      <c r="O247" s="16"/>
      <c r="P247" s="16"/>
      <c r="Q247" s="16"/>
      <c r="R247" s="16"/>
      <c r="S247" s="16"/>
      <c r="T247" s="16"/>
      <c r="U247" s="16"/>
      <c r="V247" s="16"/>
      <c r="W247" s="16"/>
      <c r="X247" s="16"/>
      <c r="Y247" s="16"/>
    </row>
    <row r="248">
      <c r="A248" s="14" t="s">
        <v>1600</v>
      </c>
      <c r="B248" s="14" t="s">
        <v>6212</v>
      </c>
      <c r="C248" s="14" t="s">
        <v>9944</v>
      </c>
      <c r="D248" s="14" t="s">
        <v>424</v>
      </c>
      <c r="E248" s="14" t="s">
        <v>6210</v>
      </c>
      <c r="F248" s="14" t="s">
        <v>1602</v>
      </c>
      <c r="G248" s="16"/>
      <c r="H248" s="15" t="s">
        <v>868</v>
      </c>
      <c r="I248" s="14" t="s">
        <v>6313</v>
      </c>
      <c r="J248" s="15" t="s">
        <v>1956</v>
      </c>
      <c r="K248" s="15" t="s">
        <v>1957</v>
      </c>
      <c r="L248" s="16"/>
      <c r="M248" s="16"/>
      <c r="N248" s="16"/>
      <c r="O248" s="16"/>
      <c r="P248" s="16"/>
      <c r="Q248" s="16"/>
      <c r="R248" s="16"/>
      <c r="S248" s="16"/>
      <c r="T248" s="16"/>
      <c r="U248" s="16"/>
      <c r="V248" s="16"/>
      <c r="W248" s="16"/>
      <c r="X248" s="16"/>
      <c r="Y248" s="16"/>
    </row>
    <row r="249">
      <c r="A249" s="14" t="s">
        <v>1606</v>
      </c>
      <c r="B249" s="14" t="s">
        <v>6214</v>
      </c>
      <c r="C249" s="14" t="s">
        <v>9947</v>
      </c>
      <c r="D249" s="14" t="s">
        <v>432</v>
      </c>
      <c r="E249" s="14" t="s">
        <v>6215</v>
      </c>
      <c r="F249" s="14" t="s">
        <v>1608</v>
      </c>
      <c r="G249" s="16"/>
      <c r="H249" s="15" t="s">
        <v>876</v>
      </c>
      <c r="I249" s="14" t="s">
        <v>6316</v>
      </c>
      <c r="J249" s="15" t="s">
        <v>1963</v>
      </c>
      <c r="K249" s="15" t="s">
        <v>1964</v>
      </c>
      <c r="L249" s="16"/>
      <c r="M249" s="16"/>
      <c r="N249" s="16"/>
      <c r="O249" s="16"/>
      <c r="P249" s="16"/>
      <c r="Q249" s="16"/>
      <c r="R249" s="16"/>
      <c r="S249" s="16"/>
      <c r="T249" s="16"/>
      <c r="U249" s="16"/>
      <c r="V249" s="16"/>
      <c r="W249" s="16"/>
      <c r="X249" s="16"/>
      <c r="Y249" s="16"/>
    </row>
    <row r="250">
      <c r="A250" s="14" t="s">
        <v>1612</v>
      </c>
      <c r="B250" s="14" t="s">
        <v>6217</v>
      </c>
      <c r="C250" s="14" t="s">
        <v>9950</v>
      </c>
      <c r="D250" s="14" t="s">
        <v>440</v>
      </c>
      <c r="E250" s="14" t="s">
        <v>6215</v>
      </c>
      <c r="F250" s="14" t="s">
        <v>1614</v>
      </c>
      <c r="G250" s="16"/>
      <c r="H250" s="15" t="s">
        <v>884</v>
      </c>
      <c r="I250" s="14" t="s">
        <v>6318</v>
      </c>
      <c r="J250" s="15" t="s">
        <v>1969</v>
      </c>
      <c r="K250" s="15" t="s">
        <v>1970</v>
      </c>
      <c r="L250" s="16"/>
      <c r="M250" s="16"/>
      <c r="N250" s="16"/>
      <c r="O250" s="16"/>
      <c r="P250" s="16"/>
      <c r="Q250" s="16"/>
      <c r="R250" s="16"/>
      <c r="S250" s="16"/>
      <c r="T250" s="16"/>
      <c r="U250" s="16"/>
      <c r="V250" s="16"/>
      <c r="W250" s="16"/>
      <c r="X250" s="16"/>
      <c r="Y250" s="16"/>
    </row>
    <row r="251">
      <c r="A251" s="14" t="s">
        <v>1618</v>
      </c>
      <c r="B251" s="14" t="s">
        <v>6219</v>
      </c>
      <c r="C251" s="14" t="s">
        <v>9953</v>
      </c>
      <c r="D251" s="14" t="s">
        <v>448</v>
      </c>
      <c r="E251" s="14" t="s">
        <v>6220</v>
      </c>
      <c r="F251" s="14" t="s">
        <v>1620</v>
      </c>
      <c r="G251" s="16"/>
      <c r="H251" s="15" t="s">
        <v>894</v>
      </c>
      <c r="I251" s="14" t="s">
        <v>6320</v>
      </c>
      <c r="J251" s="15" t="s">
        <v>1977</v>
      </c>
      <c r="K251" s="15" t="s">
        <v>1978</v>
      </c>
      <c r="L251" s="16"/>
      <c r="M251" s="16"/>
      <c r="N251" s="16"/>
      <c r="O251" s="16"/>
      <c r="P251" s="16"/>
      <c r="Q251" s="16"/>
      <c r="R251" s="16"/>
      <c r="S251" s="16"/>
      <c r="T251" s="16"/>
      <c r="U251" s="16"/>
      <c r="V251" s="16"/>
      <c r="W251" s="16"/>
      <c r="X251" s="16"/>
      <c r="Y251" s="16"/>
    </row>
    <row r="252">
      <c r="A252" s="14" t="s">
        <v>1624</v>
      </c>
      <c r="B252" s="14" t="s">
        <v>6222</v>
      </c>
      <c r="C252" s="14" t="s">
        <v>9956</v>
      </c>
      <c r="D252" s="14" t="s">
        <v>456</v>
      </c>
      <c r="E252" s="14" t="s">
        <v>6220</v>
      </c>
      <c r="F252" s="14" t="s">
        <v>1626</v>
      </c>
      <c r="G252" s="16"/>
      <c r="H252" s="15" t="s">
        <v>901</v>
      </c>
      <c r="I252" s="14" t="s">
        <v>6322</v>
      </c>
      <c r="J252" s="15" t="s">
        <v>1985</v>
      </c>
      <c r="K252" s="15" t="s">
        <v>1986</v>
      </c>
      <c r="L252" s="16"/>
      <c r="M252" s="16"/>
      <c r="N252" s="16"/>
      <c r="O252" s="16"/>
      <c r="P252" s="16"/>
      <c r="Q252" s="16"/>
      <c r="R252" s="16"/>
      <c r="S252" s="16"/>
      <c r="T252" s="16"/>
      <c r="U252" s="16"/>
      <c r="V252" s="16"/>
      <c r="W252" s="16"/>
      <c r="X252" s="16"/>
      <c r="Y252" s="16"/>
    </row>
    <row r="253">
      <c r="A253" s="14" t="s">
        <v>1630</v>
      </c>
      <c r="B253" s="14" t="s">
        <v>6224</v>
      </c>
      <c r="C253" s="14" t="s">
        <v>9959</v>
      </c>
      <c r="D253" s="14" t="s">
        <v>464</v>
      </c>
      <c r="E253" s="14" t="s">
        <v>6225</v>
      </c>
      <c r="F253" s="14" t="s">
        <v>1632</v>
      </c>
      <c r="G253" s="16"/>
      <c r="H253" s="15" t="s">
        <v>909</v>
      </c>
      <c r="I253" s="14" t="s">
        <v>6325</v>
      </c>
      <c r="J253" s="15" t="s">
        <v>1991</v>
      </c>
      <c r="K253" s="15" t="s">
        <v>1992</v>
      </c>
      <c r="L253" s="16"/>
      <c r="M253" s="16"/>
      <c r="N253" s="16"/>
      <c r="O253" s="16"/>
      <c r="P253" s="16"/>
      <c r="Q253" s="16"/>
      <c r="R253" s="16"/>
      <c r="S253" s="16"/>
      <c r="T253" s="16"/>
      <c r="U253" s="16"/>
      <c r="V253" s="16"/>
      <c r="W253" s="16"/>
      <c r="X253" s="16"/>
      <c r="Y253" s="16"/>
    </row>
    <row r="254">
      <c r="A254" s="14" t="s">
        <v>1636</v>
      </c>
      <c r="B254" s="14" t="s">
        <v>6227</v>
      </c>
      <c r="C254" s="14" t="s">
        <v>9962</v>
      </c>
      <c r="D254" s="14" t="s">
        <v>472</v>
      </c>
      <c r="E254" s="14" t="s">
        <v>6228</v>
      </c>
      <c r="F254" s="14" t="s">
        <v>1638</v>
      </c>
      <c r="G254" s="16"/>
      <c r="H254" s="15" t="s">
        <v>917</v>
      </c>
      <c r="I254" s="14" t="s">
        <v>6327</v>
      </c>
      <c r="J254" s="15" t="s">
        <v>1998</v>
      </c>
      <c r="K254" s="15" t="s">
        <v>1999</v>
      </c>
      <c r="L254" s="16"/>
      <c r="M254" s="16"/>
      <c r="N254" s="16"/>
      <c r="O254" s="16"/>
      <c r="P254" s="16"/>
      <c r="Q254" s="16"/>
      <c r="R254" s="16"/>
      <c r="S254" s="16"/>
      <c r="T254" s="16"/>
      <c r="U254" s="16"/>
      <c r="V254" s="16"/>
      <c r="W254" s="16"/>
      <c r="X254" s="16"/>
      <c r="Y254" s="16"/>
    </row>
    <row r="255">
      <c r="A255" s="14" t="s">
        <v>1642</v>
      </c>
      <c r="B255" s="14" t="s">
        <v>6230</v>
      </c>
      <c r="C255" s="14" t="s">
        <v>9965</v>
      </c>
      <c r="D255" s="14" t="s">
        <v>481</v>
      </c>
      <c r="E255" s="14" t="s">
        <v>6228</v>
      </c>
      <c r="F255" s="14" t="s">
        <v>1644</v>
      </c>
      <c r="G255" s="16"/>
      <c r="H255" s="15" t="s">
        <v>925</v>
      </c>
      <c r="I255" s="14" t="s">
        <v>6330</v>
      </c>
      <c r="J255" s="15" t="s">
        <v>2004</v>
      </c>
      <c r="K255" s="15" t="s">
        <v>2005</v>
      </c>
      <c r="L255" s="16"/>
      <c r="M255" s="16"/>
      <c r="N255" s="16"/>
      <c r="O255" s="16"/>
      <c r="P255" s="16"/>
      <c r="Q255" s="16"/>
      <c r="R255" s="16"/>
      <c r="S255" s="16"/>
      <c r="T255" s="16"/>
      <c r="U255" s="16"/>
      <c r="V255" s="16"/>
      <c r="W255" s="16"/>
      <c r="X255" s="16"/>
      <c r="Y255" s="16"/>
    </row>
    <row r="256">
      <c r="A256" s="14" t="s">
        <v>1647</v>
      </c>
      <c r="B256" s="14" t="s">
        <v>6232</v>
      </c>
      <c r="C256" s="14" t="s">
        <v>9968</v>
      </c>
      <c r="D256" s="14" t="s">
        <v>489</v>
      </c>
      <c r="E256" s="14" t="s">
        <v>6233</v>
      </c>
      <c r="F256" s="14" t="s">
        <v>1649</v>
      </c>
      <c r="G256" s="16"/>
      <c r="H256" s="15" t="s">
        <v>933</v>
      </c>
      <c r="I256" s="14" t="s">
        <v>6333</v>
      </c>
      <c r="J256" s="15" t="s">
        <v>2012</v>
      </c>
      <c r="K256" s="15" t="s">
        <v>2013</v>
      </c>
      <c r="L256" s="16"/>
      <c r="M256" s="16"/>
      <c r="N256" s="16"/>
      <c r="O256" s="16"/>
      <c r="P256" s="16"/>
      <c r="Q256" s="16"/>
      <c r="R256" s="16"/>
      <c r="S256" s="16"/>
      <c r="T256" s="16"/>
      <c r="U256" s="16"/>
      <c r="V256" s="16"/>
      <c r="W256" s="16"/>
      <c r="X256" s="16"/>
      <c r="Y256" s="16"/>
    </row>
    <row r="257">
      <c r="A257" s="14" t="s">
        <v>1653</v>
      </c>
      <c r="B257" s="14" t="s">
        <v>6235</v>
      </c>
      <c r="C257" s="14" t="s">
        <v>9971</v>
      </c>
      <c r="D257" s="14" t="s">
        <v>497</v>
      </c>
      <c r="E257" s="14" t="s">
        <v>6236</v>
      </c>
      <c r="F257" s="14" t="s">
        <v>1655</v>
      </c>
      <c r="G257" s="16"/>
      <c r="H257" s="15" t="s">
        <v>945</v>
      </c>
      <c r="I257" s="14" t="s">
        <v>6336</v>
      </c>
      <c r="J257" s="15" t="s">
        <v>2018</v>
      </c>
      <c r="K257" s="15" t="s">
        <v>2019</v>
      </c>
      <c r="L257" s="16"/>
      <c r="M257" s="16"/>
      <c r="N257" s="16"/>
      <c r="O257" s="16"/>
      <c r="P257" s="16"/>
      <c r="Q257" s="16"/>
      <c r="R257" s="16"/>
      <c r="S257" s="16"/>
      <c r="T257" s="16"/>
      <c r="U257" s="16"/>
      <c r="V257" s="16"/>
      <c r="W257" s="16"/>
      <c r="X257" s="16"/>
      <c r="Y257" s="16"/>
    </row>
    <row r="258">
      <c r="A258" s="14" t="s">
        <v>1659</v>
      </c>
      <c r="B258" s="14" t="s">
        <v>6238</v>
      </c>
      <c r="C258" s="14" t="s">
        <v>9974</v>
      </c>
      <c r="D258" s="14" t="s">
        <v>505</v>
      </c>
      <c r="E258" s="14" t="s">
        <v>6239</v>
      </c>
      <c r="F258" s="14" t="s">
        <v>1661</v>
      </c>
      <c r="G258" s="16"/>
      <c r="H258" s="15" t="s">
        <v>953</v>
      </c>
      <c r="I258" s="14" t="s">
        <v>6338</v>
      </c>
      <c r="J258" s="15" t="s">
        <v>2024</v>
      </c>
      <c r="K258" s="15" t="s">
        <v>2025</v>
      </c>
      <c r="L258" s="16"/>
      <c r="M258" s="16"/>
      <c r="N258" s="16"/>
      <c r="O258" s="16"/>
      <c r="P258" s="16"/>
      <c r="Q258" s="16"/>
      <c r="R258" s="16"/>
      <c r="S258" s="16"/>
      <c r="T258" s="16"/>
      <c r="U258" s="16"/>
      <c r="V258" s="16"/>
      <c r="W258" s="16"/>
      <c r="X258" s="16"/>
      <c r="Y258" s="16"/>
    </row>
    <row r="259">
      <c r="A259" s="14" t="s">
        <v>1665</v>
      </c>
      <c r="B259" s="14" t="s">
        <v>6241</v>
      </c>
      <c r="C259" s="14" t="s">
        <v>9977</v>
      </c>
      <c r="D259" s="14" t="s">
        <v>513</v>
      </c>
      <c r="E259" s="14" t="s">
        <v>6239</v>
      </c>
      <c r="F259" s="14" t="s">
        <v>1667</v>
      </c>
      <c r="G259" s="16"/>
      <c r="H259" s="15" t="s">
        <v>961</v>
      </c>
      <c r="I259" s="14" t="s">
        <v>6340</v>
      </c>
      <c r="J259" s="15" t="s">
        <v>2030</v>
      </c>
      <c r="K259" s="15" t="s">
        <v>2031</v>
      </c>
      <c r="L259" s="16"/>
      <c r="M259" s="16"/>
      <c r="N259" s="16"/>
      <c r="O259" s="16"/>
      <c r="P259" s="16"/>
      <c r="Q259" s="16"/>
      <c r="R259" s="16"/>
      <c r="S259" s="16"/>
      <c r="T259" s="16"/>
      <c r="U259" s="16"/>
      <c r="V259" s="16"/>
      <c r="W259" s="16"/>
      <c r="X259" s="16"/>
      <c r="Y259" s="16"/>
    </row>
    <row r="260">
      <c r="A260" s="14" t="s">
        <v>1671</v>
      </c>
      <c r="B260" s="14" t="s">
        <v>6243</v>
      </c>
      <c r="C260" s="14" t="s">
        <v>9980</v>
      </c>
      <c r="D260" s="14" t="s">
        <v>520</v>
      </c>
      <c r="E260" s="14" t="s">
        <v>6244</v>
      </c>
      <c r="F260" s="14" t="s">
        <v>1673</v>
      </c>
      <c r="G260" s="16"/>
      <c r="H260" s="15" t="s">
        <v>969</v>
      </c>
      <c r="I260" s="14" t="s">
        <v>6343</v>
      </c>
      <c r="J260" s="15" t="s">
        <v>2036</v>
      </c>
      <c r="K260" s="15" t="s">
        <v>2037</v>
      </c>
      <c r="L260" s="16"/>
      <c r="M260" s="16"/>
      <c r="N260" s="16"/>
      <c r="O260" s="16"/>
      <c r="P260" s="16"/>
      <c r="Q260" s="16"/>
      <c r="R260" s="16"/>
      <c r="S260" s="16"/>
      <c r="T260" s="16"/>
      <c r="U260" s="16"/>
      <c r="V260" s="16"/>
      <c r="W260" s="16"/>
      <c r="X260" s="16"/>
      <c r="Y260" s="16"/>
    </row>
    <row r="261">
      <c r="A261" s="14" t="s">
        <v>1677</v>
      </c>
      <c r="B261" s="14" t="s">
        <v>6246</v>
      </c>
      <c r="C261" s="14" t="s">
        <v>22587</v>
      </c>
      <c r="D261" s="14" t="s">
        <v>528</v>
      </c>
      <c r="E261" s="14" t="s">
        <v>6247</v>
      </c>
      <c r="F261" s="14" t="s">
        <v>1679</v>
      </c>
      <c r="G261" s="16"/>
      <c r="H261" s="15" t="s">
        <v>979</v>
      </c>
      <c r="I261" s="14" t="s">
        <v>6345</v>
      </c>
      <c r="J261" s="15" t="s">
        <v>2042</v>
      </c>
      <c r="K261" s="15" t="s">
        <v>2043</v>
      </c>
      <c r="L261" s="16"/>
      <c r="M261" s="16"/>
      <c r="N261" s="16"/>
      <c r="O261" s="16"/>
      <c r="P261" s="16"/>
      <c r="Q261" s="16"/>
      <c r="R261" s="16"/>
      <c r="S261" s="16"/>
      <c r="T261" s="16"/>
      <c r="U261" s="16"/>
      <c r="V261" s="16"/>
      <c r="W261" s="16"/>
      <c r="X261" s="16"/>
      <c r="Y261" s="16"/>
    </row>
    <row r="262">
      <c r="A262" s="14" t="s">
        <v>1683</v>
      </c>
      <c r="B262" s="14" t="s">
        <v>6249</v>
      </c>
      <c r="C262" s="14" t="s">
        <v>9986</v>
      </c>
      <c r="D262" s="14" t="s">
        <v>535</v>
      </c>
      <c r="E262" s="14" t="s">
        <v>6247</v>
      </c>
      <c r="F262" s="14" t="s">
        <v>1685</v>
      </c>
      <c r="G262" s="16"/>
      <c r="H262" s="15" t="s">
        <v>986</v>
      </c>
      <c r="I262" s="14" t="s">
        <v>6348</v>
      </c>
      <c r="J262" s="15" t="s">
        <v>2047</v>
      </c>
      <c r="K262" s="15" t="s">
        <v>2048</v>
      </c>
      <c r="L262" s="16"/>
      <c r="M262" s="16"/>
      <c r="N262" s="16"/>
      <c r="O262" s="16"/>
      <c r="P262" s="16"/>
      <c r="Q262" s="16"/>
      <c r="R262" s="16"/>
      <c r="S262" s="16"/>
      <c r="T262" s="16"/>
      <c r="U262" s="16"/>
      <c r="V262" s="16"/>
      <c r="W262" s="16"/>
      <c r="X262" s="16"/>
      <c r="Y262" s="16"/>
    </row>
    <row r="263">
      <c r="A263" s="14" t="s">
        <v>1689</v>
      </c>
      <c r="B263" s="14" t="s">
        <v>6251</v>
      </c>
      <c r="C263" s="14" t="s">
        <v>22588</v>
      </c>
      <c r="D263" s="14" t="s">
        <v>543</v>
      </c>
      <c r="E263" s="14" t="s">
        <v>6252</v>
      </c>
      <c r="F263" s="14" t="s">
        <v>1691</v>
      </c>
      <c r="G263" s="16"/>
      <c r="H263" s="15" t="s">
        <v>994</v>
      </c>
      <c r="I263" s="14" t="s">
        <v>6350</v>
      </c>
      <c r="J263" s="15" t="s">
        <v>2052</v>
      </c>
      <c r="K263" s="15" t="s">
        <v>2053</v>
      </c>
      <c r="L263" s="16"/>
      <c r="M263" s="16"/>
      <c r="N263" s="16"/>
      <c r="O263" s="16"/>
      <c r="P263" s="16"/>
      <c r="Q263" s="16"/>
      <c r="R263" s="16"/>
      <c r="S263" s="16"/>
      <c r="T263" s="16"/>
      <c r="U263" s="16"/>
      <c r="V263" s="16"/>
      <c r="W263" s="16"/>
      <c r="X263" s="16"/>
      <c r="Y263" s="16"/>
    </row>
    <row r="264">
      <c r="A264" s="14" t="s">
        <v>1695</v>
      </c>
      <c r="B264" s="14" t="s">
        <v>6254</v>
      </c>
      <c r="C264" s="14" t="s">
        <v>9992</v>
      </c>
      <c r="D264" s="14" t="s">
        <v>551</v>
      </c>
      <c r="E264" s="14" t="s">
        <v>6255</v>
      </c>
      <c r="F264" s="14" t="s">
        <v>1697</v>
      </c>
      <c r="G264" s="16"/>
      <c r="H264" s="15" t="s">
        <v>1002</v>
      </c>
      <c r="I264" s="14" t="s">
        <v>6352</v>
      </c>
      <c r="J264" s="15" t="s">
        <v>2058</v>
      </c>
      <c r="K264" s="15" t="s">
        <v>2059</v>
      </c>
      <c r="L264" s="16"/>
      <c r="M264" s="16"/>
      <c r="N264" s="16"/>
      <c r="O264" s="16"/>
      <c r="P264" s="16"/>
      <c r="Q264" s="16"/>
      <c r="R264" s="16"/>
      <c r="S264" s="16"/>
      <c r="T264" s="16"/>
      <c r="U264" s="16"/>
      <c r="V264" s="16"/>
      <c r="W264" s="16"/>
      <c r="X264" s="16"/>
      <c r="Y264" s="16"/>
    </row>
    <row r="265">
      <c r="A265" s="14" t="s">
        <v>1701</v>
      </c>
      <c r="B265" s="14" t="s">
        <v>6257</v>
      </c>
      <c r="C265" s="14" t="s">
        <v>9995</v>
      </c>
      <c r="D265" s="14" t="s">
        <v>551</v>
      </c>
      <c r="E265" s="14" t="s">
        <v>6255</v>
      </c>
      <c r="F265" s="14" t="s">
        <v>1697</v>
      </c>
      <c r="G265" s="16"/>
      <c r="H265" s="15" t="s">
        <v>1010</v>
      </c>
      <c r="I265" s="14" t="s">
        <v>6355</v>
      </c>
      <c r="J265" s="15" t="s">
        <v>2064</v>
      </c>
      <c r="K265" s="15" t="s">
        <v>2065</v>
      </c>
      <c r="L265" s="16"/>
      <c r="M265" s="16"/>
      <c r="N265" s="16"/>
      <c r="O265" s="16"/>
      <c r="P265" s="16"/>
      <c r="Q265" s="16"/>
      <c r="R265" s="16"/>
      <c r="S265" s="16"/>
      <c r="T265" s="16"/>
      <c r="U265" s="16"/>
      <c r="V265" s="16"/>
      <c r="W265" s="16"/>
      <c r="X265" s="16"/>
      <c r="Y265" s="16"/>
    </row>
    <row r="266">
      <c r="A266" s="14" t="s">
        <v>1703</v>
      </c>
      <c r="B266" s="14" t="s">
        <v>6259</v>
      </c>
      <c r="C266" s="14" t="s">
        <v>9998</v>
      </c>
      <c r="D266" s="14" t="s">
        <v>551</v>
      </c>
      <c r="E266" s="14" t="s">
        <v>6255</v>
      </c>
      <c r="F266" s="14" t="s">
        <v>1697</v>
      </c>
      <c r="G266" s="16"/>
      <c r="H266" s="15" t="s">
        <v>1036</v>
      </c>
      <c r="I266" s="14" t="s">
        <v>6358</v>
      </c>
      <c r="J266" s="15" t="s">
        <v>2070</v>
      </c>
      <c r="K266" s="15" t="s">
        <v>2071</v>
      </c>
      <c r="L266" s="16"/>
      <c r="M266" s="16"/>
      <c r="N266" s="16"/>
      <c r="O266" s="16"/>
      <c r="P266" s="16"/>
      <c r="Q266" s="16"/>
      <c r="R266" s="16"/>
      <c r="S266" s="16"/>
      <c r="T266" s="16"/>
      <c r="U266" s="16"/>
      <c r="V266" s="16"/>
      <c r="W266" s="16"/>
      <c r="X266" s="16"/>
      <c r="Y266" s="16"/>
    </row>
    <row r="267">
      <c r="A267" s="14" t="s">
        <v>1705</v>
      </c>
      <c r="B267" s="14" t="s">
        <v>6261</v>
      </c>
      <c r="C267" s="14" t="s">
        <v>10001</v>
      </c>
      <c r="D267" s="14" t="s">
        <v>551</v>
      </c>
      <c r="E267" s="14" t="s">
        <v>6255</v>
      </c>
      <c r="F267" s="14" t="s">
        <v>1697</v>
      </c>
      <c r="G267" s="16"/>
      <c r="H267" s="15" t="s">
        <v>1028</v>
      </c>
      <c r="I267" s="14" t="s">
        <v>6093</v>
      </c>
      <c r="J267" s="15" t="s">
        <v>2076</v>
      </c>
      <c r="K267" s="15" t="s">
        <v>2077</v>
      </c>
      <c r="L267" s="16"/>
      <c r="M267" s="16"/>
      <c r="N267" s="16"/>
      <c r="O267" s="16"/>
      <c r="P267" s="16"/>
      <c r="Q267" s="16"/>
      <c r="R267" s="16"/>
      <c r="S267" s="16"/>
      <c r="T267" s="16"/>
      <c r="U267" s="16"/>
      <c r="V267" s="16"/>
      <c r="W267" s="16"/>
      <c r="X267" s="16"/>
      <c r="Y267" s="16"/>
    </row>
    <row r="268">
      <c r="A268" s="14" t="s">
        <v>1707</v>
      </c>
      <c r="B268" s="14" t="s">
        <v>6263</v>
      </c>
      <c r="C268" s="14" t="s">
        <v>22589</v>
      </c>
      <c r="D268" s="14" t="s">
        <v>561</v>
      </c>
      <c r="E268" s="14" t="s">
        <v>6255</v>
      </c>
      <c r="F268" s="14" t="s">
        <v>1709</v>
      </c>
      <c r="G268" s="16"/>
      <c r="H268" s="15" t="s">
        <v>1044</v>
      </c>
      <c r="I268" s="14" t="s">
        <v>6363</v>
      </c>
      <c r="J268" s="15" t="s">
        <v>2082</v>
      </c>
      <c r="K268" s="15" t="s">
        <v>2083</v>
      </c>
      <c r="L268" s="16"/>
      <c r="M268" s="16"/>
      <c r="N268" s="16"/>
      <c r="O268" s="16"/>
      <c r="P268" s="16"/>
      <c r="Q268" s="16"/>
      <c r="R268" s="16"/>
      <c r="S268" s="16"/>
      <c r="T268" s="16"/>
      <c r="U268" s="16"/>
      <c r="V268" s="16"/>
      <c r="W268" s="16"/>
      <c r="X268" s="16"/>
      <c r="Y268" s="16"/>
    </row>
    <row r="269">
      <c r="A269" s="14" t="s">
        <v>1713</v>
      </c>
      <c r="B269" s="14" t="s">
        <v>6265</v>
      </c>
      <c r="C269" s="14" t="s">
        <v>10007</v>
      </c>
      <c r="D269" s="14" t="s">
        <v>561</v>
      </c>
      <c r="E269" s="14" t="s">
        <v>6255</v>
      </c>
      <c r="F269" s="14" t="s">
        <v>1709</v>
      </c>
      <c r="G269" s="16"/>
      <c r="H269" s="15" t="s">
        <v>1057</v>
      </c>
      <c r="I269" s="14" t="s">
        <v>6366</v>
      </c>
      <c r="J269" s="15" t="s">
        <v>2090</v>
      </c>
      <c r="K269" s="15" t="s">
        <v>2091</v>
      </c>
      <c r="L269" s="16"/>
      <c r="M269" s="16"/>
      <c r="N269" s="16"/>
      <c r="O269" s="16"/>
      <c r="P269" s="16"/>
      <c r="Q269" s="16"/>
      <c r="R269" s="16"/>
      <c r="S269" s="16"/>
      <c r="T269" s="16"/>
      <c r="U269" s="16"/>
      <c r="V269" s="16"/>
      <c r="W269" s="16"/>
      <c r="X269" s="16"/>
      <c r="Y269" s="16"/>
    </row>
    <row r="270">
      <c r="A270" s="14" t="s">
        <v>1715</v>
      </c>
      <c r="B270" s="14" t="s">
        <v>6267</v>
      </c>
      <c r="C270" s="14" t="s">
        <v>10010</v>
      </c>
      <c r="D270" s="14" t="s">
        <v>569</v>
      </c>
      <c r="E270" s="14" t="s">
        <v>6255</v>
      </c>
      <c r="F270" s="14" t="s">
        <v>1717</v>
      </c>
      <c r="G270" s="16"/>
      <c r="H270" s="15" t="s">
        <v>1065</v>
      </c>
      <c r="I270" s="14" t="s">
        <v>6369</v>
      </c>
      <c r="J270" s="15" t="s">
        <v>2096</v>
      </c>
      <c r="K270" s="15" t="s">
        <v>2097</v>
      </c>
      <c r="L270" s="16"/>
      <c r="M270" s="16"/>
      <c r="N270" s="16"/>
      <c r="O270" s="16"/>
      <c r="P270" s="16"/>
      <c r="Q270" s="16"/>
      <c r="R270" s="16"/>
      <c r="S270" s="16"/>
      <c r="T270" s="16"/>
      <c r="U270" s="16"/>
      <c r="V270" s="16"/>
      <c r="W270" s="16"/>
      <c r="X270" s="16"/>
      <c r="Y270" s="16"/>
    </row>
    <row r="271">
      <c r="A271" s="14" t="s">
        <v>1721</v>
      </c>
      <c r="B271" s="14" t="s">
        <v>6269</v>
      </c>
      <c r="C271" s="14" t="s">
        <v>10013</v>
      </c>
      <c r="D271" s="14" t="s">
        <v>577</v>
      </c>
      <c r="E271" s="14" t="s">
        <v>6270</v>
      </c>
      <c r="F271" s="14" t="s">
        <v>1723</v>
      </c>
      <c r="G271" s="16"/>
      <c r="H271" s="15" t="s">
        <v>1075</v>
      </c>
      <c r="I271" s="14" t="s">
        <v>6372</v>
      </c>
      <c r="J271" s="15" t="s">
        <v>2102</v>
      </c>
      <c r="K271" s="15" t="s">
        <v>2103</v>
      </c>
      <c r="L271" s="16"/>
      <c r="M271" s="16"/>
      <c r="N271" s="16"/>
      <c r="O271" s="16"/>
      <c r="P271" s="16"/>
      <c r="Q271" s="16"/>
      <c r="R271" s="16"/>
      <c r="S271" s="16"/>
      <c r="T271" s="16"/>
      <c r="U271" s="16"/>
      <c r="V271" s="16"/>
      <c r="W271" s="16"/>
      <c r="X271" s="16"/>
      <c r="Y271" s="16"/>
    </row>
    <row r="272">
      <c r="A272" s="14" t="s">
        <v>1727</v>
      </c>
      <c r="B272" s="14" t="s">
        <v>6272</v>
      </c>
      <c r="C272" s="14" t="s">
        <v>10016</v>
      </c>
      <c r="D272" s="14" t="s">
        <v>577</v>
      </c>
      <c r="E272" s="14" t="s">
        <v>6270</v>
      </c>
      <c r="F272" s="14" t="s">
        <v>1723</v>
      </c>
      <c r="G272" s="16"/>
      <c r="H272" s="15" t="s">
        <v>1082</v>
      </c>
      <c r="I272" s="14" t="s">
        <v>6374</v>
      </c>
      <c r="J272" s="15" t="s">
        <v>2108</v>
      </c>
      <c r="K272" s="15" t="s">
        <v>2109</v>
      </c>
      <c r="L272" s="16"/>
      <c r="M272" s="16"/>
      <c r="N272" s="16"/>
      <c r="O272" s="16"/>
      <c r="P272" s="16"/>
      <c r="Q272" s="16"/>
      <c r="R272" s="16"/>
      <c r="S272" s="16"/>
      <c r="T272" s="16"/>
      <c r="U272" s="16"/>
      <c r="V272" s="16"/>
      <c r="W272" s="16"/>
      <c r="X272" s="16"/>
      <c r="Y272" s="16"/>
    </row>
    <row r="273">
      <c r="A273" s="14" t="s">
        <v>1729</v>
      </c>
      <c r="B273" s="14" t="s">
        <v>6274</v>
      </c>
      <c r="C273" s="14" t="s">
        <v>10019</v>
      </c>
      <c r="D273" s="14" t="s">
        <v>577</v>
      </c>
      <c r="E273" s="14" t="s">
        <v>6270</v>
      </c>
      <c r="F273" s="14" t="s">
        <v>1723</v>
      </c>
      <c r="G273" s="16"/>
      <c r="H273" s="15" t="s">
        <v>136</v>
      </c>
      <c r="I273" s="14" t="s">
        <v>6377</v>
      </c>
      <c r="J273" s="15" t="s">
        <v>2114</v>
      </c>
      <c r="K273" s="15" t="s">
        <v>2115</v>
      </c>
      <c r="L273" s="16"/>
      <c r="M273" s="16"/>
      <c r="N273" s="16"/>
      <c r="O273" s="16"/>
      <c r="P273" s="16"/>
      <c r="Q273" s="16"/>
      <c r="R273" s="16"/>
      <c r="S273" s="16"/>
      <c r="T273" s="16"/>
      <c r="U273" s="16"/>
      <c r="V273" s="16"/>
      <c r="W273" s="16"/>
      <c r="X273" s="16"/>
      <c r="Y273" s="16"/>
    </row>
    <row r="274">
      <c r="A274" s="14" t="s">
        <v>1731</v>
      </c>
      <c r="B274" s="14" t="s">
        <v>6276</v>
      </c>
      <c r="C274" s="14" t="s">
        <v>10022</v>
      </c>
      <c r="D274" s="14" t="s">
        <v>587</v>
      </c>
      <c r="E274" s="14" t="s">
        <v>6277</v>
      </c>
      <c r="F274" s="14" t="s">
        <v>1733</v>
      </c>
      <c r="G274" s="16"/>
      <c r="H274" s="15" t="s">
        <v>1099</v>
      </c>
      <c r="I274" s="14" t="s">
        <v>6380</v>
      </c>
      <c r="J274" s="15" t="s">
        <v>15657</v>
      </c>
      <c r="K274" s="15" t="s">
        <v>2121</v>
      </c>
      <c r="L274" s="16"/>
      <c r="M274" s="16"/>
      <c r="N274" s="16"/>
      <c r="O274" s="16"/>
      <c r="P274" s="16"/>
      <c r="Q274" s="16"/>
      <c r="R274" s="16"/>
      <c r="S274" s="16"/>
      <c r="T274" s="16"/>
      <c r="U274" s="16"/>
      <c r="V274" s="16"/>
      <c r="W274" s="16"/>
      <c r="X274" s="16"/>
      <c r="Y274" s="16"/>
    </row>
    <row r="275">
      <c r="A275" s="14" t="s">
        <v>1737</v>
      </c>
      <c r="B275" s="14" t="s">
        <v>6279</v>
      </c>
      <c r="C275" s="14" t="s">
        <v>10025</v>
      </c>
      <c r="D275" s="14" t="s">
        <v>595</v>
      </c>
      <c r="E275" s="14" t="s">
        <v>6277</v>
      </c>
      <c r="F275" s="14" t="s">
        <v>1739</v>
      </c>
      <c r="G275" s="16"/>
      <c r="H275" s="15" t="s">
        <v>1113</v>
      </c>
      <c r="I275" s="14" t="s">
        <v>6383</v>
      </c>
      <c r="J275" s="15" t="s">
        <v>2126</v>
      </c>
      <c r="K275" s="15" t="s">
        <v>2127</v>
      </c>
      <c r="L275" s="16"/>
      <c r="M275" s="16"/>
      <c r="N275" s="16"/>
      <c r="O275" s="16"/>
      <c r="P275" s="16"/>
      <c r="Q275" s="16"/>
      <c r="R275" s="16"/>
      <c r="S275" s="16"/>
      <c r="T275" s="16"/>
      <c r="U275" s="16"/>
      <c r="V275" s="16"/>
      <c r="W275" s="16"/>
      <c r="X275" s="16"/>
      <c r="Y275" s="16"/>
    </row>
    <row r="276">
      <c r="A276" s="14" t="s">
        <v>1743</v>
      </c>
      <c r="B276" s="14" t="s">
        <v>6281</v>
      </c>
      <c r="C276" s="14" t="s">
        <v>22590</v>
      </c>
      <c r="D276" s="14" t="s">
        <v>595</v>
      </c>
      <c r="E276" s="14" t="s">
        <v>6277</v>
      </c>
      <c r="F276" s="14" t="s">
        <v>1739</v>
      </c>
      <c r="G276" s="16"/>
      <c r="H276" s="15" t="s">
        <v>1123</v>
      </c>
      <c r="I276" s="14" t="s">
        <v>6386</v>
      </c>
      <c r="J276" s="15" t="s">
        <v>2134</v>
      </c>
      <c r="K276" s="15" t="s">
        <v>2135</v>
      </c>
      <c r="L276" s="16"/>
      <c r="M276" s="16"/>
      <c r="N276" s="16"/>
      <c r="O276" s="16"/>
      <c r="P276" s="16"/>
      <c r="Q276" s="16"/>
      <c r="R276" s="16"/>
      <c r="S276" s="16"/>
      <c r="T276" s="16"/>
      <c r="U276" s="16"/>
      <c r="V276" s="16"/>
      <c r="W276" s="16"/>
      <c r="X276" s="16"/>
      <c r="Y276" s="16"/>
    </row>
    <row r="277">
      <c r="A277" s="14" t="s">
        <v>1745</v>
      </c>
      <c r="B277" s="14" t="s">
        <v>6283</v>
      </c>
      <c r="C277" s="14" t="s">
        <v>22591</v>
      </c>
      <c r="D277" s="14" t="s">
        <v>595</v>
      </c>
      <c r="E277" s="14" t="s">
        <v>6277</v>
      </c>
      <c r="F277" s="14" t="s">
        <v>1739</v>
      </c>
      <c r="G277" s="16"/>
      <c r="H277" s="15" t="s">
        <v>1131</v>
      </c>
      <c r="I277" s="14" t="s">
        <v>6389</v>
      </c>
      <c r="J277" s="15" t="s">
        <v>2140</v>
      </c>
      <c r="K277" s="15" t="s">
        <v>2141</v>
      </c>
      <c r="L277" s="16"/>
      <c r="M277" s="16"/>
      <c r="N277" s="16"/>
      <c r="O277" s="16"/>
      <c r="P277" s="16"/>
      <c r="Q277" s="16"/>
      <c r="R277" s="16"/>
      <c r="S277" s="16"/>
      <c r="T277" s="16"/>
      <c r="U277" s="16"/>
      <c r="V277" s="16"/>
      <c r="W277" s="16"/>
      <c r="X277" s="16"/>
      <c r="Y277" s="16"/>
    </row>
    <row r="278">
      <c r="A278" s="14" t="s">
        <v>1747</v>
      </c>
      <c r="B278" s="14" t="s">
        <v>6285</v>
      </c>
      <c r="C278" s="14" t="s">
        <v>10032</v>
      </c>
      <c r="D278" s="14" t="s">
        <v>595</v>
      </c>
      <c r="E278" s="14" t="s">
        <v>6277</v>
      </c>
      <c r="F278" s="14" t="s">
        <v>1739</v>
      </c>
      <c r="G278" s="16"/>
      <c r="H278" s="15" t="s">
        <v>1139</v>
      </c>
      <c r="I278" s="14" t="s">
        <v>6392</v>
      </c>
      <c r="J278" s="15" t="s">
        <v>2145</v>
      </c>
      <c r="K278" s="15" t="s">
        <v>2146</v>
      </c>
      <c r="L278" s="16"/>
      <c r="M278" s="16"/>
      <c r="N278" s="16"/>
      <c r="O278" s="16"/>
      <c r="P278" s="16"/>
      <c r="Q278" s="16"/>
      <c r="R278" s="16"/>
      <c r="S278" s="16"/>
      <c r="T278" s="16"/>
      <c r="U278" s="16"/>
      <c r="V278" s="16"/>
      <c r="W278" s="16"/>
      <c r="X278" s="16"/>
      <c r="Y278" s="16"/>
    </row>
    <row r="279">
      <c r="A279" s="14" t="s">
        <v>1749</v>
      </c>
      <c r="B279" s="14" t="s">
        <v>6287</v>
      </c>
      <c r="C279" s="14" t="s">
        <v>22592</v>
      </c>
      <c r="D279" s="14" t="s">
        <v>595</v>
      </c>
      <c r="E279" s="14" t="s">
        <v>6277</v>
      </c>
      <c r="F279" s="14" t="s">
        <v>1739</v>
      </c>
      <c r="G279" s="16"/>
      <c r="H279" s="15" t="s">
        <v>1161</v>
      </c>
      <c r="I279" s="14" t="s">
        <v>6395</v>
      </c>
      <c r="J279" s="15" t="s">
        <v>2151</v>
      </c>
      <c r="K279" s="15" t="s">
        <v>2152</v>
      </c>
      <c r="L279" s="16"/>
      <c r="M279" s="16"/>
      <c r="N279" s="16"/>
      <c r="O279" s="16"/>
      <c r="P279" s="16"/>
      <c r="Q279" s="16"/>
      <c r="R279" s="16"/>
      <c r="S279" s="16"/>
      <c r="T279" s="16"/>
      <c r="U279" s="16"/>
      <c r="V279" s="16"/>
      <c r="W279" s="16"/>
      <c r="X279" s="16"/>
      <c r="Y279" s="16"/>
    </row>
    <row r="280">
      <c r="A280" s="14" t="s">
        <v>1751</v>
      </c>
      <c r="B280" s="14" t="s">
        <v>6289</v>
      </c>
      <c r="C280" s="14" t="s">
        <v>22593</v>
      </c>
      <c r="D280" s="14" t="s">
        <v>595</v>
      </c>
      <c r="E280" s="14" t="s">
        <v>6277</v>
      </c>
      <c r="F280" s="14" t="s">
        <v>1739</v>
      </c>
      <c r="G280" s="16"/>
      <c r="H280" s="15" t="s">
        <v>1171</v>
      </c>
      <c r="I280" s="14" t="s">
        <v>6398</v>
      </c>
      <c r="J280" s="15" t="s">
        <v>2157</v>
      </c>
      <c r="K280" s="15" t="s">
        <v>2158</v>
      </c>
      <c r="L280" s="16"/>
      <c r="M280" s="16"/>
      <c r="N280" s="16"/>
      <c r="O280" s="16"/>
      <c r="P280" s="16"/>
      <c r="Q280" s="16"/>
      <c r="R280" s="16"/>
      <c r="S280" s="16"/>
      <c r="T280" s="16"/>
      <c r="U280" s="16"/>
      <c r="V280" s="16"/>
      <c r="W280" s="16"/>
      <c r="X280" s="16"/>
      <c r="Y280" s="16"/>
    </row>
    <row r="281">
      <c r="A281" s="14" t="s">
        <v>1753</v>
      </c>
      <c r="B281" s="14" t="s">
        <v>6291</v>
      </c>
      <c r="C281" s="14" t="s">
        <v>22594</v>
      </c>
      <c r="D281" s="14" t="s">
        <v>595</v>
      </c>
      <c r="E281" s="14" t="s">
        <v>6277</v>
      </c>
      <c r="F281" s="14" t="s">
        <v>1739</v>
      </c>
      <c r="G281" s="16"/>
      <c r="H281" s="15" t="s">
        <v>1183</v>
      </c>
      <c r="I281" s="14" t="s">
        <v>6400</v>
      </c>
      <c r="J281" s="15" t="s">
        <v>2163</v>
      </c>
      <c r="K281" s="15" t="s">
        <v>2164</v>
      </c>
      <c r="L281" s="16"/>
      <c r="M281" s="16"/>
      <c r="N281" s="16"/>
      <c r="O281" s="16"/>
      <c r="P281" s="16"/>
      <c r="Q281" s="16"/>
      <c r="R281" s="16"/>
      <c r="S281" s="16"/>
      <c r="T281" s="16"/>
      <c r="U281" s="16"/>
      <c r="V281" s="16"/>
      <c r="W281" s="16"/>
      <c r="X281" s="16"/>
      <c r="Y281" s="16"/>
    </row>
    <row r="282">
      <c r="A282" s="14" t="s">
        <v>1755</v>
      </c>
      <c r="B282" s="14" t="s">
        <v>6293</v>
      </c>
      <c r="C282" s="14" t="s">
        <v>22595</v>
      </c>
      <c r="D282" s="14" t="s">
        <v>595</v>
      </c>
      <c r="E282" s="14" t="s">
        <v>6277</v>
      </c>
      <c r="F282" s="14" t="s">
        <v>1739</v>
      </c>
      <c r="G282" s="16"/>
      <c r="H282" s="15" t="s">
        <v>1190</v>
      </c>
      <c r="I282" s="14" t="s">
        <v>6403</v>
      </c>
      <c r="J282" s="15" t="s">
        <v>2169</v>
      </c>
      <c r="K282" s="15" t="s">
        <v>2170</v>
      </c>
      <c r="L282" s="16"/>
      <c r="M282" s="16"/>
      <c r="N282" s="16"/>
      <c r="O282" s="16"/>
      <c r="P282" s="16"/>
      <c r="Q282" s="16"/>
      <c r="R282" s="16"/>
      <c r="S282" s="16"/>
      <c r="T282" s="16"/>
      <c r="U282" s="16"/>
      <c r="V282" s="16"/>
      <c r="W282" s="16"/>
      <c r="X282" s="16"/>
      <c r="Y282" s="16"/>
    </row>
    <row r="283">
      <c r="A283" s="14" t="s">
        <v>1757</v>
      </c>
      <c r="B283" s="14" t="s">
        <v>6295</v>
      </c>
      <c r="C283" s="14" t="s">
        <v>10042</v>
      </c>
      <c r="D283" s="14" t="s">
        <v>595</v>
      </c>
      <c r="E283" s="14" t="s">
        <v>6277</v>
      </c>
      <c r="F283" s="14" t="s">
        <v>1739</v>
      </c>
      <c r="G283" s="16"/>
      <c r="H283" s="15" t="s">
        <v>1198</v>
      </c>
      <c r="I283" s="14" t="s">
        <v>6405</v>
      </c>
      <c r="J283" s="15" t="s">
        <v>2175</v>
      </c>
      <c r="K283" s="15" t="s">
        <v>2176</v>
      </c>
      <c r="L283" s="16"/>
      <c r="M283" s="16"/>
      <c r="N283" s="16"/>
      <c r="O283" s="16"/>
      <c r="P283" s="16"/>
      <c r="Q283" s="16"/>
      <c r="R283" s="16"/>
      <c r="S283" s="16"/>
      <c r="T283" s="16"/>
      <c r="U283" s="16"/>
      <c r="V283" s="16"/>
      <c r="W283" s="16"/>
      <c r="X283" s="16"/>
      <c r="Y283" s="16"/>
    </row>
    <row r="284">
      <c r="A284" s="14" t="s">
        <v>1759</v>
      </c>
      <c r="B284" s="14" t="s">
        <v>6297</v>
      </c>
      <c r="C284" s="14" t="s">
        <v>10044</v>
      </c>
      <c r="D284" s="14" t="s">
        <v>603</v>
      </c>
      <c r="E284" s="14" t="s">
        <v>6298</v>
      </c>
      <c r="F284" s="14" t="s">
        <v>1761</v>
      </c>
      <c r="G284" s="16"/>
      <c r="H284" s="15" t="s">
        <v>1204</v>
      </c>
      <c r="I284" s="14" t="s">
        <v>6408</v>
      </c>
      <c r="J284" s="15" t="s">
        <v>2181</v>
      </c>
      <c r="K284" s="15" t="s">
        <v>2182</v>
      </c>
      <c r="L284" s="16"/>
      <c r="M284" s="16"/>
      <c r="N284" s="16"/>
      <c r="O284" s="16"/>
      <c r="P284" s="16"/>
      <c r="Q284" s="16"/>
      <c r="R284" s="16"/>
      <c r="S284" s="16"/>
      <c r="T284" s="16"/>
      <c r="U284" s="16"/>
      <c r="V284" s="16"/>
      <c r="W284" s="16"/>
      <c r="X284" s="16"/>
      <c r="Y284" s="16"/>
    </row>
    <row r="285">
      <c r="A285" s="14" t="s">
        <v>1765</v>
      </c>
      <c r="B285" s="14" t="s">
        <v>6300</v>
      </c>
      <c r="C285" s="14" t="s">
        <v>10047</v>
      </c>
      <c r="D285" s="14" t="s">
        <v>611</v>
      </c>
      <c r="E285" s="14" t="s">
        <v>6298</v>
      </c>
      <c r="F285" s="14" t="s">
        <v>1767</v>
      </c>
      <c r="G285" s="16"/>
      <c r="H285" s="15" t="s">
        <v>1212</v>
      </c>
      <c r="I285" s="14" t="s">
        <v>6411</v>
      </c>
      <c r="J285" s="15" t="s">
        <v>2187</v>
      </c>
      <c r="K285" s="15" t="s">
        <v>2188</v>
      </c>
      <c r="L285" s="16"/>
      <c r="M285" s="16"/>
      <c r="N285" s="16"/>
      <c r="O285" s="16"/>
      <c r="P285" s="16"/>
      <c r="Q285" s="16"/>
      <c r="R285" s="16"/>
      <c r="S285" s="16"/>
      <c r="T285" s="16"/>
      <c r="U285" s="16"/>
      <c r="V285" s="16"/>
      <c r="W285" s="16"/>
      <c r="X285" s="16"/>
      <c r="Y285" s="16"/>
    </row>
    <row r="286">
      <c r="A286" s="14" t="s">
        <v>1771</v>
      </c>
      <c r="B286" s="14" t="s">
        <v>6302</v>
      </c>
      <c r="C286" s="14" t="s">
        <v>10050</v>
      </c>
      <c r="D286" s="14" t="s">
        <v>619</v>
      </c>
      <c r="E286" s="14" t="s">
        <v>6303</v>
      </c>
      <c r="F286" s="14" t="s">
        <v>1773</v>
      </c>
      <c r="G286" s="16"/>
      <c r="H286" s="15" t="s">
        <v>1220</v>
      </c>
      <c r="I286" s="14" t="s">
        <v>6413</v>
      </c>
      <c r="J286" s="15" t="s">
        <v>2193</v>
      </c>
      <c r="K286" s="21" t="s">
        <v>2194</v>
      </c>
      <c r="L286" s="16"/>
      <c r="M286" s="16"/>
      <c r="N286" s="16"/>
      <c r="O286" s="16"/>
      <c r="P286" s="16"/>
      <c r="Q286" s="16"/>
      <c r="R286" s="16"/>
      <c r="S286" s="16"/>
      <c r="T286" s="16"/>
      <c r="U286" s="16"/>
      <c r="V286" s="16"/>
      <c r="W286" s="16"/>
      <c r="X286" s="16"/>
      <c r="Y286" s="16"/>
    </row>
    <row r="287">
      <c r="A287" s="14" t="s">
        <v>1777</v>
      </c>
      <c r="B287" s="14" t="s">
        <v>6305</v>
      </c>
      <c r="C287" s="14" t="s">
        <v>10053</v>
      </c>
      <c r="D287" s="14" t="s">
        <v>627</v>
      </c>
      <c r="E287" s="14" t="s">
        <v>6306</v>
      </c>
      <c r="F287" s="14" t="s">
        <v>1779</v>
      </c>
      <c r="G287" s="16"/>
      <c r="H287" s="15" t="s">
        <v>1228</v>
      </c>
      <c r="I287" s="14" t="s">
        <v>6416</v>
      </c>
      <c r="J287" s="15" t="s">
        <v>2199</v>
      </c>
      <c r="K287" s="15" t="s">
        <v>2200</v>
      </c>
      <c r="L287" s="16"/>
      <c r="M287" s="16"/>
      <c r="N287" s="16"/>
      <c r="O287" s="16"/>
      <c r="P287" s="16"/>
      <c r="Q287" s="16"/>
      <c r="R287" s="16"/>
      <c r="S287" s="16"/>
      <c r="T287" s="16"/>
      <c r="U287" s="16"/>
      <c r="V287" s="16"/>
      <c r="W287" s="16"/>
      <c r="X287" s="16"/>
      <c r="Y287" s="16"/>
    </row>
    <row r="288">
      <c r="A288" s="14" t="s">
        <v>1783</v>
      </c>
      <c r="B288" s="14" t="s">
        <v>6308</v>
      </c>
      <c r="C288" s="14" t="s">
        <v>10055</v>
      </c>
      <c r="D288" s="14" t="s">
        <v>639</v>
      </c>
      <c r="E288" s="14" t="s">
        <v>6309</v>
      </c>
      <c r="F288" s="14" t="s">
        <v>1785</v>
      </c>
      <c r="G288" s="16"/>
      <c r="H288" s="15" t="s">
        <v>1236</v>
      </c>
      <c r="I288" s="14" t="s">
        <v>6419</v>
      </c>
      <c r="J288" s="15" t="s">
        <v>2205</v>
      </c>
      <c r="K288" s="15" t="s">
        <v>2206</v>
      </c>
      <c r="L288" s="16"/>
      <c r="M288" s="16"/>
      <c r="N288" s="16"/>
      <c r="O288" s="16"/>
      <c r="P288" s="16"/>
      <c r="Q288" s="16"/>
      <c r="R288" s="16"/>
      <c r="S288" s="16"/>
      <c r="T288" s="16"/>
      <c r="U288" s="16"/>
      <c r="V288" s="16"/>
      <c r="W288" s="16"/>
      <c r="X288" s="16"/>
      <c r="Y288" s="16"/>
    </row>
    <row r="289">
      <c r="A289" s="14" t="s">
        <v>1789</v>
      </c>
      <c r="B289" s="14" t="s">
        <v>6311</v>
      </c>
      <c r="C289" s="14" t="s">
        <v>10058</v>
      </c>
      <c r="D289" s="14" t="s">
        <v>639</v>
      </c>
      <c r="E289" s="14" t="s">
        <v>6309</v>
      </c>
      <c r="F289" s="14" t="s">
        <v>1785</v>
      </c>
      <c r="G289" s="16"/>
      <c r="H289" s="15" t="s">
        <v>1244</v>
      </c>
      <c r="I289" s="14" t="s">
        <v>6421</v>
      </c>
      <c r="J289" s="15" t="s">
        <v>2212</v>
      </c>
      <c r="K289" s="15" t="s">
        <v>2213</v>
      </c>
      <c r="L289" s="16"/>
      <c r="M289" s="16"/>
      <c r="N289" s="16"/>
      <c r="O289" s="16"/>
      <c r="P289" s="16"/>
      <c r="Q289" s="16"/>
      <c r="R289" s="16"/>
      <c r="S289" s="16"/>
      <c r="T289" s="16"/>
      <c r="U289" s="16"/>
      <c r="V289" s="16"/>
      <c r="W289" s="16"/>
      <c r="X289" s="16"/>
      <c r="Y289" s="16"/>
    </row>
    <row r="290">
      <c r="A290" s="14" t="s">
        <v>1791</v>
      </c>
      <c r="B290" s="14" t="s">
        <v>6313</v>
      </c>
      <c r="C290" s="14" t="s">
        <v>10060</v>
      </c>
      <c r="D290" s="14" t="s">
        <v>650</v>
      </c>
      <c r="E290" s="14" t="s">
        <v>6314</v>
      </c>
      <c r="F290" s="14" t="s">
        <v>1793</v>
      </c>
      <c r="G290" s="16"/>
      <c r="H290" s="15" t="s">
        <v>1252</v>
      </c>
      <c r="I290" s="14" t="s">
        <v>6424</v>
      </c>
      <c r="J290" s="15" t="s">
        <v>2218</v>
      </c>
      <c r="K290" s="15" t="s">
        <v>2219</v>
      </c>
      <c r="L290" s="16"/>
      <c r="M290" s="16"/>
      <c r="N290" s="16"/>
      <c r="O290" s="16"/>
      <c r="P290" s="16"/>
      <c r="Q290" s="16"/>
      <c r="R290" s="16"/>
      <c r="S290" s="16"/>
      <c r="T290" s="16"/>
      <c r="U290" s="16"/>
      <c r="V290" s="16"/>
      <c r="W290" s="16"/>
      <c r="X290" s="16"/>
      <c r="Y290" s="16"/>
    </row>
    <row r="291">
      <c r="A291" s="14" t="s">
        <v>1797</v>
      </c>
      <c r="B291" s="14" t="s">
        <v>6316</v>
      </c>
      <c r="C291" s="14" t="s">
        <v>10063</v>
      </c>
      <c r="D291" s="14" t="s">
        <v>650</v>
      </c>
      <c r="E291" s="14" t="s">
        <v>6314</v>
      </c>
      <c r="F291" s="14" t="s">
        <v>1793</v>
      </c>
      <c r="G291" s="16"/>
      <c r="H291" s="15" t="s">
        <v>1262</v>
      </c>
      <c r="I291" s="14" t="s">
        <v>6426</v>
      </c>
      <c r="J291" s="15" t="s">
        <v>2224</v>
      </c>
      <c r="K291" s="15" t="s">
        <v>2225</v>
      </c>
      <c r="L291" s="16"/>
      <c r="M291" s="16"/>
      <c r="N291" s="16"/>
      <c r="O291" s="16"/>
      <c r="P291" s="16"/>
      <c r="Q291" s="16"/>
      <c r="R291" s="16"/>
      <c r="S291" s="16"/>
      <c r="T291" s="16"/>
      <c r="U291" s="16"/>
      <c r="V291" s="16"/>
      <c r="W291" s="16"/>
      <c r="X291" s="16"/>
      <c r="Y291" s="16"/>
    </row>
    <row r="292">
      <c r="A292" s="14" t="s">
        <v>1799</v>
      </c>
      <c r="B292" s="14" t="s">
        <v>6318</v>
      </c>
      <c r="C292" s="14" t="s">
        <v>10065</v>
      </c>
      <c r="D292" s="14" t="s">
        <v>650</v>
      </c>
      <c r="E292" s="14" t="s">
        <v>6314</v>
      </c>
      <c r="F292" s="14" t="s">
        <v>1793</v>
      </c>
      <c r="G292" s="16"/>
      <c r="H292" s="15" t="s">
        <v>1269</v>
      </c>
      <c r="I292" s="14" t="s">
        <v>6429</v>
      </c>
      <c r="J292" s="15" t="s">
        <v>2230</v>
      </c>
      <c r="K292" s="15" t="s">
        <v>2231</v>
      </c>
      <c r="L292" s="16"/>
      <c r="M292" s="16"/>
      <c r="N292" s="16"/>
      <c r="O292" s="16"/>
      <c r="P292" s="16"/>
      <c r="Q292" s="16"/>
      <c r="R292" s="16"/>
      <c r="S292" s="16"/>
      <c r="T292" s="16"/>
      <c r="U292" s="16"/>
      <c r="V292" s="16"/>
      <c r="W292" s="16"/>
      <c r="X292" s="16"/>
      <c r="Y292" s="16"/>
    </row>
    <row r="293">
      <c r="A293" s="14" t="s">
        <v>1801</v>
      </c>
      <c r="B293" s="14" t="s">
        <v>6320</v>
      </c>
      <c r="C293" s="14" t="s">
        <v>10067</v>
      </c>
      <c r="D293" s="14" t="s">
        <v>650</v>
      </c>
      <c r="E293" s="14" t="s">
        <v>6314</v>
      </c>
      <c r="F293" s="14" t="s">
        <v>1793</v>
      </c>
      <c r="G293" s="16"/>
      <c r="H293" s="15" t="s">
        <v>1285</v>
      </c>
      <c r="I293" s="14" t="s">
        <v>6432</v>
      </c>
      <c r="J293" s="15" t="s">
        <v>2236</v>
      </c>
      <c r="K293" s="15" t="s">
        <v>2237</v>
      </c>
      <c r="L293" s="16"/>
      <c r="M293" s="16"/>
      <c r="N293" s="16"/>
      <c r="O293" s="16"/>
      <c r="P293" s="16"/>
      <c r="Q293" s="16"/>
      <c r="R293" s="16"/>
      <c r="S293" s="16"/>
      <c r="T293" s="16"/>
      <c r="U293" s="16"/>
      <c r="V293" s="16"/>
      <c r="W293" s="16"/>
      <c r="X293" s="16"/>
      <c r="Y293" s="16"/>
    </row>
    <row r="294">
      <c r="A294" s="14" t="s">
        <v>1803</v>
      </c>
      <c r="B294" s="14" t="s">
        <v>6322</v>
      </c>
      <c r="C294" s="14" t="s">
        <v>10069</v>
      </c>
      <c r="D294" s="14" t="s">
        <v>660</v>
      </c>
      <c r="E294" s="14" t="s">
        <v>6323</v>
      </c>
      <c r="F294" s="14" t="s">
        <v>1805</v>
      </c>
      <c r="G294" s="16"/>
      <c r="H294" s="15" t="s">
        <v>1291</v>
      </c>
      <c r="I294" s="14" t="s">
        <v>6435</v>
      </c>
      <c r="J294" s="15" t="s">
        <v>2242</v>
      </c>
      <c r="K294" s="15" t="s">
        <v>2243</v>
      </c>
      <c r="L294" s="16"/>
      <c r="M294" s="16"/>
      <c r="N294" s="16"/>
      <c r="O294" s="16"/>
      <c r="P294" s="16"/>
      <c r="Q294" s="16"/>
      <c r="R294" s="16"/>
      <c r="S294" s="16"/>
      <c r="T294" s="16"/>
      <c r="U294" s="16"/>
      <c r="V294" s="16"/>
      <c r="W294" s="16"/>
      <c r="X294" s="16"/>
      <c r="Y294" s="16"/>
    </row>
    <row r="295">
      <c r="A295" s="14" t="s">
        <v>1809</v>
      </c>
      <c r="B295" s="14" t="s">
        <v>6325</v>
      </c>
      <c r="C295" s="14" t="s">
        <v>10072</v>
      </c>
      <c r="D295" s="14" t="s">
        <v>668</v>
      </c>
      <c r="E295" s="14" t="s">
        <v>6323</v>
      </c>
      <c r="F295" s="14" t="s">
        <v>1811</v>
      </c>
      <c r="G295" s="16"/>
      <c r="H295" s="15" t="s">
        <v>2247</v>
      </c>
      <c r="I295" s="14" t="s">
        <v>6438</v>
      </c>
      <c r="J295" s="15" t="s">
        <v>2249</v>
      </c>
      <c r="K295" s="15" t="s">
        <v>2250</v>
      </c>
      <c r="L295" s="16"/>
      <c r="M295" s="16"/>
      <c r="N295" s="16"/>
      <c r="O295" s="16"/>
      <c r="P295" s="16"/>
      <c r="Q295" s="16"/>
      <c r="R295" s="16"/>
      <c r="S295" s="16"/>
      <c r="T295" s="16"/>
      <c r="U295" s="16"/>
      <c r="V295" s="16"/>
      <c r="W295" s="16"/>
      <c r="X295" s="16"/>
      <c r="Y295" s="16"/>
    </row>
    <row r="296">
      <c r="A296" s="14" t="s">
        <v>1815</v>
      </c>
      <c r="B296" s="14" t="s">
        <v>6327</v>
      </c>
      <c r="C296" s="14" t="s">
        <v>10075</v>
      </c>
      <c r="D296" s="14" t="s">
        <v>678</v>
      </c>
      <c r="E296" s="14" t="s">
        <v>6328</v>
      </c>
      <c r="F296" s="14" t="s">
        <v>1817</v>
      </c>
      <c r="G296" s="16"/>
      <c r="H296" s="15" t="s">
        <v>2254</v>
      </c>
      <c r="I296" s="14" t="s">
        <v>6440</v>
      </c>
      <c r="J296" s="15" t="s">
        <v>2256</v>
      </c>
      <c r="K296" s="15" t="s">
        <v>2257</v>
      </c>
      <c r="L296" s="16"/>
      <c r="M296" s="16"/>
      <c r="N296" s="16"/>
      <c r="O296" s="16"/>
      <c r="P296" s="16"/>
      <c r="Q296" s="16"/>
      <c r="R296" s="16"/>
      <c r="S296" s="16"/>
      <c r="T296" s="16"/>
      <c r="U296" s="16"/>
      <c r="V296" s="16"/>
      <c r="W296" s="16"/>
      <c r="X296" s="16"/>
      <c r="Y296" s="16"/>
    </row>
    <row r="297">
      <c r="A297" s="14" t="s">
        <v>1821</v>
      </c>
      <c r="B297" s="14" t="s">
        <v>6330</v>
      </c>
      <c r="C297" s="14" t="s">
        <v>10078</v>
      </c>
      <c r="D297" s="14" t="s">
        <v>686</v>
      </c>
      <c r="E297" s="14" t="s">
        <v>6331</v>
      </c>
      <c r="F297" s="14" t="s">
        <v>1823</v>
      </c>
      <c r="G297" s="16"/>
      <c r="H297" s="15" t="s">
        <v>2261</v>
      </c>
      <c r="I297" s="14" t="s">
        <v>6102</v>
      </c>
      <c r="J297" s="15" t="s">
        <v>2263</v>
      </c>
      <c r="K297" s="15" t="s">
        <v>2264</v>
      </c>
      <c r="L297" s="16"/>
      <c r="M297" s="16"/>
      <c r="N297" s="16"/>
      <c r="O297" s="16"/>
      <c r="P297" s="16"/>
      <c r="Q297" s="16"/>
      <c r="R297" s="16"/>
      <c r="S297" s="16"/>
      <c r="T297" s="16"/>
      <c r="U297" s="16"/>
      <c r="V297" s="16"/>
      <c r="W297" s="16"/>
      <c r="X297" s="16"/>
      <c r="Y297" s="16"/>
    </row>
    <row r="298">
      <c r="A298" s="14" t="s">
        <v>1827</v>
      </c>
      <c r="B298" s="14" t="s">
        <v>6333</v>
      </c>
      <c r="C298" s="14" t="s">
        <v>10081</v>
      </c>
      <c r="D298" s="14" t="s">
        <v>694</v>
      </c>
      <c r="E298" s="14" t="s">
        <v>6334</v>
      </c>
      <c r="F298" s="14" t="s">
        <v>1829</v>
      </c>
      <c r="G298" s="16"/>
      <c r="H298" s="15" t="s">
        <v>2268</v>
      </c>
      <c r="I298" s="14" t="s">
        <v>6446</v>
      </c>
      <c r="J298" s="15" t="s">
        <v>2270</v>
      </c>
      <c r="K298" s="15" t="s">
        <v>2271</v>
      </c>
      <c r="L298" s="16"/>
      <c r="M298" s="16"/>
      <c r="N298" s="16"/>
      <c r="O298" s="16"/>
      <c r="P298" s="16"/>
      <c r="Q298" s="16"/>
      <c r="R298" s="16"/>
      <c r="S298" s="16"/>
      <c r="T298" s="16"/>
      <c r="U298" s="16"/>
      <c r="V298" s="16"/>
      <c r="W298" s="16"/>
      <c r="X298" s="16"/>
      <c r="Y298" s="16"/>
    </row>
    <row r="299">
      <c r="A299" s="14" t="s">
        <v>1833</v>
      </c>
      <c r="B299" s="14" t="s">
        <v>6336</v>
      </c>
      <c r="C299" s="14" t="s">
        <v>10084</v>
      </c>
      <c r="D299" s="14" t="s">
        <v>702</v>
      </c>
      <c r="E299" s="14" t="s">
        <v>6334</v>
      </c>
      <c r="F299" s="14" t="s">
        <v>1835</v>
      </c>
      <c r="G299" s="16"/>
      <c r="H299" s="15" t="s">
        <v>2274</v>
      </c>
      <c r="I299" s="14" t="s">
        <v>6448</v>
      </c>
      <c r="J299" s="15" t="s">
        <v>2276</v>
      </c>
      <c r="K299" s="15" t="s">
        <v>2277</v>
      </c>
      <c r="L299" s="16"/>
      <c r="M299" s="16"/>
      <c r="N299" s="16"/>
      <c r="O299" s="16"/>
      <c r="P299" s="16"/>
      <c r="Q299" s="16"/>
      <c r="R299" s="16"/>
      <c r="S299" s="16"/>
      <c r="T299" s="16"/>
      <c r="U299" s="16"/>
      <c r="V299" s="16"/>
      <c r="W299" s="16"/>
      <c r="X299" s="16"/>
      <c r="Y299" s="16"/>
    </row>
    <row r="300">
      <c r="A300" s="14" t="s">
        <v>1838</v>
      </c>
      <c r="B300" s="14" t="s">
        <v>6338</v>
      </c>
      <c r="C300" s="14" t="s">
        <v>10087</v>
      </c>
      <c r="D300" s="14" t="s">
        <v>710</v>
      </c>
      <c r="E300" s="14" t="s">
        <v>6334</v>
      </c>
      <c r="F300" s="14" t="s">
        <v>1840</v>
      </c>
      <c r="G300" s="16"/>
      <c r="H300" s="15" t="s">
        <v>2281</v>
      </c>
      <c r="I300" s="14" t="s">
        <v>6451</v>
      </c>
      <c r="J300" s="15" t="s">
        <v>2283</v>
      </c>
      <c r="K300" s="15" t="s">
        <v>2284</v>
      </c>
      <c r="L300" s="16"/>
      <c r="M300" s="16"/>
      <c r="N300" s="16"/>
      <c r="O300" s="16"/>
      <c r="P300" s="16"/>
      <c r="Q300" s="16"/>
      <c r="R300" s="16"/>
      <c r="S300" s="16"/>
      <c r="T300" s="16"/>
      <c r="U300" s="16"/>
      <c r="V300" s="16"/>
      <c r="W300" s="16"/>
      <c r="X300" s="16"/>
      <c r="Y300" s="16"/>
    </row>
    <row r="301">
      <c r="A301" s="14" t="s">
        <v>1844</v>
      </c>
      <c r="B301" s="14" t="s">
        <v>6340</v>
      </c>
      <c r="C301" s="14" t="s">
        <v>10090</v>
      </c>
      <c r="D301" s="14" t="s">
        <v>718</v>
      </c>
      <c r="E301" s="14" t="s">
        <v>6341</v>
      </c>
      <c r="F301" s="14" t="s">
        <v>1846</v>
      </c>
      <c r="G301" s="16"/>
      <c r="H301" s="15" t="s">
        <v>2290</v>
      </c>
      <c r="I301" s="14" t="s">
        <v>6454</v>
      </c>
      <c r="J301" s="15" t="s">
        <v>2291</v>
      </c>
      <c r="K301" s="15" t="s">
        <v>2292</v>
      </c>
      <c r="L301" s="16"/>
      <c r="M301" s="16"/>
      <c r="N301" s="16"/>
      <c r="O301" s="16"/>
      <c r="P301" s="16"/>
      <c r="Q301" s="16"/>
      <c r="R301" s="16"/>
      <c r="S301" s="16"/>
      <c r="T301" s="16"/>
      <c r="U301" s="16"/>
      <c r="V301" s="16"/>
      <c r="W301" s="16"/>
      <c r="X301" s="16"/>
      <c r="Y301" s="16"/>
    </row>
    <row r="302">
      <c r="A302" s="14" t="s">
        <v>1850</v>
      </c>
      <c r="B302" s="14" t="s">
        <v>6343</v>
      </c>
      <c r="C302" s="14" t="s">
        <v>10093</v>
      </c>
      <c r="D302" s="14" t="s">
        <v>718</v>
      </c>
      <c r="E302" s="14" t="s">
        <v>6341</v>
      </c>
      <c r="F302" s="14" t="s">
        <v>1852</v>
      </c>
      <c r="G302" s="16"/>
      <c r="H302" s="15" t="s">
        <v>2297</v>
      </c>
      <c r="I302" s="14" t="s">
        <v>6457</v>
      </c>
      <c r="J302" s="15" t="s">
        <v>2299</v>
      </c>
      <c r="K302" s="15" t="s">
        <v>2300</v>
      </c>
      <c r="L302" s="16"/>
      <c r="M302" s="16"/>
      <c r="N302" s="16"/>
      <c r="O302" s="16"/>
      <c r="P302" s="16"/>
      <c r="Q302" s="16"/>
      <c r="R302" s="16"/>
      <c r="S302" s="16"/>
      <c r="T302" s="16"/>
      <c r="U302" s="16"/>
      <c r="V302" s="16"/>
      <c r="W302" s="16"/>
      <c r="X302" s="16"/>
      <c r="Y302" s="16"/>
    </row>
    <row r="303">
      <c r="A303" s="14" t="s">
        <v>1856</v>
      </c>
      <c r="B303" s="14" t="s">
        <v>6345</v>
      </c>
      <c r="C303" s="14" t="s">
        <v>10096</v>
      </c>
      <c r="D303" s="14" t="s">
        <v>735</v>
      </c>
      <c r="E303" s="14" t="s">
        <v>6346</v>
      </c>
      <c r="F303" s="14" t="s">
        <v>1858</v>
      </c>
      <c r="G303" s="16"/>
      <c r="H303" s="15" t="s">
        <v>2305</v>
      </c>
      <c r="I303" s="14" t="s">
        <v>6459</v>
      </c>
      <c r="J303" s="15" t="s">
        <v>2307</v>
      </c>
      <c r="K303" s="15" t="s">
        <v>2308</v>
      </c>
      <c r="L303" s="16"/>
      <c r="M303" s="16"/>
      <c r="N303" s="16"/>
      <c r="O303" s="16"/>
      <c r="P303" s="16"/>
      <c r="Q303" s="16"/>
      <c r="R303" s="16"/>
      <c r="S303" s="16"/>
      <c r="T303" s="16"/>
      <c r="U303" s="16"/>
      <c r="V303" s="16"/>
      <c r="W303" s="16"/>
      <c r="X303" s="16"/>
      <c r="Y303" s="16"/>
    </row>
    <row r="304">
      <c r="A304" s="14" t="s">
        <v>1862</v>
      </c>
      <c r="B304" s="14" t="s">
        <v>6348</v>
      </c>
      <c r="C304" s="14" t="s">
        <v>10099</v>
      </c>
      <c r="D304" s="14" t="s">
        <v>743</v>
      </c>
      <c r="E304" s="14" t="s">
        <v>6346</v>
      </c>
      <c r="F304" s="14" t="s">
        <v>1864</v>
      </c>
      <c r="G304" s="16"/>
      <c r="H304" s="15" t="s">
        <v>2313</v>
      </c>
      <c r="I304" s="14" t="s">
        <v>6462</v>
      </c>
      <c r="J304" s="15" t="s">
        <v>2315</v>
      </c>
      <c r="K304" s="15" t="s">
        <v>2316</v>
      </c>
      <c r="L304" s="16"/>
      <c r="M304" s="16"/>
      <c r="N304" s="16"/>
      <c r="O304" s="16"/>
      <c r="P304" s="16"/>
      <c r="Q304" s="16"/>
      <c r="R304" s="16"/>
      <c r="S304" s="16"/>
      <c r="T304" s="16"/>
      <c r="U304" s="16"/>
      <c r="V304" s="16"/>
      <c r="W304" s="16"/>
      <c r="X304" s="16"/>
      <c r="Y304" s="16"/>
    </row>
    <row r="305">
      <c r="A305" s="14" t="s">
        <v>1868</v>
      </c>
      <c r="B305" s="14" t="s">
        <v>6350</v>
      </c>
      <c r="C305" s="14" t="s">
        <v>10102</v>
      </c>
      <c r="D305" s="14" t="s">
        <v>751</v>
      </c>
      <c r="E305" s="14" t="s">
        <v>6346</v>
      </c>
      <c r="F305" s="14" t="s">
        <v>1870</v>
      </c>
      <c r="G305" s="16"/>
      <c r="H305" s="15" t="s">
        <v>2321</v>
      </c>
      <c r="I305" s="14" t="s">
        <v>6465</v>
      </c>
      <c r="J305" s="15" t="s">
        <v>2323</v>
      </c>
      <c r="K305" s="15" t="s">
        <v>2324</v>
      </c>
      <c r="L305" s="16"/>
      <c r="M305" s="16"/>
      <c r="N305" s="16"/>
      <c r="O305" s="16"/>
      <c r="P305" s="16"/>
      <c r="Q305" s="16"/>
      <c r="R305" s="16"/>
      <c r="S305" s="16"/>
      <c r="T305" s="16"/>
      <c r="U305" s="16"/>
      <c r="V305" s="16"/>
      <c r="W305" s="16"/>
      <c r="X305" s="16"/>
      <c r="Y305" s="16"/>
    </row>
    <row r="306">
      <c r="A306" s="14" t="s">
        <v>1874</v>
      </c>
      <c r="B306" s="14" t="s">
        <v>6352</v>
      </c>
      <c r="C306" s="14" t="s">
        <v>10105</v>
      </c>
      <c r="D306" s="14" t="s">
        <v>759</v>
      </c>
      <c r="E306" s="14" t="s">
        <v>6353</v>
      </c>
      <c r="F306" s="14" t="s">
        <v>1876</v>
      </c>
      <c r="G306" s="16"/>
      <c r="H306" s="15" t="s">
        <v>2329</v>
      </c>
      <c r="I306" s="14" t="s">
        <v>6468</v>
      </c>
      <c r="J306" s="15" t="s">
        <v>2331</v>
      </c>
      <c r="K306" s="15" t="s">
        <v>2332</v>
      </c>
      <c r="L306" s="16"/>
      <c r="M306" s="16"/>
      <c r="N306" s="16"/>
      <c r="O306" s="16"/>
      <c r="P306" s="16"/>
      <c r="Q306" s="16"/>
      <c r="R306" s="16"/>
      <c r="S306" s="16"/>
      <c r="T306" s="16"/>
      <c r="U306" s="16"/>
      <c r="V306" s="16"/>
      <c r="W306" s="16"/>
      <c r="X306" s="16"/>
      <c r="Y306" s="16"/>
    </row>
    <row r="307">
      <c r="A307" s="14" t="s">
        <v>1880</v>
      </c>
      <c r="B307" s="14" t="s">
        <v>6355</v>
      </c>
      <c r="C307" s="14" t="s">
        <v>10108</v>
      </c>
      <c r="D307" s="14" t="s">
        <v>767</v>
      </c>
      <c r="E307" s="14" t="s">
        <v>6356</v>
      </c>
      <c r="F307" s="14" t="s">
        <v>1882</v>
      </c>
      <c r="G307" s="16"/>
      <c r="H307" s="15" t="s">
        <v>2337</v>
      </c>
      <c r="I307" s="14" t="s">
        <v>6105</v>
      </c>
      <c r="J307" s="15" t="s">
        <v>2339</v>
      </c>
      <c r="K307" s="15" t="s">
        <v>2340</v>
      </c>
      <c r="L307" s="16"/>
      <c r="M307" s="16"/>
      <c r="N307" s="16"/>
      <c r="O307" s="16"/>
      <c r="P307" s="16"/>
      <c r="Q307" s="16"/>
      <c r="R307" s="16"/>
      <c r="S307" s="16"/>
      <c r="T307" s="16"/>
      <c r="U307" s="16"/>
      <c r="V307" s="16"/>
      <c r="W307" s="16"/>
      <c r="X307" s="16"/>
      <c r="Y307" s="16"/>
    </row>
    <row r="308">
      <c r="A308" s="14" t="s">
        <v>1886</v>
      </c>
      <c r="B308" s="14" t="s">
        <v>6358</v>
      </c>
      <c r="C308" s="14" t="s">
        <v>10111</v>
      </c>
      <c r="D308" s="14" t="s">
        <v>775</v>
      </c>
      <c r="E308" s="14" t="s">
        <v>6356</v>
      </c>
      <c r="F308" s="14" t="s">
        <v>1888</v>
      </c>
      <c r="G308" s="16"/>
      <c r="H308" s="15" t="s">
        <v>2345</v>
      </c>
      <c r="I308" s="14" t="s">
        <v>6474</v>
      </c>
      <c r="J308" s="15" t="s">
        <v>2347</v>
      </c>
      <c r="K308" s="15" t="s">
        <v>2348</v>
      </c>
      <c r="L308" s="16"/>
      <c r="M308" s="16"/>
      <c r="N308" s="16"/>
      <c r="O308" s="16"/>
      <c r="P308" s="16"/>
      <c r="Q308" s="16"/>
      <c r="R308" s="16"/>
      <c r="S308" s="16"/>
      <c r="T308" s="16"/>
      <c r="U308" s="16"/>
      <c r="V308" s="16"/>
      <c r="W308" s="16"/>
      <c r="X308" s="16"/>
      <c r="Y308" s="16"/>
    </row>
    <row r="309">
      <c r="A309" s="14" t="s">
        <v>1892</v>
      </c>
      <c r="B309" s="14" t="s">
        <v>6360</v>
      </c>
      <c r="C309" s="14" t="s">
        <v>10114</v>
      </c>
      <c r="D309" s="14" t="s">
        <v>783</v>
      </c>
      <c r="E309" s="14" t="s">
        <v>6361</v>
      </c>
      <c r="F309" s="14" t="s">
        <v>1894</v>
      </c>
      <c r="G309" s="16"/>
      <c r="H309" s="15" t="s">
        <v>2353</v>
      </c>
      <c r="I309" s="14" t="s">
        <v>6477</v>
      </c>
      <c r="J309" s="15" t="s">
        <v>2355</v>
      </c>
      <c r="K309" s="15" t="s">
        <v>2356</v>
      </c>
      <c r="L309" s="16"/>
      <c r="M309" s="16"/>
      <c r="N309" s="16"/>
      <c r="O309" s="16"/>
      <c r="P309" s="16"/>
      <c r="Q309" s="16"/>
      <c r="R309" s="16"/>
      <c r="S309" s="16"/>
      <c r="T309" s="16"/>
      <c r="U309" s="16"/>
      <c r="V309" s="16"/>
      <c r="W309" s="16"/>
      <c r="X309" s="16"/>
      <c r="Y309" s="16"/>
    </row>
    <row r="310">
      <c r="A310" s="14" t="s">
        <v>1898</v>
      </c>
      <c r="B310" s="14" t="s">
        <v>6363</v>
      </c>
      <c r="C310" s="14" t="s">
        <v>10117</v>
      </c>
      <c r="D310" s="14" t="s">
        <v>791</v>
      </c>
      <c r="E310" s="14" t="s">
        <v>6364</v>
      </c>
      <c r="F310" s="14" t="s">
        <v>1900</v>
      </c>
      <c r="G310" s="16"/>
      <c r="H310" s="15" t="s">
        <v>2361</v>
      </c>
      <c r="I310" s="14" t="s">
        <v>6480</v>
      </c>
      <c r="J310" s="15" t="s">
        <v>2363</v>
      </c>
      <c r="K310" s="15" t="s">
        <v>2364</v>
      </c>
      <c r="L310" s="16"/>
      <c r="M310" s="16"/>
      <c r="N310" s="16"/>
      <c r="O310" s="16"/>
      <c r="P310" s="16"/>
      <c r="Q310" s="16"/>
      <c r="R310" s="16"/>
      <c r="S310" s="16"/>
      <c r="T310" s="16"/>
      <c r="U310" s="16"/>
      <c r="V310" s="16"/>
      <c r="W310" s="16"/>
      <c r="X310" s="16"/>
      <c r="Y310" s="16"/>
    </row>
    <row r="311">
      <c r="A311" s="14" t="s">
        <v>1904</v>
      </c>
      <c r="B311" s="14" t="s">
        <v>6366</v>
      </c>
      <c r="C311" s="14" t="s">
        <v>10120</v>
      </c>
      <c r="D311" s="14" t="s">
        <v>799</v>
      </c>
      <c r="E311" s="14" t="s">
        <v>6367</v>
      </c>
      <c r="F311" s="14" t="s">
        <v>1906</v>
      </c>
      <c r="G311" s="16"/>
      <c r="H311" s="15" t="s">
        <v>2371</v>
      </c>
      <c r="I311" s="14" t="s">
        <v>6482</v>
      </c>
      <c r="J311" s="15" t="s">
        <v>2372</v>
      </c>
      <c r="K311" s="15" t="s">
        <v>2373</v>
      </c>
      <c r="L311" s="16"/>
      <c r="M311" s="16"/>
      <c r="N311" s="16"/>
      <c r="O311" s="16"/>
      <c r="P311" s="16"/>
      <c r="Q311" s="16"/>
      <c r="R311" s="16"/>
      <c r="S311" s="16"/>
      <c r="T311" s="16"/>
      <c r="U311" s="16"/>
      <c r="V311" s="16"/>
      <c r="W311" s="16"/>
      <c r="X311" s="16"/>
      <c r="Y311" s="16"/>
    </row>
    <row r="312">
      <c r="A312" s="14" t="s">
        <v>1910</v>
      </c>
      <c r="B312" s="14" t="s">
        <v>6369</v>
      </c>
      <c r="C312" s="14" t="s">
        <v>22596</v>
      </c>
      <c r="D312" s="14" t="s">
        <v>811</v>
      </c>
      <c r="E312" s="14" t="s">
        <v>6370</v>
      </c>
      <c r="F312" s="14" t="s">
        <v>1912</v>
      </c>
      <c r="G312" s="16"/>
      <c r="H312" s="15" t="s">
        <v>2378</v>
      </c>
      <c r="I312" s="14" t="s">
        <v>6485</v>
      </c>
      <c r="J312" s="15" t="s">
        <v>2380</v>
      </c>
      <c r="K312" s="15" t="s">
        <v>2381</v>
      </c>
      <c r="L312" s="16"/>
      <c r="M312" s="16"/>
      <c r="N312" s="16"/>
      <c r="O312" s="16"/>
      <c r="P312" s="16"/>
      <c r="Q312" s="16"/>
      <c r="R312" s="16"/>
      <c r="S312" s="16"/>
      <c r="T312" s="16"/>
      <c r="U312" s="16"/>
      <c r="V312" s="16"/>
      <c r="W312" s="16"/>
      <c r="X312" s="16"/>
      <c r="Y312" s="16"/>
    </row>
    <row r="313">
      <c r="A313" s="14" t="s">
        <v>1917</v>
      </c>
      <c r="B313" s="14" t="s">
        <v>6372</v>
      </c>
      <c r="C313" s="14" t="s">
        <v>10126</v>
      </c>
      <c r="D313" s="14" t="s">
        <v>820</v>
      </c>
      <c r="E313" s="14" t="s">
        <v>6370</v>
      </c>
      <c r="F313" s="14" t="s">
        <v>1919</v>
      </c>
      <c r="G313" s="16"/>
      <c r="H313" s="15" t="s">
        <v>2386</v>
      </c>
      <c r="I313" s="14" t="s">
        <v>6487</v>
      </c>
      <c r="J313" s="15" t="s">
        <v>2388</v>
      </c>
      <c r="K313" s="15" t="s">
        <v>2389</v>
      </c>
      <c r="L313" s="16"/>
      <c r="M313" s="16"/>
      <c r="N313" s="16"/>
      <c r="O313" s="16"/>
      <c r="P313" s="16"/>
      <c r="Q313" s="16"/>
      <c r="R313" s="16"/>
      <c r="S313" s="16"/>
      <c r="T313" s="16"/>
      <c r="U313" s="16"/>
      <c r="V313" s="16"/>
      <c r="W313" s="16"/>
      <c r="X313" s="16"/>
      <c r="Y313" s="16"/>
    </row>
    <row r="314">
      <c r="A314" s="14" t="s">
        <v>1923</v>
      </c>
      <c r="B314" s="14" t="s">
        <v>6374</v>
      </c>
      <c r="C314" s="14" t="s">
        <v>10129</v>
      </c>
      <c r="D314" s="14" t="s">
        <v>828</v>
      </c>
      <c r="E314" s="14" t="s">
        <v>6375</v>
      </c>
      <c r="F314" s="14" t="s">
        <v>1925</v>
      </c>
      <c r="G314" s="16"/>
      <c r="H314" s="15" t="s">
        <v>2394</v>
      </c>
      <c r="I314" s="14" t="s">
        <v>6490</v>
      </c>
      <c r="J314" s="15" t="s">
        <v>2396</v>
      </c>
      <c r="K314" s="15" t="s">
        <v>2397</v>
      </c>
      <c r="L314" s="16"/>
      <c r="M314" s="16"/>
      <c r="N314" s="16"/>
      <c r="O314" s="16"/>
      <c r="P314" s="16"/>
      <c r="Q314" s="16"/>
      <c r="R314" s="16"/>
      <c r="S314" s="16"/>
      <c r="T314" s="16"/>
      <c r="U314" s="16"/>
      <c r="V314" s="16"/>
      <c r="W314" s="16"/>
      <c r="X314" s="16"/>
      <c r="Y314" s="16"/>
    </row>
    <row r="315">
      <c r="A315" s="14" t="s">
        <v>1929</v>
      </c>
      <c r="B315" s="14" t="s">
        <v>6377</v>
      </c>
      <c r="C315" s="14" t="s">
        <v>10132</v>
      </c>
      <c r="D315" s="14" t="s">
        <v>836</v>
      </c>
      <c r="E315" s="14" t="s">
        <v>6378</v>
      </c>
      <c r="F315" s="14" t="s">
        <v>1931</v>
      </c>
      <c r="G315" s="16"/>
      <c r="H315" s="15" t="s">
        <v>2402</v>
      </c>
      <c r="I315" s="14" t="s">
        <v>6493</v>
      </c>
      <c r="J315" s="15" t="s">
        <v>2404</v>
      </c>
      <c r="K315" s="15" t="s">
        <v>2405</v>
      </c>
      <c r="L315" s="16"/>
      <c r="M315" s="16"/>
      <c r="N315" s="16"/>
      <c r="O315" s="16"/>
      <c r="P315" s="16"/>
      <c r="Q315" s="16"/>
      <c r="R315" s="16"/>
      <c r="S315" s="16"/>
      <c r="T315" s="16"/>
      <c r="U315" s="16"/>
      <c r="V315" s="16"/>
      <c r="W315" s="16"/>
      <c r="X315" s="16"/>
      <c r="Y315" s="16"/>
    </row>
    <row r="316">
      <c r="A316" s="14" t="s">
        <v>1935</v>
      </c>
      <c r="B316" s="14" t="s">
        <v>6380</v>
      </c>
      <c r="C316" s="14" t="s">
        <v>10135</v>
      </c>
      <c r="D316" s="14" t="s">
        <v>844</v>
      </c>
      <c r="E316" s="14" t="s">
        <v>6381</v>
      </c>
      <c r="F316" s="14" t="s">
        <v>1937</v>
      </c>
      <c r="G316" s="16"/>
      <c r="H316" s="15" t="s">
        <v>2410</v>
      </c>
      <c r="I316" s="14" t="s">
        <v>6496</v>
      </c>
      <c r="J316" s="15" t="s">
        <v>2412</v>
      </c>
      <c r="K316" s="15" t="s">
        <v>2413</v>
      </c>
      <c r="L316" s="16"/>
      <c r="M316" s="16"/>
      <c r="N316" s="16"/>
      <c r="O316" s="16"/>
      <c r="P316" s="16"/>
      <c r="Q316" s="16"/>
      <c r="R316" s="16"/>
      <c r="S316" s="16"/>
      <c r="T316" s="16"/>
      <c r="U316" s="16"/>
      <c r="V316" s="16"/>
      <c r="W316" s="16"/>
      <c r="X316" s="16"/>
      <c r="Y316" s="16"/>
    </row>
    <row r="317">
      <c r="A317" s="14" t="s">
        <v>1941</v>
      </c>
      <c r="B317" s="14" t="s">
        <v>6383</v>
      </c>
      <c r="C317" s="14" t="s">
        <v>10138</v>
      </c>
      <c r="D317" s="14" t="s">
        <v>852</v>
      </c>
      <c r="E317" s="14" t="s">
        <v>6384</v>
      </c>
      <c r="F317" s="14" t="s">
        <v>1943</v>
      </c>
      <c r="G317" s="16"/>
      <c r="H317" s="15" t="s">
        <v>2418</v>
      </c>
      <c r="I317" s="14" t="s">
        <v>6108</v>
      </c>
      <c r="J317" s="15" t="s">
        <v>2420</v>
      </c>
      <c r="K317" s="15" t="s">
        <v>2421</v>
      </c>
      <c r="L317" s="16"/>
      <c r="M317" s="16"/>
      <c r="N317" s="16"/>
      <c r="O317" s="16"/>
      <c r="P317" s="16"/>
      <c r="Q317" s="16"/>
      <c r="R317" s="16"/>
      <c r="S317" s="16"/>
      <c r="T317" s="16"/>
      <c r="U317" s="16"/>
      <c r="V317" s="16"/>
      <c r="W317" s="16"/>
      <c r="X317" s="16"/>
      <c r="Y317" s="16"/>
    </row>
    <row r="318">
      <c r="A318" s="14" t="s">
        <v>1947</v>
      </c>
      <c r="B318" s="14" t="s">
        <v>6386</v>
      </c>
      <c r="C318" s="14" t="s">
        <v>10141</v>
      </c>
      <c r="D318" s="14" t="s">
        <v>860</v>
      </c>
      <c r="E318" s="14" t="s">
        <v>6387</v>
      </c>
      <c r="F318" s="14" t="s">
        <v>1949</v>
      </c>
      <c r="G318" s="16"/>
      <c r="H318" s="15" t="s">
        <v>2427</v>
      </c>
      <c r="I318" s="14" t="s">
        <v>6501</v>
      </c>
      <c r="J318" s="15" t="s">
        <v>2429</v>
      </c>
      <c r="K318" s="15" t="s">
        <v>2430</v>
      </c>
      <c r="L318" s="16"/>
      <c r="M318" s="16"/>
      <c r="N318" s="16"/>
      <c r="O318" s="16"/>
      <c r="P318" s="16"/>
      <c r="Q318" s="16"/>
      <c r="R318" s="16"/>
      <c r="S318" s="16"/>
      <c r="T318" s="16"/>
      <c r="U318" s="16"/>
      <c r="V318" s="16"/>
      <c r="W318" s="16"/>
      <c r="X318" s="16"/>
      <c r="Y318" s="16"/>
    </row>
    <row r="319">
      <c r="A319" s="14" t="s">
        <v>1953</v>
      </c>
      <c r="B319" s="14" t="s">
        <v>6389</v>
      </c>
      <c r="C319" s="14" t="s">
        <v>10144</v>
      </c>
      <c r="D319" s="14" t="s">
        <v>868</v>
      </c>
      <c r="E319" s="14" t="s">
        <v>6390</v>
      </c>
      <c r="F319" s="14" t="s">
        <v>1955</v>
      </c>
      <c r="G319" s="16"/>
      <c r="H319" s="15" t="s">
        <v>2435</v>
      </c>
      <c r="I319" s="14" t="s">
        <v>6504</v>
      </c>
      <c r="J319" s="15" t="s">
        <v>2437</v>
      </c>
      <c r="K319" s="15" t="s">
        <v>2438</v>
      </c>
      <c r="L319" s="16"/>
      <c r="M319" s="16"/>
      <c r="N319" s="16"/>
      <c r="O319" s="16"/>
      <c r="P319" s="16"/>
      <c r="Q319" s="16"/>
      <c r="R319" s="16"/>
      <c r="S319" s="16"/>
      <c r="T319" s="16"/>
      <c r="U319" s="16"/>
      <c r="V319" s="16"/>
      <c r="W319" s="16"/>
      <c r="X319" s="16"/>
      <c r="Y319" s="16"/>
    </row>
    <row r="320">
      <c r="A320" s="14" t="s">
        <v>1960</v>
      </c>
      <c r="B320" s="14" t="s">
        <v>6392</v>
      </c>
      <c r="C320" s="14" t="s">
        <v>10147</v>
      </c>
      <c r="D320" s="14" t="s">
        <v>876</v>
      </c>
      <c r="E320" s="14" t="s">
        <v>6393</v>
      </c>
      <c r="F320" s="14" t="s">
        <v>1962</v>
      </c>
      <c r="G320" s="16"/>
      <c r="H320" s="15" t="s">
        <v>2442</v>
      </c>
      <c r="I320" s="14" t="s">
        <v>6506</v>
      </c>
      <c r="J320" s="15" t="s">
        <v>2444</v>
      </c>
      <c r="K320" s="15" t="s">
        <v>2445</v>
      </c>
      <c r="L320" s="16"/>
      <c r="M320" s="16"/>
      <c r="N320" s="16"/>
      <c r="O320" s="16"/>
      <c r="P320" s="16"/>
      <c r="Q320" s="16"/>
      <c r="R320" s="16"/>
      <c r="S320" s="16"/>
      <c r="T320" s="16"/>
      <c r="U320" s="16"/>
      <c r="V320" s="16"/>
      <c r="W320" s="16"/>
      <c r="X320" s="16"/>
      <c r="Y320" s="16"/>
    </row>
    <row r="321">
      <c r="A321" s="14" t="s">
        <v>1966</v>
      </c>
      <c r="B321" s="14" t="s">
        <v>6395</v>
      </c>
      <c r="C321" s="14" t="s">
        <v>10150</v>
      </c>
      <c r="D321" s="14" t="s">
        <v>884</v>
      </c>
      <c r="E321" s="14" t="s">
        <v>6396</v>
      </c>
      <c r="F321" s="14" t="s">
        <v>1968</v>
      </c>
      <c r="G321" s="16"/>
      <c r="H321" s="15" t="s">
        <v>2452</v>
      </c>
      <c r="I321" s="14" t="s">
        <v>6509</v>
      </c>
      <c r="J321" s="15" t="s">
        <v>2453</v>
      </c>
      <c r="K321" s="15" t="s">
        <v>2454</v>
      </c>
      <c r="L321" s="16"/>
      <c r="M321" s="16"/>
      <c r="N321" s="16"/>
      <c r="O321" s="16"/>
      <c r="P321" s="16"/>
      <c r="Q321" s="16"/>
      <c r="R321" s="16"/>
      <c r="S321" s="16"/>
      <c r="T321" s="16"/>
      <c r="U321" s="16"/>
      <c r="V321" s="16"/>
      <c r="W321" s="16"/>
      <c r="X321" s="16"/>
      <c r="Y321" s="16"/>
    </row>
    <row r="322">
      <c r="A322" s="14" t="s">
        <v>1972</v>
      </c>
      <c r="B322" s="14" t="s">
        <v>6398</v>
      </c>
      <c r="C322" s="14" t="s">
        <v>10153</v>
      </c>
      <c r="D322" s="16"/>
      <c r="E322" s="16"/>
      <c r="F322" s="16"/>
      <c r="G322" s="16"/>
      <c r="H322" s="15" t="s">
        <v>2459</v>
      </c>
      <c r="I322" s="14" t="s">
        <v>6512</v>
      </c>
      <c r="J322" s="15" t="s">
        <v>2461</v>
      </c>
      <c r="K322" s="15" t="s">
        <v>2462</v>
      </c>
      <c r="L322" s="16"/>
      <c r="M322" s="16"/>
      <c r="N322" s="16"/>
      <c r="O322" s="16"/>
      <c r="P322" s="16"/>
      <c r="Q322" s="16"/>
      <c r="R322" s="16"/>
      <c r="S322" s="16"/>
      <c r="T322" s="16"/>
      <c r="U322" s="16"/>
      <c r="V322" s="16"/>
      <c r="W322" s="16"/>
      <c r="X322" s="16"/>
      <c r="Y322" s="16"/>
    </row>
    <row r="323">
      <c r="A323" s="14" t="s">
        <v>1974</v>
      </c>
      <c r="B323" s="14" t="s">
        <v>6400</v>
      </c>
      <c r="C323" s="14" t="s">
        <v>22597</v>
      </c>
      <c r="D323" s="14" t="s">
        <v>892</v>
      </c>
      <c r="E323" s="14" t="s">
        <v>6401</v>
      </c>
      <c r="F323" s="14" t="s">
        <v>1976</v>
      </c>
      <c r="G323" s="16"/>
      <c r="H323" s="15" t="s">
        <v>2467</v>
      </c>
      <c r="I323" s="14" t="s">
        <v>6514</v>
      </c>
      <c r="J323" s="15" t="s">
        <v>2469</v>
      </c>
      <c r="K323" s="15" t="s">
        <v>2470</v>
      </c>
      <c r="L323" s="16"/>
      <c r="M323" s="16"/>
      <c r="N323" s="16"/>
      <c r="O323" s="16"/>
      <c r="P323" s="16"/>
      <c r="Q323" s="16"/>
      <c r="R323" s="16"/>
      <c r="S323" s="16"/>
      <c r="T323" s="16"/>
      <c r="U323" s="16"/>
      <c r="V323" s="16"/>
      <c r="W323" s="16"/>
      <c r="X323" s="16"/>
      <c r="Y323" s="16"/>
    </row>
    <row r="324">
      <c r="A324" s="14" t="s">
        <v>1980</v>
      </c>
      <c r="B324" s="14" t="s">
        <v>6403</v>
      </c>
      <c r="C324" s="14" t="s">
        <v>22598</v>
      </c>
      <c r="D324" s="16"/>
      <c r="E324" s="16"/>
      <c r="F324" s="16"/>
      <c r="G324" s="16"/>
      <c r="H324" s="15" t="s">
        <v>2475</v>
      </c>
      <c r="I324" s="14" t="s">
        <v>6517</v>
      </c>
      <c r="J324" s="15" t="s">
        <v>2477</v>
      </c>
      <c r="K324" s="15" t="s">
        <v>2478</v>
      </c>
      <c r="L324" s="16"/>
      <c r="M324" s="16"/>
      <c r="N324" s="16"/>
      <c r="O324" s="16"/>
      <c r="P324" s="16"/>
      <c r="Q324" s="16"/>
      <c r="R324" s="16"/>
      <c r="S324" s="16"/>
      <c r="T324" s="16"/>
      <c r="U324" s="16"/>
      <c r="V324" s="16"/>
      <c r="W324" s="16"/>
      <c r="X324" s="16"/>
      <c r="Y324" s="16"/>
    </row>
    <row r="325">
      <c r="A325" s="14" t="s">
        <v>1982</v>
      </c>
      <c r="B325" s="14" t="s">
        <v>6405</v>
      </c>
      <c r="C325" s="14" t="s">
        <v>10162</v>
      </c>
      <c r="D325" s="14" t="s">
        <v>901</v>
      </c>
      <c r="E325" s="14" t="s">
        <v>6406</v>
      </c>
      <c r="F325" s="14" t="s">
        <v>1984</v>
      </c>
      <c r="G325" s="16"/>
      <c r="H325" s="15" t="s">
        <v>2483</v>
      </c>
      <c r="I325" s="14" t="s">
        <v>6520</v>
      </c>
      <c r="J325" s="15" t="s">
        <v>2485</v>
      </c>
      <c r="K325" s="15" t="s">
        <v>2486</v>
      </c>
      <c r="L325" s="16"/>
      <c r="M325" s="16"/>
      <c r="N325" s="16"/>
      <c r="O325" s="16"/>
      <c r="P325" s="16"/>
      <c r="Q325" s="16"/>
      <c r="R325" s="16"/>
      <c r="S325" s="16"/>
      <c r="T325" s="16"/>
      <c r="U325" s="16"/>
      <c r="V325" s="16"/>
      <c r="W325" s="16"/>
      <c r="X325" s="16"/>
      <c r="Y325" s="16"/>
    </row>
    <row r="326">
      <c r="A326" s="14" t="s">
        <v>1988</v>
      </c>
      <c r="B326" s="14" t="s">
        <v>6408</v>
      </c>
      <c r="C326" s="14" t="s">
        <v>10165</v>
      </c>
      <c r="D326" s="14" t="s">
        <v>909</v>
      </c>
      <c r="E326" s="14" t="s">
        <v>6409</v>
      </c>
      <c r="F326" s="14" t="s">
        <v>1990</v>
      </c>
      <c r="G326" s="16"/>
      <c r="H326" s="15" t="s">
        <v>2491</v>
      </c>
      <c r="I326" s="14" t="s">
        <v>6522</v>
      </c>
      <c r="J326" s="15" t="s">
        <v>2493</v>
      </c>
      <c r="K326" s="15" t="s">
        <v>2494</v>
      </c>
      <c r="L326" s="16"/>
      <c r="M326" s="16"/>
      <c r="N326" s="16"/>
      <c r="O326" s="16"/>
      <c r="P326" s="16"/>
      <c r="Q326" s="16"/>
      <c r="R326" s="16"/>
      <c r="S326" s="16"/>
      <c r="T326" s="16"/>
      <c r="U326" s="16"/>
      <c r="V326" s="16"/>
      <c r="W326" s="16"/>
      <c r="X326" s="16"/>
      <c r="Y326" s="16"/>
    </row>
    <row r="327">
      <c r="A327" s="14" t="s">
        <v>1993</v>
      </c>
      <c r="B327" s="14" t="s">
        <v>6411</v>
      </c>
      <c r="C327" s="14" t="s">
        <v>10168</v>
      </c>
      <c r="D327" s="16"/>
      <c r="E327" s="16"/>
      <c r="F327" s="16"/>
      <c r="G327" s="16"/>
      <c r="H327" s="15" t="s">
        <v>2502</v>
      </c>
      <c r="I327" s="14" t="s">
        <v>6111</v>
      </c>
      <c r="J327" s="15" t="s">
        <v>2504</v>
      </c>
      <c r="K327" s="15" t="s">
        <v>2505</v>
      </c>
      <c r="L327" s="16"/>
      <c r="M327" s="16"/>
      <c r="N327" s="16"/>
      <c r="O327" s="16"/>
      <c r="P327" s="16"/>
      <c r="Q327" s="16"/>
      <c r="R327" s="16"/>
      <c r="S327" s="16"/>
      <c r="T327" s="16"/>
      <c r="U327" s="16"/>
      <c r="V327" s="16"/>
      <c r="W327" s="16"/>
      <c r="X327" s="16"/>
      <c r="Y327" s="16"/>
    </row>
    <row r="328">
      <c r="A328" s="14" t="s">
        <v>1995</v>
      </c>
      <c r="B328" s="14" t="s">
        <v>6413</v>
      </c>
      <c r="C328" s="14" t="s">
        <v>10171</v>
      </c>
      <c r="D328" s="14" t="s">
        <v>917</v>
      </c>
      <c r="E328" s="14" t="s">
        <v>6414</v>
      </c>
      <c r="F328" s="14" t="s">
        <v>1997</v>
      </c>
      <c r="G328" s="16"/>
      <c r="H328" s="15" t="s">
        <v>2510</v>
      </c>
      <c r="I328" s="14" t="s">
        <v>6527</v>
      </c>
      <c r="J328" s="15" t="s">
        <v>2512</v>
      </c>
      <c r="K328" s="15" t="s">
        <v>2513</v>
      </c>
      <c r="L328" s="16"/>
      <c r="M328" s="16"/>
      <c r="N328" s="16"/>
      <c r="O328" s="16"/>
      <c r="P328" s="16"/>
      <c r="Q328" s="16"/>
      <c r="R328" s="16"/>
      <c r="S328" s="16"/>
      <c r="T328" s="16"/>
      <c r="U328" s="16"/>
      <c r="V328" s="16"/>
      <c r="W328" s="16"/>
      <c r="X328" s="16"/>
      <c r="Y328" s="16"/>
    </row>
    <row r="329">
      <c r="A329" s="14" t="s">
        <v>2001</v>
      </c>
      <c r="B329" s="14" t="s">
        <v>6416</v>
      </c>
      <c r="C329" s="14" t="s">
        <v>10174</v>
      </c>
      <c r="D329" s="14" t="s">
        <v>925</v>
      </c>
      <c r="E329" s="14" t="s">
        <v>6417</v>
      </c>
      <c r="F329" s="14" t="s">
        <v>2003</v>
      </c>
      <c r="G329" s="16"/>
      <c r="H329" s="15" t="s">
        <v>19</v>
      </c>
      <c r="I329" s="14" t="s">
        <v>6628</v>
      </c>
      <c r="J329" s="15" t="s">
        <v>2519</v>
      </c>
      <c r="K329" s="15" t="s">
        <v>2520</v>
      </c>
      <c r="L329" s="16"/>
      <c r="M329" s="16"/>
      <c r="N329" s="16"/>
      <c r="O329" s="16"/>
      <c r="P329" s="16"/>
      <c r="Q329" s="16"/>
      <c r="R329" s="16"/>
      <c r="S329" s="16"/>
      <c r="T329" s="16"/>
      <c r="U329" s="16"/>
      <c r="V329" s="16"/>
      <c r="W329" s="16"/>
      <c r="X329" s="16"/>
      <c r="Y329" s="16"/>
    </row>
    <row r="330">
      <c r="A330" s="14" t="s">
        <v>2007</v>
      </c>
      <c r="B330" s="14" t="s">
        <v>6419</v>
      </c>
      <c r="C330" s="14" t="s">
        <v>10177</v>
      </c>
      <c r="D330" s="16"/>
      <c r="E330" s="16"/>
      <c r="F330" s="16"/>
      <c r="G330" s="16"/>
      <c r="H330" s="15" t="s">
        <v>28</v>
      </c>
      <c r="I330" s="14" t="s">
        <v>6631</v>
      </c>
      <c r="J330" s="15" t="s">
        <v>2526</v>
      </c>
      <c r="K330" s="15" t="s">
        <v>2527</v>
      </c>
      <c r="L330" s="16"/>
      <c r="M330" s="16"/>
      <c r="N330" s="16"/>
      <c r="O330" s="16"/>
      <c r="P330" s="16"/>
      <c r="Q330" s="16"/>
      <c r="R330" s="16"/>
      <c r="S330" s="16"/>
      <c r="T330" s="16"/>
      <c r="U330" s="16"/>
      <c r="V330" s="16"/>
      <c r="W330" s="16"/>
      <c r="X330" s="16"/>
      <c r="Y330" s="16"/>
    </row>
    <row r="331">
      <c r="A331" s="14" t="s">
        <v>2009</v>
      </c>
      <c r="B331" s="14" t="s">
        <v>6421</v>
      </c>
      <c r="C331" s="14" t="s">
        <v>10180</v>
      </c>
      <c r="D331" s="14" t="s">
        <v>933</v>
      </c>
      <c r="E331" s="14" t="s">
        <v>6422</v>
      </c>
      <c r="F331" s="14" t="s">
        <v>2011</v>
      </c>
      <c r="G331" s="16"/>
      <c r="H331" s="15" t="s">
        <v>36</v>
      </c>
      <c r="I331" s="14" t="s">
        <v>6634</v>
      </c>
      <c r="J331" s="15" t="s">
        <v>2532</v>
      </c>
      <c r="K331" s="15" t="s">
        <v>2533</v>
      </c>
      <c r="L331" s="16"/>
      <c r="M331" s="16"/>
      <c r="N331" s="16"/>
      <c r="O331" s="16"/>
      <c r="P331" s="16"/>
      <c r="Q331" s="16"/>
      <c r="R331" s="16"/>
      <c r="S331" s="16"/>
      <c r="T331" s="16"/>
      <c r="U331" s="16"/>
      <c r="V331" s="16"/>
      <c r="W331" s="16"/>
      <c r="X331" s="16"/>
      <c r="Y331" s="16"/>
    </row>
    <row r="332">
      <c r="A332" s="14" t="s">
        <v>2015</v>
      </c>
      <c r="B332" s="14" t="s">
        <v>6424</v>
      </c>
      <c r="C332" s="14" t="s">
        <v>22599</v>
      </c>
      <c r="D332" s="14" t="s">
        <v>945</v>
      </c>
      <c r="E332" s="14" t="s">
        <v>6422</v>
      </c>
      <c r="F332" s="14" t="s">
        <v>2017</v>
      </c>
      <c r="G332" s="16"/>
      <c r="H332" s="15" t="s">
        <v>46</v>
      </c>
      <c r="I332" s="14" t="s">
        <v>6637</v>
      </c>
      <c r="J332" s="15" t="s">
        <v>2538</v>
      </c>
      <c r="K332" s="15" t="s">
        <v>2539</v>
      </c>
      <c r="L332" s="16"/>
      <c r="M332" s="16"/>
      <c r="N332" s="16"/>
      <c r="O332" s="16"/>
      <c r="P332" s="16"/>
      <c r="Q332" s="16"/>
      <c r="R332" s="16"/>
      <c r="S332" s="16"/>
      <c r="T332" s="16"/>
      <c r="U332" s="16"/>
      <c r="V332" s="16"/>
      <c r="W332" s="16"/>
      <c r="X332" s="16"/>
      <c r="Y332" s="16"/>
    </row>
    <row r="333">
      <c r="A333" s="14" t="s">
        <v>2021</v>
      </c>
      <c r="B333" s="14" t="s">
        <v>6426</v>
      </c>
      <c r="C333" s="14" t="s">
        <v>10186</v>
      </c>
      <c r="D333" s="14" t="s">
        <v>953</v>
      </c>
      <c r="E333" s="14" t="s">
        <v>6427</v>
      </c>
      <c r="F333" s="14" t="s">
        <v>2023</v>
      </c>
      <c r="G333" s="16"/>
      <c r="H333" s="15" t="s">
        <v>55</v>
      </c>
      <c r="I333" s="14" t="s">
        <v>6640</v>
      </c>
      <c r="J333" s="15" t="s">
        <v>2544</v>
      </c>
      <c r="K333" s="15" t="s">
        <v>2545</v>
      </c>
      <c r="L333" s="16"/>
      <c r="M333" s="16"/>
      <c r="N333" s="16"/>
      <c r="O333" s="16"/>
      <c r="P333" s="16"/>
      <c r="Q333" s="16"/>
      <c r="R333" s="16"/>
      <c r="S333" s="16"/>
      <c r="T333" s="16"/>
      <c r="U333" s="16"/>
      <c r="V333" s="16"/>
      <c r="W333" s="16"/>
      <c r="X333" s="16"/>
      <c r="Y333" s="16"/>
    </row>
    <row r="334">
      <c r="A334" s="14" t="s">
        <v>2027</v>
      </c>
      <c r="B334" s="14" t="s">
        <v>6429</v>
      </c>
      <c r="C334" s="14" t="s">
        <v>10189</v>
      </c>
      <c r="D334" s="14" t="s">
        <v>961</v>
      </c>
      <c r="E334" s="14" t="s">
        <v>6430</v>
      </c>
      <c r="F334" s="14" t="s">
        <v>2029</v>
      </c>
      <c r="G334" s="16"/>
      <c r="H334" s="15" t="s">
        <v>63</v>
      </c>
      <c r="I334" s="14" t="s">
        <v>6643</v>
      </c>
      <c r="J334" s="15" t="s">
        <v>2550</v>
      </c>
      <c r="K334" s="15" t="s">
        <v>2551</v>
      </c>
      <c r="L334" s="16"/>
      <c r="M334" s="16"/>
      <c r="N334" s="16"/>
      <c r="O334" s="16"/>
      <c r="P334" s="16"/>
      <c r="Q334" s="16"/>
      <c r="R334" s="16"/>
      <c r="S334" s="16"/>
      <c r="T334" s="16"/>
      <c r="U334" s="16"/>
      <c r="V334" s="16"/>
      <c r="W334" s="16"/>
      <c r="X334" s="16"/>
      <c r="Y334" s="16"/>
    </row>
    <row r="335">
      <c r="A335" s="14" t="s">
        <v>2033</v>
      </c>
      <c r="B335" s="14" t="s">
        <v>6432</v>
      </c>
      <c r="C335" s="14" t="s">
        <v>10192</v>
      </c>
      <c r="D335" s="14" t="s">
        <v>969</v>
      </c>
      <c r="E335" s="14" t="s">
        <v>6433</v>
      </c>
      <c r="F335" s="14" t="s">
        <v>2035</v>
      </c>
      <c r="G335" s="16"/>
      <c r="H335" s="15" t="s">
        <v>71</v>
      </c>
      <c r="I335" s="14" t="s">
        <v>6646</v>
      </c>
      <c r="J335" s="15" t="s">
        <v>2556</v>
      </c>
      <c r="K335" s="15" t="s">
        <v>2557</v>
      </c>
      <c r="L335" s="16"/>
      <c r="M335" s="16"/>
      <c r="N335" s="16"/>
      <c r="O335" s="16"/>
      <c r="P335" s="16"/>
      <c r="Q335" s="16"/>
      <c r="R335" s="16"/>
      <c r="S335" s="16"/>
      <c r="T335" s="16"/>
      <c r="U335" s="16"/>
      <c r="V335" s="16"/>
      <c r="W335" s="16"/>
      <c r="X335" s="16"/>
      <c r="Y335" s="16"/>
    </row>
    <row r="336">
      <c r="A336" s="14" t="s">
        <v>2039</v>
      </c>
      <c r="B336" s="14" t="s">
        <v>6435</v>
      </c>
      <c r="C336" s="14" t="s">
        <v>10195</v>
      </c>
      <c r="D336" s="14" t="s">
        <v>977</v>
      </c>
      <c r="E336" s="14" t="s">
        <v>6436</v>
      </c>
      <c r="F336" s="14" t="s">
        <v>2041</v>
      </c>
      <c r="G336" s="16"/>
      <c r="H336" s="15" t="s">
        <v>79</v>
      </c>
      <c r="I336" s="14" t="s">
        <v>6649</v>
      </c>
      <c r="J336" s="15" t="s">
        <v>2562</v>
      </c>
      <c r="K336" s="15" t="s">
        <v>2563</v>
      </c>
      <c r="L336" s="16"/>
      <c r="M336" s="16"/>
      <c r="N336" s="16"/>
      <c r="O336" s="16"/>
      <c r="P336" s="16"/>
      <c r="Q336" s="16"/>
      <c r="R336" s="16"/>
      <c r="S336" s="16"/>
      <c r="T336" s="16"/>
      <c r="U336" s="16"/>
      <c r="V336" s="16"/>
      <c r="W336" s="16"/>
      <c r="X336" s="16"/>
      <c r="Y336" s="16"/>
    </row>
    <row r="337">
      <c r="A337" s="14" t="s">
        <v>2044</v>
      </c>
      <c r="B337" s="14" t="s">
        <v>6438</v>
      </c>
      <c r="C337" s="14" t="s">
        <v>10198</v>
      </c>
      <c r="D337" s="14" t="s">
        <v>986</v>
      </c>
      <c r="E337" s="14" t="s">
        <v>6436</v>
      </c>
      <c r="F337" s="14" t="s">
        <v>2046</v>
      </c>
      <c r="G337" s="16"/>
      <c r="H337" s="15" t="s">
        <v>87</v>
      </c>
      <c r="I337" s="14" t="s">
        <v>6652</v>
      </c>
      <c r="J337" s="15" t="s">
        <v>2568</v>
      </c>
      <c r="K337" s="15" t="s">
        <v>2569</v>
      </c>
      <c r="L337" s="16"/>
      <c r="M337" s="16"/>
      <c r="N337" s="16"/>
      <c r="O337" s="16"/>
      <c r="P337" s="16"/>
      <c r="Q337" s="16"/>
      <c r="R337" s="16"/>
      <c r="S337" s="16"/>
      <c r="T337" s="16"/>
      <c r="U337" s="16"/>
      <c r="V337" s="16"/>
      <c r="W337" s="16"/>
      <c r="X337" s="16"/>
      <c r="Y337" s="16"/>
    </row>
    <row r="338">
      <c r="A338" s="14" t="s">
        <v>2049</v>
      </c>
      <c r="B338" s="14" t="s">
        <v>6440</v>
      </c>
      <c r="C338" s="14" t="s">
        <v>10200</v>
      </c>
      <c r="D338" s="14" t="s">
        <v>994</v>
      </c>
      <c r="E338" s="14" t="s">
        <v>6441</v>
      </c>
      <c r="F338" s="14" t="s">
        <v>2051</v>
      </c>
      <c r="G338" s="16"/>
      <c r="H338" s="15" t="s">
        <v>95</v>
      </c>
      <c r="I338" s="14" t="s">
        <v>6628</v>
      </c>
      <c r="J338" s="15" t="s">
        <v>2574</v>
      </c>
      <c r="K338" s="15" t="s">
        <v>2575</v>
      </c>
      <c r="L338" s="16"/>
      <c r="M338" s="16"/>
      <c r="N338" s="16"/>
      <c r="O338" s="16"/>
      <c r="P338" s="16"/>
      <c r="Q338" s="16"/>
      <c r="R338" s="16"/>
      <c r="S338" s="16"/>
      <c r="T338" s="16"/>
      <c r="U338" s="16"/>
      <c r="V338" s="16"/>
      <c r="W338" s="16"/>
      <c r="X338" s="16"/>
      <c r="Y338" s="16"/>
    </row>
    <row r="339">
      <c r="A339" s="14" t="s">
        <v>2055</v>
      </c>
      <c r="B339" s="14" t="s">
        <v>6443</v>
      </c>
      <c r="C339" s="14" t="s">
        <v>10203</v>
      </c>
      <c r="D339" s="14" t="s">
        <v>1002</v>
      </c>
      <c r="E339" s="14" t="s">
        <v>6444</v>
      </c>
      <c r="F339" s="14" t="s">
        <v>2057</v>
      </c>
      <c r="G339" s="16"/>
      <c r="H339" s="15" t="s">
        <v>103</v>
      </c>
      <c r="I339" s="14" t="s">
        <v>6658</v>
      </c>
      <c r="J339" s="15" t="s">
        <v>2580</v>
      </c>
      <c r="K339" s="15" t="s">
        <v>2581</v>
      </c>
      <c r="L339" s="16"/>
      <c r="M339" s="16"/>
      <c r="N339" s="16"/>
      <c r="O339" s="16"/>
      <c r="P339" s="16"/>
      <c r="Q339" s="16"/>
      <c r="R339" s="16"/>
      <c r="S339" s="16"/>
      <c r="T339" s="16"/>
      <c r="U339" s="16"/>
      <c r="V339" s="16"/>
      <c r="W339" s="16"/>
      <c r="X339" s="16"/>
      <c r="Y339" s="16"/>
    </row>
    <row r="340">
      <c r="A340" s="14" t="s">
        <v>2061</v>
      </c>
      <c r="B340" s="14" t="s">
        <v>6446</v>
      </c>
      <c r="C340" s="14" t="s">
        <v>10206</v>
      </c>
      <c r="D340" s="14" t="s">
        <v>1010</v>
      </c>
      <c r="E340" s="14" t="s">
        <v>6444</v>
      </c>
      <c r="F340" s="14" t="s">
        <v>2063</v>
      </c>
      <c r="G340" s="16"/>
      <c r="H340" s="15" t="s">
        <v>111</v>
      </c>
      <c r="I340" s="14" t="s">
        <v>6661</v>
      </c>
      <c r="J340" s="15" t="s">
        <v>2586</v>
      </c>
      <c r="K340" s="15" t="s">
        <v>2587</v>
      </c>
      <c r="L340" s="16"/>
      <c r="M340" s="16"/>
      <c r="N340" s="16"/>
      <c r="O340" s="16"/>
      <c r="P340" s="16"/>
      <c r="Q340" s="16"/>
      <c r="R340" s="16"/>
      <c r="S340" s="16"/>
      <c r="T340" s="16"/>
      <c r="U340" s="16"/>
      <c r="V340" s="16"/>
      <c r="W340" s="16"/>
      <c r="X340" s="16"/>
      <c r="Y340" s="16"/>
    </row>
    <row r="341">
      <c r="A341" s="14" t="s">
        <v>2067</v>
      </c>
      <c r="B341" s="14" t="s">
        <v>6448</v>
      </c>
      <c r="C341" s="14" t="s">
        <v>10209</v>
      </c>
      <c r="D341" s="14" t="s">
        <v>1036</v>
      </c>
      <c r="E341" s="14" t="s">
        <v>6449</v>
      </c>
      <c r="F341" s="14" t="s">
        <v>2069</v>
      </c>
      <c r="G341" s="16"/>
      <c r="H341" s="15" t="s">
        <v>119</v>
      </c>
      <c r="I341" s="14" t="s">
        <v>6664</v>
      </c>
      <c r="J341" s="15" t="s">
        <v>2592</v>
      </c>
      <c r="K341" s="15" t="s">
        <v>2593</v>
      </c>
      <c r="L341" s="16"/>
      <c r="M341" s="16"/>
      <c r="N341" s="16"/>
      <c r="O341" s="16"/>
      <c r="P341" s="16"/>
      <c r="Q341" s="16"/>
      <c r="R341" s="16"/>
      <c r="S341" s="16"/>
      <c r="T341" s="16"/>
      <c r="U341" s="16"/>
      <c r="V341" s="16"/>
      <c r="W341" s="16"/>
      <c r="X341" s="16"/>
      <c r="Y341" s="16"/>
    </row>
    <row r="342">
      <c r="A342" s="14" t="s">
        <v>2073</v>
      </c>
      <c r="B342" s="14" t="s">
        <v>6451</v>
      </c>
      <c r="C342" s="14" t="s">
        <v>10212</v>
      </c>
      <c r="D342" s="14" t="s">
        <v>1028</v>
      </c>
      <c r="E342" s="14" t="s">
        <v>6452</v>
      </c>
      <c r="F342" s="14" t="s">
        <v>2075</v>
      </c>
      <c r="G342" s="16"/>
      <c r="H342" s="15" t="s">
        <v>129</v>
      </c>
      <c r="I342" s="14" t="s">
        <v>6667</v>
      </c>
      <c r="J342" s="15" t="s">
        <v>2598</v>
      </c>
      <c r="K342" s="15" t="s">
        <v>2599</v>
      </c>
      <c r="L342" s="16"/>
      <c r="M342" s="16"/>
      <c r="N342" s="16"/>
      <c r="O342" s="16"/>
      <c r="P342" s="16"/>
      <c r="Q342" s="16"/>
      <c r="R342" s="16"/>
      <c r="S342" s="16"/>
      <c r="T342" s="16"/>
      <c r="U342" s="16"/>
      <c r="V342" s="16"/>
      <c r="W342" s="16"/>
      <c r="X342" s="16"/>
      <c r="Y342" s="16"/>
    </row>
    <row r="343">
      <c r="A343" s="14" t="s">
        <v>2079</v>
      </c>
      <c r="B343" s="14" t="s">
        <v>6454</v>
      </c>
      <c r="C343" s="14" t="s">
        <v>10215</v>
      </c>
      <c r="D343" s="14" t="s">
        <v>1044</v>
      </c>
      <c r="E343" s="14" t="s">
        <v>6455</v>
      </c>
      <c r="F343" s="14" t="s">
        <v>2081</v>
      </c>
      <c r="G343" s="16"/>
      <c r="H343" s="15" t="s">
        <v>138</v>
      </c>
      <c r="I343" s="14" t="s">
        <v>6669</v>
      </c>
      <c r="J343" s="15" t="s">
        <v>2604</v>
      </c>
      <c r="K343" s="15" t="s">
        <v>2605</v>
      </c>
      <c r="L343" s="16"/>
      <c r="M343" s="16"/>
      <c r="N343" s="16"/>
      <c r="O343" s="16"/>
      <c r="P343" s="16"/>
      <c r="Q343" s="16"/>
      <c r="R343" s="16"/>
      <c r="S343" s="16"/>
      <c r="T343" s="16"/>
      <c r="U343" s="16"/>
      <c r="V343" s="16"/>
      <c r="W343" s="16"/>
      <c r="X343" s="16"/>
      <c r="Y343" s="16"/>
    </row>
    <row r="344">
      <c r="A344" s="14" t="s">
        <v>2085</v>
      </c>
      <c r="B344" s="14" t="s">
        <v>6457</v>
      </c>
      <c r="C344" s="14" t="s">
        <v>10218</v>
      </c>
      <c r="D344" s="14" t="s">
        <v>1044</v>
      </c>
      <c r="E344" s="14" t="s">
        <v>6455</v>
      </c>
      <c r="F344" s="14" t="s">
        <v>2081</v>
      </c>
      <c r="G344" s="16"/>
      <c r="H344" s="15" t="s">
        <v>145</v>
      </c>
      <c r="I344" s="14" t="s">
        <v>6672</v>
      </c>
      <c r="J344" s="15" t="s">
        <v>2610</v>
      </c>
      <c r="K344" s="15" t="s">
        <v>2611</v>
      </c>
      <c r="L344" s="16"/>
      <c r="M344" s="16"/>
      <c r="N344" s="16"/>
      <c r="O344" s="16"/>
      <c r="P344" s="16"/>
      <c r="Q344" s="16"/>
      <c r="R344" s="16"/>
      <c r="S344" s="16"/>
      <c r="T344" s="16"/>
      <c r="U344" s="16"/>
      <c r="V344" s="16"/>
      <c r="W344" s="16"/>
      <c r="X344" s="16"/>
      <c r="Y344" s="16"/>
    </row>
    <row r="345">
      <c r="A345" s="14" t="s">
        <v>2087</v>
      </c>
      <c r="B345" s="14" t="s">
        <v>6459</v>
      </c>
      <c r="C345" s="14" t="s">
        <v>10221</v>
      </c>
      <c r="D345" s="14" t="s">
        <v>1057</v>
      </c>
      <c r="E345" s="14" t="s">
        <v>6460</v>
      </c>
      <c r="F345" s="14" t="s">
        <v>2089</v>
      </c>
      <c r="G345" s="16"/>
      <c r="H345" s="15" t="s">
        <v>153</v>
      </c>
      <c r="I345" s="14" t="s">
        <v>6675</v>
      </c>
      <c r="J345" s="15" t="s">
        <v>2616</v>
      </c>
      <c r="K345" s="15" t="s">
        <v>2617</v>
      </c>
      <c r="L345" s="16"/>
      <c r="M345" s="16"/>
      <c r="N345" s="16"/>
      <c r="O345" s="16"/>
      <c r="P345" s="16"/>
      <c r="Q345" s="16"/>
      <c r="R345" s="16"/>
      <c r="S345" s="16"/>
      <c r="T345" s="16"/>
      <c r="U345" s="16"/>
      <c r="V345" s="16"/>
      <c r="W345" s="16"/>
      <c r="X345" s="16"/>
      <c r="Y345" s="16"/>
    </row>
    <row r="346">
      <c r="A346" s="14" t="s">
        <v>2093</v>
      </c>
      <c r="B346" s="14" t="s">
        <v>6462</v>
      </c>
      <c r="C346" s="14" t="s">
        <v>10224</v>
      </c>
      <c r="D346" s="14" t="s">
        <v>1065</v>
      </c>
      <c r="E346" s="14" t="s">
        <v>6463</v>
      </c>
      <c r="F346" s="14" t="s">
        <v>2095</v>
      </c>
      <c r="G346" s="16"/>
      <c r="H346" s="15" t="s">
        <v>161</v>
      </c>
      <c r="I346" s="14" t="s">
        <v>6677</v>
      </c>
      <c r="J346" s="15" t="s">
        <v>2622</v>
      </c>
      <c r="K346" s="15" t="s">
        <v>2623</v>
      </c>
      <c r="L346" s="16"/>
      <c r="M346" s="16"/>
      <c r="N346" s="16"/>
      <c r="O346" s="16"/>
      <c r="P346" s="16"/>
      <c r="Q346" s="16"/>
      <c r="R346" s="16"/>
      <c r="S346" s="16"/>
      <c r="T346" s="16"/>
      <c r="U346" s="16"/>
      <c r="V346" s="16"/>
      <c r="W346" s="16"/>
      <c r="X346" s="16"/>
      <c r="Y346" s="16"/>
    </row>
    <row r="347">
      <c r="A347" s="14" t="s">
        <v>2099</v>
      </c>
      <c r="B347" s="14" t="s">
        <v>6465</v>
      </c>
      <c r="C347" s="14" t="s">
        <v>22600</v>
      </c>
      <c r="D347" s="14" t="s">
        <v>1073</v>
      </c>
      <c r="E347" s="14" t="s">
        <v>6466</v>
      </c>
      <c r="F347" s="14" t="s">
        <v>2101</v>
      </c>
      <c r="G347" s="16"/>
      <c r="H347" s="15" t="s">
        <v>169</v>
      </c>
      <c r="I347" s="14" t="s">
        <v>6680</v>
      </c>
      <c r="J347" s="15" t="s">
        <v>2628</v>
      </c>
      <c r="K347" s="15" t="s">
        <v>2629</v>
      </c>
      <c r="L347" s="16"/>
      <c r="M347" s="16"/>
      <c r="N347" s="16"/>
      <c r="O347" s="16"/>
      <c r="P347" s="16"/>
      <c r="Q347" s="16"/>
      <c r="R347" s="16"/>
      <c r="S347" s="16"/>
      <c r="T347" s="16"/>
      <c r="U347" s="16"/>
      <c r="V347" s="16"/>
      <c r="W347" s="16"/>
      <c r="X347" s="16"/>
      <c r="Y347" s="16"/>
    </row>
    <row r="348">
      <c r="A348" s="14" t="s">
        <v>2105</v>
      </c>
      <c r="B348" s="14" t="s">
        <v>6468</v>
      </c>
      <c r="C348" s="14" t="s">
        <v>10230</v>
      </c>
      <c r="D348" s="14" t="s">
        <v>1082</v>
      </c>
      <c r="E348" s="14" t="s">
        <v>6469</v>
      </c>
      <c r="F348" s="14" t="s">
        <v>2107</v>
      </c>
      <c r="G348" s="16"/>
      <c r="H348" s="15" t="s">
        <v>177</v>
      </c>
      <c r="I348" s="14" t="s">
        <v>6631</v>
      </c>
      <c r="J348" s="15" t="s">
        <v>2635</v>
      </c>
      <c r="K348" s="15" t="s">
        <v>2636</v>
      </c>
      <c r="L348" s="16"/>
      <c r="M348" s="16"/>
      <c r="N348" s="16"/>
      <c r="O348" s="16"/>
      <c r="P348" s="16"/>
      <c r="Q348" s="16"/>
      <c r="R348" s="16"/>
      <c r="S348" s="16"/>
      <c r="T348" s="16"/>
      <c r="U348" s="16"/>
      <c r="V348" s="16"/>
      <c r="W348" s="16"/>
      <c r="X348" s="16"/>
      <c r="Y348" s="16"/>
    </row>
    <row r="349">
      <c r="A349" s="14" t="s">
        <v>2111</v>
      </c>
      <c r="B349" s="14" t="s">
        <v>6471</v>
      </c>
      <c r="C349" s="14" t="s">
        <v>10233</v>
      </c>
      <c r="D349" s="14" t="s">
        <v>136</v>
      </c>
      <c r="E349" s="14" t="s">
        <v>6472</v>
      </c>
      <c r="F349" s="14" t="s">
        <v>2113</v>
      </c>
      <c r="G349" s="16"/>
      <c r="H349" s="15" t="s">
        <v>185</v>
      </c>
      <c r="I349" s="14" t="s">
        <v>6686</v>
      </c>
      <c r="J349" s="15" t="s">
        <v>2641</v>
      </c>
      <c r="K349" s="15" t="s">
        <v>2642</v>
      </c>
      <c r="L349" s="16"/>
      <c r="M349" s="16"/>
      <c r="N349" s="16"/>
      <c r="O349" s="16"/>
      <c r="P349" s="16"/>
      <c r="Q349" s="16"/>
      <c r="R349" s="16"/>
      <c r="S349" s="16"/>
      <c r="T349" s="16"/>
      <c r="U349" s="16"/>
      <c r="V349" s="16"/>
      <c r="W349" s="16"/>
      <c r="X349" s="16"/>
      <c r="Y349" s="16"/>
    </row>
    <row r="350">
      <c r="A350" s="14" t="s">
        <v>2117</v>
      </c>
      <c r="B350" s="14" t="s">
        <v>6474</v>
      </c>
      <c r="C350" s="14" t="s">
        <v>22601</v>
      </c>
      <c r="D350" s="14" t="s">
        <v>1099</v>
      </c>
      <c r="E350" s="14" t="s">
        <v>6475</v>
      </c>
      <c r="F350" s="14" t="s">
        <v>2119</v>
      </c>
      <c r="G350" s="16"/>
      <c r="H350" s="15" t="s">
        <v>193</v>
      </c>
      <c r="I350" s="14" t="s">
        <v>6689</v>
      </c>
      <c r="J350" s="15" t="s">
        <v>2647</v>
      </c>
      <c r="K350" s="15" t="s">
        <v>2648</v>
      </c>
      <c r="L350" s="16"/>
      <c r="M350" s="16"/>
      <c r="N350" s="16"/>
      <c r="O350" s="16"/>
      <c r="P350" s="16"/>
      <c r="Q350" s="16"/>
      <c r="R350" s="16"/>
      <c r="S350" s="16"/>
      <c r="T350" s="16"/>
      <c r="U350" s="16"/>
      <c r="V350" s="16"/>
      <c r="W350" s="16"/>
      <c r="X350" s="16"/>
      <c r="Y350" s="16"/>
    </row>
    <row r="351">
      <c r="A351" s="14" t="s">
        <v>2123</v>
      </c>
      <c r="B351" s="14" t="s">
        <v>6477</v>
      </c>
      <c r="C351" s="14" t="s">
        <v>10239</v>
      </c>
      <c r="D351" s="14" t="s">
        <v>1113</v>
      </c>
      <c r="E351" s="14" t="s">
        <v>6478</v>
      </c>
      <c r="F351" s="14" t="s">
        <v>2125</v>
      </c>
      <c r="G351" s="16"/>
      <c r="H351" s="15" t="s">
        <v>201</v>
      </c>
      <c r="I351" s="14" t="s">
        <v>6692</v>
      </c>
      <c r="J351" s="15" t="s">
        <v>2653</v>
      </c>
      <c r="K351" s="15" t="s">
        <v>2654</v>
      </c>
      <c r="L351" s="16"/>
      <c r="M351" s="16"/>
      <c r="N351" s="16"/>
      <c r="O351" s="16"/>
      <c r="P351" s="16"/>
      <c r="Q351" s="16"/>
      <c r="R351" s="16"/>
      <c r="S351" s="16"/>
      <c r="T351" s="16"/>
      <c r="U351" s="16"/>
      <c r="V351" s="16"/>
      <c r="W351" s="16"/>
      <c r="X351" s="16"/>
      <c r="Y351" s="16"/>
    </row>
    <row r="352">
      <c r="A352" s="14" t="s">
        <v>2129</v>
      </c>
      <c r="B352" s="14" t="s">
        <v>6480</v>
      </c>
      <c r="C352" s="14" t="s">
        <v>10242</v>
      </c>
      <c r="D352" s="16"/>
      <c r="E352" s="16"/>
      <c r="F352" s="16"/>
      <c r="G352" s="16"/>
      <c r="H352" s="15" t="s">
        <v>211</v>
      </c>
      <c r="I352" s="14" t="s">
        <v>6695</v>
      </c>
      <c r="J352" s="15" t="s">
        <v>2659</v>
      </c>
      <c r="K352" s="15" t="s">
        <v>2660</v>
      </c>
      <c r="L352" s="16"/>
      <c r="M352" s="16"/>
      <c r="N352" s="16"/>
      <c r="O352" s="16"/>
      <c r="P352" s="16"/>
      <c r="Q352" s="16"/>
      <c r="R352" s="16"/>
      <c r="S352" s="16"/>
      <c r="T352" s="16"/>
      <c r="U352" s="16"/>
      <c r="V352" s="16"/>
      <c r="W352" s="16"/>
      <c r="X352" s="16"/>
      <c r="Y352" s="16"/>
    </row>
    <row r="353">
      <c r="A353" s="14" t="s">
        <v>2131</v>
      </c>
      <c r="B353" s="14" t="s">
        <v>6482</v>
      </c>
      <c r="C353" s="14" t="s">
        <v>10245</v>
      </c>
      <c r="D353" s="14" t="s">
        <v>1123</v>
      </c>
      <c r="E353" s="14" t="s">
        <v>6483</v>
      </c>
      <c r="F353" s="14" t="s">
        <v>2133</v>
      </c>
      <c r="G353" s="16"/>
      <c r="H353" s="15" t="s">
        <v>218</v>
      </c>
      <c r="I353" s="14" t="s">
        <v>6697</v>
      </c>
      <c r="J353" s="15" t="s">
        <v>2668</v>
      </c>
      <c r="K353" s="15" t="s">
        <v>2669</v>
      </c>
      <c r="L353" s="16"/>
      <c r="M353" s="16"/>
      <c r="N353" s="16"/>
      <c r="O353" s="16"/>
      <c r="P353" s="16"/>
      <c r="Q353" s="16"/>
      <c r="R353" s="16"/>
      <c r="S353" s="16"/>
      <c r="T353" s="16"/>
      <c r="U353" s="16"/>
      <c r="V353" s="16"/>
      <c r="W353" s="16"/>
      <c r="X353" s="16"/>
      <c r="Y353" s="16"/>
    </row>
    <row r="354">
      <c r="A354" s="14" t="s">
        <v>2137</v>
      </c>
      <c r="B354" s="14" t="s">
        <v>6485</v>
      </c>
      <c r="C354" s="14" t="s">
        <v>10248</v>
      </c>
      <c r="D354" s="14" t="s">
        <v>1131</v>
      </c>
      <c r="E354" s="14" t="s">
        <v>6483</v>
      </c>
      <c r="F354" s="14" t="s">
        <v>2139</v>
      </c>
      <c r="G354" s="16"/>
      <c r="H354" s="15" t="s">
        <v>226</v>
      </c>
      <c r="I354" s="14" t="s">
        <v>6699</v>
      </c>
      <c r="J354" s="15" t="s">
        <v>2674</v>
      </c>
      <c r="K354" s="15" t="s">
        <v>2675</v>
      </c>
      <c r="L354" s="16"/>
      <c r="M354" s="16"/>
      <c r="N354" s="16"/>
      <c r="O354" s="16"/>
      <c r="P354" s="16"/>
      <c r="Q354" s="16"/>
      <c r="R354" s="16"/>
      <c r="S354" s="16"/>
      <c r="T354" s="16"/>
      <c r="U354" s="16"/>
      <c r="V354" s="16"/>
      <c r="W354" s="16"/>
      <c r="X354" s="16"/>
      <c r="Y354" s="16"/>
    </row>
    <row r="355">
      <c r="A355" s="14" t="s">
        <v>2142</v>
      </c>
      <c r="B355" s="14" t="s">
        <v>6487</v>
      </c>
      <c r="C355" s="14" t="s">
        <v>10251</v>
      </c>
      <c r="D355" s="14" t="s">
        <v>1139</v>
      </c>
      <c r="E355" s="14" t="s">
        <v>6488</v>
      </c>
      <c r="F355" s="14" t="s">
        <v>2144</v>
      </c>
      <c r="G355" s="16"/>
      <c r="H355" s="15" t="s">
        <v>234</v>
      </c>
      <c r="I355" s="14" t="s">
        <v>6702</v>
      </c>
      <c r="J355" s="15" t="s">
        <v>2680</v>
      </c>
      <c r="K355" s="15" t="s">
        <v>2681</v>
      </c>
      <c r="L355" s="16"/>
      <c r="M355" s="16"/>
      <c r="N355" s="16"/>
      <c r="O355" s="16"/>
      <c r="P355" s="16"/>
      <c r="Q355" s="16"/>
      <c r="R355" s="16"/>
      <c r="S355" s="16"/>
      <c r="T355" s="16"/>
      <c r="U355" s="16"/>
      <c r="V355" s="16"/>
      <c r="W355" s="16"/>
      <c r="X355" s="16"/>
      <c r="Y355" s="16"/>
    </row>
    <row r="356">
      <c r="A356" s="14" t="s">
        <v>2148</v>
      </c>
      <c r="B356" s="14" t="s">
        <v>6490</v>
      </c>
      <c r="C356" s="14" t="s">
        <v>10253</v>
      </c>
      <c r="D356" s="14" t="s">
        <v>1161</v>
      </c>
      <c r="E356" s="14" t="s">
        <v>6491</v>
      </c>
      <c r="F356" s="14" t="s">
        <v>2150</v>
      </c>
      <c r="G356" s="16"/>
      <c r="H356" s="15" t="s">
        <v>244</v>
      </c>
      <c r="I356" s="14" t="s">
        <v>6705</v>
      </c>
      <c r="J356" s="15" t="s">
        <v>2685</v>
      </c>
      <c r="K356" s="15" t="s">
        <v>2686</v>
      </c>
      <c r="L356" s="16"/>
      <c r="M356" s="16"/>
      <c r="N356" s="16"/>
      <c r="O356" s="16"/>
      <c r="P356" s="16"/>
      <c r="Q356" s="16"/>
      <c r="R356" s="16"/>
      <c r="S356" s="16"/>
      <c r="T356" s="16"/>
      <c r="U356" s="16"/>
      <c r="V356" s="16"/>
      <c r="W356" s="16"/>
      <c r="X356" s="16"/>
      <c r="Y356" s="16"/>
    </row>
    <row r="357">
      <c r="A357" s="14" t="s">
        <v>2154</v>
      </c>
      <c r="B357" s="14" t="s">
        <v>6493</v>
      </c>
      <c r="C357" s="14" t="s">
        <v>10256</v>
      </c>
      <c r="D357" s="14" t="s">
        <v>1171</v>
      </c>
      <c r="E357" s="14" t="s">
        <v>6494</v>
      </c>
      <c r="F357" s="14" t="s">
        <v>2156</v>
      </c>
      <c r="G357" s="16"/>
      <c r="H357" s="15" t="s">
        <v>254</v>
      </c>
      <c r="I357" s="14" t="s">
        <v>6708</v>
      </c>
      <c r="J357" s="15" t="s">
        <v>2695</v>
      </c>
      <c r="K357" s="15" t="s">
        <v>2696</v>
      </c>
      <c r="L357" s="16"/>
      <c r="M357" s="16"/>
      <c r="N357" s="16"/>
      <c r="O357" s="16"/>
      <c r="P357" s="16"/>
      <c r="Q357" s="16"/>
      <c r="R357" s="16"/>
      <c r="S357" s="16"/>
      <c r="T357" s="16"/>
      <c r="U357" s="16"/>
      <c r="V357" s="16"/>
      <c r="W357" s="16"/>
      <c r="X357" s="16"/>
      <c r="Y357" s="16"/>
    </row>
    <row r="358">
      <c r="A358" s="14" t="s">
        <v>2160</v>
      </c>
      <c r="B358" s="14" t="s">
        <v>6496</v>
      </c>
      <c r="C358" s="14" t="s">
        <v>10259</v>
      </c>
      <c r="D358" s="14" t="s">
        <v>1181</v>
      </c>
      <c r="E358" s="14" t="s">
        <v>6494</v>
      </c>
      <c r="F358" s="14" t="s">
        <v>2162</v>
      </c>
      <c r="G358" s="16"/>
      <c r="H358" s="15" t="s">
        <v>262</v>
      </c>
      <c r="I358" s="14" t="s">
        <v>6634</v>
      </c>
      <c r="J358" s="15" t="s">
        <v>2701</v>
      </c>
      <c r="K358" s="15" t="s">
        <v>2702</v>
      </c>
      <c r="L358" s="16"/>
      <c r="M358" s="16"/>
      <c r="N358" s="16"/>
      <c r="O358" s="16"/>
      <c r="P358" s="16"/>
      <c r="Q358" s="16"/>
      <c r="R358" s="16"/>
      <c r="S358" s="16"/>
      <c r="T358" s="16"/>
      <c r="U358" s="16"/>
      <c r="V358" s="16"/>
      <c r="W358" s="16"/>
      <c r="X358" s="16"/>
      <c r="Y358" s="16"/>
    </row>
    <row r="359">
      <c r="A359" s="14" t="s">
        <v>2166</v>
      </c>
      <c r="B359" s="14" t="s">
        <v>6498</v>
      </c>
      <c r="C359" s="14" t="s">
        <v>10261</v>
      </c>
      <c r="D359" s="14" t="s">
        <v>1190</v>
      </c>
      <c r="E359" s="14" t="s">
        <v>6499</v>
      </c>
      <c r="F359" s="14" t="s">
        <v>2168</v>
      </c>
      <c r="G359" s="16"/>
      <c r="H359" s="15" t="s">
        <v>268</v>
      </c>
      <c r="I359" s="14" t="s">
        <v>6714</v>
      </c>
      <c r="J359" s="15" t="s">
        <v>2707</v>
      </c>
      <c r="K359" s="15" t="s">
        <v>2708</v>
      </c>
      <c r="L359" s="16"/>
      <c r="M359" s="16"/>
      <c r="N359" s="16"/>
      <c r="O359" s="16"/>
      <c r="P359" s="16"/>
      <c r="Q359" s="16"/>
      <c r="R359" s="16"/>
      <c r="S359" s="16"/>
      <c r="T359" s="16"/>
      <c r="U359" s="16"/>
      <c r="V359" s="16"/>
      <c r="W359" s="16"/>
      <c r="X359" s="16"/>
      <c r="Y359" s="16"/>
    </row>
    <row r="360">
      <c r="A360" s="14" t="s">
        <v>2172</v>
      </c>
      <c r="B360" s="14" t="s">
        <v>6501</v>
      </c>
      <c r="C360" s="14" t="s">
        <v>10264</v>
      </c>
      <c r="D360" s="14" t="s">
        <v>1198</v>
      </c>
      <c r="E360" s="14" t="s">
        <v>6502</v>
      </c>
      <c r="F360" s="14" t="s">
        <v>2174</v>
      </c>
      <c r="G360" s="16"/>
      <c r="H360" s="15" t="s">
        <v>278</v>
      </c>
      <c r="I360" s="14" t="s">
        <v>6717</v>
      </c>
      <c r="J360" s="15" t="s">
        <v>2710</v>
      </c>
      <c r="K360" s="15" t="s">
        <v>2711</v>
      </c>
      <c r="L360" s="16"/>
      <c r="M360" s="16"/>
      <c r="N360" s="16"/>
      <c r="O360" s="16"/>
      <c r="P360" s="16"/>
      <c r="Q360" s="16"/>
      <c r="R360" s="16"/>
      <c r="S360" s="16"/>
      <c r="T360" s="16"/>
      <c r="U360" s="16"/>
      <c r="V360" s="16"/>
      <c r="W360" s="16"/>
      <c r="X360" s="16"/>
      <c r="Y360" s="16"/>
    </row>
    <row r="361">
      <c r="A361" s="14" t="s">
        <v>2178</v>
      </c>
      <c r="B361" s="14" t="s">
        <v>6504</v>
      </c>
      <c r="C361" s="14" t="s">
        <v>10266</v>
      </c>
      <c r="D361" s="14" t="s">
        <v>1204</v>
      </c>
      <c r="E361" s="14" t="s">
        <v>6502</v>
      </c>
      <c r="F361" s="14" t="s">
        <v>2180</v>
      </c>
      <c r="G361" s="16"/>
      <c r="H361" s="15" t="s">
        <v>286</v>
      </c>
      <c r="I361" s="14" t="s">
        <v>6719</v>
      </c>
      <c r="J361" s="15" t="s">
        <v>2713</v>
      </c>
      <c r="K361" s="15" t="s">
        <v>2714</v>
      </c>
      <c r="L361" s="16"/>
      <c r="M361" s="16"/>
      <c r="N361" s="16"/>
      <c r="O361" s="16"/>
      <c r="P361" s="16"/>
      <c r="Q361" s="16"/>
      <c r="R361" s="16"/>
      <c r="S361" s="16"/>
      <c r="T361" s="16"/>
      <c r="U361" s="16"/>
      <c r="V361" s="16"/>
      <c r="W361" s="16"/>
      <c r="X361" s="16"/>
      <c r="Y361" s="16"/>
    </row>
    <row r="362">
      <c r="A362" s="14" t="s">
        <v>2184</v>
      </c>
      <c r="B362" s="14" t="s">
        <v>6506</v>
      </c>
      <c r="C362" s="14" t="s">
        <v>10269</v>
      </c>
      <c r="D362" s="14" t="s">
        <v>1212</v>
      </c>
      <c r="E362" s="14" t="s">
        <v>6507</v>
      </c>
      <c r="F362" s="14" t="s">
        <v>2186</v>
      </c>
      <c r="G362" s="16"/>
      <c r="H362" s="15" t="s">
        <v>296</v>
      </c>
      <c r="I362" s="14" t="s">
        <v>6722</v>
      </c>
      <c r="J362" s="15" t="s">
        <v>2719</v>
      </c>
      <c r="K362" s="15" t="s">
        <v>2720</v>
      </c>
      <c r="L362" s="16"/>
      <c r="M362" s="16"/>
      <c r="N362" s="16"/>
      <c r="O362" s="16"/>
      <c r="P362" s="16"/>
      <c r="Q362" s="16"/>
      <c r="R362" s="16"/>
      <c r="S362" s="16"/>
      <c r="T362" s="16"/>
      <c r="U362" s="16"/>
      <c r="V362" s="16"/>
      <c r="W362" s="16"/>
      <c r="X362" s="16"/>
      <c r="Y362" s="16"/>
    </row>
    <row r="363">
      <c r="A363" s="14" t="s">
        <v>2190</v>
      </c>
      <c r="B363" s="14" t="s">
        <v>6509</v>
      </c>
      <c r="C363" s="14" t="s">
        <v>22602</v>
      </c>
      <c r="D363" s="14" t="s">
        <v>1220</v>
      </c>
      <c r="E363" s="14" t="s">
        <v>6510</v>
      </c>
      <c r="F363" s="14" t="s">
        <v>2192</v>
      </c>
      <c r="G363" s="16"/>
      <c r="H363" s="15" t="s">
        <v>303</v>
      </c>
      <c r="I363" s="14" t="s">
        <v>6727</v>
      </c>
      <c r="J363" s="15" t="s">
        <v>2725</v>
      </c>
      <c r="K363" s="15" t="s">
        <v>2726</v>
      </c>
      <c r="L363" s="16"/>
      <c r="M363" s="16"/>
      <c r="N363" s="16"/>
      <c r="O363" s="16"/>
      <c r="P363" s="16"/>
      <c r="Q363" s="16"/>
      <c r="R363" s="16"/>
      <c r="S363" s="16"/>
      <c r="T363" s="16"/>
      <c r="U363" s="16"/>
      <c r="V363" s="16"/>
      <c r="W363" s="16"/>
      <c r="X363" s="16"/>
      <c r="Y363" s="16"/>
    </row>
    <row r="364">
      <c r="A364" s="14" t="s">
        <v>2196</v>
      </c>
      <c r="B364" s="14" t="s">
        <v>6512</v>
      </c>
      <c r="C364" s="14" t="s">
        <v>10275</v>
      </c>
      <c r="D364" s="14" t="s">
        <v>1228</v>
      </c>
      <c r="E364" s="14" t="s">
        <v>6510</v>
      </c>
      <c r="F364" s="14" t="s">
        <v>2198</v>
      </c>
      <c r="G364" s="16"/>
      <c r="H364" s="15" t="s">
        <v>313</v>
      </c>
      <c r="I364" s="14" t="s">
        <v>6730</v>
      </c>
      <c r="J364" s="15" t="s">
        <v>2731</v>
      </c>
      <c r="K364" s="15" t="s">
        <v>2732</v>
      </c>
      <c r="L364" s="16"/>
      <c r="M364" s="16"/>
      <c r="N364" s="16"/>
      <c r="O364" s="16"/>
      <c r="P364" s="16"/>
      <c r="Q364" s="16"/>
      <c r="R364" s="16"/>
      <c r="S364" s="16"/>
      <c r="T364" s="16"/>
      <c r="U364" s="16"/>
      <c r="V364" s="16"/>
      <c r="W364" s="16"/>
      <c r="X364" s="16"/>
      <c r="Y364" s="16"/>
    </row>
    <row r="365">
      <c r="A365" s="14" t="s">
        <v>2202</v>
      </c>
      <c r="B365" s="14" t="s">
        <v>6514</v>
      </c>
      <c r="C365" s="14" t="s">
        <v>10278</v>
      </c>
      <c r="D365" s="14" t="s">
        <v>1236</v>
      </c>
      <c r="E365" s="14" t="s">
        <v>6515</v>
      </c>
      <c r="F365" s="14" t="s">
        <v>2204</v>
      </c>
      <c r="G365" s="16"/>
      <c r="H365" s="15" t="s">
        <v>336</v>
      </c>
      <c r="I365" s="14" t="s">
        <v>6733</v>
      </c>
      <c r="J365" s="15" t="s">
        <v>2737</v>
      </c>
      <c r="K365" s="15" t="s">
        <v>2738</v>
      </c>
      <c r="L365" s="16"/>
      <c r="M365" s="16"/>
      <c r="N365" s="16"/>
      <c r="O365" s="16"/>
      <c r="P365" s="16"/>
      <c r="Q365" s="16"/>
      <c r="R365" s="16"/>
      <c r="S365" s="16"/>
      <c r="T365" s="16"/>
      <c r="U365" s="16"/>
      <c r="V365" s="16"/>
      <c r="W365" s="16"/>
      <c r="X365" s="16"/>
      <c r="Y365" s="16"/>
    </row>
    <row r="366">
      <c r="A366" s="14" t="s">
        <v>2209</v>
      </c>
      <c r="B366" s="14" t="s">
        <v>6517</v>
      </c>
      <c r="C366" s="14" t="s">
        <v>10280</v>
      </c>
      <c r="D366" s="14" t="s">
        <v>1244</v>
      </c>
      <c r="E366" s="14" t="s">
        <v>6518</v>
      </c>
      <c r="F366" s="14" t="s">
        <v>2211</v>
      </c>
      <c r="G366" s="16"/>
      <c r="H366" s="15" t="s">
        <v>344</v>
      </c>
      <c r="I366" s="14" t="s">
        <v>6736</v>
      </c>
      <c r="J366" s="15" t="s">
        <v>2743</v>
      </c>
      <c r="K366" s="15" t="s">
        <v>2744</v>
      </c>
      <c r="L366" s="16"/>
      <c r="M366" s="16"/>
      <c r="N366" s="16"/>
      <c r="O366" s="16"/>
      <c r="P366" s="16"/>
      <c r="Q366" s="16"/>
      <c r="R366" s="16"/>
      <c r="S366" s="16"/>
      <c r="T366" s="16"/>
      <c r="U366" s="16"/>
      <c r="V366" s="16"/>
      <c r="W366" s="16"/>
      <c r="X366" s="16"/>
      <c r="Y366" s="16"/>
    </row>
    <row r="367">
      <c r="A367" s="14" t="s">
        <v>2215</v>
      </c>
      <c r="B367" s="14" t="s">
        <v>6520</v>
      </c>
      <c r="C367" s="14" t="s">
        <v>10282</v>
      </c>
      <c r="D367" s="14" t="s">
        <v>1252</v>
      </c>
      <c r="E367" s="14" t="s">
        <v>6518</v>
      </c>
      <c r="F367" s="14" t="s">
        <v>2217</v>
      </c>
      <c r="G367" s="16"/>
      <c r="H367" s="15" t="s">
        <v>352</v>
      </c>
      <c r="I367" s="14" t="s">
        <v>6739</v>
      </c>
      <c r="J367" s="15" t="s">
        <v>2749</v>
      </c>
      <c r="K367" s="15" t="s">
        <v>2750</v>
      </c>
      <c r="L367" s="16"/>
      <c r="M367" s="16"/>
      <c r="N367" s="16"/>
      <c r="O367" s="16"/>
      <c r="P367" s="16"/>
      <c r="Q367" s="16"/>
      <c r="R367" s="16"/>
      <c r="S367" s="16"/>
      <c r="T367" s="16"/>
      <c r="U367" s="16"/>
      <c r="V367" s="16"/>
      <c r="W367" s="16"/>
      <c r="X367" s="16"/>
      <c r="Y367" s="16"/>
    </row>
    <row r="368">
      <c r="A368" s="14" t="s">
        <v>2221</v>
      </c>
      <c r="B368" s="14" t="s">
        <v>6522</v>
      </c>
      <c r="C368" s="14" t="s">
        <v>10285</v>
      </c>
      <c r="D368" s="14" t="s">
        <v>1260</v>
      </c>
      <c r="E368" s="14" t="s">
        <v>6523</v>
      </c>
      <c r="F368" s="14" t="s">
        <v>2223</v>
      </c>
      <c r="G368" s="16"/>
      <c r="H368" s="15" t="s">
        <v>359</v>
      </c>
      <c r="I368" s="14" t="s">
        <v>6637</v>
      </c>
      <c r="J368" s="15" t="s">
        <v>2756</v>
      </c>
      <c r="K368" s="15" t="s">
        <v>2757</v>
      </c>
      <c r="L368" s="16"/>
      <c r="M368" s="16"/>
      <c r="N368" s="16"/>
      <c r="O368" s="16"/>
      <c r="P368" s="16"/>
      <c r="Q368" s="16"/>
      <c r="R368" s="16"/>
      <c r="S368" s="16"/>
      <c r="T368" s="16"/>
      <c r="U368" s="16"/>
      <c r="V368" s="16"/>
      <c r="W368" s="16"/>
      <c r="X368" s="16"/>
      <c r="Y368" s="16"/>
    </row>
    <row r="369">
      <c r="A369" s="14" t="s">
        <v>2227</v>
      </c>
      <c r="B369" s="14" t="s">
        <v>6525</v>
      </c>
      <c r="C369" s="14" t="s">
        <v>10288</v>
      </c>
      <c r="D369" s="14" t="s">
        <v>1269</v>
      </c>
      <c r="E369" s="14" t="s">
        <v>6523</v>
      </c>
      <c r="F369" s="14" t="s">
        <v>2229</v>
      </c>
      <c r="G369" s="16"/>
      <c r="H369" s="15" t="s">
        <v>367</v>
      </c>
      <c r="I369" s="14" t="s">
        <v>6747</v>
      </c>
      <c r="J369" s="15" t="s">
        <v>2763</v>
      </c>
      <c r="K369" s="15" t="s">
        <v>2764</v>
      </c>
      <c r="L369" s="16"/>
      <c r="M369" s="16"/>
      <c r="N369" s="16"/>
      <c r="O369" s="16"/>
      <c r="P369" s="16"/>
      <c r="Q369" s="16"/>
      <c r="R369" s="16"/>
      <c r="S369" s="16"/>
      <c r="T369" s="16"/>
      <c r="U369" s="16"/>
      <c r="V369" s="16"/>
      <c r="W369" s="16"/>
      <c r="X369" s="16"/>
      <c r="Y369" s="16"/>
    </row>
    <row r="370">
      <c r="A370" s="14" t="s">
        <v>2233</v>
      </c>
      <c r="B370" s="14" t="s">
        <v>6527</v>
      </c>
      <c r="C370" s="14" t="s">
        <v>10291</v>
      </c>
      <c r="D370" s="14" t="s">
        <v>1285</v>
      </c>
      <c r="E370" s="14" t="s">
        <v>6528</v>
      </c>
      <c r="F370" s="14" t="s">
        <v>2235</v>
      </c>
      <c r="G370" s="16"/>
      <c r="H370" s="15" t="s">
        <v>375</v>
      </c>
      <c r="I370" s="14" t="s">
        <v>6749</v>
      </c>
      <c r="J370" s="15" t="s">
        <v>2769</v>
      </c>
      <c r="K370" s="15" t="s">
        <v>2770</v>
      </c>
      <c r="L370" s="16"/>
      <c r="M370" s="16"/>
      <c r="N370" s="16"/>
      <c r="O370" s="16"/>
      <c r="P370" s="16"/>
      <c r="Q370" s="16"/>
      <c r="R370" s="16"/>
      <c r="S370" s="16"/>
      <c r="T370" s="16"/>
      <c r="U370" s="16"/>
      <c r="V370" s="16"/>
      <c r="W370" s="16"/>
      <c r="X370" s="16"/>
      <c r="Y370" s="16"/>
    </row>
    <row r="371">
      <c r="A371" s="14" t="s">
        <v>2239</v>
      </c>
      <c r="B371" s="14" t="s">
        <v>6530</v>
      </c>
      <c r="C371" s="14" t="s">
        <v>10294</v>
      </c>
      <c r="D371" s="14" t="s">
        <v>1291</v>
      </c>
      <c r="E371" s="14" t="s">
        <v>6531</v>
      </c>
      <c r="F371" s="14" t="s">
        <v>2241</v>
      </c>
      <c r="G371" s="16"/>
      <c r="H371" s="15" t="s">
        <v>383</v>
      </c>
      <c r="I371" s="14" t="s">
        <v>6751</v>
      </c>
      <c r="J371" s="15" t="s">
        <v>2775</v>
      </c>
      <c r="K371" s="15" t="s">
        <v>2776</v>
      </c>
      <c r="L371" s="16"/>
      <c r="M371" s="16"/>
      <c r="N371" s="16"/>
      <c r="O371" s="16"/>
      <c r="P371" s="16"/>
      <c r="Q371" s="16"/>
      <c r="R371" s="16"/>
      <c r="S371" s="16"/>
      <c r="T371" s="16"/>
      <c r="U371" s="16"/>
      <c r="V371" s="16"/>
      <c r="W371" s="16"/>
      <c r="X371" s="16"/>
      <c r="Y371" s="16"/>
    </row>
    <row r="372">
      <c r="A372" s="14" t="s">
        <v>2245</v>
      </c>
      <c r="B372" s="14" t="s">
        <v>6533</v>
      </c>
      <c r="C372" s="14" t="s">
        <v>10297</v>
      </c>
      <c r="D372" s="14" t="s">
        <v>2247</v>
      </c>
      <c r="E372" s="14" t="s">
        <v>6534</v>
      </c>
      <c r="F372" s="14" t="s">
        <v>2248</v>
      </c>
      <c r="G372" s="16"/>
      <c r="H372" s="15" t="s">
        <v>393</v>
      </c>
      <c r="I372" s="14" t="s">
        <v>6754</v>
      </c>
      <c r="J372" s="15" t="s">
        <v>2781</v>
      </c>
      <c r="K372" s="15" t="s">
        <v>2782</v>
      </c>
      <c r="L372" s="16"/>
      <c r="M372" s="16"/>
      <c r="N372" s="16"/>
      <c r="O372" s="16"/>
      <c r="P372" s="16"/>
      <c r="Q372" s="16"/>
      <c r="R372" s="16"/>
      <c r="S372" s="16"/>
      <c r="T372" s="16"/>
      <c r="U372" s="16"/>
      <c r="V372" s="16"/>
      <c r="W372" s="16"/>
      <c r="X372" s="16"/>
      <c r="Y372" s="16"/>
    </row>
    <row r="373">
      <c r="A373" s="14" t="s">
        <v>2252</v>
      </c>
      <c r="B373" s="14" t="s">
        <v>6536</v>
      </c>
      <c r="C373" s="14" t="s">
        <v>10300</v>
      </c>
      <c r="D373" s="14" t="s">
        <v>2254</v>
      </c>
      <c r="E373" s="14" t="s">
        <v>6537</v>
      </c>
      <c r="F373" s="14" t="s">
        <v>2255</v>
      </c>
      <c r="G373" s="16"/>
      <c r="H373" s="15" t="s">
        <v>400</v>
      </c>
      <c r="I373" s="14" t="s">
        <v>6756</v>
      </c>
      <c r="J373" s="15" t="s">
        <v>2787</v>
      </c>
      <c r="K373" s="15" t="s">
        <v>2788</v>
      </c>
      <c r="L373" s="16"/>
      <c r="M373" s="16"/>
      <c r="N373" s="16"/>
      <c r="O373" s="16"/>
      <c r="P373" s="16"/>
      <c r="Q373" s="16"/>
      <c r="R373" s="16"/>
      <c r="S373" s="16"/>
      <c r="T373" s="16"/>
      <c r="U373" s="16"/>
      <c r="V373" s="16"/>
      <c r="W373" s="16"/>
      <c r="X373" s="16"/>
      <c r="Y373" s="16"/>
    </row>
    <row r="374">
      <c r="A374" s="14" t="s">
        <v>2259</v>
      </c>
      <c r="B374" s="14" t="s">
        <v>6539</v>
      </c>
      <c r="C374" s="14" t="s">
        <v>22603</v>
      </c>
      <c r="D374" s="14" t="s">
        <v>2261</v>
      </c>
      <c r="E374" s="14" t="s">
        <v>6537</v>
      </c>
      <c r="F374" s="14" t="s">
        <v>2262</v>
      </c>
      <c r="G374" s="16"/>
      <c r="H374" s="15" t="s">
        <v>408</v>
      </c>
      <c r="I374" s="14" t="s">
        <v>6759</v>
      </c>
      <c r="J374" s="15" t="s">
        <v>2793</v>
      </c>
      <c r="K374" s="15" t="s">
        <v>2794</v>
      </c>
      <c r="L374" s="16"/>
      <c r="M374" s="16"/>
      <c r="N374" s="16"/>
      <c r="O374" s="16"/>
      <c r="P374" s="16"/>
      <c r="Q374" s="16"/>
      <c r="R374" s="16"/>
      <c r="S374" s="16"/>
      <c r="T374" s="16"/>
      <c r="U374" s="16"/>
      <c r="V374" s="16"/>
      <c r="W374" s="16"/>
      <c r="X374" s="16"/>
      <c r="Y374" s="16"/>
    </row>
    <row r="375">
      <c r="A375" s="14" t="s">
        <v>2266</v>
      </c>
      <c r="B375" s="14" t="s">
        <v>6541</v>
      </c>
      <c r="C375" s="14" t="s">
        <v>22604</v>
      </c>
      <c r="D375" s="14" t="s">
        <v>2268</v>
      </c>
      <c r="E375" s="14" t="s">
        <v>6542</v>
      </c>
      <c r="F375" s="14" t="s">
        <v>2269</v>
      </c>
      <c r="G375" s="16"/>
      <c r="H375" s="15" t="s">
        <v>416</v>
      </c>
      <c r="I375" s="14" t="s">
        <v>6762</v>
      </c>
      <c r="J375" s="15" t="s">
        <v>2799</v>
      </c>
      <c r="K375" s="15" t="s">
        <v>2800</v>
      </c>
      <c r="L375" s="16"/>
      <c r="M375" s="16"/>
      <c r="N375" s="16"/>
      <c r="O375" s="16"/>
      <c r="P375" s="16"/>
      <c r="Q375" s="16"/>
      <c r="R375" s="16"/>
      <c r="S375" s="16"/>
      <c r="T375" s="16"/>
      <c r="U375" s="16"/>
      <c r="V375" s="16"/>
      <c r="W375" s="16"/>
      <c r="X375" s="16"/>
      <c r="Y375" s="16"/>
    </row>
    <row r="376">
      <c r="A376" s="14" t="s">
        <v>2272</v>
      </c>
      <c r="B376" s="14" t="s">
        <v>6544</v>
      </c>
      <c r="C376" s="14" t="s">
        <v>10309</v>
      </c>
      <c r="D376" s="14" t="s">
        <v>2274</v>
      </c>
      <c r="E376" s="14" t="s">
        <v>6545</v>
      </c>
      <c r="F376" s="14" t="s">
        <v>2275</v>
      </c>
      <c r="G376" s="16"/>
      <c r="H376" s="15" t="s">
        <v>424</v>
      </c>
      <c r="I376" s="14" t="s">
        <v>6765</v>
      </c>
      <c r="J376" s="15" t="s">
        <v>2805</v>
      </c>
      <c r="K376" s="15" t="s">
        <v>2806</v>
      </c>
      <c r="L376" s="16"/>
      <c r="M376" s="16"/>
      <c r="N376" s="16"/>
      <c r="O376" s="16"/>
      <c r="P376" s="16"/>
      <c r="Q376" s="16"/>
      <c r="R376" s="16"/>
      <c r="S376" s="16"/>
      <c r="T376" s="16"/>
      <c r="U376" s="16"/>
      <c r="V376" s="16"/>
      <c r="W376" s="16"/>
      <c r="X376" s="16"/>
      <c r="Y376" s="16"/>
    </row>
    <row r="377">
      <c r="A377" s="14" t="s">
        <v>2279</v>
      </c>
      <c r="B377" s="14" t="s">
        <v>6547</v>
      </c>
      <c r="C377" s="14" t="s">
        <v>10312</v>
      </c>
      <c r="D377" s="14" t="s">
        <v>2281</v>
      </c>
      <c r="E377" s="14" t="s">
        <v>6548</v>
      </c>
      <c r="F377" s="14" t="s">
        <v>2282</v>
      </c>
      <c r="G377" s="16"/>
      <c r="H377" s="15" t="s">
        <v>432</v>
      </c>
      <c r="I377" s="14" t="s">
        <v>6768</v>
      </c>
      <c r="J377" s="15" t="s">
        <v>2811</v>
      </c>
      <c r="K377" s="15" t="s">
        <v>2812</v>
      </c>
      <c r="L377" s="16"/>
      <c r="M377" s="16"/>
      <c r="N377" s="16"/>
      <c r="O377" s="16"/>
      <c r="P377" s="16"/>
      <c r="Q377" s="16"/>
      <c r="R377" s="16"/>
      <c r="S377" s="16"/>
      <c r="T377" s="16"/>
      <c r="U377" s="16"/>
      <c r="V377" s="16"/>
      <c r="W377" s="16"/>
      <c r="X377" s="16"/>
      <c r="Y377" s="16"/>
    </row>
    <row r="378">
      <c r="A378" s="14" t="s">
        <v>2286</v>
      </c>
      <c r="B378" s="14" t="s">
        <v>6550</v>
      </c>
      <c r="C378" s="14" t="s">
        <v>10315</v>
      </c>
      <c r="D378" s="14" t="s">
        <v>2288</v>
      </c>
      <c r="E378" s="14" t="s">
        <v>6551</v>
      </c>
      <c r="F378" s="14" t="s">
        <v>2289</v>
      </c>
      <c r="G378" s="16"/>
      <c r="H378" s="15" t="s">
        <v>440</v>
      </c>
      <c r="I378" s="14" t="s">
        <v>6640</v>
      </c>
      <c r="J378" s="15" t="s">
        <v>2817</v>
      </c>
      <c r="K378" s="15" t="s">
        <v>2818</v>
      </c>
      <c r="L378" s="16"/>
      <c r="M378" s="16"/>
      <c r="N378" s="16"/>
      <c r="O378" s="16"/>
      <c r="P378" s="16"/>
      <c r="Q378" s="16"/>
      <c r="R378" s="16"/>
      <c r="S378" s="16"/>
      <c r="T378" s="16"/>
      <c r="U378" s="16"/>
      <c r="V378" s="16"/>
      <c r="W378" s="16"/>
      <c r="X378" s="16"/>
      <c r="Y378" s="16"/>
    </row>
    <row r="379">
      <c r="A379" s="14" t="s">
        <v>2295</v>
      </c>
      <c r="B379" s="14" t="s">
        <v>6553</v>
      </c>
      <c r="C379" s="14" t="s">
        <v>10318</v>
      </c>
      <c r="D379" s="14" t="s">
        <v>2297</v>
      </c>
      <c r="E379" s="14" t="s">
        <v>6554</v>
      </c>
      <c r="F379" s="14" t="s">
        <v>2298</v>
      </c>
      <c r="G379" s="16"/>
      <c r="H379" s="15" t="s">
        <v>448</v>
      </c>
      <c r="I379" s="14" t="s">
        <v>6772</v>
      </c>
      <c r="J379" s="15" t="s">
        <v>2823</v>
      </c>
      <c r="K379" s="15" t="s">
        <v>2824</v>
      </c>
      <c r="L379" s="16"/>
      <c r="M379" s="16"/>
      <c r="N379" s="16"/>
      <c r="O379" s="16"/>
      <c r="P379" s="16"/>
      <c r="Q379" s="16"/>
      <c r="R379" s="16"/>
      <c r="S379" s="16"/>
      <c r="T379" s="16"/>
      <c r="U379" s="16"/>
      <c r="V379" s="16"/>
      <c r="W379" s="16"/>
      <c r="X379" s="16"/>
      <c r="Y379" s="16"/>
    </row>
    <row r="380">
      <c r="A380" s="14" t="s">
        <v>2303</v>
      </c>
      <c r="B380" s="14" t="s">
        <v>6556</v>
      </c>
      <c r="C380" s="14" t="s">
        <v>10321</v>
      </c>
      <c r="D380" s="14" t="s">
        <v>2305</v>
      </c>
      <c r="E380" s="14" t="s">
        <v>6557</v>
      </c>
      <c r="F380" s="14" t="s">
        <v>2306</v>
      </c>
      <c r="G380" s="16"/>
      <c r="H380" s="15" t="s">
        <v>456</v>
      </c>
      <c r="I380" s="14" t="s">
        <v>6775</v>
      </c>
      <c r="J380" s="15" t="s">
        <v>2829</v>
      </c>
      <c r="K380" s="15" t="s">
        <v>2830</v>
      </c>
      <c r="L380" s="16"/>
      <c r="M380" s="16"/>
      <c r="N380" s="16"/>
      <c r="O380" s="16"/>
      <c r="P380" s="16"/>
      <c r="Q380" s="16"/>
      <c r="R380" s="16"/>
      <c r="S380" s="16"/>
      <c r="T380" s="16"/>
      <c r="U380" s="16"/>
      <c r="V380" s="16"/>
      <c r="W380" s="16"/>
      <c r="X380" s="16"/>
      <c r="Y380" s="16"/>
    </row>
    <row r="381">
      <c r="A381" s="14" t="s">
        <v>2311</v>
      </c>
      <c r="B381" s="14" t="s">
        <v>6559</v>
      </c>
      <c r="C381" s="14" t="s">
        <v>10324</v>
      </c>
      <c r="D381" s="14" t="s">
        <v>2313</v>
      </c>
      <c r="E381" s="14" t="s">
        <v>6560</v>
      </c>
      <c r="F381" s="14" t="s">
        <v>2314</v>
      </c>
      <c r="G381" s="16"/>
      <c r="H381" s="15" t="s">
        <v>464</v>
      </c>
      <c r="I381" s="14" t="s">
        <v>6778</v>
      </c>
      <c r="J381" s="15" t="s">
        <v>2836</v>
      </c>
      <c r="K381" s="15" t="s">
        <v>2837</v>
      </c>
      <c r="L381" s="16"/>
      <c r="M381" s="16"/>
      <c r="N381" s="16"/>
      <c r="O381" s="16"/>
      <c r="P381" s="16"/>
      <c r="Q381" s="16"/>
      <c r="R381" s="16"/>
      <c r="S381" s="16"/>
      <c r="T381" s="16"/>
      <c r="U381" s="16"/>
      <c r="V381" s="16"/>
      <c r="W381" s="16"/>
      <c r="X381" s="16"/>
      <c r="Y381" s="16"/>
    </row>
    <row r="382">
      <c r="A382" s="14" t="s">
        <v>2319</v>
      </c>
      <c r="B382" s="14" t="s">
        <v>6562</v>
      </c>
      <c r="C382" s="14" t="s">
        <v>10327</v>
      </c>
      <c r="D382" s="14" t="s">
        <v>2321</v>
      </c>
      <c r="E382" s="14" t="s">
        <v>6560</v>
      </c>
      <c r="F382" s="14" t="s">
        <v>2322</v>
      </c>
      <c r="G382" s="16"/>
      <c r="H382" s="15" t="s">
        <v>474</v>
      </c>
      <c r="I382" s="14" t="s">
        <v>6781</v>
      </c>
      <c r="J382" s="15" t="s">
        <v>2848</v>
      </c>
      <c r="K382" s="15" t="s">
        <v>2849</v>
      </c>
      <c r="L382" s="16"/>
      <c r="M382" s="16"/>
      <c r="N382" s="16"/>
      <c r="O382" s="16"/>
      <c r="P382" s="16"/>
      <c r="Q382" s="16"/>
      <c r="R382" s="16"/>
      <c r="S382" s="16"/>
      <c r="T382" s="16"/>
      <c r="U382" s="16"/>
      <c r="V382" s="16"/>
      <c r="W382" s="16"/>
      <c r="X382" s="16"/>
      <c r="Y382" s="16"/>
    </row>
    <row r="383">
      <c r="A383" s="14" t="s">
        <v>2327</v>
      </c>
      <c r="B383" s="14" t="s">
        <v>6564</v>
      </c>
      <c r="C383" s="14" t="s">
        <v>10330</v>
      </c>
      <c r="D383" s="14" t="s">
        <v>2329</v>
      </c>
      <c r="E383" s="14" t="s">
        <v>6565</v>
      </c>
      <c r="F383" s="14" t="s">
        <v>2330</v>
      </c>
      <c r="G383" s="16"/>
      <c r="H383" s="15" t="s">
        <v>481</v>
      </c>
      <c r="I383" s="14" t="s">
        <v>6783</v>
      </c>
      <c r="J383" s="15" t="s">
        <v>2854</v>
      </c>
      <c r="K383" s="15" t="s">
        <v>2855</v>
      </c>
      <c r="L383" s="16"/>
      <c r="M383" s="16"/>
      <c r="N383" s="16"/>
      <c r="O383" s="16"/>
      <c r="P383" s="16"/>
      <c r="Q383" s="16"/>
      <c r="R383" s="16"/>
      <c r="S383" s="16"/>
      <c r="T383" s="16"/>
      <c r="U383" s="16"/>
      <c r="V383" s="16"/>
      <c r="W383" s="16"/>
      <c r="X383" s="16"/>
      <c r="Y383" s="16"/>
    </row>
    <row r="384">
      <c r="A384" s="14" t="s">
        <v>2335</v>
      </c>
      <c r="B384" s="14" t="s">
        <v>6567</v>
      </c>
      <c r="C384" s="14" t="s">
        <v>10333</v>
      </c>
      <c r="D384" s="14" t="s">
        <v>2337</v>
      </c>
      <c r="E384" s="14" t="s">
        <v>6568</v>
      </c>
      <c r="F384" s="14" t="s">
        <v>2338</v>
      </c>
      <c r="G384" s="16"/>
      <c r="H384" s="15" t="s">
        <v>489</v>
      </c>
      <c r="I384" s="14" t="s">
        <v>6785</v>
      </c>
      <c r="J384" s="15" t="s">
        <v>2860</v>
      </c>
      <c r="K384" s="15" t="s">
        <v>2861</v>
      </c>
      <c r="L384" s="16"/>
      <c r="M384" s="16"/>
      <c r="N384" s="16"/>
      <c r="O384" s="16"/>
      <c r="P384" s="16"/>
      <c r="Q384" s="16"/>
      <c r="R384" s="16"/>
      <c r="S384" s="16"/>
      <c r="T384" s="16"/>
      <c r="U384" s="16"/>
      <c r="V384" s="16"/>
      <c r="W384" s="16"/>
      <c r="X384" s="16"/>
      <c r="Y384" s="16"/>
    </row>
    <row r="385">
      <c r="A385" s="14" t="s">
        <v>2343</v>
      </c>
      <c r="B385" s="14" t="s">
        <v>6570</v>
      </c>
      <c r="C385" s="14" t="s">
        <v>22605</v>
      </c>
      <c r="D385" s="14" t="s">
        <v>2345</v>
      </c>
      <c r="E385" s="14" t="s">
        <v>6568</v>
      </c>
      <c r="F385" s="14" t="s">
        <v>2346</v>
      </c>
      <c r="G385" s="16"/>
      <c r="H385" s="15" t="s">
        <v>497</v>
      </c>
      <c r="I385" s="14" t="s">
        <v>6787</v>
      </c>
      <c r="J385" s="15" t="s">
        <v>2866</v>
      </c>
      <c r="K385" s="15" t="s">
        <v>2867</v>
      </c>
      <c r="L385" s="16"/>
      <c r="M385" s="16"/>
      <c r="N385" s="16"/>
      <c r="O385" s="16"/>
      <c r="P385" s="16"/>
      <c r="Q385" s="16"/>
      <c r="R385" s="16"/>
      <c r="S385" s="16"/>
      <c r="T385" s="16"/>
      <c r="U385" s="16"/>
      <c r="V385" s="16"/>
      <c r="W385" s="16"/>
      <c r="X385" s="16"/>
      <c r="Y385" s="16"/>
    </row>
    <row r="386">
      <c r="A386" s="14" t="s">
        <v>2351</v>
      </c>
      <c r="B386" s="14" t="s">
        <v>6572</v>
      </c>
      <c r="C386" s="14" t="s">
        <v>10339</v>
      </c>
      <c r="D386" s="14" t="s">
        <v>2353</v>
      </c>
      <c r="E386" s="14" t="s">
        <v>6573</v>
      </c>
      <c r="F386" s="14" t="s">
        <v>2354</v>
      </c>
      <c r="G386" s="16"/>
      <c r="H386" s="15" t="s">
        <v>505</v>
      </c>
      <c r="I386" s="14" t="s">
        <v>6790</v>
      </c>
      <c r="J386" s="15" t="s">
        <v>2872</v>
      </c>
      <c r="K386" s="15" t="s">
        <v>2873</v>
      </c>
      <c r="L386" s="16"/>
      <c r="M386" s="16"/>
      <c r="N386" s="16"/>
      <c r="O386" s="16"/>
      <c r="P386" s="16"/>
      <c r="Q386" s="16"/>
      <c r="R386" s="16"/>
      <c r="S386" s="16"/>
      <c r="T386" s="16"/>
      <c r="U386" s="16"/>
      <c r="V386" s="16"/>
      <c r="W386" s="16"/>
      <c r="X386" s="16"/>
      <c r="Y386" s="16"/>
    </row>
    <row r="387">
      <c r="A387" s="14" t="s">
        <v>2359</v>
      </c>
      <c r="B387" s="14" t="s">
        <v>6575</v>
      </c>
      <c r="C387" s="14" t="s">
        <v>10342</v>
      </c>
      <c r="D387" s="14" t="s">
        <v>2361</v>
      </c>
      <c r="E387" s="14" t="s">
        <v>6576</v>
      </c>
      <c r="F387" s="14" t="s">
        <v>2362</v>
      </c>
      <c r="G387" s="16"/>
      <c r="H387" s="15" t="s">
        <v>513</v>
      </c>
      <c r="I387" s="14" t="s">
        <v>6792</v>
      </c>
      <c r="J387" s="15" t="s">
        <v>2878</v>
      </c>
      <c r="K387" s="15" t="s">
        <v>2879</v>
      </c>
      <c r="L387" s="16"/>
      <c r="M387" s="16"/>
      <c r="N387" s="16"/>
      <c r="O387" s="16"/>
      <c r="P387" s="16"/>
      <c r="Q387" s="16"/>
      <c r="R387" s="16"/>
      <c r="S387" s="16"/>
      <c r="T387" s="16"/>
      <c r="U387" s="16"/>
      <c r="V387" s="16"/>
      <c r="W387" s="16"/>
      <c r="X387" s="16"/>
      <c r="Y387" s="16"/>
    </row>
    <row r="388">
      <c r="A388" s="14" t="s">
        <v>2367</v>
      </c>
      <c r="B388" s="14" t="s">
        <v>6578</v>
      </c>
      <c r="C388" s="14" t="s">
        <v>10345</v>
      </c>
      <c r="D388" s="14" t="s">
        <v>2369</v>
      </c>
      <c r="E388" s="14" t="s">
        <v>6579</v>
      </c>
      <c r="F388" s="14" t="s">
        <v>2370</v>
      </c>
      <c r="G388" s="16"/>
      <c r="H388" s="15" t="s">
        <v>520</v>
      </c>
      <c r="I388" s="14" t="s">
        <v>6643</v>
      </c>
      <c r="J388" s="15" t="s">
        <v>2884</v>
      </c>
      <c r="K388" s="15" t="s">
        <v>2885</v>
      </c>
      <c r="L388" s="16"/>
      <c r="M388" s="16"/>
      <c r="N388" s="16"/>
      <c r="O388" s="16"/>
      <c r="P388" s="16"/>
      <c r="Q388" s="16"/>
      <c r="R388" s="16"/>
      <c r="S388" s="16"/>
      <c r="T388" s="16"/>
      <c r="U388" s="16"/>
      <c r="V388" s="16"/>
      <c r="W388" s="16"/>
      <c r="X388" s="16"/>
      <c r="Y388" s="16"/>
    </row>
    <row r="389">
      <c r="A389" s="14" t="s">
        <v>2376</v>
      </c>
      <c r="B389" s="14" t="s">
        <v>6581</v>
      </c>
      <c r="C389" s="14" t="s">
        <v>10348</v>
      </c>
      <c r="D389" s="14" t="s">
        <v>2378</v>
      </c>
      <c r="E389" s="14" t="s">
        <v>6579</v>
      </c>
      <c r="F389" s="14" t="s">
        <v>2379</v>
      </c>
      <c r="G389" s="16"/>
      <c r="H389" s="15" t="s">
        <v>528</v>
      </c>
      <c r="I389" s="14" t="s">
        <v>6797</v>
      </c>
      <c r="J389" s="15" t="s">
        <v>2890</v>
      </c>
      <c r="K389" s="15" t="s">
        <v>2891</v>
      </c>
      <c r="L389" s="16"/>
      <c r="M389" s="16"/>
      <c r="N389" s="16"/>
      <c r="O389" s="16"/>
      <c r="P389" s="16"/>
      <c r="Q389" s="16"/>
      <c r="R389" s="16"/>
      <c r="S389" s="16"/>
      <c r="T389" s="16"/>
      <c r="U389" s="16"/>
      <c r="V389" s="16"/>
      <c r="W389" s="16"/>
      <c r="X389" s="16"/>
      <c r="Y389" s="16"/>
    </row>
    <row r="390">
      <c r="A390" s="14" t="s">
        <v>2384</v>
      </c>
      <c r="B390" s="14" t="s">
        <v>6583</v>
      </c>
      <c r="C390" s="14" t="s">
        <v>10351</v>
      </c>
      <c r="D390" s="14" t="s">
        <v>2386</v>
      </c>
      <c r="E390" s="14" t="s">
        <v>6584</v>
      </c>
      <c r="F390" s="14" t="s">
        <v>2387</v>
      </c>
      <c r="G390" s="16"/>
      <c r="H390" s="15" t="s">
        <v>535</v>
      </c>
      <c r="I390" s="14" t="s">
        <v>6800</v>
      </c>
      <c r="J390" s="15" t="s">
        <v>2896</v>
      </c>
      <c r="K390" s="15" t="s">
        <v>2897</v>
      </c>
      <c r="L390" s="16"/>
      <c r="M390" s="16"/>
      <c r="N390" s="16"/>
      <c r="O390" s="16"/>
      <c r="P390" s="16"/>
      <c r="Q390" s="16"/>
      <c r="R390" s="16"/>
      <c r="S390" s="16"/>
      <c r="T390" s="16"/>
      <c r="U390" s="16"/>
      <c r="V390" s="16"/>
      <c r="W390" s="16"/>
      <c r="X390" s="16"/>
      <c r="Y390" s="16"/>
    </row>
    <row r="391">
      <c r="A391" s="14" t="s">
        <v>2392</v>
      </c>
      <c r="B391" s="14" t="s">
        <v>6586</v>
      </c>
      <c r="C391" s="14" t="s">
        <v>10354</v>
      </c>
      <c r="D391" s="14" t="s">
        <v>2394</v>
      </c>
      <c r="E391" s="14" t="s">
        <v>6584</v>
      </c>
      <c r="F391" s="14" t="s">
        <v>2395</v>
      </c>
      <c r="G391" s="16"/>
      <c r="H391" s="15" t="s">
        <v>543</v>
      </c>
      <c r="I391" s="14" t="s">
        <v>6802</v>
      </c>
      <c r="J391" s="15" t="s">
        <v>2902</v>
      </c>
      <c r="K391" s="15" t="s">
        <v>2903</v>
      </c>
      <c r="L391" s="16"/>
      <c r="M391" s="16"/>
      <c r="N391" s="16"/>
      <c r="O391" s="16"/>
      <c r="P391" s="16"/>
      <c r="Q391" s="16"/>
      <c r="R391" s="16"/>
      <c r="S391" s="16"/>
      <c r="T391" s="16"/>
      <c r="U391" s="16"/>
      <c r="V391" s="16"/>
      <c r="W391" s="16"/>
      <c r="X391" s="16"/>
      <c r="Y391" s="16"/>
    </row>
    <row r="392">
      <c r="A392" s="14" t="s">
        <v>2400</v>
      </c>
      <c r="B392" s="14" t="s">
        <v>6588</v>
      </c>
      <c r="C392" s="14" t="s">
        <v>10357</v>
      </c>
      <c r="D392" s="14" t="s">
        <v>2402</v>
      </c>
      <c r="E392" s="14" t="s">
        <v>6589</v>
      </c>
      <c r="F392" s="14" t="s">
        <v>2403</v>
      </c>
      <c r="G392" s="16"/>
      <c r="H392" s="15" t="s">
        <v>553</v>
      </c>
      <c r="I392" s="14" t="s">
        <v>6805</v>
      </c>
      <c r="J392" s="15" t="s">
        <v>2911</v>
      </c>
      <c r="K392" s="15" t="s">
        <v>2912</v>
      </c>
      <c r="L392" s="16"/>
      <c r="M392" s="16"/>
      <c r="N392" s="16"/>
      <c r="O392" s="16"/>
      <c r="P392" s="16"/>
      <c r="Q392" s="16"/>
      <c r="R392" s="16"/>
      <c r="S392" s="16"/>
      <c r="T392" s="16"/>
      <c r="U392" s="16"/>
      <c r="V392" s="16"/>
      <c r="W392" s="16"/>
      <c r="X392" s="16"/>
      <c r="Y392" s="16"/>
    </row>
    <row r="393">
      <c r="A393" s="14" t="s">
        <v>2408</v>
      </c>
      <c r="B393" s="14" t="s">
        <v>6591</v>
      </c>
      <c r="C393" s="14" t="s">
        <v>10360</v>
      </c>
      <c r="D393" s="14" t="s">
        <v>2410</v>
      </c>
      <c r="E393" s="14" t="s">
        <v>6589</v>
      </c>
      <c r="F393" s="14" t="s">
        <v>2411</v>
      </c>
      <c r="G393" s="16"/>
      <c r="H393" s="15" t="s">
        <v>561</v>
      </c>
      <c r="I393" s="14" t="s">
        <v>6808</v>
      </c>
      <c r="J393" s="15" t="s">
        <v>2928</v>
      </c>
      <c r="K393" s="15" t="s">
        <v>2929</v>
      </c>
      <c r="L393" s="16"/>
      <c r="M393" s="16"/>
      <c r="N393" s="16"/>
      <c r="O393" s="16"/>
      <c r="P393" s="16"/>
      <c r="Q393" s="16"/>
      <c r="R393" s="16"/>
      <c r="S393" s="16"/>
      <c r="T393" s="16"/>
      <c r="U393" s="16"/>
      <c r="V393" s="16"/>
      <c r="W393" s="16"/>
      <c r="X393" s="16"/>
      <c r="Y393" s="16"/>
    </row>
    <row r="394">
      <c r="A394" s="14" t="s">
        <v>2416</v>
      </c>
      <c r="B394" s="14" t="s">
        <v>6593</v>
      </c>
      <c r="C394" s="14" t="s">
        <v>10363</v>
      </c>
      <c r="D394" s="14" t="s">
        <v>2418</v>
      </c>
      <c r="E394" s="14" t="s">
        <v>6594</v>
      </c>
      <c r="F394" s="14" t="s">
        <v>2419</v>
      </c>
      <c r="G394" s="16"/>
      <c r="H394" s="15" t="s">
        <v>569</v>
      </c>
      <c r="I394" s="14" t="s">
        <v>6811</v>
      </c>
      <c r="J394" s="15" t="s">
        <v>2933</v>
      </c>
      <c r="K394" s="15" t="s">
        <v>2934</v>
      </c>
      <c r="L394" s="16"/>
      <c r="M394" s="16"/>
      <c r="N394" s="16"/>
      <c r="O394" s="16"/>
      <c r="P394" s="16"/>
      <c r="Q394" s="16"/>
      <c r="R394" s="16"/>
      <c r="S394" s="16"/>
      <c r="T394" s="16"/>
      <c r="U394" s="16"/>
      <c r="V394" s="16"/>
      <c r="W394" s="16"/>
      <c r="X394" s="16"/>
      <c r="Y394" s="16"/>
    </row>
    <row r="395">
      <c r="A395" s="14" t="s">
        <v>2424</v>
      </c>
      <c r="B395" s="16"/>
      <c r="C395" s="14" t="s">
        <v>22606</v>
      </c>
      <c r="D395" s="16"/>
      <c r="E395" s="16"/>
      <c r="F395" s="16"/>
      <c r="G395" s="16"/>
      <c r="H395" s="15" t="s">
        <v>577</v>
      </c>
      <c r="I395" s="14" t="s">
        <v>6813</v>
      </c>
      <c r="J395" s="15" t="s">
        <v>2939</v>
      </c>
      <c r="K395" s="15" t="s">
        <v>2940</v>
      </c>
      <c r="L395" s="16"/>
      <c r="M395" s="16"/>
      <c r="N395" s="16"/>
      <c r="O395" s="16"/>
      <c r="P395" s="16"/>
      <c r="Q395" s="16"/>
      <c r="R395" s="16"/>
      <c r="S395" s="16"/>
      <c r="T395" s="16"/>
      <c r="U395" s="16"/>
      <c r="V395" s="16"/>
      <c r="W395" s="16"/>
      <c r="X395" s="16"/>
      <c r="Y395" s="16"/>
    </row>
    <row r="396">
      <c r="A396" s="14" t="s">
        <v>2425</v>
      </c>
      <c r="B396" s="14" t="s">
        <v>6596</v>
      </c>
      <c r="C396" s="14" t="s">
        <v>10370</v>
      </c>
      <c r="D396" s="14" t="s">
        <v>2427</v>
      </c>
      <c r="E396" s="14" t="s">
        <v>6594</v>
      </c>
      <c r="F396" s="14" t="s">
        <v>2428</v>
      </c>
      <c r="G396" s="16"/>
      <c r="H396" s="15" t="s">
        <v>587</v>
      </c>
      <c r="I396" s="14" t="s">
        <v>6816</v>
      </c>
      <c r="J396" s="15" t="s">
        <v>2945</v>
      </c>
      <c r="K396" s="15" t="s">
        <v>2946</v>
      </c>
      <c r="L396" s="16"/>
      <c r="M396" s="16"/>
      <c r="N396" s="16"/>
      <c r="O396" s="16"/>
      <c r="P396" s="16"/>
      <c r="Q396" s="16"/>
      <c r="R396" s="16"/>
      <c r="S396" s="16"/>
      <c r="T396" s="16"/>
      <c r="U396" s="16"/>
      <c r="V396" s="16"/>
      <c r="W396" s="16"/>
      <c r="X396" s="16"/>
      <c r="Y396" s="16"/>
    </row>
    <row r="397">
      <c r="A397" s="14" t="s">
        <v>2433</v>
      </c>
      <c r="B397" s="14" t="s">
        <v>6598</v>
      </c>
      <c r="C397" s="14" t="s">
        <v>10374</v>
      </c>
      <c r="D397" s="14" t="s">
        <v>2435</v>
      </c>
      <c r="E397" s="14" t="s">
        <v>6599</v>
      </c>
      <c r="F397" s="14" t="s">
        <v>2436</v>
      </c>
      <c r="G397" s="16"/>
      <c r="H397" s="15" t="s">
        <v>595</v>
      </c>
      <c r="I397" s="14" t="s">
        <v>6818</v>
      </c>
      <c r="J397" s="15" t="s">
        <v>2951</v>
      </c>
      <c r="K397" s="15" t="s">
        <v>2952</v>
      </c>
      <c r="L397" s="16"/>
      <c r="M397" s="16"/>
      <c r="N397" s="16"/>
      <c r="O397" s="16"/>
      <c r="P397" s="16"/>
      <c r="Q397" s="16"/>
      <c r="R397" s="16"/>
      <c r="S397" s="16"/>
      <c r="T397" s="16"/>
      <c r="U397" s="16"/>
      <c r="V397" s="16"/>
      <c r="W397" s="16"/>
      <c r="X397" s="16"/>
      <c r="Y397" s="16"/>
    </row>
    <row r="398">
      <c r="A398" s="14" t="s">
        <v>2440</v>
      </c>
      <c r="B398" s="14" t="s">
        <v>6601</v>
      </c>
      <c r="C398" s="14" t="s">
        <v>10377</v>
      </c>
      <c r="D398" s="14" t="s">
        <v>2442</v>
      </c>
      <c r="E398" s="14" t="s">
        <v>6602</v>
      </c>
      <c r="F398" s="14" t="s">
        <v>2443</v>
      </c>
      <c r="G398" s="16"/>
      <c r="H398" s="15" t="s">
        <v>603</v>
      </c>
      <c r="I398" s="14" t="s">
        <v>6646</v>
      </c>
      <c r="J398" s="15" t="s">
        <v>2956</v>
      </c>
      <c r="K398" s="15" t="s">
        <v>2957</v>
      </c>
      <c r="L398" s="16"/>
      <c r="M398" s="16"/>
      <c r="N398" s="16"/>
      <c r="O398" s="16"/>
      <c r="P398" s="16"/>
      <c r="Q398" s="16"/>
      <c r="R398" s="16"/>
      <c r="S398" s="16"/>
      <c r="T398" s="16"/>
      <c r="U398" s="16"/>
      <c r="V398" s="16"/>
      <c r="W398" s="16"/>
      <c r="X398" s="16"/>
      <c r="Y398" s="16"/>
    </row>
    <row r="399">
      <c r="A399" s="14" t="s">
        <v>2448</v>
      </c>
      <c r="B399" s="14" t="s">
        <v>6604</v>
      </c>
      <c r="C399" s="14" t="s">
        <v>10381</v>
      </c>
      <c r="D399" s="14" t="s">
        <v>2450</v>
      </c>
      <c r="E399" s="14" t="s">
        <v>6602</v>
      </c>
      <c r="F399" s="14" t="s">
        <v>2451</v>
      </c>
      <c r="G399" s="16"/>
      <c r="H399" s="15" t="s">
        <v>611</v>
      </c>
      <c r="I399" s="14" t="s">
        <v>6822</v>
      </c>
      <c r="J399" s="15" t="s">
        <v>2964</v>
      </c>
      <c r="K399" s="15" t="s">
        <v>2965</v>
      </c>
      <c r="L399" s="16"/>
      <c r="M399" s="16"/>
      <c r="N399" s="16"/>
      <c r="O399" s="16"/>
      <c r="P399" s="16"/>
      <c r="Q399" s="16"/>
      <c r="R399" s="16"/>
      <c r="S399" s="16"/>
      <c r="T399" s="16"/>
      <c r="U399" s="16"/>
      <c r="V399" s="16"/>
      <c r="W399" s="16"/>
      <c r="X399" s="16"/>
      <c r="Y399" s="16"/>
    </row>
    <row r="400">
      <c r="A400" s="14" t="s">
        <v>2457</v>
      </c>
      <c r="B400" s="14" t="s">
        <v>6606</v>
      </c>
      <c r="C400" s="14" t="s">
        <v>10385</v>
      </c>
      <c r="D400" s="14" t="s">
        <v>2459</v>
      </c>
      <c r="E400" s="14" t="s">
        <v>6607</v>
      </c>
      <c r="F400" s="14" t="s">
        <v>2460</v>
      </c>
      <c r="G400" s="16"/>
      <c r="H400" s="15" t="s">
        <v>619</v>
      </c>
      <c r="I400" s="14" t="s">
        <v>6825</v>
      </c>
      <c r="J400" s="15" t="s">
        <v>2970</v>
      </c>
      <c r="K400" s="15" t="s">
        <v>2971</v>
      </c>
      <c r="L400" s="16"/>
      <c r="M400" s="16"/>
      <c r="N400" s="16"/>
      <c r="O400" s="16"/>
      <c r="P400" s="16"/>
      <c r="Q400" s="16"/>
      <c r="R400" s="16"/>
      <c r="S400" s="16"/>
      <c r="T400" s="16"/>
      <c r="U400" s="16"/>
      <c r="V400" s="16"/>
      <c r="W400" s="16"/>
      <c r="X400" s="16"/>
      <c r="Y400" s="16"/>
    </row>
    <row r="401">
      <c r="A401" s="14" t="s">
        <v>2465</v>
      </c>
      <c r="B401" s="14" t="s">
        <v>6609</v>
      </c>
      <c r="C401" s="14" t="s">
        <v>22607</v>
      </c>
      <c r="D401" s="14" t="s">
        <v>2467</v>
      </c>
      <c r="E401" s="14" t="s">
        <v>6610</v>
      </c>
      <c r="F401" s="14" t="s">
        <v>2468</v>
      </c>
      <c r="G401" s="16"/>
      <c r="H401" s="15" t="s">
        <v>627</v>
      </c>
      <c r="I401" s="14" t="s">
        <v>6828</v>
      </c>
      <c r="J401" s="15" t="s">
        <v>2974</v>
      </c>
      <c r="K401" s="15" t="s">
        <v>2975</v>
      </c>
      <c r="L401" s="16"/>
      <c r="M401" s="16"/>
      <c r="N401" s="16"/>
      <c r="O401" s="16"/>
      <c r="P401" s="16"/>
      <c r="Q401" s="16"/>
      <c r="R401" s="16"/>
      <c r="S401" s="16"/>
      <c r="T401" s="16"/>
      <c r="U401" s="16"/>
      <c r="V401" s="16"/>
      <c r="W401" s="16"/>
      <c r="X401" s="16"/>
      <c r="Y401" s="16"/>
    </row>
    <row r="402">
      <c r="A402" s="14" t="s">
        <v>2473</v>
      </c>
      <c r="B402" s="14" t="s">
        <v>6612</v>
      </c>
      <c r="C402" s="14" t="s">
        <v>10393</v>
      </c>
      <c r="D402" s="14" t="s">
        <v>2475</v>
      </c>
      <c r="E402" s="14" t="s">
        <v>6613</v>
      </c>
      <c r="F402" s="14" t="s">
        <v>2476</v>
      </c>
      <c r="G402" s="16"/>
      <c r="H402" s="15" t="s">
        <v>641</v>
      </c>
      <c r="I402" s="14" t="s">
        <v>6831</v>
      </c>
      <c r="J402" s="15" t="s">
        <v>2980</v>
      </c>
      <c r="K402" s="15" t="s">
        <v>2981</v>
      </c>
      <c r="L402" s="16"/>
      <c r="M402" s="16"/>
      <c r="N402" s="16"/>
      <c r="O402" s="16"/>
      <c r="P402" s="16"/>
      <c r="Q402" s="16"/>
      <c r="R402" s="16"/>
      <c r="S402" s="16"/>
      <c r="T402" s="16"/>
      <c r="U402" s="16"/>
      <c r="V402" s="16"/>
      <c r="W402" s="16"/>
      <c r="X402" s="16"/>
      <c r="Y402" s="16"/>
    </row>
    <row r="403">
      <c r="A403" s="14" t="s">
        <v>2481</v>
      </c>
      <c r="B403" s="14" t="s">
        <v>6615</v>
      </c>
      <c r="C403" s="14" t="s">
        <v>10397</v>
      </c>
      <c r="D403" s="14" t="s">
        <v>2483</v>
      </c>
      <c r="E403" s="14" t="s">
        <v>6613</v>
      </c>
      <c r="F403" s="14" t="s">
        <v>2484</v>
      </c>
      <c r="G403" s="16"/>
      <c r="H403" s="15" t="s">
        <v>650</v>
      </c>
      <c r="I403" s="14" t="s">
        <v>6834</v>
      </c>
      <c r="J403" s="15" t="s">
        <v>2986</v>
      </c>
      <c r="K403" s="15" t="s">
        <v>2987</v>
      </c>
      <c r="L403" s="16"/>
      <c r="M403" s="16"/>
      <c r="N403" s="16"/>
      <c r="O403" s="16"/>
      <c r="P403" s="16"/>
      <c r="Q403" s="16"/>
      <c r="R403" s="16"/>
      <c r="S403" s="16"/>
      <c r="T403" s="16"/>
      <c r="U403" s="16"/>
      <c r="V403" s="16"/>
      <c r="W403" s="16"/>
      <c r="X403" s="16"/>
      <c r="Y403" s="16"/>
    </row>
    <row r="404">
      <c r="A404" s="14" t="s">
        <v>2489</v>
      </c>
      <c r="B404" s="14" t="s">
        <v>6617</v>
      </c>
      <c r="C404" s="14" t="s">
        <v>10400</v>
      </c>
      <c r="D404" s="14" t="s">
        <v>2491</v>
      </c>
      <c r="E404" s="14" t="s">
        <v>6618</v>
      </c>
      <c r="F404" s="14" t="s">
        <v>2492</v>
      </c>
      <c r="G404" s="16"/>
      <c r="H404" s="15" t="s">
        <v>660</v>
      </c>
      <c r="I404" s="14" t="s">
        <v>6836</v>
      </c>
      <c r="J404" s="15" t="s">
        <v>2992</v>
      </c>
      <c r="K404" s="15" t="s">
        <v>2993</v>
      </c>
      <c r="L404" s="16"/>
      <c r="M404" s="16"/>
      <c r="N404" s="16"/>
      <c r="O404" s="16"/>
      <c r="P404" s="16"/>
      <c r="Q404" s="16"/>
      <c r="R404" s="16"/>
      <c r="S404" s="16"/>
      <c r="T404" s="16"/>
      <c r="U404" s="16"/>
      <c r="V404" s="16"/>
      <c r="W404" s="16"/>
      <c r="X404" s="16"/>
      <c r="Y404" s="16"/>
    </row>
    <row r="405">
      <c r="A405" s="14" t="s">
        <v>2497</v>
      </c>
      <c r="B405" s="14" t="s">
        <v>6620</v>
      </c>
      <c r="C405" s="14" t="s">
        <v>17850</v>
      </c>
      <c r="D405" s="16"/>
      <c r="E405" s="16"/>
      <c r="F405" s="16"/>
      <c r="G405" s="16"/>
      <c r="H405" s="15" t="s">
        <v>668</v>
      </c>
      <c r="I405" s="14" t="s">
        <v>6838</v>
      </c>
      <c r="J405" s="15" t="s">
        <v>2998</v>
      </c>
      <c r="K405" s="15" t="s">
        <v>2999</v>
      </c>
      <c r="L405" s="16"/>
      <c r="M405" s="16"/>
      <c r="N405" s="16"/>
      <c r="O405" s="16"/>
      <c r="P405" s="16"/>
      <c r="Q405" s="16"/>
      <c r="R405" s="16"/>
      <c r="S405" s="16"/>
      <c r="T405" s="16"/>
      <c r="U405" s="16"/>
      <c r="V405" s="16"/>
      <c r="W405" s="16"/>
      <c r="X405" s="16"/>
      <c r="Y405" s="16"/>
    </row>
    <row r="406">
      <c r="A406" s="14" t="s">
        <v>2500</v>
      </c>
      <c r="B406" s="14" t="s">
        <v>6623</v>
      </c>
      <c r="C406" s="14" t="s">
        <v>10406</v>
      </c>
      <c r="D406" s="14" t="s">
        <v>2502</v>
      </c>
      <c r="E406" s="14" t="s">
        <v>6621</v>
      </c>
      <c r="F406" s="14" t="s">
        <v>2503</v>
      </c>
      <c r="G406" s="16"/>
      <c r="H406" s="15" t="s">
        <v>678</v>
      </c>
      <c r="I406" s="14" t="s">
        <v>6841</v>
      </c>
      <c r="J406" s="15" t="s">
        <v>3004</v>
      </c>
      <c r="K406" s="15" t="s">
        <v>3005</v>
      </c>
      <c r="L406" s="16"/>
      <c r="M406" s="16"/>
      <c r="N406" s="16"/>
      <c r="O406" s="16"/>
      <c r="P406" s="16"/>
      <c r="Q406" s="16"/>
      <c r="R406" s="16"/>
      <c r="S406" s="16"/>
      <c r="T406" s="16"/>
      <c r="U406" s="16"/>
      <c r="V406" s="16"/>
      <c r="W406" s="16"/>
      <c r="X406" s="16"/>
      <c r="Y406" s="16"/>
    </row>
    <row r="407">
      <c r="A407" s="14" t="s">
        <v>2508</v>
      </c>
      <c r="B407" s="14" t="s">
        <v>6625</v>
      </c>
      <c r="C407" s="14" t="s">
        <v>10412</v>
      </c>
      <c r="D407" s="14" t="s">
        <v>2510</v>
      </c>
      <c r="E407" s="14" t="s">
        <v>6626</v>
      </c>
      <c r="F407" s="14" t="s">
        <v>2511</v>
      </c>
      <c r="G407" s="16"/>
      <c r="H407" s="15" t="s">
        <v>686</v>
      </c>
      <c r="I407" s="14" t="s">
        <v>6844</v>
      </c>
      <c r="J407" s="15" t="s">
        <v>3010</v>
      </c>
      <c r="K407" s="15" t="s">
        <v>3011</v>
      </c>
      <c r="L407" s="16"/>
      <c r="M407" s="16"/>
      <c r="N407" s="16"/>
      <c r="O407" s="16"/>
      <c r="P407" s="16"/>
      <c r="Q407" s="16"/>
      <c r="R407" s="16"/>
      <c r="S407" s="16"/>
      <c r="T407" s="16"/>
      <c r="U407" s="16"/>
      <c r="V407" s="16"/>
      <c r="W407" s="16"/>
      <c r="X407" s="16"/>
      <c r="Y407" s="16"/>
    </row>
    <row r="408">
      <c r="A408" s="14" t="s">
        <v>2516</v>
      </c>
      <c r="B408" s="14" t="s">
        <v>6628</v>
      </c>
      <c r="C408" s="14" t="s">
        <v>22608</v>
      </c>
      <c r="D408" s="14" t="s">
        <v>19</v>
      </c>
      <c r="E408" s="14" t="s">
        <v>6629</v>
      </c>
      <c r="F408" s="14" t="s">
        <v>2518</v>
      </c>
      <c r="G408" s="16"/>
      <c r="H408" s="15" t="s">
        <v>694</v>
      </c>
      <c r="I408" s="14" t="s">
        <v>6649</v>
      </c>
      <c r="J408" s="15" t="s">
        <v>3016</v>
      </c>
      <c r="K408" s="15" t="s">
        <v>3017</v>
      </c>
      <c r="L408" s="16"/>
      <c r="M408" s="16"/>
      <c r="N408" s="16"/>
      <c r="O408" s="16"/>
      <c r="P408" s="16"/>
      <c r="Q408" s="16"/>
      <c r="R408" s="16"/>
      <c r="S408" s="16"/>
      <c r="T408" s="16"/>
      <c r="U408" s="16"/>
      <c r="V408" s="16"/>
      <c r="W408" s="16"/>
      <c r="X408" s="16"/>
      <c r="Y408" s="16"/>
    </row>
    <row r="409">
      <c r="A409" s="14" t="s">
        <v>2523</v>
      </c>
      <c r="B409" s="14" t="s">
        <v>6631</v>
      </c>
      <c r="C409" s="14" t="s">
        <v>10419</v>
      </c>
      <c r="D409" s="14" t="s">
        <v>28</v>
      </c>
      <c r="E409" s="14" t="s">
        <v>6632</v>
      </c>
      <c r="F409" s="14" t="s">
        <v>2525</v>
      </c>
      <c r="G409" s="16"/>
      <c r="H409" s="15" t="s">
        <v>702</v>
      </c>
      <c r="I409" s="14" t="s">
        <v>6851</v>
      </c>
      <c r="J409" s="15" t="s">
        <v>3022</v>
      </c>
      <c r="K409" s="15" t="s">
        <v>3023</v>
      </c>
      <c r="L409" s="16"/>
      <c r="M409" s="16"/>
      <c r="N409" s="16"/>
      <c r="O409" s="16"/>
      <c r="P409" s="16"/>
      <c r="Q409" s="16"/>
      <c r="R409" s="16"/>
      <c r="S409" s="16"/>
      <c r="T409" s="16"/>
      <c r="U409" s="16"/>
      <c r="V409" s="16"/>
      <c r="W409" s="16"/>
      <c r="X409" s="16"/>
      <c r="Y409" s="16"/>
    </row>
    <row r="410">
      <c r="A410" s="14" t="s">
        <v>2529</v>
      </c>
      <c r="B410" s="14" t="s">
        <v>6634</v>
      </c>
      <c r="C410" s="14" t="s">
        <v>10422</v>
      </c>
      <c r="D410" s="14" t="s">
        <v>36</v>
      </c>
      <c r="E410" s="14" t="s">
        <v>6635</v>
      </c>
      <c r="F410" s="14" t="s">
        <v>2531</v>
      </c>
      <c r="G410" s="16"/>
      <c r="H410" s="15" t="s">
        <v>710</v>
      </c>
      <c r="I410" s="14" t="s">
        <v>6854</v>
      </c>
      <c r="J410" s="15" t="s">
        <v>3028</v>
      </c>
      <c r="K410" s="15" t="s">
        <v>3029</v>
      </c>
      <c r="L410" s="16"/>
      <c r="M410" s="16"/>
      <c r="N410" s="16"/>
      <c r="O410" s="16"/>
      <c r="P410" s="16"/>
      <c r="Q410" s="16"/>
      <c r="R410" s="16"/>
      <c r="S410" s="16"/>
      <c r="T410" s="16"/>
      <c r="U410" s="16"/>
      <c r="V410" s="16"/>
      <c r="W410" s="16"/>
      <c r="X410" s="16"/>
      <c r="Y410" s="16"/>
    </row>
    <row r="411">
      <c r="A411" s="14" t="s">
        <v>2535</v>
      </c>
      <c r="B411" s="14" t="s">
        <v>6637</v>
      </c>
      <c r="C411" s="14" t="s">
        <v>10425</v>
      </c>
      <c r="D411" s="14" t="s">
        <v>44</v>
      </c>
      <c r="E411" s="14" t="s">
        <v>6638</v>
      </c>
      <c r="F411" s="14" t="s">
        <v>2537</v>
      </c>
      <c r="G411" s="16"/>
      <c r="H411" s="15" t="s">
        <v>718</v>
      </c>
      <c r="I411" s="14" t="s">
        <v>6857</v>
      </c>
      <c r="J411" s="15" t="s">
        <v>3033</v>
      </c>
      <c r="K411" s="15" t="s">
        <v>3034</v>
      </c>
      <c r="L411" s="16"/>
      <c r="M411" s="16"/>
      <c r="N411" s="16"/>
      <c r="O411" s="16"/>
      <c r="P411" s="16"/>
      <c r="Q411" s="16"/>
      <c r="R411" s="16"/>
      <c r="S411" s="16"/>
      <c r="T411" s="16"/>
      <c r="U411" s="16"/>
      <c r="V411" s="16"/>
      <c r="W411" s="16"/>
      <c r="X411" s="16"/>
      <c r="Y411" s="16"/>
    </row>
    <row r="412">
      <c r="A412" s="14" t="s">
        <v>2541</v>
      </c>
      <c r="B412" s="14" t="s">
        <v>6640</v>
      </c>
      <c r="C412" s="14" t="s">
        <v>22609</v>
      </c>
      <c r="D412" s="14" t="s">
        <v>55</v>
      </c>
      <c r="E412" s="14" t="s">
        <v>6641</v>
      </c>
      <c r="F412" s="14" t="s">
        <v>2543</v>
      </c>
      <c r="G412" s="16"/>
      <c r="H412" s="15" t="s">
        <v>728</v>
      </c>
      <c r="I412" s="14" t="s">
        <v>6860</v>
      </c>
      <c r="J412" s="15" t="s">
        <v>3039</v>
      </c>
      <c r="K412" s="15" t="s">
        <v>3040</v>
      </c>
      <c r="L412" s="16"/>
      <c r="M412" s="16"/>
      <c r="N412" s="16"/>
      <c r="O412" s="16"/>
      <c r="P412" s="16"/>
      <c r="Q412" s="16"/>
      <c r="R412" s="16"/>
      <c r="S412" s="16"/>
      <c r="T412" s="16"/>
      <c r="U412" s="16"/>
      <c r="V412" s="16"/>
      <c r="W412" s="16"/>
      <c r="X412" s="16"/>
      <c r="Y412" s="16"/>
    </row>
    <row r="413">
      <c r="A413" s="14" t="s">
        <v>2547</v>
      </c>
      <c r="B413" s="14" t="s">
        <v>6643</v>
      </c>
      <c r="C413" s="14" t="s">
        <v>10432</v>
      </c>
      <c r="D413" s="14" t="s">
        <v>63</v>
      </c>
      <c r="E413" s="14" t="s">
        <v>6644</v>
      </c>
      <c r="F413" s="14" t="s">
        <v>2549</v>
      </c>
      <c r="G413" s="16"/>
      <c r="H413" s="15" t="s">
        <v>735</v>
      </c>
      <c r="I413" s="14" t="s">
        <v>6863</v>
      </c>
      <c r="J413" s="15" t="s">
        <v>3045</v>
      </c>
      <c r="K413" s="21" t="s">
        <v>3046</v>
      </c>
      <c r="L413" s="16"/>
      <c r="M413" s="16"/>
      <c r="N413" s="16"/>
      <c r="O413" s="16"/>
      <c r="P413" s="16"/>
      <c r="Q413" s="16"/>
      <c r="R413" s="16"/>
      <c r="S413" s="16"/>
      <c r="T413" s="16"/>
      <c r="U413" s="16"/>
      <c r="V413" s="16"/>
      <c r="W413" s="16"/>
      <c r="X413" s="16"/>
      <c r="Y413" s="16"/>
    </row>
    <row r="414">
      <c r="A414" s="14" t="s">
        <v>2553</v>
      </c>
      <c r="B414" s="14" t="s">
        <v>6646</v>
      </c>
      <c r="C414" s="14" t="s">
        <v>10435</v>
      </c>
      <c r="D414" s="14" t="s">
        <v>71</v>
      </c>
      <c r="E414" s="14" t="s">
        <v>6647</v>
      </c>
      <c r="F414" s="14" t="s">
        <v>2555</v>
      </c>
      <c r="G414" s="16"/>
      <c r="H414" s="15" t="s">
        <v>743</v>
      </c>
      <c r="I414" s="14" t="s">
        <v>6866</v>
      </c>
      <c r="J414" s="15" t="s">
        <v>3051</v>
      </c>
      <c r="K414" s="15" t="s">
        <v>3052</v>
      </c>
      <c r="L414" s="16"/>
      <c r="M414" s="16"/>
      <c r="N414" s="16"/>
      <c r="O414" s="16"/>
      <c r="P414" s="16"/>
      <c r="Q414" s="16"/>
      <c r="R414" s="16"/>
      <c r="S414" s="16"/>
      <c r="T414" s="16"/>
      <c r="U414" s="16"/>
      <c r="V414" s="16"/>
      <c r="W414" s="16"/>
      <c r="X414" s="16"/>
      <c r="Y414" s="16"/>
    </row>
    <row r="415">
      <c r="A415" s="14" t="s">
        <v>2559</v>
      </c>
      <c r="B415" s="14" t="s">
        <v>6649</v>
      </c>
      <c r="C415" s="14" t="s">
        <v>10438</v>
      </c>
      <c r="D415" s="14" t="s">
        <v>79</v>
      </c>
      <c r="E415" s="14" t="s">
        <v>6650</v>
      </c>
      <c r="F415" s="14" t="s">
        <v>2561</v>
      </c>
      <c r="G415" s="16"/>
      <c r="H415" s="15" t="s">
        <v>751</v>
      </c>
      <c r="I415" s="14" t="s">
        <v>6869</v>
      </c>
      <c r="J415" s="15" t="s">
        <v>3057</v>
      </c>
      <c r="K415" s="15" t="s">
        <v>3058</v>
      </c>
      <c r="L415" s="16"/>
      <c r="M415" s="16"/>
      <c r="N415" s="16"/>
      <c r="O415" s="16"/>
      <c r="P415" s="16"/>
      <c r="Q415" s="16"/>
      <c r="R415" s="16"/>
      <c r="S415" s="16"/>
      <c r="T415" s="16"/>
      <c r="U415" s="16"/>
      <c r="V415" s="16"/>
      <c r="W415" s="16"/>
      <c r="X415" s="16"/>
      <c r="Y415" s="16"/>
    </row>
    <row r="416">
      <c r="A416" s="14" t="s">
        <v>2565</v>
      </c>
      <c r="B416" s="14" t="s">
        <v>6652</v>
      </c>
      <c r="C416" s="14" t="s">
        <v>10441</v>
      </c>
      <c r="D416" s="14" t="s">
        <v>718</v>
      </c>
      <c r="E416" s="14" t="s">
        <v>6653</v>
      </c>
      <c r="F416" s="14" t="s">
        <v>2567</v>
      </c>
      <c r="G416" s="16"/>
      <c r="H416" s="15" t="s">
        <v>759</v>
      </c>
      <c r="I416" s="14" t="s">
        <v>6872</v>
      </c>
      <c r="J416" s="15" t="s">
        <v>3063</v>
      </c>
      <c r="K416" s="15" t="s">
        <v>3064</v>
      </c>
      <c r="L416" s="16"/>
      <c r="M416" s="16"/>
      <c r="N416" s="16"/>
      <c r="O416" s="16"/>
      <c r="P416" s="16"/>
      <c r="Q416" s="16"/>
      <c r="R416" s="16"/>
      <c r="S416" s="16"/>
      <c r="T416" s="16"/>
      <c r="U416" s="16"/>
      <c r="V416" s="16"/>
      <c r="W416" s="16"/>
      <c r="X416" s="16"/>
      <c r="Y416" s="16"/>
    </row>
    <row r="417">
      <c r="A417" s="14" t="s">
        <v>2571</v>
      </c>
      <c r="B417" s="14" t="s">
        <v>6655</v>
      </c>
      <c r="C417" s="14" t="s">
        <v>10443</v>
      </c>
      <c r="D417" s="14" t="s">
        <v>799</v>
      </c>
      <c r="E417" s="14" t="s">
        <v>6656</v>
      </c>
      <c r="F417" s="14" t="s">
        <v>2573</v>
      </c>
      <c r="G417" s="16"/>
      <c r="H417" s="15" t="s">
        <v>767</v>
      </c>
      <c r="I417" s="14" t="s">
        <v>6874</v>
      </c>
      <c r="J417" s="15" t="s">
        <v>3069</v>
      </c>
      <c r="K417" s="15" t="s">
        <v>3070</v>
      </c>
      <c r="L417" s="16"/>
      <c r="M417" s="16"/>
      <c r="N417" s="16"/>
      <c r="O417" s="16"/>
      <c r="P417" s="16"/>
      <c r="Q417" s="16"/>
      <c r="R417" s="16"/>
      <c r="S417" s="16"/>
      <c r="T417" s="16"/>
      <c r="U417" s="16"/>
      <c r="V417" s="16"/>
      <c r="W417" s="16"/>
      <c r="X417" s="16"/>
      <c r="Y417" s="16"/>
    </row>
    <row r="418">
      <c r="A418" s="14" t="s">
        <v>2577</v>
      </c>
      <c r="B418" s="14" t="s">
        <v>6658</v>
      </c>
      <c r="C418" s="14" t="s">
        <v>10446</v>
      </c>
      <c r="D418" s="14" t="s">
        <v>103</v>
      </c>
      <c r="E418" s="14" t="s">
        <v>6659</v>
      </c>
      <c r="F418" s="14" t="s">
        <v>2579</v>
      </c>
      <c r="G418" s="16"/>
      <c r="H418" s="15" t="s">
        <v>775</v>
      </c>
      <c r="I418" s="14" t="s">
        <v>6652</v>
      </c>
      <c r="J418" s="15" t="s">
        <v>3075</v>
      </c>
      <c r="K418" s="15" t="s">
        <v>3076</v>
      </c>
      <c r="L418" s="16"/>
      <c r="M418" s="16"/>
      <c r="N418" s="16"/>
      <c r="O418" s="16"/>
      <c r="P418" s="16"/>
      <c r="Q418" s="16"/>
      <c r="R418" s="16"/>
      <c r="S418" s="16"/>
      <c r="T418" s="16"/>
      <c r="U418" s="16"/>
      <c r="V418" s="16"/>
      <c r="W418" s="16"/>
      <c r="X418" s="16"/>
      <c r="Y418" s="16"/>
    </row>
    <row r="419">
      <c r="A419" s="14" t="s">
        <v>2583</v>
      </c>
      <c r="B419" s="14" t="s">
        <v>6661</v>
      </c>
      <c r="C419" s="14" t="s">
        <v>10449</v>
      </c>
      <c r="D419" s="14" t="s">
        <v>969</v>
      </c>
      <c r="E419" s="14" t="s">
        <v>6662</v>
      </c>
      <c r="F419" s="14" t="s">
        <v>2585</v>
      </c>
      <c r="G419" s="16"/>
      <c r="H419" s="15" t="s">
        <v>783</v>
      </c>
      <c r="I419" s="14" t="s">
        <v>6878</v>
      </c>
      <c r="J419" s="15" t="s">
        <v>3081</v>
      </c>
      <c r="K419" s="15" t="s">
        <v>3082</v>
      </c>
      <c r="L419" s="16"/>
      <c r="M419" s="16"/>
      <c r="N419" s="16"/>
      <c r="O419" s="16"/>
      <c r="P419" s="16"/>
      <c r="Q419" s="16"/>
      <c r="R419" s="16"/>
      <c r="S419" s="16"/>
      <c r="T419" s="16"/>
      <c r="U419" s="16"/>
      <c r="V419" s="16"/>
      <c r="W419" s="16"/>
      <c r="X419" s="16"/>
      <c r="Y419" s="16"/>
    </row>
    <row r="420">
      <c r="A420" s="14" t="s">
        <v>2589</v>
      </c>
      <c r="B420" s="14" t="s">
        <v>6664</v>
      </c>
      <c r="C420" s="14" t="s">
        <v>10452</v>
      </c>
      <c r="D420" s="14" t="s">
        <v>119</v>
      </c>
      <c r="E420" s="14" t="s">
        <v>6665</v>
      </c>
      <c r="F420" s="14" t="s">
        <v>2591</v>
      </c>
      <c r="G420" s="16"/>
      <c r="H420" s="15" t="s">
        <v>791</v>
      </c>
      <c r="I420" s="14" t="s">
        <v>6880</v>
      </c>
      <c r="J420" s="15" t="s">
        <v>3087</v>
      </c>
      <c r="K420" s="15" t="s">
        <v>3088</v>
      </c>
      <c r="L420" s="16"/>
      <c r="M420" s="16"/>
      <c r="N420" s="16"/>
      <c r="O420" s="16"/>
      <c r="P420" s="16"/>
      <c r="Q420" s="16"/>
      <c r="R420" s="16"/>
      <c r="S420" s="16"/>
      <c r="T420" s="16"/>
      <c r="U420" s="16"/>
      <c r="V420" s="16"/>
      <c r="W420" s="16"/>
      <c r="X420" s="16"/>
      <c r="Y420" s="16"/>
    </row>
    <row r="421">
      <c r="A421" s="14" t="s">
        <v>2595</v>
      </c>
      <c r="B421" s="14" t="s">
        <v>6667</v>
      </c>
      <c r="C421" s="14" t="s">
        <v>10455</v>
      </c>
      <c r="D421" s="14" t="s">
        <v>127</v>
      </c>
      <c r="E421" s="14" t="s">
        <v>6665</v>
      </c>
      <c r="F421" s="14" t="s">
        <v>2597</v>
      </c>
      <c r="G421" s="16"/>
      <c r="H421" s="15" t="s">
        <v>799</v>
      </c>
      <c r="I421" s="14" t="s">
        <v>6883</v>
      </c>
      <c r="J421" s="15" t="s">
        <v>3093</v>
      </c>
      <c r="K421" s="15" t="s">
        <v>3094</v>
      </c>
      <c r="L421" s="16"/>
      <c r="M421" s="16"/>
      <c r="N421" s="16"/>
      <c r="O421" s="16"/>
      <c r="P421" s="16"/>
      <c r="Q421" s="16"/>
      <c r="R421" s="16"/>
      <c r="S421" s="16"/>
      <c r="T421" s="16"/>
      <c r="U421" s="16"/>
      <c r="V421" s="16"/>
      <c r="W421" s="16"/>
      <c r="X421" s="16"/>
      <c r="Y421" s="16"/>
    </row>
    <row r="422">
      <c r="A422" s="14" t="s">
        <v>2601</v>
      </c>
      <c r="B422" s="14" t="s">
        <v>6669</v>
      </c>
      <c r="C422" s="14" t="s">
        <v>10458</v>
      </c>
      <c r="D422" s="14" t="s">
        <v>138</v>
      </c>
      <c r="E422" s="14" t="s">
        <v>6670</v>
      </c>
      <c r="F422" s="14" t="s">
        <v>2603</v>
      </c>
      <c r="G422" s="16"/>
      <c r="H422" s="15" t="s">
        <v>813</v>
      </c>
      <c r="I422" s="14" t="s">
        <v>6885</v>
      </c>
      <c r="J422" s="15" t="s">
        <v>3099</v>
      </c>
      <c r="K422" s="15" t="s">
        <v>3100</v>
      </c>
      <c r="L422" s="16"/>
      <c r="M422" s="16"/>
      <c r="N422" s="16"/>
      <c r="O422" s="16"/>
      <c r="P422" s="16"/>
      <c r="Q422" s="16"/>
      <c r="R422" s="16"/>
      <c r="S422" s="16"/>
      <c r="T422" s="16"/>
      <c r="U422" s="16"/>
      <c r="V422" s="16"/>
      <c r="W422" s="16"/>
      <c r="X422" s="16"/>
      <c r="Y422" s="16"/>
    </row>
    <row r="423">
      <c r="A423" s="14" t="s">
        <v>2607</v>
      </c>
      <c r="B423" s="14" t="s">
        <v>6672</v>
      </c>
      <c r="C423" s="14" t="s">
        <v>10461</v>
      </c>
      <c r="D423" s="14" t="s">
        <v>145</v>
      </c>
      <c r="E423" s="14" t="s">
        <v>6673</v>
      </c>
      <c r="F423" s="14" t="s">
        <v>2609</v>
      </c>
      <c r="G423" s="16"/>
      <c r="H423" s="15" t="s">
        <v>820</v>
      </c>
      <c r="I423" s="14" t="s">
        <v>6888</v>
      </c>
      <c r="J423" s="15" t="s">
        <v>3105</v>
      </c>
      <c r="K423" s="15" t="s">
        <v>3106</v>
      </c>
      <c r="L423" s="16"/>
      <c r="M423" s="16"/>
      <c r="N423" s="16"/>
      <c r="O423" s="16"/>
      <c r="P423" s="16"/>
      <c r="Q423" s="16"/>
      <c r="R423" s="16"/>
      <c r="S423" s="16"/>
      <c r="T423" s="16"/>
      <c r="U423" s="16"/>
      <c r="V423" s="16"/>
      <c r="W423" s="16"/>
      <c r="X423" s="16"/>
      <c r="Y423" s="16"/>
    </row>
    <row r="424">
      <c r="A424" s="14" t="s">
        <v>2613</v>
      </c>
      <c r="B424" s="14" t="s">
        <v>6675</v>
      </c>
      <c r="C424" s="14" t="s">
        <v>10464</v>
      </c>
      <c r="D424" s="14" t="s">
        <v>153</v>
      </c>
      <c r="E424" s="14" t="s">
        <v>6673</v>
      </c>
      <c r="F424" s="14" t="s">
        <v>2615</v>
      </c>
      <c r="G424" s="16"/>
      <c r="H424" s="15" t="s">
        <v>828</v>
      </c>
      <c r="I424" s="14" t="s">
        <v>6890</v>
      </c>
      <c r="J424" s="15" t="s">
        <v>3111</v>
      </c>
      <c r="K424" s="15" t="s">
        <v>3112</v>
      </c>
      <c r="L424" s="16"/>
      <c r="M424" s="16"/>
      <c r="N424" s="16"/>
      <c r="O424" s="16"/>
      <c r="P424" s="16"/>
      <c r="Q424" s="16"/>
      <c r="R424" s="16"/>
      <c r="S424" s="16"/>
      <c r="T424" s="16"/>
      <c r="U424" s="16"/>
      <c r="V424" s="16"/>
      <c r="W424" s="16"/>
      <c r="X424" s="16"/>
      <c r="Y424" s="16"/>
    </row>
    <row r="425">
      <c r="A425" s="14" t="s">
        <v>2619</v>
      </c>
      <c r="B425" s="14" t="s">
        <v>6677</v>
      </c>
      <c r="C425" s="14" t="s">
        <v>10468</v>
      </c>
      <c r="D425" s="14" t="s">
        <v>161</v>
      </c>
      <c r="E425" s="14" t="s">
        <v>6678</v>
      </c>
      <c r="F425" s="14" t="s">
        <v>2621</v>
      </c>
      <c r="G425" s="16"/>
      <c r="H425" s="15" t="s">
        <v>836</v>
      </c>
      <c r="I425" s="14" t="s">
        <v>6893</v>
      </c>
      <c r="J425" s="15" t="s">
        <v>3117</v>
      </c>
      <c r="K425" s="15" t="s">
        <v>3118</v>
      </c>
      <c r="L425" s="16"/>
      <c r="M425" s="16"/>
      <c r="N425" s="16"/>
      <c r="O425" s="16"/>
      <c r="P425" s="16"/>
      <c r="Q425" s="16"/>
      <c r="R425" s="16"/>
      <c r="S425" s="16"/>
      <c r="T425" s="16"/>
      <c r="U425" s="16"/>
      <c r="V425" s="16"/>
      <c r="W425" s="16"/>
      <c r="X425" s="16"/>
      <c r="Y425" s="16"/>
    </row>
    <row r="426">
      <c r="A426" s="14" t="s">
        <v>2625</v>
      </c>
      <c r="B426" s="14" t="s">
        <v>6680</v>
      </c>
      <c r="C426" s="14" t="s">
        <v>10471</v>
      </c>
      <c r="D426" s="14" t="s">
        <v>169</v>
      </c>
      <c r="E426" s="14" t="s">
        <v>6681</v>
      </c>
      <c r="F426" s="14" t="s">
        <v>2627</v>
      </c>
      <c r="G426" s="16"/>
      <c r="H426" s="15" t="s">
        <v>844</v>
      </c>
      <c r="I426" s="14" t="s">
        <v>6896</v>
      </c>
      <c r="J426" s="15" t="s">
        <v>3123</v>
      </c>
      <c r="K426" s="15" t="s">
        <v>3124</v>
      </c>
      <c r="L426" s="16"/>
      <c r="M426" s="16"/>
      <c r="N426" s="16"/>
      <c r="O426" s="16"/>
      <c r="P426" s="16"/>
      <c r="Q426" s="16"/>
      <c r="R426" s="16"/>
      <c r="S426" s="16"/>
      <c r="T426" s="16"/>
      <c r="U426" s="16"/>
      <c r="V426" s="16"/>
      <c r="W426" s="16"/>
      <c r="X426" s="16"/>
      <c r="Y426" s="16"/>
    </row>
    <row r="427">
      <c r="A427" s="14" t="s">
        <v>2632</v>
      </c>
      <c r="B427" s="14" t="s">
        <v>6683</v>
      </c>
      <c r="C427" s="14" t="s">
        <v>10474</v>
      </c>
      <c r="D427" s="14" t="s">
        <v>177</v>
      </c>
      <c r="E427" s="14" t="s">
        <v>6684</v>
      </c>
      <c r="F427" s="14" t="s">
        <v>2634</v>
      </c>
      <c r="G427" s="16"/>
      <c r="H427" s="15" t="s">
        <v>852</v>
      </c>
      <c r="I427" s="14" t="s">
        <v>6898</v>
      </c>
      <c r="J427" s="15" t="s">
        <v>3132</v>
      </c>
      <c r="K427" s="15" t="s">
        <v>3133</v>
      </c>
      <c r="L427" s="16"/>
      <c r="M427" s="16"/>
      <c r="N427" s="16"/>
      <c r="O427" s="16"/>
      <c r="P427" s="16"/>
      <c r="Q427" s="16"/>
      <c r="R427" s="16"/>
      <c r="S427" s="16"/>
      <c r="T427" s="16"/>
      <c r="U427" s="16"/>
      <c r="V427" s="16"/>
      <c r="W427" s="16"/>
      <c r="X427" s="16"/>
      <c r="Y427" s="16"/>
    </row>
    <row r="428">
      <c r="A428" s="14" t="s">
        <v>2638</v>
      </c>
      <c r="B428" s="14" t="s">
        <v>6686</v>
      </c>
      <c r="C428" s="14" t="s">
        <v>10477</v>
      </c>
      <c r="D428" s="14" t="s">
        <v>185</v>
      </c>
      <c r="E428" s="14" t="s">
        <v>6687</v>
      </c>
      <c r="F428" s="14" t="s">
        <v>2640</v>
      </c>
      <c r="G428" s="16"/>
      <c r="H428" s="15" t="s">
        <v>860</v>
      </c>
      <c r="I428" s="14" t="s">
        <v>6628</v>
      </c>
      <c r="J428" s="15" t="s">
        <v>3138</v>
      </c>
      <c r="K428" s="15" t="s">
        <v>3139</v>
      </c>
      <c r="L428" s="16"/>
      <c r="M428" s="16"/>
      <c r="N428" s="16"/>
      <c r="O428" s="16"/>
      <c r="P428" s="16"/>
      <c r="Q428" s="16"/>
      <c r="R428" s="16"/>
      <c r="S428" s="16"/>
      <c r="T428" s="16"/>
      <c r="U428" s="16"/>
      <c r="V428" s="16"/>
      <c r="W428" s="16"/>
      <c r="X428" s="16"/>
      <c r="Y428" s="16"/>
    </row>
    <row r="429">
      <c r="A429" s="14" t="s">
        <v>2644</v>
      </c>
      <c r="B429" s="14" t="s">
        <v>6689</v>
      </c>
      <c r="C429" s="14" t="s">
        <v>16467</v>
      </c>
      <c r="D429" s="14" t="s">
        <v>193</v>
      </c>
      <c r="E429" s="14" t="s">
        <v>6690</v>
      </c>
      <c r="F429" s="14" t="s">
        <v>2646</v>
      </c>
      <c r="G429" s="16"/>
      <c r="H429" s="15" t="s">
        <v>868</v>
      </c>
      <c r="I429" s="14" t="s">
        <v>6903</v>
      </c>
      <c r="J429" s="15" t="s">
        <v>3144</v>
      </c>
      <c r="K429" s="21" t="s">
        <v>3145</v>
      </c>
      <c r="L429" s="16"/>
      <c r="M429" s="16"/>
      <c r="N429" s="16"/>
      <c r="O429" s="16"/>
      <c r="P429" s="16"/>
      <c r="Q429" s="16"/>
      <c r="R429" s="16"/>
      <c r="S429" s="16"/>
      <c r="T429" s="16"/>
      <c r="U429" s="16"/>
      <c r="V429" s="16"/>
      <c r="W429" s="16"/>
      <c r="X429" s="16"/>
      <c r="Y429" s="16"/>
    </row>
    <row r="430">
      <c r="A430" s="14" t="s">
        <v>2650</v>
      </c>
      <c r="B430" s="14" t="s">
        <v>6692</v>
      </c>
      <c r="C430" s="14" t="s">
        <v>10483</v>
      </c>
      <c r="D430" s="14" t="s">
        <v>201</v>
      </c>
      <c r="E430" s="14" t="s">
        <v>6693</v>
      </c>
      <c r="F430" s="14" t="s">
        <v>2652</v>
      </c>
      <c r="G430" s="16"/>
      <c r="H430" s="15" t="s">
        <v>876</v>
      </c>
      <c r="I430" s="14" t="s">
        <v>6905</v>
      </c>
      <c r="J430" s="15" t="s">
        <v>3150</v>
      </c>
      <c r="K430" s="15" t="s">
        <v>3151</v>
      </c>
      <c r="L430" s="16"/>
      <c r="M430" s="16"/>
      <c r="N430" s="16"/>
      <c r="O430" s="16"/>
      <c r="P430" s="16"/>
      <c r="Q430" s="16"/>
      <c r="R430" s="16"/>
      <c r="S430" s="16"/>
      <c r="T430" s="16"/>
      <c r="U430" s="16"/>
      <c r="V430" s="16"/>
      <c r="W430" s="16"/>
      <c r="X430" s="16"/>
      <c r="Y430" s="16"/>
    </row>
    <row r="431">
      <c r="A431" s="14" t="s">
        <v>2656</v>
      </c>
      <c r="B431" s="14" t="s">
        <v>6695</v>
      </c>
      <c r="C431" s="14" t="s">
        <v>10486</v>
      </c>
      <c r="D431" s="14" t="s">
        <v>209</v>
      </c>
      <c r="E431" s="14" t="s">
        <v>6693</v>
      </c>
      <c r="F431" s="14" t="s">
        <v>2658</v>
      </c>
      <c r="G431" s="16"/>
      <c r="H431" s="15" t="s">
        <v>884</v>
      </c>
      <c r="I431" s="14" t="s">
        <v>6908</v>
      </c>
      <c r="J431" s="15" t="s">
        <v>3156</v>
      </c>
      <c r="K431" s="15" t="s">
        <v>3157</v>
      </c>
      <c r="L431" s="16"/>
      <c r="M431" s="16"/>
      <c r="N431" s="16"/>
      <c r="O431" s="16"/>
      <c r="P431" s="16"/>
      <c r="Q431" s="16"/>
      <c r="R431" s="16"/>
      <c r="S431" s="16"/>
      <c r="T431" s="16"/>
      <c r="U431" s="16"/>
      <c r="V431" s="16"/>
      <c r="W431" s="16"/>
      <c r="X431" s="16"/>
      <c r="Y431" s="16"/>
    </row>
    <row r="432">
      <c r="A432" s="14" t="s">
        <v>2662</v>
      </c>
      <c r="B432" s="14" t="s">
        <v>6697</v>
      </c>
      <c r="C432" s="14" t="s">
        <v>10489</v>
      </c>
      <c r="D432" s="16"/>
      <c r="E432" s="16"/>
      <c r="F432" s="16"/>
      <c r="G432" s="16"/>
      <c r="H432" s="15" t="s">
        <v>894</v>
      </c>
      <c r="I432" s="14" t="s">
        <v>6911</v>
      </c>
      <c r="J432" s="15" t="s">
        <v>3162</v>
      </c>
      <c r="K432" s="15" t="s">
        <v>3163</v>
      </c>
      <c r="L432" s="16"/>
      <c r="M432" s="16"/>
      <c r="N432" s="16"/>
      <c r="O432" s="16"/>
      <c r="P432" s="16"/>
      <c r="Q432" s="16"/>
      <c r="R432" s="16"/>
      <c r="S432" s="16"/>
      <c r="T432" s="16"/>
      <c r="U432" s="16"/>
      <c r="V432" s="16"/>
      <c r="W432" s="16"/>
      <c r="X432" s="16"/>
      <c r="Y432" s="16"/>
    </row>
    <row r="433">
      <c r="A433" s="14" t="s">
        <v>2665</v>
      </c>
      <c r="B433" s="14" t="s">
        <v>6699</v>
      </c>
      <c r="C433" s="14" t="s">
        <v>10491</v>
      </c>
      <c r="D433" s="14" t="s">
        <v>218</v>
      </c>
      <c r="E433" s="14" t="s">
        <v>6700</v>
      </c>
      <c r="F433" s="14" t="s">
        <v>2667</v>
      </c>
      <c r="G433" s="16"/>
      <c r="H433" s="15" t="s">
        <v>901</v>
      </c>
      <c r="I433" s="14" t="s">
        <v>6913</v>
      </c>
      <c r="J433" s="15" t="s">
        <v>3168</v>
      </c>
      <c r="K433" s="15" t="s">
        <v>3169</v>
      </c>
      <c r="L433" s="16"/>
      <c r="M433" s="16"/>
      <c r="N433" s="16"/>
      <c r="O433" s="16"/>
      <c r="P433" s="16"/>
      <c r="Q433" s="16"/>
      <c r="R433" s="16"/>
      <c r="S433" s="16"/>
      <c r="T433" s="16"/>
      <c r="U433" s="16"/>
      <c r="V433" s="16"/>
      <c r="W433" s="16"/>
      <c r="X433" s="16"/>
      <c r="Y433" s="16"/>
    </row>
    <row r="434">
      <c r="A434" s="14" t="s">
        <v>2671</v>
      </c>
      <c r="B434" s="14" t="s">
        <v>6702</v>
      </c>
      <c r="C434" s="14" t="s">
        <v>10494</v>
      </c>
      <c r="D434" s="14" t="s">
        <v>226</v>
      </c>
      <c r="E434" s="14" t="s">
        <v>6703</v>
      </c>
      <c r="F434" s="14" t="s">
        <v>2673</v>
      </c>
      <c r="G434" s="16"/>
      <c r="H434" s="15" t="s">
        <v>909</v>
      </c>
      <c r="I434" s="14" t="s">
        <v>6915</v>
      </c>
      <c r="J434" s="15" t="s">
        <v>3174</v>
      </c>
      <c r="K434" s="15" t="s">
        <v>3175</v>
      </c>
      <c r="L434" s="16"/>
      <c r="M434" s="16"/>
      <c r="N434" s="16"/>
      <c r="O434" s="16"/>
      <c r="P434" s="16"/>
      <c r="Q434" s="16"/>
      <c r="R434" s="16"/>
      <c r="S434" s="16"/>
      <c r="T434" s="16"/>
      <c r="U434" s="16"/>
      <c r="V434" s="16"/>
      <c r="W434" s="16"/>
      <c r="X434" s="16"/>
      <c r="Y434" s="16"/>
    </row>
    <row r="435">
      <c r="A435" s="14" t="s">
        <v>2677</v>
      </c>
      <c r="B435" s="14" t="s">
        <v>6705</v>
      </c>
      <c r="C435" s="14" t="s">
        <v>10497</v>
      </c>
      <c r="D435" s="14" t="s">
        <v>234</v>
      </c>
      <c r="E435" s="14" t="s">
        <v>6706</v>
      </c>
      <c r="F435" s="14" t="s">
        <v>2679</v>
      </c>
      <c r="G435" s="16"/>
      <c r="H435" s="15" t="s">
        <v>917</v>
      </c>
      <c r="I435" s="14" t="s">
        <v>6918</v>
      </c>
      <c r="J435" s="15" t="s">
        <v>3180</v>
      </c>
      <c r="K435" s="15" t="s">
        <v>3181</v>
      </c>
      <c r="L435" s="16"/>
      <c r="M435" s="16"/>
      <c r="N435" s="16"/>
      <c r="O435" s="16"/>
      <c r="P435" s="16"/>
      <c r="Q435" s="16"/>
      <c r="R435" s="16"/>
      <c r="S435" s="16"/>
      <c r="T435" s="16"/>
      <c r="U435" s="16"/>
      <c r="V435" s="16"/>
      <c r="W435" s="16"/>
      <c r="X435" s="16"/>
      <c r="Y435" s="16"/>
    </row>
    <row r="436">
      <c r="A436" s="14" t="s">
        <v>2683</v>
      </c>
      <c r="B436" s="14" t="s">
        <v>2684</v>
      </c>
      <c r="C436" s="14" t="s">
        <v>22610</v>
      </c>
      <c r="D436" s="16"/>
      <c r="E436" s="16"/>
      <c r="F436" s="16"/>
      <c r="G436" s="16"/>
      <c r="H436" s="15" t="s">
        <v>925</v>
      </c>
      <c r="I436" s="14" t="s">
        <v>6921</v>
      </c>
      <c r="J436" s="15" t="s">
        <v>3186</v>
      </c>
      <c r="K436" s="15" t="s">
        <v>3187</v>
      </c>
      <c r="L436" s="16"/>
      <c r="M436" s="16"/>
      <c r="N436" s="16"/>
      <c r="O436" s="16"/>
      <c r="P436" s="16"/>
      <c r="Q436" s="16"/>
      <c r="R436" s="16"/>
      <c r="S436" s="16"/>
      <c r="T436" s="16"/>
      <c r="U436" s="16"/>
      <c r="V436" s="16"/>
      <c r="W436" s="16"/>
      <c r="X436" s="16"/>
      <c r="Y436" s="16"/>
    </row>
    <row r="437">
      <c r="A437" s="14" t="s">
        <v>2688</v>
      </c>
      <c r="B437" s="14" t="s">
        <v>2684</v>
      </c>
      <c r="C437" s="14" t="s">
        <v>22610</v>
      </c>
      <c r="D437" s="16"/>
      <c r="E437" s="16"/>
      <c r="F437" s="16"/>
      <c r="G437" s="16"/>
      <c r="H437" s="15" t="s">
        <v>933</v>
      </c>
      <c r="I437" s="14" t="s">
        <v>6924</v>
      </c>
      <c r="J437" s="15" t="s">
        <v>3192</v>
      </c>
      <c r="K437" s="15" t="s">
        <v>3193</v>
      </c>
      <c r="L437" s="16"/>
      <c r="M437" s="16"/>
      <c r="N437" s="16"/>
      <c r="O437" s="16"/>
      <c r="P437" s="16"/>
      <c r="Q437" s="16"/>
      <c r="R437" s="16"/>
      <c r="S437" s="16"/>
      <c r="T437" s="16"/>
      <c r="U437" s="16"/>
      <c r="V437" s="16"/>
      <c r="W437" s="16"/>
      <c r="X437" s="16"/>
      <c r="Y437" s="16"/>
    </row>
    <row r="438">
      <c r="A438" s="14" t="s">
        <v>2689</v>
      </c>
      <c r="B438" s="14" t="s">
        <v>6714</v>
      </c>
      <c r="C438" s="14" t="s">
        <v>10506</v>
      </c>
      <c r="D438" s="14" t="s">
        <v>244</v>
      </c>
      <c r="E438" s="14" t="s">
        <v>6715</v>
      </c>
      <c r="F438" s="14" t="s">
        <v>2691</v>
      </c>
      <c r="G438" s="16"/>
      <c r="H438" s="15" t="s">
        <v>945</v>
      </c>
      <c r="I438" s="14" t="s">
        <v>6658</v>
      </c>
      <c r="J438" s="15" t="s">
        <v>3198</v>
      </c>
      <c r="K438" s="15" t="s">
        <v>3199</v>
      </c>
      <c r="L438" s="16"/>
      <c r="M438" s="16"/>
      <c r="N438" s="16"/>
      <c r="O438" s="16"/>
      <c r="P438" s="16"/>
      <c r="Q438" s="16"/>
      <c r="R438" s="16"/>
      <c r="S438" s="16"/>
      <c r="T438" s="16"/>
      <c r="U438" s="16"/>
      <c r="V438" s="16"/>
      <c r="W438" s="16"/>
      <c r="X438" s="16"/>
      <c r="Y438" s="16"/>
    </row>
    <row r="439">
      <c r="A439" s="14" t="s">
        <v>2692</v>
      </c>
      <c r="B439" s="14" t="s">
        <v>6717</v>
      </c>
      <c r="C439" s="14" t="s">
        <v>10509</v>
      </c>
      <c r="D439" s="14" t="s">
        <v>254</v>
      </c>
      <c r="E439" s="14" t="s">
        <v>6715</v>
      </c>
      <c r="F439" s="14" t="s">
        <v>2694</v>
      </c>
      <c r="G439" s="16"/>
      <c r="H439" s="15" t="s">
        <v>953</v>
      </c>
      <c r="I439" s="14" t="s">
        <v>6930</v>
      </c>
      <c r="J439" s="15" t="s">
        <v>3204</v>
      </c>
      <c r="K439" s="15" t="s">
        <v>3205</v>
      </c>
      <c r="L439" s="16"/>
      <c r="M439" s="16"/>
      <c r="N439" s="16"/>
      <c r="O439" s="16"/>
      <c r="P439" s="16"/>
      <c r="Q439" s="16"/>
      <c r="R439" s="16"/>
      <c r="S439" s="16"/>
      <c r="T439" s="16"/>
      <c r="U439" s="16"/>
      <c r="V439" s="16"/>
      <c r="W439" s="16"/>
      <c r="X439" s="16"/>
      <c r="Y439" s="16"/>
    </row>
    <row r="440">
      <c r="A440" s="14" t="s">
        <v>2698</v>
      </c>
      <c r="B440" s="14" t="s">
        <v>6719</v>
      </c>
      <c r="C440" s="14" t="s">
        <v>10512</v>
      </c>
      <c r="D440" s="14" t="s">
        <v>262</v>
      </c>
      <c r="E440" s="14" t="s">
        <v>6720</v>
      </c>
      <c r="F440" s="14" t="s">
        <v>2700</v>
      </c>
      <c r="G440" s="16"/>
      <c r="H440" s="15" t="s">
        <v>961</v>
      </c>
      <c r="I440" s="14" t="s">
        <v>6933</v>
      </c>
      <c r="J440" s="15" t="s">
        <v>3210</v>
      </c>
      <c r="K440" s="15" t="s">
        <v>3211</v>
      </c>
      <c r="L440" s="16"/>
      <c r="M440" s="16"/>
      <c r="N440" s="16"/>
      <c r="O440" s="16"/>
      <c r="P440" s="16"/>
      <c r="Q440" s="16"/>
      <c r="R440" s="16"/>
      <c r="S440" s="16"/>
      <c r="T440" s="16"/>
      <c r="U440" s="16"/>
      <c r="V440" s="16"/>
      <c r="W440" s="16"/>
      <c r="X440" s="16"/>
      <c r="Y440" s="16"/>
    </row>
    <row r="441">
      <c r="A441" s="14" t="s">
        <v>2704</v>
      </c>
      <c r="B441" s="14" t="s">
        <v>6722</v>
      </c>
      <c r="C441" s="14" t="s">
        <v>10515</v>
      </c>
      <c r="D441" s="14" t="s">
        <v>268</v>
      </c>
      <c r="E441" s="14" t="s">
        <v>6723</v>
      </c>
      <c r="F441" s="14" t="s">
        <v>2706</v>
      </c>
      <c r="G441" s="16"/>
      <c r="H441" s="15" t="s">
        <v>969</v>
      </c>
      <c r="I441" s="14" t="s">
        <v>6935</v>
      </c>
      <c r="J441" s="15" t="s">
        <v>3215</v>
      </c>
      <c r="K441" s="15" t="s">
        <v>3216</v>
      </c>
      <c r="L441" s="16"/>
      <c r="M441" s="16"/>
      <c r="N441" s="16"/>
      <c r="O441" s="16"/>
      <c r="P441" s="16"/>
      <c r="Q441" s="16"/>
      <c r="R441" s="16"/>
      <c r="S441" s="16"/>
      <c r="T441" s="16"/>
      <c r="U441" s="16"/>
      <c r="V441" s="16"/>
      <c r="W441" s="16"/>
      <c r="X441" s="16"/>
      <c r="Y441" s="16"/>
    </row>
    <row r="442">
      <c r="A442" s="14" t="s">
        <v>2716</v>
      </c>
      <c r="B442" s="14" t="s">
        <v>6727</v>
      </c>
      <c r="C442" s="14" t="s">
        <v>10520</v>
      </c>
      <c r="D442" s="14" t="s">
        <v>294</v>
      </c>
      <c r="E442" s="14" t="s">
        <v>6728</v>
      </c>
      <c r="F442" s="14" t="s">
        <v>2718</v>
      </c>
      <c r="G442" s="16"/>
      <c r="H442" s="15" t="s">
        <v>979</v>
      </c>
      <c r="I442" s="14" t="s">
        <v>6938</v>
      </c>
      <c r="J442" s="15" t="s">
        <v>3221</v>
      </c>
      <c r="K442" s="15" t="s">
        <v>3222</v>
      </c>
      <c r="L442" s="16"/>
      <c r="M442" s="16"/>
      <c r="N442" s="16"/>
      <c r="O442" s="16"/>
      <c r="P442" s="16"/>
      <c r="Q442" s="16"/>
      <c r="R442" s="16"/>
      <c r="S442" s="16"/>
      <c r="T442" s="16"/>
      <c r="U442" s="16"/>
      <c r="V442" s="16"/>
      <c r="W442" s="16"/>
      <c r="X442" s="16"/>
      <c r="Y442" s="16"/>
    </row>
    <row r="443">
      <c r="A443" s="14" t="s">
        <v>2722</v>
      </c>
      <c r="B443" s="14" t="s">
        <v>6730</v>
      </c>
      <c r="C443" s="14" t="s">
        <v>10523</v>
      </c>
      <c r="D443" s="14" t="s">
        <v>303</v>
      </c>
      <c r="E443" s="14" t="s">
        <v>6731</v>
      </c>
      <c r="F443" s="14" t="s">
        <v>2724</v>
      </c>
      <c r="G443" s="16"/>
      <c r="H443" s="15" t="s">
        <v>986</v>
      </c>
      <c r="I443" s="14" t="s">
        <v>6941</v>
      </c>
      <c r="J443" s="15" t="s">
        <v>3227</v>
      </c>
      <c r="K443" s="15" t="s">
        <v>3228</v>
      </c>
      <c r="L443" s="16"/>
      <c r="M443" s="16"/>
      <c r="N443" s="16"/>
      <c r="O443" s="16"/>
      <c r="P443" s="16"/>
      <c r="Q443" s="16"/>
      <c r="R443" s="16"/>
      <c r="S443" s="16"/>
      <c r="T443" s="16"/>
      <c r="U443" s="16"/>
      <c r="V443" s="16"/>
      <c r="W443" s="16"/>
      <c r="X443" s="16"/>
      <c r="Y443" s="16"/>
    </row>
    <row r="444">
      <c r="A444" s="14" t="s">
        <v>2728</v>
      </c>
      <c r="B444" s="14" t="s">
        <v>6733</v>
      </c>
      <c r="C444" s="14" t="s">
        <v>10527</v>
      </c>
      <c r="D444" s="14" t="s">
        <v>313</v>
      </c>
      <c r="E444" s="14" t="s">
        <v>6734</v>
      </c>
      <c r="F444" s="14" t="s">
        <v>2730</v>
      </c>
      <c r="G444" s="16"/>
      <c r="H444" s="15" t="s">
        <v>994</v>
      </c>
      <c r="I444" s="14" t="s">
        <v>6944</v>
      </c>
      <c r="J444" s="15" t="s">
        <v>3233</v>
      </c>
      <c r="K444" s="15" t="s">
        <v>3234</v>
      </c>
      <c r="L444" s="16"/>
      <c r="M444" s="16"/>
      <c r="N444" s="16"/>
      <c r="O444" s="16"/>
      <c r="P444" s="16"/>
      <c r="Q444" s="16"/>
      <c r="R444" s="16"/>
      <c r="S444" s="16"/>
      <c r="T444" s="16"/>
      <c r="U444" s="16"/>
      <c r="V444" s="16"/>
      <c r="W444" s="16"/>
      <c r="X444" s="16"/>
      <c r="Y444" s="16"/>
    </row>
    <row r="445">
      <c r="A445" s="14" t="s">
        <v>2734</v>
      </c>
      <c r="B445" s="14" t="s">
        <v>6736</v>
      </c>
      <c r="C445" s="14" t="s">
        <v>10530</v>
      </c>
      <c r="D445" s="14" t="s">
        <v>336</v>
      </c>
      <c r="E445" s="14" t="s">
        <v>6737</v>
      </c>
      <c r="F445" s="14" t="s">
        <v>2736</v>
      </c>
      <c r="G445" s="16"/>
      <c r="H445" s="15" t="s">
        <v>1002</v>
      </c>
      <c r="I445" s="14" t="s">
        <v>6947</v>
      </c>
      <c r="J445" s="15" t="s">
        <v>3239</v>
      </c>
      <c r="K445" s="15" t="s">
        <v>3240</v>
      </c>
      <c r="L445" s="16"/>
      <c r="M445" s="16"/>
      <c r="N445" s="16"/>
      <c r="O445" s="16"/>
      <c r="P445" s="16"/>
      <c r="Q445" s="16"/>
      <c r="R445" s="16"/>
      <c r="S445" s="16"/>
      <c r="T445" s="16"/>
      <c r="U445" s="16"/>
      <c r="V445" s="16"/>
      <c r="W445" s="16"/>
      <c r="X445" s="16"/>
      <c r="Y445" s="16"/>
    </row>
    <row r="446">
      <c r="A446" s="14" t="s">
        <v>2740</v>
      </c>
      <c r="B446" s="14" t="s">
        <v>6739</v>
      </c>
      <c r="C446" s="14" t="s">
        <v>10533</v>
      </c>
      <c r="D446" s="14" t="s">
        <v>344</v>
      </c>
      <c r="E446" s="14" t="s">
        <v>6737</v>
      </c>
      <c r="F446" s="14" t="s">
        <v>2742</v>
      </c>
      <c r="G446" s="16"/>
      <c r="H446" s="15" t="s">
        <v>1010</v>
      </c>
      <c r="I446" s="14" t="s">
        <v>6950</v>
      </c>
      <c r="J446" s="15" t="s">
        <v>3245</v>
      </c>
      <c r="K446" s="15" t="s">
        <v>3246</v>
      </c>
      <c r="L446" s="16"/>
      <c r="M446" s="16"/>
      <c r="N446" s="16"/>
      <c r="O446" s="16"/>
      <c r="P446" s="16"/>
      <c r="Q446" s="16"/>
      <c r="R446" s="16"/>
      <c r="S446" s="16"/>
      <c r="T446" s="16"/>
      <c r="U446" s="16"/>
      <c r="V446" s="16"/>
      <c r="W446" s="16"/>
      <c r="X446" s="16"/>
      <c r="Y446" s="16"/>
    </row>
    <row r="447">
      <c r="A447" s="14" t="s">
        <v>2746</v>
      </c>
      <c r="B447" s="14" t="s">
        <v>6741</v>
      </c>
      <c r="C447" s="14" t="s">
        <v>10536</v>
      </c>
      <c r="D447" s="14" t="s">
        <v>352</v>
      </c>
      <c r="E447" s="14" t="s">
        <v>6742</v>
      </c>
      <c r="F447" s="14" t="s">
        <v>2748</v>
      </c>
      <c r="G447" s="16"/>
      <c r="H447" s="15" t="s">
        <v>1036</v>
      </c>
      <c r="I447" s="14" t="s">
        <v>6952</v>
      </c>
      <c r="J447" s="15" t="s">
        <v>3251</v>
      </c>
      <c r="K447" s="15" t="s">
        <v>3252</v>
      </c>
      <c r="L447" s="16"/>
      <c r="M447" s="16"/>
      <c r="N447" s="16"/>
      <c r="O447" s="16"/>
      <c r="P447" s="16"/>
      <c r="Q447" s="16"/>
      <c r="R447" s="16"/>
      <c r="S447" s="16"/>
      <c r="T447" s="16"/>
      <c r="U447" s="16"/>
      <c r="V447" s="16"/>
      <c r="W447" s="16"/>
      <c r="X447" s="16"/>
      <c r="Y447" s="16"/>
    </row>
    <row r="448">
      <c r="A448" s="14" t="s">
        <v>2752</v>
      </c>
      <c r="B448" s="14" t="s">
        <v>2753</v>
      </c>
      <c r="C448" s="14" t="s">
        <v>10539</v>
      </c>
      <c r="D448" s="14" t="s">
        <v>359</v>
      </c>
      <c r="E448" s="14" t="s">
        <v>6744</v>
      </c>
      <c r="F448" s="14" t="s">
        <v>2755</v>
      </c>
      <c r="G448" s="16"/>
      <c r="H448" s="15" t="s">
        <v>1028</v>
      </c>
      <c r="I448" s="14" t="s">
        <v>6661</v>
      </c>
      <c r="J448" s="15" t="s">
        <v>3257</v>
      </c>
      <c r="K448" s="15" t="s">
        <v>3258</v>
      </c>
      <c r="L448" s="16"/>
      <c r="M448" s="16"/>
      <c r="N448" s="16"/>
      <c r="O448" s="16"/>
      <c r="P448" s="16"/>
      <c r="Q448" s="16"/>
      <c r="R448" s="16"/>
      <c r="S448" s="16"/>
      <c r="T448" s="16"/>
      <c r="U448" s="16"/>
      <c r="V448" s="16"/>
      <c r="W448" s="16"/>
      <c r="X448" s="16"/>
      <c r="Y448" s="16"/>
    </row>
    <row r="449">
      <c r="A449" s="14" t="s">
        <v>2759</v>
      </c>
      <c r="B449" s="14" t="s">
        <v>2760</v>
      </c>
      <c r="C449" s="14" t="s">
        <v>10542</v>
      </c>
      <c r="D449" s="14" t="s">
        <v>367</v>
      </c>
      <c r="E449" s="14" t="s">
        <v>6746</v>
      </c>
      <c r="F449" s="14" t="s">
        <v>2762</v>
      </c>
      <c r="G449" s="16"/>
      <c r="H449" s="15" t="s">
        <v>1044</v>
      </c>
      <c r="I449" s="14" t="s">
        <v>6957</v>
      </c>
      <c r="J449" s="15" t="s">
        <v>3263</v>
      </c>
      <c r="K449" s="15" t="s">
        <v>3264</v>
      </c>
      <c r="L449" s="16"/>
      <c r="M449" s="16"/>
      <c r="N449" s="16"/>
      <c r="O449" s="16"/>
      <c r="P449" s="16"/>
      <c r="Q449" s="16"/>
      <c r="R449" s="16"/>
      <c r="S449" s="16"/>
      <c r="T449" s="16"/>
      <c r="U449" s="16"/>
      <c r="V449" s="16"/>
      <c r="W449" s="16"/>
      <c r="X449" s="16"/>
      <c r="Y449" s="16"/>
    </row>
    <row r="450">
      <c r="A450" s="14" t="s">
        <v>2766</v>
      </c>
      <c r="B450" s="14" t="s">
        <v>6749</v>
      </c>
      <c r="C450" s="14" t="s">
        <v>10545</v>
      </c>
      <c r="D450" s="14" t="s">
        <v>375</v>
      </c>
      <c r="E450" s="14" t="s">
        <v>6746</v>
      </c>
      <c r="F450" s="14" t="s">
        <v>2768</v>
      </c>
      <c r="G450" s="16"/>
      <c r="H450" s="15" t="s">
        <v>1057</v>
      </c>
      <c r="I450" s="14" t="s">
        <v>6959</v>
      </c>
      <c r="J450" s="15" t="s">
        <v>3269</v>
      </c>
      <c r="K450" s="15" t="s">
        <v>3270</v>
      </c>
      <c r="L450" s="16"/>
      <c r="M450" s="16"/>
      <c r="N450" s="16"/>
      <c r="O450" s="16"/>
      <c r="P450" s="16"/>
      <c r="Q450" s="16"/>
      <c r="R450" s="16"/>
      <c r="S450" s="16"/>
      <c r="T450" s="16"/>
      <c r="U450" s="16"/>
      <c r="V450" s="16"/>
      <c r="W450" s="16"/>
      <c r="X450" s="16"/>
      <c r="Y450" s="16"/>
    </row>
    <row r="451">
      <c r="A451" s="14" t="s">
        <v>2772</v>
      </c>
      <c r="B451" s="14" t="s">
        <v>6751</v>
      </c>
      <c r="C451" s="14" t="s">
        <v>10548</v>
      </c>
      <c r="D451" s="14" t="s">
        <v>383</v>
      </c>
      <c r="E451" s="14" t="s">
        <v>6752</v>
      </c>
      <c r="F451" s="14" t="s">
        <v>2774</v>
      </c>
      <c r="G451" s="16"/>
      <c r="H451" s="15" t="s">
        <v>1065</v>
      </c>
      <c r="I451" s="14" t="s">
        <v>6962</v>
      </c>
      <c r="J451" s="15" t="s">
        <v>3275</v>
      </c>
      <c r="K451" s="15" t="s">
        <v>3276</v>
      </c>
      <c r="L451" s="16"/>
      <c r="M451" s="16"/>
      <c r="N451" s="16"/>
      <c r="O451" s="16"/>
      <c r="P451" s="16"/>
      <c r="Q451" s="16"/>
      <c r="R451" s="16"/>
      <c r="S451" s="16"/>
      <c r="T451" s="16"/>
      <c r="U451" s="16"/>
      <c r="V451" s="16"/>
      <c r="W451" s="16"/>
      <c r="X451" s="16"/>
      <c r="Y451" s="16"/>
    </row>
    <row r="452">
      <c r="A452" s="14" t="s">
        <v>2778</v>
      </c>
      <c r="B452" s="14" t="s">
        <v>6754</v>
      </c>
      <c r="C452" s="14" t="s">
        <v>10551</v>
      </c>
      <c r="D452" s="14" t="s">
        <v>391</v>
      </c>
      <c r="E452" s="14" t="s">
        <v>6752</v>
      </c>
      <c r="F452" s="14" t="s">
        <v>2780</v>
      </c>
      <c r="G452" s="16"/>
      <c r="H452" s="15" t="s">
        <v>1075</v>
      </c>
      <c r="I452" s="14" t="s">
        <v>6965</v>
      </c>
      <c r="J452" s="15" t="s">
        <v>3281</v>
      </c>
      <c r="K452" s="15" t="s">
        <v>3282</v>
      </c>
      <c r="L452" s="16"/>
      <c r="M452" s="16"/>
      <c r="N452" s="16"/>
      <c r="O452" s="16"/>
      <c r="P452" s="16"/>
      <c r="Q452" s="16"/>
      <c r="R452" s="16"/>
      <c r="S452" s="16"/>
      <c r="T452" s="16"/>
      <c r="U452" s="16"/>
      <c r="V452" s="16"/>
      <c r="W452" s="16"/>
      <c r="X452" s="16"/>
      <c r="Y452" s="16"/>
    </row>
    <row r="453">
      <c r="A453" s="14" t="s">
        <v>2784</v>
      </c>
      <c r="B453" s="14" t="s">
        <v>6756</v>
      </c>
      <c r="C453" s="14" t="s">
        <v>10554</v>
      </c>
      <c r="D453" s="14" t="s">
        <v>400</v>
      </c>
      <c r="E453" s="14" t="s">
        <v>6757</v>
      </c>
      <c r="F453" s="14" t="s">
        <v>2786</v>
      </c>
      <c r="G453" s="16"/>
      <c r="H453" s="15" t="s">
        <v>1082</v>
      </c>
      <c r="I453" s="14" t="s">
        <v>6967</v>
      </c>
      <c r="J453" s="15" t="s">
        <v>3287</v>
      </c>
      <c r="K453" s="15" t="s">
        <v>3288</v>
      </c>
      <c r="L453" s="16"/>
      <c r="M453" s="16"/>
      <c r="N453" s="16"/>
      <c r="O453" s="16"/>
      <c r="P453" s="16"/>
      <c r="Q453" s="16"/>
      <c r="R453" s="16"/>
      <c r="S453" s="16"/>
      <c r="T453" s="16"/>
      <c r="U453" s="16"/>
      <c r="V453" s="16"/>
      <c r="W453" s="16"/>
      <c r="X453" s="16"/>
      <c r="Y453" s="16"/>
    </row>
    <row r="454">
      <c r="A454" s="14" t="s">
        <v>2790</v>
      </c>
      <c r="B454" s="14" t="s">
        <v>6759</v>
      </c>
      <c r="C454" s="14" t="s">
        <v>10557</v>
      </c>
      <c r="D454" s="14" t="s">
        <v>408</v>
      </c>
      <c r="E454" s="14" t="s">
        <v>6760</v>
      </c>
      <c r="F454" s="14" t="s">
        <v>2792</v>
      </c>
      <c r="G454" s="16"/>
      <c r="H454" s="15" t="s">
        <v>136</v>
      </c>
      <c r="I454" s="14" t="s">
        <v>6970</v>
      </c>
      <c r="J454" s="15" t="s">
        <v>3293</v>
      </c>
      <c r="K454" s="15" t="s">
        <v>3294</v>
      </c>
      <c r="L454" s="16"/>
      <c r="M454" s="16"/>
      <c r="N454" s="16"/>
      <c r="O454" s="16"/>
      <c r="P454" s="16"/>
      <c r="Q454" s="16"/>
      <c r="R454" s="16"/>
      <c r="S454" s="16"/>
      <c r="T454" s="16"/>
      <c r="U454" s="16"/>
      <c r="V454" s="16"/>
      <c r="W454" s="16"/>
      <c r="X454" s="16"/>
      <c r="Y454" s="16"/>
    </row>
    <row r="455">
      <c r="A455" s="14" t="s">
        <v>2796</v>
      </c>
      <c r="B455" s="14" t="s">
        <v>6762</v>
      </c>
      <c r="C455" s="14" t="s">
        <v>10560</v>
      </c>
      <c r="D455" s="14" t="s">
        <v>416</v>
      </c>
      <c r="E455" s="14" t="s">
        <v>6763</v>
      </c>
      <c r="F455" s="14" t="s">
        <v>2798</v>
      </c>
      <c r="G455" s="16"/>
      <c r="H455" s="15" t="s">
        <v>1099</v>
      </c>
      <c r="I455" s="14" t="s">
        <v>6973</v>
      </c>
      <c r="J455" s="15" t="s">
        <v>3299</v>
      </c>
      <c r="K455" s="15" t="s">
        <v>3300</v>
      </c>
      <c r="L455" s="16"/>
      <c r="M455" s="16"/>
      <c r="N455" s="16"/>
      <c r="O455" s="16"/>
      <c r="P455" s="16"/>
      <c r="Q455" s="16"/>
      <c r="R455" s="16"/>
      <c r="S455" s="16"/>
      <c r="T455" s="16"/>
      <c r="U455" s="16"/>
      <c r="V455" s="16"/>
      <c r="W455" s="16"/>
      <c r="X455" s="16"/>
      <c r="Y455" s="16"/>
    </row>
    <row r="456">
      <c r="A456" s="14" t="s">
        <v>2802</v>
      </c>
      <c r="B456" s="14" t="s">
        <v>6765</v>
      </c>
      <c r="C456" s="14" t="s">
        <v>10562</v>
      </c>
      <c r="D456" s="14" t="s">
        <v>424</v>
      </c>
      <c r="E456" s="14" t="s">
        <v>6766</v>
      </c>
      <c r="F456" s="14" t="s">
        <v>2804</v>
      </c>
      <c r="G456" s="16"/>
      <c r="H456" s="15" t="s">
        <v>1113</v>
      </c>
      <c r="I456" s="14" t="s">
        <v>6976</v>
      </c>
      <c r="J456" s="15" t="s">
        <v>3305</v>
      </c>
      <c r="K456" s="15" t="s">
        <v>3306</v>
      </c>
      <c r="L456" s="16"/>
      <c r="M456" s="16"/>
      <c r="N456" s="16"/>
      <c r="O456" s="16"/>
      <c r="P456" s="16"/>
      <c r="Q456" s="16"/>
      <c r="R456" s="16"/>
      <c r="S456" s="16"/>
      <c r="T456" s="16"/>
      <c r="U456" s="16"/>
      <c r="V456" s="16"/>
      <c r="W456" s="16"/>
      <c r="X456" s="16"/>
      <c r="Y456" s="16"/>
    </row>
    <row r="457">
      <c r="A457" s="14" t="s">
        <v>2808</v>
      </c>
      <c r="B457" s="14" t="s">
        <v>6768</v>
      </c>
      <c r="C457" s="14" t="s">
        <v>10565</v>
      </c>
      <c r="D457" s="14" t="s">
        <v>432</v>
      </c>
      <c r="E457" s="14" t="s">
        <v>6766</v>
      </c>
      <c r="F457" s="14" t="s">
        <v>2810</v>
      </c>
      <c r="G457" s="16"/>
      <c r="H457" s="15" t="s">
        <v>1123</v>
      </c>
      <c r="I457" s="14" t="s">
        <v>6979</v>
      </c>
      <c r="J457" s="15" t="s">
        <v>3311</v>
      </c>
      <c r="K457" s="15" t="s">
        <v>3312</v>
      </c>
      <c r="L457" s="16"/>
      <c r="M457" s="16"/>
      <c r="N457" s="16"/>
      <c r="O457" s="16"/>
      <c r="P457" s="16"/>
      <c r="Q457" s="16"/>
      <c r="R457" s="16"/>
      <c r="S457" s="16"/>
      <c r="T457" s="16"/>
      <c r="U457" s="16"/>
      <c r="V457" s="16"/>
      <c r="W457" s="16"/>
      <c r="X457" s="16"/>
      <c r="Y457" s="16"/>
    </row>
    <row r="458">
      <c r="A458" s="14" t="s">
        <v>2814</v>
      </c>
      <c r="B458" s="14" t="s">
        <v>6770</v>
      </c>
      <c r="C458" s="14" t="s">
        <v>10568</v>
      </c>
      <c r="D458" s="14" t="s">
        <v>440</v>
      </c>
      <c r="E458" s="14" t="s">
        <v>6766</v>
      </c>
      <c r="F458" s="14" t="s">
        <v>2816</v>
      </c>
      <c r="G458" s="16"/>
      <c r="H458" s="15" t="s">
        <v>1131</v>
      </c>
      <c r="I458" s="14" t="s">
        <v>6664</v>
      </c>
      <c r="J458" s="15" t="s">
        <v>3317</v>
      </c>
      <c r="K458" s="15" t="s">
        <v>3318</v>
      </c>
      <c r="L458" s="16"/>
      <c r="M458" s="16"/>
      <c r="N458" s="16"/>
      <c r="O458" s="16"/>
      <c r="P458" s="16"/>
      <c r="Q458" s="16"/>
      <c r="R458" s="16"/>
      <c r="S458" s="16"/>
      <c r="T458" s="16"/>
      <c r="U458" s="16"/>
      <c r="V458" s="16"/>
      <c r="W458" s="16"/>
      <c r="X458" s="16"/>
      <c r="Y458" s="16"/>
    </row>
    <row r="459">
      <c r="A459" s="14" t="s">
        <v>2820</v>
      </c>
      <c r="B459" s="14" t="s">
        <v>6772</v>
      </c>
      <c r="C459" s="14" t="s">
        <v>10571</v>
      </c>
      <c r="D459" s="14" t="s">
        <v>448</v>
      </c>
      <c r="E459" s="14" t="s">
        <v>6773</v>
      </c>
      <c r="F459" s="14" t="s">
        <v>2822</v>
      </c>
      <c r="G459" s="16"/>
      <c r="H459" s="15" t="s">
        <v>1139</v>
      </c>
      <c r="I459" s="14" t="s">
        <v>6985</v>
      </c>
      <c r="J459" s="15" t="s">
        <v>3323</v>
      </c>
      <c r="K459" s="15" t="s">
        <v>3324</v>
      </c>
      <c r="L459" s="16"/>
      <c r="M459" s="16"/>
      <c r="N459" s="16"/>
      <c r="O459" s="16"/>
      <c r="P459" s="16"/>
      <c r="Q459" s="16"/>
      <c r="R459" s="16"/>
      <c r="S459" s="16"/>
      <c r="T459" s="16"/>
      <c r="U459" s="16"/>
      <c r="V459" s="16"/>
      <c r="W459" s="16"/>
      <c r="X459" s="16"/>
      <c r="Y459" s="16"/>
    </row>
    <row r="460">
      <c r="A460" s="14" t="s">
        <v>2826</v>
      </c>
      <c r="B460" s="14" t="s">
        <v>6775</v>
      </c>
      <c r="C460" s="14" t="s">
        <v>22611</v>
      </c>
      <c r="D460" s="14" t="s">
        <v>456</v>
      </c>
      <c r="E460" s="14" t="s">
        <v>6776</v>
      </c>
      <c r="F460" s="14" t="s">
        <v>2828</v>
      </c>
      <c r="G460" s="16"/>
      <c r="H460" s="15" t="s">
        <v>1161</v>
      </c>
      <c r="I460" s="14" t="s">
        <v>6987</v>
      </c>
      <c r="J460" s="15" t="s">
        <v>3329</v>
      </c>
      <c r="K460" s="15" t="s">
        <v>3330</v>
      </c>
      <c r="L460" s="16"/>
      <c r="M460" s="16"/>
      <c r="N460" s="16"/>
      <c r="O460" s="16"/>
      <c r="P460" s="16"/>
      <c r="Q460" s="16"/>
      <c r="R460" s="16"/>
      <c r="S460" s="16"/>
      <c r="T460" s="16"/>
      <c r="U460" s="16"/>
      <c r="V460" s="16"/>
      <c r="W460" s="16"/>
      <c r="X460" s="16"/>
      <c r="Y460" s="16"/>
    </row>
    <row r="461">
      <c r="A461" s="14" t="s">
        <v>2833</v>
      </c>
      <c r="B461" s="14" t="s">
        <v>6778</v>
      </c>
      <c r="C461" s="14" t="s">
        <v>10576</v>
      </c>
      <c r="D461" s="14" t="s">
        <v>464</v>
      </c>
      <c r="E461" s="14" t="s">
        <v>6779</v>
      </c>
      <c r="F461" s="14" t="s">
        <v>2835</v>
      </c>
      <c r="G461" s="16"/>
      <c r="H461" s="15" t="s">
        <v>1171</v>
      </c>
      <c r="I461" s="14" t="s">
        <v>6989</v>
      </c>
      <c r="J461" s="15" t="s">
        <v>3335</v>
      </c>
      <c r="K461" s="15" t="s">
        <v>3336</v>
      </c>
      <c r="L461" s="16"/>
      <c r="M461" s="16"/>
      <c r="N461" s="16"/>
      <c r="O461" s="16"/>
      <c r="P461" s="16"/>
      <c r="Q461" s="16"/>
      <c r="R461" s="16"/>
      <c r="S461" s="16"/>
      <c r="T461" s="16"/>
      <c r="U461" s="16"/>
      <c r="V461" s="16"/>
      <c r="W461" s="16"/>
      <c r="X461" s="16"/>
      <c r="Y461" s="16"/>
    </row>
    <row r="462">
      <c r="A462" s="14" t="s">
        <v>2839</v>
      </c>
      <c r="B462" s="14" t="s">
        <v>6781</v>
      </c>
      <c r="C462" s="14" t="s">
        <v>10579</v>
      </c>
      <c r="D462" s="14" t="s">
        <v>464</v>
      </c>
      <c r="E462" s="14" t="s">
        <v>6779</v>
      </c>
      <c r="F462" s="14" t="s">
        <v>2835</v>
      </c>
      <c r="G462" s="16"/>
      <c r="H462" s="15" t="s">
        <v>1183</v>
      </c>
      <c r="I462" s="14" t="s">
        <v>6991</v>
      </c>
      <c r="J462" s="15" t="s">
        <v>3341</v>
      </c>
      <c r="K462" s="15" t="s">
        <v>3342</v>
      </c>
      <c r="L462" s="16"/>
      <c r="M462" s="16"/>
      <c r="N462" s="16"/>
      <c r="O462" s="16"/>
      <c r="P462" s="16"/>
      <c r="Q462" s="16"/>
      <c r="R462" s="16"/>
      <c r="S462" s="16"/>
      <c r="T462" s="16"/>
      <c r="U462" s="16"/>
      <c r="V462" s="16"/>
      <c r="W462" s="16"/>
      <c r="X462" s="16"/>
      <c r="Y462" s="16"/>
    </row>
    <row r="463">
      <c r="A463" s="14" t="s">
        <v>2842</v>
      </c>
      <c r="B463" s="14" t="s">
        <v>6783</v>
      </c>
      <c r="C463" s="14" t="s">
        <v>10582</v>
      </c>
      <c r="D463" s="14" t="s">
        <v>464</v>
      </c>
      <c r="E463" s="14" t="s">
        <v>6779</v>
      </c>
      <c r="F463" s="14" t="s">
        <v>2835</v>
      </c>
      <c r="G463" s="16"/>
      <c r="H463" s="15" t="s">
        <v>1190</v>
      </c>
      <c r="I463" s="14" t="s">
        <v>6994</v>
      </c>
      <c r="J463" s="15" t="s">
        <v>3348</v>
      </c>
      <c r="K463" s="15" t="s">
        <v>3349</v>
      </c>
      <c r="L463" s="16"/>
      <c r="M463" s="16"/>
      <c r="N463" s="16"/>
      <c r="O463" s="16"/>
      <c r="P463" s="16"/>
      <c r="Q463" s="16"/>
      <c r="R463" s="16"/>
      <c r="S463" s="16"/>
      <c r="T463" s="16"/>
      <c r="U463" s="16"/>
      <c r="V463" s="16"/>
      <c r="W463" s="16"/>
      <c r="X463" s="16"/>
      <c r="Y463" s="16"/>
    </row>
    <row r="464">
      <c r="A464" s="14" t="s">
        <v>2845</v>
      </c>
      <c r="B464" s="14" t="s">
        <v>6785</v>
      </c>
      <c r="C464" s="14" t="s">
        <v>10585</v>
      </c>
      <c r="D464" s="14" t="s">
        <v>472</v>
      </c>
      <c r="E464" s="14" t="s">
        <v>6779</v>
      </c>
      <c r="F464" s="14" t="s">
        <v>2847</v>
      </c>
      <c r="G464" s="16"/>
      <c r="H464" s="15" t="s">
        <v>1198</v>
      </c>
      <c r="I464" s="14" t="s">
        <v>6997</v>
      </c>
      <c r="J464" s="15" t="s">
        <v>3354</v>
      </c>
      <c r="K464" s="15" t="s">
        <v>3355</v>
      </c>
      <c r="L464" s="16"/>
      <c r="M464" s="16"/>
      <c r="N464" s="16"/>
      <c r="O464" s="16"/>
      <c r="P464" s="16"/>
      <c r="Q464" s="16"/>
      <c r="R464" s="16"/>
      <c r="S464" s="16"/>
      <c r="T464" s="16"/>
      <c r="U464" s="16"/>
      <c r="V464" s="16"/>
      <c r="W464" s="16"/>
      <c r="X464" s="16"/>
      <c r="Y464" s="16"/>
    </row>
    <row r="465">
      <c r="A465" s="14" t="s">
        <v>2851</v>
      </c>
      <c r="B465" s="14" t="s">
        <v>6787</v>
      </c>
      <c r="C465" s="14" t="s">
        <v>10588</v>
      </c>
      <c r="D465" s="14" t="s">
        <v>481</v>
      </c>
      <c r="E465" s="14" t="s">
        <v>6788</v>
      </c>
      <c r="F465" s="14" t="s">
        <v>2853</v>
      </c>
      <c r="G465" s="16"/>
      <c r="H465" s="15" t="s">
        <v>1204</v>
      </c>
      <c r="I465" s="14" t="s">
        <v>7000</v>
      </c>
      <c r="J465" s="15" t="s">
        <v>3360</v>
      </c>
      <c r="K465" s="15" t="s">
        <v>3361</v>
      </c>
      <c r="L465" s="16"/>
      <c r="M465" s="16"/>
      <c r="N465" s="16"/>
      <c r="O465" s="16"/>
      <c r="P465" s="16"/>
      <c r="Q465" s="16"/>
      <c r="R465" s="16"/>
      <c r="S465" s="16"/>
      <c r="T465" s="16"/>
      <c r="U465" s="16"/>
      <c r="V465" s="16"/>
      <c r="W465" s="16"/>
      <c r="X465" s="16"/>
      <c r="Y465" s="16"/>
    </row>
    <row r="466">
      <c r="A466" s="14" t="s">
        <v>2857</v>
      </c>
      <c r="B466" s="14" t="s">
        <v>6790</v>
      </c>
      <c r="C466" s="14" t="s">
        <v>10591</v>
      </c>
      <c r="D466" s="14" t="s">
        <v>489</v>
      </c>
      <c r="E466" s="14" t="s">
        <v>6788</v>
      </c>
      <c r="F466" s="14" t="s">
        <v>2859</v>
      </c>
      <c r="G466" s="16"/>
      <c r="H466" s="15" t="s">
        <v>1212</v>
      </c>
      <c r="I466" s="14" t="s">
        <v>7003</v>
      </c>
      <c r="J466" s="15" t="s">
        <v>3366</v>
      </c>
      <c r="K466" s="15" t="s">
        <v>3367</v>
      </c>
      <c r="L466" s="16"/>
      <c r="M466" s="16"/>
      <c r="N466" s="16"/>
      <c r="O466" s="16"/>
      <c r="P466" s="16"/>
      <c r="Q466" s="16"/>
      <c r="R466" s="16"/>
      <c r="S466" s="16"/>
      <c r="T466" s="16"/>
      <c r="U466" s="16"/>
      <c r="V466" s="16"/>
      <c r="W466" s="16"/>
      <c r="X466" s="16"/>
      <c r="Y466" s="16"/>
    </row>
    <row r="467">
      <c r="A467" s="14" t="s">
        <v>2863</v>
      </c>
      <c r="B467" s="14" t="s">
        <v>6792</v>
      </c>
      <c r="C467" s="14" t="s">
        <v>22612</v>
      </c>
      <c r="D467" s="14" t="s">
        <v>497</v>
      </c>
      <c r="E467" s="14" t="s">
        <v>6793</v>
      </c>
      <c r="F467" s="14" t="s">
        <v>2865</v>
      </c>
      <c r="G467" s="16"/>
      <c r="H467" s="15" t="s">
        <v>1220</v>
      </c>
      <c r="I467" s="14" t="s">
        <v>7006</v>
      </c>
      <c r="J467" s="15" t="s">
        <v>3372</v>
      </c>
      <c r="K467" s="15" t="s">
        <v>3373</v>
      </c>
      <c r="L467" s="16"/>
      <c r="M467" s="16"/>
      <c r="N467" s="16"/>
      <c r="O467" s="16"/>
      <c r="P467" s="16"/>
      <c r="Q467" s="16"/>
      <c r="R467" s="16"/>
      <c r="S467" s="16"/>
      <c r="T467" s="16"/>
      <c r="U467" s="16"/>
      <c r="V467" s="16"/>
      <c r="W467" s="16"/>
      <c r="X467" s="16"/>
      <c r="Y467" s="16"/>
    </row>
    <row r="468">
      <c r="A468" s="14" t="s">
        <v>2869</v>
      </c>
      <c r="B468" s="14" t="s">
        <v>6795</v>
      </c>
      <c r="C468" s="14" t="s">
        <v>10597</v>
      </c>
      <c r="D468" s="14" t="s">
        <v>505</v>
      </c>
      <c r="E468" s="14" t="s">
        <v>6793</v>
      </c>
      <c r="F468" s="14" t="s">
        <v>2871</v>
      </c>
      <c r="G468" s="16"/>
      <c r="H468" s="15" t="s">
        <v>1228</v>
      </c>
      <c r="I468" s="14" t="s">
        <v>6667</v>
      </c>
      <c r="J468" s="15" t="s">
        <v>3378</v>
      </c>
      <c r="K468" s="15" t="s">
        <v>3379</v>
      </c>
      <c r="L468" s="16"/>
      <c r="M468" s="16"/>
      <c r="N468" s="16"/>
      <c r="O468" s="16"/>
      <c r="P468" s="16"/>
      <c r="Q468" s="16"/>
      <c r="R468" s="16"/>
      <c r="S468" s="16"/>
      <c r="T468" s="16"/>
      <c r="U468" s="16"/>
      <c r="V468" s="16"/>
      <c r="W468" s="16"/>
      <c r="X468" s="16"/>
      <c r="Y468" s="16"/>
    </row>
    <row r="469">
      <c r="A469" s="14" t="s">
        <v>2875</v>
      </c>
      <c r="B469" s="14" t="s">
        <v>6797</v>
      </c>
      <c r="C469" s="14" t="s">
        <v>22613</v>
      </c>
      <c r="D469" s="14" t="s">
        <v>513</v>
      </c>
      <c r="E469" s="14" t="s">
        <v>6798</v>
      </c>
      <c r="F469" s="14" t="s">
        <v>2877</v>
      </c>
      <c r="G469" s="16"/>
      <c r="H469" s="15" t="s">
        <v>1236</v>
      </c>
      <c r="I469" s="14" t="s">
        <v>7011</v>
      </c>
      <c r="J469" s="15" t="s">
        <v>3384</v>
      </c>
      <c r="K469" s="15" t="s">
        <v>3385</v>
      </c>
      <c r="L469" s="16"/>
      <c r="M469" s="16"/>
      <c r="N469" s="16"/>
      <c r="O469" s="16"/>
      <c r="P469" s="16"/>
      <c r="Q469" s="16"/>
      <c r="R469" s="16"/>
      <c r="S469" s="16"/>
      <c r="T469" s="16"/>
      <c r="U469" s="16"/>
      <c r="V469" s="16"/>
      <c r="W469" s="16"/>
      <c r="X469" s="16"/>
      <c r="Y469" s="16"/>
    </row>
    <row r="470">
      <c r="A470" s="14" t="s">
        <v>2881</v>
      </c>
      <c r="B470" s="14" t="s">
        <v>6800</v>
      </c>
      <c r="C470" s="14" t="s">
        <v>22614</v>
      </c>
      <c r="D470" s="14" t="s">
        <v>520</v>
      </c>
      <c r="E470" s="14" t="s">
        <v>6798</v>
      </c>
      <c r="F470" s="14" t="s">
        <v>2883</v>
      </c>
      <c r="G470" s="16"/>
      <c r="H470" s="15" t="s">
        <v>1244</v>
      </c>
      <c r="I470" s="14" t="s">
        <v>7014</v>
      </c>
      <c r="J470" s="15" t="s">
        <v>3391</v>
      </c>
      <c r="K470" s="15" t="s">
        <v>3392</v>
      </c>
      <c r="L470" s="16"/>
      <c r="M470" s="16"/>
      <c r="N470" s="16"/>
      <c r="O470" s="16"/>
      <c r="P470" s="16"/>
      <c r="Q470" s="16"/>
      <c r="R470" s="16"/>
      <c r="S470" s="16"/>
      <c r="T470" s="16"/>
      <c r="U470" s="16"/>
      <c r="V470" s="16"/>
      <c r="W470" s="16"/>
      <c r="X470" s="16"/>
      <c r="Y470" s="16"/>
    </row>
    <row r="471">
      <c r="A471" s="14" t="s">
        <v>2887</v>
      </c>
      <c r="B471" s="14" t="s">
        <v>6802</v>
      </c>
      <c r="C471" s="14" t="s">
        <v>10606</v>
      </c>
      <c r="D471" s="14" t="s">
        <v>528</v>
      </c>
      <c r="E471" s="14" t="s">
        <v>6803</v>
      </c>
      <c r="F471" s="14" t="s">
        <v>2889</v>
      </c>
      <c r="G471" s="16"/>
      <c r="H471" s="15" t="s">
        <v>1252</v>
      </c>
      <c r="I471" s="14" t="s">
        <v>7017</v>
      </c>
      <c r="J471" s="15" t="s">
        <v>3397</v>
      </c>
      <c r="K471" s="15" t="s">
        <v>3398</v>
      </c>
      <c r="L471" s="16"/>
      <c r="M471" s="16"/>
      <c r="N471" s="16"/>
      <c r="O471" s="16"/>
      <c r="P471" s="16"/>
      <c r="Q471" s="16"/>
      <c r="R471" s="16"/>
      <c r="S471" s="16"/>
      <c r="T471" s="16"/>
      <c r="U471" s="16"/>
      <c r="V471" s="16"/>
      <c r="W471" s="16"/>
      <c r="X471" s="16"/>
      <c r="Y471" s="16"/>
    </row>
    <row r="472">
      <c r="A472" s="14" t="s">
        <v>2893</v>
      </c>
      <c r="B472" s="14" t="s">
        <v>6805</v>
      </c>
      <c r="C472" s="14" t="s">
        <v>10609</v>
      </c>
      <c r="D472" s="14" t="s">
        <v>535</v>
      </c>
      <c r="E472" s="14" t="s">
        <v>6806</v>
      </c>
      <c r="F472" s="14" t="s">
        <v>2895</v>
      </c>
      <c r="G472" s="16"/>
      <c r="H472" s="15" t="s">
        <v>1262</v>
      </c>
      <c r="I472" s="14" t="s">
        <v>7020</v>
      </c>
      <c r="J472" s="15" t="s">
        <v>3403</v>
      </c>
      <c r="K472" s="15" t="s">
        <v>3404</v>
      </c>
      <c r="L472" s="16"/>
      <c r="M472" s="16"/>
      <c r="N472" s="16"/>
      <c r="O472" s="16"/>
      <c r="P472" s="16"/>
      <c r="Q472" s="16"/>
      <c r="R472" s="16"/>
      <c r="S472" s="16"/>
      <c r="T472" s="16"/>
      <c r="U472" s="16"/>
      <c r="V472" s="16"/>
      <c r="W472" s="16"/>
      <c r="X472" s="16"/>
      <c r="Y472" s="16"/>
    </row>
    <row r="473">
      <c r="A473" s="14" t="s">
        <v>2899</v>
      </c>
      <c r="B473" s="14" t="s">
        <v>6808</v>
      </c>
      <c r="C473" s="14" t="s">
        <v>10612</v>
      </c>
      <c r="D473" s="14" t="s">
        <v>543</v>
      </c>
      <c r="E473" s="14" t="s">
        <v>6809</v>
      </c>
      <c r="F473" s="14" t="s">
        <v>2901</v>
      </c>
      <c r="G473" s="16"/>
      <c r="H473" s="15" t="s">
        <v>1269</v>
      </c>
      <c r="I473" s="14" t="s">
        <v>7023</v>
      </c>
      <c r="J473" s="15" t="s">
        <v>3409</v>
      </c>
      <c r="K473" s="15" t="s">
        <v>3410</v>
      </c>
      <c r="L473" s="16"/>
      <c r="M473" s="16"/>
      <c r="N473" s="16"/>
      <c r="O473" s="16"/>
      <c r="P473" s="16"/>
      <c r="Q473" s="16"/>
      <c r="R473" s="16"/>
      <c r="S473" s="16"/>
      <c r="T473" s="16"/>
      <c r="U473" s="16"/>
      <c r="V473" s="16"/>
      <c r="W473" s="16"/>
      <c r="X473" s="16"/>
      <c r="Y473" s="16"/>
    </row>
    <row r="474">
      <c r="A474" s="14" t="s">
        <v>2905</v>
      </c>
      <c r="B474" s="14" t="s">
        <v>6811</v>
      </c>
      <c r="C474" s="14" t="s">
        <v>10615</v>
      </c>
      <c r="D474" s="14" t="s">
        <v>543</v>
      </c>
      <c r="E474" s="14" t="s">
        <v>6809</v>
      </c>
      <c r="F474" s="14" t="s">
        <v>2901</v>
      </c>
      <c r="G474" s="16"/>
      <c r="H474" s="15" t="s">
        <v>1285</v>
      </c>
      <c r="I474" s="14" t="s">
        <v>7026</v>
      </c>
      <c r="J474" s="15" t="s">
        <v>3415</v>
      </c>
      <c r="K474" s="15" t="s">
        <v>3416</v>
      </c>
      <c r="L474" s="16"/>
      <c r="M474" s="16"/>
      <c r="N474" s="16"/>
      <c r="O474" s="16"/>
      <c r="P474" s="16"/>
      <c r="Q474" s="16"/>
      <c r="R474" s="16"/>
      <c r="S474" s="16"/>
      <c r="T474" s="16"/>
      <c r="U474" s="16"/>
      <c r="V474" s="16"/>
      <c r="W474" s="16"/>
      <c r="X474" s="16"/>
      <c r="Y474" s="16"/>
    </row>
    <row r="475">
      <c r="A475" s="14" t="s">
        <v>2908</v>
      </c>
      <c r="B475" s="14" t="s">
        <v>6813</v>
      </c>
      <c r="C475" s="14" t="s">
        <v>10618</v>
      </c>
      <c r="D475" s="14" t="s">
        <v>551</v>
      </c>
      <c r="E475" s="14" t="s">
        <v>6814</v>
      </c>
      <c r="F475" s="14" t="s">
        <v>2910</v>
      </c>
      <c r="G475" s="16"/>
      <c r="H475" s="15" t="s">
        <v>1291</v>
      </c>
      <c r="I475" s="14" t="s">
        <v>7029</v>
      </c>
      <c r="J475" s="15" t="s">
        <v>3421</v>
      </c>
      <c r="K475" s="15" t="s">
        <v>3422</v>
      </c>
      <c r="L475" s="16"/>
      <c r="M475" s="16"/>
      <c r="N475" s="16"/>
      <c r="O475" s="16"/>
      <c r="P475" s="16"/>
      <c r="Q475" s="16"/>
      <c r="R475" s="16"/>
      <c r="S475" s="16"/>
      <c r="T475" s="16"/>
      <c r="U475" s="16"/>
      <c r="V475" s="16"/>
      <c r="W475" s="16"/>
      <c r="X475" s="16"/>
      <c r="Y475" s="16"/>
    </row>
    <row r="476">
      <c r="A476" s="14" t="s">
        <v>2914</v>
      </c>
      <c r="B476" s="14" t="s">
        <v>6816</v>
      </c>
      <c r="C476" s="14" t="s">
        <v>10621</v>
      </c>
      <c r="D476" s="14" t="s">
        <v>551</v>
      </c>
      <c r="E476" s="14" t="s">
        <v>6814</v>
      </c>
      <c r="F476" s="14" t="s">
        <v>2910</v>
      </c>
      <c r="G476" s="16"/>
      <c r="H476" s="15" t="s">
        <v>2247</v>
      </c>
      <c r="I476" s="14" t="s">
        <v>7032</v>
      </c>
      <c r="J476" s="15" t="s">
        <v>3427</v>
      </c>
      <c r="K476" s="15" t="s">
        <v>3428</v>
      </c>
      <c r="L476" s="16"/>
      <c r="M476" s="16"/>
      <c r="N476" s="16"/>
      <c r="O476" s="16"/>
      <c r="P476" s="16"/>
      <c r="Q476" s="16"/>
      <c r="R476" s="16"/>
      <c r="S476" s="16"/>
      <c r="T476" s="16"/>
      <c r="U476" s="16"/>
      <c r="V476" s="16"/>
      <c r="W476" s="16"/>
      <c r="X476" s="16"/>
      <c r="Y476" s="16"/>
    </row>
    <row r="477">
      <c r="A477" s="14" t="s">
        <v>2917</v>
      </c>
      <c r="B477" s="14" t="s">
        <v>6818</v>
      </c>
      <c r="C477" s="14" t="s">
        <v>10624</v>
      </c>
      <c r="D477" s="14" t="s">
        <v>551</v>
      </c>
      <c r="E477" s="14" t="s">
        <v>6814</v>
      </c>
      <c r="F477" s="14" t="s">
        <v>2910</v>
      </c>
      <c r="G477" s="16"/>
      <c r="H477" s="15" t="s">
        <v>2254</v>
      </c>
      <c r="I477" s="14" t="s">
        <v>7035</v>
      </c>
      <c r="J477" s="15" t="s">
        <v>3436</v>
      </c>
      <c r="K477" s="15" t="s">
        <v>3437</v>
      </c>
      <c r="L477" s="16"/>
      <c r="M477" s="16"/>
      <c r="N477" s="16"/>
      <c r="O477" s="16"/>
      <c r="P477" s="16"/>
      <c r="Q477" s="16"/>
      <c r="R477" s="16"/>
      <c r="S477" s="16"/>
      <c r="T477" s="16"/>
      <c r="U477" s="16"/>
      <c r="V477" s="16"/>
      <c r="W477" s="16"/>
      <c r="X477" s="16"/>
      <c r="Y477" s="16"/>
    </row>
    <row r="478">
      <c r="A478" s="14" t="s">
        <v>2920</v>
      </c>
      <c r="B478" s="14" t="s">
        <v>6820</v>
      </c>
      <c r="C478" s="14" t="s">
        <v>22615</v>
      </c>
      <c r="D478" s="16"/>
      <c r="E478" s="16"/>
      <c r="F478" s="16"/>
      <c r="G478" s="16"/>
      <c r="H478" s="15" t="s">
        <v>2261</v>
      </c>
      <c r="I478" s="14" t="s">
        <v>6669</v>
      </c>
      <c r="J478" s="15" t="s">
        <v>3442</v>
      </c>
      <c r="K478" s="15" t="s">
        <v>3443</v>
      </c>
      <c r="L478" s="16"/>
      <c r="M478" s="16"/>
      <c r="N478" s="16"/>
      <c r="O478" s="16"/>
      <c r="P478" s="16"/>
      <c r="Q478" s="16"/>
      <c r="R478" s="16"/>
      <c r="S478" s="16"/>
      <c r="T478" s="16"/>
      <c r="U478" s="16"/>
      <c r="V478" s="16"/>
      <c r="W478" s="16"/>
      <c r="X478" s="16"/>
      <c r="Y478" s="16"/>
    </row>
    <row r="479">
      <c r="A479" s="14" t="s">
        <v>2922</v>
      </c>
      <c r="B479" s="14" t="s">
        <v>6822</v>
      </c>
      <c r="C479" s="14" t="s">
        <v>10627</v>
      </c>
      <c r="D479" s="14" t="s">
        <v>551</v>
      </c>
      <c r="E479" s="14" t="s">
        <v>6814</v>
      </c>
      <c r="F479" s="14" t="s">
        <v>2910</v>
      </c>
      <c r="G479" s="16"/>
      <c r="H479" s="15" t="s">
        <v>2268</v>
      </c>
      <c r="I479" s="14" t="s">
        <v>7040</v>
      </c>
      <c r="J479" s="15" t="s">
        <v>3448</v>
      </c>
      <c r="K479" s="15" t="s">
        <v>3449</v>
      </c>
      <c r="L479" s="16"/>
      <c r="M479" s="16"/>
      <c r="N479" s="16"/>
      <c r="O479" s="16"/>
      <c r="P479" s="16"/>
      <c r="Q479" s="16"/>
      <c r="R479" s="16"/>
      <c r="S479" s="16"/>
      <c r="T479" s="16"/>
      <c r="U479" s="16"/>
      <c r="V479" s="16"/>
      <c r="W479" s="16"/>
      <c r="X479" s="16"/>
      <c r="Y479" s="16"/>
    </row>
    <row r="480">
      <c r="A480" s="14" t="s">
        <v>2925</v>
      </c>
      <c r="B480" s="14" t="s">
        <v>6825</v>
      </c>
      <c r="C480" s="14" t="s">
        <v>10633</v>
      </c>
      <c r="D480" s="14" t="s">
        <v>561</v>
      </c>
      <c r="E480" s="14" t="s">
        <v>6826</v>
      </c>
      <c r="F480" s="14" t="s">
        <v>2927</v>
      </c>
      <c r="G480" s="16"/>
      <c r="H480" s="15" t="s">
        <v>2274</v>
      </c>
      <c r="I480" s="14" t="s">
        <v>7043</v>
      </c>
      <c r="J480" s="15" t="s">
        <v>3454</v>
      </c>
      <c r="K480" s="15" t="s">
        <v>3455</v>
      </c>
      <c r="L480" s="16"/>
      <c r="M480" s="16"/>
      <c r="N480" s="16"/>
      <c r="O480" s="16"/>
      <c r="P480" s="16"/>
      <c r="Q480" s="16"/>
      <c r="R480" s="16"/>
      <c r="S480" s="16"/>
      <c r="T480" s="16"/>
      <c r="U480" s="16"/>
      <c r="V480" s="16"/>
      <c r="W480" s="16"/>
      <c r="X480" s="16"/>
      <c r="Y480" s="16"/>
    </row>
    <row r="481">
      <c r="A481" s="14" t="s">
        <v>2930</v>
      </c>
      <c r="B481" s="14" t="s">
        <v>6828</v>
      </c>
      <c r="C481" s="14" t="s">
        <v>10635</v>
      </c>
      <c r="D481" s="14" t="s">
        <v>569</v>
      </c>
      <c r="E481" s="14" t="s">
        <v>6829</v>
      </c>
      <c r="F481" s="14" t="s">
        <v>2932</v>
      </c>
      <c r="G481" s="16"/>
      <c r="H481" s="15" t="s">
        <v>2281</v>
      </c>
      <c r="I481" s="14" t="s">
        <v>7045</v>
      </c>
      <c r="J481" s="15" t="s">
        <v>3460</v>
      </c>
      <c r="K481" s="15" t="s">
        <v>3461</v>
      </c>
      <c r="L481" s="16"/>
      <c r="M481" s="16"/>
      <c r="N481" s="16"/>
      <c r="O481" s="16"/>
      <c r="P481" s="16"/>
      <c r="Q481" s="16"/>
      <c r="R481" s="16"/>
      <c r="S481" s="16"/>
      <c r="T481" s="16"/>
      <c r="U481" s="16"/>
      <c r="V481" s="16"/>
      <c r="W481" s="16"/>
      <c r="X481" s="16"/>
      <c r="Y481" s="16"/>
    </row>
    <row r="482">
      <c r="A482" s="14" t="s">
        <v>2936</v>
      </c>
      <c r="B482" s="14" t="s">
        <v>6831</v>
      </c>
      <c r="C482" s="14" t="s">
        <v>10638</v>
      </c>
      <c r="D482" s="14" t="s">
        <v>577</v>
      </c>
      <c r="E482" s="14" t="s">
        <v>6832</v>
      </c>
      <c r="F482" s="14" t="s">
        <v>2938</v>
      </c>
      <c r="G482" s="16"/>
      <c r="H482" s="15" t="s">
        <v>2290</v>
      </c>
      <c r="I482" s="14" t="s">
        <v>7048</v>
      </c>
      <c r="J482" s="15" t="s">
        <v>3467</v>
      </c>
      <c r="K482" s="15" t="s">
        <v>3468</v>
      </c>
      <c r="L482" s="16"/>
      <c r="M482" s="16"/>
      <c r="N482" s="16"/>
      <c r="O482" s="16"/>
      <c r="P482" s="16"/>
      <c r="Q482" s="16"/>
      <c r="R482" s="16"/>
      <c r="S482" s="16"/>
      <c r="T482" s="16"/>
      <c r="U482" s="16"/>
      <c r="V482" s="16"/>
      <c r="W482" s="16"/>
      <c r="X482" s="16"/>
      <c r="Y482" s="16"/>
    </row>
    <row r="483">
      <c r="A483" s="14" t="s">
        <v>2942</v>
      </c>
      <c r="B483" s="14" t="s">
        <v>6834</v>
      </c>
      <c r="C483" s="14" t="s">
        <v>10641</v>
      </c>
      <c r="D483" s="14" t="s">
        <v>587</v>
      </c>
      <c r="E483" s="14" t="s">
        <v>6832</v>
      </c>
      <c r="F483" s="14" t="s">
        <v>2944</v>
      </c>
      <c r="G483" s="16"/>
      <c r="H483" s="15" t="s">
        <v>2297</v>
      </c>
      <c r="I483" s="14" t="s">
        <v>7051</v>
      </c>
      <c r="J483" s="15" t="s">
        <v>3473</v>
      </c>
      <c r="K483" s="15" t="s">
        <v>3474</v>
      </c>
      <c r="L483" s="16"/>
      <c r="M483" s="16"/>
      <c r="N483" s="16"/>
      <c r="O483" s="16"/>
      <c r="P483" s="16"/>
      <c r="Q483" s="16"/>
      <c r="R483" s="16"/>
      <c r="S483" s="16"/>
      <c r="T483" s="16"/>
      <c r="U483" s="16"/>
      <c r="V483" s="16"/>
      <c r="W483" s="16"/>
      <c r="X483" s="16"/>
      <c r="Y483" s="16"/>
    </row>
    <row r="484">
      <c r="A484" s="14" t="s">
        <v>2948</v>
      </c>
      <c r="B484" s="14" t="s">
        <v>6836</v>
      </c>
      <c r="C484" s="14" t="s">
        <v>10644</v>
      </c>
      <c r="D484" s="14" t="s">
        <v>595</v>
      </c>
      <c r="E484" s="14" t="s">
        <v>6832</v>
      </c>
      <c r="F484" s="14" t="s">
        <v>2950</v>
      </c>
      <c r="G484" s="16"/>
      <c r="H484" s="15" t="s">
        <v>2305</v>
      </c>
      <c r="I484" s="14" t="s">
        <v>7054</v>
      </c>
      <c r="J484" s="15" t="s">
        <v>3479</v>
      </c>
      <c r="K484" s="15" t="s">
        <v>3480</v>
      </c>
      <c r="L484" s="16"/>
      <c r="M484" s="16"/>
      <c r="N484" s="16"/>
      <c r="O484" s="16"/>
      <c r="P484" s="16"/>
      <c r="Q484" s="16"/>
      <c r="R484" s="16"/>
      <c r="S484" s="16"/>
      <c r="T484" s="16"/>
      <c r="U484" s="16"/>
      <c r="V484" s="16"/>
      <c r="W484" s="16"/>
      <c r="X484" s="16"/>
      <c r="Y484" s="16"/>
    </row>
    <row r="485">
      <c r="A485" s="14" t="s">
        <v>2954</v>
      </c>
      <c r="B485" s="14" t="s">
        <v>6838</v>
      </c>
      <c r="C485" s="14" t="s">
        <v>10647</v>
      </c>
      <c r="D485" s="16"/>
      <c r="E485" s="16"/>
      <c r="F485" s="16"/>
      <c r="G485" s="16"/>
      <c r="H485" s="15" t="s">
        <v>2313</v>
      </c>
      <c r="I485" s="14" t="s">
        <v>7056</v>
      </c>
      <c r="J485" s="15" t="s">
        <v>3485</v>
      </c>
      <c r="K485" s="15" t="s">
        <v>3486</v>
      </c>
      <c r="L485" s="16"/>
      <c r="M485" s="16"/>
      <c r="N485" s="16"/>
      <c r="O485" s="16"/>
      <c r="P485" s="16"/>
      <c r="Q485" s="16"/>
      <c r="R485" s="16"/>
      <c r="S485" s="16"/>
      <c r="T485" s="16"/>
      <c r="U485" s="16"/>
      <c r="V485" s="16"/>
      <c r="W485" s="16"/>
      <c r="X485" s="16"/>
      <c r="Y485" s="16"/>
    </row>
    <row r="486">
      <c r="A486" s="14" t="s">
        <v>2959</v>
      </c>
      <c r="B486" s="14" t="s">
        <v>6838</v>
      </c>
      <c r="C486" s="14" t="s">
        <v>10647</v>
      </c>
      <c r="D486" s="14" t="s">
        <v>603</v>
      </c>
      <c r="E486" s="14" t="s">
        <v>6839</v>
      </c>
      <c r="F486" s="14" t="s">
        <v>2960</v>
      </c>
      <c r="G486" s="16"/>
      <c r="H486" s="15" t="s">
        <v>19</v>
      </c>
      <c r="I486" s="14" t="s">
        <v>7080</v>
      </c>
      <c r="J486" s="15" t="s">
        <v>3494</v>
      </c>
      <c r="K486" s="15" t="s">
        <v>3495</v>
      </c>
      <c r="L486" s="16"/>
      <c r="M486" s="16"/>
      <c r="N486" s="16"/>
      <c r="O486" s="16"/>
      <c r="P486" s="16"/>
      <c r="Q486" s="16"/>
      <c r="R486" s="16"/>
      <c r="S486" s="16"/>
      <c r="T486" s="16"/>
      <c r="U486" s="16"/>
      <c r="V486" s="16"/>
      <c r="W486" s="16"/>
      <c r="X486" s="16"/>
      <c r="Y486" s="16"/>
    </row>
    <row r="487">
      <c r="A487" s="14" t="s">
        <v>2961</v>
      </c>
      <c r="B487" s="14" t="s">
        <v>6841</v>
      </c>
      <c r="C487" s="14" t="s">
        <v>10650</v>
      </c>
      <c r="D487" s="14" t="s">
        <v>611</v>
      </c>
      <c r="E487" s="14" t="s">
        <v>6842</v>
      </c>
      <c r="F487" s="14" t="s">
        <v>2963</v>
      </c>
      <c r="G487" s="16"/>
      <c r="H487" s="15" t="s">
        <v>28</v>
      </c>
      <c r="I487" s="14" t="s">
        <v>7083</v>
      </c>
      <c r="J487" s="15" t="s">
        <v>3501</v>
      </c>
      <c r="K487" s="15" t="s">
        <v>3502</v>
      </c>
      <c r="L487" s="16"/>
      <c r="M487" s="16"/>
      <c r="N487" s="16"/>
      <c r="O487" s="16"/>
      <c r="P487" s="16"/>
      <c r="Q487" s="16"/>
      <c r="R487" s="16"/>
      <c r="S487" s="16"/>
      <c r="T487" s="16"/>
      <c r="U487" s="16"/>
      <c r="V487" s="16"/>
      <c r="W487" s="16"/>
      <c r="X487" s="16"/>
      <c r="Y487" s="16"/>
    </row>
    <row r="488">
      <c r="A488" s="14" t="s">
        <v>2967</v>
      </c>
      <c r="B488" s="14" t="s">
        <v>6844</v>
      </c>
      <c r="C488" s="14" t="s">
        <v>10653</v>
      </c>
      <c r="D488" s="16"/>
      <c r="E488" s="16"/>
      <c r="F488" s="16"/>
      <c r="G488" s="16"/>
      <c r="H488" s="15" t="s">
        <v>36</v>
      </c>
      <c r="I488" s="14" t="s">
        <v>7086</v>
      </c>
      <c r="J488" s="15" t="s">
        <v>3507</v>
      </c>
      <c r="K488" s="15" t="s">
        <v>3508</v>
      </c>
      <c r="L488" s="16"/>
      <c r="M488" s="16"/>
      <c r="N488" s="16"/>
      <c r="O488" s="16"/>
      <c r="P488" s="16"/>
      <c r="Q488" s="16"/>
      <c r="R488" s="16"/>
      <c r="S488" s="16"/>
      <c r="T488" s="16"/>
      <c r="U488" s="16"/>
      <c r="V488" s="16"/>
      <c r="W488" s="16"/>
      <c r="X488" s="16"/>
      <c r="Y488" s="16"/>
    </row>
    <row r="489">
      <c r="A489" s="14" t="s">
        <v>2972</v>
      </c>
      <c r="B489" s="14" t="s">
        <v>6844</v>
      </c>
      <c r="C489" s="14" t="s">
        <v>10653</v>
      </c>
      <c r="D489" s="14" t="s">
        <v>619</v>
      </c>
      <c r="E489" s="14" t="s">
        <v>6845</v>
      </c>
      <c r="F489" s="14" t="s">
        <v>2969</v>
      </c>
      <c r="G489" s="16"/>
      <c r="H489" s="15" t="s">
        <v>46</v>
      </c>
      <c r="I489" s="14" t="s">
        <v>7089</v>
      </c>
      <c r="J489" s="15" t="s">
        <v>3513</v>
      </c>
      <c r="K489" s="15" t="s">
        <v>3514</v>
      </c>
      <c r="L489" s="16"/>
      <c r="M489" s="16"/>
      <c r="N489" s="16"/>
      <c r="O489" s="16"/>
      <c r="P489" s="16"/>
      <c r="Q489" s="16"/>
      <c r="R489" s="16"/>
      <c r="S489" s="16"/>
      <c r="T489" s="16"/>
      <c r="U489" s="16"/>
      <c r="V489" s="16"/>
      <c r="W489" s="16"/>
      <c r="X489" s="16"/>
      <c r="Y489" s="16"/>
    </row>
    <row r="490">
      <c r="A490" s="14" t="s">
        <v>2977</v>
      </c>
      <c r="B490" s="14" t="s">
        <v>6848</v>
      </c>
      <c r="C490" s="14" t="s">
        <v>22616</v>
      </c>
      <c r="D490" s="14" t="s">
        <v>627</v>
      </c>
      <c r="E490" s="14" t="s">
        <v>6845</v>
      </c>
      <c r="F490" s="14" t="s">
        <v>2973</v>
      </c>
      <c r="G490" s="16"/>
      <c r="H490" s="15" t="s">
        <v>55</v>
      </c>
      <c r="I490" s="14" t="s">
        <v>7092</v>
      </c>
      <c r="J490" s="15" t="s">
        <v>3519</v>
      </c>
      <c r="K490" s="15" t="s">
        <v>3520</v>
      </c>
      <c r="L490" s="16"/>
      <c r="M490" s="16"/>
      <c r="N490" s="16"/>
      <c r="O490" s="16"/>
      <c r="P490" s="16"/>
      <c r="Q490" s="16"/>
      <c r="R490" s="16"/>
      <c r="S490" s="16"/>
      <c r="T490" s="16"/>
      <c r="U490" s="16"/>
      <c r="V490" s="16"/>
      <c r="W490" s="16"/>
      <c r="X490" s="16"/>
      <c r="Y490" s="16"/>
    </row>
    <row r="491">
      <c r="A491" s="14" t="s">
        <v>2983</v>
      </c>
      <c r="B491" s="14" t="s">
        <v>6851</v>
      </c>
      <c r="C491" s="14" t="s">
        <v>10662</v>
      </c>
      <c r="D491" s="14" t="s">
        <v>639</v>
      </c>
      <c r="E491" s="14" t="s">
        <v>6849</v>
      </c>
      <c r="F491" s="14" t="s">
        <v>2979</v>
      </c>
      <c r="G491" s="16"/>
      <c r="H491" s="15" t="s">
        <v>63</v>
      </c>
      <c r="I491" s="14" t="s">
        <v>7095</v>
      </c>
      <c r="J491" s="15" t="s">
        <v>3528</v>
      </c>
      <c r="K491" s="15" t="s">
        <v>3529</v>
      </c>
      <c r="L491" s="16"/>
      <c r="M491" s="16"/>
      <c r="N491" s="16"/>
      <c r="O491" s="16"/>
      <c r="P491" s="16"/>
      <c r="Q491" s="16"/>
      <c r="R491" s="16"/>
      <c r="S491" s="16"/>
      <c r="T491" s="16"/>
      <c r="U491" s="16"/>
      <c r="V491" s="16"/>
      <c r="W491" s="16"/>
      <c r="X491" s="16"/>
      <c r="Y491" s="16"/>
    </row>
    <row r="492">
      <c r="A492" s="14" t="s">
        <v>2989</v>
      </c>
      <c r="B492" s="14" t="s">
        <v>6854</v>
      </c>
      <c r="C492" s="14" t="s">
        <v>10665</v>
      </c>
      <c r="D492" s="14" t="s">
        <v>650</v>
      </c>
      <c r="E492" s="14" t="s">
        <v>6852</v>
      </c>
      <c r="F492" s="14" t="s">
        <v>2985</v>
      </c>
      <c r="G492" s="16"/>
      <c r="H492" s="15" t="s">
        <v>71</v>
      </c>
      <c r="I492" s="14" t="s">
        <v>7098</v>
      </c>
      <c r="J492" s="15" t="s">
        <v>3533</v>
      </c>
      <c r="K492" s="15" t="s">
        <v>3534</v>
      </c>
      <c r="L492" s="16"/>
      <c r="M492" s="16"/>
      <c r="N492" s="16"/>
      <c r="O492" s="16"/>
      <c r="P492" s="16"/>
      <c r="Q492" s="16"/>
      <c r="R492" s="16"/>
      <c r="S492" s="16"/>
      <c r="T492" s="16"/>
      <c r="U492" s="16"/>
      <c r="V492" s="16"/>
      <c r="W492" s="16"/>
      <c r="X492" s="16"/>
      <c r="Y492" s="16"/>
    </row>
    <row r="493">
      <c r="A493" s="14" t="s">
        <v>2995</v>
      </c>
      <c r="B493" s="14" t="s">
        <v>6857</v>
      </c>
      <c r="C493" s="14" t="s">
        <v>22617</v>
      </c>
      <c r="D493" s="14" t="s">
        <v>660</v>
      </c>
      <c r="E493" s="14" t="s">
        <v>6855</v>
      </c>
      <c r="F493" s="14" t="s">
        <v>2991</v>
      </c>
      <c r="G493" s="16"/>
      <c r="H493" s="15" t="s">
        <v>79</v>
      </c>
      <c r="I493" s="14" t="s">
        <v>7102</v>
      </c>
      <c r="J493" s="15" t="s">
        <v>3539</v>
      </c>
      <c r="K493" s="15" t="s">
        <v>3540</v>
      </c>
      <c r="L493" s="16"/>
      <c r="M493" s="16"/>
      <c r="N493" s="16"/>
      <c r="O493" s="16"/>
      <c r="P493" s="16"/>
      <c r="Q493" s="16"/>
      <c r="R493" s="16"/>
      <c r="S493" s="16"/>
      <c r="T493" s="16"/>
      <c r="U493" s="16"/>
      <c r="V493" s="16"/>
      <c r="W493" s="16"/>
      <c r="X493" s="16"/>
      <c r="Y493" s="16"/>
    </row>
    <row r="494">
      <c r="A494" s="14" t="s">
        <v>3001</v>
      </c>
      <c r="B494" s="14" t="s">
        <v>6860</v>
      </c>
      <c r="C494" s="14" t="s">
        <v>10671</v>
      </c>
      <c r="D494" s="14" t="s">
        <v>668</v>
      </c>
      <c r="E494" s="14" t="s">
        <v>6858</v>
      </c>
      <c r="F494" s="14" t="s">
        <v>2997</v>
      </c>
      <c r="G494" s="16"/>
      <c r="H494" s="15" t="s">
        <v>87</v>
      </c>
      <c r="I494" s="14" t="s">
        <v>7105</v>
      </c>
      <c r="J494" s="15" t="s">
        <v>3545</v>
      </c>
      <c r="K494" s="15" t="s">
        <v>3546</v>
      </c>
      <c r="L494" s="16"/>
      <c r="M494" s="16"/>
      <c r="N494" s="16"/>
      <c r="O494" s="16"/>
      <c r="P494" s="16"/>
      <c r="Q494" s="16"/>
      <c r="R494" s="16"/>
      <c r="S494" s="16"/>
      <c r="T494" s="16"/>
      <c r="U494" s="16"/>
      <c r="V494" s="16"/>
      <c r="W494" s="16"/>
      <c r="X494" s="16"/>
      <c r="Y494" s="16"/>
    </row>
    <row r="495">
      <c r="A495" s="14" t="s">
        <v>3007</v>
      </c>
      <c r="B495" s="14" t="s">
        <v>6863</v>
      </c>
      <c r="C495" s="14" t="s">
        <v>10674</v>
      </c>
      <c r="D495" s="14" t="s">
        <v>678</v>
      </c>
      <c r="E495" s="14" t="s">
        <v>6861</v>
      </c>
      <c r="F495" s="14" t="s">
        <v>3003</v>
      </c>
      <c r="G495" s="16"/>
      <c r="H495" s="15" t="s">
        <v>95</v>
      </c>
      <c r="I495" s="14" t="s">
        <v>7080</v>
      </c>
      <c r="J495" s="15" t="s">
        <v>3554</v>
      </c>
      <c r="K495" s="15" t="s">
        <v>3555</v>
      </c>
      <c r="L495" s="16"/>
      <c r="M495" s="16"/>
      <c r="N495" s="16"/>
      <c r="O495" s="16"/>
      <c r="P495" s="16"/>
      <c r="Q495" s="16"/>
      <c r="R495" s="16"/>
      <c r="S495" s="16"/>
      <c r="T495" s="16"/>
      <c r="U495" s="16"/>
      <c r="V495" s="16"/>
      <c r="W495" s="16"/>
      <c r="X495" s="16"/>
      <c r="Y495" s="16"/>
    </row>
    <row r="496">
      <c r="A496" s="14" t="s">
        <v>3013</v>
      </c>
      <c r="B496" s="14" t="s">
        <v>6866</v>
      </c>
      <c r="C496" s="14" t="s">
        <v>10677</v>
      </c>
      <c r="D496" s="14" t="s">
        <v>686</v>
      </c>
      <c r="E496" s="14" t="s">
        <v>6864</v>
      </c>
      <c r="F496" s="14" t="s">
        <v>3009</v>
      </c>
      <c r="G496" s="16"/>
      <c r="H496" s="15" t="s">
        <v>103</v>
      </c>
      <c r="I496" s="14" t="s">
        <v>7110</v>
      </c>
      <c r="J496" s="15" t="s">
        <v>3560</v>
      </c>
      <c r="K496" s="15" t="s">
        <v>3561</v>
      </c>
      <c r="L496" s="16"/>
      <c r="M496" s="16"/>
      <c r="N496" s="16"/>
      <c r="O496" s="16"/>
      <c r="P496" s="16"/>
      <c r="Q496" s="16"/>
      <c r="R496" s="16"/>
      <c r="S496" s="16"/>
      <c r="T496" s="16"/>
      <c r="U496" s="16"/>
      <c r="V496" s="16"/>
      <c r="W496" s="16"/>
      <c r="X496" s="16"/>
      <c r="Y496" s="16"/>
    </row>
    <row r="497">
      <c r="A497" s="14" t="s">
        <v>3019</v>
      </c>
      <c r="B497" s="14" t="s">
        <v>6869</v>
      </c>
      <c r="C497" s="14" t="s">
        <v>10680</v>
      </c>
      <c r="D497" s="14" t="s">
        <v>694</v>
      </c>
      <c r="E497" s="14" t="s">
        <v>6867</v>
      </c>
      <c r="F497" s="14" t="s">
        <v>3015</v>
      </c>
      <c r="G497" s="16"/>
      <c r="H497" s="15" t="s">
        <v>111</v>
      </c>
      <c r="I497" s="14" t="s">
        <v>7113</v>
      </c>
      <c r="J497" s="15" t="s">
        <v>3566</v>
      </c>
      <c r="K497" s="15" t="s">
        <v>3567</v>
      </c>
      <c r="L497" s="16"/>
      <c r="M497" s="16"/>
      <c r="N497" s="16"/>
      <c r="O497" s="16"/>
      <c r="P497" s="16"/>
      <c r="Q497" s="16"/>
      <c r="R497" s="16"/>
      <c r="S497" s="16"/>
      <c r="T497" s="16"/>
      <c r="U497" s="16"/>
      <c r="V497" s="16"/>
      <c r="W497" s="16"/>
      <c r="X497" s="16"/>
      <c r="Y497" s="16"/>
    </row>
    <row r="498">
      <c r="A498" s="14" t="s">
        <v>3025</v>
      </c>
      <c r="B498" s="14" t="s">
        <v>6872</v>
      </c>
      <c r="C498" s="14" t="s">
        <v>10683</v>
      </c>
      <c r="D498" s="14" t="s">
        <v>702</v>
      </c>
      <c r="E498" s="14" t="s">
        <v>6870</v>
      </c>
      <c r="F498" s="14" t="s">
        <v>3021</v>
      </c>
      <c r="G498" s="16"/>
      <c r="H498" s="15" t="s">
        <v>119</v>
      </c>
      <c r="I498" s="14" t="s">
        <v>7116</v>
      </c>
      <c r="J498" s="15" t="s">
        <v>3572</v>
      </c>
      <c r="K498" s="15" t="s">
        <v>3573</v>
      </c>
      <c r="L498" s="16"/>
      <c r="M498" s="16"/>
      <c r="N498" s="16"/>
      <c r="O498" s="16"/>
      <c r="P498" s="16"/>
      <c r="Q498" s="16"/>
      <c r="R498" s="16"/>
      <c r="S498" s="16"/>
      <c r="T498" s="16"/>
      <c r="U498" s="16"/>
      <c r="V498" s="16"/>
      <c r="W498" s="16"/>
      <c r="X498" s="16"/>
      <c r="Y498" s="16"/>
    </row>
    <row r="499">
      <c r="A499" s="14" t="s">
        <v>3031</v>
      </c>
      <c r="B499" s="14" t="s">
        <v>6874</v>
      </c>
      <c r="C499" s="14" t="s">
        <v>10686</v>
      </c>
      <c r="D499" s="14" t="s">
        <v>710</v>
      </c>
      <c r="E499" s="14" t="s">
        <v>6870</v>
      </c>
      <c r="F499" s="14" t="s">
        <v>3027</v>
      </c>
      <c r="G499" s="16"/>
      <c r="H499" s="15" t="s">
        <v>129</v>
      </c>
      <c r="I499" s="14" t="s">
        <v>7119</v>
      </c>
      <c r="J499" s="15" t="s">
        <v>3578</v>
      </c>
      <c r="K499" s="15" t="s">
        <v>3579</v>
      </c>
      <c r="L499" s="16"/>
      <c r="M499" s="16"/>
      <c r="N499" s="16"/>
      <c r="O499" s="16"/>
      <c r="P499" s="16"/>
      <c r="Q499" s="16"/>
      <c r="R499" s="16"/>
      <c r="S499" s="16"/>
      <c r="T499" s="16"/>
      <c r="U499" s="16"/>
      <c r="V499" s="16"/>
      <c r="W499" s="16"/>
      <c r="X499" s="16"/>
      <c r="Y499" s="16"/>
    </row>
    <row r="500">
      <c r="A500" s="14" t="s">
        <v>3036</v>
      </c>
      <c r="B500" s="14" t="s">
        <v>6876</v>
      </c>
      <c r="C500" s="14" t="s">
        <v>10688</v>
      </c>
      <c r="D500" s="16"/>
      <c r="E500" s="16"/>
      <c r="F500" s="16"/>
      <c r="G500" s="16"/>
      <c r="H500" s="15" t="s">
        <v>138</v>
      </c>
      <c r="I500" s="14" t="s">
        <v>7121</v>
      </c>
      <c r="J500" s="15" t="s">
        <v>3584</v>
      </c>
      <c r="K500" s="15" t="s">
        <v>3585</v>
      </c>
      <c r="L500" s="16"/>
      <c r="M500" s="16"/>
      <c r="N500" s="16"/>
      <c r="O500" s="16"/>
      <c r="P500" s="16"/>
      <c r="Q500" s="16"/>
      <c r="R500" s="16"/>
      <c r="S500" s="16"/>
      <c r="T500" s="16"/>
      <c r="U500" s="16"/>
      <c r="V500" s="16"/>
      <c r="W500" s="16"/>
      <c r="X500" s="16"/>
      <c r="Y500" s="16"/>
    </row>
    <row r="501">
      <c r="A501" s="14" t="s">
        <v>3042</v>
      </c>
      <c r="B501" s="14" t="s">
        <v>6878</v>
      </c>
      <c r="C501" s="14" t="s">
        <v>10691</v>
      </c>
      <c r="D501" s="14" t="s">
        <v>726</v>
      </c>
      <c r="E501" s="14" t="s">
        <v>6653</v>
      </c>
      <c r="F501" s="14" t="s">
        <v>3038</v>
      </c>
      <c r="G501" s="16"/>
      <c r="H501" s="15" t="s">
        <v>145</v>
      </c>
      <c r="I501" s="14" t="s">
        <v>7126</v>
      </c>
      <c r="J501" s="15" t="s">
        <v>3590</v>
      </c>
      <c r="K501" s="15" t="s">
        <v>3591</v>
      </c>
      <c r="L501" s="16"/>
      <c r="M501" s="16"/>
      <c r="N501" s="16"/>
      <c r="O501" s="16"/>
      <c r="P501" s="16"/>
      <c r="Q501" s="16"/>
      <c r="R501" s="16"/>
      <c r="S501" s="16"/>
      <c r="T501" s="16"/>
      <c r="U501" s="16"/>
      <c r="V501" s="16"/>
      <c r="W501" s="16"/>
      <c r="X501" s="16"/>
      <c r="Y501" s="16"/>
    </row>
    <row r="502">
      <c r="A502" s="14" t="s">
        <v>3048</v>
      </c>
      <c r="B502" s="14" t="s">
        <v>6880</v>
      </c>
      <c r="C502" s="14" t="s">
        <v>10694</v>
      </c>
      <c r="D502" s="14" t="s">
        <v>735</v>
      </c>
      <c r="E502" s="14" t="s">
        <v>6653</v>
      </c>
      <c r="F502" s="14" t="s">
        <v>3044</v>
      </c>
      <c r="G502" s="16"/>
      <c r="H502" s="15" t="s">
        <v>153</v>
      </c>
      <c r="I502" s="14" t="s">
        <v>7129</v>
      </c>
      <c r="J502" s="15" t="s">
        <v>3596</v>
      </c>
      <c r="K502" s="15" t="s">
        <v>3597</v>
      </c>
      <c r="L502" s="16"/>
      <c r="M502" s="16"/>
      <c r="N502" s="16"/>
      <c r="O502" s="16"/>
      <c r="P502" s="16"/>
      <c r="Q502" s="16"/>
      <c r="R502" s="16"/>
      <c r="S502" s="16"/>
      <c r="T502" s="16"/>
      <c r="U502" s="16"/>
      <c r="V502" s="16"/>
      <c r="W502" s="16"/>
      <c r="X502" s="16"/>
      <c r="Y502" s="16"/>
    </row>
    <row r="503">
      <c r="A503" s="14" t="s">
        <v>3054</v>
      </c>
      <c r="B503" s="14" t="s">
        <v>6883</v>
      </c>
      <c r="C503" s="14" t="s">
        <v>10697</v>
      </c>
      <c r="D503" s="14" t="s">
        <v>743</v>
      </c>
      <c r="E503" s="14" t="s">
        <v>6881</v>
      </c>
      <c r="F503" s="14" t="s">
        <v>3050</v>
      </c>
      <c r="G503" s="16"/>
      <c r="H503" s="15" t="s">
        <v>161</v>
      </c>
      <c r="I503" s="14" t="s">
        <v>7132</v>
      </c>
      <c r="J503" s="15" t="s">
        <v>3602</v>
      </c>
      <c r="K503" s="15" t="s">
        <v>3603</v>
      </c>
      <c r="L503" s="16"/>
      <c r="M503" s="16"/>
      <c r="N503" s="16"/>
      <c r="O503" s="16"/>
      <c r="P503" s="16"/>
      <c r="Q503" s="16"/>
      <c r="R503" s="16"/>
      <c r="S503" s="16"/>
      <c r="T503" s="16"/>
      <c r="U503" s="16"/>
      <c r="V503" s="16"/>
      <c r="W503" s="16"/>
      <c r="X503" s="16"/>
      <c r="Y503" s="16"/>
    </row>
    <row r="504">
      <c r="A504" s="14" t="s">
        <v>3060</v>
      </c>
      <c r="B504" s="14" t="s">
        <v>6885</v>
      </c>
      <c r="C504" s="14" t="s">
        <v>10700</v>
      </c>
      <c r="D504" s="14" t="s">
        <v>751</v>
      </c>
      <c r="E504" s="14" t="s">
        <v>6881</v>
      </c>
      <c r="F504" s="14" t="s">
        <v>3056</v>
      </c>
      <c r="G504" s="16"/>
      <c r="H504" s="15" t="s">
        <v>169</v>
      </c>
      <c r="I504" s="14" t="s">
        <v>7135</v>
      </c>
      <c r="J504" s="15" t="s">
        <v>3608</v>
      </c>
      <c r="K504" s="15" t="s">
        <v>3609</v>
      </c>
      <c r="L504" s="16"/>
      <c r="M504" s="16"/>
      <c r="N504" s="16"/>
      <c r="O504" s="16"/>
      <c r="P504" s="16"/>
      <c r="Q504" s="16"/>
      <c r="R504" s="16"/>
      <c r="S504" s="16"/>
      <c r="T504" s="16"/>
      <c r="U504" s="16"/>
      <c r="V504" s="16"/>
      <c r="W504" s="16"/>
      <c r="X504" s="16"/>
      <c r="Y504" s="16"/>
    </row>
    <row r="505">
      <c r="A505" s="14" t="s">
        <v>3066</v>
      </c>
      <c r="B505" s="14" t="s">
        <v>6888</v>
      </c>
      <c r="C505" s="14" t="s">
        <v>10703</v>
      </c>
      <c r="D505" s="14" t="s">
        <v>759</v>
      </c>
      <c r="E505" s="14" t="s">
        <v>6886</v>
      </c>
      <c r="F505" s="14" t="s">
        <v>3062</v>
      </c>
      <c r="G505" s="16"/>
      <c r="H505" s="15" t="s">
        <v>177</v>
      </c>
      <c r="I505" s="14" t="s">
        <v>7083</v>
      </c>
      <c r="J505" s="15" t="s">
        <v>3614</v>
      </c>
      <c r="K505" s="15" t="s">
        <v>3615</v>
      </c>
      <c r="L505" s="16"/>
      <c r="M505" s="16"/>
      <c r="N505" s="16"/>
      <c r="O505" s="16"/>
      <c r="P505" s="16"/>
      <c r="Q505" s="16"/>
      <c r="R505" s="16"/>
      <c r="S505" s="16"/>
      <c r="T505" s="16"/>
      <c r="U505" s="16"/>
      <c r="V505" s="16"/>
      <c r="W505" s="16"/>
      <c r="X505" s="16"/>
      <c r="Y505" s="16"/>
    </row>
    <row r="506">
      <c r="A506" s="14" t="s">
        <v>3072</v>
      </c>
      <c r="B506" s="14" t="s">
        <v>6890</v>
      </c>
      <c r="C506" s="14" t="s">
        <v>10706</v>
      </c>
      <c r="D506" s="14" t="s">
        <v>767</v>
      </c>
      <c r="E506" s="14" t="s">
        <v>6886</v>
      </c>
      <c r="F506" s="14" t="s">
        <v>3068</v>
      </c>
      <c r="G506" s="16"/>
      <c r="H506" s="15" t="s">
        <v>185</v>
      </c>
      <c r="I506" s="14" t="s">
        <v>7140</v>
      </c>
      <c r="J506" s="15" t="s">
        <v>3621</v>
      </c>
      <c r="K506" s="15" t="s">
        <v>3622</v>
      </c>
      <c r="L506" s="16"/>
      <c r="M506" s="16"/>
      <c r="N506" s="16"/>
      <c r="O506" s="16"/>
      <c r="P506" s="16"/>
      <c r="Q506" s="16"/>
      <c r="R506" s="16"/>
      <c r="S506" s="16"/>
      <c r="T506" s="16"/>
      <c r="U506" s="16"/>
      <c r="V506" s="16"/>
      <c r="W506" s="16"/>
      <c r="X506" s="16"/>
      <c r="Y506" s="16"/>
    </row>
    <row r="507">
      <c r="A507" s="14" t="s">
        <v>3078</v>
      </c>
      <c r="B507" s="14" t="s">
        <v>6893</v>
      </c>
      <c r="C507" s="14" t="s">
        <v>10709</v>
      </c>
      <c r="D507" s="14" t="s">
        <v>775</v>
      </c>
      <c r="E507" s="14" t="s">
        <v>6891</v>
      </c>
      <c r="F507" s="14" t="s">
        <v>3074</v>
      </c>
      <c r="G507" s="16"/>
      <c r="H507" s="15" t="s">
        <v>193</v>
      </c>
      <c r="I507" s="14" t="s">
        <v>7142</v>
      </c>
      <c r="J507" s="15" t="s">
        <v>3627</v>
      </c>
      <c r="K507" s="15" t="s">
        <v>3628</v>
      </c>
      <c r="L507" s="16"/>
      <c r="M507" s="16"/>
      <c r="N507" s="16"/>
      <c r="O507" s="16"/>
      <c r="P507" s="16"/>
      <c r="Q507" s="16"/>
      <c r="R507" s="16"/>
      <c r="S507" s="16"/>
      <c r="T507" s="16"/>
      <c r="U507" s="16"/>
      <c r="V507" s="16"/>
      <c r="W507" s="16"/>
      <c r="X507" s="16"/>
      <c r="Y507" s="16"/>
    </row>
    <row r="508">
      <c r="A508" s="14" t="s">
        <v>3084</v>
      </c>
      <c r="B508" s="14" t="s">
        <v>6896</v>
      </c>
      <c r="C508" s="14" t="s">
        <v>10712</v>
      </c>
      <c r="D508" s="14" t="s">
        <v>783</v>
      </c>
      <c r="E508" s="14" t="s">
        <v>6894</v>
      </c>
      <c r="F508" s="14" t="s">
        <v>3080</v>
      </c>
      <c r="G508" s="16"/>
      <c r="H508" s="15" t="s">
        <v>201</v>
      </c>
      <c r="I508" s="14" t="s">
        <v>7145</v>
      </c>
      <c r="J508" s="15" t="s">
        <v>3633</v>
      </c>
      <c r="K508" s="15" t="s">
        <v>3634</v>
      </c>
      <c r="L508" s="16"/>
      <c r="M508" s="16"/>
      <c r="N508" s="16"/>
      <c r="O508" s="16"/>
      <c r="P508" s="16"/>
      <c r="Q508" s="16"/>
      <c r="R508" s="16"/>
      <c r="S508" s="16"/>
      <c r="T508" s="16"/>
      <c r="U508" s="16"/>
      <c r="V508" s="16"/>
      <c r="W508" s="16"/>
      <c r="X508" s="16"/>
      <c r="Y508" s="16"/>
    </row>
    <row r="509">
      <c r="A509" s="14" t="s">
        <v>3090</v>
      </c>
      <c r="B509" s="14" t="s">
        <v>6898</v>
      </c>
      <c r="C509" s="14" t="s">
        <v>10715</v>
      </c>
      <c r="D509" s="14" t="s">
        <v>791</v>
      </c>
      <c r="E509" s="14" t="s">
        <v>6656</v>
      </c>
      <c r="F509" s="14" t="s">
        <v>3086</v>
      </c>
      <c r="G509" s="16"/>
      <c r="H509" s="15" t="s">
        <v>211</v>
      </c>
      <c r="I509" s="14" t="s">
        <v>7147</v>
      </c>
      <c r="J509" s="15" t="s">
        <v>3646</v>
      </c>
      <c r="K509" s="15" t="s">
        <v>3647</v>
      </c>
      <c r="L509" s="16"/>
      <c r="M509" s="16"/>
      <c r="N509" s="16"/>
      <c r="O509" s="16"/>
      <c r="P509" s="16"/>
      <c r="Q509" s="16"/>
      <c r="R509" s="16"/>
      <c r="S509" s="16"/>
      <c r="T509" s="16"/>
      <c r="U509" s="16"/>
      <c r="V509" s="16"/>
      <c r="W509" s="16"/>
      <c r="X509" s="16"/>
      <c r="Y509" s="16"/>
    </row>
    <row r="510">
      <c r="A510" s="14" t="s">
        <v>3096</v>
      </c>
      <c r="B510" s="14" t="s">
        <v>6900</v>
      </c>
      <c r="C510" s="14" t="s">
        <v>10718</v>
      </c>
      <c r="D510" s="16"/>
      <c r="E510" s="16"/>
      <c r="F510" s="16"/>
      <c r="G510" s="16"/>
      <c r="H510" s="15" t="s">
        <v>218</v>
      </c>
      <c r="I510" s="14" t="s">
        <v>7149</v>
      </c>
      <c r="J510" s="15" t="s">
        <v>3652</v>
      </c>
      <c r="K510" s="15" t="s">
        <v>3653</v>
      </c>
      <c r="L510" s="16"/>
      <c r="M510" s="16"/>
      <c r="N510" s="16"/>
      <c r="O510" s="16"/>
      <c r="P510" s="16"/>
      <c r="Q510" s="16"/>
      <c r="R510" s="16"/>
      <c r="S510" s="16"/>
      <c r="T510" s="16"/>
      <c r="U510" s="16"/>
      <c r="V510" s="16"/>
      <c r="W510" s="16"/>
      <c r="X510" s="16"/>
      <c r="Y510" s="16"/>
    </row>
    <row r="511">
      <c r="A511" s="14" t="s">
        <v>3102</v>
      </c>
      <c r="B511" s="14" t="s">
        <v>6903</v>
      </c>
      <c r="C511" s="14" t="s">
        <v>22618</v>
      </c>
      <c r="D511" s="14" t="s">
        <v>811</v>
      </c>
      <c r="E511" s="14" t="s">
        <v>6901</v>
      </c>
      <c r="F511" s="14" t="s">
        <v>3098</v>
      </c>
      <c r="G511" s="16"/>
      <c r="H511" s="15" t="s">
        <v>226</v>
      </c>
      <c r="I511" s="14" t="s">
        <v>7151</v>
      </c>
      <c r="J511" s="15" t="s">
        <v>3658</v>
      </c>
      <c r="K511" s="15" t="s">
        <v>3659</v>
      </c>
      <c r="L511" s="16"/>
      <c r="M511" s="16"/>
      <c r="N511" s="16"/>
      <c r="O511" s="16"/>
      <c r="P511" s="16"/>
      <c r="Q511" s="16"/>
      <c r="R511" s="16"/>
      <c r="S511" s="16"/>
      <c r="T511" s="16"/>
      <c r="U511" s="16"/>
      <c r="V511" s="16"/>
      <c r="W511" s="16"/>
      <c r="X511" s="16"/>
      <c r="Y511" s="16"/>
    </row>
    <row r="512">
      <c r="A512" s="14" t="s">
        <v>3108</v>
      </c>
      <c r="B512" s="14" t="s">
        <v>6905</v>
      </c>
      <c r="C512" s="14" t="s">
        <v>10724</v>
      </c>
      <c r="D512" s="14" t="s">
        <v>820</v>
      </c>
      <c r="E512" s="14" t="s">
        <v>6901</v>
      </c>
      <c r="F512" s="14" t="s">
        <v>3104</v>
      </c>
      <c r="G512" s="16"/>
      <c r="H512" s="15" t="s">
        <v>234</v>
      </c>
      <c r="I512" s="14" t="s">
        <v>7154</v>
      </c>
      <c r="J512" s="15" t="s">
        <v>3664</v>
      </c>
      <c r="K512" s="15" t="s">
        <v>3665</v>
      </c>
      <c r="L512" s="16"/>
      <c r="M512" s="16"/>
      <c r="N512" s="16"/>
      <c r="O512" s="16"/>
      <c r="P512" s="16"/>
      <c r="Q512" s="16"/>
      <c r="R512" s="16"/>
      <c r="S512" s="16"/>
      <c r="T512" s="16"/>
      <c r="U512" s="16"/>
      <c r="V512" s="16"/>
      <c r="W512" s="16"/>
      <c r="X512" s="16"/>
      <c r="Y512" s="16"/>
    </row>
    <row r="513">
      <c r="A513" s="14" t="s">
        <v>3114</v>
      </c>
      <c r="B513" s="14" t="s">
        <v>6908</v>
      </c>
      <c r="C513" s="14" t="s">
        <v>10727</v>
      </c>
      <c r="D513" s="14" t="s">
        <v>828</v>
      </c>
      <c r="E513" s="14" t="s">
        <v>6906</v>
      </c>
      <c r="F513" s="14" t="s">
        <v>3110</v>
      </c>
      <c r="G513" s="16"/>
      <c r="H513" s="15" t="s">
        <v>244</v>
      </c>
      <c r="I513" s="14" t="s">
        <v>7157</v>
      </c>
      <c r="J513" s="15" t="s">
        <v>3670</v>
      </c>
      <c r="K513" s="21" t="s">
        <v>3671</v>
      </c>
      <c r="L513" s="16"/>
      <c r="M513" s="16"/>
      <c r="N513" s="16"/>
      <c r="O513" s="16"/>
      <c r="P513" s="16"/>
      <c r="Q513" s="16"/>
      <c r="R513" s="16"/>
      <c r="S513" s="16"/>
      <c r="T513" s="16"/>
      <c r="U513" s="16"/>
      <c r="V513" s="16"/>
      <c r="W513" s="16"/>
      <c r="X513" s="16"/>
      <c r="Y513" s="16"/>
    </row>
    <row r="514">
      <c r="A514" s="14" t="s">
        <v>3120</v>
      </c>
      <c r="B514" s="14" t="s">
        <v>6911</v>
      </c>
      <c r="C514" s="14" t="s">
        <v>10730</v>
      </c>
      <c r="D514" s="14" t="s">
        <v>836</v>
      </c>
      <c r="E514" s="14" t="s">
        <v>6909</v>
      </c>
      <c r="F514" s="14" t="s">
        <v>3116</v>
      </c>
      <c r="G514" s="16"/>
      <c r="H514" s="15" t="s">
        <v>254</v>
      </c>
      <c r="I514" s="14" t="s">
        <v>7159</v>
      </c>
      <c r="J514" s="15" t="s">
        <v>3683</v>
      </c>
      <c r="K514" s="15" t="s">
        <v>3684</v>
      </c>
      <c r="L514" s="16"/>
      <c r="M514" s="16"/>
      <c r="N514" s="16"/>
      <c r="O514" s="16"/>
      <c r="P514" s="16"/>
      <c r="Q514" s="16"/>
      <c r="R514" s="16"/>
      <c r="S514" s="16"/>
      <c r="T514" s="16"/>
      <c r="U514" s="16"/>
      <c r="V514" s="16"/>
      <c r="W514" s="16"/>
      <c r="X514" s="16"/>
      <c r="Y514" s="16"/>
    </row>
    <row r="515">
      <c r="A515" s="14" t="s">
        <v>3126</v>
      </c>
      <c r="B515" s="14" t="s">
        <v>6913</v>
      </c>
      <c r="C515" s="14" t="s">
        <v>10733</v>
      </c>
      <c r="D515" s="14" t="s">
        <v>844</v>
      </c>
      <c r="E515" s="14" t="s">
        <v>6909</v>
      </c>
      <c r="F515" s="14" t="s">
        <v>3122</v>
      </c>
      <c r="G515" s="16"/>
      <c r="H515" s="15" t="s">
        <v>262</v>
      </c>
      <c r="I515" s="14" t="s">
        <v>7086</v>
      </c>
      <c r="J515" s="15" t="s">
        <v>3689</v>
      </c>
      <c r="K515" s="15" t="s">
        <v>3690</v>
      </c>
      <c r="L515" s="16"/>
      <c r="M515" s="16"/>
      <c r="N515" s="16"/>
      <c r="O515" s="16"/>
      <c r="P515" s="16"/>
      <c r="Q515" s="16"/>
      <c r="R515" s="16"/>
      <c r="S515" s="16"/>
      <c r="T515" s="16"/>
      <c r="U515" s="16"/>
      <c r="V515" s="16"/>
      <c r="W515" s="16"/>
      <c r="X515" s="16"/>
      <c r="Y515" s="16"/>
    </row>
    <row r="516">
      <c r="A516" s="14" t="s">
        <v>3129</v>
      </c>
      <c r="B516" s="14" t="s">
        <v>6915</v>
      </c>
      <c r="C516" s="14" t="s">
        <v>10736</v>
      </c>
      <c r="D516" s="14" t="s">
        <v>852</v>
      </c>
      <c r="E516" s="14" t="s">
        <v>6916</v>
      </c>
      <c r="F516" s="14" t="s">
        <v>3131</v>
      </c>
      <c r="G516" s="16"/>
      <c r="H516" s="15" t="s">
        <v>268</v>
      </c>
      <c r="I516" s="14" t="s">
        <v>7164</v>
      </c>
      <c r="J516" s="15" t="s">
        <v>3694</v>
      </c>
      <c r="K516" s="15" t="s">
        <v>3695</v>
      </c>
      <c r="L516" s="16"/>
      <c r="M516" s="16"/>
      <c r="N516" s="16"/>
      <c r="O516" s="16"/>
      <c r="P516" s="16"/>
      <c r="Q516" s="16"/>
      <c r="R516" s="16"/>
      <c r="S516" s="16"/>
      <c r="T516" s="16"/>
      <c r="U516" s="16"/>
      <c r="V516" s="16"/>
      <c r="W516" s="16"/>
      <c r="X516" s="16"/>
      <c r="Y516" s="16"/>
    </row>
    <row r="517">
      <c r="A517" s="14" t="s">
        <v>3135</v>
      </c>
      <c r="B517" s="14" t="s">
        <v>6918</v>
      </c>
      <c r="C517" s="14" t="s">
        <v>10739</v>
      </c>
      <c r="D517" s="14" t="s">
        <v>860</v>
      </c>
      <c r="E517" s="14" t="s">
        <v>6919</v>
      </c>
      <c r="F517" s="14" t="s">
        <v>3137</v>
      </c>
      <c r="G517" s="16"/>
      <c r="H517" s="15" t="s">
        <v>278</v>
      </c>
      <c r="I517" s="14" t="s">
        <v>7166</v>
      </c>
      <c r="J517" s="15" t="s">
        <v>3700</v>
      </c>
      <c r="K517" s="15" t="s">
        <v>3701</v>
      </c>
      <c r="L517" s="16"/>
      <c r="M517" s="16"/>
      <c r="N517" s="16"/>
      <c r="O517" s="16"/>
      <c r="P517" s="16"/>
      <c r="Q517" s="16"/>
      <c r="R517" s="16"/>
      <c r="S517" s="16"/>
      <c r="T517" s="16"/>
      <c r="U517" s="16"/>
      <c r="V517" s="16"/>
      <c r="W517" s="16"/>
      <c r="X517" s="16"/>
      <c r="Y517" s="16"/>
    </row>
    <row r="518">
      <c r="A518" s="14" t="s">
        <v>3141</v>
      </c>
      <c r="B518" s="14" t="s">
        <v>6921</v>
      </c>
      <c r="C518" s="14" t="s">
        <v>10742</v>
      </c>
      <c r="D518" s="14" t="s">
        <v>868</v>
      </c>
      <c r="E518" s="14" t="s">
        <v>6922</v>
      </c>
      <c r="F518" s="14" t="s">
        <v>3143</v>
      </c>
      <c r="G518" s="16"/>
      <c r="H518" s="15" t="s">
        <v>286</v>
      </c>
      <c r="I518" s="14" t="s">
        <v>7168</v>
      </c>
      <c r="J518" s="15" t="s">
        <v>3706</v>
      </c>
      <c r="K518" s="15" t="s">
        <v>3707</v>
      </c>
      <c r="L518" s="16"/>
      <c r="M518" s="16"/>
      <c r="N518" s="16"/>
      <c r="O518" s="16"/>
      <c r="P518" s="16"/>
      <c r="Q518" s="16"/>
      <c r="R518" s="16"/>
      <c r="S518" s="16"/>
      <c r="T518" s="16"/>
      <c r="U518" s="16"/>
      <c r="V518" s="16"/>
      <c r="W518" s="16"/>
      <c r="X518" s="16"/>
      <c r="Y518" s="16"/>
    </row>
    <row r="519">
      <c r="A519" s="14" t="s">
        <v>3147</v>
      </c>
      <c r="B519" s="14" t="s">
        <v>6924</v>
      </c>
      <c r="C519" s="14" t="s">
        <v>10745</v>
      </c>
      <c r="D519" s="14" t="s">
        <v>876</v>
      </c>
      <c r="E519" s="14" t="s">
        <v>6925</v>
      </c>
      <c r="F519" s="14" t="s">
        <v>3149</v>
      </c>
      <c r="G519" s="16"/>
      <c r="H519" s="15" t="s">
        <v>296</v>
      </c>
      <c r="I519" s="14" t="s">
        <v>7171</v>
      </c>
      <c r="J519" s="15" t="s">
        <v>3712</v>
      </c>
      <c r="K519" s="15" t="s">
        <v>3713</v>
      </c>
      <c r="L519" s="16"/>
      <c r="M519" s="16"/>
      <c r="N519" s="16"/>
      <c r="O519" s="16"/>
      <c r="P519" s="16"/>
      <c r="Q519" s="16"/>
      <c r="R519" s="16"/>
      <c r="S519" s="16"/>
      <c r="T519" s="16"/>
      <c r="U519" s="16"/>
      <c r="V519" s="16"/>
      <c r="W519" s="16"/>
      <c r="X519" s="16"/>
      <c r="Y519" s="16"/>
    </row>
    <row r="520">
      <c r="A520" s="14" t="s">
        <v>3153</v>
      </c>
      <c r="B520" s="14" t="s">
        <v>6927</v>
      </c>
      <c r="C520" s="14" t="s">
        <v>10748</v>
      </c>
      <c r="D520" s="14" t="s">
        <v>884</v>
      </c>
      <c r="E520" s="14" t="s">
        <v>6928</v>
      </c>
      <c r="F520" s="14" t="s">
        <v>3155</v>
      </c>
      <c r="G520" s="16"/>
      <c r="H520" s="15" t="s">
        <v>303</v>
      </c>
      <c r="I520" s="14" t="s">
        <v>7173</v>
      </c>
      <c r="J520" s="15" t="s">
        <v>3718</v>
      </c>
      <c r="K520" s="15" t="s">
        <v>3719</v>
      </c>
      <c r="L520" s="16"/>
      <c r="M520" s="16"/>
      <c r="N520" s="16"/>
      <c r="O520" s="16"/>
      <c r="P520" s="16"/>
      <c r="Q520" s="16"/>
      <c r="R520" s="16"/>
      <c r="S520" s="16"/>
      <c r="T520" s="16"/>
      <c r="U520" s="16"/>
      <c r="V520" s="16"/>
      <c r="W520" s="16"/>
      <c r="X520" s="16"/>
      <c r="Y520" s="16"/>
    </row>
    <row r="521">
      <c r="A521" s="14" t="s">
        <v>3159</v>
      </c>
      <c r="B521" s="14" t="s">
        <v>6930</v>
      </c>
      <c r="C521" s="14" t="s">
        <v>22619</v>
      </c>
      <c r="D521" s="14" t="s">
        <v>892</v>
      </c>
      <c r="E521" s="14" t="s">
        <v>6931</v>
      </c>
      <c r="F521" s="14" t="s">
        <v>3161</v>
      </c>
      <c r="G521" s="16"/>
      <c r="H521" s="15" t="s">
        <v>313</v>
      </c>
      <c r="I521" s="14" t="s">
        <v>7175</v>
      </c>
      <c r="J521" s="15" t="s">
        <v>3724</v>
      </c>
      <c r="K521" s="15" t="s">
        <v>3725</v>
      </c>
      <c r="L521" s="16"/>
      <c r="M521" s="16"/>
      <c r="N521" s="16"/>
      <c r="O521" s="16"/>
      <c r="P521" s="16"/>
      <c r="Q521" s="16"/>
      <c r="R521" s="16"/>
      <c r="S521" s="16"/>
      <c r="T521" s="16"/>
      <c r="U521" s="16"/>
      <c r="V521" s="16"/>
      <c r="W521" s="16"/>
      <c r="X521" s="16"/>
      <c r="Y521" s="16"/>
    </row>
    <row r="522">
      <c r="A522" s="14" t="s">
        <v>3165</v>
      </c>
      <c r="B522" s="14" t="s">
        <v>6933</v>
      </c>
      <c r="C522" s="14" t="s">
        <v>10754</v>
      </c>
      <c r="D522" s="14" t="s">
        <v>901</v>
      </c>
      <c r="E522" s="14" t="s">
        <v>6931</v>
      </c>
      <c r="F522" s="14" t="s">
        <v>3167</v>
      </c>
      <c r="G522" s="16"/>
      <c r="H522" s="15" t="s">
        <v>336</v>
      </c>
      <c r="I522" s="14" t="s">
        <v>7178</v>
      </c>
      <c r="J522" s="15" t="s">
        <v>3730</v>
      </c>
      <c r="K522" s="15" t="s">
        <v>3731</v>
      </c>
      <c r="L522" s="16"/>
      <c r="M522" s="16"/>
      <c r="N522" s="16"/>
      <c r="O522" s="16"/>
      <c r="P522" s="16"/>
      <c r="Q522" s="16"/>
      <c r="R522" s="16"/>
      <c r="S522" s="16"/>
      <c r="T522" s="16"/>
      <c r="U522" s="16"/>
      <c r="V522" s="16"/>
      <c r="W522" s="16"/>
      <c r="X522" s="16"/>
      <c r="Y522" s="16"/>
    </row>
    <row r="523">
      <c r="A523" s="14" t="s">
        <v>3171</v>
      </c>
      <c r="B523" s="14" t="s">
        <v>6935</v>
      </c>
      <c r="C523" s="14" t="s">
        <v>10757</v>
      </c>
      <c r="D523" s="14" t="s">
        <v>909</v>
      </c>
      <c r="E523" s="14" t="s">
        <v>6936</v>
      </c>
      <c r="F523" s="14" t="s">
        <v>3173</v>
      </c>
      <c r="G523" s="16"/>
      <c r="H523" s="15" t="s">
        <v>344</v>
      </c>
      <c r="I523" s="14" t="s">
        <v>7181</v>
      </c>
      <c r="J523" s="15" t="s">
        <v>3736</v>
      </c>
      <c r="K523" s="15" t="s">
        <v>3737</v>
      </c>
      <c r="L523" s="16"/>
      <c r="M523" s="16"/>
      <c r="N523" s="16"/>
      <c r="O523" s="16"/>
      <c r="P523" s="16"/>
      <c r="Q523" s="16"/>
      <c r="R523" s="16"/>
      <c r="S523" s="16"/>
      <c r="T523" s="16"/>
      <c r="U523" s="16"/>
      <c r="V523" s="16"/>
      <c r="W523" s="16"/>
      <c r="X523" s="16"/>
      <c r="Y523" s="16"/>
    </row>
    <row r="524">
      <c r="A524" s="14" t="s">
        <v>3177</v>
      </c>
      <c r="B524" s="14" t="s">
        <v>6938</v>
      </c>
      <c r="C524" s="14" t="s">
        <v>22618</v>
      </c>
      <c r="D524" s="14" t="s">
        <v>917</v>
      </c>
      <c r="E524" s="14" t="s">
        <v>6939</v>
      </c>
      <c r="F524" s="14" t="s">
        <v>3179</v>
      </c>
      <c r="G524" s="16"/>
      <c r="H524" s="15" t="s">
        <v>352</v>
      </c>
      <c r="I524" s="14" t="s">
        <v>7183</v>
      </c>
      <c r="J524" s="15" t="s">
        <v>1084</v>
      </c>
      <c r="K524" s="15" t="s">
        <v>3741</v>
      </c>
      <c r="L524" s="16"/>
      <c r="M524" s="16"/>
      <c r="N524" s="16"/>
      <c r="O524" s="16"/>
      <c r="P524" s="16"/>
      <c r="Q524" s="16"/>
      <c r="R524" s="16"/>
      <c r="S524" s="16"/>
      <c r="T524" s="16"/>
      <c r="U524" s="16"/>
      <c r="V524" s="16"/>
      <c r="W524" s="16"/>
      <c r="X524" s="16"/>
      <c r="Y524" s="16"/>
    </row>
    <row r="525">
      <c r="A525" s="14" t="s">
        <v>3183</v>
      </c>
      <c r="B525" s="14" t="s">
        <v>6941</v>
      </c>
      <c r="C525" s="14" t="s">
        <v>10763</v>
      </c>
      <c r="D525" s="14" t="s">
        <v>925</v>
      </c>
      <c r="E525" s="14" t="s">
        <v>6942</v>
      </c>
      <c r="F525" s="14" t="s">
        <v>3185</v>
      </c>
      <c r="G525" s="16"/>
      <c r="H525" s="15" t="s">
        <v>359</v>
      </c>
      <c r="I525" s="14" t="s">
        <v>7089</v>
      </c>
      <c r="J525" s="15" t="s">
        <v>3746</v>
      </c>
      <c r="K525" s="15" t="s">
        <v>3747</v>
      </c>
      <c r="L525" s="16"/>
      <c r="M525" s="16"/>
      <c r="N525" s="16"/>
      <c r="O525" s="16"/>
      <c r="P525" s="16"/>
      <c r="Q525" s="16"/>
      <c r="R525" s="16"/>
      <c r="S525" s="16"/>
      <c r="T525" s="16"/>
      <c r="U525" s="16"/>
      <c r="V525" s="16"/>
      <c r="W525" s="16"/>
      <c r="X525" s="16"/>
      <c r="Y525" s="16"/>
    </row>
    <row r="526">
      <c r="A526" s="14" t="s">
        <v>3189</v>
      </c>
      <c r="B526" s="14" t="s">
        <v>6944</v>
      </c>
      <c r="C526" s="14" t="s">
        <v>10766</v>
      </c>
      <c r="D526" s="14" t="s">
        <v>933</v>
      </c>
      <c r="E526" s="14" t="s">
        <v>6945</v>
      </c>
      <c r="F526" s="14" t="s">
        <v>3191</v>
      </c>
      <c r="G526" s="16"/>
      <c r="H526" s="15" t="s">
        <v>367</v>
      </c>
      <c r="I526" s="14" t="s">
        <v>7188</v>
      </c>
      <c r="J526" s="15" t="s">
        <v>3752</v>
      </c>
      <c r="K526" s="15" t="s">
        <v>3753</v>
      </c>
      <c r="L526" s="16"/>
      <c r="M526" s="16"/>
      <c r="N526" s="16"/>
      <c r="O526" s="16"/>
      <c r="P526" s="16"/>
      <c r="Q526" s="16"/>
      <c r="R526" s="16"/>
      <c r="S526" s="16"/>
      <c r="T526" s="16"/>
      <c r="U526" s="16"/>
      <c r="V526" s="16"/>
      <c r="W526" s="16"/>
      <c r="X526" s="16"/>
      <c r="Y526" s="16"/>
    </row>
    <row r="527">
      <c r="A527" s="14" t="s">
        <v>3195</v>
      </c>
      <c r="B527" s="14" t="s">
        <v>6947</v>
      </c>
      <c r="C527" s="14" t="s">
        <v>10769</v>
      </c>
      <c r="D527" s="14" t="s">
        <v>945</v>
      </c>
      <c r="E527" s="14" t="s">
        <v>6948</v>
      </c>
      <c r="F527" s="14" t="s">
        <v>3197</v>
      </c>
      <c r="G527" s="16"/>
      <c r="H527" s="15" t="s">
        <v>375</v>
      </c>
      <c r="I527" s="14" t="s">
        <v>7191</v>
      </c>
      <c r="J527" s="15" t="s">
        <v>3758</v>
      </c>
      <c r="K527" s="15" t="s">
        <v>3759</v>
      </c>
      <c r="L527" s="16"/>
      <c r="M527" s="16"/>
      <c r="N527" s="16"/>
      <c r="O527" s="16"/>
      <c r="P527" s="16"/>
      <c r="Q527" s="16"/>
      <c r="R527" s="16"/>
      <c r="S527" s="16"/>
      <c r="T527" s="16"/>
      <c r="U527" s="16"/>
      <c r="V527" s="16"/>
      <c r="W527" s="16"/>
      <c r="X527" s="16"/>
      <c r="Y527" s="16"/>
    </row>
    <row r="528">
      <c r="A528" s="14" t="s">
        <v>3201</v>
      </c>
      <c r="B528" s="14" t="s">
        <v>6950</v>
      </c>
      <c r="C528" s="14" t="s">
        <v>22620</v>
      </c>
      <c r="D528" s="14" t="s">
        <v>953</v>
      </c>
      <c r="E528" s="14" t="s">
        <v>6948</v>
      </c>
      <c r="F528" s="14" t="s">
        <v>3203</v>
      </c>
      <c r="G528" s="16"/>
      <c r="H528" s="15" t="s">
        <v>383</v>
      </c>
      <c r="I528" s="14" t="s">
        <v>7194</v>
      </c>
      <c r="J528" s="15" t="s">
        <v>3767</v>
      </c>
      <c r="K528" s="15" t="s">
        <v>3768</v>
      </c>
      <c r="L528" s="16"/>
      <c r="M528" s="16"/>
      <c r="N528" s="16"/>
      <c r="O528" s="16"/>
      <c r="P528" s="16"/>
      <c r="Q528" s="16"/>
      <c r="R528" s="16"/>
      <c r="S528" s="16"/>
      <c r="T528" s="16"/>
      <c r="U528" s="16"/>
      <c r="V528" s="16"/>
      <c r="W528" s="16"/>
      <c r="X528" s="16"/>
      <c r="Y528" s="16"/>
    </row>
    <row r="529">
      <c r="A529" s="14" t="s">
        <v>3207</v>
      </c>
      <c r="B529" s="14" t="s">
        <v>6952</v>
      </c>
      <c r="C529" s="14" t="s">
        <v>10775</v>
      </c>
      <c r="D529" s="14" t="s">
        <v>961</v>
      </c>
      <c r="E529" s="14" t="s">
        <v>6953</v>
      </c>
      <c r="F529" s="14" t="s">
        <v>3209</v>
      </c>
      <c r="G529" s="16"/>
      <c r="H529" s="15" t="s">
        <v>393</v>
      </c>
      <c r="I529" s="14" t="s">
        <v>7197</v>
      </c>
      <c r="J529" s="15" t="s">
        <v>3773</v>
      </c>
      <c r="K529" s="15" t="s">
        <v>3774</v>
      </c>
      <c r="L529" s="16"/>
      <c r="M529" s="16"/>
      <c r="N529" s="16"/>
      <c r="O529" s="16"/>
      <c r="P529" s="16"/>
      <c r="Q529" s="16"/>
      <c r="R529" s="16"/>
      <c r="S529" s="16"/>
      <c r="T529" s="16"/>
      <c r="U529" s="16"/>
      <c r="V529" s="16"/>
      <c r="W529" s="16"/>
      <c r="X529" s="16"/>
      <c r="Y529" s="16"/>
    </row>
    <row r="530">
      <c r="A530" s="14" t="s">
        <v>3213</v>
      </c>
      <c r="B530" s="14" t="s">
        <v>6955</v>
      </c>
      <c r="C530" s="14" t="s">
        <v>10777</v>
      </c>
      <c r="D530" s="16"/>
      <c r="E530" s="16"/>
      <c r="F530" s="16"/>
      <c r="G530" s="16"/>
      <c r="H530" s="15" t="s">
        <v>400</v>
      </c>
      <c r="I530" s="14" t="s">
        <v>7199</v>
      </c>
      <c r="J530" s="15" t="s">
        <v>3779</v>
      </c>
      <c r="K530" s="15" t="s">
        <v>3780</v>
      </c>
      <c r="L530" s="16"/>
      <c r="M530" s="16"/>
      <c r="N530" s="16"/>
      <c r="O530" s="16"/>
      <c r="P530" s="16"/>
      <c r="Q530" s="16"/>
      <c r="R530" s="16"/>
      <c r="S530" s="16"/>
      <c r="T530" s="16"/>
      <c r="U530" s="16"/>
      <c r="V530" s="16"/>
      <c r="W530" s="16"/>
      <c r="X530" s="16"/>
      <c r="Y530" s="16"/>
    </row>
    <row r="531">
      <c r="A531" s="14" t="s">
        <v>3218</v>
      </c>
      <c r="B531" s="14" t="s">
        <v>6957</v>
      </c>
      <c r="C531" s="14" t="s">
        <v>10780</v>
      </c>
      <c r="D531" s="14" t="s">
        <v>977</v>
      </c>
      <c r="E531" s="14" t="s">
        <v>6662</v>
      </c>
      <c r="F531" s="14" t="s">
        <v>3220</v>
      </c>
      <c r="G531" s="16"/>
      <c r="H531" s="15" t="s">
        <v>408</v>
      </c>
      <c r="I531" s="14" t="s">
        <v>7201</v>
      </c>
      <c r="J531" s="15" t="s">
        <v>1865</v>
      </c>
      <c r="K531" s="15" t="s">
        <v>3784</v>
      </c>
      <c r="L531" s="16"/>
      <c r="M531" s="16"/>
      <c r="N531" s="16"/>
      <c r="O531" s="16"/>
      <c r="P531" s="16"/>
      <c r="Q531" s="16"/>
      <c r="R531" s="16"/>
      <c r="S531" s="16"/>
      <c r="T531" s="16"/>
      <c r="U531" s="16"/>
      <c r="V531" s="16"/>
      <c r="W531" s="16"/>
      <c r="X531" s="16"/>
      <c r="Y531" s="16"/>
    </row>
    <row r="532">
      <c r="A532" s="14" t="s">
        <v>3224</v>
      </c>
      <c r="B532" s="14" t="s">
        <v>6959</v>
      </c>
      <c r="C532" s="14" t="s">
        <v>10784</v>
      </c>
      <c r="D532" s="14" t="s">
        <v>986</v>
      </c>
      <c r="E532" s="14" t="s">
        <v>6960</v>
      </c>
      <c r="F532" s="14" t="s">
        <v>3226</v>
      </c>
      <c r="G532" s="16"/>
      <c r="H532" s="15" t="s">
        <v>416</v>
      </c>
      <c r="I532" s="14" t="s">
        <v>7204</v>
      </c>
      <c r="J532" s="15" t="s">
        <v>3789</v>
      </c>
      <c r="K532" s="15" t="s">
        <v>3790</v>
      </c>
      <c r="L532" s="16"/>
      <c r="M532" s="16"/>
      <c r="N532" s="16"/>
      <c r="O532" s="16"/>
      <c r="P532" s="16"/>
      <c r="Q532" s="16"/>
      <c r="R532" s="16"/>
      <c r="S532" s="16"/>
      <c r="T532" s="16"/>
      <c r="U532" s="16"/>
      <c r="V532" s="16"/>
      <c r="W532" s="16"/>
      <c r="X532" s="16"/>
      <c r="Y532" s="16"/>
    </row>
    <row r="533">
      <c r="A533" s="14" t="s">
        <v>3230</v>
      </c>
      <c r="B533" s="14" t="s">
        <v>6962</v>
      </c>
      <c r="C533" s="14" t="s">
        <v>22621</v>
      </c>
      <c r="D533" s="14" t="s">
        <v>994</v>
      </c>
      <c r="E533" s="14" t="s">
        <v>6963</v>
      </c>
      <c r="F533" s="14" t="s">
        <v>3232</v>
      </c>
      <c r="G533" s="16"/>
      <c r="H533" s="15" t="s">
        <v>424</v>
      </c>
      <c r="I533" s="14" t="s">
        <v>7206</v>
      </c>
      <c r="J533" s="15" t="s">
        <v>3795</v>
      </c>
      <c r="K533" s="15" t="s">
        <v>3796</v>
      </c>
      <c r="L533" s="16"/>
      <c r="M533" s="16"/>
      <c r="N533" s="16"/>
      <c r="O533" s="16"/>
      <c r="P533" s="16"/>
      <c r="Q533" s="16"/>
      <c r="R533" s="16"/>
      <c r="S533" s="16"/>
      <c r="T533" s="16"/>
      <c r="U533" s="16"/>
      <c r="V533" s="16"/>
      <c r="W533" s="16"/>
      <c r="X533" s="16"/>
      <c r="Y533" s="16"/>
    </row>
    <row r="534">
      <c r="A534" s="14" t="s">
        <v>3236</v>
      </c>
      <c r="B534" s="14" t="s">
        <v>6965</v>
      </c>
      <c r="C534" s="14" t="s">
        <v>10790</v>
      </c>
      <c r="D534" s="14" t="s">
        <v>1002</v>
      </c>
      <c r="E534" s="14" t="s">
        <v>6963</v>
      </c>
      <c r="F534" s="14" t="s">
        <v>3238</v>
      </c>
      <c r="G534" s="16"/>
      <c r="H534" s="15" t="s">
        <v>432</v>
      </c>
      <c r="I534" s="14" t="s">
        <v>7209</v>
      </c>
      <c r="J534" s="15" t="s">
        <v>3801</v>
      </c>
      <c r="K534" s="15" t="s">
        <v>3802</v>
      </c>
      <c r="L534" s="16"/>
      <c r="M534" s="16"/>
      <c r="N534" s="16"/>
      <c r="O534" s="16"/>
      <c r="P534" s="16"/>
      <c r="Q534" s="16"/>
      <c r="R534" s="16"/>
      <c r="S534" s="16"/>
      <c r="T534" s="16"/>
      <c r="U534" s="16"/>
      <c r="V534" s="16"/>
      <c r="W534" s="16"/>
      <c r="X534" s="16"/>
      <c r="Y534" s="16"/>
    </row>
    <row r="535">
      <c r="A535" s="14" t="s">
        <v>3242</v>
      </c>
      <c r="B535" s="14" t="s">
        <v>6967</v>
      </c>
      <c r="C535" s="14" t="s">
        <v>10793</v>
      </c>
      <c r="D535" s="14" t="s">
        <v>1010</v>
      </c>
      <c r="E535" s="14" t="s">
        <v>6968</v>
      </c>
      <c r="F535" s="14" t="s">
        <v>3244</v>
      </c>
      <c r="G535" s="16"/>
      <c r="H535" s="15" t="s">
        <v>440</v>
      </c>
      <c r="I535" s="14" t="s">
        <v>7092</v>
      </c>
      <c r="J535" s="15" t="s">
        <v>3807</v>
      </c>
      <c r="K535" s="15" t="s">
        <v>3808</v>
      </c>
      <c r="L535" s="16"/>
      <c r="M535" s="16"/>
      <c r="N535" s="16"/>
      <c r="O535" s="16"/>
      <c r="P535" s="16"/>
      <c r="Q535" s="16"/>
      <c r="R535" s="16"/>
      <c r="S535" s="16"/>
      <c r="T535" s="16"/>
      <c r="U535" s="16"/>
      <c r="V535" s="16"/>
      <c r="W535" s="16"/>
      <c r="X535" s="16"/>
      <c r="Y535" s="16"/>
    </row>
    <row r="536">
      <c r="A536" s="14" t="s">
        <v>3248</v>
      </c>
      <c r="B536" s="14" t="s">
        <v>6970</v>
      </c>
      <c r="C536" s="14" t="s">
        <v>10795</v>
      </c>
      <c r="D536" s="14" t="s">
        <v>1036</v>
      </c>
      <c r="E536" s="14" t="s">
        <v>6971</v>
      </c>
      <c r="F536" s="14" t="s">
        <v>3250</v>
      </c>
      <c r="G536" s="16"/>
      <c r="H536" s="15" t="s">
        <v>448</v>
      </c>
      <c r="I536" s="14" t="s">
        <v>7214</v>
      </c>
      <c r="J536" s="15" t="s">
        <v>3813</v>
      </c>
      <c r="K536" s="15" t="s">
        <v>3814</v>
      </c>
      <c r="L536" s="16"/>
      <c r="M536" s="16"/>
      <c r="N536" s="16"/>
      <c r="O536" s="16"/>
      <c r="P536" s="16"/>
      <c r="Q536" s="16"/>
      <c r="R536" s="16"/>
      <c r="S536" s="16"/>
      <c r="T536" s="16"/>
      <c r="U536" s="16"/>
      <c r="V536" s="16"/>
      <c r="W536" s="16"/>
      <c r="X536" s="16"/>
      <c r="Y536" s="16"/>
    </row>
    <row r="537">
      <c r="A537" s="14" t="s">
        <v>3254</v>
      </c>
      <c r="B537" s="14" t="s">
        <v>6973</v>
      </c>
      <c r="C537" s="14" t="s">
        <v>10800</v>
      </c>
      <c r="D537" s="14" t="s">
        <v>1028</v>
      </c>
      <c r="E537" s="14" t="s">
        <v>6974</v>
      </c>
      <c r="F537" s="14" t="s">
        <v>3256</v>
      </c>
      <c r="G537" s="16"/>
      <c r="H537" s="15" t="s">
        <v>456</v>
      </c>
      <c r="I537" s="14" t="s">
        <v>7217</v>
      </c>
      <c r="J537" s="15" t="s">
        <v>3819</v>
      </c>
      <c r="K537" s="15" t="s">
        <v>3820</v>
      </c>
      <c r="L537" s="16"/>
      <c r="M537" s="16"/>
      <c r="N537" s="16"/>
      <c r="O537" s="16"/>
      <c r="P537" s="16"/>
      <c r="Q537" s="16"/>
      <c r="R537" s="16"/>
      <c r="S537" s="16"/>
      <c r="T537" s="16"/>
      <c r="U537" s="16"/>
      <c r="V537" s="16"/>
      <c r="W537" s="16"/>
      <c r="X537" s="16"/>
      <c r="Y537" s="16"/>
    </row>
    <row r="538">
      <c r="A538" s="14" t="s">
        <v>3260</v>
      </c>
      <c r="B538" s="14" t="s">
        <v>6976</v>
      </c>
      <c r="C538" s="14" t="s">
        <v>10803</v>
      </c>
      <c r="D538" s="14" t="s">
        <v>1044</v>
      </c>
      <c r="E538" s="14" t="s">
        <v>6977</v>
      </c>
      <c r="F538" s="14" t="s">
        <v>3262</v>
      </c>
      <c r="G538" s="16"/>
      <c r="H538" s="15" t="s">
        <v>464</v>
      </c>
      <c r="I538" s="14" t="s">
        <v>7219</v>
      </c>
      <c r="J538" s="15" t="s">
        <v>3825</v>
      </c>
      <c r="K538" s="15" t="s">
        <v>3826</v>
      </c>
      <c r="L538" s="16"/>
      <c r="M538" s="16"/>
      <c r="N538" s="16"/>
      <c r="O538" s="16"/>
      <c r="P538" s="16"/>
      <c r="Q538" s="16"/>
      <c r="R538" s="16"/>
      <c r="S538" s="16"/>
      <c r="T538" s="16"/>
      <c r="U538" s="16"/>
      <c r="V538" s="16"/>
      <c r="W538" s="16"/>
      <c r="X538" s="16"/>
      <c r="Y538" s="16"/>
    </row>
    <row r="539">
      <c r="A539" s="14" t="s">
        <v>3266</v>
      </c>
      <c r="B539" s="14" t="s">
        <v>6979</v>
      </c>
      <c r="C539" s="14" t="s">
        <v>10806</v>
      </c>
      <c r="D539" s="14" t="s">
        <v>1057</v>
      </c>
      <c r="E539" s="14" t="s">
        <v>6980</v>
      </c>
      <c r="F539" s="14" t="s">
        <v>3268</v>
      </c>
      <c r="G539" s="16"/>
      <c r="H539" s="15" t="s">
        <v>474</v>
      </c>
      <c r="I539" s="14" t="s">
        <v>7222</v>
      </c>
      <c r="J539" s="15" t="s">
        <v>3831</v>
      </c>
      <c r="K539" s="15" t="s">
        <v>3832</v>
      </c>
      <c r="L539" s="16"/>
      <c r="M539" s="16"/>
      <c r="N539" s="16"/>
      <c r="O539" s="16"/>
      <c r="P539" s="16"/>
      <c r="Q539" s="16"/>
      <c r="R539" s="16"/>
      <c r="S539" s="16"/>
      <c r="T539" s="16"/>
      <c r="U539" s="16"/>
      <c r="V539" s="16"/>
      <c r="W539" s="16"/>
      <c r="X539" s="16"/>
      <c r="Y539" s="16"/>
    </row>
    <row r="540">
      <c r="A540" s="14" t="s">
        <v>3272</v>
      </c>
      <c r="B540" s="14" t="s">
        <v>6982</v>
      </c>
      <c r="C540" s="14" t="s">
        <v>10809</v>
      </c>
      <c r="D540" s="14" t="s">
        <v>1065</v>
      </c>
      <c r="E540" s="14" t="s">
        <v>6983</v>
      </c>
      <c r="F540" s="14" t="s">
        <v>3274</v>
      </c>
      <c r="G540" s="16"/>
      <c r="H540" s="15" t="s">
        <v>481</v>
      </c>
      <c r="I540" s="14" t="s">
        <v>7225</v>
      </c>
      <c r="J540" s="15" t="s">
        <v>3837</v>
      </c>
      <c r="K540" s="15" t="s">
        <v>3838</v>
      </c>
      <c r="L540" s="16"/>
      <c r="M540" s="16"/>
      <c r="N540" s="16"/>
      <c r="O540" s="16"/>
      <c r="P540" s="16"/>
      <c r="Q540" s="16"/>
      <c r="R540" s="16"/>
      <c r="S540" s="16"/>
      <c r="T540" s="16"/>
      <c r="U540" s="16"/>
      <c r="V540" s="16"/>
      <c r="W540" s="16"/>
      <c r="X540" s="16"/>
      <c r="Y540" s="16"/>
    </row>
    <row r="541">
      <c r="A541" s="14" t="s">
        <v>3278</v>
      </c>
      <c r="B541" s="14" t="s">
        <v>6985</v>
      </c>
      <c r="C541" s="14" t="s">
        <v>10812</v>
      </c>
      <c r="D541" s="14" t="s">
        <v>1073</v>
      </c>
      <c r="E541" s="14" t="s">
        <v>6983</v>
      </c>
      <c r="F541" s="14" t="s">
        <v>3280</v>
      </c>
      <c r="G541" s="16"/>
      <c r="H541" s="15" t="s">
        <v>489</v>
      </c>
      <c r="I541" s="14" t="s">
        <v>7228</v>
      </c>
      <c r="J541" s="15" t="s">
        <v>3843</v>
      </c>
      <c r="K541" s="15" t="s">
        <v>3844</v>
      </c>
      <c r="L541" s="16"/>
      <c r="M541" s="16"/>
      <c r="N541" s="16"/>
      <c r="O541" s="16"/>
      <c r="P541" s="16"/>
      <c r="Q541" s="16"/>
      <c r="R541" s="16"/>
      <c r="S541" s="16"/>
      <c r="T541" s="16"/>
      <c r="U541" s="16"/>
      <c r="V541" s="16"/>
      <c r="W541" s="16"/>
      <c r="X541" s="16"/>
      <c r="Y541" s="16"/>
    </row>
    <row r="542">
      <c r="A542" s="14" t="s">
        <v>3284</v>
      </c>
      <c r="B542" s="14" t="s">
        <v>6987</v>
      </c>
      <c r="C542" s="14" t="s">
        <v>10815</v>
      </c>
      <c r="D542" s="14" t="s">
        <v>1082</v>
      </c>
      <c r="E542" s="14" t="s">
        <v>6983</v>
      </c>
      <c r="F542" s="14" t="s">
        <v>3286</v>
      </c>
      <c r="G542" s="16"/>
      <c r="H542" s="15" t="s">
        <v>497</v>
      </c>
      <c r="I542" s="14" t="s">
        <v>7230</v>
      </c>
      <c r="J542" s="15" t="s">
        <v>3849</v>
      </c>
      <c r="K542" s="15" t="s">
        <v>3850</v>
      </c>
      <c r="L542" s="16"/>
      <c r="M542" s="16"/>
      <c r="N542" s="16"/>
      <c r="O542" s="16"/>
      <c r="P542" s="16"/>
      <c r="Q542" s="16"/>
      <c r="R542" s="16"/>
      <c r="S542" s="16"/>
      <c r="T542" s="16"/>
      <c r="U542" s="16"/>
      <c r="V542" s="16"/>
      <c r="W542" s="16"/>
      <c r="X542" s="16"/>
      <c r="Y542" s="16"/>
    </row>
    <row r="543">
      <c r="A543" s="14" t="s">
        <v>3290</v>
      </c>
      <c r="B543" s="14" t="s">
        <v>6989</v>
      </c>
      <c r="C543" s="14" t="s">
        <v>10818</v>
      </c>
      <c r="D543" s="14" t="s">
        <v>136</v>
      </c>
      <c r="E543" s="14" t="s">
        <v>6983</v>
      </c>
      <c r="F543" s="14" t="s">
        <v>3292</v>
      </c>
      <c r="G543" s="16"/>
      <c r="H543" s="15" t="s">
        <v>505</v>
      </c>
      <c r="I543" s="14" t="s">
        <v>7232</v>
      </c>
      <c r="J543" s="15" t="s">
        <v>3855</v>
      </c>
      <c r="K543" s="15" t="s">
        <v>3856</v>
      </c>
      <c r="L543" s="16"/>
      <c r="M543" s="16"/>
      <c r="N543" s="16"/>
      <c r="O543" s="16"/>
      <c r="P543" s="16"/>
      <c r="Q543" s="16"/>
      <c r="R543" s="16"/>
      <c r="S543" s="16"/>
      <c r="T543" s="16"/>
      <c r="U543" s="16"/>
      <c r="V543" s="16"/>
      <c r="W543" s="16"/>
      <c r="X543" s="16"/>
      <c r="Y543" s="16"/>
    </row>
    <row r="544">
      <c r="A544" s="14" t="s">
        <v>3296</v>
      </c>
      <c r="B544" s="14" t="s">
        <v>6991</v>
      </c>
      <c r="C544" s="14" t="s">
        <v>10821</v>
      </c>
      <c r="D544" s="14" t="s">
        <v>1099</v>
      </c>
      <c r="E544" s="14" t="s">
        <v>6992</v>
      </c>
      <c r="F544" s="14" t="s">
        <v>3298</v>
      </c>
      <c r="G544" s="16"/>
      <c r="H544" s="15" t="s">
        <v>513</v>
      </c>
      <c r="I544" s="14" t="s">
        <v>7235</v>
      </c>
      <c r="J544" s="15" t="s">
        <v>3861</v>
      </c>
      <c r="K544" s="15" t="s">
        <v>3862</v>
      </c>
      <c r="L544" s="16"/>
      <c r="M544" s="16"/>
      <c r="N544" s="16"/>
      <c r="O544" s="16"/>
      <c r="P544" s="16"/>
      <c r="Q544" s="16"/>
      <c r="R544" s="16"/>
      <c r="S544" s="16"/>
      <c r="T544" s="16"/>
      <c r="U544" s="16"/>
      <c r="V544" s="16"/>
      <c r="W544" s="16"/>
      <c r="X544" s="16"/>
      <c r="Y544" s="16"/>
    </row>
    <row r="545">
      <c r="A545" s="14" t="s">
        <v>3302</v>
      </c>
      <c r="B545" s="14" t="s">
        <v>6994</v>
      </c>
      <c r="C545" s="14" t="s">
        <v>10825</v>
      </c>
      <c r="D545" s="14" t="s">
        <v>1113</v>
      </c>
      <c r="E545" s="14" t="s">
        <v>6995</v>
      </c>
      <c r="F545" s="14" t="s">
        <v>3304</v>
      </c>
      <c r="G545" s="16"/>
      <c r="H545" s="15" t="s">
        <v>520</v>
      </c>
      <c r="I545" s="14" t="s">
        <v>7095</v>
      </c>
      <c r="J545" s="15" t="s">
        <v>3867</v>
      </c>
      <c r="K545" s="15" t="s">
        <v>3868</v>
      </c>
      <c r="L545" s="16"/>
      <c r="M545" s="16"/>
      <c r="N545" s="16"/>
      <c r="O545" s="16"/>
      <c r="P545" s="16"/>
      <c r="Q545" s="16"/>
      <c r="R545" s="16"/>
      <c r="S545" s="16"/>
      <c r="T545" s="16"/>
      <c r="U545" s="16"/>
      <c r="V545" s="16"/>
      <c r="W545" s="16"/>
      <c r="X545" s="16"/>
      <c r="Y545" s="16"/>
    </row>
    <row r="546">
      <c r="A546" s="14" t="s">
        <v>3308</v>
      </c>
      <c r="B546" s="14" t="s">
        <v>6997</v>
      </c>
      <c r="C546" s="14" t="s">
        <v>10828</v>
      </c>
      <c r="D546" s="14" t="s">
        <v>1123</v>
      </c>
      <c r="E546" s="14" t="s">
        <v>6998</v>
      </c>
      <c r="F546" s="14" t="s">
        <v>3310</v>
      </c>
      <c r="G546" s="16"/>
      <c r="H546" s="15" t="s">
        <v>528</v>
      </c>
      <c r="I546" s="14" t="s">
        <v>7241</v>
      </c>
      <c r="J546" s="15" t="s">
        <v>3873</v>
      </c>
      <c r="K546" s="15" t="s">
        <v>3874</v>
      </c>
      <c r="L546" s="16"/>
      <c r="M546" s="16"/>
      <c r="N546" s="16"/>
      <c r="O546" s="16"/>
      <c r="P546" s="16"/>
      <c r="Q546" s="16"/>
      <c r="R546" s="16"/>
      <c r="S546" s="16"/>
      <c r="T546" s="16"/>
      <c r="U546" s="16"/>
      <c r="V546" s="16"/>
      <c r="W546" s="16"/>
      <c r="X546" s="16"/>
      <c r="Y546" s="16"/>
    </row>
    <row r="547">
      <c r="A547" s="14" t="s">
        <v>3314</v>
      </c>
      <c r="B547" s="14" t="s">
        <v>7000</v>
      </c>
      <c r="C547" s="14" t="s">
        <v>10831</v>
      </c>
      <c r="D547" s="14" t="s">
        <v>1131</v>
      </c>
      <c r="E547" s="14" t="s">
        <v>7001</v>
      </c>
      <c r="F547" s="14" t="s">
        <v>3316</v>
      </c>
      <c r="G547" s="16"/>
      <c r="H547" s="15" t="s">
        <v>535</v>
      </c>
      <c r="I547" s="14" t="s">
        <v>7244</v>
      </c>
      <c r="J547" s="15" t="s">
        <v>3879</v>
      </c>
      <c r="K547" s="15" t="s">
        <v>3880</v>
      </c>
      <c r="L547" s="16"/>
      <c r="M547" s="16"/>
      <c r="N547" s="16"/>
      <c r="O547" s="16"/>
      <c r="P547" s="16"/>
      <c r="Q547" s="16"/>
      <c r="R547" s="16"/>
      <c r="S547" s="16"/>
      <c r="T547" s="16"/>
      <c r="U547" s="16"/>
      <c r="V547" s="16"/>
      <c r="W547" s="16"/>
      <c r="X547" s="16"/>
      <c r="Y547" s="16"/>
    </row>
    <row r="548">
      <c r="A548" s="14" t="s">
        <v>3320</v>
      </c>
      <c r="B548" s="14" t="s">
        <v>7003</v>
      </c>
      <c r="C548" s="14" t="s">
        <v>10834</v>
      </c>
      <c r="D548" s="14" t="s">
        <v>1139</v>
      </c>
      <c r="E548" s="14" t="s">
        <v>7004</v>
      </c>
      <c r="F548" s="14" t="s">
        <v>3322</v>
      </c>
      <c r="G548" s="16"/>
      <c r="H548" s="15" t="s">
        <v>543</v>
      </c>
      <c r="I548" s="14" t="s">
        <v>7247</v>
      </c>
      <c r="J548" s="15" t="s">
        <v>3885</v>
      </c>
      <c r="K548" s="15" t="s">
        <v>3886</v>
      </c>
      <c r="L548" s="16"/>
      <c r="M548" s="16"/>
      <c r="N548" s="16"/>
      <c r="O548" s="16"/>
      <c r="P548" s="16"/>
      <c r="Q548" s="16"/>
      <c r="R548" s="16"/>
      <c r="S548" s="16"/>
      <c r="T548" s="16"/>
      <c r="U548" s="16"/>
      <c r="V548" s="16"/>
      <c r="W548" s="16"/>
      <c r="X548" s="16"/>
      <c r="Y548" s="16"/>
    </row>
    <row r="549">
      <c r="A549" s="14" t="s">
        <v>3326</v>
      </c>
      <c r="B549" s="14" t="s">
        <v>7006</v>
      </c>
      <c r="C549" s="14" t="s">
        <v>10837</v>
      </c>
      <c r="D549" s="14" t="s">
        <v>1161</v>
      </c>
      <c r="E549" s="14" t="s">
        <v>7004</v>
      </c>
      <c r="F549" s="14" t="s">
        <v>3328</v>
      </c>
      <c r="G549" s="16"/>
      <c r="H549" s="15" t="s">
        <v>553</v>
      </c>
      <c r="I549" s="14" t="s">
        <v>7249</v>
      </c>
      <c r="J549" s="15" t="s">
        <v>3891</v>
      </c>
      <c r="K549" s="15" t="s">
        <v>3892</v>
      </c>
      <c r="L549" s="16"/>
      <c r="M549" s="16"/>
      <c r="N549" s="16"/>
      <c r="O549" s="16"/>
      <c r="P549" s="16"/>
      <c r="Q549" s="16"/>
      <c r="R549" s="16"/>
      <c r="S549" s="16"/>
      <c r="T549" s="16"/>
      <c r="U549" s="16"/>
      <c r="V549" s="16"/>
      <c r="W549" s="16"/>
      <c r="X549" s="16"/>
      <c r="Y549" s="16"/>
    </row>
    <row r="550">
      <c r="A550" s="14" t="s">
        <v>3332</v>
      </c>
      <c r="B550" s="14" t="s">
        <v>7008</v>
      </c>
      <c r="C550" s="14" t="s">
        <v>10840</v>
      </c>
      <c r="D550" s="14" t="s">
        <v>1171</v>
      </c>
      <c r="E550" s="14" t="s">
        <v>7009</v>
      </c>
      <c r="F550" s="14" t="s">
        <v>3334</v>
      </c>
      <c r="G550" s="16"/>
      <c r="H550" s="15" t="s">
        <v>561</v>
      </c>
      <c r="I550" s="14" t="s">
        <v>7252</v>
      </c>
      <c r="J550" s="15" t="s">
        <v>3897</v>
      </c>
      <c r="K550" s="15" t="s">
        <v>3898</v>
      </c>
      <c r="L550" s="16"/>
      <c r="M550" s="16"/>
      <c r="N550" s="16"/>
      <c r="O550" s="16"/>
      <c r="P550" s="16"/>
      <c r="Q550" s="16"/>
      <c r="R550" s="16"/>
      <c r="S550" s="16"/>
      <c r="T550" s="16"/>
      <c r="U550" s="16"/>
      <c r="V550" s="16"/>
      <c r="W550" s="16"/>
      <c r="X550" s="16"/>
      <c r="Y550" s="16"/>
    </row>
    <row r="551">
      <c r="A551" s="14" t="s">
        <v>3338</v>
      </c>
      <c r="B551" s="14" t="s">
        <v>7011</v>
      </c>
      <c r="C551" s="14" t="s">
        <v>10843</v>
      </c>
      <c r="D551" s="14" t="s">
        <v>1181</v>
      </c>
      <c r="E551" s="14" t="s">
        <v>7012</v>
      </c>
      <c r="F551" s="14" t="s">
        <v>3340</v>
      </c>
      <c r="G551" s="16"/>
      <c r="H551" s="15" t="s">
        <v>569</v>
      </c>
      <c r="I551" s="14" t="s">
        <v>7254</v>
      </c>
      <c r="J551" s="15" t="s">
        <v>3903</v>
      </c>
      <c r="K551" s="15" t="s">
        <v>3904</v>
      </c>
      <c r="L551" s="16"/>
      <c r="M551" s="16"/>
      <c r="N551" s="16"/>
      <c r="O551" s="16"/>
      <c r="P551" s="16"/>
      <c r="Q551" s="16"/>
      <c r="R551" s="16"/>
      <c r="S551" s="16"/>
      <c r="T551" s="16"/>
      <c r="U551" s="16"/>
      <c r="V551" s="16"/>
      <c r="W551" s="16"/>
      <c r="X551" s="16"/>
      <c r="Y551" s="16"/>
    </row>
    <row r="552">
      <c r="A552" s="14" t="s">
        <v>3345</v>
      </c>
      <c r="B552" s="14" t="s">
        <v>7014</v>
      </c>
      <c r="C552" s="14" t="s">
        <v>22619</v>
      </c>
      <c r="D552" s="14" t="s">
        <v>1190</v>
      </c>
      <c r="E552" s="14" t="s">
        <v>7015</v>
      </c>
      <c r="F552" s="14" t="s">
        <v>3347</v>
      </c>
      <c r="G552" s="16"/>
      <c r="H552" s="15" t="s">
        <v>577</v>
      </c>
      <c r="I552" s="14" t="s">
        <v>7257</v>
      </c>
      <c r="J552" s="15" t="s">
        <v>3909</v>
      </c>
      <c r="K552" s="15" t="s">
        <v>3910</v>
      </c>
      <c r="L552" s="16"/>
      <c r="M552" s="16"/>
      <c r="N552" s="16"/>
      <c r="O552" s="16"/>
      <c r="P552" s="16"/>
      <c r="Q552" s="16"/>
      <c r="R552" s="16"/>
      <c r="S552" s="16"/>
      <c r="T552" s="16"/>
      <c r="U552" s="16"/>
      <c r="V552" s="16"/>
      <c r="W552" s="16"/>
      <c r="X552" s="16"/>
      <c r="Y552" s="16"/>
    </row>
    <row r="553">
      <c r="A553" s="14" t="s">
        <v>3351</v>
      </c>
      <c r="B553" s="14" t="s">
        <v>7017</v>
      </c>
      <c r="C553" s="14" t="s">
        <v>10849</v>
      </c>
      <c r="D553" s="14" t="s">
        <v>1198</v>
      </c>
      <c r="E553" s="14" t="s">
        <v>7018</v>
      </c>
      <c r="F553" s="14" t="s">
        <v>3353</v>
      </c>
      <c r="G553" s="16"/>
      <c r="H553" s="15" t="s">
        <v>587</v>
      </c>
      <c r="I553" s="14" t="s">
        <v>7259</v>
      </c>
      <c r="J553" s="15" t="s">
        <v>3915</v>
      </c>
      <c r="K553" s="15" t="s">
        <v>3916</v>
      </c>
      <c r="L553" s="16"/>
      <c r="M553" s="16"/>
      <c r="N553" s="16"/>
      <c r="O553" s="16"/>
      <c r="P553" s="16"/>
      <c r="Q553" s="16"/>
      <c r="R553" s="16"/>
      <c r="S553" s="16"/>
      <c r="T553" s="16"/>
      <c r="U553" s="16"/>
      <c r="V553" s="16"/>
      <c r="W553" s="16"/>
      <c r="X553" s="16"/>
      <c r="Y553" s="16"/>
    </row>
    <row r="554">
      <c r="A554" s="14" t="s">
        <v>3357</v>
      </c>
      <c r="B554" s="14" t="s">
        <v>7020</v>
      </c>
      <c r="C554" s="14" t="s">
        <v>10852</v>
      </c>
      <c r="D554" s="14" t="s">
        <v>1204</v>
      </c>
      <c r="E554" s="14" t="s">
        <v>7021</v>
      </c>
      <c r="F554" s="14" t="s">
        <v>3359</v>
      </c>
      <c r="G554" s="16"/>
      <c r="H554" s="15" t="s">
        <v>595</v>
      </c>
      <c r="I554" s="14" t="s">
        <v>7262</v>
      </c>
      <c r="J554" s="15" t="s">
        <v>3921</v>
      </c>
      <c r="K554" s="15" t="s">
        <v>3922</v>
      </c>
      <c r="L554" s="16"/>
      <c r="M554" s="16"/>
      <c r="N554" s="16"/>
      <c r="O554" s="16"/>
      <c r="P554" s="16"/>
      <c r="Q554" s="16"/>
      <c r="R554" s="16"/>
      <c r="S554" s="16"/>
      <c r="T554" s="16"/>
      <c r="U554" s="16"/>
      <c r="V554" s="16"/>
      <c r="W554" s="16"/>
      <c r="X554" s="16"/>
      <c r="Y554" s="16"/>
    </row>
    <row r="555">
      <c r="A555" s="14" t="s">
        <v>3363</v>
      </c>
      <c r="B555" s="14" t="s">
        <v>7023</v>
      </c>
      <c r="C555" s="14" t="s">
        <v>10855</v>
      </c>
      <c r="D555" s="14" t="s">
        <v>1212</v>
      </c>
      <c r="E555" s="14" t="s">
        <v>7024</v>
      </c>
      <c r="F555" s="14" t="s">
        <v>3365</v>
      </c>
      <c r="G555" s="16"/>
      <c r="H555" s="15" t="s">
        <v>603</v>
      </c>
      <c r="I555" s="14" t="s">
        <v>7098</v>
      </c>
      <c r="J555" s="15" t="s">
        <v>3927</v>
      </c>
      <c r="K555" s="15" t="s">
        <v>3928</v>
      </c>
      <c r="L555" s="16"/>
      <c r="M555" s="16"/>
      <c r="N555" s="16"/>
      <c r="O555" s="16"/>
      <c r="P555" s="16"/>
      <c r="Q555" s="16"/>
      <c r="R555" s="16"/>
      <c r="S555" s="16"/>
      <c r="T555" s="16"/>
      <c r="U555" s="16"/>
      <c r="V555" s="16"/>
      <c r="W555" s="16"/>
      <c r="X555" s="16"/>
      <c r="Y555" s="16"/>
    </row>
    <row r="556">
      <c r="A556" s="14" t="s">
        <v>3369</v>
      </c>
      <c r="B556" s="14" t="s">
        <v>7026</v>
      </c>
      <c r="C556" s="14" t="s">
        <v>10858</v>
      </c>
      <c r="D556" s="14" t="s">
        <v>1220</v>
      </c>
      <c r="E556" s="14" t="s">
        <v>7027</v>
      </c>
      <c r="F556" s="14" t="s">
        <v>3371</v>
      </c>
      <c r="G556" s="16"/>
      <c r="H556" s="15" t="s">
        <v>611</v>
      </c>
      <c r="I556" s="14" t="s">
        <v>7267</v>
      </c>
      <c r="J556" s="15" t="s">
        <v>3933</v>
      </c>
      <c r="K556" s="15" t="s">
        <v>3934</v>
      </c>
      <c r="L556" s="16"/>
      <c r="M556" s="16"/>
      <c r="N556" s="16"/>
      <c r="O556" s="16"/>
      <c r="P556" s="16"/>
      <c r="Q556" s="16"/>
      <c r="R556" s="16"/>
      <c r="S556" s="16"/>
      <c r="T556" s="16"/>
      <c r="U556" s="16"/>
      <c r="V556" s="16"/>
      <c r="W556" s="16"/>
      <c r="X556" s="16"/>
      <c r="Y556" s="16"/>
    </row>
    <row r="557">
      <c r="A557" s="14" t="s">
        <v>3375</v>
      </c>
      <c r="B557" s="14" t="s">
        <v>7029</v>
      </c>
      <c r="C557" s="14" t="s">
        <v>10861</v>
      </c>
      <c r="D557" s="14" t="s">
        <v>1228</v>
      </c>
      <c r="E557" s="14" t="s">
        <v>7030</v>
      </c>
      <c r="F557" s="14" t="s">
        <v>3377</v>
      </c>
      <c r="G557" s="16"/>
      <c r="H557" s="15" t="s">
        <v>619</v>
      </c>
      <c r="I557" s="14" t="s">
        <v>7270</v>
      </c>
      <c r="J557" s="15" t="s">
        <v>3939</v>
      </c>
      <c r="K557" s="15" t="s">
        <v>3940</v>
      </c>
      <c r="L557" s="16"/>
      <c r="M557" s="16"/>
      <c r="N557" s="16"/>
      <c r="O557" s="16"/>
      <c r="P557" s="16"/>
      <c r="Q557" s="16"/>
      <c r="R557" s="16"/>
      <c r="S557" s="16"/>
      <c r="T557" s="16"/>
      <c r="U557" s="16"/>
      <c r="V557" s="16"/>
      <c r="W557" s="16"/>
      <c r="X557" s="16"/>
      <c r="Y557" s="16"/>
    </row>
    <row r="558">
      <c r="A558" s="14" t="s">
        <v>3381</v>
      </c>
      <c r="B558" s="14" t="s">
        <v>7032</v>
      </c>
      <c r="C558" s="14" t="s">
        <v>10863</v>
      </c>
      <c r="D558" s="14" t="s">
        <v>1236</v>
      </c>
      <c r="E558" s="14" t="s">
        <v>7033</v>
      </c>
      <c r="F558" s="14" t="s">
        <v>3383</v>
      </c>
      <c r="G558" s="16"/>
      <c r="H558" s="15" t="s">
        <v>627</v>
      </c>
      <c r="I558" s="14" t="s">
        <v>7273</v>
      </c>
      <c r="J558" s="15" t="s">
        <v>3945</v>
      </c>
      <c r="K558" s="15" t="s">
        <v>3946</v>
      </c>
      <c r="L558" s="16"/>
      <c r="M558" s="16"/>
      <c r="N558" s="16"/>
      <c r="O558" s="16"/>
      <c r="P558" s="16"/>
      <c r="Q558" s="16"/>
      <c r="R558" s="16"/>
      <c r="S558" s="16"/>
      <c r="T558" s="16"/>
      <c r="U558" s="16"/>
      <c r="V558" s="16"/>
      <c r="W558" s="16"/>
      <c r="X558" s="16"/>
      <c r="Y558" s="16"/>
    </row>
    <row r="559">
      <c r="A559" s="14" t="s">
        <v>3388</v>
      </c>
      <c r="B559" s="14" t="s">
        <v>7035</v>
      </c>
      <c r="C559" s="14" t="s">
        <v>10866</v>
      </c>
      <c r="D559" s="14" t="s">
        <v>1244</v>
      </c>
      <c r="E559" s="14" t="s">
        <v>7036</v>
      </c>
      <c r="F559" s="14" t="s">
        <v>3390</v>
      </c>
      <c r="G559" s="16"/>
      <c r="H559" s="15" t="s">
        <v>641</v>
      </c>
      <c r="I559" s="14" t="s">
        <v>7275</v>
      </c>
      <c r="J559" s="15" t="s">
        <v>3951</v>
      </c>
      <c r="K559" s="15" t="s">
        <v>3952</v>
      </c>
      <c r="L559" s="16"/>
      <c r="M559" s="16"/>
      <c r="N559" s="16"/>
      <c r="O559" s="16"/>
      <c r="P559" s="16"/>
      <c r="Q559" s="16"/>
      <c r="R559" s="16"/>
      <c r="S559" s="16"/>
      <c r="T559" s="16"/>
      <c r="U559" s="16"/>
      <c r="V559" s="16"/>
      <c r="W559" s="16"/>
      <c r="X559" s="16"/>
      <c r="Y559" s="16"/>
    </row>
    <row r="560">
      <c r="A560" s="14" t="s">
        <v>3394</v>
      </c>
      <c r="B560" s="14" t="s">
        <v>7038</v>
      </c>
      <c r="C560" s="14" t="s">
        <v>10869</v>
      </c>
      <c r="D560" s="14" t="s">
        <v>1252</v>
      </c>
      <c r="E560" s="14" t="s">
        <v>7036</v>
      </c>
      <c r="F560" s="14" t="s">
        <v>3396</v>
      </c>
      <c r="G560" s="16"/>
      <c r="H560" s="15" t="s">
        <v>650</v>
      </c>
      <c r="I560" s="14" t="s">
        <v>7277</v>
      </c>
      <c r="J560" s="15" t="s">
        <v>3956</v>
      </c>
      <c r="K560" s="15" t="s">
        <v>3957</v>
      </c>
      <c r="L560" s="16"/>
      <c r="M560" s="16"/>
      <c r="N560" s="16"/>
      <c r="O560" s="16"/>
      <c r="P560" s="16"/>
      <c r="Q560" s="16"/>
      <c r="R560" s="16"/>
      <c r="S560" s="16"/>
      <c r="T560" s="16"/>
      <c r="U560" s="16"/>
      <c r="V560" s="16"/>
      <c r="W560" s="16"/>
      <c r="X560" s="16"/>
      <c r="Y560" s="16"/>
    </row>
    <row r="561">
      <c r="A561" s="14" t="s">
        <v>3400</v>
      </c>
      <c r="B561" s="14" t="s">
        <v>7040</v>
      </c>
      <c r="C561" s="14" t="s">
        <v>10872</v>
      </c>
      <c r="D561" s="14" t="s">
        <v>1260</v>
      </c>
      <c r="E561" s="14" t="s">
        <v>7041</v>
      </c>
      <c r="F561" s="14" t="s">
        <v>3402</v>
      </c>
      <c r="G561" s="16"/>
      <c r="H561" s="15" t="s">
        <v>660</v>
      </c>
      <c r="I561" s="14" t="s">
        <v>7280</v>
      </c>
      <c r="J561" s="15" t="s">
        <v>3962</v>
      </c>
      <c r="K561" s="15" t="s">
        <v>3963</v>
      </c>
      <c r="L561" s="16"/>
      <c r="M561" s="16"/>
      <c r="N561" s="16"/>
      <c r="O561" s="16"/>
      <c r="P561" s="16"/>
      <c r="Q561" s="16"/>
      <c r="R561" s="16"/>
      <c r="S561" s="16"/>
      <c r="T561" s="16"/>
      <c r="U561" s="16"/>
      <c r="V561" s="16"/>
      <c r="W561" s="16"/>
      <c r="X561" s="16"/>
      <c r="Y561" s="16"/>
    </row>
    <row r="562">
      <c r="A562" s="14" t="s">
        <v>3406</v>
      </c>
      <c r="B562" s="14" t="s">
        <v>7043</v>
      </c>
      <c r="C562" s="14" t="s">
        <v>10875</v>
      </c>
      <c r="D562" s="14" t="s">
        <v>1269</v>
      </c>
      <c r="E562" s="14" t="s">
        <v>7041</v>
      </c>
      <c r="F562" s="14" t="s">
        <v>3408</v>
      </c>
      <c r="G562" s="16"/>
      <c r="H562" s="15" t="s">
        <v>668</v>
      </c>
      <c r="I562" s="14" t="s">
        <v>7282</v>
      </c>
      <c r="J562" s="15" t="s">
        <v>3968</v>
      </c>
      <c r="K562" s="15" t="s">
        <v>3969</v>
      </c>
      <c r="L562" s="16"/>
      <c r="M562" s="16"/>
      <c r="N562" s="16"/>
      <c r="O562" s="16"/>
      <c r="P562" s="16"/>
      <c r="Q562" s="16"/>
      <c r="R562" s="16"/>
      <c r="S562" s="16"/>
      <c r="T562" s="16"/>
      <c r="U562" s="16"/>
      <c r="V562" s="16"/>
      <c r="W562" s="16"/>
      <c r="X562" s="16"/>
      <c r="Y562" s="16"/>
    </row>
    <row r="563">
      <c r="A563" s="14" t="s">
        <v>3412</v>
      </c>
      <c r="B563" s="14" t="s">
        <v>7045</v>
      </c>
      <c r="C563" s="14" t="s">
        <v>10878</v>
      </c>
      <c r="D563" s="14" t="s">
        <v>1285</v>
      </c>
      <c r="E563" s="14" t="s">
        <v>7046</v>
      </c>
      <c r="F563" s="14" t="s">
        <v>3414</v>
      </c>
      <c r="G563" s="16"/>
      <c r="H563" s="15" t="s">
        <v>678</v>
      </c>
      <c r="I563" s="14" t="s">
        <v>7285</v>
      </c>
      <c r="J563" s="15" t="s">
        <v>3974</v>
      </c>
      <c r="K563" s="15" t="s">
        <v>3975</v>
      </c>
      <c r="L563" s="16"/>
      <c r="M563" s="16"/>
      <c r="N563" s="16"/>
      <c r="O563" s="16"/>
      <c r="P563" s="16"/>
      <c r="Q563" s="16"/>
      <c r="R563" s="16"/>
      <c r="S563" s="16"/>
      <c r="T563" s="16"/>
      <c r="U563" s="16"/>
      <c r="V563" s="16"/>
      <c r="W563" s="16"/>
      <c r="X563" s="16"/>
      <c r="Y563" s="16"/>
    </row>
    <row r="564">
      <c r="A564" s="14" t="s">
        <v>3418</v>
      </c>
      <c r="B564" s="14" t="s">
        <v>7048</v>
      </c>
      <c r="C564" s="14" t="s">
        <v>10881</v>
      </c>
      <c r="D564" s="14" t="s">
        <v>1291</v>
      </c>
      <c r="E564" s="14" t="s">
        <v>7049</v>
      </c>
      <c r="F564" s="14" t="s">
        <v>3420</v>
      </c>
      <c r="G564" s="16"/>
      <c r="H564" s="15" t="s">
        <v>686</v>
      </c>
      <c r="I564" s="14" t="s">
        <v>7287</v>
      </c>
      <c r="J564" s="15" t="s">
        <v>3980</v>
      </c>
      <c r="K564" s="15" t="s">
        <v>3981</v>
      </c>
      <c r="L564" s="16"/>
      <c r="M564" s="16"/>
      <c r="N564" s="16"/>
      <c r="O564" s="16"/>
      <c r="P564" s="16"/>
      <c r="Q564" s="16"/>
      <c r="R564" s="16"/>
      <c r="S564" s="16"/>
      <c r="T564" s="16"/>
      <c r="U564" s="16"/>
      <c r="V564" s="16"/>
      <c r="W564" s="16"/>
      <c r="X564" s="16"/>
      <c r="Y564" s="16"/>
    </row>
    <row r="565">
      <c r="A565" s="14" t="s">
        <v>3424</v>
      </c>
      <c r="B565" s="14" t="s">
        <v>7051</v>
      </c>
      <c r="C565" s="14" t="s">
        <v>10884</v>
      </c>
      <c r="D565" s="14" t="s">
        <v>2247</v>
      </c>
      <c r="E565" s="14" t="s">
        <v>7052</v>
      </c>
      <c r="F565" s="14" t="s">
        <v>3426</v>
      </c>
      <c r="G565" s="16"/>
      <c r="H565" s="15" t="s">
        <v>694</v>
      </c>
      <c r="I565" s="14" t="s">
        <v>7102</v>
      </c>
      <c r="J565" s="15" t="s">
        <v>3986</v>
      </c>
      <c r="K565" s="15" t="s">
        <v>3987</v>
      </c>
      <c r="L565" s="16"/>
      <c r="M565" s="16"/>
      <c r="N565" s="16"/>
      <c r="O565" s="16"/>
      <c r="P565" s="16"/>
      <c r="Q565" s="16"/>
      <c r="R565" s="16"/>
      <c r="S565" s="16"/>
      <c r="T565" s="16"/>
      <c r="U565" s="16"/>
      <c r="V565" s="16"/>
      <c r="W565" s="16"/>
      <c r="X565" s="16"/>
      <c r="Y565" s="16"/>
    </row>
    <row r="566">
      <c r="A566" s="14" t="s">
        <v>3430</v>
      </c>
      <c r="B566" s="14" t="s">
        <v>7054</v>
      </c>
      <c r="C566" s="14" t="s">
        <v>10887</v>
      </c>
      <c r="D566" s="14" t="s">
        <v>2247</v>
      </c>
      <c r="E566" s="14" t="s">
        <v>7052</v>
      </c>
      <c r="F566" s="14" t="s">
        <v>3426</v>
      </c>
      <c r="G566" s="16"/>
      <c r="H566" s="15" t="s">
        <v>702</v>
      </c>
      <c r="I566" s="14" t="s">
        <v>7293</v>
      </c>
      <c r="J566" s="15" t="s">
        <v>3991</v>
      </c>
      <c r="K566" s="15" t="s">
        <v>3719</v>
      </c>
      <c r="L566" s="16"/>
      <c r="M566" s="16"/>
      <c r="N566" s="16"/>
      <c r="O566" s="16"/>
      <c r="P566" s="16"/>
      <c r="Q566" s="16"/>
      <c r="R566" s="16"/>
      <c r="S566" s="16"/>
      <c r="T566" s="16"/>
      <c r="U566" s="16"/>
      <c r="V566" s="16"/>
      <c r="W566" s="16"/>
      <c r="X566" s="16"/>
      <c r="Y566" s="16"/>
    </row>
    <row r="567">
      <c r="A567" s="14" t="s">
        <v>3433</v>
      </c>
      <c r="B567" s="14" t="s">
        <v>7056</v>
      </c>
      <c r="C567" s="14" t="s">
        <v>10890</v>
      </c>
      <c r="D567" s="14" t="s">
        <v>2254</v>
      </c>
      <c r="E567" s="14" t="s">
        <v>7057</v>
      </c>
      <c r="F567" s="14" t="s">
        <v>3435</v>
      </c>
      <c r="G567" s="16"/>
      <c r="H567" s="15" t="s">
        <v>710</v>
      </c>
      <c r="I567" s="14" t="s">
        <v>7295</v>
      </c>
      <c r="J567" s="15" t="s">
        <v>3996</v>
      </c>
      <c r="K567" s="15" t="s">
        <v>3997</v>
      </c>
      <c r="L567" s="16"/>
      <c r="M567" s="16"/>
      <c r="N567" s="16"/>
      <c r="O567" s="16"/>
      <c r="P567" s="16"/>
      <c r="Q567" s="16"/>
      <c r="R567" s="16"/>
      <c r="S567" s="16"/>
      <c r="T567" s="16"/>
      <c r="U567" s="16"/>
      <c r="V567" s="16"/>
      <c r="W567" s="16"/>
      <c r="X567" s="16"/>
      <c r="Y567" s="16"/>
    </row>
    <row r="568">
      <c r="A568" s="14" t="s">
        <v>3439</v>
      </c>
      <c r="B568" s="14" t="s">
        <v>7059</v>
      </c>
      <c r="C568" s="14" t="s">
        <v>10893</v>
      </c>
      <c r="D568" s="14" t="s">
        <v>2261</v>
      </c>
      <c r="E568" s="14" t="s">
        <v>7060</v>
      </c>
      <c r="F568" s="14" t="s">
        <v>3441</v>
      </c>
      <c r="G568" s="16"/>
      <c r="H568" s="15" t="s">
        <v>718</v>
      </c>
      <c r="I568" s="14" t="s">
        <v>7298</v>
      </c>
      <c r="J568" s="15" t="s">
        <v>4002</v>
      </c>
      <c r="K568" s="15" t="s">
        <v>4003</v>
      </c>
      <c r="L568" s="16"/>
      <c r="M568" s="16"/>
      <c r="N568" s="16"/>
      <c r="O568" s="16"/>
      <c r="P568" s="16"/>
      <c r="Q568" s="16"/>
      <c r="R568" s="16"/>
      <c r="S568" s="16"/>
      <c r="T568" s="16"/>
      <c r="U568" s="16"/>
      <c r="V568" s="16"/>
      <c r="W568" s="16"/>
      <c r="X568" s="16"/>
      <c r="Y568" s="16"/>
    </row>
    <row r="569">
      <c r="A569" s="14" t="s">
        <v>3445</v>
      </c>
      <c r="B569" s="14" t="s">
        <v>7062</v>
      </c>
      <c r="C569" s="14" t="s">
        <v>22622</v>
      </c>
      <c r="D569" s="14" t="s">
        <v>2268</v>
      </c>
      <c r="E569" s="14" t="s">
        <v>7060</v>
      </c>
      <c r="F569" s="14" t="s">
        <v>3447</v>
      </c>
      <c r="G569" s="16"/>
      <c r="H569" s="15" t="s">
        <v>728</v>
      </c>
      <c r="I569" s="14" t="s">
        <v>7301</v>
      </c>
      <c r="J569" s="15" t="s">
        <v>4008</v>
      </c>
      <c r="K569" s="15" t="s">
        <v>4009</v>
      </c>
      <c r="L569" s="16"/>
      <c r="M569" s="16"/>
      <c r="N569" s="16"/>
      <c r="O569" s="16"/>
      <c r="P569" s="16"/>
      <c r="Q569" s="16"/>
      <c r="R569" s="16"/>
      <c r="S569" s="16"/>
      <c r="T569" s="16"/>
      <c r="U569" s="16"/>
      <c r="V569" s="16"/>
      <c r="W569" s="16"/>
      <c r="X569" s="16"/>
      <c r="Y569" s="16"/>
    </row>
    <row r="570">
      <c r="A570" s="14" t="s">
        <v>3451</v>
      </c>
      <c r="B570" s="14" t="s">
        <v>7064</v>
      </c>
      <c r="C570" s="14" t="s">
        <v>10898</v>
      </c>
      <c r="D570" s="14" t="s">
        <v>2274</v>
      </c>
      <c r="E570" s="14" t="s">
        <v>7065</v>
      </c>
      <c r="F570" s="14" t="s">
        <v>3453</v>
      </c>
      <c r="G570" s="16"/>
      <c r="H570" s="15" t="s">
        <v>735</v>
      </c>
      <c r="I570" s="14" t="s">
        <v>7304</v>
      </c>
      <c r="J570" s="15" t="s">
        <v>4014</v>
      </c>
      <c r="K570" s="15" t="s">
        <v>4015</v>
      </c>
      <c r="L570" s="16"/>
      <c r="M570" s="16"/>
      <c r="N570" s="16"/>
      <c r="O570" s="16"/>
      <c r="P570" s="16"/>
      <c r="Q570" s="16"/>
      <c r="R570" s="16"/>
      <c r="S570" s="16"/>
      <c r="T570" s="16"/>
      <c r="U570" s="16"/>
      <c r="V570" s="16"/>
      <c r="W570" s="16"/>
      <c r="X570" s="16"/>
      <c r="Y570" s="16"/>
    </row>
    <row r="571">
      <c r="A571" s="14" t="s">
        <v>3457</v>
      </c>
      <c r="B571" s="14" t="s">
        <v>7067</v>
      </c>
      <c r="C571" s="14" t="s">
        <v>10901</v>
      </c>
      <c r="D571" s="14" t="s">
        <v>2281</v>
      </c>
      <c r="E571" s="14" t="s">
        <v>7065</v>
      </c>
      <c r="F571" s="14" t="s">
        <v>3459</v>
      </c>
      <c r="G571" s="16"/>
      <c r="H571" s="15" t="s">
        <v>743</v>
      </c>
      <c r="I571" s="14" t="s">
        <v>7307</v>
      </c>
      <c r="J571" s="15" t="s">
        <v>4018</v>
      </c>
      <c r="K571" s="15" t="s">
        <v>4019</v>
      </c>
      <c r="L571" s="16"/>
      <c r="M571" s="16"/>
      <c r="N571" s="16"/>
      <c r="O571" s="16"/>
      <c r="P571" s="16"/>
      <c r="Q571" s="16"/>
      <c r="R571" s="16"/>
      <c r="S571" s="16"/>
      <c r="T571" s="16"/>
      <c r="U571" s="16"/>
      <c r="V571" s="16"/>
      <c r="W571" s="16"/>
      <c r="X571" s="16"/>
      <c r="Y571" s="16"/>
    </row>
    <row r="572">
      <c r="A572" s="14" t="s">
        <v>3464</v>
      </c>
      <c r="B572" s="14" t="s">
        <v>7069</v>
      </c>
      <c r="C572" s="14" t="s">
        <v>10904</v>
      </c>
      <c r="D572" s="14" t="s">
        <v>2288</v>
      </c>
      <c r="E572" s="14" t="s">
        <v>7065</v>
      </c>
      <c r="F572" s="14" t="s">
        <v>3466</v>
      </c>
      <c r="G572" s="16"/>
      <c r="H572" s="15" t="s">
        <v>751</v>
      </c>
      <c r="I572" s="14" t="s">
        <v>7312</v>
      </c>
      <c r="J572" s="15" t="s">
        <v>4024</v>
      </c>
      <c r="K572" s="15" t="s">
        <v>4025</v>
      </c>
      <c r="L572" s="16"/>
      <c r="M572" s="16"/>
      <c r="N572" s="16"/>
      <c r="O572" s="16"/>
      <c r="P572" s="16"/>
      <c r="Q572" s="16"/>
      <c r="R572" s="16"/>
      <c r="S572" s="16"/>
      <c r="T572" s="16"/>
      <c r="U572" s="16"/>
      <c r="V572" s="16"/>
      <c r="W572" s="16"/>
      <c r="X572" s="16"/>
      <c r="Y572" s="16"/>
    </row>
    <row r="573">
      <c r="A573" s="14" t="s">
        <v>3470</v>
      </c>
      <c r="B573" s="14" t="s">
        <v>7071</v>
      </c>
      <c r="C573" s="14" t="s">
        <v>10907</v>
      </c>
      <c r="D573" s="14" t="s">
        <v>2297</v>
      </c>
      <c r="E573" s="14" t="s">
        <v>7065</v>
      </c>
      <c r="F573" s="14" t="s">
        <v>3472</v>
      </c>
      <c r="G573" s="16"/>
      <c r="H573" s="15" t="s">
        <v>759</v>
      </c>
      <c r="I573" s="14" t="s">
        <v>7314</v>
      </c>
      <c r="J573" s="15" t="s">
        <v>4030</v>
      </c>
      <c r="K573" s="15" t="s">
        <v>4031</v>
      </c>
      <c r="L573" s="16"/>
      <c r="M573" s="16"/>
      <c r="N573" s="16"/>
      <c r="O573" s="16"/>
      <c r="P573" s="16"/>
      <c r="Q573" s="16"/>
      <c r="R573" s="16"/>
      <c r="S573" s="16"/>
      <c r="T573" s="16"/>
      <c r="U573" s="16"/>
      <c r="V573" s="16"/>
      <c r="W573" s="16"/>
      <c r="X573" s="16"/>
      <c r="Y573" s="16"/>
    </row>
    <row r="574">
      <c r="A574" s="14" t="s">
        <v>3476</v>
      </c>
      <c r="B574" s="14" t="s">
        <v>7073</v>
      </c>
      <c r="C574" s="14" t="s">
        <v>10909</v>
      </c>
      <c r="D574" s="14" t="s">
        <v>2305</v>
      </c>
      <c r="E574" s="14" t="s">
        <v>7065</v>
      </c>
      <c r="F574" s="14" t="s">
        <v>3478</v>
      </c>
      <c r="G574" s="16"/>
      <c r="H574" s="15" t="s">
        <v>767</v>
      </c>
      <c r="I574" s="14" t="s">
        <v>7317</v>
      </c>
      <c r="J574" s="15" t="s">
        <v>4036</v>
      </c>
      <c r="K574" s="15" t="s">
        <v>4037</v>
      </c>
      <c r="L574" s="16"/>
      <c r="M574" s="16"/>
      <c r="N574" s="16"/>
      <c r="O574" s="16"/>
      <c r="P574" s="16"/>
      <c r="Q574" s="16"/>
      <c r="R574" s="16"/>
      <c r="S574" s="16"/>
      <c r="T574" s="16"/>
      <c r="U574" s="16"/>
      <c r="V574" s="16"/>
      <c r="W574" s="16"/>
      <c r="X574" s="16"/>
      <c r="Y574" s="16"/>
    </row>
    <row r="575">
      <c r="A575" s="14" t="s">
        <v>3482</v>
      </c>
      <c r="B575" s="14" t="s">
        <v>7075</v>
      </c>
      <c r="C575" s="14" t="s">
        <v>10912</v>
      </c>
      <c r="D575" s="14" t="s">
        <v>2313</v>
      </c>
      <c r="E575" s="14" t="s">
        <v>7076</v>
      </c>
      <c r="F575" s="14" t="s">
        <v>3484</v>
      </c>
      <c r="G575" s="16"/>
      <c r="H575" s="15" t="s">
        <v>775</v>
      </c>
      <c r="I575" s="14" t="s">
        <v>7105</v>
      </c>
      <c r="J575" s="15" t="s">
        <v>4042</v>
      </c>
      <c r="K575" s="15" t="s">
        <v>4043</v>
      </c>
      <c r="L575" s="16"/>
      <c r="M575" s="16"/>
      <c r="N575" s="16"/>
      <c r="O575" s="16"/>
      <c r="P575" s="16"/>
      <c r="Q575" s="16"/>
      <c r="R575" s="16"/>
      <c r="S575" s="16"/>
      <c r="T575" s="16"/>
      <c r="U575" s="16"/>
      <c r="V575" s="16"/>
      <c r="W575" s="16"/>
      <c r="X575" s="16"/>
      <c r="Y575" s="16"/>
    </row>
    <row r="576">
      <c r="A576" s="14" t="s">
        <v>3488</v>
      </c>
      <c r="B576" s="14" t="s">
        <v>7078</v>
      </c>
      <c r="C576" s="14" t="s">
        <v>10915</v>
      </c>
      <c r="D576" s="14" t="s">
        <v>2313</v>
      </c>
      <c r="E576" s="14" t="s">
        <v>7076</v>
      </c>
      <c r="F576" s="14" t="s">
        <v>3484</v>
      </c>
      <c r="G576" s="16"/>
      <c r="H576" s="15" t="s">
        <v>783</v>
      </c>
      <c r="I576" s="14" t="s">
        <v>7323</v>
      </c>
      <c r="J576" s="15" t="s">
        <v>4048</v>
      </c>
      <c r="K576" s="15" t="s">
        <v>4049</v>
      </c>
      <c r="L576" s="16"/>
      <c r="M576" s="16"/>
      <c r="N576" s="16"/>
      <c r="O576" s="16"/>
      <c r="P576" s="16"/>
      <c r="Q576" s="16"/>
      <c r="R576" s="16"/>
      <c r="S576" s="16"/>
      <c r="T576" s="16"/>
      <c r="U576" s="16"/>
      <c r="V576" s="16"/>
      <c r="W576" s="16"/>
      <c r="X576" s="16"/>
      <c r="Y576" s="16"/>
    </row>
    <row r="577">
      <c r="A577" s="14" t="s">
        <v>3491</v>
      </c>
      <c r="B577" s="14" t="s">
        <v>7080</v>
      </c>
      <c r="C577" s="14" t="s">
        <v>10918</v>
      </c>
      <c r="D577" s="14" t="s">
        <v>19</v>
      </c>
      <c r="E577" s="14" t="s">
        <v>7081</v>
      </c>
      <c r="F577" s="14" t="s">
        <v>3493</v>
      </c>
      <c r="G577" s="16"/>
      <c r="H577" s="15" t="s">
        <v>791</v>
      </c>
      <c r="I577" s="14" t="s">
        <v>7325</v>
      </c>
      <c r="J577" s="15" t="s">
        <v>4054</v>
      </c>
      <c r="K577" s="15" t="s">
        <v>4055</v>
      </c>
      <c r="L577" s="16"/>
      <c r="M577" s="16"/>
      <c r="N577" s="16"/>
      <c r="O577" s="16"/>
      <c r="P577" s="16"/>
      <c r="Q577" s="16"/>
      <c r="R577" s="16"/>
      <c r="S577" s="16"/>
      <c r="T577" s="16"/>
      <c r="U577" s="16"/>
      <c r="V577" s="16"/>
      <c r="W577" s="16"/>
      <c r="X577" s="16"/>
      <c r="Y577" s="16"/>
    </row>
    <row r="578">
      <c r="A578" s="14" t="s">
        <v>3498</v>
      </c>
      <c r="B578" s="14" t="s">
        <v>7083</v>
      </c>
      <c r="C578" s="14" t="s">
        <v>10921</v>
      </c>
      <c r="D578" s="14" t="s">
        <v>28</v>
      </c>
      <c r="E578" s="14" t="s">
        <v>7084</v>
      </c>
      <c r="F578" s="14" t="s">
        <v>3500</v>
      </c>
      <c r="G578" s="16"/>
      <c r="H578" s="15" t="s">
        <v>799</v>
      </c>
      <c r="I578" s="14" t="s">
        <v>7328</v>
      </c>
      <c r="J578" s="15" t="s">
        <v>4060</v>
      </c>
      <c r="K578" s="15" t="s">
        <v>4061</v>
      </c>
      <c r="L578" s="16"/>
      <c r="M578" s="16"/>
      <c r="N578" s="16"/>
      <c r="O578" s="16"/>
      <c r="P578" s="16"/>
      <c r="Q578" s="16"/>
      <c r="R578" s="16"/>
      <c r="S578" s="16"/>
      <c r="T578" s="16"/>
      <c r="U578" s="16"/>
      <c r="V578" s="16"/>
      <c r="W578" s="16"/>
      <c r="X578" s="16"/>
      <c r="Y578" s="16"/>
    </row>
    <row r="579">
      <c r="A579" s="14" t="s">
        <v>3504</v>
      </c>
      <c r="B579" s="14" t="s">
        <v>7086</v>
      </c>
      <c r="C579" s="14" t="s">
        <v>10925</v>
      </c>
      <c r="D579" s="14" t="s">
        <v>36</v>
      </c>
      <c r="E579" s="14" t="s">
        <v>7087</v>
      </c>
      <c r="F579" s="14" t="s">
        <v>3506</v>
      </c>
      <c r="G579" s="16"/>
      <c r="H579" s="15" t="s">
        <v>813</v>
      </c>
      <c r="I579" s="14" t="s">
        <v>7331</v>
      </c>
      <c r="J579" s="15" t="s">
        <v>4066</v>
      </c>
      <c r="K579" s="15" t="s">
        <v>4067</v>
      </c>
      <c r="L579" s="16"/>
      <c r="M579" s="16"/>
      <c r="N579" s="16"/>
      <c r="O579" s="16"/>
      <c r="P579" s="16"/>
      <c r="Q579" s="16"/>
      <c r="R579" s="16"/>
      <c r="S579" s="16"/>
      <c r="T579" s="16"/>
      <c r="U579" s="16"/>
      <c r="V579" s="16"/>
      <c r="W579" s="16"/>
      <c r="X579" s="16"/>
      <c r="Y579" s="16"/>
    </row>
    <row r="580">
      <c r="A580" s="14" t="s">
        <v>3510</v>
      </c>
      <c r="B580" s="14" t="s">
        <v>7089</v>
      </c>
      <c r="C580" s="14" t="s">
        <v>22623</v>
      </c>
      <c r="D580" s="14" t="s">
        <v>44</v>
      </c>
      <c r="E580" s="14" t="s">
        <v>7090</v>
      </c>
      <c r="F580" s="14" t="s">
        <v>3512</v>
      </c>
      <c r="G580" s="16"/>
      <c r="H580" s="15" t="s">
        <v>820</v>
      </c>
      <c r="I580" s="14" t="s">
        <v>7334</v>
      </c>
      <c r="J580" s="15" t="s">
        <v>4072</v>
      </c>
      <c r="K580" s="15" t="s">
        <v>4073</v>
      </c>
      <c r="L580" s="16"/>
      <c r="M580" s="16"/>
      <c r="N580" s="16"/>
      <c r="O580" s="16"/>
      <c r="P580" s="16"/>
      <c r="Q580" s="16"/>
      <c r="R580" s="16"/>
      <c r="S580" s="16"/>
      <c r="T580" s="16"/>
      <c r="U580" s="16"/>
      <c r="V580" s="16"/>
      <c r="W580" s="16"/>
      <c r="X580" s="16"/>
      <c r="Y580" s="16"/>
    </row>
    <row r="581">
      <c r="A581" s="14" t="s">
        <v>3516</v>
      </c>
      <c r="B581" s="14" t="s">
        <v>7092</v>
      </c>
      <c r="C581" s="14" t="s">
        <v>10930</v>
      </c>
      <c r="D581" s="14" t="s">
        <v>55</v>
      </c>
      <c r="E581" s="14" t="s">
        <v>7093</v>
      </c>
      <c r="F581" s="14" t="s">
        <v>3518</v>
      </c>
      <c r="G581" s="16"/>
      <c r="H581" s="15" t="s">
        <v>828</v>
      </c>
      <c r="I581" s="14" t="s">
        <v>7337</v>
      </c>
      <c r="J581" s="15" t="s">
        <v>4078</v>
      </c>
      <c r="K581" s="15" t="s">
        <v>4079</v>
      </c>
      <c r="L581" s="16"/>
      <c r="M581" s="16"/>
      <c r="N581" s="16"/>
      <c r="O581" s="16"/>
      <c r="P581" s="16"/>
      <c r="Q581" s="16"/>
      <c r="R581" s="16"/>
      <c r="S581" s="16"/>
      <c r="T581" s="16"/>
      <c r="U581" s="16"/>
      <c r="V581" s="16"/>
      <c r="W581" s="16"/>
      <c r="X581" s="16"/>
      <c r="Y581" s="16"/>
    </row>
    <row r="582">
      <c r="A582" s="14" t="s">
        <v>3523</v>
      </c>
      <c r="B582" s="14" t="s">
        <v>7095</v>
      </c>
      <c r="C582" s="14" t="s">
        <v>22624</v>
      </c>
      <c r="D582" s="16"/>
      <c r="E582" s="16"/>
      <c r="F582" s="16"/>
      <c r="G582" s="16"/>
      <c r="H582" s="15" t="s">
        <v>836</v>
      </c>
      <c r="I582" s="14" t="s">
        <v>7339</v>
      </c>
      <c r="J582" s="15" t="s">
        <v>4084</v>
      </c>
      <c r="K582" s="15" t="s">
        <v>4085</v>
      </c>
      <c r="L582" s="16"/>
      <c r="M582" s="16"/>
      <c r="N582" s="16"/>
      <c r="O582" s="16"/>
      <c r="P582" s="16"/>
      <c r="Q582" s="16"/>
      <c r="R582" s="16"/>
      <c r="S582" s="16"/>
      <c r="T582" s="16"/>
      <c r="U582" s="16"/>
      <c r="V582" s="16"/>
      <c r="W582" s="16"/>
      <c r="X582" s="16"/>
      <c r="Y582" s="16"/>
    </row>
    <row r="583">
      <c r="A583" s="16"/>
      <c r="B583" s="16"/>
      <c r="C583" s="16"/>
      <c r="D583" s="16"/>
      <c r="E583" s="16"/>
      <c r="F583" s="16"/>
      <c r="G583" s="16"/>
      <c r="H583" s="15" t="s">
        <v>844</v>
      </c>
      <c r="I583" s="14" t="s">
        <v>7342</v>
      </c>
      <c r="J583" s="15" t="s">
        <v>4090</v>
      </c>
      <c r="K583" s="15" t="s">
        <v>4091</v>
      </c>
      <c r="L583" s="16"/>
      <c r="M583" s="16"/>
      <c r="N583" s="16"/>
      <c r="O583" s="16"/>
      <c r="P583" s="16"/>
      <c r="Q583" s="16"/>
      <c r="R583" s="16"/>
      <c r="S583" s="16"/>
      <c r="T583" s="16"/>
      <c r="U583" s="16"/>
      <c r="V583" s="16"/>
      <c r="W583" s="16"/>
      <c r="X583" s="16"/>
      <c r="Y583" s="16"/>
    </row>
    <row r="584">
      <c r="A584" s="14" t="s">
        <v>3525</v>
      </c>
      <c r="B584" s="14" t="s">
        <v>7098</v>
      </c>
      <c r="C584" s="14" t="s">
        <v>11452</v>
      </c>
      <c r="D584" s="16"/>
      <c r="E584" s="16"/>
      <c r="F584" s="16"/>
      <c r="G584" s="16"/>
      <c r="H584" s="15" t="s">
        <v>852</v>
      </c>
      <c r="I584" s="14" t="s">
        <v>7344</v>
      </c>
      <c r="J584" s="15" t="s">
        <v>4096</v>
      </c>
      <c r="K584" s="15" t="s">
        <v>4097</v>
      </c>
      <c r="L584" s="16"/>
      <c r="M584" s="16"/>
      <c r="N584" s="16"/>
      <c r="O584" s="16"/>
      <c r="P584" s="16"/>
      <c r="Q584" s="16"/>
      <c r="R584" s="16"/>
      <c r="S584" s="16"/>
      <c r="T584" s="16"/>
      <c r="U584" s="16"/>
      <c r="V584" s="16"/>
      <c r="W584" s="16"/>
      <c r="X584" s="16"/>
      <c r="Y584" s="16"/>
    </row>
    <row r="585">
      <c r="A585" s="14" t="s">
        <v>3531</v>
      </c>
      <c r="B585" s="14" t="s">
        <v>7098</v>
      </c>
      <c r="C585" s="14" t="s">
        <v>11452</v>
      </c>
      <c r="D585" s="14" t="s">
        <v>63</v>
      </c>
      <c r="E585" s="14" t="s">
        <v>7099</v>
      </c>
      <c r="F585" s="14" t="s">
        <v>3527</v>
      </c>
      <c r="G585" s="16"/>
      <c r="H585" s="15" t="s">
        <v>860</v>
      </c>
      <c r="I585" s="14" t="s">
        <v>7347</v>
      </c>
      <c r="J585" s="15" t="s">
        <v>4102</v>
      </c>
      <c r="K585" s="15" t="s">
        <v>4103</v>
      </c>
      <c r="L585" s="16"/>
      <c r="M585" s="16"/>
      <c r="N585" s="16"/>
      <c r="O585" s="16"/>
      <c r="P585" s="16"/>
      <c r="Q585" s="16"/>
      <c r="R585" s="16"/>
      <c r="S585" s="16"/>
      <c r="T585" s="16"/>
      <c r="U585" s="16"/>
      <c r="V585" s="16"/>
      <c r="W585" s="16"/>
      <c r="X585" s="16"/>
      <c r="Y585" s="16"/>
    </row>
    <row r="586">
      <c r="A586" s="14" t="s">
        <v>3536</v>
      </c>
      <c r="B586" s="14" t="s">
        <v>7102</v>
      </c>
      <c r="C586" s="14" t="s">
        <v>10939</v>
      </c>
      <c r="D586" s="14" t="s">
        <v>71</v>
      </c>
      <c r="E586" s="14" t="s">
        <v>7099</v>
      </c>
      <c r="F586" s="14" t="s">
        <v>3532</v>
      </c>
      <c r="G586" s="16"/>
      <c r="H586" s="15" t="s">
        <v>868</v>
      </c>
      <c r="I586" s="14" t="s">
        <v>7350</v>
      </c>
      <c r="J586" s="15" t="s">
        <v>4108</v>
      </c>
      <c r="K586" s="15" t="s">
        <v>4109</v>
      </c>
      <c r="L586" s="16"/>
      <c r="M586" s="16"/>
      <c r="N586" s="16"/>
      <c r="O586" s="16"/>
      <c r="P586" s="16"/>
      <c r="Q586" s="16"/>
      <c r="R586" s="16"/>
      <c r="S586" s="16"/>
      <c r="T586" s="16"/>
      <c r="U586" s="16"/>
      <c r="V586" s="16"/>
      <c r="W586" s="16"/>
      <c r="X586" s="16"/>
      <c r="Y586" s="16"/>
    </row>
    <row r="587">
      <c r="A587" s="14" t="s">
        <v>3542</v>
      </c>
      <c r="B587" s="14" t="s">
        <v>7105</v>
      </c>
      <c r="C587" s="14" t="s">
        <v>10941</v>
      </c>
      <c r="D587" s="14" t="s">
        <v>79</v>
      </c>
      <c r="E587" s="14" t="s">
        <v>7103</v>
      </c>
      <c r="F587" s="14" t="s">
        <v>3538</v>
      </c>
      <c r="G587" s="16"/>
      <c r="H587" s="15" t="s">
        <v>876</v>
      </c>
      <c r="I587" s="14" t="s">
        <v>7352</v>
      </c>
      <c r="J587" s="15" t="s">
        <v>4114</v>
      </c>
      <c r="K587" s="15" t="s">
        <v>4115</v>
      </c>
      <c r="L587" s="16"/>
      <c r="M587" s="16"/>
      <c r="N587" s="16"/>
      <c r="O587" s="16"/>
      <c r="P587" s="16"/>
      <c r="Q587" s="16"/>
      <c r="R587" s="16"/>
      <c r="S587" s="16"/>
      <c r="T587" s="16"/>
      <c r="U587" s="16"/>
      <c r="V587" s="16"/>
      <c r="W587" s="16"/>
      <c r="X587" s="16"/>
      <c r="Y587" s="16"/>
    </row>
    <row r="588">
      <c r="A588" s="14" t="s">
        <v>3548</v>
      </c>
      <c r="B588" s="14" t="s">
        <v>7108</v>
      </c>
      <c r="C588" s="14" t="s">
        <v>10944</v>
      </c>
      <c r="D588" s="14" t="s">
        <v>87</v>
      </c>
      <c r="E588" s="14" t="s">
        <v>7106</v>
      </c>
      <c r="F588" s="14" t="s">
        <v>3544</v>
      </c>
      <c r="G588" s="16"/>
      <c r="H588" s="15" t="s">
        <v>884</v>
      </c>
      <c r="I588" s="14" t="s">
        <v>7355</v>
      </c>
      <c r="J588" s="15" t="s">
        <v>4120</v>
      </c>
      <c r="K588" s="15" t="s">
        <v>4121</v>
      </c>
      <c r="L588" s="16"/>
      <c r="M588" s="16"/>
      <c r="N588" s="16"/>
      <c r="O588" s="16"/>
      <c r="P588" s="16"/>
      <c r="Q588" s="16"/>
      <c r="R588" s="16"/>
      <c r="S588" s="16"/>
      <c r="T588" s="16"/>
      <c r="U588" s="16"/>
      <c r="V588" s="16"/>
      <c r="W588" s="16"/>
      <c r="X588" s="16"/>
      <c r="Y588" s="16"/>
    </row>
    <row r="589">
      <c r="A589" s="14" t="s">
        <v>3551</v>
      </c>
      <c r="B589" s="14" t="s">
        <v>7110</v>
      </c>
      <c r="C589" s="14" t="s">
        <v>10947</v>
      </c>
      <c r="D589" s="14" t="s">
        <v>95</v>
      </c>
      <c r="E589" s="14" t="s">
        <v>7111</v>
      </c>
      <c r="F589" s="14" t="s">
        <v>3553</v>
      </c>
      <c r="G589" s="16"/>
      <c r="H589" s="15" t="s">
        <v>894</v>
      </c>
      <c r="I589" s="14" t="s">
        <v>7358</v>
      </c>
      <c r="J589" s="15" t="s">
        <v>4126</v>
      </c>
      <c r="K589" s="15" t="s">
        <v>4127</v>
      </c>
      <c r="L589" s="16"/>
      <c r="M589" s="16"/>
      <c r="N589" s="16"/>
      <c r="O589" s="16"/>
      <c r="P589" s="16"/>
      <c r="Q589" s="16"/>
      <c r="R589" s="16"/>
      <c r="S589" s="16"/>
      <c r="T589" s="16"/>
      <c r="U589" s="16"/>
      <c r="V589" s="16"/>
      <c r="W589" s="16"/>
      <c r="X589" s="16"/>
      <c r="Y589" s="16"/>
    </row>
    <row r="590">
      <c r="A590" s="14" t="s">
        <v>3557</v>
      </c>
      <c r="B590" s="14" t="s">
        <v>7113</v>
      </c>
      <c r="C590" s="14" t="s">
        <v>10950</v>
      </c>
      <c r="D590" s="14" t="s">
        <v>103</v>
      </c>
      <c r="E590" s="14" t="s">
        <v>7114</v>
      </c>
      <c r="F590" s="14" t="s">
        <v>3559</v>
      </c>
      <c r="G590" s="16"/>
      <c r="H590" s="15" t="s">
        <v>901</v>
      </c>
      <c r="I590" s="14" t="s">
        <v>7361</v>
      </c>
      <c r="J590" s="15" t="s">
        <v>4132</v>
      </c>
      <c r="K590" s="15" t="s">
        <v>4133</v>
      </c>
      <c r="L590" s="16"/>
      <c r="M590" s="16"/>
      <c r="N590" s="16"/>
      <c r="O590" s="16"/>
      <c r="P590" s="16"/>
      <c r="Q590" s="16"/>
      <c r="R590" s="16"/>
      <c r="S590" s="16"/>
      <c r="T590" s="16"/>
      <c r="U590" s="16"/>
      <c r="V590" s="16"/>
      <c r="W590" s="16"/>
      <c r="X590" s="16"/>
      <c r="Y590" s="16"/>
    </row>
    <row r="591">
      <c r="A591" s="14" t="s">
        <v>3563</v>
      </c>
      <c r="B591" s="14" t="s">
        <v>7116</v>
      </c>
      <c r="C591" s="14" t="s">
        <v>10952</v>
      </c>
      <c r="D591" s="14" t="s">
        <v>111</v>
      </c>
      <c r="E591" s="14" t="s">
        <v>7117</v>
      </c>
      <c r="F591" s="14" t="s">
        <v>3565</v>
      </c>
      <c r="G591" s="16"/>
      <c r="H591" s="15" t="s">
        <v>909</v>
      </c>
      <c r="I591" s="14" t="s">
        <v>7363</v>
      </c>
      <c r="J591" s="15" t="s">
        <v>4138</v>
      </c>
      <c r="K591" s="15" t="s">
        <v>4139</v>
      </c>
      <c r="L591" s="16"/>
      <c r="M591" s="16"/>
      <c r="N591" s="16"/>
      <c r="O591" s="16"/>
      <c r="P591" s="16"/>
      <c r="Q591" s="16"/>
      <c r="R591" s="16"/>
      <c r="S591" s="16"/>
      <c r="T591" s="16"/>
      <c r="U591" s="16"/>
      <c r="V591" s="16"/>
      <c r="W591" s="16"/>
      <c r="X591" s="16"/>
      <c r="Y591" s="16"/>
    </row>
    <row r="592">
      <c r="A592" s="14" t="s">
        <v>3569</v>
      </c>
      <c r="B592" s="14" t="s">
        <v>7119</v>
      </c>
      <c r="C592" s="14" t="s">
        <v>10955</v>
      </c>
      <c r="D592" s="14" t="s">
        <v>119</v>
      </c>
      <c r="E592" s="14" t="s">
        <v>7117</v>
      </c>
      <c r="F592" s="14" t="s">
        <v>3571</v>
      </c>
      <c r="G592" s="16"/>
      <c r="H592" s="15" t="s">
        <v>917</v>
      </c>
      <c r="I592" s="14" t="s">
        <v>7366</v>
      </c>
      <c r="J592" s="15" t="s">
        <v>4144</v>
      </c>
      <c r="K592" s="15" t="s">
        <v>4145</v>
      </c>
      <c r="L592" s="16"/>
      <c r="M592" s="16"/>
      <c r="N592" s="16"/>
      <c r="O592" s="16"/>
      <c r="P592" s="16"/>
      <c r="Q592" s="16"/>
      <c r="R592" s="16"/>
      <c r="S592" s="16"/>
      <c r="T592" s="16"/>
      <c r="U592" s="16"/>
      <c r="V592" s="16"/>
      <c r="W592" s="16"/>
      <c r="X592" s="16"/>
      <c r="Y592" s="16"/>
    </row>
    <row r="593">
      <c r="A593" s="14" t="s">
        <v>3575</v>
      </c>
      <c r="B593" s="14" t="s">
        <v>7121</v>
      </c>
      <c r="C593" s="14" t="s">
        <v>10958</v>
      </c>
      <c r="D593" s="14" t="s">
        <v>127</v>
      </c>
      <c r="E593" s="14" t="s">
        <v>7122</v>
      </c>
      <c r="F593" s="14" t="s">
        <v>3577</v>
      </c>
      <c r="G593" s="16"/>
      <c r="H593" s="15" t="s">
        <v>925</v>
      </c>
      <c r="I593" s="14" t="s">
        <v>7368</v>
      </c>
      <c r="J593" s="15" t="s">
        <v>4150</v>
      </c>
      <c r="K593" s="15" t="s">
        <v>4151</v>
      </c>
      <c r="L593" s="16"/>
      <c r="M593" s="16"/>
      <c r="N593" s="16"/>
      <c r="O593" s="16"/>
      <c r="P593" s="16"/>
      <c r="Q593" s="16"/>
      <c r="R593" s="16"/>
      <c r="S593" s="16"/>
      <c r="T593" s="16"/>
      <c r="U593" s="16"/>
      <c r="V593" s="16"/>
      <c r="W593" s="16"/>
      <c r="X593" s="16"/>
      <c r="Y593" s="16"/>
    </row>
    <row r="594">
      <c r="A594" s="14" t="s">
        <v>3587</v>
      </c>
      <c r="B594" s="14" t="s">
        <v>7126</v>
      </c>
      <c r="C594" s="14" t="s">
        <v>10965</v>
      </c>
      <c r="D594" s="14" t="s">
        <v>145</v>
      </c>
      <c r="E594" s="14" t="s">
        <v>7127</v>
      </c>
      <c r="F594" s="14" t="s">
        <v>3589</v>
      </c>
      <c r="G594" s="16"/>
      <c r="H594" s="15" t="s">
        <v>933</v>
      </c>
      <c r="I594" s="14" t="s">
        <v>7371</v>
      </c>
      <c r="J594" s="15" t="s">
        <v>4156</v>
      </c>
      <c r="K594" s="15" t="s">
        <v>4157</v>
      </c>
      <c r="L594" s="16"/>
      <c r="M594" s="16"/>
      <c r="N594" s="16"/>
      <c r="O594" s="16"/>
      <c r="P594" s="16"/>
      <c r="Q594" s="16"/>
      <c r="R594" s="16"/>
      <c r="S594" s="16"/>
      <c r="T594" s="16"/>
      <c r="U594" s="16"/>
      <c r="V594" s="16"/>
      <c r="W594" s="16"/>
      <c r="X594" s="16"/>
      <c r="Y594" s="16"/>
    </row>
    <row r="595">
      <c r="A595" s="14" t="s">
        <v>3593</v>
      </c>
      <c r="B595" s="14" t="s">
        <v>7129</v>
      </c>
      <c r="C595" s="14" t="s">
        <v>10968</v>
      </c>
      <c r="D595" s="14" t="s">
        <v>153</v>
      </c>
      <c r="E595" s="14" t="s">
        <v>7130</v>
      </c>
      <c r="F595" s="14" t="s">
        <v>3595</v>
      </c>
      <c r="G595" s="16"/>
      <c r="H595" s="15" t="s">
        <v>945</v>
      </c>
      <c r="I595" s="14" t="s">
        <v>7110</v>
      </c>
      <c r="J595" s="15" t="s">
        <v>4162</v>
      </c>
      <c r="K595" s="15" t="s">
        <v>4163</v>
      </c>
      <c r="L595" s="16"/>
      <c r="M595" s="16"/>
      <c r="N595" s="16"/>
      <c r="O595" s="16"/>
      <c r="P595" s="16"/>
      <c r="Q595" s="16"/>
      <c r="R595" s="16"/>
      <c r="S595" s="16"/>
      <c r="T595" s="16"/>
      <c r="U595" s="16"/>
      <c r="V595" s="16"/>
      <c r="W595" s="16"/>
      <c r="X595" s="16"/>
      <c r="Y595" s="16"/>
    </row>
    <row r="596">
      <c r="A596" s="14" t="s">
        <v>3599</v>
      </c>
      <c r="B596" s="14" t="s">
        <v>7132</v>
      </c>
      <c r="C596" s="14" t="s">
        <v>10971</v>
      </c>
      <c r="D596" s="14" t="s">
        <v>161</v>
      </c>
      <c r="E596" s="14" t="s">
        <v>7133</v>
      </c>
      <c r="F596" s="14" t="s">
        <v>3601</v>
      </c>
      <c r="G596" s="16"/>
      <c r="H596" s="15" t="s">
        <v>953</v>
      </c>
      <c r="I596" s="14" t="s">
        <v>7376</v>
      </c>
      <c r="J596" s="15" t="s">
        <v>4168</v>
      </c>
      <c r="K596" s="15" t="s">
        <v>4169</v>
      </c>
      <c r="L596" s="16"/>
      <c r="M596" s="16"/>
      <c r="N596" s="16"/>
      <c r="O596" s="16"/>
      <c r="P596" s="16"/>
      <c r="Q596" s="16"/>
      <c r="R596" s="16"/>
      <c r="S596" s="16"/>
      <c r="T596" s="16"/>
      <c r="U596" s="16"/>
      <c r="V596" s="16"/>
      <c r="W596" s="16"/>
      <c r="X596" s="16"/>
      <c r="Y596" s="16"/>
    </row>
    <row r="597">
      <c r="A597" s="14" t="s">
        <v>3605</v>
      </c>
      <c r="B597" s="14" t="s">
        <v>7135</v>
      </c>
      <c r="C597" s="14" t="s">
        <v>10974</v>
      </c>
      <c r="D597" s="14" t="s">
        <v>169</v>
      </c>
      <c r="E597" s="14" t="s">
        <v>7133</v>
      </c>
      <c r="F597" s="14" t="s">
        <v>3607</v>
      </c>
      <c r="G597" s="16"/>
      <c r="H597" s="15" t="s">
        <v>961</v>
      </c>
      <c r="I597" s="14" t="s">
        <v>7379</v>
      </c>
      <c r="J597" s="15" t="s">
        <v>4174</v>
      </c>
      <c r="K597" s="15" t="s">
        <v>4175</v>
      </c>
      <c r="L597" s="16"/>
      <c r="M597" s="16"/>
      <c r="N597" s="16"/>
      <c r="O597" s="16"/>
      <c r="P597" s="16"/>
      <c r="Q597" s="16"/>
      <c r="R597" s="16"/>
      <c r="S597" s="16"/>
      <c r="T597" s="16"/>
      <c r="U597" s="16"/>
      <c r="V597" s="16"/>
      <c r="W597" s="16"/>
      <c r="X597" s="16"/>
      <c r="Y597" s="16"/>
    </row>
    <row r="598">
      <c r="A598" s="14" t="s">
        <v>3611</v>
      </c>
      <c r="B598" s="14" t="s">
        <v>7137</v>
      </c>
      <c r="C598" s="14" t="s">
        <v>10977</v>
      </c>
      <c r="D598" s="14" t="s">
        <v>177</v>
      </c>
      <c r="E598" s="14" t="s">
        <v>7138</v>
      </c>
      <c r="F598" s="14" t="s">
        <v>3613</v>
      </c>
      <c r="G598" s="16"/>
      <c r="H598" s="15" t="s">
        <v>969</v>
      </c>
      <c r="I598" s="14" t="s">
        <v>7382</v>
      </c>
      <c r="J598" s="15" t="s">
        <v>4180</v>
      </c>
      <c r="K598" s="15" t="s">
        <v>4181</v>
      </c>
      <c r="L598" s="16"/>
      <c r="M598" s="16"/>
      <c r="N598" s="16"/>
      <c r="O598" s="16"/>
      <c r="P598" s="16"/>
      <c r="Q598" s="16"/>
      <c r="R598" s="16"/>
      <c r="S598" s="16"/>
      <c r="T598" s="16"/>
      <c r="U598" s="16"/>
      <c r="V598" s="16"/>
      <c r="W598" s="16"/>
      <c r="X598" s="16"/>
      <c r="Y598" s="16"/>
    </row>
    <row r="599">
      <c r="A599" s="14" t="s">
        <v>3618</v>
      </c>
      <c r="B599" s="14" t="s">
        <v>7140</v>
      </c>
      <c r="C599" s="14" t="s">
        <v>10980</v>
      </c>
      <c r="D599" s="14" t="s">
        <v>185</v>
      </c>
      <c r="E599" s="14" t="s">
        <v>7138</v>
      </c>
      <c r="F599" s="14" t="s">
        <v>3620</v>
      </c>
      <c r="G599" s="16"/>
      <c r="H599" s="15" t="s">
        <v>979</v>
      </c>
      <c r="I599" s="14" t="s">
        <v>7385</v>
      </c>
      <c r="J599" s="15" t="s">
        <v>4186</v>
      </c>
      <c r="K599" s="15" t="s">
        <v>4187</v>
      </c>
      <c r="L599" s="16"/>
      <c r="M599" s="16"/>
      <c r="N599" s="16"/>
      <c r="O599" s="16"/>
      <c r="P599" s="16"/>
      <c r="Q599" s="16"/>
      <c r="R599" s="16"/>
      <c r="S599" s="16"/>
      <c r="T599" s="16"/>
      <c r="U599" s="16"/>
      <c r="V599" s="16"/>
      <c r="W599" s="16"/>
      <c r="X599" s="16"/>
      <c r="Y599" s="16"/>
    </row>
    <row r="600">
      <c r="A600" s="14" t="s">
        <v>3624</v>
      </c>
      <c r="B600" s="14" t="s">
        <v>7142</v>
      </c>
      <c r="C600" s="14" t="s">
        <v>10983</v>
      </c>
      <c r="D600" s="14" t="s">
        <v>193</v>
      </c>
      <c r="E600" s="14" t="s">
        <v>7143</v>
      </c>
      <c r="F600" s="14" t="s">
        <v>3626</v>
      </c>
      <c r="G600" s="16"/>
      <c r="H600" s="15" t="s">
        <v>986</v>
      </c>
      <c r="I600" s="14" t="s">
        <v>7388</v>
      </c>
      <c r="J600" s="15" t="s">
        <v>4192</v>
      </c>
      <c r="K600" s="15" t="s">
        <v>4193</v>
      </c>
      <c r="L600" s="16"/>
      <c r="M600" s="16"/>
      <c r="N600" s="16"/>
      <c r="O600" s="16"/>
      <c r="P600" s="16"/>
      <c r="Q600" s="16"/>
      <c r="R600" s="16"/>
      <c r="S600" s="16"/>
      <c r="T600" s="16"/>
      <c r="U600" s="16"/>
      <c r="V600" s="16"/>
      <c r="W600" s="16"/>
      <c r="X600" s="16"/>
      <c r="Y600" s="16"/>
    </row>
    <row r="601">
      <c r="A601" s="14" t="s">
        <v>3630</v>
      </c>
      <c r="B601" s="14" t="s">
        <v>7145</v>
      </c>
      <c r="C601" s="14" t="s">
        <v>10986</v>
      </c>
      <c r="D601" s="14" t="s">
        <v>201</v>
      </c>
      <c r="E601" s="14" t="s">
        <v>7143</v>
      </c>
      <c r="F601" s="14" t="s">
        <v>3632</v>
      </c>
      <c r="G601" s="16"/>
      <c r="H601" s="15" t="s">
        <v>994</v>
      </c>
      <c r="I601" s="14" t="s">
        <v>7391</v>
      </c>
      <c r="J601" s="15" t="s">
        <v>4198</v>
      </c>
      <c r="K601" s="21" t="s">
        <v>4199</v>
      </c>
      <c r="L601" s="16"/>
      <c r="M601" s="16"/>
      <c r="N601" s="16"/>
      <c r="O601" s="16"/>
      <c r="P601" s="16"/>
      <c r="Q601" s="16"/>
      <c r="R601" s="16"/>
      <c r="S601" s="16"/>
      <c r="T601" s="16"/>
      <c r="U601" s="16"/>
      <c r="V601" s="16"/>
      <c r="W601" s="16"/>
      <c r="X601" s="16"/>
      <c r="Y601" s="16"/>
    </row>
    <row r="602">
      <c r="A602" s="14" t="s">
        <v>3636</v>
      </c>
      <c r="B602" s="14" t="s">
        <v>7147</v>
      </c>
      <c r="C602" s="14" t="s">
        <v>10989</v>
      </c>
      <c r="D602" s="14" t="s">
        <v>201</v>
      </c>
      <c r="E602" s="14" t="s">
        <v>7143</v>
      </c>
      <c r="F602" s="14" t="s">
        <v>3632</v>
      </c>
      <c r="G602" s="16"/>
      <c r="H602" s="15" t="s">
        <v>1002</v>
      </c>
      <c r="I602" s="14" t="s">
        <v>7393</v>
      </c>
      <c r="J602" s="15" t="s">
        <v>4204</v>
      </c>
      <c r="K602" s="15" t="s">
        <v>4205</v>
      </c>
      <c r="L602" s="16"/>
      <c r="M602" s="16"/>
      <c r="N602" s="16"/>
      <c r="O602" s="16"/>
      <c r="P602" s="16"/>
      <c r="Q602" s="16"/>
      <c r="R602" s="16"/>
      <c r="S602" s="16"/>
      <c r="T602" s="16"/>
      <c r="U602" s="16"/>
      <c r="V602" s="16"/>
      <c r="W602" s="16"/>
      <c r="X602" s="16"/>
      <c r="Y602" s="16"/>
    </row>
    <row r="603">
      <c r="A603" s="14" t="s">
        <v>3640</v>
      </c>
      <c r="B603" s="14" t="s">
        <v>7149</v>
      </c>
      <c r="C603" s="14" t="s">
        <v>10992</v>
      </c>
      <c r="D603" s="14" t="s">
        <v>201</v>
      </c>
      <c r="E603" s="14" t="s">
        <v>7143</v>
      </c>
      <c r="F603" s="14" t="s">
        <v>3632</v>
      </c>
      <c r="G603" s="16"/>
      <c r="H603" s="15" t="s">
        <v>1010</v>
      </c>
      <c r="I603" s="14" t="s">
        <v>7396</v>
      </c>
      <c r="J603" s="15" t="s">
        <v>4210</v>
      </c>
      <c r="K603" s="15" t="s">
        <v>4211</v>
      </c>
      <c r="L603" s="16"/>
      <c r="M603" s="16"/>
      <c r="N603" s="16"/>
      <c r="O603" s="16"/>
      <c r="P603" s="16"/>
      <c r="Q603" s="16"/>
      <c r="R603" s="16"/>
      <c r="S603" s="16"/>
      <c r="T603" s="16"/>
      <c r="U603" s="16"/>
      <c r="V603" s="16"/>
      <c r="W603" s="16"/>
      <c r="X603" s="16"/>
      <c r="Y603" s="16"/>
    </row>
    <row r="604">
      <c r="A604" s="14" t="s">
        <v>3643</v>
      </c>
      <c r="B604" s="14" t="s">
        <v>7151</v>
      </c>
      <c r="C604" s="14" t="s">
        <v>10994</v>
      </c>
      <c r="D604" s="14" t="s">
        <v>209</v>
      </c>
      <c r="E604" s="14" t="s">
        <v>7152</v>
      </c>
      <c r="F604" s="14" t="s">
        <v>3645</v>
      </c>
      <c r="G604" s="16"/>
      <c r="H604" s="15" t="s">
        <v>1036</v>
      </c>
      <c r="I604" s="14" t="s">
        <v>7398</v>
      </c>
      <c r="J604" s="15" t="s">
        <v>4216</v>
      </c>
      <c r="K604" s="15" t="s">
        <v>4217</v>
      </c>
      <c r="L604" s="16"/>
      <c r="M604" s="16"/>
      <c r="N604" s="16"/>
      <c r="O604" s="16"/>
      <c r="P604" s="16"/>
      <c r="Q604" s="16"/>
      <c r="R604" s="16"/>
      <c r="S604" s="16"/>
      <c r="T604" s="16"/>
      <c r="U604" s="16"/>
      <c r="V604" s="16"/>
      <c r="W604" s="16"/>
      <c r="X604" s="16"/>
      <c r="Y604" s="16"/>
    </row>
    <row r="605">
      <c r="A605" s="14" t="s">
        <v>3649</v>
      </c>
      <c r="B605" s="14" t="s">
        <v>7154</v>
      </c>
      <c r="C605" s="14" t="s">
        <v>10997</v>
      </c>
      <c r="D605" s="14" t="s">
        <v>218</v>
      </c>
      <c r="E605" s="14" t="s">
        <v>7155</v>
      </c>
      <c r="F605" s="14" t="s">
        <v>3651</v>
      </c>
      <c r="G605" s="16"/>
      <c r="H605" s="15" t="s">
        <v>1028</v>
      </c>
      <c r="I605" s="14" t="s">
        <v>7113</v>
      </c>
      <c r="J605" s="15" t="s">
        <v>4222</v>
      </c>
      <c r="K605" s="15" t="s">
        <v>4223</v>
      </c>
      <c r="L605" s="16"/>
      <c r="M605" s="16"/>
      <c r="N605" s="16"/>
      <c r="O605" s="16"/>
      <c r="P605" s="16"/>
      <c r="Q605" s="16"/>
      <c r="R605" s="16"/>
      <c r="S605" s="16"/>
      <c r="T605" s="16"/>
      <c r="U605" s="16"/>
      <c r="V605" s="16"/>
      <c r="W605" s="16"/>
      <c r="X605" s="16"/>
      <c r="Y605" s="16"/>
    </row>
    <row r="606">
      <c r="A606" s="14" t="s">
        <v>3655</v>
      </c>
      <c r="B606" s="14" t="s">
        <v>7157</v>
      </c>
      <c r="C606" s="14" t="s">
        <v>11000</v>
      </c>
      <c r="D606" s="14" t="s">
        <v>226</v>
      </c>
      <c r="E606" s="14" t="s">
        <v>7155</v>
      </c>
      <c r="F606" s="14" t="s">
        <v>3657</v>
      </c>
      <c r="G606" s="16"/>
      <c r="H606" s="15" t="s">
        <v>1044</v>
      </c>
      <c r="I606" s="14" t="s">
        <v>7403</v>
      </c>
      <c r="J606" s="15" t="s">
        <v>4228</v>
      </c>
      <c r="K606" s="15" t="s">
        <v>4229</v>
      </c>
      <c r="L606" s="16"/>
      <c r="M606" s="16"/>
      <c r="N606" s="16"/>
      <c r="O606" s="16"/>
      <c r="P606" s="16"/>
      <c r="Q606" s="16"/>
      <c r="R606" s="16"/>
      <c r="S606" s="16"/>
      <c r="T606" s="16"/>
      <c r="U606" s="16"/>
      <c r="V606" s="16"/>
      <c r="W606" s="16"/>
      <c r="X606" s="16"/>
      <c r="Y606" s="16"/>
    </row>
    <row r="607">
      <c r="A607" s="14" t="s">
        <v>3661</v>
      </c>
      <c r="B607" s="14" t="s">
        <v>7159</v>
      </c>
      <c r="C607" s="14" t="s">
        <v>11002</v>
      </c>
      <c r="D607" s="14" t="s">
        <v>234</v>
      </c>
      <c r="E607" s="14" t="s">
        <v>7160</v>
      </c>
      <c r="F607" s="14" t="s">
        <v>3663</v>
      </c>
      <c r="G607" s="16"/>
      <c r="H607" s="15" t="s">
        <v>1057</v>
      </c>
      <c r="I607" s="14" t="s">
        <v>7406</v>
      </c>
      <c r="J607" s="15" t="s">
        <v>4234</v>
      </c>
      <c r="K607" s="15" t="s">
        <v>4235</v>
      </c>
      <c r="L607" s="16"/>
      <c r="M607" s="16"/>
      <c r="N607" s="16"/>
      <c r="O607" s="16"/>
      <c r="P607" s="16"/>
      <c r="Q607" s="16"/>
      <c r="R607" s="16"/>
      <c r="S607" s="16"/>
      <c r="T607" s="16"/>
      <c r="U607" s="16"/>
      <c r="V607" s="16"/>
      <c r="W607" s="16"/>
      <c r="X607" s="16"/>
      <c r="Y607" s="16"/>
    </row>
    <row r="608">
      <c r="A608" s="14" t="s">
        <v>3667</v>
      </c>
      <c r="B608" s="14" t="s">
        <v>7162</v>
      </c>
      <c r="C608" s="14" t="s">
        <v>11005</v>
      </c>
      <c r="D608" s="14" t="s">
        <v>244</v>
      </c>
      <c r="E608" s="14" t="s">
        <v>7160</v>
      </c>
      <c r="F608" s="14" t="s">
        <v>3669</v>
      </c>
      <c r="G608" s="16"/>
      <c r="H608" s="15" t="s">
        <v>1065</v>
      </c>
      <c r="I608" s="14" t="s">
        <v>7408</v>
      </c>
      <c r="J608" s="15" t="s">
        <v>4240</v>
      </c>
      <c r="K608" s="15" t="s">
        <v>4241</v>
      </c>
      <c r="L608" s="16"/>
      <c r="M608" s="16"/>
      <c r="N608" s="16"/>
      <c r="O608" s="16"/>
      <c r="P608" s="16"/>
      <c r="Q608" s="16"/>
      <c r="R608" s="16"/>
      <c r="S608" s="16"/>
      <c r="T608" s="16"/>
      <c r="U608" s="16"/>
      <c r="V608" s="16"/>
      <c r="W608" s="16"/>
      <c r="X608" s="16"/>
      <c r="Y608" s="16"/>
    </row>
    <row r="609">
      <c r="A609" s="14" t="s">
        <v>3673</v>
      </c>
      <c r="B609" s="14" t="s">
        <v>7164</v>
      </c>
      <c r="C609" s="14" t="s">
        <v>11008</v>
      </c>
      <c r="D609" s="14" t="s">
        <v>244</v>
      </c>
      <c r="E609" s="14" t="s">
        <v>7160</v>
      </c>
      <c r="F609" s="14" t="s">
        <v>3669</v>
      </c>
      <c r="G609" s="16"/>
      <c r="H609" s="15" t="s">
        <v>1075</v>
      </c>
      <c r="I609" s="14" t="s">
        <v>7410</v>
      </c>
      <c r="J609" s="15" t="s">
        <v>4246</v>
      </c>
      <c r="K609" s="15" t="s">
        <v>4247</v>
      </c>
      <c r="L609" s="16"/>
      <c r="M609" s="16"/>
      <c r="N609" s="16"/>
      <c r="O609" s="16"/>
      <c r="P609" s="16"/>
      <c r="Q609" s="16"/>
      <c r="R609" s="16"/>
      <c r="S609" s="16"/>
      <c r="T609" s="16"/>
      <c r="U609" s="16"/>
      <c r="V609" s="16"/>
      <c r="W609" s="16"/>
      <c r="X609" s="16"/>
      <c r="Y609" s="16"/>
    </row>
    <row r="610">
      <c r="A610" s="14" t="s">
        <v>3677</v>
      </c>
      <c r="B610" s="14" t="s">
        <v>7166</v>
      </c>
      <c r="C610" s="14" t="s">
        <v>11011</v>
      </c>
      <c r="D610" s="14" t="s">
        <v>244</v>
      </c>
      <c r="E610" s="14" t="s">
        <v>7160</v>
      </c>
      <c r="F610" s="14" t="s">
        <v>3669</v>
      </c>
      <c r="G610" s="16"/>
      <c r="H610" s="15" t="s">
        <v>1082</v>
      </c>
      <c r="I610" s="14" t="s">
        <v>7412</v>
      </c>
      <c r="J610" s="15" t="s">
        <v>4252</v>
      </c>
      <c r="K610" s="15" t="s">
        <v>4253</v>
      </c>
      <c r="L610" s="16"/>
      <c r="M610" s="16"/>
      <c r="N610" s="16"/>
      <c r="O610" s="16"/>
      <c r="P610" s="16"/>
      <c r="Q610" s="16"/>
      <c r="R610" s="16"/>
      <c r="S610" s="16"/>
      <c r="T610" s="16"/>
      <c r="U610" s="16"/>
      <c r="V610" s="16"/>
      <c r="W610" s="16"/>
      <c r="X610" s="16"/>
      <c r="Y610" s="16"/>
    </row>
    <row r="611">
      <c r="A611" s="14" t="s">
        <v>3680</v>
      </c>
      <c r="B611" s="14" t="s">
        <v>7168</v>
      </c>
      <c r="C611" s="14" t="s">
        <v>11015</v>
      </c>
      <c r="D611" s="14" t="s">
        <v>254</v>
      </c>
      <c r="E611" s="14" t="s">
        <v>7169</v>
      </c>
      <c r="F611" s="14" t="s">
        <v>3682</v>
      </c>
      <c r="G611" s="16"/>
      <c r="H611" s="15" t="s">
        <v>136</v>
      </c>
      <c r="I611" s="14" t="s">
        <v>7415</v>
      </c>
      <c r="J611" s="15" t="s">
        <v>4258</v>
      </c>
      <c r="K611" s="15" t="s">
        <v>4259</v>
      </c>
      <c r="L611" s="16"/>
      <c r="M611" s="16"/>
      <c r="N611" s="16"/>
      <c r="O611" s="16"/>
      <c r="P611" s="16"/>
      <c r="Q611" s="16"/>
      <c r="R611" s="16"/>
      <c r="S611" s="16"/>
      <c r="T611" s="16"/>
      <c r="U611" s="16"/>
      <c r="V611" s="16"/>
      <c r="W611" s="16"/>
      <c r="X611" s="16"/>
      <c r="Y611" s="16"/>
    </row>
    <row r="612">
      <c r="A612" s="14" t="s">
        <v>3686</v>
      </c>
      <c r="B612" s="14" t="s">
        <v>7171</v>
      </c>
      <c r="C612" s="14" t="s">
        <v>11018</v>
      </c>
      <c r="D612" s="14" t="s">
        <v>262</v>
      </c>
      <c r="E612" s="14" t="s">
        <v>7169</v>
      </c>
      <c r="F612" s="14" t="s">
        <v>3688</v>
      </c>
      <c r="G612" s="16"/>
      <c r="H612" s="15" t="s">
        <v>1099</v>
      </c>
      <c r="I612" s="14" t="s">
        <v>7417</v>
      </c>
      <c r="J612" s="15" t="s">
        <v>4264</v>
      </c>
      <c r="K612" s="15" t="s">
        <v>4265</v>
      </c>
      <c r="L612" s="16"/>
      <c r="M612" s="16"/>
      <c r="N612" s="16"/>
      <c r="O612" s="16"/>
      <c r="P612" s="16"/>
      <c r="Q612" s="16"/>
      <c r="R612" s="16"/>
      <c r="S612" s="16"/>
      <c r="T612" s="16"/>
      <c r="U612" s="16"/>
      <c r="V612" s="16"/>
      <c r="W612" s="16"/>
      <c r="X612" s="16"/>
      <c r="Y612" s="16"/>
    </row>
    <row r="613">
      <c r="A613" s="14" t="s">
        <v>3692</v>
      </c>
      <c r="B613" s="14" t="s">
        <v>7173</v>
      </c>
      <c r="C613" s="14" t="s">
        <v>11020</v>
      </c>
      <c r="D613" s="14" t="s">
        <v>268</v>
      </c>
      <c r="E613" s="14" t="s">
        <v>7169</v>
      </c>
      <c r="F613" s="14" t="s">
        <v>3693</v>
      </c>
      <c r="G613" s="16"/>
      <c r="H613" s="15" t="s">
        <v>1113</v>
      </c>
      <c r="I613" s="14" t="s">
        <v>7420</v>
      </c>
      <c r="J613" s="15" t="s">
        <v>4270</v>
      </c>
      <c r="K613" s="15" t="s">
        <v>4271</v>
      </c>
      <c r="L613" s="16"/>
      <c r="M613" s="16"/>
      <c r="N613" s="16"/>
      <c r="O613" s="16"/>
      <c r="P613" s="16"/>
      <c r="Q613" s="16"/>
      <c r="R613" s="16"/>
      <c r="S613" s="16"/>
      <c r="T613" s="16"/>
      <c r="U613" s="16"/>
      <c r="V613" s="16"/>
      <c r="W613" s="16"/>
      <c r="X613" s="16"/>
      <c r="Y613" s="16"/>
    </row>
    <row r="614">
      <c r="A614" s="14" t="s">
        <v>3697</v>
      </c>
      <c r="B614" s="14" t="s">
        <v>7175</v>
      </c>
      <c r="C614" s="14" t="s">
        <v>11022</v>
      </c>
      <c r="D614" s="14" t="s">
        <v>278</v>
      </c>
      <c r="E614" s="14" t="s">
        <v>7176</v>
      </c>
      <c r="F614" s="14" t="s">
        <v>3699</v>
      </c>
      <c r="G614" s="16"/>
      <c r="H614" s="15" t="s">
        <v>1123</v>
      </c>
      <c r="I614" s="14" t="s">
        <v>7423</v>
      </c>
      <c r="J614" s="15" t="s">
        <v>4276</v>
      </c>
      <c r="K614" s="15" t="s">
        <v>4277</v>
      </c>
      <c r="L614" s="16"/>
      <c r="M614" s="16"/>
      <c r="N614" s="16"/>
      <c r="O614" s="16"/>
      <c r="P614" s="16"/>
      <c r="Q614" s="16"/>
      <c r="R614" s="16"/>
      <c r="S614" s="16"/>
      <c r="T614" s="16"/>
      <c r="U614" s="16"/>
      <c r="V614" s="16"/>
      <c r="W614" s="16"/>
      <c r="X614" s="16"/>
      <c r="Y614" s="16"/>
    </row>
    <row r="615">
      <c r="A615" s="14" t="s">
        <v>3703</v>
      </c>
      <c r="B615" s="14" t="s">
        <v>7178</v>
      </c>
      <c r="C615" s="14" t="s">
        <v>11024</v>
      </c>
      <c r="D615" s="14" t="s">
        <v>286</v>
      </c>
      <c r="E615" s="14" t="s">
        <v>7179</v>
      </c>
      <c r="F615" s="14" t="s">
        <v>3705</v>
      </c>
      <c r="G615" s="16"/>
      <c r="H615" s="15" t="s">
        <v>1131</v>
      </c>
      <c r="I615" s="14" t="s">
        <v>7426</v>
      </c>
      <c r="J615" s="15" t="s">
        <v>4282</v>
      </c>
      <c r="K615" s="15" t="s">
        <v>4283</v>
      </c>
      <c r="L615" s="16"/>
      <c r="M615" s="16"/>
      <c r="N615" s="16"/>
      <c r="O615" s="16"/>
      <c r="P615" s="16"/>
      <c r="Q615" s="16"/>
      <c r="R615" s="16"/>
      <c r="S615" s="16"/>
      <c r="T615" s="16"/>
      <c r="U615" s="16"/>
      <c r="V615" s="16"/>
      <c r="W615" s="16"/>
      <c r="X615" s="16"/>
      <c r="Y615" s="16"/>
    </row>
    <row r="616">
      <c r="A616" s="14" t="s">
        <v>3709</v>
      </c>
      <c r="B616" s="14" t="s">
        <v>7181</v>
      </c>
      <c r="C616" s="14" t="s">
        <v>11027</v>
      </c>
      <c r="D616" s="14" t="s">
        <v>294</v>
      </c>
      <c r="E616" s="14" t="s">
        <v>7179</v>
      </c>
      <c r="F616" s="14" t="s">
        <v>3711</v>
      </c>
      <c r="G616" s="16"/>
      <c r="H616" s="15" t="s">
        <v>1139</v>
      </c>
      <c r="I616" s="14" t="s">
        <v>7428</v>
      </c>
      <c r="J616" s="15" t="s">
        <v>4288</v>
      </c>
      <c r="K616" s="15" t="s">
        <v>4289</v>
      </c>
      <c r="L616" s="16"/>
      <c r="M616" s="16"/>
      <c r="N616" s="16"/>
      <c r="O616" s="16"/>
      <c r="P616" s="16"/>
      <c r="Q616" s="16"/>
      <c r="R616" s="16"/>
      <c r="S616" s="16"/>
      <c r="T616" s="16"/>
      <c r="U616" s="16"/>
      <c r="V616" s="16"/>
      <c r="W616" s="16"/>
      <c r="X616" s="16"/>
      <c r="Y616" s="16"/>
    </row>
    <row r="617">
      <c r="A617" s="14" t="s">
        <v>3715</v>
      </c>
      <c r="B617" s="14" t="s">
        <v>7183</v>
      </c>
      <c r="C617" s="14" t="s">
        <v>11030</v>
      </c>
      <c r="D617" s="14" t="s">
        <v>303</v>
      </c>
      <c r="E617" s="14" t="s">
        <v>7184</v>
      </c>
      <c r="F617" s="14" t="s">
        <v>3717</v>
      </c>
      <c r="G617" s="16"/>
      <c r="H617" s="15" t="s">
        <v>1161</v>
      </c>
      <c r="I617" s="14" t="s">
        <v>7431</v>
      </c>
      <c r="J617" s="15" t="s">
        <v>4294</v>
      </c>
      <c r="K617" s="15" t="s">
        <v>4295</v>
      </c>
      <c r="L617" s="16"/>
      <c r="M617" s="16"/>
      <c r="N617" s="16"/>
      <c r="O617" s="16"/>
      <c r="P617" s="16"/>
      <c r="Q617" s="16"/>
      <c r="R617" s="16"/>
      <c r="S617" s="16"/>
      <c r="T617" s="16"/>
      <c r="U617" s="16"/>
      <c r="V617" s="16"/>
      <c r="W617" s="16"/>
      <c r="X617" s="16"/>
      <c r="Y617" s="16"/>
    </row>
    <row r="618">
      <c r="A618" s="14" t="s">
        <v>3721</v>
      </c>
      <c r="B618" s="14" t="s">
        <v>7186</v>
      </c>
      <c r="C618" s="14" t="s">
        <v>11033</v>
      </c>
      <c r="D618" s="14" t="s">
        <v>313</v>
      </c>
      <c r="E618" s="14" t="s">
        <v>7184</v>
      </c>
      <c r="F618" s="14" t="s">
        <v>3723</v>
      </c>
      <c r="G618" s="16"/>
      <c r="H618" s="15" t="s">
        <v>1171</v>
      </c>
      <c r="I618" s="14" t="s">
        <v>7434</v>
      </c>
      <c r="J618" s="15" t="s">
        <v>4300</v>
      </c>
      <c r="K618" s="15" t="s">
        <v>4301</v>
      </c>
      <c r="L618" s="16"/>
      <c r="M618" s="16"/>
      <c r="N618" s="16"/>
      <c r="O618" s="16"/>
      <c r="P618" s="16"/>
      <c r="Q618" s="16"/>
      <c r="R618" s="16"/>
      <c r="S618" s="16"/>
      <c r="T618" s="16"/>
      <c r="U618" s="16"/>
      <c r="V618" s="16"/>
      <c r="W618" s="16"/>
      <c r="X618" s="16"/>
      <c r="Y618" s="16"/>
    </row>
    <row r="619">
      <c r="A619" s="14" t="s">
        <v>3727</v>
      </c>
      <c r="B619" s="14" t="s">
        <v>7188</v>
      </c>
      <c r="C619" s="14" t="s">
        <v>11035</v>
      </c>
      <c r="D619" s="14" t="s">
        <v>336</v>
      </c>
      <c r="E619" s="14" t="s">
        <v>7189</v>
      </c>
      <c r="F619" s="14" t="s">
        <v>3729</v>
      </c>
      <c r="G619" s="16"/>
      <c r="H619" s="15" t="s">
        <v>1183</v>
      </c>
      <c r="I619" s="14" t="s">
        <v>7436</v>
      </c>
      <c r="J619" s="15" t="s">
        <v>4306</v>
      </c>
      <c r="K619" s="15" t="s">
        <v>4307</v>
      </c>
      <c r="L619" s="16"/>
      <c r="M619" s="16"/>
      <c r="N619" s="16"/>
      <c r="O619" s="16"/>
      <c r="P619" s="16"/>
      <c r="Q619" s="16"/>
      <c r="R619" s="16"/>
      <c r="S619" s="16"/>
      <c r="T619" s="16"/>
      <c r="U619" s="16"/>
      <c r="V619" s="16"/>
      <c r="W619" s="16"/>
      <c r="X619" s="16"/>
      <c r="Y619" s="16"/>
    </row>
    <row r="620">
      <c r="A620" s="14" t="s">
        <v>3733</v>
      </c>
      <c r="B620" s="14" t="s">
        <v>7191</v>
      </c>
      <c r="C620" s="14" t="s">
        <v>22625</v>
      </c>
      <c r="D620" s="14" t="s">
        <v>344</v>
      </c>
      <c r="E620" s="14" t="s">
        <v>7192</v>
      </c>
      <c r="F620" s="14" t="s">
        <v>3735</v>
      </c>
      <c r="G620" s="16"/>
      <c r="H620" s="15" t="s">
        <v>1190</v>
      </c>
      <c r="I620" s="14" t="s">
        <v>7439</v>
      </c>
      <c r="J620" s="15" t="s">
        <v>1871</v>
      </c>
      <c r="K620" s="15" t="s">
        <v>4311</v>
      </c>
      <c r="L620" s="16"/>
      <c r="M620" s="16"/>
      <c r="N620" s="16"/>
      <c r="O620" s="16"/>
      <c r="P620" s="16"/>
      <c r="Q620" s="16"/>
      <c r="R620" s="16"/>
      <c r="S620" s="16"/>
      <c r="T620" s="16"/>
      <c r="U620" s="16"/>
      <c r="V620" s="16"/>
      <c r="W620" s="16"/>
      <c r="X620" s="16"/>
      <c r="Y620" s="16"/>
    </row>
    <row r="621">
      <c r="A621" s="14" t="s">
        <v>3739</v>
      </c>
      <c r="B621" s="14" t="s">
        <v>7194</v>
      </c>
      <c r="C621" s="14" t="s">
        <v>11041</v>
      </c>
      <c r="D621" s="14" t="s">
        <v>352</v>
      </c>
      <c r="E621" s="14" t="s">
        <v>7195</v>
      </c>
      <c r="F621" s="14" t="s">
        <v>3740</v>
      </c>
      <c r="G621" s="16"/>
      <c r="H621" s="15" t="s">
        <v>1198</v>
      </c>
      <c r="I621" s="14" t="s">
        <v>7441</v>
      </c>
      <c r="J621" s="15" t="s">
        <v>4316</v>
      </c>
      <c r="K621" s="15" t="s">
        <v>4317</v>
      </c>
      <c r="L621" s="16"/>
      <c r="M621" s="16"/>
      <c r="N621" s="16"/>
      <c r="O621" s="16"/>
      <c r="P621" s="16"/>
      <c r="Q621" s="16"/>
      <c r="R621" s="16"/>
      <c r="S621" s="16"/>
      <c r="T621" s="16"/>
      <c r="U621" s="16"/>
      <c r="V621" s="16"/>
      <c r="W621" s="16"/>
      <c r="X621" s="16"/>
      <c r="Y621" s="16"/>
    </row>
    <row r="622">
      <c r="A622" s="14" t="s">
        <v>3743</v>
      </c>
      <c r="B622" s="14" t="s">
        <v>7197</v>
      </c>
      <c r="C622" s="14" t="s">
        <v>22626</v>
      </c>
      <c r="D622" s="14" t="s">
        <v>359</v>
      </c>
      <c r="E622" s="14" t="s">
        <v>7195</v>
      </c>
      <c r="F622" s="14" t="s">
        <v>3745</v>
      </c>
      <c r="G622" s="16"/>
      <c r="H622" s="15" t="s">
        <v>1204</v>
      </c>
      <c r="I622" s="14" t="s">
        <v>7444</v>
      </c>
      <c r="J622" s="15" t="s">
        <v>4322</v>
      </c>
      <c r="K622" s="15" t="s">
        <v>4323</v>
      </c>
      <c r="L622" s="16"/>
      <c r="M622" s="16"/>
      <c r="N622" s="16"/>
      <c r="O622" s="16"/>
      <c r="P622" s="16"/>
      <c r="Q622" s="16"/>
      <c r="R622" s="16"/>
      <c r="S622" s="16"/>
      <c r="T622" s="16"/>
      <c r="U622" s="16"/>
      <c r="V622" s="16"/>
      <c r="W622" s="16"/>
      <c r="X622" s="16"/>
      <c r="Y622" s="16"/>
    </row>
    <row r="623">
      <c r="A623" s="14" t="s">
        <v>3749</v>
      </c>
      <c r="B623" s="14" t="s">
        <v>7199</v>
      </c>
      <c r="C623" s="14" t="s">
        <v>11047</v>
      </c>
      <c r="D623" s="14" t="s">
        <v>367</v>
      </c>
      <c r="E623" s="14" t="s">
        <v>7195</v>
      </c>
      <c r="F623" s="14" t="s">
        <v>3751</v>
      </c>
      <c r="G623" s="16"/>
      <c r="H623" s="15" t="s">
        <v>1212</v>
      </c>
      <c r="I623" s="14" t="s">
        <v>7447</v>
      </c>
      <c r="J623" s="15" t="s">
        <v>4329</v>
      </c>
      <c r="K623" s="15" t="s">
        <v>4330</v>
      </c>
      <c r="L623" s="16"/>
      <c r="M623" s="16"/>
      <c r="N623" s="16"/>
      <c r="O623" s="16"/>
      <c r="P623" s="16"/>
      <c r="Q623" s="16"/>
      <c r="R623" s="16"/>
      <c r="S623" s="16"/>
      <c r="T623" s="16"/>
      <c r="U623" s="16"/>
      <c r="V623" s="16"/>
      <c r="W623" s="16"/>
      <c r="X623" s="16"/>
      <c r="Y623" s="16"/>
    </row>
    <row r="624">
      <c r="A624" s="14" t="s">
        <v>3755</v>
      </c>
      <c r="B624" s="14" t="s">
        <v>7201</v>
      </c>
      <c r="C624" s="14" t="s">
        <v>11050</v>
      </c>
      <c r="D624" s="14" t="s">
        <v>375</v>
      </c>
      <c r="E624" s="14" t="s">
        <v>7202</v>
      </c>
      <c r="F624" s="14" t="s">
        <v>3757</v>
      </c>
      <c r="G624" s="16"/>
      <c r="H624" s="15" t="s">
        <v>1220</v>
      </c>
      <c r="I624" s="14" t="s">
        <v>7450</v>
      </c>
      <c r="J624" s="15" t="s">
        <v>4335</v>
      </c>
      <c r="K624" s="15" t="s">
        <v>4336</v>
      </c>
      <c r="L624" s="16"/>
      <c r="M624" s="16"/>
      <c r="N624" s="16"/>
      <c r="O624" s="16"/>
      <c r="P624" s="16"/>
      <c r="Q624" s="16"/>
      <c r="R624" s="16"/>
      <c r="S624" s="16"/>
      <c r="T624" s="16"/>
      <c r="U624" s="16"/>
      <c r="V624" s="16"/>
      <c r="W624" s="16"/>
      <c r="X624" s="16"/>
      <c r="Y624" s="16"/>
    </row>
    <row r="625">
      <c r="A625" s="14" t="s">
        <v>3761</v>
      </c>
      <c r="B625" s="14" t="s">
        <v>7204</v>
      </c>
      <c r="C625" s="14" t="s">
        <v>11053</v>
      </c>
      <c r="D625" s="14" t="s">
        <v>375</v>
      </c>
      <c r="E625" s="14" t="s">
        <v>7202</v>
      </c>
      <c r="F625" s="14" t="s">
        <v>3757</v>
      </c>
      <c r="G625" s="16"/>
      <c r="H625" s="15" t="s">
        <v>1228</v>
      </c>
      <c r="I625" s="14" t="s">
        <v>7452</v>
      </c>
      <c r="J625" s="15" t="s">
        <v>4341</v>
      </c>
      <c r="K625" s="15" t="s">
        <v>4342</v>
      </c>
      <c r="L625" s="16"/>
      <c r="M625" s="16"/>
      <c r="N625" s="16"/>
      <c r="O625" s="16"/>
      <c r="P625" s="16"/>
      <c r="Q625" s="16"/>
      <c r="R625" s="16"/>
      <c r="S625" s="16"/>
      <c r="T625" s="16"/>
      <c r="U625" s="16"/>
      <c r="V625" s="16"/>
      <c r="W625" s="16"/>
      <c r="X625" s="16"/>
      <c r="Y625" s="16"/>
    </row>
    <row r="626">
      <c r="A626" s="14" t="s">
        <v>3764</v>
      </c>
      <c r="B626" s="14" t="s">
        <v>7206</v>
      </c>
      <c r="C626" s="14" t="s">
        <v>22627</v>
      </c>
      <c r="D626" s="14" t="s">
        <v>383</v>
      </c>
      <c r="E626" s="14" t="s">
        <v>7207</v>
      </c>
      <c r="F626" s="14" t="s">
        <v>3766</v>
      </c>
      <c r="G626" s="16"/>
      <c r="H626" s="15" t="s">
        <v>1236</v>
      </c>
      <c r="I626" s="14" t="s">
        <v>7455</v>
      </c>
      <c r="J626" s="15" t="s">
        <v>4347</v>
      </c>
      <c r="K626" s="15" t="s">
        <v>4348</v>
      </c>
      <c r="L626" s="16"/>
      <c r="M626" s="16"/>
      <c r="N626" s="16"/>
      <c r="O626" s="16"/>
      <c r="P626" s="16"/>
      <c r="Q626" s="16"/>
      <c r="R626" s="16"/>
      <c r="S626" s="16"/>
      <c r="T626" s="16"/>
      <c r="U626" s="16"/>
      <c r="V626" s="16"/>
      <c r="W626" s="16"/>
      <c r="X626" s="16"/>
      <c r="Y626" s="16"/>
    </row>
    <row r="627">
      <c r="A627" s="14" t="s">
        <v>3770</v>
      </c>
      <c r="B627" s="14" t="s">
        <v>7209</v>
      </c>
      <c r="C627" s="14" t="s">
        <v>11059</v>
      </c>
      <c r="D627" s="14" t="s">
        <v>391</v>
      </c>
      <c r="E627" s="14" t="s">
        <v>7210</v>
      </c>
      <c r="F627" s="14" t="s">
        <v>3772</v>
      </c>
      <c r="G627" s="16"/>
      <c r="H627" s="15" t="s">
        <v>1244</v>
      </c>
      <c r="I627" s="14" t="s">
        <v>7457</v>
      </c>
      <c r="J627" s="15" t="s">
        <v>4353</v>
      </c>
      <c r="K627" s="15" t="s">
        <v>4354</v>
      </c>
      <c r="L627" s="16"/>
      <c r="M627" s="16"/>
      <c r="N627" s="16"/>
      <c r="O627" s="16"/>
      <c r="P627" s="16"/>
      <c r="Q627" s="16"/>
      <c r="R627" s="16"/>
      <c r="S627" s="16"/>
      <c r="T627" s="16"/>
      <c r="U627" s="16"/>
      <c r="V627" s="16"/>
      <c r="W627" s="16"/>
      <c r="X627" s="16"/>
      <c r="Y627" s="16"/>
    </row>
    <row r="628">
      <c r="A628" s="14" t="s">
        <v>3776</v>
      </c>
      <c r="B628" s="14" t="s">
        <v>7212</v>
      </c>
      <c r="C628" s="14" t="s">
        <v>11062</v>
      </c>
      <c r="D628" s="14" t="s">
        <v>400</v>
      </c>
      <c r="E628" s="14" t="s">
        <v>7210</v>
      </c>
      <c r="F628" s="14" t="s">
        <v>3778</v>
      </c>
      <c r="G628" s="16"/>
      <c r="H628" s="15" t="s">
        <v>1252</v>
      </c>
      <c r="I628" s="14" t="s">
        <v>7459</v>
      </c>
      <c r="J628" s="15" t="s">
        <v>4359</v>
      </c>
      <c r="K628" s="15" t="s">
        <v>4360</v>
      </c>
      <c r="L628" s="16"/>
      <c r="M628" s="16"/>
      <c r="N628" s="16"/>
      <c r="O628" s="16"/>
      <c r="P628" s="16"/>
      <c r="Q628" s="16"/>
      <c r="R628" s="16"/>
      <c r="S628" s="16"/>
      <c r="T628" s="16"/>
      <c r="U628" s="16"/>
      <c r="V628" s="16"/>
      <c r="W628" s="16"/>
      <c r="X628" s="16"/>
      <c r="Y628" s="16"/>
    </row>
    <row r="629">
      <c r="A629" s="14" t="s">
        <v>3782</v>
      </c>
      <c r="B629" s="14" t="s">
        <v>7214</v>
      </c>
      <c r="C629" s="14" t="s">
        <v>10099</v>
      </c>
      <c r="D629" s="14" t="s">
        <v>408</v>
      </c>
      <c r="E629" s="14" t="s">
        <v>7215</v>
      </c>
      <c r="F629" s="14" t="s">
        <v>3783</v>
      </c>
      <c r="G629" s="16"/>
      <c r="H629" s="15" t="s">
        <v>1262</v>
      </c>
      <c r="I629" s="14" t="s">
        <v>7462</v>
      </c>
      <c r="J629" s="15" t="s">
        <v>4365</v>
      </c>
      <c r="K629" s="15" t="s">
        <v>4366</v>
      </c>
      <c r="L629" s="16"/>
      <c r="M629" s="16"/>
      <c r="N629" s="16"/>
      <c r="O629" s="16"/>
      <c r="P629" s="16"/>
      <c r="Q629" s="16"/>
      <c r="R629" s="16"/>
      <c r="S629" s="16"/>
      <c r="T629" s="16"/>
      <c r="U629" s="16"/>
      <c r="V629" s="16"/>
      <c r="W629" s="16"/>
      <c r="X629" s="16"/>
      <c r="Y629" s="16"/>
    </row>
    <row r="630">
      <c r="A630" s="14" t="s">
        <v>3786</v>
      </c>
      <c r="B630" s="14" t="s">
        <v>7217</v>
      </c>
      <c r="C630" s="14" t="s">
        <v>11067</v>
      </c>
      <c r="D630" s="14" t="s">
        <v>416</v>
      </c>
      <c r="E630" s="14" t="s">
        <v>7215</v>
      </c>
      <c r="F630" s="14" t="s">
        <v>3788</v>
      </c>
      <c r="G630" s="16"/>
      <c r="H630" s="15" t="s">
        <v>1269</v>
      </c>
      <c r="I630" s="14" t="s">
        <v>7465</v>
      </c>
      <c r="J630" s="15" t="s">
        <v>4371</v>
      </c>
      <c r="K630" s="15" t="s">
        <v>4372</v>
      </c>
      <c r="L630" s="16"/>
      <c r="M630" s="16"/>
      <c r="N630" s="16"/>
      <c r="O630" s="16"/>
      <c r="P630" s="16"/>
      <c r="Q630" s="16"/>
      <c r="R630" s="16"/>
      <c r="S630" s="16"/>
      <c r="T630" s="16"/>
      <c r="U630" s="16"/>
      <c r="V630" s="16"/>
      <c r="W630" s="16"/>
      <c r="X630" s="16"/>
      <c r="Y630" s="16"/>
    </row>
    <row r="631">
      <c r="A631" s="14" t="s">
        <v>3792</v>
      </c>
      <c r="B631" s="14" t="s">
        <v>7219</v>
      </c>
      <c r="C631" s="14" t="s">
        <v>11070</v>
      </c>
      <c r="D631" s="14" t="s">
        <v>424</v>
      </c>
      <c r="E631" s="14" t="s">
        <v>7220</v>
      </c>
      <c r="F631" s="14" t="s">
        <v>3794</v>
      </c>
      <c r="G631" s="16"/>
      <c r="H631" s="15" t="s">
        <v>1285</v>
      </c>
      <c r="I631" s="14" t="s">
        <v>7468</v>
      </c>
      <c r="J631" s="15" t="s">
        <v>4377</v>
      </c>
      <c r="K631" s="15" t="s">
        <v>4378</v>
      </c>
      <c r="L631" s="16"/>
      <c r="M631" s="16"/>
      <c r="N631" s="16"/>
      <c r="O631" s="16"/>
      <c r="P631" s="16"/>
      <c r="Q631" s="16"/>
      <c r="R631" s="16"/>
      <c r="S631" s="16"/>
      <c r="T631" s="16"/>
      <c r="U631" s="16"/>
      <c r="V631" s="16"/>
      <c r="W631" s="16"/>
      <c r="X631" s="16"/>
      <c r="Y631" s="16"/>
    </row>
    <row r="632">
      <c r="A632" s="14" t="s">
        <v>3798</v>
      </c>
      <c r="B632" s="14" t="s">
        <v>7222</v>
      </c>
      <c r="C632" s="14" t="s">
        <v>11073</v>
      </c>
      <c r="D632" s="14" t="s">
        <v>432</v>
      </c>
      <c r="E632" s="14" t="s">
        <v>7223</v>
      </c>
      <c r="F632" s="14" t="s">
        <v>3800</v>
      </c>
      <c r="G632" s="16"/>
      <c r="H632" s="15" t="s">
        <v>1291</v>
      </c>
      <c r="I632" s="14" t="s">
        <v>7471</v>
      </c>
      <c r="J632" s="15" t="s">
        <v>4383</v>
      </c>
      <c r="K632" s="15" t="s">
        <v>4384</v>
      </c>
      <c r="L632" s="16"/>
      <c r="M632" s="16"/>
      <c r="N632" s="16"/>
      <c r="O632" s="16"/>
      <c r="P632" s="16"/>
      <c r="Q632" s="16"/>
      <c r="R632" s="16"/>
      <c r="S632" s="16"/>
      <c r="T632" s="16"/>
      <c r="U632" s="16"/>
      <c r="V632" s="16"/>
      <c r="W632" s="16"/>
      <c r="X632" s="16"/>
      <c r="Y632" s="16"/>
    </row>
    <row r="633">
      <c r="A633" s="14" t="s">
        <v>3804</v>
      </c>
      <c r="B633" s="14" t="s">
        <v>7225</v>
      </c>
      <c r="C633" s="14" t="s">
        <v>11076</v>
      </c>
      <c r="D633" s="14" t="s">
        <v>440</v>
      </c>
      <c r="E633" s="14" t="s">
        <v>7226</v>
      </c>
      <c r="F633" s="14" t="s">
        <v>3806</v>
      </c>
      <c r="G633" s="16"/>
      <c r="H633" s="15" t="s">
        <v>2247</v>
      </c>
      <c r="I633" s="14" t="s">
        <v>7473</v>
      </c>
      <c r="J633" s="15" t="s">
        <v>4389</v>
      </c>
      <c r="K633" s="15" t="s">
        <v>4390</v>
      </c>
      <c r="L633" s="16"/>
      <c r="M633" s="16"/>
      <c r="N633" s="16"/>
      <c r="O633" s="16"/>
      <c r="P633" s="16"/>
      <c r="Q633" s="16"/>
      <c r="R633" s="16"/>
      <c r="S633" s="16"/>
      <c r="T633" s="16"/>
      <c r="U633" s="16"/>
      <c r="V633" s="16"/>
      <c r="W633" s="16"/>
      <c r="X633" s="16"/>
      <c r="Y633" s="16"/>
    </row>
    <row r="634">
      <c r="A634" s="14" t="s">
        <v>3810</v>
      </c>
      <c r="B634" s="14" t="s">
        <v>7228</v>
      </c>
      <c r="C634" s="14" t="s">
        <v>11079</v>
      </c>
      <c r="D634" s="14" t="s">
        <v>448</v>
      </c>
      <c r="E634" s="14" t="s">
        <v>7226</v>
      </c>
      <c r="F634" s="14" t="s">
        <v>3812</v>
      </c>
      <c r="G634" s="16"/>
      <c r="H634" s="15" t="s">
        <v>2254</v>
      </c>
      <c r="I634" s="14" t="s">
        <v>7476</v>
      </c>
      <c r="J634" s="15" t="s">
        <v>4394</v>
      </c>
      <c r="K634" s="15" t="s">
        <v>4395</v>
      </c>
      <c r="L634" s="16"/>
      <c r="M634" s="16"/>
      <c r="N634" s="16"/>
      <c r="O634" s="16"/>
      <c r="P634" s="16"/>
      <c r="Q634" s="16"/>
      <c r="R634" s="16"/>
      <c r="S634" s="16"/>
      <c r="T634" s="16"/>
      <c r="U634" s="16"/>
      <c r="V634" s="16"/>
      <c r="W634" s="16"/>
      <c r="X634" s="16"/>
      <c r="Y634" s="16"/>
    </row>
    <row r="635">
      <c r="A635" s="14" t="s">
        <v>3816</v>
      </c>
      <c r="B635" s="14" t="s">
        <v>7230</v>
      </c>
      <c r="C635" s="14" t="s">
        <v>11082</v>
      </c>
      <c r="D635" s="14" t="s">
        <v>456</v>
      </c>
      <c r="E635" s="14" t="s">
        <v>7226</v>
      </c>
      <c r="F635" s="14" t="s">
        <v>3818</v>
      </c>
      <c r="G635" s="16"/>
      <c r="H635" s="15" t="s">
        <v>2261</v>
      </c>
      <c r="I635" s="14" t="s">
        <v>7478</v>
      </c>
      <c r="J635" s="15" t="s">
        <v>4399</v>
      </c>
      <c r="K635" s="15" t="s">
        <v>4400</v>
      </c>
      <c r="L635" s="16"/>
      <c r="M635" s="16"/>
      <c r="N635" s="16"/>
      <c r="O635" s="16"/>
      <c r="P635" s="16"/>
      <c r="Q635" s="16"/>
      <c r="R635" s="16"/>
      <c r="S635" s="16"/>
      <c r="T635" s="16"/>
      <c r="U635" s="16"/>
      <c r="V635" s="16"/>
      <c r="W635" s="16"/>
      <c r="X635" s="16"/>
      <c r="Y635" s="16"/>
    </row>
    <row r="636">
      <c r="A636" s="14" t="s">
        <v>3822</v>
      </c>
      <c r="B636" s="14" t="s">
        <v>7232</v>
      </c>
      <c r="C636" s="14" t="s">
        <v>11085</v>
      </c>
      <c r="D636" s="14" t="s">
        <v>464</v>
      </c>
      <c r="E636" s="14" t="s">
        <v>7233</v>
      </c>
      <c r="F636" s="14" t="s">
        <v>3824</v>
      </c>
      <c r="G636" s="16"/>
      <c r="H636" s="15" t="s">
        <v>2268</v>
      </c>
      <c r="I636" s="14" t="s">
        <v>7481</v>
      </c>
      <c r="J636" s="15" t="s">
        <v>4409</v>
      </c>
      <c r="K636" s="15" t="s">
        <v>4410</v>
      </c>
      <c r="L636" s="16"/>
      <c r="M636" s="16"/>
      <c r="N636" s="16"/>
      <c r="O636" s="16"/>
      <c r="P636" s="16"/>
      <c r="Q636" s="16"/>
      <c r="R636" s="16"/>
      <c r="S636" s="16"/>
      <c r="T636" s="16"/>
      <c r="U636" s="16"/>
      <c r="V636" s="16"/>
      <c r="W636" s="16"/>
      <c r="X636" s="16"/>
      <c r="Y636" s="16"/>
    </row>
    <row r="637">
      <c r="A637" s="14" t="s">
        <v>3828</v>
      </c>
      <c r="B637" s="14" t="s">
        <v>7235</v>
      </c>
      <c r="C637" s="14" t="s">
        <v>11088</v>
      </c>
      <c r="D637" s="14" t="s">
        <v>472</v>
      </c>
      <c r="E637" s="14" t="s">
        <v>7236</v>
      </c>
      <c r="F637" s="14" t="s">
        <v>3830</v>
      </c>
      <c r="G637" s="16"/>
      <c r="H637" s="15" t="s">
        <v>2274</v>
      </c>
      <c r="I637" s="14" t="s">
        <v>7483</v>
      </c>
      <c r="J637" s="15" t="s">
        <v>4415</v>
      </c>
      <c r="K637" s="15" t="s">
        <v>4416</v>
      </c>
      <c r="L637" s="16"/>
      <c r="M637" s="16"/>
      <c r="N637" s="16"/>
      <c r="O637" s="16"/>
      <c r="P637" s="16"/>
      <c r="Q637" s="16"/>
      <c r="R637" s="16"/>
      <c r="S637" s="16"/>
      <c r="T637" s="16"/>
      <c r="U637" s="16"/>
      <c r="V637" s="16"/>
      <c r="W637" s="16"/>
      <c r="X637" s="16"/>
      <c r="Y637" s="16"/>
    </row>
    <row r="638">
      <c r="A638" s="14" t="s">
        <v>3834</v>
      </c>
      <c r="B638" s="14" t="s">
        <v>7238</v>
      </c>
      <c r="C638" s="14" t="s">
        <v>11091</v>
      </c>
      <c r="D638" s="14" t="s">
        <v>481</v>
      </c>
      <c r="E638" s="14" t="s">
        <v>7239</v>
      </c>
      <c r="F638" s="14" t="s">
        <v>3836</v>
      </c>
      <c r="G638" s="16"/>
      <c r="H638" s="15" t="s">
        <v>2281</v>
      </c>
      <c r="I638" s="14" t="s">
        <v>7486</v>
      </c>
      <c r="J638" s="15" t="s">
        <v>4421</v>
      </c>
      <c r="K638" s="15" t="s">
        <v>4422</v>
      </c>
      <c r="L638" s="16"/>
      <c r="M638" s="16"/>
      <c r="N638" s="16"/>
      <c r="O638" s="16"/>
      <c r="P638" s="16"/>
      <c r="Q638" s="16"/>
      <c r="R638" s="16"/>
      <c r="S638" s="16"/>
      <c r="T638" s="16"/>
      <c r="U638" s="16"/>
      <c r="V638" s="16"/>
      <c r="W638" s="16"/>
      <c r="X638" s="16"/>
      <c r="Y638" s="16"/>
    </row>
    <row r="639">
      <c r="A639" s="14" t="s">
        <v>3840</v>
      </c>
      <c r="B639" s="14" t="s">
        <v>7241</v>
      </c>
      <c r="C639" s="14" t="s">
        <v>22628</v>
      </c>
      <c r="D639" s="14" t="s">
        <v>489</v>
      </c>
      <c r="E639" s="14" t="s">
        <v>7242</v>
      </c>
      <c r="F639" s="14" t="s">
        <v>3842</v>
      </c>
      <c r="G639" s="16"/>
      <c r="H639" s="15" t="s">
        <v>2290</v>
      </c>
      <c r="I639" s="14" t="s">
        <v>7489</v>
      </c>
      <c r="J639" s="15" t="s">
        <v>4427</v>
      </c>
      <c r="K639" s="15" t="s">
        <v>4428</v>
      </c>
      <c r="L639" s="16"/>
      <c r="M639" s="16"/>
      <c r="N639" s="16"/>
      <c r="O639" s="16"/>
      <c r="P639" s="16"/>
      <c r="Q639" s="16"/>
      <c r="R639" s="16"/>
      <c r="S639" s="16"/>
      <c r="T639" s="16"/>
      <c r="U639" s="16"/>
      <c r="V639" s="16"/>
      <c r="W639" s="16"/>
      <c r="X639" s="16"/>
      <c r="Y639" s="16"/>
    </row>
    <row r="640">
      <c r="A640" s="14" t="s">
        <v>3846</v>
      </c>
      <c r="B640" s="14" t="s">
        <v>7244</v>
      </c>
      <c r="C640" s="14" t="s">
        <v>11097</v>
      </c>
      <c r="D640" s="14" t="s">
        <v>497</v>
      </c>
      <c r="E640" s="14" t="s">
        <v>7245</v>
      </c>
      <c r="F640" s="14" t="s">
        <v>3848</v>
      </c>
      <c r="G640" s="16"/>
      <c r="H640" s="15" t="s">
        <v>2297</v>
      </c>
      <c r="I640" s="14" t="s">
        <v>7492</v>
      </c>
      <c r="J640" s="15" t="s">
        <v>4435</v>
      </c>
      <c r="K640" s="15" t="s">
        <v>4436</v>
      </c>
      <c r="L640" s="16"/>
      <c r="M640" s="16"/>
      <c r="N640" s="16"/>
      <c r="O640" s="16"/>
      <c r="P640" s="16"/>
      <c r="Q640" s="16"/>
      <c r="R640" s="16"/>
      <c r="S640" s="16"/>
      <c r="T640" s="16"/>
      <c r="U640" s="16"/>
      <c r="V640" s="16"/>
      <c r="W640" s="16"/>
      <c r="X640" s="16"/>
      <c r="Y640" s="16"/>
    </row>
    <row r="641">
      <c r="A641" s="14" t="s">
        <v>3852</v>
      </c>
      <c r="B641" s="14" t="s">
        <v>7247</v>
      </c>
      <c r="C641" s="14" t="s">
        <v>11100</v>
      </c>
      <c r="D641" s="14" t="s">
        <v>505</v>
      </c>
      <c r="E641" s="14" t="s">
        <v>7245</v>
      </c>
      <c r="F641" s="14" t="s">
        <v>3854</v>
      </c>
      <c r="G641" s="16"/>
      <c r="H641" s="15" t="s">
        <v>2305</v>
      </c>
      <c r="I641" s="14" t="s">
        <v>7495</v>
      </c>
      <c r="J641" s="15" t="s">
        <v>4441</v>
      </c>
      <c r="K641" s="15" t="s">
        <v>4442</v>
      </c>
      <c r="L641" s="16"/>
      <c r="M641" s="16"/>
      <c r="N641" s="16"/>
      <c r="O641" s="16"/>
      <c r="P641" s="16"/>
      <c r="Q641" s="16"/>
      <c r="R641" s="16"/>
      <c r="S641" s="16"/>
      <c r="T641" s="16"/>
      <c r="U641" s="16"/>
      <c r="V641" s="16"/>
      <c r="W641" s="16"/>
      <c r="X641" s="16"/>
      <c r="Y641" s="16"/>
    </row>
    <row r="642">
      <c r="A642" s="14" t="s">
        <v>3858</v>
      </c>
      <c r="B642" s="14" t="s">
        <v>7249</v>
      </c>
      <c r="C642" s="14" t="s">
        <v>11103</v>
      </c>
      <c r="D642" s="14" t="s">
        <v>513</v>
      </c>
      <c r="E642" s="14" t="s">
        <v>7250</v>
      </c>
      <c r="F642" s="14" t="s">
        <v>3860</v>
      </c>
      <c r="G642" s="16"/>
      <c r="H642" s="15" t="s">
        <v>2313</v>
      </c>
      <c r="I642" s="14" t="s">
        <v>7498</v>
      </c>
      <c r="J642" s="15" t="s">
        <v>4447</v>
      </c>
      <c r="K642" s="15" t="s">
        <v>4448</v>
      </c>
      <c r="L642" s="16"/>
      <c r="M642" s="16"/>
      <c r="N642" s="16"/>
      <c r="O642" s="16"/>
      <c r="P642" s="16"/>
      <c r="Q642" s="16"/>
      <c r="R642" s="16"/>
      <c r="S642" s="16"/>
      <c r="T642" s="16"/>
      <c r="U642" s="16"/>
      <c r="V642" s="16"/>
      <c r="W642" s="16"/>
      <c r="X642" s="16"/>
      <c r="Y642" s="16"/>
    </row>
    <row r="643">
      <c r="A643" s="14" t="s">
        <v>3864</v>
      </c>
      <c r="B643" s="14" t="s">
        <v>7252</v>
      </c>
      <c r="C643" s="14" t="s">
        <v>11106</v>
      </c>
      <c r="D643" s="14" t="s">
        <v>520</v>
      </c>
      <c r="E643" s="14" t="s">
        <v>7250</v>
      </c>
      <c r="F643" s="14" t="s">
        <v>3866</v>
      </c>
      <c r="G643" s="16"/>
      <c r="H643" s="15" t="s">
        <v>2321</v>
      </c>
      <c r="I643" s="14" t="s">
        <v>7501</v>
      </c>
      <c r="J643" s="15" t="s">
        <v>4453</v>
      </c>
      <c r="K643" s="15" t="s">
        <v>4454</v>
      </c>
      <c r="L643" s="16"/>
      <c r="M643" s="16"/>
      <c r="N643" s="16"/>
      <c r="O643" s="16"/>
      <c r="P643" s="16"/>
      <c r="Q643" s="16"/>
      <c r="R643" s="16"/>
      <c r="S643" s="16"/>
      <c r="T643" s="16"/>
      <c r="U643" s="16"/>
      <c r="V643" s="16"/>
      <c r="W643" s="16"/>
      <c r="X643" s="16"/>
      <c r="Y643" s="16"/>
    </row>
    <row r="644">
      <c r="A644" s="14" t="s">
        <v>3870</v>
      </c>
      <c r="B644" s="14" t="s">
        <v>7254</v>
      </c>
      <c r="C644" s="14" t="s">
        <v>11109</v>
      </c>
      <c r="D644" s="14" t="s">
        <v>528</v>
      </c>
      <c r="E644" s="14" t="s">
        <v>7255</v>
      </c>
      <c r="F644" s="14" t="s">
        <v>3872</v>
      </c>
      <c r="G644" s="16"/>
      <c r="H644" s="15" t="s">
        <v>2329</v>
      </c>
      <c r="I644" s="14" t="s">
        <v>7504</v>
      </c>
      <c r="J644" s="15" t="s">
        <v>4457</v>
      </c>
      <c r="K644" s="15" t="s">
        <v>4458</v>
      </c>
      <c r="L644" s="16"/>
      <c r="M644" s="16"/>
      <c r="N644" s="16"/>
      <c r="O644" s="16"/>
      <c r="P644" s="16"/>
      <c r="Q644" s="16"/>
      <c r="R644" s="16"/>
      <c r="S644" s="16"/>
      <c r="T644" s="16"/>
      <c r="U644" s="16"/>
      <c r="V644" s="16"/>
      <c r="W644" s="16"/>
      <c r="X644" s="16"/>
      <c r="Y644" s="16"/>
    </row>
    <row r="645">
      <c r="A645" s="14" t="s">
        <v>3876</v>
      </c>
      <c r="B645" s="14" t="s">
        <v>7257</v>
      </c>
      <c r="C645" s="14" t="s">
        <v>11112</v>
      </c>
      <c r="D645" s="14" t="s">
        <v>535</v>
      </c>
      <c r="E645" s="14" t="s">
        <v>7255</v>
      </c>
      <c r="F645" s="14" t="s">
        <v>3878</v>
      </c>
      <c r="G645" s="16"/>
      <c r="H645" s="15" t="s">
        <v>2337</v>
      </c>
      <c r="I645" s="14" t="s">
        <v>7507</v>
      </c>
      <c r="J645" s="15" t="s">
        <v>4473</v>
      </c>
      <c r="K645" s="15" t="s">
        <v>4474</v>
      </c>
      <c r="L645" s="16"/>
      <c r="M645" s="16"/>
      <c r="N645" s="16"/>
      <c r="O645" s="16"/>
      <c r="P645" s="16"/>
      <c r="Q645" s="16"/>
      <c r="R645" s="16"/>
      <c r="S645" s="16"/>
      <c r="T645" s="16"/>
      <c r="U645" s="16"/>
      <c r="V645" s="16"/>
      <c r="W645" s="16"/>
      <c r="X645" s="16"/>
      <c r="Y645" s="16"/>
    </row>
    <row r="646">
      <c r="A646" s="14" t="s">
        <v>3882</v>
      </c>
      <c r="B646" s="14" t="s">
        <v>7259</v>
      </c>
      <c r="C646" s="14" t="s">
        <v>11115</v>
      </c>
      <c r="D646" s="14" t="s">
        <v>543</v>
      </c>
      <c r="E646" s="14" t="s">
        <v>7260</v>
      </c>
      <c r="F646" s="14" t="s">
        <v>3884</v>
      </c>
      <c r="G646" s="16"/>
      <c r="H646" s="15" t="s">
        <v>2345</v>
      </c>
      <c r="I646" s="14" t="s">
        <v>7509</v>
      </c>
      <c r="J646" s="15" t="s">
        <v>4478</v>
      </c>
      <c r="K646" s="15" t="s">
        <v>4479</v>
      </c>
      <c r="L646" s="16"/>
      <c r="M646" s="16"/>
      <c r="N646" s="16"/>
      <c r="O646" s="16"/>
      <c r="P646" s="16"/>
      <c r="Q646" s="16"/>
      <c r="R646" s="16"/>
      <c r="S646" s="16"/>
      <c r="T646" s="16"/>
      <c r="U646" s="16"/>
      <c r="V646" s="16"/>
      <c r="W646" s="16"/>
      <c r="X646" s="16"/>
      <c r="Y646" s="16"/>
    </row>
    <row r="647">
      <c r="A647" s="14" t="s">
        <v>3888</v>
      </c>
      <c r="B647" s="14" t="s">
        <v>7262</v>
      </c>
      <c r="C647" s="14" t="s">
        <v>11118</v>
      </c>
      <c r="D647" s="14" t="s">
        <v>551</v>
      </c>
      <c r="E647" s="14" t="s">
        <v>7260</v>
      </c>
      <c r="F647" s="14" t="s">
        <v>3890</v>
      </c>
      <c r="G647" s="16"/>
      <c r="H647" s="15" t="s">
        <v>2353</v>
      </c>
      <c r="I647" s="14" t="s">
        <v>7512</v>
      </c>
      <c r="J647" s="15" t="s">
        <v>4483</v>
      </c>
      <c r="K647" s="15" t="s">
        <v>4484</v>
      </c>
      <c r="L647" s="16"/>
      <c r="M647" s="16"/>
      <c r="N647" s="16"/>
      <c r="O647" s="16"/>
      <c r="P647" s="16"/>
      <c r="Q647" s="16"/>
      <c r="R647" s="16"/>
      <c r="S647" s="16"/>
      <c r="T647" s="16"/>
      <c r="U647" s="16"/>
      <c r="V647" s="16"/>
      <c r="W647" s="16"/>
      <c r="X647" s="16"/>
      <c r="Y647" s="16"/>
    </row>
    <row r="648">
      <c r="A648" s="14" t="s">
        <v>3894</v>
      </c>
      <c r="B648" s="14" t="s">
        <v>7264</v>
      </c>
      <c r="C648" s="14" t="s">
        <v>11121</v>
      </c>
      <c r="D648" s="14" t="s">
        <v>561</v>
      </c>
      <c r="E648" s="14" t="s">
        <v>7265</v>
      </c>
      <c r="F648" s="14" t="s">
        <v>3896</v>
      </c>
      <c r="G648" s="16"/>
      <c r="H648" s="15" t="s">
        <v>2361</v>
      </c>
      <c r="I648" s="14" t="s">
        <v>7520</v>
      </c>
      <c r="J648" s="15" t="s">
        <v>4488</v>
      </c>
      <c r="K648" s="15" t="s">
        <v>4489</v>
      </c>
      <c r="L648" s="16"/>
      <c r="M648" s="16"/>
      <c r="N648" s="16"/>
      <c r="O648" s="16"/>
      <c r="P648" s="16"/>
      <c r="Q648" s="16"/>
      <c r="R648" s="16"/>
      <c r="S648" s="16"/>
      <c r="T648" s="16"/>
      <c r="U648" s="16"/>
      <c r="V648" s="16"/>
      <c r="W648" s="16"/>
      <c r="X648" s="16"/>
      <c r="Y648" s="16"/>
    </row>
    <row r="649">
      <c r="A649" s="14" t="s">
        <v>3900</v>
      </c>
      <c r="B649" s="14" t="s">
        <v>7267</v>
      </c>
      <c r="C649" s="14" t="s">
        <v>11124</v>
      </c>
      <c r="D649" s="14" t="s">
        <v>569</v>
      </c>
      <c r="E649" s="14" t="s">
        <v>7268</v>
      </c>
      <c r="F649" s="14" t="s">
        <v>3902</v>
      </c>
      <c r="G649" s="16"/>
      <c r="H649" s="15" t="s">
        <v>2371</v>
      </c>
      <c r="I649" s="14" t="s">
        <v>7523</v>
      </c>
      <c r="J649" s="15" t="s">
        <v>4494</v>
      </c>
      <c r="K649" s="15" t="s">
        <v>4495</v>
      </c>
      <c r="L649" s="16"/>
      <c r="M649" s="16"/>
      <c r="N649" s="16"/>
      <c r="O649" s="16"/>
      <c r="P649" s="16"/>
      <c r="Q649" s="16"/>
      <c r="R649" s="16"/>
      <c r="S649" s="16"/>
      <c r="T649" s="16"/>
      <c r="U649" s="16"/>
      <c r="V649" s="16"/>
      <c r="W649" s="16"/>
      <c r="X649" s="16"/>
      <c r="Y649" s="16"/>
    </row>
    <row r="650">
      <c r="A650" s="14" t="s">
        <v>3906</v>
      </c>
      <c r="B650" s="14" t="s">
        <v>7270</v>
      </c>
      <c r="C650" s="14" t="s">
        <v>11127</v>
      </c>
      <c r="D650" s="14" t="s">
        <v>577</v>
      </c>
      <c r="E650" s="14" t="s">
        <v>7271</v>
      </c>
      <c r="F650" s="14" t="s">
        <v>3908</v>
      </c>
      <c r="G650" s="16"/>
      <c r="H650" s="15" t="s">
        <v>2378</v>
      </c>
      <c r="I650" s="14" t="s">
        <v>7525</v>
      </c>
      <c r="J650" s="15" t="s">
        <v>4500</v>
      </c>
      <c r="K650" s="15" t="s">
        <v>4501</v>
      </c>
      <c r="L650" s="16"/>
      <c r="M650" s="16"/>
      <c r="N650" s="16"/>
      <c r="O650" s="16"/>
      <c r="P650" s="16"/>
      <c r="Q650" s="16"/>
      <c r="R650" s="16"/>
      <c r="S650" s="16"/>
      <c r="T650" s="16"/>
      <c r="U650" s="16"/>
      <c r="V650" s="16"/>
      <c r="W650" s="16"/>
      <c r="X650" s="16"/>
      <c r="Y650" s="16"/>
    </row>
    <row r="651">
      <c r="A651" s="14" t="s">
        <v>3912</v>
      </c>
      <c r="B651" s="14" t="s">
        <v>7273</v>
      </c>
      <c r="C651" s="14" t="s">
        <v>11130</v>
      </c>
      <c r="D651" s="14" t="s">
        <v>587</v>
      </c>
      <c r="E651" s="14" t="s">
        <v>7271</v>
      </c>
      <c r="F651" s="14" t="s">
        <v>3914</v>
      </c>
      <c r="G651" s="16"/>
      <c r="H651" s="15" t="s">
        <v>2386</v>
      </c>
      <c r="I651" s="14" t="s">
        <v>7528</v>
      </c>
      <c r="J651" s="15" t="s">
        <v>4506</v>
      </c>
      <c r="K651" s="15" t="s">
        <v>4507</v>
      </c>
      <c r="L651" s="16"/>
      <c r="M651" s="16"/>
      <c r="N651" s="16"/>
      <c r="O651" s="16"/>
      <c r="P651" s="16"/>
      <c r="Q651" s="16"/>
      <c r="R651" s="16"/>
      <c r="S651" s="16"/>
      <c r="T651" s="16"/>
      <c r="U651" s="16"/>
      <c r="V651" s="16"/>
      <c r="W651" s="16"/>
      <c r="X651" s="16"/>
      <c r="Y651" s="16"/>
    </row>
    <row r="652">
      <c r="A652" s="14" t="s">
        <v>3918</v>
      </c>
      <c r="B652" s="14" t="s">
        <v>7275</v>
      </c>
      <c r="C652" s="14" t="s">
        <v>11133</v>
      </c>
      <c r="D652" s="14" t="s">
        <v>595</v>
      </c>
      <c r="E652" s="14" t="s">
        <v>7271</v>
      </c>
      <c r="F652" s="14" t="s">
        <v>3920</v>
      </c>
      <c r="G652" s="16"/>
      <c r="H652" s="15" t="s">
        <v>2394</v>
      </c>
      <c r="I652" s="14" t="s">
        <v>7530</v>
      </c>
      <c r="J652" s="15" t="s">
        <v>4512</v>
      </c>
      <c r="K652" s="15" t="s">
        <v>4513</v>
      </c>
      <c r="L652" s="16"/>
      <c r="M652" s="16"/>
      <c r="N652" s="16"/>
      <c r="O652" s="16"/>
      <c r="P652" s="16"/>
      <c r="Q652" s="16"/>
      <c r="R652" s="16"/>
      <c r="S652" s="16"/>
      <c r="T652" s="16"/>
      <c r="U652" s="16"/>
      <c r="V652" s="16"/>
      <c r="W652" s="16"/>
      <c r="X652" s="16"/>
      <c r="Y652" s="16"/>
    </row>
    <row r="653">
      <c r="A653" s="14" t="s">
        <v>3924</v>
      </c>
      <c r="B653" s="14" t="s">
        <v>7277</v>
      </c>
      <c r="C653" s="14" t="s">
        <v>11136</v>
      </c>
      <c r="D653" s="14" t="s">
        <v>603</v>
      </c>
      <c r="E653" s="14" t="s">
        <v>7278</v>
      </c>
      <c r="F653" s="14" t="s">
        <v>3926</v>
      </c>
      <c r="G653" s="16"/>
      <c r="H653" s="15" t="s">
        <v>2402</v>
      </c>
      <c r="I653" s="14" t="s">
        <v>7533</v>
      </c>
      <c r="J653" s="15" t="s">
        <v>4518</v>
      </c>
      <c r="K653" s="15" t="s">
        <v>4519</v>
      </c>
      <c r="L653" s="16"/>
      <c r="M653" s="16"/>
      <c r="N653" s="16"/>
      <c r="O653" s="16"/>
      <c r="P653" s="16"/>
      <c r="Q653" s="16"/>
      <c r="R653" s="16"/>
      <c r="S653" s="16"/>
      <c r="T653" s="16"/>
      <c r="U653" s="16"/>
      <c r="V653" s="16"/>
      <c r="W653" s="16"/>
      <c r="X653" s="16"/>
      <c r="Y653" s="16"/>
    </row>
    <row r="654">
      <c r="A654" s="14" t="s">
        <v>3930</v>
      </c>
      <c r="B654" s="14" t="s">
        <v>7280</v>
      </c>
      <c r="C654" s="14" t="s">
        <v>11139</v>
      </c>
      <c r="D654" s="14" t="s">
        <v>611</v>
      </c>
      <c r="E654" s="14" t="s">
        <v>7278</v>
      </c>
      <c r="F654" s="14" t="s">
        <v>3932</v>
      </c>
      <c r="G654" s="16"/>
      <c r="H654" s="15" t="s">
        <v>2410</v>
      </c>
      <c r="I654" s="14" t="s">
        <v>7535</v>
      </c>
      <c r="J654" s="15" t="s">
        <v>4527</v>
      </c>
      <c r="K654" s="15" t="s">
        <v>4528</v>
      </c>
      <c r="L654" s="16"/>
      <c r="M654" s="16"/>
      <c r="N654" s="16"/>
      <c r="O654" s="16"/>
      <c r="P654" s="16"/>
      <c r="Q654" s="16"/>
      <c r="R654" s="16"/>
      <c r="S654" s="16"/>
      <c r="T654" s="16"/>
      <c r="U654" s="16"/>
      <c r="V654" s="16"/>
      <c r="W654" s="16"/>
      <c r="X654" s="16"/>
      <c r="Y654" s="16"/>
    </row>
    <row r="655">
      <c r="A655" s="14" t="s">
        <v>3936</v>
      </c>
      <c r="B655" s="14" t="s">
        <v>7282</v>
      </c>
      <c r="C655" s="14" t="s">
        <v>11142</v>
      </c>
      <c r="D655" s="14" t="s">
        <v>619</v>
      </c>
      <c r="E655" s="14" t="s">
        <v>7283</v>
      </c>
      <c r="F655" s="14" t="s">
        <v>3938</v>
      </c>
      <c r="G655" s="16"/>
      <c r="H655" s="15" t="s">
        <v>2418</v>
      </c>
      <c r="I655" s="14" t="s">
        <v>7538</v>
      </c>
      <c r="J655" s="15" t="s">
        <v>4532</v>
      </c>
      <c r="K655" s="15" t="s">
        <v>4533</v>
      </c>
      <c r="L655" s="16"/>
      <c r="M655" s="16"/>
      <c r="N655" s="16"/>
      <c r="O655" s="16"/>
      <c r="P655" s="16"/>
      <c r="Q655" s="16"/>
      <c r="R655" s="16"/>
      <c r="S655" s="16"/>
      <c r="T655" s="16"/>
      <c r="U655" s="16"/>
      <c r="V655" s="16"/>
      <c r="W655" s="16"/>
      <c r="X655" s="16"/>
      <c r="Y655" s="16"/>
    </row>
    <row r="656">
      <c r="A656" s="14" t="s">
        <v>3942</v>
      </c>
      <c r="B656" s="14" t="s">
        <v>7285</v>
      </c>
      <c r="C656" s="14" t="s">
        <v>11145</v>
      </c>
      <c r="D656" s="14" t="s">
        <v>627</v>
      </c>
      <c r="E656" s="14" t="s">
        <v>7283</v>
      </c>
      <c r="F656" s="14" t="s">
        <v>3944</v>
      </c>
      <c r="G656" s="16"/>
      <c r="H656" s="15" t="s">
        <v>2427</v>
      </c>
      <c r="I656" s="14" t="s">
        <v>7540</v>
      </c>
      <c r="J656" s="15" t="s">
        <v>4538</v>
      </c>
      <c r="K656" s="15" t="s">
        <v>4539</v>
      </c>
      <c r="L656" s="16"/>
      <c r="M656" s="16"/>
      <c r="N656" s="16"/>
      <c r="O656" s="16"/>
      <c r="P656" s="16"/>
      <c r="Q656" s="16"/>
      <c r="R656" s="16"/>
      <c r="S656" s="16"/>
      <c r="T656" s="16"/>
      <c r="U656" s="16"/>
      <c r="V656" s="16"/>
      <c r="W656" s="16"/>
      <c r="X656" s="16"/>
      <c r="Y656" s="16"/>
    </row>
    <row r="657">
      <c r="A657" s="14" t="s">
        <v>3948</v>
      </c>
      <c r="B657" s="14" t="s">
        <v>7287</v>
      </c>
      <c r="C657" s="14" t="s">
        <v>11148</v>
      </c>
      <c r="D657" s="14" t="s">
        <v>639</v>
      </c>
      <c r="E657" s="14" t="s">
        <v>7288</v>
      </c>
      <c r="F657" s="14" t="s">
        <v>3950</v>
      </c>
      <c r="G657" s="16"/>
      <c r="H657" s="15" t="s">
        <v>2435</v>
      </c>
      <c r="I657" s="14" t="s">
        <v>7543</v>
      </c>
      <c r="J657" s="15" t="s">
        <v>4544</v>
      </c>
      <c r="K657" s="15" t="s">
        <v>4545</v>
      </c>
      <c r="L657" s="16"/>
      <c r="M657" s="16"/>
      <c r="N657" s="16"/>
      <c r="O657" s="16"/>
      <c r="P657" s="16"/>
      <c r="Q657" s="16"/>
      <c r="R657" s="16"/>
      <c r="S657" s="16"/>
      <c r="T657" s="16"/>
      <c r="U657" s="16"/>
      <c r="V657" s="16"/>
      <c r="W657" s="16"/>
      <c r="X657" s="16"/>
      <c r="Y657" s="16"/>
    </row>
    <row r="658">
      <c r="A658" s="14" t="s">
        <v>3954</v>
      </c>
      <c r="B658" s="14" t="s">
        <v>7290</v>
      </c>
      <c r="C658" s="14" t="s">
        <v>11151</v>
      </c>
      <c r="D658" s="14" t="s">
        <v>650</v>
      </c>
      <c r="E658" s="14" t="s">
        <v>7291</v>
      </c>
      <c r="F658" s="14" t="s">
        <v>3955</v>
      </c>
      <c r="G658" s="16"/>
      <c r="H658" s="15" t="s">
        <v>2442</v>
      </c>
      <c r="I658" s="14" t="s">
        <v>7545</v>
      </c>
      <c r="J658" s="15" t="s">
        <v>4549</v>
      </c>
      <c r="K658" s="15" t="s">
        <v>4550</v>
      </c>
      <c r="L658" s="16"/>
      <c r="M658" s="16"/>
      <c r="N658" s="16"/>
      <c r="O658" s="16"/>
      <c r="P658" s="16"/>
      <c r="Q658" s="16"/>
      <c r="R658" s="16"/>
      <c r="S658" s="16"/>
      <c r="T658" s="16"/>
      <c r="U658" s="16"/>
      <c r="V658" s="16"/>
      <c r="W658" s="16"/>
      <c r="X658" s="16"/>
      <c r="Y658" s="16"/>
    </row>
    <row r="659">
      <c r="A659" s="14" t="s">
        <v>3959</v>
      </c>
      <c r="B659" s="14" t="s">
        <v>7293</v>
      </c>
      <c r="C659" s="14" t="s">
        <v>22629</v>
      </c>
      <c r="D659" s="14" t="s">
        <v>660</v>
      </c>
      <c r="E659" s="14" t="s">
        <v>7291</v>
      </c>
      <c r="F659" s="14" t="s">
        <v>3961</v>
      </c>
      <c r="G659" s="16"/>
      <c r="H659" s="15" t="s">
        <v>2452</v>
      </c>
      <c r="I659" s="14" t="s">
        <v>7548</v>
      </c>
      <c r="J659" s="15" t="s">
        <v>4555</v>
      </c>
      <c r="K659" s="15" t="s">
        <v>4556</v>
      </c>
      <c r="L659" s="16"/>
      <c r="M659" s="16"/>
      <c r="N659" s="16"/>
      <c r="O659" s="16"/>
      <c r="P659" s="16"/>
      <c r="Q659" s="16"/>
      <c r="R659" s="16"/>
      <c r="S659" s="16"/>
      <c r="T659" s="16"/>
      <c r="U659" s="16"/>
      <c r="V659" s="16"/>
      <c r="W659" s="16"/>
      <c r="X659" s="16"/>
      <c r="Y659" s="16"/>
    </row>
    <row r="660">
      <c r="A660" s="14" t="s">
        <v>3965</v>
      </c>
      <c r="B660" s="14" t="s">
        <v>7295</v>
      </c>
      <c r="C660" s="14" t="s">
        <v>11157</v>
      </c>
      <c r="D660" s="14" t="s">
        <v>668</v>
      </c>
      <c r="E660" s="14" t="s">
        <v>7296</v>
      </c>
      <c r="F660" s="14" t="s">
        <v>3967</v>
      </c>
      <c r="G660" s="16"/>
      <c r="H660" s="15" t="s">
        <v>2459</v>
      </c>
      <c r="I660" s="14" t="s">
        <v>7550</v>
      </c>
      <c r="J660" s="15" t="s">
        <v>4565</v>
      </c>
      <c r="K660" s="15" t="s">
        <v>4566</v>
      </c>
      <c r="L660" s="16"/>
      <c r="M660" s="16"/>
      <c r="N660" s="16"/>
      <c r="O660" s="16"/>
      <c r="P660" s="16"/>
      <c r="Q660" s="16"/>
      <c r="R660" s="16"/>
      <c r="S660" s="16"/>
      <c r="T660" s="16"/>
      <c r="U660" s="16"/>
      <c r="V660" s="16"/>
      <c r="W660" s="16"/>
      <c r="X660" s="16"/>
      <c r="Y660" s="16"/>
    </row>
    <row r="661">
      <c r="A661" s="14" t="s">
        <v>3971</v>
      </c>
      <c r="B661" s="14" t="s">
        <v>7298</v>
      </c>
      <c r="C661" s="14" t="s">
        <v>11160</v>
      </c>
      <c r="D661" s="14" t="s">
        <v>678</v>
      </c>
      <c r="E661" s="14" t="s">
        <v>7299</v>
      </c>
      <c r="F661" s="14" t="s">
        <v>3973</v>
      </c>
      <c r="G661" s="16"/>
      <c r="H661" s="15" t="s">
        <v>2467</v>
      </c>
      <c r="I661" s="14" t="s">
        <v>7553</v>
      </c>
      <c r="J661" s="15" t="s">
        <v>4572</v>
      </c>
      <c r="K661" s="15" t="s">
        <v>4573</v>
      </c>
      <c r="L661" s="16"/>
      <c r="M661" s="16"/>
      <c r="N661" s="16"/>
      <c r="O661" s="16"/>
      <c r="P661" s="16"/>
      <c r="Q661" s="16"/>
      <c r="R661" s="16"/>
      <c r="S661" s="16"/>
      <c r="T661" s="16"/>
      <c r="U661" s="16"/>
      <c r="V661" s="16"/>
      <c r="W661" s="16"/>
      <c r="X661" s="16"/>
      <c r="Y661" s="16"/>
    </row>
    <row r="662">
      <c r="A662" s="14" t="s">
        <v>3977</v>
      </c>
      <c r="B662" s="14" t="s">
        <v>7301</v>
      </c>
      <c r="C662" s="14" t="s">
        <v>11163</v>
      </c>
      <c r="D662" s="14" t="s">
        <v>686</v>
      </c>
      <c r="E662" s="14" t="s">
        <v>7302</v>
      </c>
      <c r="F662" s="14" t="s">
        <v>3979</v>
      </c>
      <c r="G662" s="16"/>
      <c r="H662" s="15" t="s">
        <v>2475</v>
      </c>
      <c r="I662" s="14" t="s">
        <v>7555</v>
      </c>
      <c r="J662" s="15" t="s">
        <v>4579</v>
      </c>
      <c r="K662" s="15" t="s">
        <v>4580</v>
      </c>
      <c r="L662" s="16"/>
      <c r="M662" s="16"/>
      <c r="N662" s="16"/>
      <c r="O662" s="16"/>
      <c r="P662" s="16"/>
      <c r="Q662" s="16"/>
      <c r="R662" s="16"/>
      <c r="S662" s="16"/>
      <c r="T662" s="16"/>
      <c r="U662" s="16"/>
      <c r="V662" s="16"/>
      <c r="W662" s="16"/>
      <c r="X662" s="16"/>
      <c r="Y662" s="16"/>
    </row>
    <row r="663">
      <c r="A663" s="14" t="s">
        <v>3983</v>
      </c>
      <c r="B663" s="14" t="s">
        <v>7304</v>
      </c>
      <c r="C663" s="14" t="s">
        <v>11166</v>
      </c>
      <c r="D663" s="14" t="s">
        <v>694</v>
      </c>
      <c r="E663" s="14" t="s">
        <v>7305</v>
      </c>
      <c r="F663" s="14" t="s">
        <v>3985</v>
      </c>
      <c r="G663" s="16"/>
      <c r="H663" s="15" t="s">
        <v>2483</v>
      </c>
      <c r="I663" s="14" t="s">
        <v>7558</v>
      </c>
      <c r="J663" s="15" t="s">
        <v>4586</v>
      </c>
      <c r="K663" s="15" t="s">
        <v>4587</v>
      </c>
      <c r="L663" s="16"/>
      <c r="M663" s="16"/>
      <c r="N663" s="16"/>
      <c r="O663" s="16"/>
      <c r="P663" s="16"/>
      <c r="Q663" s="16"/>
      <c r="R663" s="16"/>
      <c r="S663" s="16"/>
      <c r="T663" s="16"/>
      <c r="U663" s="16"/>
      <c r="V663" s="16"/>
      <c r="W663" s="16"/>
      <c r="X663" s="16"/>
      <c r="Y663" s="16"/>
    </row>
    <row r="664">
      <c r="A664" s="14" t="s">
        <v>3989</v>
      </c>
      <c r="B664" s="14" t="s">
        <v>7307</v>
      </c>
      <c r="C664" s="14" t="s">
        <v>11169</v>
      </c>
      <c r="D664" s="14" t="s">
        <v>702</v>
      </c>
      <c r="E664" s="14" t="s">
        <v>7308</v>
      </c>
      <c r="F664" s="14" t="s">
        <v>3990</v>
      </c>
      <c r="G664" s="16"/>
      <c r="H664" s="15" t="s">
        <v>2491</v>
      </c>
      <c r="I664" s="14" t="s">
        <v>7560</v>
      </c>
      <c r="J664" s="15" t="s">
        <v>4591</v>
      </c>
      <c r="K664" s="15" t="s">
        <v>4592</v>
      </c>
      <c r="L664" s="16"/>
      <c r="M664" s="16"/>
      <c r="N664" s="16"/>
      <c r="O664" s="16"/>
      <c r="P664" s="16"/>
      <c r="Q664" s="16"/>
      <c r="R664" s="16"/>
      <c r="S664" s="16"/>
      <c r="T664" s="16"/>
      <c r="U664" s="16"/>
      <c r="V664" s="16"/>
      <c r="W664" s="16"/>
      <c r="X664" s="16"/>
      <c r="Y664" s="16"/>
    </row>
    <row r="665">
      <c r="A665" s="14" t="s">
        <v>3999</v>
      </c>
      <c r="B665" s="14" t="s">
        <v>7312</v>
      </c>
      <c r="C665" s="14" t="s">
        <v>11172</v>
      </c>
      <c r="D665" s="14" t="s">
        <v>718</v>
      </c>
      <c r="E665" s="14" t="s">
        <v>7310</v>
      </c>
      <c r="F665" s="14" t="s">
        <v>4001</v>
      </c>
      <c r="G665" s="16"/>
      <c r="H665" s="15" t="s">
        <v>2502</v>
      </c>
      <c r="I665" s="14" t="s">
        <v>7562</v>
      </c>
      <c r="J665" s="15" t="s">
        <v>4598</v>
      </c>
      <c r="K665" s="15" t="s">
        <v>4599</v>
      </c>
      <c r="L665" s="16"/>
      <c r="M665" s="16"/>
      <c r="N665" s="16"/>
      <c r="O665" s="16"/>
      <c r="P665" s="16"/>
      <c r="Q665" s="16"/>
      <c r="R665" s="16"/>
      <c r="S665" s="16"/>
      <c r="T665" s="16"/>
      <c r="U665" s="16"/>
      <c r="V665" s="16"/>
      <c r="W665" s="16"/>
      <c r="X665" s="16"/>
      <c r="Y665" s="16"/>
    </row>
    <row r="666">
      <c r="A666" s="14" t="s">
        <v>4005</v>
      </c>
      <c r="B666" s="14" t="s">
        <v>7314</v>
      </c>
      <c r="C666" s="14" t="s">
        <v>11175</v>
      </c>
      <c r="D666" s="14" t="s">
        <v>726</v>
      </c>
      <c r="E666" s="14" t="s">
        <v>7315</v>
      </c>
      <c r="F666" s="14" t="s">
        <v>4007</v>
      </c>
      <c r="G666" s="16"/>
      <c r="H666" s="15" t="s">
        <v>2510</v>
      </c>
      <c r="I666" s="14" t="s">
        <v>7565</v>
      </c>
      <c r="J666" s="15" t="s">
        <v>4605</v>
      </c>
      <c r="K666" s="15" t="s">
        <v>4606</v>
      </c>
      <c r="L666" s="16"/>
      <c r="M666" s="16"/>
      <c r="N666" s="16"/>
      <c r="O666" s="16"/>
      <c r="P666" s="16"/>
      <c r="Q666" s="16"/>
      <c r="R666" s="16"/>
      <c r="S666" s="16"/>
      <c r="T666" s="16"/>
      <c r="U666" s="16"/>
      <c r="V666" s="16"/>
      <c r="W666" s="16"/>
      <c r="X666" s="16"/>
      <c r="Y666" s="16"/>
    </row>
    <row r="667">
      <c r="A667" s="14" t="s">
        <v>4011</v>
      </c>
      <c r="B667" s="14" t="s">
        <v>7317</v>
      </c>
      <c r="C667" s="14" t="s">
        <v>11178</v>
      </c>
      <c r="D667" s="16"/>
      <c r="E667" s="16"/>
      <c r="F667" s="16"/>
      <c r="G667" s="16"/>
      <c r="H667" s="15" t="s">
        <v>4611</v>
      </c>
      <c r="I667" s="14" t="s">
        <v>7567</v>
      </c>
      <c r="J667" s="15" t="s">
        <v>4613</v>
      </c>
      <c r="K667" s="15" t="s">
        <v>4614</v>
      </c>
      <c r="L667" s="16"/>
      <c r="M667" s="16"/>
      <c r="N667" s="16"/>
      <c r="O667" s="16"/>
      <c r="P667" s="16"/>
      <c r="Q667" s="16"/>
      <c r="R667" s="16"/>
      <c r="S667" s="16"/>
      <c r="T667" s="16"/>
      <c r="U667" s="16"/>
      <c r="V667" s="16"/>
      <c r="W667" s="16"/>
      <c r="X667" s="16"/>
      <c r="Y667" s="16"/>
    </row>
    <row r="668">
      <c r="A668" s="14" t="s">
        <v>4017</v>
      </c>
      <c r="B668" s="14" t="s">
        <v>7317</v>
      </c>
      <c r="C668" s="14" t="s">
        <v>11178</v>
      </c>
      <c r="D668" s="14" t="s">
        <v>735</v>
      </c>
      <c r="E668" s="14" t="s">
        <v>7315</v>
      </c>
      <c r="F668" s="14" t="s">
        <v>4013</v>
      </c>
      <c r="G668" s="16"/>
      <c r="H668" s="15" t="s">
        <v>4619</v>
      </c>
      <c r="I668" s="14" t="s">
        <v>7570</v>
      </c>
      <c r="J668" s="15" t="s">
        <v>4621</v>
      </c>
      <c r="K668" s="15" t="s">
        <v>4622</v>
      </c>
      <c r="L668" s="16"/>
      <c r="M668" s="16"/>
      <c r="N668" s="16"/>
      <c r="O668" s="16"/>
      <c r="P668" s="16"/>
      <c r="Q668" s="16"/>
      <c r="R668" s="16"/>
      <c r="S668" s="16"/>
      <c r="T668" s="16"/>
      <c r="U668" s="16"/>
      <c r="V668" s="16"/>
      <c r="W668" s="16"/>
      <c r="X668" s="16"/>
      <c r="Y668" s="16"/>
    </row>
    <row r="669">
      <c r="A669" s="14" t="s">
        <v>4021</v>
      </c>
      <c r="B669" s="14" t="s">
        <v>7320</v>
      </c>
      <c r="C669" s="14" t="s">
        <v>11183</v>
      </c>
      <c r="D669" s="14" t="s">
        <v>751</v>
      </c>
      <c r="E669" s="14" t="s">
        <v>7321</v>
      </c>
      <c r="F669" s="14" t="s">
        <v>4023</v>
      </c>
      <c r="G669" s="16"/>
      <c r="H669" s="15" t="s">
        <v>4629</v>
      </c>
      <c r="I669" s="14" t="s">
        <v>7573</v>
      </c>
      <c r="J669" s="15" t="s">
        <v>4630</v>
      </c>
      <c r="K669" s="15" t="s">
        <v>4631</v>
      </c>
      <c r="L669" s="16"/>
      <c r="M669" s="16"/>
      <c r="N669" s="16"/>
      <c r="O669" s="16"/>
      <c r="P669" s="16"/>
      <c r="Q669" s="16"/>
      <c r="R669" s="16"/>
      <c r="S669" s="16"/>
      <c r="T669" s="16"/>
      <c r="U669" s="16"/>
      <c r="V669" s="16"/>
      <c r="W669" s="16"/>
      <c r="X669" s="16"/>
      <c r="Y669" s="16"/>
    </row>
    <row r="670">
      <c r="A670" s="14" t="s">
        <v>4027</v>
      </c>
      <c r="B670" s="14" t="s">
        <v>7323</v>
      </c>
      <c r="C670" s="14" t="s">
        <v>11181</v>
      </c>
      <c r="D670" s="14" t="s">
        <v>759</v>
      </c>
      <c r="E670" s="14" t="s">
        <v>7321</v>
      </c>
      <c r="F670" s="14" t="s">
        <v>4029</v>
      </c>
      <c r="G670" s="16"/>
      <c r="H670" s="15" t="s">
        <v>4636</v>
      </c>
      <c r="I670" s="14" t="s">
        <v>7575</v>
      </c>
      <c r="J670" s="15" t="s">
        <v>4638</v>
      </c>
      <c r="K670" s="15" t="s">
        <v>4639</v>
      </c>
      <c r="L670" s="16"/>
      <c r="M670" s="16"/>
      <c r="N670" s="16"/>
      <c r="O670" s="16"/>
      <c r="P670" s="16"/>
      <c r="Q670" s="16"/>
      <c r="R670" s="16"/>
      <c r="S670" s="16"/>
      <c r="T670" s="16"/>
      <c r="U670" s="16"/>
      <c r="V670" s="16"/>
      <c r="W670" s="16"/>
      <c r="X670" s="16"/>
      <c r="Y670" s="16"/>
    </row>
    <row r="671">
      <c r="A671" s="14" t="s">
        <v>4033</v>
      </c>
      <c r="B671" s="14" t="s">
        <v>7325</v>
      </c>
      <c r="C671" s="14" t="s">
        <v>11189</v>
      </c>
      <c r="D671" s="14" t="s">
        <v>767</v>
      </c>
      <c r="E671" s="14" t="s">
        <v>7326</v>
      </c>
      <c r="F671" s="14" t="s">
        <v>4035</v>
      </c>
      <c r="G671" s="16"/>
      <c r="H671" s="15" t="s">
        <v>4644</v>
      </c>
      <c r="I671" s="14" t="s">
        <v>7578</v>
      </c>
      <c r="J671" s="15" t="s">
        <v>4646</v>
      </c>
      <c r="K671" s="15" t="s">
        <v>4647</v>
      </c>
      <c r="L671" s="16"/>
      <c r="M671" s="16"/>
      <c r="N671" s="16"/>
      <c r="O671" s="16"/>
      <c r="P671" s="16"/>
      <c r="Q671" s="16"/>
      <c r="R671" s="16"/>
      <c r="S671" s="16"/>
      <c r="T671" s="16"/>
      <c r="U671" s="16"/>
      <c r="V671" s="16"/>
      <c r="W671" s="16"/>
      <c r="X671" s="16"/>
      <c r="Y671" s="16"/>
    </row>
    <row r="672">
      <c r="A672" s="14" t="s">
        <v>4039</v>
      </c>
      <c r="B672" s="14" t="s">
        <v>7328</v>
      </c>
      <c r="C672" s="14" t="s">
        <v>11192</v>
      </c>
      <c r="D672" s="14" t="s">
        <v>775</v>
      </c>
      <c r="E672" s="14" t="s">
        <v>7329</v>
      </c>
      <c r="F672" s="14" t="s">
        <v>4041</v>
      </c>
      <c r="G672" s="16"/>
      <c r="H672" s="15" t="s">
        <v>4654</v>
      </c>
      <c r="I672" s="14" t="s">
        <v>7581</v>
      </c>
      <c r="J672" s="15" t="s">
        <v>4655</v>
      </c>
      <c r="K672" s="15" t="s">
        <v>4656</v>
      </c>
      <c r="L672" s="16"/>
      <c r="M672" s="16"/>
      <c r="N672" s="16"/>
      <c r="O672" s="16"/>
      <c r="P672" s="16"/>
      <c r="Q672" s="16"/>
      <c r="R672" s="16"/>
      <c r="S672" s="16"/>
      <c r="T672" s="16"/>
      <c r="U672" s="16"/>
      <c r="V672" s="16"/>
      <c r="W672" s="16"/>
      <c r="X672" s="16"/>
      <c r="Y672" s="16"/>
    </row>
    <row r="673">
      <c r="A673" s="14" t="s">
        <v>4045</v>
      </c>
      <c r="B673" s="14" t="s">
        <v>7331</v>
      </c>
      <c r="C673" s="14" t="s">
        <v>11195</v>
      </c>
      <c r="D673" s="14" t="s">
        <v>783</v>
      </c>
      <c r="E673" s="14" t="s">
        <v>7332</v>
      </c>
      <c r="F673" s="14" t="s">
        <v>4047</v>
      </c>
      <c r="G673" s="16"/>
      <c r="H673" s="15" t="s">
        <v>19</v>
      </c>
      <c r="I673" s="14" t="s">
        <v>7597</v>
      </c>
      <c r="J673" s="15" t="s">
        <v>4662</v>
      </c>
      <c r="K673" s="15" t="s">
        <v>4663</v>
      </c>
      <c r="L673" s="16"/>
      <c r="M673" s="16"/>
      <c r="N673" s="16"/>
      <c r="O673" s="16"/>
      <c r="P673" s="16"/>
      <c r="Q673" s="16"/>
      <c r="R673" s="16"/>
      <c r="S673" s="16"/>
      <c r="T673" s="16"/>
      <c r="U673" s="16"/>
      <c r="V673" s="16"/>
      <c r="W673" s="16"/>
      <c r="X673" s="16"/>
      <c r="Y673" s="16"/>
    </row>
    <row r="674">
      <c r="A674" s="14" t="s">
        <v>4051</v>
      </c>
      <c r="B674" s="14" t="s">
        <v>7334</v>
      </c>
      <c r="C674" s="14" t="s">
        <v>11198</v>
      </c>
      <c r="D674" s="14" t="s">
        <v>791</v>
      </c>
      <c r="E674" s="14" t="s">
        <v>7335</v>
      </c>
      <c r="F674" s="14" t="s">
        <v>4053</v>
      </c>
      <c r="G674" s="16"/>
      <c r="H674" s="15" t="s">
        <v>28</v>
      </c>
      <c r="I674" s="14" t="s">
        <v>7600</v>
      </c>
      <c r="J674" s="15" t="s">
        <v>4565</v>
      </c>
      <c r="K674" s="15" t="s">
        <v>4667</v>
      </c>
      <c r="L674" s="16"/>
      <c r="M674" s="16"/>
      <c r="N674" s="16"/>
      <c r="O674" s="16"/>
      <c r="P674" s="16"/>
      <c r="Q674" s="16"/>
      <c r="R674" s="16"/>
      <c r="S674" s="16"/>
      <c r="T674" s="16"/>
      <c r="U674" s="16"/>
      <c r="V674" s="16"/>
      <c r="W674" s="16"/>
      <c r="X674" s="16"/>
      <c r="Y674" s="16"/>
    </row>
    <row r="675">
      <c r="A675" s="14" t="s">
        <v>4057</v>
      </c>
      <c r="B675" s="14" t="s">
        <v>7337</v>
      </c>
      <c r="C675" s="14" t="s">
        <v>11201</v>
      </c>
      <c r="D675" s="14" t="s">
        <v>799</v>
      </c>
      <c r="E675" s="14" t="s">
        <v>7335</v>
      </c>
      <c r="F675" s="14" t="s">
        <v>4059</v>
      </c>
      <c r="G675" s="16"/>
      <c r="H675" s="15" t="s">
        <v>36</v>
      </c>
      <c r="I675" s="14" t="s">
        <v>7602</v>
      </c>
      <c r="J675" s="15" t="s">
        <v>4673</v>
      </c>
      <c r="K675" s="15" t="s">
        <v>4674</v>
      </c>
      <c r="L675" s="16"/>
      <c r="M675" s="16"/>
      <c r="N675" s="16"/>
      <c r="O675" s="16"/>
      <c r="P675" s="16"/>
      <c r="Q675" s="16"/>
      <c r="R675" s="16"/>
      <c r="S675" s="16"/>
      <c r="T675" s="16"/>
      <c r="U675" s="16"/>
      <c r="V675" s="16"/>
      <c r="W675" s="16"/>
      <c r="X675" s="16"/>
      <c r="Y675" s="16"/>
    </row>
    <row r="676">
      <c r="A676" s="14" t="s">
        <v>4063</v>
      </c>
      <c r="B676" s="14" t="s">
        <v>7339</v>
      </c>
      <c r="C676" s="14" t="s">
        <v>11204</v>
      </c>
      <c r="D676" s="14" t="s">
        <v>811</v>
      </c>
      <c r="E676" s="14" t="s">
        <v>7340</v>
      </c>
      <c r="F676" s="14" t="s">
        <v>4065</v>
      </c>
      <c r="G676" s="16"/>
      <c r="H676" s="15" t="s">
        <v>46</v>
      </c>
      <c r="I676" s="14" t="s">
        <v>7604</v>
      </c>
      <c r="J676" s="15" t="s">
        <v>4680</v>
      </c>
      <c r="K676" s="15" t="s">
        <v>4681</v>
      </c>
      <c r="L676" s="16"/>
      <c r="M676" s="16"/>
      <c r="N676" s="16"/>
      <c r="O676" s="16"/>
      <c r="P676" s="16"/>
      <c r="Q676" s="16"/>
      <c r="R676" s="16"/>
      <c r="S676" s="16"/>
      <c r="T676" s="16"/>
      <c r="U676" s="16"/>
      <c r="V676" s="16"/>
      <c r="W676" s="16"/>
      <c r="X676" s="16"/>
      <c r="Y676" s="16"/>
    </row>
    <row r="677">
      <c r="A677" s="14" t="s">
        <v>4069</v>
      </c>
      <c r="B677" s="14" t="s">
        <v>7342</v>
      </c>
      <c r="C677" s="14" t="s">
        <v>11207</v>
      </c>
      <c r="D677" s="14" t="s">
        <v>820</v>
      </c>
      <c r="E677" s="14" t="s">
        <v>7340</v>
      </c>
      <c r="F677" s="14" t="s">
        <v>4071</v>
      </c>
      <c r="G677" s="16"/>
      <c r="H677" s="15" t="s">
        <v>55</v>
      </c>
      <c r="I677" s="14" t="s">
        <v>7607</v>
      </c>
      <c r="J677" s="15" t="s">
        <v>3245</v>
      </c>
      <c r="K677" s="15" t="s">
        <v>3246</v>
      </c>
      <c r="L677" s="16"/>
      <c r="M677" s="16"/>
      <c r="N677" s="16"/>
      <c r="O677" s="16"/>
      <c r="P677" s="16"/>
      <c r="Q677" s="16"/>
      <c r="R677" s="16"/>
      <c r="S677" s="16"/>
      <c r="T677" s="16"/>
      <c r="U677" s="16"/>
      <c r="V677" s="16"/>
      <c r="W677" s="16"/>
      <c r="X677" s="16"/>
      <c r="Y677" s="16"/>
    </row>
    <row r="678">
      <c r="A678" s="14" t="s">
        <v>4075</v>
      </c>
      <c r="B678" s="14" t="s">
        <v>7344</v>
      </c>
      <c r="C678" s="14" t="s">
        <v>11210</v>
      </c>
      <c r="D678" s="14" t="s">
        <v>828</v>
      </c>
      <c r="E678" s="14" t="s">
        <v>7345</v>
      </c>
      <c r="F678" s="14" t="s">
        <v>4077</v>
      </c>
      <c r="G678" s="16"/>
      <c r="H678" s="15" t="s">
        <v>63</v>
      </c>
      <c r="I678" s="14" t="s">
        <v>7610</v>
      </c>
      <c r="J678" s="15" t="s">
        <v>4690</v>
      </c>
      <c r="K678" s="15" t="s">
        <v>4691</v>
      </c>
      <c r="L678" s="16"/>
      <c r="M678" s="16"/>
      <c r="N678" s="16"/>
      <c r="O678" s="16"/>
      <c r="P678" s="16"/>
      <c r="Q678" s="16"/>
      <c r="R678" s="16"/>
      <c r="S678" s="16"/>
      <c r="T678" s="16"/>
      <c r="U678" s="16"/>
      <c r="V678" s="16"/>
      <c r="W678" s="16"/>
      <c r="X678" s="16"/>
      <c r="Y678" s="16"/>
    </row>
    <row r="679">
      <c r="A679" s="14" t="s">
        <v>4081</v>
      </c>
      <c r="B679" s="14" t="s">
        <v>7347</v>
      </c>
      <c r="C679" s="14" t="s">
        <v>11213</v>
      </c>
      <c r="D679" s="14" t="s">
        <v>836</v>
      </c>
      <c r="E679" s="14" t="s">
        <v>7348</v>
      </c>
      <c r="F679" s="14" t="s">
        <v>4083</v>
      </c>
      <c r="G679" s="16"/>
      <c r="H679" s="15" t="s">
        <v>71</v>
      </c>
      <c r="I679" s="14" t="s">
        <v>7612</v>
      </c>
      <c r="J679" s="15" t="s">
        <v>4696</v>
      </c>
      <c r="K679" s="15" t="s">
        <v>4697</v>
      </c>
      <c r="L679" s="16"/>
      <c r="M679" s="16"/>
      <c r="N679" s="16"/>
      <c r="O679" s="16"/>
      <c r="P679" s="16"/>
      <c r="Q679" s="16"/>
      <c r="R679" s="16"/>
      <c r="S679" s="16"/>
      <c r="T679" s="16"/>
      <c r="U679" s="16"/>
      <c r="V679" s="16"/>
      <c r="W679" s="16"/>
      <c r="X679" s="16"/>
      <c r="Y679" s="16"/>
    </row>
    <row r="680">
      <c r="A680" s="14" t="s">
        <v>4087</v>
      </c>
      <c r="B680" s="14" t="s">
        <v>7350</v>
      </c>
      <c r="C680" s="14" t="s">
        <v>22630</v>
      </c>
      <c r="D680" s="14" t="s">
        <v>844</v>
      </c>
      <c r="E680" s="14" t="s">
        <v>7348</v>
      </c>
      <c r="F680" s="14" t="s">
        <v>4089</v>
      </c>
      <c r="G680" s="16"/>
      <c r="H680" s="15" t="s">
        <v>79</v>
      </c>
      <c r="I680" s="14" t="s">
        <v>7615</v>
      </c>
      <c r="J680" s="15" t="s">
        <v>4712</v>
      </c>
      <c r="K680" s="15" t="s">
        <v>4713</v>
      </c>
      <c r="L680" s="16"/>
      <c r="M680" s="16"/>
      <c r="N680" s="16"/>
      <c r="O680" s="16"/>
      <c r="P680" s="16"/>
      <c r="Q680" s="16"/>
      <c r="R680" s="16"/>
      <c r="S680" s="16"/>
      <c r="T680" s="16"/>
      <c r="U680" s="16"/>
      <c r="V680" s="16"/>
      <c r="W680" s="16"/>
      <c r="X680" s="16"/>
      <c r="Y680" s="16"/>
    </row>
    <row r="681">
      <c r="A681" s="14" t="s">
        <v>4093</v>
      </c>
      <c r="B681" s="14" t="s">
        <v>7352</v>
      </c>
      <c r="C681" s="14" t="s">
        <v>22631</v>
      </c>
      <c r="D681" s="14" t="s">
        <v>852</v>
      </c>
      <c r="E681" s="14" t="s">
        <v>7353</v>
      </c>
      <c r="F681" s="14" t="s">
        <v>4095</v>
      </c>
      <c r="G681" s="16"/>
      <c r="H681" s="15" t="s">
        <v>87</v>
      </c>
      <c r="I681" s="14" t="s">
        <v>7617</v>
      </c>
      <c r="J681" s="15" t="s">
        <v>4717</v>
      </c>
      <c r="K681" s="15" t="s">
        <v>4718</v>
      </c>
      <c r="L681" s="16"/>
      <c r="M681" s="16"/>
      <c r="N681" s="16"/>
      <c r="O681" s="16"/>
      <c r="P681" s="16"/>
      <c r="Q681" s="16"/>
      <c r="R681" s="16"/>
      <c r="S681" s="16"/>
      <c r="T681" s="16"/>
      <c r="U681" s="16"/>
      <c r="V681" s="16"/>
      <c r="W681" s="16"/>
      <c r="X681" s="16"/>
      <c r="Y681" s="16"/>
    </row>
    <row r="682">
      <c r="A682" s="14" t="s">
        <v>4099</v>
      </c>
      <c r="B682" s="14" t="s">
        <v>7355</v>
      </c>
      <c r="C682" s="14" t="s">
        <v>11222</v>
      </c>
      <c r="D682" s="14" t="s">
        <v>860</v>
      </c>
      <c r="E682" s="14" t="s">
        <v>7356</v>
      </c>
      <c r="F682" s="14" t="s">
        <v>4101</v>
      </c>
      <c r="G682" s="16"/>
      <c r="H682" s="15" t="s">
        <v>95</v>
      </c>
      <c r="I682" s="14" t="s">
        <v>7619</v>
      </c>
      <c r="J682" s="15" t="s">
        <v>4722</v>
      </c>
      <c r="K682" s="15" t="s">
        <v>4723</v>
      </c>
      <c r="L682" s="16"/>
      <c r="M682" s="16"/>
      <c r="N682" s="16"/>
      <c r="O682" s="16"/>
      <c r="P682" s="16"/>
      <c r="Q682" s="16"/>
      <c r="R682" s="16"/>
      <c r="S682" s="16"/>
      <c r="T682" s="16"/>
      <c r="U682" s="16"/>
      <c r="V682" s="16"/>
      <c r="W682" s="16"/>
      <c r="X682" s="16"/>
      <c r="Y682" s="16"/>
    </row>
    <row r="683">
      <c r="A683" s="14" t="s">
        <v>4105</v>
      </c>
      <c r="B683" s="14" t="s">
        <v>7358</v>
      </c>
      <c r="C683" s="14" t="s">
        <v>11225</v>
      </c>
      <c r="D683" s="14" t="s">
        <v>868</v>
      </c>
      <c r="E683" s="14" t="s">
        <v>7359</v>
      </c>
      <c r="F683" s="14" t="s">
        <v>4107</v>
      </c>
      <c r="G683" s="16"/>
      <c r="H683" s="15" t="s">
        <v>103</v>
      </c>
      <c r="I683" s="14" t="s">
        <v>7622</v>
      </c>
      <c r="J683" s="15" t="s">
        <v>4727</v>
      </c>
      <c r="K683" s="15" t="s">
        <v>4728</v>
      </c>
      <c r="L683" s="16"/>
      <c r="M683" s="16"/>
      <c r="N683" s="16"/>
      <c r="O683" s="16"/>
      <c r="P683" s="16"/>
      <c r="Q683" s="16"/>
      <c r="R683" s="16"/>
      <c r="S683" s="16"/>
      <c r="T683" s="16"/>
      <c r="U683" s="16"/>
      <c r="V683" s="16"/>
      <c r="W683" s="16"/>
      <c r="X683" s="16"/>
      <c r="Y683" s="16"/>
    </row>
    <row r="684">
      <c r="A684" s="14" t="s">
        <v>4111</v>
      </c>
      <c r="B684" s="14" t="s">
        <v>7361</v>
      </c>
      <c r="C684" s="14" t="s">
        <v>11228</v>
      </c>
      <c r="D684" s="14" t="s">
        <v>876</v>
      </c>
      <c r="E684" s="14" t="s">
        <v>7359</v>
      </c>
      <c r="F684" s="14" t="s">
        <v>4113</v>
      </c>
      <c r="G684" s="16"/>
      <c r="H684" s="15" t="s">
        <v>111</v>
      </c>
      <c r="I684" s="14" t="s">
        <v>7624</v>
      </c>
      <c r="J684" s="15" t="s">
        <v>4732</v>
      </c>
      <c r="K684" s="15" t="s">
        <v>4733</v>
      </c>
      <c r="L684" s="16"/>
      <c r="M684" s="16"/>
      <c r="N684" s="16"/>
      <c r="O684" s="16"/>
      <c r="P684" s="16"/>
      <c r="Q684" s="16"/>
      <c r="R684" s="16"/>
      <c r="S684" s="16"/>
      <c r="T684" s="16"/>
      <c r="U684" s="16"/>
      <c r="V684" s="16"/>
      <c r="W684" s="16"/>
      <c r="X684" s="16"/>
      <c r="Y684" s="16"/>
    </row>
    <row r="685">
      <c r="A685" s="14" t="s">
        <v>4117</v>
      </c>
      <c r="B685" s="14" t="s">
        <v>7363</v>
      </c>
      <c r="C685" s="14" t="s">
        <v>11231</v>
      </c>
      <c r="D685" s="14" t="s">
        <v>884</v>
      </c>
      <c r="E685" s="14" t="s">
        <v>7364</v>
      </c>
      <c r="F685" s="14" t="s">
        <v>4119</v>
      </c>
      <c r="G685" s="16"/>
      <c r="H685" s="15" t="s">
        <v>119</v>
      </c>
      <c r="I685" s="14" t="s">
        <v>7627</v>
      </c>
      <c r="J685" s="15" t="s">
        <v>4737</v>
      </c>
      <c r="K685" s="15" t="s">
        <v>4738</v>
      </c>
      <c r="L685" s="16"/>
      <c r="M685" s="16"/>
      <c r="N685" s="16"/>
      <c r="O685" s="16"/>
      <c r="P685" s="16"/>
      <c r="Q685" s="16"/>
      <c r="R685" s="16"/>
      <c r="S685" s="16"/>
      <c r="T685" s="16"/>
      <c r="U685" s="16"/>
      <c r="V685" s="16"/>
      <c r="W685" s="16"/>
      <c r="X685" s="16"/>
      <c r="Y685" s="16"/>
    </row>
    <row r="686">
      <c r="A686" s="14" t="s">
        <v>4123</v>
      </c>
      <c r="B686" s="14" t="s">
        <v>7366</v>
      </c>
      <c r="C686" s="14" t="s">
        <v>11234</v>
      </c>
      <c r="D686" s="14" t="s">
        <v>892</v>
      </c>
      <c r="E686" s="14" t="s">
        <v>7364</v>
      </c>
      <c r="F686" s="14" t="s">
        <v>4125</v>
      </c>
      <c r="G686" s="16"/>
      <c r="H686" s="15" t="s">
        <v>129</v>
      </c>
      <c r="I686" s="14" t="s">
        <v>7629</v>
      </c>
      <c r="J686" s="15" t="s">
        <v>4742</v>
      </c>
      <c r="K686" s="15" t="s">
        <v>4743</v>
      </c>
      <c r="L686" s="16"/>
      <c r="M686" s="16"/>
      <c r="N686" s="16"/>
      <c r="O686" s="16"/>
      <c r="P686" s="16"/>
      <c r="Q686" s="16"/>
      <c r="R686" s="16"/>
      <c r="S686" s="16"/>
      <c r="T686" s="16"/>
      <c r="U686" s="16"/>
      <c r="V686" s="16"/>
      <c r="W686" s="16"/>
      <c r="X686" s="16"/>
      <c r="Y686" s="16"/>
    </row>
    <row r="687">
      <c r="A687" s="14" t="s">
        <v>4129</v>
      </c>
      <c r="B687" s="14" t="s">
        <v>7368</v>
      </c>
      <c r="C687" s="14" t="s">
        <v>11237</v>
      </c>
      <c r="D687" s="14" t="s">
        <v>901</v>
      </c>
      <c r="E687" s="14" t="s">
        <v>7369</v>
      </c>
      <c r="F687" s="14" t="s">
        <v>4131</v>
      </c>
      <c r="G687" s="16"/>
      <c r="H687" s="15" t="s">
        <v>138</v>
      </c>
      <c r="I687" s="14" t="s">
        <v>7631</v>
      </c>
      <c r="J687" s="15" t="s">
        <v>4747</v>
      </c>
      <c r="K687" s="15" t="s">
        <v>4748</v>
      </c>
      <c r="L687" s="16"/>
      <c r="M687" s="16"/>
      <c r="N687" s="16"/>
      <c r="O687" s="16"/>
      <c r="P687" s="16"/>
      <c r="Q687" s="16"/>
      <c r="R687" s="16"/>
      <c r="S687" s="16"/>
      <c r="T687" s="16"/>
      <c r="U687" s="16"/>
      <c r="V687" s="16"/>
      <c r="W687" s="16"/>
      <c r="X687" s="16"/>
      <c r="Y687" s="16"/>
    </row>
    <row r="688">
      <c r="A688" s="14" t="s">
        <v>4135</v>
      </c>
      <c r="B688" s="14" t="s">
        <v>7371</v>
      </c>
      <c r="C688" s="14" t="s">
        <v>11240</v>
      </c>
      <c r="D688" s="14" t="s">
        <v>909</v>
      </c>
      <c r="E688" s="14" t="s">
        <v>7372</v>
      </c>
      <c r="F688" s="14" t="s">
        <v>4137</v>
      </c>
      <c r="G688" s="16"/>
      <c r="H688" s="15" t="s">
        <v>145</v>
      </c>
      <c r="I688" s="14" t="s">
        <v>7634</v>
      </c>
      <c r="J688" s="15" t="s">
        <v>4753</v>
      </c>
      <c r="K688" s="15" t="s">
        <v>4754</v>
      </c>
      <c r="L688" s="16"/>
      <c r="M688" s="16"/>
      <c r="N688" s="16"/>
      <c r="O688" s="16"/>
      <c r="P688" s="16"/>
      <c r="Q688" s="16"/>
      <c r="R688" s="16"/>
      <c r="S688" s="16"/>
      <c r="T688" s="16"/>
      <c r="U688" s="16"/>
      <c r="V688" s="16"/>
      <c r="W688" s="16"/>
      <c r="X688" s="16"/>
      <c r="Y688" s="16"/>
    </row>
    <row r="689">
      <c r="A689" s="14" t="s">
        <v>4141</v>
      </c>
      <c r="B689" s="14" t="s">
        <v>7374</v>
      </c>
      <c r="C689" s="14" t="s">
        <v>11243</v>
      </c>
      <c r="D689" s="14" t="s">
        <v>917</v>
      </c>
      <c r="E689" s="14" t="s">
        <v>7372</v>
      </c>
      <c r="F689" s="14" t="s">
        <v>4143</v>
      </c>
      <c r="G689" s="16"/>
      <c r="H689" s="15" t="s">
        <v>153</v>
      </c>
      <c r="I689" s="14" t="s">
        <v>7636</v>
      </c>
      <c r="J689" s="15" t="s">
        <v>4759</v>
      </c>
      <c r="K689" s="15" t="s">
        <v>4760</v>
      </c>
      <c r="L689" s="16"/>
      <c r="M689" s="16"/>
      <c r="N689" s="16"/>
      <c r="O689" s="16"/>
      <c r="P689" s="16"/>
      <c r="Q689" s="16"/>
      <c r="R689" s="16"/>
      <c r="S689" s="16"/>
      <c r="T689" s="16"/>
      <c r="U689" s="16"/>
      <c r="V689" s="16"/>
      <c r="W689" s="16"/>
      <c r="X689" s="16"/>
      <c r="Y689" s="16"/>
    </row>
    <row r="690">
      <c r="A690" s="14" t="s">
        <v>4147</v>
      </c>
      <c r="B690" s="14" t="s">
        <v>7376</v>
      </c>
      <c r="C690" s="14" t="s">
        <v>11246</v>
      </c>
      <c r="D690" s="14" t="s">
        <v>925</v>
      </c>
      <c r="E690" s="14" t="s">
        <v>7377</v>
      </c>
      <c r="F690" s="14" t="s">
        <v>4149</v>
      </c>
      <c r="G690" s="16"/>
      <c r="H690" s="15" t="s">
        <v>161</v>
      </c>
      <c r="I690" s="14" t="s">
        <v>7638</v>
      </c>
      <c r="J690" s="15" t="s">
        <v>4765</v>
      </c>
      <c r="K690" s="15" t="s">
        <v>4766</v>
      </c>
      <c r="L690" s="16"/>
      <c r="M690" s="16"/>
      <c r="N690" s="16"/>
      <c r="O690" s="16"/>
      <c r="P690" s="16"/>
      <c r="Q690" s="16"/>
      <c r="R690" s="16"/>
      <c r="S690" s="16"/>
      <c r="T690" s="16"/>
      <c r="U690" s="16"/>
      <c r="V690" s="16"/>
      <c r="W690" s="16"/>
      <c r="X690" s="16"/>
      <c r="Y690" s="16"/>
    </row>
    <row r="691">
      <c r="A691" s="14" t="s">
        <v>4153</v>
      </c>
      <c r="B691" s="14" t="s">
        <v>7379</v>
      </c>
      <c r="C691" s="14" t="s">
        <v>11249</v>
      </c>
      <c r="D691" s="14" t="s">
        <v>933</v>
      </c>
      <c r="E691" s="14" t="s">
        <v>7380</v>
      </c>
      <c r="F691" s="14" t="s">
        <v>4155</v>
      </c>
      <c r="G691" s="16"/>
      <c r="H691" s="15" t="s">
        <v>169</v>
      </c>
      <c r="I691" s="14" t="s">
        <v>7641</v>
      </c>
      <c r="J691" s="15" t="s">
        <v>4771</v>
      </c>
      <c r="K691" s="15" t="s">
        <v>4772</v>
      </c>
      <c r="L691" s="16"/>
      <c r="M691" s="16"/>
      <c r="N691" s="16"/>
      <c r="O691" s="16"/>
      <c r="P691" s="16"/>
      <c r="Q691" s="16"/>
      <c r="R691" s="16"/>
      <c r="S691" s="16"/>
      <c r="T691" s="16"/>
      <c r="U691" s="16"/>
      <c r="V691" s="16"/>
      <c r="W691" s="16"/>
      <c r="X691" s="16"/>
      <c r="Y691" s="16"/>
    </row>
    <row r="692">
      <c r="A692" s="14" t="s">
        <v>4159</v>
      </c>
      <c r="B692" s="14" t="s">
        <v>7382</v>
      </c>
      <c r="C692" s="14" t="s">
        <v>11252</v>
      </c>
      <c r="D692" s="14" t="s">
        <v>945</v>
      </c>
      <c r="E692" s="14" t="s">
        <v>7383</v>
      </c>
      <c r="F692" s="14" t="s">
        <v>4161</v>
      </c>
      <c r="G692" s="16"/>
      <c r="H692" s="15" t="s">
        <v>177</v>
      </c>
      <c r="I692" s="14" t="s">
        <v>7644</v>
      </c>
      <c r="J692" s="15" t="s">
        <v>4777</v>
      </c>
      <c r="K692" s="15" t="s">
        <v>4778</v>
      </c>
      <c r="L692" s="16"/>
      <c r="M692" s="16"/>
      <c r="N692" s="16"/>
      <c r="O692" s="16"/>
      <c r="P692" s="16"/>
      <c r="Q692" s="16"/>
      <c r="R692" s="16"/>
      <c r="S692" s="16"/>
      <c r="T692" s="16"/>
      <c r="U692" s="16"/>
      <c r="V692" s="16"/>
      <c r="W692" s="16"/>
      <c r="X692" s="16"/>
      <c r="Y692" s="16"/>
    </row>
    <row r="693">
      <c r="A693" s="14" t="s">
        <v>4165</v>
      </c>
      <c r="B693" s="14" t="s">
        <v>7385</v>
      </c>
      <c r="C693" s="14" t="s">
        <v>22632</v>
      </c>
      <c r="D693" s="14" t="s">
        <v>953</v>
      </c>
      <c r="E693" s="14" t="s">
        <v>7386</v>
      </c>
      <c r="F693" s="14" t="s">
        <v>4167</v>
      </c>
      <c r="G693" s="16"/>
      <c r="H693" s="15" t="s">
        <v>185</v>
      </c>
      <c r="I693" s="14" t="s">
        <v>7646</v>
      </c>
      <c r="J693" s="15" t="s">
        <v>4783</v>
      </c>
      <c r="K693" s="15" t="s">
        <v>4784</v>
      </c>
      <c r="L693" s="16"/>
      <c r="M693" s="16"/>
      <c r="N693" s="16"/>
      <c r="O693" s="16"/>
      <c r="P693" s="16"/>
      <c r="Q693" s="16"/>
      <c r="R693" s="16"/>
      <c r="S693" s="16"/>
      <c r="T693" s="16"/>
      <c r="U693" s="16"/>
      <c r="V693" s="16"/>
      <c r="W693" s="16"/>
      <c r="X693" s="16"/>
      <c r="Y693" s="16"/>
    </row>
    <row r="694">
      <c r="A694" s="14" t="s">
        <v>4171</v>
      </c>
      <c r="B694" s="14" t="s">
        <v>7388</v>
      </c>
      <c r="C694" s="14" t="s">
        <v>11258</v>
      </c>
      <c r="D694" s="14" t="s">
        <v>961</v>
      </c>
      <c r="E694" s="14" t="s">
        <v>7389</v>
      </c>
      <c r="F694" s="14" t="s">
        <v>4173</v>
      </c>
      <c r="G694" s="16"/>
      <c r="H694" s="15" t="s">
        <v>193</v>
      </c>
      <c r="I694" s="14" t="s">
        <v>7648</v>
      </c>
      <c r="J694" s="15" t="s">
        <v>4789</v>
      </c>
      <c r="K694" s="15" t="s">
        <v>4790</v>
      </c>
      <c r="L694" s="16"/>
      <c r="M694" s="16"/>
      <c r="N694" s="16"/>
      <c r="O694" s="16"/>
      <c r="P694" s="16"/>
      <c r="Q694" s="16"/>
      <c r="R694" s="16"/>
      <c r="S694" s="16"/>
      <c r="T694" s="16"/>
      <c r="U694" s="16"/>
      <c r="V694" s="16"/>
      <c r="W694" s="16"/>
      <c r="X694" s="16"/>
      <c r="Y694" s="16"/>
    </row>
    <row r="695">
      <c r="A695" s="14" t="s">
        <v>4177</v>
      </c>
      <c r="B695" s="14" t="s">
        <v>7391</v>
      </c>
      <c r="C695" s="14" t="s">
        <v>22633</v>
      </c>
      <c r="D695" s="14" t="s">
        <v>969</v>
      </c>
      <c r="E695" s="14" t="s">
        <v>7389</v>
      </c>
      <c r="F695" s="14" t="s">
        <v>4179</v>
      </c>
      <c r="G695" s="16"/>
      <c r="H695" s="15" t="s">
        <v>201</v>
      </c>
      <c r="I695" s="14" t="s">
        <v>7651</v>
      </c>
      <c r="J695" s="15" t="s">
        <v>4795</v>
      </c>
      <c r="K695" s="15" t="s">
        <v>4796</v>
      </c>
      <c r="L695" s="16"/>
      <c r="M695" s="16"/>
      <c r="N695" s="16"/>
      <c r="O695" s="16"/>
      <c r="P695" s="16"/>
      <c r="Q695" s="16"/>
      <c r="R695" s="16"/>
      <c r="S695" s="16"/>
      <c r="T695" s="16"/>
      <c r="U695" s="16"/>
      <c r="V695" s="16"/>
      <c r="W695" s="16"/>
      <c r="X695" s="16"/>
      <c r="Y695" s="16"/>
    </row>
    <row r="696">
      <c r="A696" s="14" t="s">
        <v>4183</v>
      </c>
      <c r="B696" s="14" t="s">
        <v>7393</v>
      </c>
      <c r="C696" s="14" t="s">
        <v>11263</v>
      </c>
      <c r="D696" s="14" t="s">
        <v>977</v>
      </c>
      <c r="E696" s="14" t="s">
        <v>7394</v>
      </c>
      <c r="F696" s="14" t="s">
        <v>4185</v>
      </c>
      <c r="G696" s="16"/>
      <c r="H696" s="15" t="s">
        <v>211</v>
      </c>
      <c r="I696" s="14" t="s">
        <v>7653</v>
      </c>
      <c r="J696" s="15" t="s">
        <v>4801</v>
      </c>
      <c r="K696" s="15" t="s">
        <v>4802</v>
      </c>
      <c r="L696" s="16"/>
      <c r="M696" s="16"/>
      <c r="N696" s="16"/>
      <c r="O696" s="16"/>
      <c r="P696" s="16"/>
      <c r="Q696" s="16"/>
      <c r="R696" s="16"/>
      <c r="S696" s="16"/>
      <c r="T696" s="16"/>
      <c r="U696" s="16"/>
      <c r="V696" s="16"/>
      <c r="W696" s="16"/>
      <c r="X696" s="16"/>
      <c r="Y696" s="16"/>
    </row>
    <row r="697">
      <c r="A697" s="14" t="s">
        <v>4189</v>
      </c>
      <c r="B697" s="14" t="s">
        <v>7396</v>
      </c>
      <c r="C697" s="14" t="s">
        <v>11266</v>
      </c>
      <c r="D697" s="14" t="s">
        <v>986</v>
      </c>
      <c r="E697" s="14" t="s">
        <v>7394</v>
      </c>
      <c r="F697" s="14" t="s">
        <v>4191</v>
      </c>
      <c r="G697" s="16"/>
      <c r="H697" s="15" t="s">
        <v>218</v>
      </c>
      <c r="I697" s="14" t="s">
        <v>7655</v>
      </c>
      <c r="J697" s="15" t="s">
        <v>4810</v>
      </c>
      <c r="K697" s="15" t="s">
        <v>4811</v>
      </c>
      <c r="L697" s="16"/>
      <c r="M697" s="16"/>
      <c r="N697" s="16"/>
      <c r="O697" s="16"/>
      <c r="P697" s="16"/>
      <c r="Q697" s="16"/>
      <c r="R697" s="16"/>
      <c r="S697" s="16"/>
      <c r="T697" s="16"/>
      <c r="U697" s="16"/>
      <c r="V697" s="16"/>
      <c r="W697" s="16"/>
      <c r="X697" s="16"/>
      <c r="Y697" s="16"/>
    </row>
    <row r="698">
      <c r="A698" s="14" t="s">
        <v>4195</v>
      </c>
      <c r="B698" s="14" t="s">
        <v>7398</v>
      </c>
      <c r="C698" s="14" t="s">
        <v>11269</v>
      </c>
      <c r="D698" s="14" t="s">
        <v>994</v>
      </c>
      <c r="E698" s="14" t="s">
        <v>7399</v>
      </c>
      <c r="F698" s="14" t="s">
        <v>4197</v>
      </c>
      <c r="G698" s="16"/>
      <c r="H698" s="15" t="s">
        <v>226</v>
      </c>
      <c r="I698" s="14" t="s">
        <v>7657</v>
      </c>
      <c r="J698" s="15" t="s">
        <v>4816</v>
      </c>
      <c r="K698" s="15" t="s">
        <v>4817</v>
      </c>
      <c r="L698" s="16"/>
      <c r="M698" s="16"/>
      <c r="N698" s="16"/>
      <c r="O698" s="16"/>
      <c r="P698" s="16"/>
      <c r="Q698" s="16"/>
      <c r="R698" s="16"/>
      <c r="S698" s="16"/>
      <c r="T698" s="16"/>
      <c r="U698" s="16"/>
      <c r="V698" s="16"/>
      <c r="W698" s="16"/>
      <c r="X698" s="16"/>
      <c r="Y698" s="16"/>
    </row>
    <row r="699">
      <c r="A699" s="14" t="s">
        <v>4201</v>
      </c>
      <c r="B699" s="14" t="s">
        <v>7401</v>
      </c>
      <c r="C699" s="14" t="s">
        <v>11271</v>
      </c>
      <c r="D699" s="14" t="s">
        <v>1002</v>
      </c>
      <c r="E699" s="14" t="s">
        <v>7399</v>
      </c>
      <c r="F699" s="14" t="s">
        <v>4203</v>
      </c>
      <c r="G699" s="16"/>
      <c r="H699" s="15" t="s">
        <v>234</v>
      </c>
      <c r="I699" s="14" t="s">
        <v>7660</v>
      </c>
      <c r="J699" s="15" t="s">
        <v>4822</v>
      </c>
      <c r="K699" s="15" t="s">
        <v>4823</v>
      </c>
      <c r="L699" s="16"/>
      <c r="M699" s="16"/>
      <c r="N699" s="16"/>
      <c r="O699" s="16"/>
      <c r="P699" s="16"/>
      <c r="Q699" s="16"/>
      <c r="R699" s="16"/>
      <c r="S699" s="16"/>
      <c r="T699" s="16"/>
      <c r="U699" s="16"/>
      <c r="V699" s="16"/>
      <c r="W699" s="16"/>
      <c r="X699" s="16"/>
      <c r="Y699" s="16"/>
    </row>
    <row r="700">
      <c r="A700" s="14" t="s">
        <v>4207</v>
      </c>
      <c r="B700" s="14" t="s">
        <v>7403</v>
      </c>
      <c r="C700" s="14" t="s">
        <v>11274</v>
      </c>
      <c r="D700" s="14" t="s">
        <v>1010</v>
      </c>
      <c r="E700" s="14" t="s">
        <v>7404</v>
      </c>
      <c r="F700" s="14" t="s">
        <v>4209</v>
      </c>
      <c r="G700" s="16"/>
      <c r="H700" s="15" t="s">
        <v>244</v>
      </c>
      <c r="I700" s="14" t="s">
        <v>7662</v>
      </c>
      <c r="J700" s="15" t="s">
        <v>4828</v>
      </c>
      <c r="K700" s="15" t="s">
        <v>4829</v>
      </c>
      <c r="L700" s="16"/>
      <c r="M700" s="16"/>
      <c r="N700" s="16"/>
      <c r="O700" s="16"/>
      <c r="P700" s="16"/>
      <c r="Q700" s="16"/>
      <c r="R700" s="16"/>
      <c r="S700" s="16"/>
      <c r="T700" s="16"/>
      <c r="U700" s="16"/>
      <c r="V700" s="16"/>
      <c r="W700" s="16"/>
      <c r="X700" s="16"/>
      <c r="Y700" s="16"/>
    </row>
    <row r="701">
      <c r="A701" s="14" t="s">
        <v>4213</v>
      </c>
      <c r="B701" s="14" t="s">
        <v>7406</v>
      </c>
      <c r="C701" s="14" t="s">
        <v>11277</v>
      </c>
      <c r="D701" s="14" t="s">
        <v>1036</v>
      </c>
      <c r="E701" s="14" t="s">
        <v>7404</v>
      </c>
      <c r="F701" s="14" t="s">
        <v>4215</v>
      </c>
      <c r="G701" s="16"/>
      <c r="H701" s="15" t="s">
        <v>254</v>
      </c>
      <c r="I701" s="14" t="s">
        <v>7665</v>
      </c>
      <c r="J701" s="15" t="s">
        <v>4834</v>
      </c>
      <c r="K701" s="15" t="s">
        <v>4835</v>
      </c>
      <c r="L701" s="16"/>
      <c r="M701" s="16"/>
      <c r="N701" s="16"/>
      <c r="O701" s="16"/>
      <c r="P701" s="16"/>
      <c r="Q701" s="16"/>
      <c r="R701" s="16"/>
      <c r="S701" s="16"/>
      <c r="T701" s="16"/>
      <c r="U701" s="16"/>
      <c r="V701" s="16"/>
      <c r="W701" s="16"/>
      <c r="X701" s="16"/>
      <c r="Y701" s="16"/>
    </row>
    <row r="702">
      <c r="A702" s="14" t="s">
        <v>4219</v>
      </c>
      <c r="B702" s="14" t="s">
        <v>7408</v>
      </c>
      <c r="C702" s="14" t="s">
        <v>11279</v>
      </c>
      <c r="D702" s="14" t="s">
        <v>1028</v>
      </c>
      <c r="E702" s="14" t="s">
        <v>7404</v>
      </c>
      <c r="F702" s="14" t="s">
        <v>4221</v>
      </c>
      <c r="G702" s="16"/>
      <c r="H702" s="15" t="s">
        <v>262</v>
      </c>
      <c r="I702" s="14" t="s">
        <v>7667</v>
      </c>
      <c r="J702" s="15" t="s">
        <v>4840</v>
      </c>
      <c r="K702" s="15" t="s">
        <v>4841</v>
      </c>
      <c r="L702" s="16"/>
      <c r="M702" s="16"/>
      <c r="N702" s="16"/>
      <c r="O702" s="16"/>
      <c r="P702" s="16"/>
      <c r="Q702" s="16"/>
      <c r="R702" s="16"/>
      <c r="S702" s="16"/>
      <c r="T702" s="16"/>
      <c r="U702" s="16"/>
      <c r="V702" s="16"/>
      <c r="W702" s="16"/>
      <c r="X702" s="16"/>
      <c r="Y702" s="16"/>
    </row>
    <row r="703">
      <c r="A703" s="14" t="s">
        <v>4225</v>
      </c>
      <c r="B703" s="14" t="s">
        <v>7410</v>
      </c>
      <c r="C703" s="14" t="s">
        <v>11282</v>
      </c>
      <c r="D703" s="14" t="s">
        <v>1044</v>
      </c>
      <c r="E703" s="14" t="s">
        <v>7404</v>
      </c>
      <c r="F703" s="14" t="s">
        <v>4227</v>
      </c>
      <c r="G703" s="16"/>
      <c r="H703" s="15" t="s">
        <v>268</v>
      </c>
      <c r="I703" s="14" t="s">
        <v>7669</v>
      </c>
      <c r="J703" s="15" t="s">
        <v>4846</v>
      </c>
      <c r="K703" s="15" t="s">
        <v>4847</v>
      </c>
      <c r="L703" s="16"/>
      <c r="M703" s="16"/>
      <c r="N703" s="16"/>
      <c r="O703" s="16"/>
      <c r="P703" s="16"/>
      <c r="Q703" s="16"/>
      <c r="R703" s="16"/>
      <c r="S703" s="16"/>
      <c r="T703" s="16"/>
      <c r="U703" s="16"/>
      <c r="V703" s="16"/>
      <c r="W703" s="16"/>
      <c r="X703" s="16"/>
      <c r="Y703" s="16"/>
    </row>
    <row r="704">
      <c r="A704" s="14" t="s">
        <v>4231</v>
      </c>
      <c r="B704" s="14" t="s">
        <v>7412</v>
      </c>
      <c r="C704" s="14" t="s">
        <v>11285</v>
      </c>
      <c r="D704" s="14" t="s">
        <v>1057</v>
      </c>
      <c r="E704" s="14" t="s">
        <v>7413</v>
      </c>
      <c r="F704" s="14" t="s">
        <v>4233</v>
      </c>
      <c r="G704" s="16"/>
      <c r="H704" s="15" t="s">
        <v>278</v>
      </c>
      <c r="I704" s="14" t="s">
        <v>7671</v>
      </c>
      <c r="J704" s="15" t="s">
        <v>4852</v>
      </c>
      <c r="K704" s="15" t="s">
        <v>4853</v>
      </c>
      <c r="L704" s="16"/>
      <c r="M704" s="16"/>
      <c r="N704" s="16"/>
      <c r="O704" s="16"/>
      <c r="P704" s="16"/>
      <c r="Q704" s="16"/>
      <c r="R704" s="16"/>
      <c r="S704" s="16"/>
      <c r="T704" s="16"/>
      <c r="U704" s="16"/>
      <c r="V704" s="16"/>
      <c r="W704" s="16"/>
      <c r="X704" s="16"/>
      <c r="Y704" s="16"/>
    </row>
    <row r="705">
      <c r="A705" s="14" t="s">
        <v>4237</v>
      </c>
      <c r="B705" s="14" t="s">
        <v>7415</v>
      </c>
      <c r="C705" s="14" t="s">
        <v>10986</v>
      </c>
      <c r="D705" s="14" t="s">
        <v>1065</v>
      </c>
      <c r="E705" s="14" t="s">
        <v>7413</v>
      </c>
      <c r="F705" s="14" t="s">
        <v>4239</v>
      </c>
      <c r="G705" s="16"/>
      <c r="H705" s="15" t="s">
        <v>286</v>
      </c>
      <c r="I705" s="14" t="s">
        <v>7673</v>
      </c>
      <c r="J705" s="15" t="s">
        <v>4858</v>
      </c>
      <c r="K705" s="15" t="s">
        <v>4859</v>
      </c>
      <c r="L705" s="16"/>
      <c r="M705" s="16"/>
      <c r="N705" s="16"/>
      <c r="O705" s="16"/>
      <c r="P705" s="16"/>
      <c r="Q705" s="16"/>
      <c r="R705" s="16"/>
      <c r="S705" s="16"/>
      <c r="T705" s="16"/>
      <c r="U705" s="16"/>
      <c r="V705" s="16"/>
      <c r="W705" s="16"/>
      <c r="X705" s="16"/>
      <c r="Y705" s="16"/>
    </row>
    <row r="706">
      <c r="A706" s="14" t="s">
        <v>4243</v>
      </c>
      <c r="B706" s="14" t="s">
        <v>7417</v>
      </c>
      <c r="C706" s="14" t="s">
        <v>11290</v>
      </c>
      <c r="D706" s="14" t="s">
        <v>1073</v>
      </c>
      <c r="E706" s="14" t="s">
        <v>7418</v>
      </c>
      <c r="F706" s="14" t="s">
        <v>4245</v>
      </c>
      <c r="G706" s="16"/>
      <c r="H706" s="15" t="s">
        <v>296</v>
      </c>
      <c r="I706" s="14" t="s">
        <v>7675</v>
      </c>
      <c r="J706" s="15" t="s">
        <v>4867</v>
      </c>
      <c r="K706" s="15" t="s">
        <v>4868</v>
      </c>
      <c r="L706" s="16"/>
      <c r="M706" s="16"/>
      <c r="N706" s="16"/>
      <c r="O706" s="16"/>
      <c r="P706" s="16"/>
      <c r="Q706" s="16"/>
      <c r="R706" s="16"/>
      <c r="S706" s="16"/>
      <c r="T706" s="16"/>
      <c r="U706" s="16"/>
      <c r="V706" s="16"/>
      <c r="W706" s="16"/>
      <c r="X706" s="16"/>
      <c r="Y706" s="16"/>
    </row>
    <row r="707">
      <c r="A707" s="14" t="s">
        <v>4249</v>
      </c>
      <c r="B707" s="14" t="s">
        <v>7420</v>
      </c>
      <c r="C707" s="14" t="s">
        <v>11293</v>
      </c>
      <c r="D707" s="14" t="s">
        <v>1082</v>
      </c>
      <c r="E707" s="14" t="s">
        <v>7421</v>
      </c>
      <c r="F707" s="14" t="s">
        <v>4251</v>
      </c>
      <c r="G707" s="16"/>
      <c r="H707" s="15" t="s">
        <v>303</v>
      </c>
      <c r="I707" s="14" t="s">
        <v>7677</v>
      </c>
      <c r="J707" s="15" t="s">
        <v>4873</v>
      </c>
      <c r="K707" s="15" t="s">
        <v>4874</v>
      </c>
      <c r="L707" s="16"/>
      <c r="M707" s="16"/>
      <c r="N707" s="16"/>
      <c r="O707" s="16"/>
      <c r="P707" s="16"/>
      <c r="Q707" s="16"/>
      <c r="R707" s="16"/>
      <c r="S707" s="16"/>
      <c r="T707" s="16"/>
      <c r="U707" s="16"/>
      <c r="V707" s="16"/>
      <c r="W707" s="16"/>
      <c r="X707" s="16"/>
      <c r="Y707" s="16"/>
    </row>
    <row r="708">
      <c r="A708" s="14" t="s">
        <v>4255</v>
      </c>
      <c r="B708" s="14" t="s">
        <v>7423</v>
      </c>
      <c r="C708" s="14" t="s">
        <v>11296</v>
      </c>
      <c r="D708" s="14" t="s">
        <v>136</v>
      </c>
      <c r="E708" s="14" t="s">
        <v>7424</v>
      </c>
      <c r="F708" s="14" t="s">
        <v>4257</v>
      </c>
      <c r="G708" s="16"/>
      <c r="H708" s="15" t="s">
        <v>313</v>
      </c>
      <c r="I708" s="14" t="s">
        <v>7679</v>
      </c>
      <c r="J708" s="15" t="s">
        <v>4882</v>
      </c>
      <c r="K708" s="15" t="s">
        <v>4883</v>
      </c>
      <c r="L708" s="16"/>
      <c r="M708" s="16"/>
      <c r="N708" s="16"/>
      <c r="O708" s="16"/>
      <c r="P708" s="16"/>
      <c r="Q708" s="16"/>
      <c r="R708" s="16"/>
      <c r="S708" s="16"/>
      <c r="T708" s="16"/>
      <c r="U708" s="16"/>
      <c r="V708" s="16"/>
      <c r="W708" s="16"/>
      <c r="X708" s="16"/>
      <c r="Y708" s="16"/>
    </row>
    <row r="709">
      <c r="A709" s="14" t="s">
        <v>4261</v>
      </c>
      <c r="B709" s="14" t="s">
        <v>7426</v>
      </c>
      <c r="C709" s="14" t="s">
        <v>11298</v>
      </c>
      <c r="D709" s="14" t="s">
        <v>1099</v>
      </c>
      <c r="E709" s="14" t="s">
        <v>7424</v>
      </c>
      <c r="F709" s="14" t="s">
        <v>4263</v>
      </c>
      <c r="G709" s="16"/>
      <c r="H709" s="15" t="s">
        <v>336</v>
      </c>
      <c r="I709" s="14" t="s">
        <v>7681</v>
      </c>
      <c r="J709" s="15" t="s">
        <v>4887</v>
      </c>
      <c r="K709" s="15" t="s">
        <v>4888</v>
      </c>
      <c r="L709" s="16"/>
      <c r="M709" s="16"/>
      <c r="N709" s="16"/>
      <c r="O709" s="16"/>
      <c r="P709" s="16"/>
      <c r="Q709" s="16"/>
      <c r="R709" s="16"/>
      <c r="S709" s="16"/>
      <c r="T709" s="16"/>
      <c r="U709" s="16"/>
      <c r="V709" s="16"/>
      <c r="W709" s="16"/>
      <c r="X709" s="16"/>
      <c r="Y709" s="16"/>
    </row>
    <row r="710">
      <c r="A710" s="14" t="s">
        <v>4267</v>
      </c>
      <c r="B710" s="14" t="s">
        <v>7428</v>
      </c>
      <c r="C710" s="14" t="s">
        <v>22634</v>
      </c>
      <c r="D710" s="14" t="s">
        <v>1113</v>
      </c>
      <c r="E710" s="14" t="s">
        <v>7429</v>
      </c>
      <c r="F710" s="14" t="s">
        <v>4269</v>
      </c>
      <c r="G710" s="16"/>
      <c r="H710" s="15" t="s">
        <v>344</v>
      </c>
      <c r="I710" s="14" t="s">
        <v>7684</v>
      </c>
      <c r="J710" s="15" t="s">
        <v>4893</v>
      </c>
      <c r="K710" s="15" t="s">
        <v>4894</v>
      </c>
      <c r="L710" s="16"/>
      <c r="M710" s="16"/>
      <c r="N710" s="16"/>
      <c r="O710" s="16"/>
      <c r="P710" s="16"/>
      <c r="Q710" s="16"/>
      <c r="R710" s="16"/>
      <c r="S710" s="16"/>
      <c r="T710" s="16"/>
      <c r="U710" s="16"/>
      <c r="V710" s="16"/>
      <c r="W710" s="16"/>
      <c r="X710" s="16"/>
      <c r="Y710" s="16"/>
    </row>
    <row r="711">
      <c r="A711" s="14" t="s">
        <v>4273</v>
      </c>
      <c r="B711" s="14" t="s">
        <v>7431</v>
      </c>
      <c r="C711" s="14" t="s">
        <v>11304</v>
      </c>
      <c r="D711" s="14" t="s">
        <v>1123</v>
      </c>
      <c r="E711" s="14" t="s">
        <v>7432</v>
      </c>
      <c r="F711" s="14" t="s">
        <v>4275</v>
      </c>
      <c r="G711" s="16"/>
      <c r="H711" s="15" t="s">
        <v>352</v>
      </c>
      <c r="I711" s="14" t="s">
        <v>7686</v>
      </c>
      <c r="J711" s="15" t="s">
        <v>4904</v>
      </c>
      <c r="K711" s="15" t="s">
        <v>4905</v>
      </c>
      <c r="L711" s="16"/>
      <c r="M711" s="16"/>
      <c r="N711" s="16"/>
      <c r="O711" s="16"/>
      <c r="P711" s="16"/>
      <c r="Q711" s="16"/>
      <c r="R711" s="16"/>
      <c r="S711" s="16"/>
      <c r="T711" s="16"/>
      <c r="U711" s="16"/>
      <c r="V711" s="16"/>
      <c r="W711" s="16"/>
      <c r="X711" s="16"/>
      <c r="Y711" s="16"/>
    </row>
    <row r="712">
      <c r="A712" s="14" t="s">
        <v>4279</v>
      </c>
      <c r="B712" s="14" t="s">
        <v>7434</v>
      </c>
      <c r="C712" s="14" t="s">
        <v>11307</v>
      </c>
      <c r="D712" s="14" t="s">
        <v>1131</v>
      </c>
      <c r="E712" s="14" t="s">
        <v>7432</v>
      </c>
      <c r="F712" s="14" t="s">
        <v>4281</v>
      </c>
      <c r="G712" s="16"/>
      <c r="H712" s="15" t="s">
        <v>359</v>
      </c>
      <c r="I712" s="14" t="s">
        <v>7688</v>
      </c>
      <c r="J712" s="15" t="s">
        <v>4910</v>
      </c>
      <c r="K712" s="15" t="s">
        <v>4911</v>
      </c>
      <c r="L712" s="16"/>
      <c r="M712" s="16"/>
      <c r="N712" s="16"/>
      <c r="O712" s="16"/>
      <c r="P712" s="16"/>
      <c r="Q712" s="16"/>
      <c r="R712" s="16"/>
      <c r="S712" s="16"/>
      <c r="T712" s="16"/>
      <c r="U712" s="16"/>
      <c r="V712" s="16"/>
      <c r="W712" s="16"/>
      <c r="X712" s="16"/>
      <c r="Y712" s="16"/>
    </row>
    <row r="713">
      <c r="A713" s="14" t="s">
        <v>4285</v>
      </c>
      <c r="B713" s="14" t="s">
        <v>7436</v>
      </c>
      <c r="C713" s="14" t="s">
        <v>11310</v>
      </c>
      <c r="D713" s="14" t="s">
        <v>1139</v>
      </c>
      <c r="E713" s="14" t="s">
        <v>7437</v>
      </c>
      <c r="F713" s="14" t="s">
        <v>4287</v>
      </c>
      <c r="G713" s="16"/>
      <c r="H713" s="15" t="s">
        <v>367</v>
      </c>
      <c r="I713" s="14" t="s">
        <v>7690</v>
      </c>
      <c r="J713" s="15" t="s">
        <v>4916</v>
      </c>
      <c r="K713" s="15" t="s">
        <v>4917</v>
      </c>
      <c r="L713" s="16"/>
      <c r="M713" s="16"/>
      <c r="N713" s="16"/>
      <c r="O713" s="16"/>
      <c r="P713" s="16"/>
      <c r="Q713" s="16"/>
      <c r="R713" s="16"/>
      <c r="S713" s="16"/>
      <c r="T713" s="16"/>
      <c r="U713" s="16"/>
      <c r="V713" s="16"/>
      <c r="W713" s="16"/>
      <c r="X713" s="16"/>
      <c r="Y713" s="16"/>
    </row>
    <row r="714">
      <c r="A714" s="14" t="s">
        <v>4291</v>
      </c>
      <c r="B714" s="14" t="s">
        <v>7439</v>
      </c>
      <c r="C714" s="14" t="s">
        <v>11313</v>
      </c>
      <c r="D714" s="14" t="s">
        <v>1161</v>
      </c>
      <c r="E714" s="14" t="s">
        <v>7437</v>
      </c>
      <c r="F714" s="14" t="s">
        <v>4293</v>
      </c>
      <c r="G714" s="16"/>
      <c r="H714" s="15" t="s">
        <v>375</v>
      </c>
      <c r="I714" s="14" t="s">
        <v>7692</v>
      </c>
      <c r="J714" s="15" t="s">
        <v>4921</v>
      </c>
      <c r="K714" s="15" t="s">
        <v>4922</v>
      </c>
      <c r="L714" s="16"/>
      <c r="M714" s="16"/>
      <c r="N714" s="16"/>
      <c r="O714" s="16"/>
      <c r="P714" s="16"/>
      <c r="Q714" s="16"/>
      <c r="R714" s="16"/>
      <c r="S714" s="16"/>
      <c r="T714" s="16"/>
      <c r="U714" s="16"/>
      <c r="V714" s="16"/>
      <c r="W714" s="16"/>
      <c r="X714" s="16"/>
      <c r="Y714" s="16"/>
    </row>
    <row r="715">
      <c r="A715" s="14" t="s">
        <v>4297</v>
      </c>
      <c r="B715" s="14" t="s">
        <v>7441</v>
      </c>
      <c r="C715" s="14" t="s">
        <v>11316</v>
      </c>
      <c r="D715" s="14" t="s">
        <v>1171</v>
      </c>
      <c r="E715" s="14" t="s">
        <v>7442</v>
      </c>
      <c r="F715" s="14" t="s">
        <v>4299</v>
      </c>
      <c r="G715" s="16"/>
      <c r="H715" s="15" t="s">
        <v>383</v>
      </c>
      <c r="I715" s="14" t="s">
        <v>7694</v>
      </c>
      <c r="J715" s="15" t="s">
        <v>4955</v>
      </c>
      <c r="K715" s="15" t="s">
        <v>4956</v>
      </c>
      <c r="L715" s="16"/>
      <c r="M715" s="16"/>
      <c r="N715" s="16"/>
      <c r="O715" s="16"/>
      <c r="P715" s="16"/>
      <c r="Q715" s="16"/>
      <c r="R715" s="16"/>
      <c r="S715" s="16"/>
      <c r="T715" s="16"/>
      <c r="U715" s="16"/>
      <c r="V715" s="16"/>
      <c r="W715" s="16"/>
      <c r="X715" s="16"/>
      <c r="Y715" s="16"/>
    </row>
    <row r="716">
      <c r="A716" s="14" t="s">
        <v>4303</v>
      </c>
      <c r="B716" s="14" t="s">
        <v>7444</v>
      </c>
      <c r="C716" s="14" t="s">
        <v>11319</v>
      </c>
      <c r="D716" s="14" t="s">
        <v>1181</v>
      </c>
      <c r="E716" s="14" t="s">
        <v>7445</v>
      </c>
      <c r="F716" s="14" t="s">
        <v>4305</v>
      </c>
      <c r="G716" s="16"/>
      <c r="H716" s="15" t="s">
        <v>393</v>
      </c>
      <c r="I716" s="14" t="s">
        <v>7696</v>
      </c>
      <c r="J716" s="15" t="s">
        <v>4960</v>
      </c>
      <c r="K716" s="15" t="s">
        <v>4961</v>
      </c>
      <c r="L716" s="16"/>
      <c r="M716" s="16"/>
      <c r="N716" s="16"/>
      <c r="O716" s="16"/>
      <c r="P716" s="16"/>
      <c r="Q716" s="16"/>
      <c r="R716" s="16"/>
      <c r="S716" s="16"/>
      <c r="T716" s="16"/>
      <c r="U716" s="16"/>
      <c r="V716" s="16"/>
      <c r="W716" s="16"/>
      <c r="X716" s="16"/>
      <c r="Y716" s="16"/>
    </row>
    <row r="717">
      <c r="A717" s="14" t="s">
        <v>4309</v>
      </c>
      <c r="B717" s="14" t="s">
        <v>7447</v>
      </c>
      <c r="C717" s="14" t="s">
        <v>11321</v>
      </c>
      <c r="D717" s="14" t="s">
        <v>1190</v>
      </c>
      <c r="E717" s="14" t="s">
        <v>7448</v>
      </c>
      <c r="F717" s="14" t="s">
        <v>4310</v>
      </c>
      <c r="G717" s="16"/>
      <c r="H717" s="15" t="s">
        <v>400</v>
      </c>
      <c r="I717" s="14" t="s">
        <v>7698</v>
      </c>
      <c r="J717" s="15" t="s">
        <v>4974</v>
      </c>
      <c r="K717" s="15" t="s">
        <v>4975</v>
      </c>
      <c r="L717" s="16"/>
      <c r="M717" s="16"/>
      <c r="N717" s="16"/>
      <c r="O717" s="16"/>
      <c r="P717" s="16"/>
      <c r="Q717" s="16"/>
      <c r="R717" s="16"/>
      <c r="S717" s="16"/>
      <c r="T717" s="16"/>
      <c r="U717" s="16"/>
      <c r="V717" s="16"/>
      <c r="W717" s="16"/>
      <c r="X717" s="16"/>
      <c r="Y717" s="16"/>
    </row>
    <row r="718">
      <c r="A718" s="14" t="s">
        <v>4313</v>
      </c>
      <c r="B718" s="14" t="s">
        <v>7450</v>
      </c>
      <c r="C718" s="14" t="s">
        <v>11324</v>
      </c>
      <c r="D718" s="14" t="s">
        <v>1198</v>
      </c>
      <c r="E718" s="14" t="s">
        <v>7448</v>
      </c>
      <c r="F718" s="14" t="s">
        <v>4315</v>
      </c>
      <c r="G718" s="16"/>
      <c r="H718" s="15" t="s">
        <v>408</v>
      </c>
      <c r="I718" s="14" t="s">
        <v>7700</v>
      </c>
      <c r="J718" s="15" t="s">
        <v>5007</v>
      </c>
      <c r="K718" s="15" t="s">
        <v>5008</v>
      </c>
      <c r="L718" s="16"/>
      <c r="M718" s="16"/>
      <c r="N718" s="16"/>
      <c r="O718" s="16"/>
      <c r="P718" s="16"/>
      <c r="Q718" s="16"/>
      <c r="R718" s="16"/>
      <c r="S718" s="16"/>
      <c r="T718" s="16"/>
      <c r="U718" s="16"/>
      <c r="V718" s="16"/>
      <c r="W718" s="16"/>
      <c r="X718" s="16"/>
      <c r="Y718" s="16"/>
    </row>
    <row r="719">
      <c r="A719" s="14" t="s">
        <v>4319</v>
      </c>
      <c r="B719" s="14" t="s">
        <v>7452</v>
      </c>
      <c r="C719" s="14" t="s">
        <v>11327</v>
      </c>
      <c r="D719" s="14" t="s">
        <v>1204</v>
      </c>
      <c r="E719" s="14" t="s">
        <v>7453</v>
      </c>
      <c r="F719" s="14" t="s">
        <v>4321</v>
      </c>
      <c r="G719" s="16"/>
      <c r="H719" s="15" t="s">
        <v>408</v>
      </c>
      <c r="I719" s="14" t="s">
        <v>7700</v>
      </c>
      <c r="J719" s="15" t="s">
        <v>5007</v>
      </c>
      <c r="K719" s="15" t="s">
        <v>5008</v>
      </c>
      <c r="L719" s="16"/>
      <c r="M719" s="16"/>
      <c r="N719" s="16"/>
      <c r="O719" s="16"/>
      <c r="P719" s="16"/>
      <c r="Q719" s="16"/>
      <c r="R719" s="16"/>
      <c r="S719" s="16"/>
      <c r="T719" s="16"/>
      <c r="U719" s="16"/>
      <c r="V719" s="16"/>
      <c r="W719" s="16"/>
      <c r="X719" s="16"/>
      <c r="Y719" s="16"/>
    </row>
    <row r="720">
      <c r="A720" s="14" t="s">
        <v>4325</v>
      </c>
      <c r="B720" s="14" t="s">
        <v>7455</v>
      </c>
      <c r="C720" s="14" t="s">
        <v>11329</v>
      </c>
      <c r="D720" s="14" t="s">
        <v>4327</v>
      </c>
      <c r="E720" s="14" t="s">
        <v>7453</v>
      </c>
      <c r="F720" s="14" t="s">
        <v>4328</v>
      </c>
      <c r="G720" s="16"/>
      <c r="H720" s="15" t="s">
        <v>416</v>
      </c>
      <c r="I720" s="14" t="s">
        <v>7702</v>
      </c>
      <c r="J720" s="15" t="s">
        <v>5017</v>
      </c>
      <c r="K720" s="15" t="s">
        <v>5018</v>
      </c>
      <c r="L720" s="16"/>
      <c r="M720" s="16"/>
      <c r="N720" s="16"/>
      <c r="O720" s="16"/>
      <c r="P720" s="16"/>
      <c r="Q720" s="16"/>
      <c r="R720" s="16"/>
      <c r="S720" s="16"/>
      <c r="T720" s="16"/>
      <c r="U720" s="16"/>
      <c r="V720" s="16"/>
      <c r="W720" s="16"/>
      <c r="X720" s="16"/>
      <c r="Y720" s="16"/>
    </row>
    <row r="721">
      <c r="A721" s="14" t="s">
        <v>4332</v>
      </c>
      <c r="B721" s="14" t="s">
        <v>7457</v>
      </c>
      <c r="C721" s="14" t="s">
        <v>11332</v>
      </c>
      <c r="D721" s="14" t="s">
        <v>1220</v>
      </c>
      <c r="E721" s="14" t="s">
        <v>7453</v>
      </c>
      <c r="F721" s="14" t="s">
        <v>4334</v>
      </c>
      <c r="G721" s="16"/>
      <c r="H721" s="15" t="s">
        <v>424</v>
      </c>
      <c r="I721" s="14" t="s">
        <v>7704</v>
      </c>
      <c r="J721" s="15" t="s">
        <v>5022</v>
      </c>
      <c r="K721" s="15" t="s">
        <v>5023</v>
      </c>
      <c r="L721" s="16"/>
      <c r="M721" s="16"/>
      <c r="N721" s="16"/>
      <c r="O721" s="16"/>
      <c r="P721" s="16"/>
      <c r="Q721" s="16"/>
      <c r="R721" s="16"/>
      <c r="S721" s="16"/>
      <c r="T721" s="16"/>
      <c r="U721" s="16"/>
      <c r="V721" s="16"/>
      <c r="W721" s="16"/>
      <c r="X721" s="16"/>
      <c r="Y721" s="16"/>
    </row>
    <row r="722">
      <c r="A722" s="14" t="s">
        <v>4338</v>
      </c>
      <c r="B722" s="14" t="s">
        <v>7459</v>
      </c>
      <c r="C722" s="14" t="s">
        <v>11335</v>
      </c>
      <c r="D722" s="14" t="s">
        <v>1228</v>
      </c>
      <c r="E722" s="14" t="s">
        <v>7460</v>
      </c>
      <c r="F722" s="14" t="s">
        <v>4340</v>
      </c>
      <c r="G722" s="16"/>
      <c r="H722" s="15" t="s">
        <v>432</v>
      </c>
      <c r="I722" s="14" t="s">
        <v>7707</v>
      </c>
      <c r="J722" s="15" t="s">
        <v>5028</v>
      </c>
      <c r="K722" s="15" t="s">
        <v>5029</v>
      </c>
      <c r="L722" s="16"/>
      <c r="M722" s="16"/>
      <c r="N722" s="16"/>
      <c r="O722" s="16"/>
      <c r="P722" s="16"/>
      <c r="Q722" s="16"/>
      <c r="R722" s="16"/>
      <c r="S722" s="16"/>
      <c r="T722" s="16"/>
      <c r="U722" s="16"/>
      <c r="V722" s="16"/>
      <c r="W722" s="16"/>
      <c r="X722" s="16"/>
      <c r="Y722" s="16"/>
    </row>
    <row r="723">
      <c r="A723" s="14" t="s">
        <v>4344</v>
      </c>
      <c r="B723" s="14" t="s">
        <v>7462</v>
      </c>
      <c r="C723" s="14" t="s">
        <v>11338</v>
      </c>
      <c r="D723" s="14" t="s">
        <v>1236</v>
      </c>
      <c r="E723" s="14" t="s">
        <v>7463</v>
      </c>
      <c r="F723" s="14" t="s">
        <v>4346</v>
      </c>
      <c r="G723" s="16"/>
      <c r="H723" s="15" t="s">
        <v>440</v>
      </c>
      <c r="I723" s="14" t="s">
        <v>7709</v>
      </c>
      <c r="J723" s="15" t="s">
        <v>5034</v>
      </c>
      <c r="K723" s="15" t="s">
        <v>5035</v>
      </c>
      <c r="L723" s="16"/>
      <c r="M723" s="16"/>
      <c r="N723" s="16"/>
      <c r="O723" s="16"/>
      <c r="P723" s="16"/>
      <c r="Q723" s="16"/>
      <c r="R723" s="16"/>
      <c r="S723" s="16"/>
      <c r="T723" s="16"/>
      <c r="U723" s="16"/>
      <c r="V723" s="16"/>
      <c r="W723" s="16"/>
      <c r="X723" s="16"/>
      <c r="Y723" s="16"/>
    </row>
    <row r="724">
      <c r="A724" s="14" t="s">
        <v>4350</v>
      </c>
      <c r="B724" s="14" t="s">
        <v>7465</v>
      </c>
      <c r="C724" s="14" t="s">
        <v>11341</v>
      </c>
      <c r="D724" s="14" t="s">
        <v>1244</v>
      </c>
      <c r="E724" s="14" t="s">
        <v>7466</v>
      </c>
      <c r="F724" s="14" t="s">
        <v>4352</v>
      </c>
      <c r="G724" s="16"/>
      <c r="H724" s="15" t="s">
        <v>448</v>
      </c>
      <c r="I724" s="14" t="s">
        <v>7711</v>
      </c>
      <c r="J724" s="15" t="s">
        <v>5040</v>
      </c>
      <c r="K724" s="15" t="s">
        <v>5041</v>
      </c>
      <c r="L724" s="16"/>
      <c r="M724" s="16"/>
      <c r="N724" s="16"/>
      <c r="O724" s="16"/>
      <c r="P724" s="16"/>
      <c r="Q724" s="16"/>
      <c r="R724" s="16"/>
      <c r="S724" s="16"/>
      <c r="T724" s="16"/>
      <c r="U724" s="16"/>
      <c r="V724" s="16"/>
      <c r="W724" s="16"/>
      <c r="X724" s="16"/>
      <c r="Y724" s="16"/>
    </row>
    <row r="725">
      <c r="A725" s="14" t="s">
        <v>4356</v>
      </c>
      <c r="B725" s="14" t="s">
        <v>7468</v>
      </c>
      <c r="C725" s="14" t="s">
        <v>11344</v>
      </c>
      <c r="D725" s="14" t="s">
        <v>1252</v>
      </c>
      <c r="E725" s="14" t="s">
        <v>7469</v>
      </c>
      <c r="F725" s="14" t="s">
        <v>4358</v>
      </c>
      <c r="G725" s="16"/>
      <c r="H725" s="15" t="s">
        <v>456</v>
      </c>
      <c r="I725" s="14" t="s">
        <v>7713</v>
      </c>
      <c r="J725" s="15" t="s">
        <v>5046</v>
      </c>
      <c r="K725" s="15" t="s">
        <v>5047</v>
      </c>
      <c r="L725" s="16"/>
      <c r="M725" s="16"/>
      <c r="N725" s="16"/>
      <c r="O725" s="16"/>
      <c r="P725" s="16"/>
      <c r="Q725" s="16"/>
      <c r="R725" s="16"/>
      <c r="S725" s="16"/>
      <c r="T725" s="16"/>
      <c r="U725" s="16"/>
      <c r="V725" s="16"/>
      <c r="W725" s="16"/>
      <c r="X725" s="16"/>
      <c r="Y725" s="16"/>
    </row>
    <row r="726">
      <c r="A726" s="14" t="s">
        <v>4362</v>
      </c>
      <c r="B726" s="14" t="s">
        <v>7471</v>
      </c>
      <c r="C726" s="14" t="s">
        <v>11347</v>
      </c>
      <c r="D726" s="14" t="s">
        <v>1260</v>
      </c>
      <c r="E726" s="14" t="s">
        <v>7469</v>
      </c>
      <c r="F726" s="14" t="s">
        <v>4364</v>
      </c>
      <c r="G726" s="16"/>
      <c r="H726" s="15" t="s">
        <v>464</v>
      </c>
      <c r="I726" s="14" t="s">
        <v>7715</v>
      </c>
      <c r="J726" s="15" t="s">
        <v>5052</v>
      </c>
      <c r="K726" s="15" t="s">
        <v>5053</v>
      </c>
      <c r="L726" s="16"/>
      <c r="M726" s="16"/>
      <c r="N726" s="16"/>
      <c r="O726" s="16"/>
      <c r="P726" s="16"/>
      <c r="Q726" s="16"/>
      <c r="R726" s="16"/>
      <c r="S726" s="16"/>
      <c r="T726" s="16"/>
      <c r="U726" s="16"/>
      <c r="V726" s="16"/>
      <c r="W726" s="16"/>
      <c r="X726" s="16"/>
      <c r="Y726" s="16"/>
    </row>
    <row r="727">
      <c r="A727" s="14" t="s">
        <v>4368</v>
      </c>
      <c r="B727" s="14" t="s">
        <v>7473</v>
      </c>
      <c r="C727" s="14" t="s">
        <v>11350</v>
      </c>
      <c r="D727" s="14" t="s">
        <v>1269</v>
      </c>
      <c r="E727" s="14" t="s">
        <v>7474</v>
      </c>
      <c r="F727" s="14" t="s">
        <v>4370</v>
      </c>
      <c r="G727" s="16"/>
      <c r="H727" s="15" t="s">
        <v>474</v>
      </c>
      <c r="I727" s="14" t="s">
        <v>7717</v>
      </c>
      <c r="J727" s="15" t="s">
        <v>5058</v>
      </c>
      <c r="K727" s="15" t="s">
        <v>5059</v>
      </c>
      <c r="L727" s="16"/>
      <c r="M727" s="16"/>
      <c r="N727" s="16"/>
      <c r="O727" s="16"/>
      <c r="P727" s="16"/>
      <c r="Q727" s="16"/>
      <c r="R727" s="16"/>
      <c r="S727" s="16"/>
      <c r="T727" s="16"/>
      <c r="U727" s="16"/>
      <c r="V727" s="16"/>
      <c r="W727" s="16"/>
      <c r="X727" s="16"/>
      <c r="Y727" s="16"/>
    </row>
    <row r="728">
      <c r="A728" s="14" t="s">
        <v>4374</v>
      </c>
      <c r="B728" s="14" t="s">
        <v>7476</v>
      </c>
      <c r="C728" s="14" t="s">
        <v>11353</v>
      </c>
      <c r="D728" s="14" t="s">
        <v>1285</v>
      </c>
      <c r="E728" s="14" t="s">
        <v>7474</v>
      </c>
      <c r="F728" s="14" t="s">
        <v>4376</v>
      </c>
      <c r="G728" s="16"/>
      <c r="H728" s="15" t="s">
        <v>481</v>
      </c>
      <c r="I728" s="14" t="s">
        <v>7719</v>
      </c>
      <c r="J728" s="15" t="s">
        <v>5064</v>
      </c>
      <c r="K728" s="15" t="s">
        <v>5065</v>
      </c>
      <c r="L728" s="16"/>
      <c r="M728" s="16"/>
      <c r="N728" s="16"/>
      <c r="O728" s="16"/>
      <c r="P728" s="16"/>
      <c r="Q728" s="16"/>
      <c r="R728" s="16"/>
      <c r="S728" s="16"/>
      <c r="T728" s="16"/>
      <c r="U728" s="16"/>
      <c r="V728" s="16"/>
      <c r="W728" s="16"/>
      <c r="X728" s="16"/>
      <c r="Y728" s="16"/>
    </row>
    <row r="729">
      <c r="A729" s="14" t="s">
        <v>4380</v>
      </c>
      <c r="B729" s="14" t="s">
        <v>7478</v>
      </c>
      <c r="C729" s="14" t="s">
        <v>11356</v>
      </c>
      <c r="D729" s="14" t="s">
        <v>1291</v>
      </c>
      <c r="E729" s="14" t="s">
        <v>7479</v>
      </c>
      <c r="F729" s="14" t="s">
        <v>4382</v>
      </c>
      <c r="G729" s="16"/>
      <c r="H729" s="15" t="s">
        <v>489</v>
      </c>
      <c r="I729" s="14" t="s">
        <v>7721</v>
      </c>
      <c r="J729" s="15" t="s">
        <v>5070</v>
      </c>
      <c r="K729" s="15" t="s">
        <v>5071</v>
      </c>
      <c r="L729" s="16"/>
      <c r="M729" s="16"/>
      <c r="N729" s="16"/>
      <c r="O729" s="16"/>
      <c r="P729" s="16"/>
      <c r="Q729" s="16"/>
      <c r="R729" s="16"/>
      <c r="S729" s="16"/>
      <c r="T729" s="16"/>
      <c r="U729" s="16"/>
      <c r="V729" s="16"/>
      <c r="W729" s="16"/>
      <c r="X729" s="16"/>
      <c r="Y729" s="16"/>
    </row>
    <row r="730">
      <c r="A730" s="14" t="s">
        <v>4386</v>
      </c>
      <c r="B730" s="14" t="s">
        <v>7481</v>
      </c>
      <c r="C730" s="14" t="s">
        <v>11359</v>
      </c>
      <c r="D730" s="14" t="s">
        <v>2247</v>
      </c>
      <c r="E730" s="14" t="s">
        <v>7479</v>
      </c>
      <c r="F730" s="14" t="s">
        <v>4388</v>
      </c>
      <c r="G730" s="16"/>
      <c r="H730" s="15" t="s">
        <v>497</v>
      </c>
      <c r="I730" s="14" t="s">
        <v>7723</v>
      </c>
      <c r="J730" s="15" t="s">
        <v>5076</v>
      </c>
      <c r="K730" s="15" t="s">
        <v>5077</v>
      </c>
      <c r="L730" s="16"/>
      <c r="M730" s="16"/>
      <c r="N730" s="16"/>
      <c r="O730" s="16"/>
      <c r="P730" s="16"/>
      <c r="Q730" s="16"/>
      <c r="R730" s="16"/>
      <c r="S730" s="16"/>
      <c r="T730" s="16"/>
      <c r="U730" s="16"/>
      <c r="V730" s="16"/>
      <c r="W730" s="16"/>
      <c r="X730" s="16"/>
      <c r="Y730" s="16"/>
    </row>
    <row r="731">
      <c r="A731" s="14" t="s">
        <v>4392</v>
      </c>
      <c r="B731" s="14" t="s">
        <v>7483</v>
      </c>
      <c r="C731" s="14" t="s">
        <v>11362</v>
      </c>
      <c r="D731" s="16"/>
      <c r="E731" s="16"/>
      <c r="F731" s="16"/>
      <c r="G731" s="16"/>
      <c r="H731" s="15" t="s">
        <v>505</v>
      </c>
      <c r="I731" s="14" t="s">
        <v>7725</v>
      </c>
      <c r="J731" s="15" t="s">
        <v>5082</v>
      </c>
      <c r="K731" s="15" t="s">
        <v>5083</v>
      </c>
      <c r="L731" s="16"/>
      <c r="M731" s="16"/>
      <c r="N731" s="16"/>
      <c r="O731" s="16"/>
      <c r="P731" s="16"/>
      <c r="Q731" s="16"/>
      <c r="R731" s="16"/>
      <c r="S731" s="16"/>
      <c r="T731" s="16"/>
      <c r="U731" s="16"/>
      <c r="V731" s="16"/>
      <c r="W731" s="16"/>
      <c r="X731" s="16"/>
      <c r="Y731" s="16"/>
    </row>
    <row r="732">
      <c r="A732" s="14" t="s">
        <v>4397</v>
      </c>
      <c r="B732" s="14" t="s">
        <v>7483</v>
      </c>
      <c r="C732" s="14" t="s">
        <v>11362</v>
      </c>
      <c r="D732" s="14" t="s">
        <v>2254</v>
      </c>
      <c r="E732" s="14" t="s">
        <v>7479</v>
      </c>
      <c r="F732" s="14" t="s">
        <v>4398</v>
      </c>
      <c r="G732" s="16"/>
      <c r="H732" s="15" t="s">
        <v>513</v>
      </c>
      <c r="I732" s="14" t="s">
        <v>7727</v>
      </c>
      <c r="J732" s="15" t="s">
        <v>5088</v>
      </c>
      <c r="K732" s="21" t="s">
        <v>5089</v>
      </c>
      <c r="L732" s="16"/>
      <c r="M732" s="16"/>
      <c r="N732" s="16"/>
      <c r="O732" s="16"/>
      <c r="P732" s="16"/>
      <c r="Q732" s="16"/>
      <c r="R732" s="16"/>
      <c r="S732" s="16"/>
      <c r="T732" s="16"/>
      <c r="U732" s="16"/>
      <c r="V732" s="16"/>
      <c r="W732" s="16"/>
      <c r="X732" s="16"/>
      <c r="Y732" s="16"/>
    </row>
    <row r="733">
      <c r="A733" s="14" t="s">
        <v>4402</v>
      </c>
      <c r="B733" s="14" t="s">
        <v>7486</v>
      </c>
      <c r="C733" s="14" t="s">
        <v>11369</v>
      </c>
      <c r="D733" s="14" t="s">
        <v>2261</v>
      </c>
      <c r="E733" s="14" t="s">
        <v>7487</v>
      </c>
      <c r="F733" s="14" t="s">
        <v>4404</v>
      </c>
      <c r="G733" s="16"/>
      <c r="H733" s="15" t="s">
        <v>520</v>
      </c>
      <c r="I733" s="14" t="s">
        <v>7729</v>
      </c>
      <c r="J733" s="15" t="s">
        <v>5094</v>
      </c>
      <c r="K733" s="15" t="s">
        <v>5095</v>
      </c>
      <c r="L733" s="16"/>
      <c r="M733" s="16"/>
      <c r="N733" s="16"/>
      <c r="O733" s="16"/>
      <c r="P733" s="16"/>
      <c r="Q733" s="16"/>
      <c r="R733" s="16"/>
      <c r="S733" s="16"/>
      <c r="T733" s="16"/>
      <c r="U733" s="16"/>
      <c r="V733" s="16"/>
      <c r="W733" s="16"/>
      <c r="X733" s="16"/>
      <c r="Y733" s="16"/>
    </row>
    <row r="734">
      <c r="A734" s="14" t="s">
        <v>4406</v>
      </c>
      <c r="B734" s="14" t="s">
        <v>7489</v>
      </c>
      <c r="C734" s="14" t="s">
        <v>11372</v>
      </c>
      <c r="D734" s="14" t="s">
        <v>2268</v>
      </c>
      <c r="E734" s="14" t="s">
        <v>7490</v>
      </c>
      <c r="F734" s="14" t="s">
        <v>4408</v>
      </c>
      <c r="G734" s="16"/>
      <c r="H734" s="15" t="s">
        <v>528</v>
      </c>
      <c r="I734" s="14" t="s">
        <v>7731</v>
      </c>
      <c r="J734" s="15" t="s">
        <v>5100</v>
      </c>
      <c r="K734" s="15" t="s">
        <v>5101</v>
      </c>
      <c r="L734" s="16"/>
      <c r="M734" s="16"/>
      <c r="N734" s="16"/>
      <c r="O734" s="16"/>
      <c r="P734" s="16"/>
      <c r="Q734" s="16"/>
      <c r="R734" s="16"/>
      <c r="S734" s="16"/>
      <c r="T734" s="16"/>
      <c r="U734" s="16"/>
      <c r="V734" s="16"/>
      <c r="W734" s="16"/>
      <c r="X734" s="16"/>
      <c r="Y734" s="16"/>
    </row>
    <row r="735">
      <c r="A735" s="14" t="s">
        <v>4412</v>
      </c>
      <c r="B735" s="14" t="s">
        <v>7492</v>
      </c>
      <c r="C735" s="14" t="s">
        <v>11365</v>
      </c>
      <c r="D735" s="14" t="s">
        <v>2274</v>
      </c>
      <c r="E735" s="14" t="s">
        <v>7493</v>
      </c>
      <c r="F735" s="14" t="s">
        <v>4414</v>
      </c>
      <c r="G735" s="16"/>
      <c r="H735" s="15" t="s">
        <v>535</v>
      </c>
      <c r="I735" s="14" t="s">
        <v>7734</v>
      </c>
      <c r="J735" s="15" t="s">
        <v>5106</v>
      </c>
      <c r="K735" s="15" t="s">
        <v>5107</v>
      </c>
      <c r="L735" s="16"/>
      <c r="M735" s="16"/>
      <c r="N735" s="16"/>
      <c r="O735" s="16"/>
      <c r="P735" s="16"/>
      <c r="Q735" s="16"/>
      <c r="R735" s="16"/>
      <c r="S735" s="16"/>
      <c r="T735" s="16"/>
      <c r="U735" s="16"/>
      <c r="V735" s="16"/>
      <c r="W735" s="16"/>
      <c r="X735" s="16"/>
      <c r="Y735" s="16"/>
    </row>
    <row r="736">
      <c r="A736" s="14" t="s">
        <v>4418</v>
      </c>
      <c r="B736" s="14" t="s">
        <v>7495</v>
      </c>
      <c r="C736" s="14" t="s">
        <v>11378</v>
      </c>
      <c r="D736" s="14" t="s">
        <v>2281</v>
      </c>
      <c r="E736" s="14" t="s">
        <v>7496</v>
      </c>
      <c r="F736" s="14" t="s">
        <v>4420</v>
      </c>
      <c r="G736" s="16"/>
      <c r="H736" s="15" t="s">
        <v>543</v>
      </c>
      <c r="I736" s="14" t="s">
        <v>7736</v>
      </c>
      <c r="J736" s="15" t="s">
        <v>5112</v>
      </c>
      <c r="K736" s="15" t="s">
        <v>5113</v>
      </c>
      <c r="L736" s="16"/>
      <c r="M736" s="16"/>
      <c r="N736" s="16"/>
      <c r="O736" s="16"/>
      <c r="P736" s="16"/>
      <c r="Q736" s="16"/>
      <c r="R736" s="16"/>
      <c r="S736" s="16"/>
      <c r="T736" s="16"/>
      <c r="U736" s="16"/>
      <c r="V736" s="16"/>
      <c r="W736" s="16"/>
      <c r="X736" s="16"/>
      <c r="Y736" s="16"/>
    </row>
    <row r="737">
      <c r="A737" s="14" t="s">
        <v>4424</v>
      </c>
      <c r="B737" s="14" t="s">
        <v>7498</v>
      </c>
      <c r="C737" s="14" t="s">
        <v>11382</v>
      </c>
      <c r="D737" s="16"/>
      <c r="E737" s="16"/>
      <c r="F737" s="16"/>
      <c r="G737" s="16"/>
      <c r="H737" s="15" t="s">
        <v>553</v>
      </c>
      <c r="I737" s="14" t="s">
        <v>7738</v>
      </c>
      <c r="J737" s="15" t="s">
        <v>5118</v>
      </c>
      <c r="K737" s="15" t="s">
        <v>5119</v>
      </c>
      <c r="L737" s="16"/>
      <c r="M737" s="16"/>
      <c r="N737" s="16"/>
      <c r="O737" s="16"/>
      <c r="P737" s="16"/>
      <c r="Q737" s="16"/>
      <c r="R737" s="16"/>
      <c r="S737" s="16"/>
      <c r="T737" s="16"/>
      <c r="U737" s="16"/>
      <c r="V737" s="16"/>
      <c r="W737" s="16"/>
      <c r="X737" s="16"/>
      <c r="Y737" s="16"/>
    </row>
    <row r="738">
      <c r="A738" s="14" t="s">
        <v>4430</v>
      </c>
      <c r="B738" s="14" t="s">
        <v>7498</v>
      </c>
      <c r="C738" s="14" t="s">
        <v>11382</v>
      </c>
      <c r="D738" s="14" t="s">
        <v>2288</v>
      </c>
      <c r="E738" s="14" t="s">
        <v>7496</v>
      </c>
      <c r="F738" s="14" t="s">
        <v>4426</v>
      </c>
      <c r="G738" s="16"/>
      <c r="H738" s="15" t="s">
        <v>561</v>
      </c>
      <c r="I738" s="14" t="s">
        <v>7740</v>
      </c>
      <c r="J738" s="15" t="s">
        <v>5124</v>
      </c>
      <c r="K738" s="15" t="s">
        <v>5125</v>
      </c>
      <c r="L738" s="16"/>
      <c r="M738" s="16"/>
      <c r="N738" s="16"/>
      <c r="O738" s="16"/>
      <c r="P738" s="16"/>
      <c r="Q738" s="16"/>
      <c r="R738" s="16"/>
      <c r="S738" s="16"/>
      <c r="T738" s="16"/>
      <c r="U738" s="16"/>
      <c r="V738" s="16"/>
      <c r="W738" s="16"/>
      <c r="X738" s="16"/>
      <c r="Y738" s="16"/>
    </row>
    <row r="739">
      <c r="A739" s="14" t="s">
        <v>4432</v>
      </c>
      <c r="B739" s="14" t="s">
        <v>7501</v>
      </c>
      <c r="C739" s="14" t="s">
        <v>11385</v>
      </c>
      <c r="D739" s="14" t="s">
        <v>2297</v>
      </c>
      <c r="E739" s="14" t="s">
        <v>7502</v>
      </c>
      <c r="F739" s="14" t="s">
        <v>4434</v>
      </c>
      <c r="G739" s="16"/>
      <c r="H739" s="15" t="s">
        <v>569</v>
      </c>
      <c r="I739" s="14" t="s">
        <v>7743</v>
      </c>
      <c r="J739" s="15" t="s">
        <v>5130</v>
      </c>
      <c r="K739" s="15" t="s">
        <v>5131</v>
      </c>
      <c r="L739" s="16"/>
      <c r="M739" s="16"/>
      <c r="N739" s="16"/>
      <c r="O739" s="16"/>
      <c r="P739" s="16"/>
      <c r="Q739" s="16"/>
      <c r="R739" s="16"/>
      <c r="S739" s="16"/>
      <c r="T739" s="16"/>
      <c r="U739" s="16"/>
      <c r="V739" s="16"/>
      <c r="W739" s="16"/>
      <c r="X739" s="16"/>
      <c r="Y739" s="16"/>
    </row>
    <row r="740">
      <c r="A740" s="14" t="s">
        <v>4438</v>
      </c>
      <c r="B740" s="14" t="s">
        <v>7504</v>
      </c>
      <c r="C740" s="14" t="s">
        <v>11388</v>
      </c>
      <c r="D740" s="14" t="s">
        <v>2305</v>
      </c>
      <c r="E740" s="14" t="s">
        <v>7505</v>
      </c>
      <c r="F740" s="14" t="s">
        <v>4440</v>
      </c>
      <c r="G740" s="16"/>
      <c r="H740" s="15" t="s">
        <v>577</v>
      </c>
      <c r="I740" s="14" t="s">
        <v>7837</v>
      </c>
      <c r="J740" s="15" t="s">
        <v>5136</v>
      </c>
      <c r="K740" s="15" t="s">
        <v>5137</v>
      </c>
      <c r="L740" s="16"/>
      <c r="M740" s="16"/>
      <c r="N740" s="16"/>
      <c r="O740" s="16"/>
      <c r="P740" s="16"/>
      <c r="Q740" s="16"/>
      <c r="R740" s="16"/>
      <c r="S740" s="16"/>
      <c r="T740" s="16"/>
      <c r="U740" s="16"/>
      <c r="V740" s="16"/>
      <c r="W740" s="16"/>
      <c r="X740" s="16"/>
      <c r="Y740" s="16"/>
    </row>
    <row r="741">
      <c r="A741" s="14" t="s">
        <v>4444</v>
      </c>
      <c r="B741" s="14" t="s">
        <v>7507</v>
      </c>
      <c r="C741" s="14" t="s">
        <v>11391</v>
      </c>
      <c r="D741" s="14" t="s">
        <v>2313</v>
      </c>
      <c r="E741" s="14" t="s">
        <v>7505</v>
      </c>
      <c r="F741" s="14" t="s">
        <v>4446</v>
      </c>
      <c r="G741" s="16"/>
      <c r="H741" s="15" t="s">
        <v>587</v>
      </c>
      <c r="I741" s="14" t="s">
        <v>7841</v>
      </c>
      <c r="J741" s="15" t="s">
        <v>5142</v>
      </c>
      <c r="K741" s="15" t="s">
        <v>5143</v>
      </c>
      <c r="L741" s="16"/>
      <c r="M741" s="16"/>
      <c r="N741" s="16"/>
      <c r="O741" s="16"/>
      <c r="P741" s="16"/>
      <c r="Q741" s="16"/>
      <c r="R741" s="16"/>
      <c r="S741" s="16"/>
      <c r="T741" s="16"/>
      <c r="U741" s="16"/>
      <c r="V741" s="16"/>
      <c r="W741" s="16"/>
      <c r="X741" s="16"/>
      <c r="Y741" s="16"/>
    </row>
    <row r="742">
      <c r="A742" s="14" t="s">
        <v>4450</v>
      </c>
      <c r="B742" s="14" t="s">
        <v>7509</v>
      </c>
      <c r="C742" s="14" t="s">
        <v>11394</v>
      </c>
      <c r="D742" s="14" t="s">
        <v>2321</v>
      </c>
      <c r="E742" s="14" t="s">
        <v>7510</v>
      </c>
      <c r="F742" s="14" t="s">
        <v>4452</v>
      </c>
      <c r="G742" s="16"/>
      <c r="H742" s="15" t="s">
        <v>595</v>
      </c>
      <c r="I742" s="14" t="s">
        <v>7747</v>
      </c>
      <c r="J742" s="15" t="s">
        <v>5148</v>
      </c>
      <c r="K742" s="15" t="s">
        <v>5149</v>
      </c>
      <c r="L742" s="16"/>
      <c r="M742" s="16"/>
      <c r="N742" s="16"/>
      <c r="O742" s="16"/>
      <c r="P742" s="16"/>
      <c r="Q742" s="16"/>
      <c r="R742" s="16"/>
      <c r="S742" s="16"/>
      <c r="T742" s="16"/>
      <c r="U742" s="16"/>
      <c r="V742" s="16"/>
      <c r="W742" s="16"/>
      <c r="X742" s="16"/>
      <c r="Y742" s="16"/>
    </row>
    <row r="743">
      <c r="A743" s="14" t="s">
        <v>4455</v>
      </c>
      <c r="B743" s="14" t="s">
        <v>7512</v>
      </c>
      <c r="C743" s="14" t="s">
        <v>11397</v>
      </c>
      <c r="D743" s="16"/>
      <c r="E743" s="16"/>
      <c r="F743" s="16"/>
      <c r="G743" s="16"/>
      <c r="H743" s="15" t="s">
        <v>603</v>
      </c>
      <c r="I743" s="14" t="s">
        <v>7749</v>
      </c>
      <c r="J743" s="15" t="s">
        <v>5154</v>
      </c>
      <c r="K743" s="15" t="s">
        <v>5155</v>
      </c>
      <c r="L743" s="16"/>
      <c r="M743" s="16"/>
      <c r="N743" s="16"/>
      <c r="O743" s="16"/>
      <c r="P743" s="16"/>
      <c r="Q743" s="16"/>
      <c r="R743" s="16"/>
      <c r="S743" s="16"/>
      <c r="T743" s="16"/>
      <c r="U743" s="16"/>
      <c r="V743" s="16"/>
      <c r="W743" s="16"/>
      <c r="X743" s="16"/>
      <c r="Y743" s="16"/>
    </row>
    <row r="744">
      <c r="A744" s="14" t="s">
        <v>4460</v>
      </c>
      <c r="B744" s="14" t="s">
        <v>7512</v>
      </c>
      <c r="C744" s="14" t="s">
        <v>11397</v>
      </c>
      <c r="D744" s="16"/>
      <c r="E744" s="16"/>
      <c r="F744" s="16"/>
      <c r="G744" s="16"/>
      <c r="H744" s="15" t="s">
        <v>611</v>
      </c>
      <c r="I744" s="14" t="s">
        <v>7751</v>
      </c>
      <c r="J744" s="15" t="s">
        <v>5160</v>
      </c>
      <c r="K744" s="15" t="s">
        <v>5161</v>
      </c>
      <c r="L744" s="16"/>
      <c r="M744" s="16"/>
      <c r="N744" s="16"/>
      <c r="O744" s="16"/>
      <c r="P744" s="16"/>
      <c r="Q744" s="16"/>
      <c r="R744" s="16"/>
      <c r="S744" s="16"/>
      <c r="T744" s="16"/>
      <c r="U744" s="16"/>
      <c r="V744" s="16"/>
      <c r="W744" s="16"/>
      <c r="X744" s="16"/>
      <c r="Y744" s="16"/>
    </row>
    <row r="745">
      <c r="A745" s="14" t="s">
        <v>4462</v>
      </c>
      <c r="B745" s="14" t="s">
        <v>7512</v>
      </c>
      <c r="C745" s="14" t="s">
        <v>11397</v>
      </c>
      <c r="D745" s="16"/>
      <c r="E745" s="16"/>
      <c r="F745" s="16"/>
      <c r="G745" s="16"/>
      <c r="H745" s="15" t="s">
        <v>619</v>
      </c>
      <c r="I745" s="14" t="s">
        <v>7753</v>
      </c>
      <c r="J745" s="15" t="s">
        <v>5166</v>
      </c>
      <c r="K745" s="15" t="s">
        <v>5167</v>
      </c>
      <c r="L745" s="16"/>
      <c r="M745" s="16"/>
      <c r="N745" s="16"/>
      <c r="O745" s="16"/>
      <c r="P745" s="16"/>
      <c r="Q745" s="16"/>
      <c r="R745" s="16"/>
      <c r="S745" s="16"/>
      <c r="T745" s="16"/>
      <c r="U745" s="16"/>
      <c r="V745" s="16"/>
      <c r="W745" s="16"/>
      <c r="X745" s="16"/>
      <c r="Y745" s="16"/>
    </row>
    <row r="746">
      <c r="A746" s="14" t="s">
        <v>4464</v>
      </c>
      <c r="B746" s="14" t="s">
        <v>7512</v>
      </c>
      <c r="C746" s="14" t="s">
        <v>11397</v>
      </c>
      <c r="D746" s="16"/>
      <c r="E746" s="16"/>
      <c r="F746" s="16"/>
      <c r="G746" s="16"/>
      <c r="H746" s="15" t="s">
        <v>627</v>
      </c>
      <c r="I746" s="14" t="s">
        <v>7755</v>
      </c>
      <c r="J746" s="15" t="s">
        <v>5172</v>
      </c>
      <c r="K746" s="15" t="s">
        <v>5173</v>
      </c>
      <c r="L746" s="16"/>
      <c r="M746" s="16"/>
      <c r="N746" s="16"/>
      <c r="O746" s="16"/>
      <c r="P746" s="16"/>
      <c r="Q746" s="16"/>
      <c r="R746" s="16"/>
      <c r="S746" s="16"/>
      <c r="T746" s="16"/>
      <c r="U746" s="16"/>
      <c r="V746" s="16"/>
      <c r="W746" s="16"/>
      <c r="X746" s="16"/>
      <c r="Y746" s="16"/>
    </row>
    <row r="747">
      <c r="A747" s="14" t="s">
        <v>4466</v>
      </c>
      <c r="B747" s="14" t="s">
        <v>7512</v>
      </c>
      <c r="C747" s="14" t="s">
        <v>11397</v>
      </c>
      <c r="D747" s="16"/>
      <c r="E747" s="16"/>
      <c r="F747" s="16"/>
      <c r="G747" s="16"/>
      <c r="H747" s="15" t="s">
        <v>641</v>
      </c>
      <c r="I747" s="14" t="s">
        <v>7757</v>
      </c>
      <c r="J747" s="15" t="s">
        <v>5178</v>
      </c>
      <c r="K747" s="15" t="s">
        <v>5179</v>
      </c>
      <c r="L747" s="16"/>
      <c r="M747" s="16"/>
      <c r="N747" s="16"/>
      <c r="O747" s="16"/>
      <c r="P747" s="16"/>
      <c r="Q747" s="16"/>
      <c r="R747" s="16"/>
      <c r="S747" s="16"/>
      <c r="T747" s="16"/>
      <c r="U747" s="16"/>
      <c r="V747" s="16"/>
      <c r="W747" s="16"/>
      <c r="X747" s="16"/>
      <c r="Y747" s="16"/>
    </row>
    <row r="748">
      <c r="A748" s="14" t="s">
        <v>4467</v>
      </c>
      <c r="B748" s="14" t="s">
        <v>7512</v>
      </c>
      <c r="C748" s="14" t="s">
        <v>11397</v>
      </c>
      <c r="D748" s="16"/>
      <c r="E748" s="16"/>
      <c r="F748" s="16"/>
      <c r="G748" s="16"/>
      <c r="H748" s="15" t="s">
        <v>650</v>
      </c>
      <c r="I748" s="14" t="s">
        <v>7759</v>
      </c>
      <c r="J748" s="15" t="s">
        <v>5184</v>
      </c>
      <c r="K748" s="15" t="s">
        <v>5185</v>
      </c>
      <c r="L748" s="16"/>
      <c r="M748" s="16"/>
      <c r="N748" s="16"/>
      <c r="O748" s="16"/>
      <c r="P748" s="16"/>
      <c r="Q748" s="16"/>
      <c r="R748" s="16"/>
      <c r="S748" s="16"/>
      <c r="T748" s="16"/>
      <c r="U748" s="16"/>
      <c r="V748" s="16"/>
      <c r="W748" s="16"/>
      <c r="X748" s="16"/>
      <c r="Y748" s="16"/>
    </row>
    <row r="749">
      <c r="A749" s="14" t="s">
        <v>4468</v>
      </c>
      <c r="B749" s="14" t="s">
        <v>7512</v>
      </c>
      <c r="C749" s="14" t="s">
        <v>11397</v>
      </c>
      <c r="D749" s="14" t="s">
        <v>2329</v>
      </c>
      <c r="E749" s="14" t="s">
        <v>7510</v>
      </c>
      <c r="F749" s="14" t="s">
        <v>4469</v>
      </c>
      <c r="G749" s="16"/>
      <c r="H749" s="15" t="s">
        <v>660</v>
      </c>
      <c r="I749" s="14" t="s">
        <v>7761</v>
      </c>
      <c r="J749" s="15" t="s">
        <v>5189</v>
      </c>
      <c r="K749" s="15" t="s">
        <v>5190</v>
      </c>
      <c r="L749" s="16"/>
      <c r="M749" s="16"/>
      <c r="N749" s="16"/>
      <c r="O749" s="16"/>
      <c r="P749" s="16"/>
      <c r="Q749" s="16"/>
      <c r="R749" s="16"/>
      <c r="S749" s="16"/>
      <c r="T749" s="16"/>
      <c r="U749" s="16"/>
      <c r="V749" s="16"/>
      <c r="W749" s="16"/>
      <c r="X749" s="16"/>
      <c r="Y749" s="16"/>
    </row>
    <row r="750">
      <c r="A750" s="14" t="s">
        <v>4470</v>
      </c>
      <c r="B750" s="14" t="s">
        <v>7520</v>
      </c>
      <c r="C750" s="14" t="s">
        <v>11407</v>
      </c>
      <c r="D750" s="14" t="s">
        <v>2337</v>
      </c>
      <c r="E750" s="14" t="s">
        <v>7521</v>
      </c>
      <c r="F750" s="14" t="s">
        <v>4472</v>
      </c>
      <c r="G750" s="16"/>
      <c r="H750" s="15" t="s">
        <v>668</v>
      </c>
      <c r="I750" s="14" t="s">
        <v>7763</v>
      </c>
      <c r="J750" s="15" t="s">
        <v>5198</v>
      </c>
      <c r="K750" s="15" t="s">
        <v>5199</v>
      </c>
      <c r="L750" s="16"/>
      <c r="M750" s="16"/>
      <c r="N750" s="16"/>
      <c r="O750" s="16"/>
      <c r="P750" s="16"/>
      <c r="Q750" s="16"/>
      <c r="R750" s="16"/>
      <c r="S750" s="16"/>
      <c r="T750" s="16"/>
      <c r="U750" s="16"/>
      <c r="V750" s="16"/>
      <c r="W750" s="16"/>
      <c r="X750" s="16"/>
      <c r="Y750" s="16"/>
    </row>
    <row r="751">
      <c r="A751" s="14" t="s">
        <v>4475</v>
      </c>
      <c r="B751" s="14" t="s">
        <v>7523</v>
      </c>
      <c r="C751" s="14" t="s">
        <v>11409</v>
      </c>
      <c r="D751" s="14" t="s">
        <v>2345</v>
      </c>
      <c r="E751" s="14" t="s">
        <v>7521</v>
      </c>
      <c r="F751" s="14" t="s">
        <v>4477</v>
      </c>
      <c r="G751" s="16"/>
      <c r="H751" s="15" t="s">
        <v>678</v>
      </c>
      <c r="I751" s="14" t="s">
        <v>7765</v>
      </c>
      <c r="J751" s="15" t="s">
        <v>5204</v>
      </c>
      <c r="K751" s="15" t="s">
        <v>5205</v>
      </c>
      <c r="L751" s="16"/>
      <c r="M751" s="16"/>
      <c r="N751" s="16"/>
      <c r="O751" s="16"/>
      <c r="P751" s="16"/>
      <c r="Q751" s="16"/>
      <c r="R751" s="16"/>
      <c r="S751" s="16"/>
      <c r="T751" s="16"/>
      <c r="U751" s="16"/>
      <c r="V751" s="16"/>
      <c r="W751" s="16"/>
      <c r="X751" s="16"/>
      <c r="Y751" s="16"/>
    </row>
    <row r="752">
      <c r="A752" s="14" t="s">
        <v>4480</v>
      </c>
      <c r="B752" s="14" t="s">
        <v>7525</v>
      </c>
      <c r="C752" s="14" t="s">
        <v>11412</v>
      </c>
      <c r="D752" s="14" t="s">
        <v>2353</v>
      </c>
      <c r="E752" s="14" t="s">
        <v>7526</v>
      </c>
      <c r="F752" s="14" t="s">
        <v>4482</v>
      </c>
      <c r="G752" s="16"/>
      <c r="H752" s="15" t="s">
        <v>686</v>
      </c>
      <c r="I752" s="14" t="s">
        <v>7767</v>
      </c>
      <c r="J752" s="15" t="s">
        <v>5210</v>
      </c>
      <c r="K752" s="15" t="s">
        <v>5211</v>
      </c>
      <c r="L752" s="16"/>
      <c r="M752" s="16"/>
      <c r="N752" s="16"/>
      <c r="O752" s="16"/>
      <c r="P752" s="16"/>
      <c r="Q752" s="16"/>
      <c r="R752" s="16"/>
      <c r="S752" s="16"/>
      <c r="T752" s="16"/>
      <c r="U752" s="16"/>
      <c r="V752" s="16"/>
      <c r="W752" s="16"/>
      <c r="X752" s="16"/>
      <c r="Y752" s="16"/>
    </row>
    <row r="753">
      <c r="A753" s="14" t="s">
        <v>4485</v>
      </c>
      <c r="B753" s="14" t="s">
        <v>7528</v>
      </c>
      <c r="C753" s="14" t="s">
        <v>11414</v>
      </c>
      <c r="D753" s="14" t="s">
        <v>2361</v>
      </c>
      <c r="E753" s="14" t="s">
        <v>7526</v>
      </c>
      <c r="F753" s="14" t="s">
        <v>4487</v>
      </c>
      <c r="G753" s="16"/>
      <c r="H753" s="15" t="s">
        <v>694</v>
      </c>
      <c r="I753" s="14" t="s">
        <v>7769</v>
      </c>
      <c r="J753" s="15" t="s">
        <v>5215</v>
      </c>
      <c r="K753" s="15" t="s">
        <v>5216</v>
      </c>
      <c r="L753" s="16"/>
      <c r="M753" s="16"/>
      <c r="N753" s="16"/>
      <c r="O753" s="16"/>
      <c r="P753" s="16"/>
      <c r="Q753" s="16"/>
      <c r="R753" s="16"/>
      <c r="S753" s="16"/>
      <c r="T753" s="16"/>
      <c r="U753" s="16"/>
      <c r="V753" s="16"/>
      <c r="W753" s="16"/>
      <c r="X753" s="16"/>
      <c r="Y753" s="16"/>
    </row>
    <row r="754">
      <c r="A754" s="14" t="s">
        <v>4491</v>
      </c>
      <c r="B754" s="14" t="s">
        <v>7530</v>
      </c>
      <c r="C754" s="14" t="s">
        <v>11417</v>
      </c>
      <c r="D754" s="14" t="s">
        <v>2369</v>
      </c>
      <c r="E754" s="14" t="s">
        <v>7531</v>
      </c>
      <c r="F754" s="14" t="s">
        <v>4493</v>
      </c>
      <c r="G754" s="16"/>
      <c r="H754" s="15" t="s">
        <v>702</v>
      </c>
      <c r="I754" s="14" t="s">
        <v>7771</v>
      </c>
      <c r="J754" s="15" t="s">
        <v>5221</v>
      </c>
      <c r="K754" s="15" t="s">
        <v>5222</v>
      </c>
      <c r="L754" s="16"/>
      <c r="M754" s="16"/>
      <c r="N754" s="16"/>
      <c r="O754" s="16"/>
      <c r="P754" s="16"/>
      <c r="Q754" s="16"/>
      <c r="R754" s="16"/>
      <c r="S754" s="16"/>
      <c r="T754" s="16"/>
      <c r="U754" s="16"/>
      <c r="V754" s="16"/>
      <c r="W754" s="16"/>
      <c r="X754" s="16"/>
      <c r="Y754" s="16"/>
    </row>
    <row r="755">
      <c r="A755" s="14" t="s">
        <v>4497</v>
      </c>
      <c r="B755" s="14" t="s">
        <v>7533</v>
      </c>
      <c r="C755" s="14" t="s">
        <v>11419</v>
      </c>
      <c r="D755" s="14" t="s">
        <v>2378</v>
      </c>
      <c r="E755" s="14" t="s">
        <v>7531</v>
      </c>
      <c r="F755" s="14" t="s">
        <v>4499</v>
      </c>
      <c r="G755" s="16"/>
      <c r="H755" s="15" t="s">
        <v>710</v>
      </c>
      <c r="I755" s="14" t="s">
        <v>7773</v>
      </c>
      <c r="J755" s="15" t="s">
        <v>5227</v>
      </c>
      <c r="K755" s="15" t="s">
        <v>5228</v>
      </c>
      <c r="L755" s="16"/>
      <c r="M755" s="16"/>
      <c r="N755" s="16"/>
      <c r="O755" s="16"/>
      <c r="P755" s="16"/>
      <c r="Q755" s="16"/>
      <c r="R755" s="16"/>
      <c r="S755" s="16"/>
      <c r="T755" s="16"/>
      <c r="U755" s="16"/>
      <c r="V755" s="16"/>
      <c r="W755" s="16"/>
      <c r="X755" s="16"/>
      <c r="Y755" s="16"/>
    </row>
    <row r="756">
      <c r="A756" s="14" t="s">
        <v>4503</v>
      </c>
      <c r="B756" s="14" t="s">
        <v>7535</v>
      </c>
      <c r="C756" s="14" t="s">
        <v>11422</v>
      </c>
      <c r="D756" s="14" t="s">
        <v>2386</v>
      </c>
      <c r="E756" s="14" t="s">
        <v>7536</v>
      </c>
      <c r="F756" s="14" t="s">
        <v>4505</v>
      </c>
      <c r="G756" s="16"/>
      <c r="H756" s="15" t="s">
        <v>718</v>
      </c>
      <c r="I756" s="14" t="s">
        <v>7775</v>
      </c>
      <c r="J756" s="15" t="s">
        <v>5233</v>
      </c>
      <c r="K756" s="15" t="s">
        <v>5234</v>
      </c>
      <c r="L756" s="16"/>
      <c r="M756" s="16"/>
      <c r="N756" s="16"/>
      <c r="O756" s="16"/>
      <c r="P756" s="16"/>
      <c r="Q756" s="16"/>
      <c r="R756" s="16"/>
      <c r="S756" s="16"/>
      <c r="T756" s="16"/>
      <c r="U756" s="16"/>
      <c r="V756" s="16"/>
      <c r="W756" s="16"/>
      <c r="X756" s="16"/>
      <c r="Y756" s="16"/>
    </row>
    <row r="757">
      <c r="A757" s="14" t="s">
        <v>4509</v>
      </c>
      <c r="B757" s="14" t="s">
        <v>7538</v>
      </c>
      <c r="C757" s="14" t="s">
        <v>22635</v>
      </c>
      <c r="D757" s="14" t="s">
        <v>2394</v>
      </c>
      <c r="E757" s="14" t="s">
        <v>7536</v>
      </c>
      <c r="F757" s="14" t="s">
        <v>4511</v>
      </c>
      <c r="G757" s="16"/>
      <c r="H757" s="15" t="s">
        <v>728</v>
      </c>
      <c r="I757" s="14" t="s">
        <v>7777</v>
      </c>
      <c r="J757" s="15" t="s">
        <v>5239</v>
      </c>
      <c r="K757" s="15" t="s">
        <v>5240</v>
      </c>
      <c r="L757" s="16"/>
      <c r="M757" s="16"/>
      <c r="N757" s="16"/>
      <c r="O757" s="16"/>
      <c r="P757" s="16"/>
      <c r="Q757" s="16"/>
      <c r="R757" s="16"/>
      <c r="S757" s="16"/>
      <c r="T757" s="16"/>
      <c r="U757" s="16"/>
      <c r="V757" s="16"/>
      <c r="W757" s="16"/>
      <c r="X757" s="16"/>
      <c r="Y757" s="16"/>
    </row>
    <row r="758">
      <c r="A758" s="14" t="s">
        <v>4515</v>
      </c>
      <c r="B758" s="14" t="s">
        <v>7540</v>
      </c>
      <c r="C758" s="14" t="s">
        <v>11428</v>
      </c>
      <c r="D758" s="14" t="s">
        <v>2402</v>
      </c>
      <c r="E758" s="14" t="s">
        <v>7541</v>
      </c>
      <c r="F758" s="14" t="s">
        <v>4517</v>
      </c>
      <c r="G758" s="16"/>
      <c r="H758" s="15" t="s">
        <v>735</v>
      </c>
      <c r="I758" s="14" t="s">
        <v>7780</v>
      </c>
      <c r="J758" s="15" t="s">
        <v>5245</v>
      </c>
      <c r="K758" s="15" t="s">
        <v>5246</v>
      </c>
      <c r="L758" s="16"/>
      <c r="M758" s="16"/>
      <c r="N758" s="16"/>
      <c r="O758" s="16"/>
      <c r="P758" s="16"/>
      <c r="Q758" s="16"/>
      <c r="R758" s="16"/>
      <c r="S758" s="16"/>
      <c r="T758" s="16"/>
      <c r="U758" s="16"/>
      <c r="V758" s="16"/>
      <c r="W758" s="16"/>
      <c r="X758" s="16"/>
      <c r="Y758" s="16"/>
    </row>
    <row r="759">
      <c r="A759" s="14" t="s">
        <v>4521</v>
      </c>
      <c r="B759" s="14" t="s">
        <v>7543</v>
      </c>
      <c r="C759" s="14" t="s">
        <v>11431</v>
      </c>
      <c r="D759" s="14" t="s">
        <v>2402</v>
      </c>
      <c r="E759" s="14" t="s">
        <v>7541</v>
      </c>
      <c r="F759" s="14" t="s">
        <v>4517</v>
      </c>
      <c r="G759" s="16"/>
      <c r="H759" s="15" t="s">
        <v>743</v>
      </c>
      <c r="I759" s="14" t="s">
        <v>7783</v>
      </c>
      <c r="J759" s="15" t="s">
        <v>5251</v>
      </c>
      <c r="K759" s="15" t="s">
        <v>5252</v>
      </c>
      <c r="L759" s="16"/>
      <c r="M759" s="16"/>
      <c r="N759" s="16"/>
      <c r="O759" s="16"/>
      <c r="P759" s="16"/>
      <c r="Q759" s="16"/>
      <c r="R759" s="16"/>
      <c r="S759" s="16"/>
      <c r="T759" s="16"/>
      <c r="U759" s="16"/>
      <c r="V759" s="16"/>
      <c r="W759" s="16"/>
      <c r="X759" s="16"/>
      <c r="Y759" s="16"/>
    </row>
    <row r="760">
      <c r="A760" s="14" t="s">
        <v>4524</v>
      </c>
      <c r="B760" s="14" t="s">
        <v>7545</v>
      </c>
      <c r="C760" s="14" t="s">
        <v>11434</v>
      </c>
      <c r="D760" s="14" t="s">
        <v>2410</v>
      </c>
      <c r="E760" s="14" t="s">
        <v>7546</v>
      </c>
      <c r="F760" s="14" t="s">
        <v>4526</v>
      </c>
      <c r="G760" s="16"/>
      <c r="H760" s="15" t="s">
        <v>751</v>
      </c>
      <c r="I760" s="14" t="s">
        <v>7785</v>
      </c>
      <c r="J760" s="15" t="s">
        <v>5257</v>
      </c>
      <c r="K760" s="15" t="s">
        <v>5258</v>
      </c>
      <c r="L760" s="16"/>
      <c r="M760" s="16"/>
      <c r="N760" s="16"/>
      <c r="O760" s="16"/>
      <c r="P760" s="16"/>
      <c r="Q760" s="16"/>
      <c r="R760" s="16"/>
      <c r="S760" s="16"/>
      <c r="T760" s="16"/>
      <c r="U760" s="16"/>
      <c r="V760" s="16"/>
      <c r="W760" s="16"/>
      <c r="X760" s="16"/>
      <c r="Y760" s="16"/>
    </row>
    <row r="761">
      <c r="A761" s="14" t="s">
        <v>4530</v>
      </c>
      <c r="B761" s="14" t="s">
        <v>7548</v>
      </c>
      <c r="C761" s="14" t="s">
        <v>11437</v>
      </c>
      <c r="D761" s="14" t="s">
        <v>2418</v>
      </c>
      <c r="E761" s="14" t="s">
        <v>7546</v>
      </c>
      <c r="F761" s="14" t="s">
        <v>4531</v>
      </c>
      <c r="G761" s="16"/>
      <c r="H761" s="15" t="s">
        <v>759</v>
      </c>
      <c r="I761" s="14" t="s">
        <v>7788</v>
      </c>
      <c r="J761" s="15" t="s">
        <v>5263</v>
      </c>
      <c r="K761" s="15" t="s">
        <v>5264</v>
      </c>
      <c r="L761" s="16"/>
      <c r="M761" s="16"/>
      <c r="N761" s="16"/>
      <c r="O761" s="16"/>
      <c r="P761" s="16"/>
      <c r="Q761" s="16"/>
      <c r="R761" s="16"/>
      <c r="S761" s="16"/>
      <c r="T761" s="16"/>
      <c r="U761" s="16"/>
      <c r="V761" s="16"/>
      <c r="W761" s="16"/>
      <c r="X761" s="16"/>
      <c r="Y761" s="16"/>
    </row>
    <row r="762">
      <c r="A762" s="14" t="s">
        <v>4535</v>
      </c>
      <c r="B762" s="14" t="s">
        <v>7550</v>
      </c>
      <c r="C762" s="14" t="s">
        <v>11440</v>
      </c>
      <c r="D762" s="14" t="s">
        <v>2427</v>
      </c>
      <c r="E762" s="14" t="s">
        <v>7551</v>
      </c>
      <c r="F762" s="14" t="s">
        <v>4537</v>
      </c>
      <c r="G762" s="16"/>
      <c r="H762" s="15" t="s">
        <v>767</v>
      </c>
      <c r="I762" s="14" t="s">
        <v>7790</v>
      </c>
      <c r="J762" s="15" t="s">
        <v>5269</v>
      </c>
      <c r="K762" s="15" t="s">
        <v>5270</v>
      </c>
      <c r="L762" s="16"/>
      <c r="M762" s="16"/>
      <c r="N762" s="16"/>
      <c r="O762" s="16"/>
      <c r="P762" s="16"/>
      <c r="Q762" s="16"/>
      <c r="R762" s="16"/>
      <c r="S762" s="16"/>
      <c r="T762" s="16"/>
      <c r="U762" s="16"/>
      <c r="V762" s="16"/>
      <c r="W762" s="16"/>
      <c r="X762" s="16"/>
      <c r="Y762" s="16"/>
    </row>
    <row r="763">
      <c r="A763" s="14" t="s">
        <v>4541</v>
      </c>
      <c r="B763" s="14" t="s">
        <v>7553</v>
      </c>
      <c r="C763" s="14" t="s">
        <v>11443</v>
      </c>
      <c r="D763" s="14" t="s">
        <v>2435</v>
      </c>
      <c r="E763" s="14" t="s">
        <v>7551</v>
      </c>
      <c r="F763" s="14" t="s">
        <v>4543</v>
      </c>
      <c r="G763" s="16"/>
      <c r="H763" s="15" t="s">
        <v>775</v>
      </c>
      <c r="I763" s="14" t="s">
        <v>7793</v>
      </c>
      <c r="J763" s="15" t="s">
        <v>5278</v>
      </c>
      <c r="K763" s="15" t="s">
        <v>5279</v>
      </c>
      <c r="L763" s="16"/>
      <c r="M763" s="16"/>
      <c r="N763" s="16"/>
      <c r="O763" s="16"/>
      <c r="P763" s="16"/>
      <c r="Q763" s="16"/>
      <c r="R763" s="16"/>
      <c r="S763" s="16"/>
      <c r="T763" s="16"/>
      <c r="U763" s="16"/>
      <c r="V763" s="16"/>
      <c r="W763" s="16"/>
      <c r="X763" s="16"/>
      <c r="Y763" s="16"/>
    </row>
    <row r="764">
      <c r="A764" s="14" t="s">
        <v>4546</v>
      </c>
      <c r="B764" s="14" t="s">
        <v>7555</v>
      </c>
      <c r="C764" s="14" t="s">
        <v>11446</v>
      </c>
      <c r="D764" s="14" t="s">
        <v>2442</v>
      </c>
      <c r="E764" s="14" t="s">
        <v>7556</v>
      </c>
      <c r="F764" s="14" t="s">
        <v>4548</v>
      </c>
      <c r="G764" s="16"/>
      <c r="H764" s="15" t="s">
        <v>783</v>
      </c>
      <c r="I764" s="14" t="s">
        <v>7795</v>
      </c>
      <c r="J764" s="15" t="s">
        <v>5284</v>
      </c>
      <c r="K764" s="21" t="s">
        <v>5285</v>
      </c>
      <c r="L764" s="16"/>
      <c r="M764" s="16"/>
      <c r="N764" s="16"/>
      <c r="O764" s="16"/>
      <c r="P764" s="16"/>
      <c r="Q764" s="16"/>
      <c r="R764" s="16"/>
      <c r="S764" s="16"/>
      <c r="T764" s="16"/>
      <c r="U764" s="16"/>
      <c r="V764" s="16"/>
      <c r="W764" s="16"/>
      <c r="X764" s="16"/>
      <c r="Y764" s="16"/>
    </row>
    <row r="765">
      <c r="A765" s="14" t="s">
        <v>4552</v>
      </c>
      <c r="B765" s="14" t="s">
        <v>7558</v>
      </c>
      <c r="C765" s="14" t="s">
        <v>11449</v>
      </c>
      <c r="D765" s="14" t="s">
        <v>2450</v>
      </c>
      <c r="E765" s="14" t="s">
        <v>7556</v>
      </c>
      <c r="F765" s="14" t="s">
        <v>4554</v>
      </c>
      <c r="G765" s="16"/>
      <c r="H765" s="15" t="s">
        <v>791</v>
      </c>
      <c r="I765" s="14" t="s">
        <v>7798</v>
      </c>
      <c r="J765" s="15" t="s">
        <v>5290</v>
      </c>
      <c r="K765" s="15" t="s">
        <v>5291</v>
      </c>
      <c r="L765" s="16"/>
      <c r="M765" s="16"/>
      <c r="N765" s="16"/>
      <c r="O765" s="16"/>
      <c r="P765" s="16"/>
      <c r="Q765" s="16"/>
      <c r="R765" s="16"/>
      <c r="S765" s="16"/>
      <c r="T765" s="16"/>
      <c r="U765" s="16"/>
      <c r="V765" s="16"/>
      <c r="W765" s="16"/>
      <c r="X765" s="16"/>
      <c r="Y765" s="16"/>
    </row>
    <row r="766">
      <c r="A766" s="14" t="s">
        <v>4558</v>
      </c>
      <c r="B766" s="14" t="s">
        <v>7560</v>
      </c>
      <c r="C766" s="14" t="s">
        <v>11452</v>
      </c>
      <c r="D766" s="16"/>
      <c r="E766" s="16"/>
      <c r="F766" s="16"/>
      <c r="G766" s="16"/>
      <c r="H766" s="15" t="s">
        <v>799</v>
      </c>
      <c r="I766" s="14" t="s">
        <v>7801</v>
      </c>
      <c r="J766" s="15" t="s">
        <v>5296</v>
      </c>
      <c r="K766" s="15" t="s">
        <v>5297</v>
      </c>
      <c r="L766" s="16"/>
      <c r="M766" s="16"/>
      <c r="N766" s="16"/>
      <c r="O766" s="16"/>
      <c r="P766" s="16"/>
      <c r="Q766" s="16"/>
      <c r="R766" s="16"/>
      <c r="S766" s="16"/>
      <c r="T766" s="16"/>
      <c r="U766" s="16"/>
      <c r="V766" s="16"/>
      <c r="W766" s="16"/>
      <c r="X766" s="16"/>
      <c r="Y766" s="16"/>
    </row>
    <row r="767">
      <c r="A767" s="14" t="s">
        <v>4562</v>
      </c>
      <c r="B767" s="14" t="s">
        <v>7562</v>
      </c>
      <c r="C767" s="14" t="s">
        <v>11454</v>
      </c>
      <c r="D767" s="14" t="s">
        <v>2459</v>
      </c>
      <c r="E767" s="14" t="s">
        <v>7563</v>
      </c>
      <c r="F767" s="14" t="s">
        <v>4564</v>
      </c>
      <c r="G767" s="16"/>
      <c r="H767" s="15" t="s">
        <v>813</v>
      </c>
      <c r="I767" s="14" t="s">
        <v>7803</v>
      </c>
      <c r="J767" s="15" t="s">
        <v>5302</v>
      </c>
      <c r="K767" s="15" t="s">
        <v>5303</v>
      </c>
      <c r="L767" s="16"/>
      <c r="M767" s="16"/>
      <c r="N767" s="16"/>
      <c r="O767" s="16"/>
      <c r="P767" s="16"/>
      <c r="Q767" s="16"/>
      <c r="R767" s="16"/>
      <c r="S767" s="16"/>
      <c r="T767" s="16"/>
      <c r="U767" s="16"/>
      <c r="V767" s="16"/>
      <c r="W767" s="16"/>
      <c r="X767" s="16"/>
      <c r="Y767" s="16"/>
    </row>
    <row r="768">
      <c r="A768" s="14" t="s">
        <v>4569</v>
      </c>
      <c r="B768" s="14" t="s">
        <v>7565</v>
      </c>
      <c r="C768" s="14" t="s">
        <v>11457</v>
      </c>
      <c r="D768" s="14" t="s">
        <v>2467</v>
      </c>
      <c r="E768" s="14" t="s">
        <v>7563</v>
      </c>
      <c r="F768" s="14" t="s">
        <v>4571</v>
      </c>
      <c r="G768" s="16"/>
      <c r="H768" s="15" t="s">
        <v>820</v>
      </c>
      <c r="I768" s="14" t="s">
        <v>7805</v>
      </c>
      <c r="J768" s="15" t="s">
        <v>5308</v>
      </c>
      <c r="K768" s="15" t="s">
        <v>5309</v>
      </c>
      <c r="L768" s="16"/>
      <c r="M768" s="16"/>
      <c r="N768" s="16"/>
      <c r="O768" s="16"/>
      <c r="P768" s="16"/>
      <c r="Q768" s="16"/>
      <c r="R768" s="16"/>
      <c r="S768" s="16"/>
      <c r="T768" s="16"/>
      <c r="U768" s="16"/>
      <c r="V768" s="16"/>
      <c r="W768" s="16"/>
      <c r="X768" s="16"/>
      <c r="Y768" s="16"/>
    </row>
    <row r="769">
      <c r="A769" s="14" t="s">
        <v>4576</v>
      </c>
      <c r="B769" s="14" t="s">
        <v>7567</v>
      </c>
      <c r="C769" s="14" t="s">
        <v>11460</v>
      </c>
      <c r="D769" s="14" t="s">
        <v>2475</v>
      </c>
      <c r="E769" s="14" t="s">
        <v>7568</v>
      </c>
      <c r="F769" s="14" t="s">
        <v>4578</v>
      </c>
      <c r="G769" s="16"/>
      <c r="H769" s="15" t="s">
        <v>828</v>
      </c>
      <c r="I769" s="14" t="s">
        <v>7808</v>
      </c>
      <c r="J769" s="15" t="s">
        <v>5314</v>
      </c>
      <c r="K769" s="15" t="s">
        <v>5315</v>
      </c>
      <c r="L769" s="16"/>
      <c r="M769" s="16"/>
      <c r="N769" s="16"/>
      <c r="O769" s="16"/>
      <c r="P769" s="16"/>
      <c r="Q769" s="16"/>
      <c r="R769" s="16"/>
      <c r="S769" s="16"/>
      <c r="T769" s="16"/>
      <c r="U769" s="16"/>
      <c r="V769" s="16"/>
      <c r="W769" s="16"/>
      <c r="X769" s="16"/>
      <c r="Y769" s="16"/>
    </row>
    <row r="770">
      <c r="A770" s="14" t="s">
        <v>4583</v>
      </c>
      <c r="B770" s="14" t="s">
        <v>7570</v>
      </c>
      <c r="C770" s="14" t="s">
        <v>11463</v>
      </c>
      <c r="D770" s="14" t="s">
        <v>2483</v>
      </c>
      <c r="E770" s="14" t="s">
        <v>7571</v>
      </c>
      <c r="F770" s="14" t="s">
        <v>4585</v>
      </c>
      <c r="G770" s="16"/>
      <c r="H770" s="15" t="s">
        <v>836</v>
      </c>
      <c r="I770" s="14" t="s">
        <v>7810</v>
      </c>
      <c r="J770" s="15" t="s">
        <v>5320</v>
      </c>
      <c r="K770" s="15" t="s">
        <v>5321</v>
      </c>
      <c r="L770" s="16"/>
      <c r="M770" s="16"/>
      <c r="N770" s="16"/>
      <c r="O770" s="16"/>
      <c r="P770" s="16"/>
      <c r="Q770" s="16"/>
      <c r="R770" s="16"/>
      <c r="S770" s="16"/>
      <c r="T770" s="16"/>
      <c r="U770" s="16"/>
      <c r="V770" s="16"/>
      <c r="W770" s="16"/>
      <c r="X770" s="16"/>
      <c r="Y770" s="16"/>
    </row>
    <row r="771">
      <c r="A771" s="14" t="s">
        <v>4588</v>
      </c>
      <c r="B771" s="14" t="s">
        <v>7573</v>
      </c>
      <c r="C771" s="14" t="s">
        <v>11466</v>
      </c>
      <c r="D771" s="14" t="s">
        <v>2491</v>
      </c>
      <c r="E771" s="14" t="s">
        <v>7571</v>
      </c>
      <c r="F771" s="14" t="s">
        <v>4590</v>
      </c>
      <c r="G771" s="16"/>
      <c r="H771" s="15" t="s">
        <v>844</v>
      </c>
      <c r="I771" s="14" t="s">
        <v>7812</v>
      </c>
      <c r="J771" s="15" t="s">
        <v>5329</v>
      </c>
      <c r="K771" s="15" t="s">
        <v>5330</v>
      </c>
      <c r="L771" s="16"/>
      <c r="M771" s="16"/>
      <c r="N771" s="16"/>
      <c r="O771" s="16"/>
      <c r="P771" s="16"/>
      <c r="Q771" s="16"/>
      <c r="R771" s="16"/>
      <c r="S771" s="16"/>
      <c r="T771" s="16"/>
      <c r="U771" s="16"/>
      <c r="V771" s="16"/>
      <c r="W771" s="16"/>
      <c r="X771" s="16"/>
      <c r="Y771" s="16"/>
    </row>
    <row r="772">
      <c r="A772" s="14" t="s">
        <v>4595</v>
      </c>
      <c r="B772" s="14" t="s">
        <v>7575</v>
      </c>
      <c r="C772" s="14" t="s">
        <v>22636</v>
      </c>
      <c r="D772" s="14" t="s">
        <v>2502</v>
      </c>
      <c r="E772" s="14" t="s">
        <v>7576</v>
      </c>
      <c r="F772" s="14" t="s">
        <v>4597</v>
      </c>
      <c r="G772" s="16"/>
      <c r="H772" s="15" t="s">
        <v>852</v>
      </c>
      <c r="I772" s="14" t="s">
        <v>7814</v>
      </c>
      <c r="J772" s="15" t="s">
        <v>5335</v>
      </c>
      <c r="K772" s="15" t="s">
        <v>5336</v>
      </c>
      <c r="L772" s="16"/>
      <c r="M772" s="16"/>
      <c r="N772" s="16"/>
      <c r="O772" s="16"/>
      <c r="P772" s="16"/>
      <c r="Q772" s="16"/>
      <c r="R772" s="16"/>
      <c r="S772" s="16"/>
      <c r="T772" s="16"/>
      <c r="U772" s="16"/>
      <c r="V772" s="16"/>
      <c r="W772" s="16"/>
      <c r="X772" s="16"/>
      <c r="Y772" s="16"/>
    </row>
    <row r="773">
      <c r="A773" s="14" t="s">
        <v>4602</v>
      </c>
      <c r="B773" s="14" t="s">
        <v>7578</v>
      </c>
      <c r="C773" s="14" t="s">
        <v>11472</v>
      </c>
      <c r="D773" s="14" t="s">
        <v>2510</v>
      </c>
      <c r="E773" s="14" t="s">
        <v>7579</v>
      </c>
      <c r="F773" s="14" t="s">
        <v>4604</v>
      </c>
      <c r="G773" s="16"/>
      <c r="H773" s="15" t="s">
        <v>860</v>
      </c>
      <c r="I773" s="14" t="s">
        <v>7817</v>
      </c>
      <c r="J773" s="15" t="s">
        <v>5341</v>
      </c>
      <c r="K773" s="15" t="s">
        <v>5342</v>
      </c>
      <c r="L773" s="16"/>
      <c r="M773" s="16"/>
      <c r="N773" s="16"/>
      <c r="O773" s="16"/>
      <c r="P773" s="16"/>
      <c r="Q773" s="16"/>
      <c r="R773" s="16"/>
      <c r="S773" s="16"/>
      <c r="T773" s="16"/>
      <c r="U773" s="16"/>
      <c r="V773" s="16"/>
      <c r="W773" s="16"/>
      <c r="X773" s="16"/>
      <c r="Y773" s="16"/>
    </row>
    <row r="774">
      <c r="A774" s="14" t="s">
        <v>4609</v>
      </c>
      <c r="B774" s="14" t="s">
        <v>7581</v>
      </c>
      <c r="C774" s="14" t="s">
        <v>11475</v>
      </c>
      <c r="D774" s="14" t="s">
        <v>4611</v>
      </c>
      <c r="E774" s="14" t="s">
        <v>7582</v>
      </c>
      <c r="F774" s="14" t="s">
        <v>4612</v>
      </c>
      <c r="G774" s="16"/>
      <c r="H774" s="15" t="s">
        <v>868</v>
      </c>
      <c r="I774" s="14" t="s">
        <v>7820</v>
      </c>
      <c r="J774" s="15" t="s">
        <v>5347</v>
      </c>
      <c r="K774" s="15" t="s">
        <v>5348</v>
      </c>
      <c r="L774" s="16"/>
      <c r="M774" s="16"/>
      <c r="N774" s="16"/>
      <c r="O774" s="16"/>
      <c r="P774" s="16"/>
      <c r="Q774" s="16"/>
      <c r="R774" s="16"/>
      <c r="S774" s="16"/>
      <c r="T774" s="16"/>
      <c r="U774" s="16"/>
      <c r="V774" s="16"/>
      <c r="W774" s="16"/>
      <c r="X774" s="16"/>
      <c r="Y774" s="16"/>
    </row>
    <row r="775">
      <c r="A775" s="14" t="s">
        <v>4617</v>
      </c>
      <c r="B775" s="14" t="s">
        <v>7584</v>
      </c>
      <c r="C775" s="14" t="s">
        <v>11478</v>
      </c>
      <c r="D775" s="14" t="s">
        <v>4619</v>
      </c>
      <c r="E775" s="14" t="s">
        <v>7582</v>
      </c>
      <c r="F775" s="14" t="s">
        <v>4620</v>
      </c>
      <c r="G775" s="16"/>
      <c r="H775" s="15" t="s">
        <v>876</v>
      </c>
      <c r="I775" s="14" t="s">
        <v>7823</v>
      </c>
      <c r="J775" s="15" t="s">
        <v>5352</v>
      </c>
      <c r="K775" s="15" t="s">
        <v>5353</v>
      </c>
      <c r="L775" s="16"/>
      <c r="M775" s="16"/>
      <c r="N775" s="16"/>
      <c r="O775" s="16"/>
      <c r="P775" s="16"/>
      <c r="Q775" s="16"/>
      <c r="R775" s="16"/>
      <c r="S775" s="16"/>
      <c r="T775" s="16"/>
      <c r="U775" s="16"/>
      <c r="V775" s="16"/>
      <c r="W775" s="16"/>
      <c r="X775" s="16"/>
      <c r="Y775" s="16"/>
    </row>
    <row r="776">
      <c r="A776" s="14" t="s">
        <v>4625</v>
      </c>
      <c r="B776" s="14" t="s">
        <v>7586</v>
      </c>
      <c r="C776" s="14" t="s">
        <v>11481</v>
      </c>
      <c r="D776" s="14" t="s">
        <v>4627</v>
      </c>
      <c r="E776" s="14" t="s">
        <v>7587</v>
      </c>
      <c r="F776" s="14" t="s">
        <v>4628</v>
      </c>
      <c r="G776" s="16"/>
      <c r="H776" s="15" t="s">
        <v>884</v>
      </c>
      <c r="I776" s="14" t="s">
        <v>7825</v>
      </c>
      <c r="J776" s="15" t="s">
        <v>5358</v>
      </c>
      <c r="K776" s="15" t="s">
        <v>5359</v>
      </c>
      <c r="L776" s="16"/>
      <c r="M776" s="16"/>
      <c r="N776" s="16"/>
      <c r="O776" s="16"/>
      <c r="P776" s="16"/>
      <c r="Q776" s="16"/>
      <c r="R776" s="16"/>
      <c r="S776" s="16"/>
      <c r="T776" s="16"/>
      <c r="U776" s="16"/>
      <c r="V776" s="16"/>
      <c r="W776" s="16"/>
      <c r="X776" s="16"/>
      <c r="Y776" s="16"/>
    </row>
    <row r="777">
      <c r="A777" s="14" t="s">
        <v>4634</v>
      </c>
      <c r="B777" s="14" t="s">
        <v>7589</v>
      </c>
      <c r="C777" s="14" t="s">
        <v>11484</v>
      </c>
      <c r="D777" s="14" t="s">
        <v>4636</v>
      </c>
      <c r="E777" s="14" t="s">
        <v>7590</v>
      </c>
      <c r="F777" s="14" t="s">
        <v>4637</v>
      </c>
      <c r="G777" s="16"/>
      <c r="H777" s="15" t="s">
        <v>894</v>
      </c>
      <c r="I777" s="14" t="s">
        <v>7828</v>
      </c>
      <c r="J777" s="15" t="s">
        <v>5364</v>
      </c>
      <c r="K777" s="15" t="s">
        <v>5365</v>
      </c>
      <c r="L777" s="16"/>
      <c r="M777" s="16"/>
      <c r="N777" s="16"/>
      <c r="O777" s="16"/>
      <c r="P777" s="16"/>
      <c r="Q777" s="16"/>
      <c r="R777" s="16"/>
      <c r="S777" s="16"/>
      <c r="T777" s="16"/>
      <c r="U777" s="16"/>
      <c r="V777" s="16"/>
      <c r="W777" s="16"/>
      <c r="X777" s="16"/>
      <c r="Y777" s="16"/>
    </row>
    <row r="778">
      <c r="A778" s="14" t="s">
        <v>4642</v>
      </c>
      <c r="B778" s="14" t="s">
        <v>7592</v>
      </c>
      <c r="C778" s="14" t="s">
        <v>11487</v>
      </c>
      <c r="D778" s="14" t="s">
        <v>4644</v>
      </c>
      <c r="E778" s="14" t="s">
        <v>7590</v>
      </c>
      <c r="F778" s="14" t="s">
        <v>4645</v>
      </c>
      <c r="G778" s="16"/>
      <c r="H778" s="15" t="s">
        <v>901</v>
      </c>
      <c r="I778" s="14" t="s">
        <v>7831</v>
      </c>
      <c r="J778" s="15" t="s">
        <v>5370</v>
      </c>
      <c r="K778" s="15" t="s">
        <v>5371</v>
      </c>
      <c r="L778" s="16"/>
      <c r="M778" s="16"/>
      <c r="N778" s="16"/>
      <c r="O778" s="16"/>
      <c r="P778" s="16"/>
      <c r="Q778" s="16"/>
      <c r="R778" s="16"/>
      <c r="S778" s="16"/>
      <c r="T778" s="16"/>
      <c r="U778" s="16"/>
      <c r="V778" s="16"/>
      <c r="W778" s="16"/>
      <c r="X778" s="16"/>
      <c r="Y778" s="16"/>
    </row>
    <row r="779">
      <c r="A779" s="14" t="s">
        <v>4650</v>
      </c>
      <c r="B779" s="14" t="s">
        <v>7594</v>
      </c>
      <c r="C779" s="14" t="s">
        <v>11490</v>
      </c>
      <c r="D779" s="14" t="s">
        <v>4652</v>
      </c>
      <c r="E779" s="14" t="s">
        <v>7595</v>
      </c>
      <c r="F779" s="14" t="s">
        <v>4653</v>
      </c>
      <c r="G779" s="16"/>
      <c r="H779" s="15" t="s">
        <v>909</v>
      </c>
      <c r="I779" s="14" t="s">
        <v>7833</v>
      </c>
      <c r="J779" s="15" t="s">
        <v>5376</v>
      </c>
      <c r="K779" s="15" t="s">
        <v>5377</v>
      </c>
      <c r="L779" s="16"/>
      <c r="M779" s="16"/>
      <c r="N779" s="16"/>
      <c r="O779" s="16"/>
      <c r="P779" s="16"/>
      <c r="Q779" s="16"/>
      <c r="R779" s="16"/>
      <c r="S779" s="16"/>
      <c r="T779" s="16"/>
      <c r="U779" s="16"/>
      <c r="V779" s="16"/>
      <c r="W779" s="16"/>
      <c r="X779" s="16"/>
      <c r="Y779" s="16"/>
    </row>
    <row r="780">
      <c r="A780" s="14" t="s">
        <v>4659</v>
      </c>
      <c r="B780" s="14" t="s">
        <v>7597</v>
      </c>
      <c r="C780" s="14" t="s">
        <v>11493</v>
      </c>
      <c r="D780" s="14" t="s">
        <v>19</v>
      </c>
      <c r="E780" s="14" t="s">
        <v>7598</v>
      </c>
      <c r="F780" s="14" t="s">
        <v>4661</v>
      </c>
      <c r="G780" s="16"/>
      <c r="H780" s="15" t="s">
        <v>917</v>
      </c>
      <c r="I780" s="14" t="s">
        <v>7836</v>
      </c>
      <c r="J780" s="15" t="s">
        <v>5382</v>
      </c>
      <c r="K780" s="15" t="s">
        <v>5383</v>
      </c>
      <c r="L780" s="16"/>
      <c r="M780" s="16"/>
      <c r="N780" s="16"/>
      <c r="O780" s="16"/>
      <c r="P780" s="16"/>
      <c r="Q780" s="16"/>
      <c r="R780" s="16"/>
      <c r="S780" s="16"/>
      <c r="T780" s="16"/>
      <c r="U780" s="16"/>
      <c r="V780" s="16"/>
      <c r="W780" s="16"/>
      <c r="X780" s="16"/>
      <c r="Y780" s="16"/>
    </row>
    <row r="781">
      <c r="A781" s="14" t="s">
        <v>4666</v>
      </c>
      <c r="B781" s="14" t="s">
        <v>7600</v>
      </c>
      <c r="C781" s="14" t="s">
        <v>11496</v>
      </c>
      <c r="D781" s="14" t="s">
        <v>28</v>
      </c>
      <c r="E781" s="14" t="s">
        <v>7598</v>
      </c>
      <c r="F781" s="14" t="s">
        <v>4564</v>
      </c>
      <c r="G781" s="16"/>
      <c r="H781" s="15" t="s">
        <v>925</v>
      </c>
      <c r="I781" s="14" t="s">
        <v>7839</v>
      </c>
      <c r="J781" s="15" t="s">
        <v>5389</v>
      </c>
      <c r="K781" s="15" t="s">
        <v>5390</v>
      </c>
      <c r="L781" s="16"/>
      <c r="M781" s="16"/>
      <c r="N781" s="16"/>
      <c r="O781" s="16"/>
      <c r="P781" s="16"/>
      <c r="Q781" s="16"/>
      <c r="R781" s="16"/>
      <c r="S781" s="16"/>
      <c r="T781" s="16"/>
      <c r="U781" s="16"/>
      <c r="V781" s="16"/>
      <c r="W781" s="16"/>
      <c r="X781" s="16"/>
      <c r="Y781" s="16"/>
    </row>
    <row r="782">
      <c r="A782" s="14" t="s">
        <v>4670</v>
      </c>
      <c r="B782" s="14" t="s">
        <v>7602</v>
      </c>
      <c r="C782" s="14" t="s">
        <v>11499</v>
      </c>
      <c r="D782" s="14" t="s">
        <v>36</v>
      </c>
      <c r="E782" s="14" t="s">
        <v>7598</v>
      </c>
      <c r="F782" s="14" t="s">
        <v>4672</v>
      </c>
      <c r="G782" s="16"/>
      <c r="H782" s="15" t="s">
        <v>933</v>
      </c>
      <c r="I782" s="14" t="s">
        <v>7843</v>
      </c>
      <c r="J782" s="15" t="s">
        <v>5395</v>
      </c>
      <c r="K782" s="21" t="s">
        <v>5396</v>
      </c>
      <c r="L782" s="16"/>
      <c r="M782" s="16"/>
      <c r="N782" s="16"/>
      <c r="O782" s="16"/>
      <c r="P782" s="16"/>
      <c r="Q782" s="16"/>
      <c r="R782" s="16"/>
      <c r="S782" s="16"/>
      <c r="T782" s="16"/>
      <c r="U782" s="16"/>
      <c r="V782" s="16"/>
      <c r="W782" s="16"/>
      <c r="X782" s="16"/>
      <c r="Y782" s="16"/>
    </row>
    <row r="783">
      <c r="A783" s="14" t="s">
        <v>4677</v>
      </c>
      <c r="B783" s="14" t="s">
        <v>7604</v>
      </c>
      <c r="C783" s="14" t="s">
        <v>11502</v>
      </c>
      <c r="D783" s="14" t="s">
        <v>44</v>
      </c>
      <c r="E783" s="14" t="s">
        <v>7605</v>
      </c>
      <c r="F783" s="14" t="s">
        <v>4679</v>
      </c>
      <c r="G783" s="16"/>
      <c r="H783" s="15" t="s">
        <v>945</v>
      </c>
      <c r="I783" s="14" t="s">
        <v>7845</v>
      </c>
      <c r="J783" s="15" t="s">
        <v>5401</v>
      </c>
      <c r="K783" s="15" t="s">
        <v>5402</v>
      </c>
      <c r="L783" s="16"/>
      <c r="M783" s="16"/>
      <c r="N783" s="16"/>
      <c r="O783" s="16"/>
      <c r="P783" s="16"/>
      <c r="Q783" s="16"/>
      <c r="R783" s="16"/>
      <c r="S783" s="16"/>
      <c r="T783" s="16"/>
      <c r="U783" s="16"/>
      <c r="V783" s="16"/>
      <c r="W783" s="16"/>
      <c r="X783" s="16"/>
      <c r="Y783" s="16"/>
    </row>
    <row r="784">
      <c r="A784" s="14" t="s">
        <v>4684</v>
      </c>
      <c r="B784" s="14" t="s">
        <v>7607</v>
      </c>
      <c r="C784" s="14" t="s">
        <v>10793</v>
      </c>
      <c r="D784" s="14" t="s">
        <v>55</v>
      </c>
      <c r="E784" s="14" t="s">
        <v>7608</v>
      </c>
      <c r="F784" s="14" t="s">
        <v>3244</v>
      </c>
      <c r="G784" s="16"/>
      <c r="H784" s="15" t="s">
        <v>953</v>
      </c>
      <c r="I784" s="14" t="s">
        <v>7848</v>
      </c>
      <c r="J784" s="15" t="s">
        <v>5407</v>
      </c>
      <c r="K784" s="15" t="s">
        <v>5408</v>
      </c>
      <c r="L784" s="16"/>
      <c r="M784" s="16"/>
      <c r="N784" s="16"/>
      <c r="O784" s="16"/>
      <c r="P784" s="16"/>
      <c r="Q784" s="16"/>
      <c r="R784" s="16"/>
      <c r="S784" s="16"/>
      <c r="T784" s="16"/>
      <c r="U784" s="16"/>
      <c r="V784" s="16"/>
      <c r="W784" s="16"/>
      <c r="X784" s="16"/>
      <c r="Y784" s="16"/>
    </row>
    <row r="785">
      <c r="A785" s="14" t="s">
        <v>4687</v>
      </c>
      <c r="B785" s="14" t="s">
        <v>7610</v>
      </c>
      <c r="C785" s="14" t="s">
        <v>11507</v>
      </c>
      <c r="D785" s="14" t="s">
        <v>63</v>
      </c>
      <c r="E785" s="14" t="s">
        <v>7608</v>
      </c>
      <c r="F785" s="14" t="s">
        <v>4689</v>
      </c>
      <c r="G785" s="16"/>
      <c r="H785" s="15" t="s">
        <v>961</v>
      </c>
      <c r="I785" s="14" t="s">
        <v>7851</v>
      </c>
      <c r="J785" s="15" t="s">
        <v>5413</v>
      </c>
      <c r="K785" s="15" t="s">
        <v>5414</v>
      </c>
      <c r="L785" s="16"/>
      <c r="M785" s="16"/>
      <c r="N785" s="16"/>
      <c r="O785" s="16"/>
      <c r="P785" s="16"/>
      <c r="Q785" s="16"/>
      <c r="R785" s="16"/>
      <c r="S785" s="16"/>
      <c r="T785" s="16"/>
      <c r="U785" s="16"/>
      <c r="V785" s="16"/>
      <c r="W785" s="16"/>
      <c r="X785" s="16"/>
      <c r="Y785" s="16"/>
    </row>
    <row r="786">
      <c r="A786" s="14" t="s">
        <v>4693</v>
      </c>
      <c r="B786" s="14" t="s">
        <v>7612</v>
      </c>
      <c r="C786" s="14" t="s">
        <v>11510</v>
      </c>
      <c r="D786" s="14" t="s">
        <v>71</v>
      </c>
      <c r="E786" s="14" t="s">
        <v>7613</v>
      </c>
      <c r="F786" s="14" t="s">
        <v>4695</v>
      </c>
      <c r="G786" s="16"/>
      <c r="H786" s="15" t="s">
        <v>969</v>
      </c>
      <c r="I786" s="14" t="s">
        <v>7854</v>
      </c>
      <c r="J786" s="15" t="s">
        <v>5419</v>
      </c>
      <c r="K786" s="15" t="s">
        <v>5420</v>
      </c>
      <c r="L786" s="16"/>
      <c r="M786" s="16"/>
      <c r="N786" s="16"/>
      <c r="O786" s="16"/>
      <c r="P786" s="16"/>
      <c r="Q786" s="16"/>
      <c r="R786" s="16"/>
      <c r="S786" s="16"/>
      <c r="T786" s="16"/>
      <c r="U786" s="16"/>
      <c r="V786" s="16"/>
      <c r="W786" s="16"/>
      <c r="X786" s="16"/>
      <c r="Y786" s="16"/>
    </row>
    <row r="787">
      <c r="A787" s="14" t="s">
        <v>4699</v>
      </c>
      <c r="B787" s="14" t="s">
        <v>7615</v>
      </c>
      <c r="C787" s="14" t="s">
        <v>11513</v>
      </c>
      <c r="D787" s="14" t="s">
        <v>71</v>
      </c>
      <c r="E787" s="14" t="s">
        <v>7613</v>
      </c>
      <c r="F787" s="14" t="s">
        <v>4695</v>
      </c>
      <c r="G787" s="16"/>
      <c r="H787" s="15" t="s">
        <v>979</v>
      </c>
      <c r="I787" s="14" t="s">
        <v>7856</v>
      </c>
      <c r="J787" s="15" t="s">
        <v>5425</v>
      </c>
      <c r="K787" s="15" t="s">
        <v>5426</v>
      </c>
      <c r="L787" s="16"/>
      <c r="M787" s="16"/>
      <c r="N787" s="16"/>
      <c r="O787" s="16"/>
      <c r="P787" s="16"/>
      <c r="Q787" s="16"/>
      <c r="R787" s="16"/>
      <c r="S787" s="16"/>
      <c r="T787" s="16"/>
      <c r="U787" s="16"/>
      <c r="V787" s="16"/>
      <c r="W787" s="16"/>
      <c r="X787" s="16"/>
      <c r="Y787" s="16"/>
    </row>
    <row r="788">
      <c r="A788" s="14" t="s">
        <v>4702</v>
      </c>
      <c r="B788" s="14" t="s">
        <v>7617</v>
      </c>
      <c r="C788" s="14" t="s">
        <v>22637</v>
      </c>
      <c r="D788" s="14" t="s">
        <v>71</v>
      </c>
      <c r="E788" s="14" t="s">
        <v>7613</v>
      </c>
      <c r="F788" s="14" t="s">
        <v>4695</v>
      </c>
      <c r="G788" s="16"/>
      <c r="H788" s="15" t="s">
        <v>986</v>
      </c>
      <c r="I788" s="14" t="s">
        <v>7859</v>
      </c>
      <c r="J788" s="15" t="s">
        <v>5431</v>
      </c>
      <c r="K788" s="15" t="s">
        <v>5432</v>
      </c>
      <c r="L788" s="16"/>
      <c r="M788" s="16"/>
      <c r="N788" s="16"/>
      <c r="O788" s="16"/>
      <c r="P788" s="16"/>
      <c r="Q788" s="16"/>
      <c r="R788" s="16"/>
      <c r="S788" s="16"/>
      <c r="T788" s="16"/>
      <c r="U788" s="16"/>
      <c r="V788" s="16"/>
      <c r="W788" s="16"/>
      <c r="X788" s="16"/>
      <c r="Y788" s="16"/>
    </row>
    <row r="789">
      <c r="A789" s="14" t="s">
        <v>4704</v>
      </c>
      <c r="B789" s="16"/>
      <c r="C789" s="14" t="s">
        <v>22638</v>
      </c>
      <c r="D789" s="16"/>
      <c r="E789" s="16"/>
      <c r="F789" s="16"/>
      <c r="G789" s="16"/>
      <c r="H789" s="15" t="s">
        <v>994</v>
      </c>
      <c r="I789" s="14" t="s">
        <v>7862</v>
      </c>
      <c r="J789" s="15" t="s">
        <v>5437</v>
      </c>
      <c r="K789" s="15" t="s">
        <v>5438</v>
      </c>
      <c r="L789" s="16"/>
      <c r="M789" s="16"/>
      <c r="N789" s="16"/>
      <c r="O789" s="16"/>
      <c r="P789" s="16"/>
      <c r="Q789" s="16"/>
      <c r="R789" s="16"/>
      <c r="S789" s="16"/>
      <c r="T789" s="16"/>
      <c r="U789" s="16"/>
      <c r="V789" s="16"/>
      <c r="W789" s="16"/>
      <c r="X789" s="16"/>
      <c r="Y789" s="16"/>
    </row>
    <row r="790">
      <c r="A790" s="14" t="s">
        <v>4706</v>
      </c>
      <c r="B790" s="14" t="s">
        <v>7622</v>
      </c>
      <c r="C790" s="14" t="s">
        <v>22639</v>
      </c>
      <c r="D790" s="14" t="s">
        <v>71</v>
      </c>
      <c r="E790" s="14" t="s">
        <v>7613</v>
      </c>
      <c r="F790" s="14" t="s">
        <v>4695</v>
      </c>
      <c r="G790" s="16"/>
      <c r="H790" s="15" t="s">
        <v>1002</v>
      </c>
      <c r="I790" s="14" t="s">
        <v>7864</v>
      </c>
      <c r="J790" s="15" t="s">
        <v>5443</v>
      </c>
      <c r="K790" s="15" t="s">
        <v>5444</v>
      </c>
      <c r="L790" s="16"/>
      <c r="M790" s="16"/>
      <c r="N790" s="16"/>
      <c r="O790" s="16"/>
      <c r="P790" s="16"/>
      <c r="Q790" s="16"/>
      <c r="R790" s="16"/>
      <c r="S790" s="16"/>
      <c r="T790" s="16"/>
      <c r="U790" s="16"/>
      <c r="V790" s="16"/>
      <c r="W790" s="16"/>
      <c r="X790" s="16"/>
      <c r="Y790" s="16"/>
    </row>
    <row r="791">
      <c r="A791" s="14" t="s">
        <v>4709</v>
      </c>
      <c r="B791" s="14" t="s">
        <v>7624</v>
      </c>
      <c r="C791" s="14" t="s">
        <v>11521</v>
      </c>
      <c r="D791" s="14" t="s">
        <v>79</v>
      </c>
      <c r="E791" s="14" t="s">
        <v>7625</v>
      </c>
      <c r="F791" s="14" t="s">
        <v>4711</v>
      </c>
      <c r="G791" s="16"/>
      <c r="H791" s="15" t="s">
        <v>1010</v>
      </c>
      <c r="I791" s="14" t="s">
        <v>7866</v>
      </c>
      <c r="J791" s="15" t="s">
        <v>5449</v>
      </c>
      <c r="K791" s="15" t="s">
        <v>5450</v>
      </c>
      <c r="L791" s="16"/>
      <c r="M791" s="16"/>
      <c r="N791" s="16"/>
      <c r="O791" s="16"/>
      <c r="P791" s="16"/>
      <c r="Q791" s="16"/>
      <c r="R791" s="16"/>
      <c r="S791" s="16"/>
      <c r="T791" s="16"/>
      <c r="U791" s="16"/>
      <c r="V791" s="16"/>
      <c r="W791" s="16"/>
      <c r="X791" s="16"/>
      <c r="Y791" s="16"/>
    </row>
    <row r="792">
      <c r="A792" s="14" t="s">
        <v>4714</v>
      </c>
      <c r="B792" s="14" t="s">
        <v>7627</v>
      </c>
      <c r="C792" s="14" t="s">
        <v>11523</v>
      </c>
      <c r="D792" s="14" t="s">
        <v>87</v>
      </c>
      <c r="E792" s="14" t="s">
        <v>7625</v>
      </c>
      <c r="F792" s="14" t="s">
        <v>4716</v>
      </c>
      <c r="G792" s="16"/>
      <c r="H792" s="15" t="s">
        <v>1036</v>
      </c>
      <c r="I792" s="14" t="s">
        <v>7868</v>
      </c>
      <c r="J792" s="15" t="s">
        <v>5455</v>
      </c>
      <c r="K792" s="15" t="s">
        <v>5456</v>
      </c>
      <c r="L792" s="16"/>
      <c r="M792" s="16"/>
      <c r="N792" s="16"/>
      <c r="O792" s="16"/>
      <c r="P792" s="16"/>
      <c r="Q792" s="16"/>
      <c r="R792" s="16"/>
      <c r="S792" s="16"/>
      <c r="T792" s="16"/>
      <c r="U792" s="16"/>
      <c r="V792" s="16"/>
      <c r="W792" s="16"/>
      <c r="X792" s="16"/>
      <c r="Y792" s="16"/>
    </row>
    <row r="793">
      <c r="A793" s="14" t="s">
        <v>4719</v>
      </c>
      <c r="B793" s="14" t="s">
        <v>7629</v>
      </c>
      <c r="C793" s="14" t="s">
        <v>11525</v>
      </c>
      <c r="D793" s="14" t="s">
        <v>95</v>
      </c>
      <c r="E793" s="14" t="s">
        <v>7625</v>
      </c>
      <c r="F793" s="14" t="s">
        <v>4721</v>
      </c>
      <c r="G793" s="16"/>
      <c r="H793" s="15" t="s">
        <v>1028</v>
      </c>
      <c r="I793" s="14" t="s">
        <v>7871</v>
      </c>
      <c r="J793" s="15" t="s">
        <v>5461</v>
      </c>
      <c r="K793" s="15" t="s">
        <v>5462</v>
      </c>
      <c r="L793" s="16"/>
      <c r="M793" s="16"/>
      <c r="N793" s="16"/>
      <c r="O793" s="16"/>
      <c r="P793" s="16"/>
      <c r="Q793" s="16"/>
      <c r="R793" s="16"/>
      <c r="S793" s="16"/>
      <c r="T793" s="16"/>
      <c r="U793" s="16"/>
      <c r="V793" s="16"/>
      <c r="W793" s="16"/>
      <c r="X793" s="16"/>
      <c r="Y793" s="16"/>
    </row>
    <row r="794">
      <c r="A794" s="14" t="s">
        <v>4724</v>
      </c>
      <c r="B794" s="14" t="s">
        <v>7631</v>
      </c>
      <c r="C794" s="14" t="s">
        <v>11527</v>
      </c>
      <c r="D794" s="14" t="s">
        <v>103</v>
      </c>
      <c r="E794" s="14" t="s">
        <v>7632</v>
      </c>
      <c r="F794" s="14" t="s">
        <v>4726</v>
      </c>
      <c r="G794" s="16"/>
      <c r="H794" s="15" t="s">
        <v>1044</v>
      </c>
      <c r="I794" s="14" t="s">
        <v>7873</v>
      </c>
      <c r="J794" s="15" t="s">
        <v>5467</v>
      </c>
      <c r="K794" s="15" t="s">
        <v>5468</v>
      </c>
      <c r="L794" s="16"/>
      <c r="M794" s="16"/>
      <c r="N794" s="16"/>
      <c r="O794" s="16"/>
      <c r="P794" s="16"/>
      <c r="Q794" s="16"/>
      <c r="R794" s="16"/>
      <c r="S794" s="16"/>
      <c r="T794" s="16"/>
      <c r="U794" s="16"/>
      <c r="V794" s="16"/>
      <c r="W794" s="16"/>
      <c r="X794" s="16"/>
      <c r="Y794" s="16"/>
    </row>
    <row r="795">
      <c r="A795" s="14" t="s">
        <v>4729</v>
      </c>
      <c r="B795" s="14" t="s">
        <v>7634</v>
      </c>
      <c r="C795" s="14" t="s">
        <v>11530</v>
      </c>
      <c r="D795" s="14" t="s">
        <v>111</v>
      </c>
      <c r="E795" s="14" t="s">
        <v>7632</v>
      </c>
      <c r="F795" s="14" t="s">
        <v>4731</v>
      </c>
      <c r="G795" s="16"/>
      <c r="H795" s="15" t="s">
        <v>1057</v>
      </c>
      <c r="I795" s="14" t="s">
        <v>7875</v>
      </c>
      <c r="J795" s="15" t="s">
        <v>5473</v>
      </c>
      <c r="K795" s="15" t="s">
        <v>5474</v>
      </c>
      <c r="L795" s="16"/>
      <c r="M795" s="16"/>
      <c r="N795" s="16"/>
      <c r="O795" s="16"/>
      <c r="P795" s="16"/>
      <c r="Q795" s="16"/>
      <c r="R795" s="16"/>
      <c r="S795" s="16"/>
      <c r="T795" s="16"/>
      <c r="U795" s="16"/>
      <c r="V795" s="16"/>
      <c r="W795" s="16"/>
      <c r="X795" s="16"/>
      <c r="Y795" s="16"/>
    </row>
    <row r="796">
      <c r="A796" s="14" t="s">
        <v>4734</v>
      </c>
      <c r="B796" s="14" t="s">
        <v>7636</v>
      </c>
      <c r="C796" s="14" t="s">
        <v>22640</v>
      </c>
      <c r="D796" s="14" t="s">
        <v>119</v>
      </c>
      <c r="E796" s="14" t="s">
        <v>7632</v>
      </c>
      <c r="F796" s="14" t="s">
        <v>4736</v>
      </c>
      <c r="G796" s="16"/>
      <c r="H796" s="15" t="s">
        <v>1065</v>
      </c>
      <c r="I796" s="14" t="s">
        <v>7878</v>
      </c>
      <c r="J796" s="15" t="s">
        <v>5479</v>
      </c>
      <c r="K796" s="21" t="s">
        <v>5480</v>
      </c>
      <c r="L796" s="16"/>
      <c r="M796" s="16"/>
      <c r="N796" s="16"/>
      <c r="O796" s="16"/>
      <c r="P796" s="16"/>
      <c r="Q796" s="16"/>
      <c r="R796" s="16"/>
      <c r="S796" s="16"/>
      <c r="T796" s="16"/>
      <c r="U796" s="16"/>
      <c r="V796" s="16"/>
      <c r="W796" s="16"/>
      <c r="X796" s="16"/>
      <c r="Y796" s="16"/>
    </row>
    <row r="797">
      <c r="A797" s="14" t="s">
        <v>4739</v>
      </c>
      <c r="B797" s="14" t="s">
        <v>7638</v>
      </c>
      <c r="C797" s="14" t="s">
        <v>11536</v>
      </c>
      <c r="D797" s="14" t="s">
        <v>127</v>
      </c>
      <c r="E797" s="14" t="s">
        <v>7639</v>
      </c>
      <c r="F797" s="14" t="s">
        <v>4741</v>
      </c>
      <c r="G797" s="16"/>
      <c r="H797" s="15" t="s">
        <v>1075</v>
      </c>
      <c r="I797" s="14" t="s">
        <v>7881</v>
      </c>
      <c r="J797" s="15" t="s">
        <v>5485</v>
      </c>
      <c r="K797" s="15" t="s">
        <v>5486</v>
      </c>
      <c r="L797" s="16"/>
      <c r="M797" s="16"/>
      <c r="N797" s="16"/>
      <c r="O797" s="16"/>
      <c r="P797" s="16"/>
      <c r="Q797" s="16"/>
      <c r="R797" s="16"/>
      <c r="S797" s="16"/>
      <c r="T797" s="16"/>
      <c r="U797" s="16"/>
      <c r="V797" s="16"/>
      <c r="W797" s="16"/>
      <c r="X797" s="16"/>
      <c r="Y797" s="16"/>
    </row>
    <row r="798">
      <c r="A798" s="14" t="s">
        <v>4744</v>
      </c>
      <c r="B798" s="14" t="s">
        <v>7641</v>
      </c>
      <c r="C798" s="14" t="s">
        <v>11539</v>
      </c>
      <c r="D798" s="14" t="s">
        <v>138</v>
      </c>
      <c r="E798" s="14" t="s">
        <v>7642</v>
      </c>
      <c r="F798" s="14" t="s">
        <v>4746</v>
      </c>
      <c r="G798" s="16"/>
      <c r="H798" s="15" t="s">
        <v>1082</v>
      </c>
      <c r="I798" s="14" t="s">
        <v>7884</v>
      </c>
      <c r="J798" s="15" t="s">
        <v>7986</v>
      </c>
      <c r="K798" s="15" t="s">
        <v>5492</v>
      </c>
      <c r="L798" s="16"/>
      <c r="M798" s="16"/>
      <c r="N798" s="16"/>
      <c r="O798" s="16"/>
      <c r="P798" s="16"/>
      <c r="Q798" s="16"/>
      <c r="R798" s="16"/>
      <c r="S798" s="16"/>
      <c r="T798" s="16"/>
      <c r="U798" s="16"/>
      <c r="V798" s="16"/>
      <c r="W798" s="16"/>
      <c r="X798" s="16"/>
      <c r="Y798" s="16"/>
    </row>
    <row r="799">
      <c r="A799" s="14" t="s">
        <v>4750</v>
      </c>
      <c r="B799" s="14" t="s">
        <v>7644</v>
      </c>
      <c r="C799" s="14" t="s">
        <v>11542</v>
      </c>
      <c r="D799" s="14" t="s">
        <v>145</v>
      </c>
      <c r="E799" s="14" t="s">
        <v>7642</v>
      </c>
      <c r="F799" s="14" t="s">
        <v>4752</v>
      </c>
      <c r="G799" s="16"/>
      <c r="H799" s="15" t="s">
        <v>136</v>
      </c>
      <c r="I799" s="14" t="s">
        <v>7886</v>
      </c>
      <c r="J799" s="15" t="s">
        <v>5497</v>
      </c>
      <c r="K799" s="15" t="s">
        <v>5498</v>
      </c>
      <c r="L799" s="16"/>
      <c r="M799" s="16"/>
      <c r="N799" s="16"/>
      <c r="O799" s="16"/>
      <c r="P799" s="16"/>
      <c r="Q799" s="16"/>
      <c r="R799" s="16"/>
      <c r="S799" s="16"/>
      <c r="T799" s="16"/>
      <c r="U799" s="16"/>
      <c r="V799" s="16"/>
      <c r="W799" s="16"/>
      <c r="X799" s="16"/>
      <c r="Y799" s="16"/>
    </row>
    <row r="800">
      <c r="A800" s="14" t="s">
        <v>4756</v>
      </c>
      <c r="B800" s="14" t="s">
        <v>7646</v>
      </c>
      <c r="C800" s="14" t="s">
        <v>11545</v>
      </c>
      <c r="D800" s="14" t="s">
        <v>153</v>
      </c>
      <c r="E800" s="14" t="s">
        <v>7642</v>
      </c>
      <c r="F800" s="14" t="s">
        <v>4758</v>
      </c>
      <c r="G800" s="16"/>
      <c r="H800" s="15" t="s">
        <v>1099</v>
      </c>
      <c r="I800" s="14" t="s">
        <v>7889</v>
      </c>
      <c r="J800" s="15" t="s">
        <v>5503</v>
      </c>
      <c r="K800" s="15" t="s">
        <v>5504</v>
      </c>
      <c r="L800" s="16"/>
      <c r="M800" s="16"/>
      <c r="N800" s="16"/>
      <c r="O800" s="16"/>
      <c r="P800" s="16"/>
      <c r="Q800" s="16"/>
      <c r="R800" s="16"/>
      <c r="S800" s="16"/>
      <c r="T800" s="16"/>
      <c r="U800" s="16"/>
      <c r="V800" s="16"/>
      <c r="W800" s="16"/>
      <c r="X800" s="16"/>
      <c r="Y800" s="16"/>
    </row>
    <row r="801">
      <c r="A801" s="14" t="s">
        <v>4762</v>
      </c>
      <c r="B801" s="14" t="s">
        <v>7648</v>
      </c>
      <c r="C801" s="14" t="s">
        <v>11548</v>
      </c>
      <c r="D801" s="14" t="s">
        <v>161</v>
      </c>
      <c r="E801" s="14" t="s">
        <v>7649</v>
      </c>
      <c r="F801" s="14" t="s">
        <v>4764</v>
      </c>
      <c r="G801" s="16"/>
      <c r="H801" s="15" t="s">
        <v>1113</v>
      </c>
      <c r="I801" s="14" t="s">
        <v>7891</v>
      </c>
      <c r="J801" s="15" t="s">
        <v>5509</v>
      </c>
      <c r="K801" s="15" t="s">
        <v>5510</v>
      </c>
      <c r="L801" s="16"/>
      <c r="M801" s="16"/>
      <c r="N801" s="16"/>
      <c r="O801" s="16"/>
      <c r="P801" s="16"/>
      <c r="Q801" s="16"/>
      <c r="R801" s="16"/>
      <c r="S801" s="16"/>
      <c r="T801" s="16"/>
      <c r="U801" s="16"/>
      <c r="V801" s="16"/>
      <c r="W801" s="16"/>
      <c r="X801" s="16"/>
      <c r="Y801" s="16"/>
    </row>
    <row r="802">
      <c r="A802" s="14" t="s">
        <v>4768</v>
      </c>
      <c r="B802" s="14" t="s">
        <v>7651</v>
      </c>
      <c r="C802" s="14" t="s">
        <v>11551</v>
      </c>
      <c r="D802" s="14" t="s">
        <v>169</v>
      </c>
      <c r="E802" s="14" t="s">
        <v>7649</v>
      </c>
      <c r="F802" s="14" t="s">
        <v>4770</v>
      </c>
      <c r="G802" s="16"/>
      <c r="H802" s="15" t="s">
        <v>1123</v>
      </c>
      <c r="I802" s="14" t="s">
        <v>7893</v>
      </c>
      <c r="J802" s="15" t="s">
        <v>5515</v>
      </c>
      <c r="K802" s="15" t="s">
        <v>5516</v>
      </c>
      <c r="L802" s="16"/>
      <c r="M802" s="16"/>
      <c r="N802" s="16"/>
      <c r="O802" s="16"/>
      <c r="P802" s="16"/>
      <c r="Q802" s="16"/>
      <c r="R802" s="16"/>
      <c r="S802" s="16"/>
      <c r="T802" s="16"/>
      <c r="U802" s="16"/>
      <c r="V802" s="16"/>
      <c r="W802" s="16"/>
      <c r="X802" s="16"/>
      <c r="Y802" s="16"/>
    </row>
    <row r="803">
      <c r="A803" s="14" t="s">
        <v>4774</v>
      </c>
      <c r="B803" s="14" t="s">
        <v>7653</v>
      </c>
      <c r="C803" s="14" t="s">
        <v>11554</v>
      </c>
      <c r="D803" s="14" t="s">
        <v>177</v>
      </c>
      <c r="E803" s="14" t="s">
        <v>7649</v>
      </c>
      <c r="F803" s="14" t="s">
        <v>4776</v>
      </c>
      <c r="G803" s="16"/>
      <c r="H803" s="15" t="s">
        <v>1131</v>
      </c>
      <c r="I803" s="14" t="s">
        <v>7896</v>
      </c>
      <c r="J803" s="15" t="s">
        <v>5521</v>
      </c>
      <c r="K803" s="15" t="s">
        <v>5522</v>
      </c>
      <c r="L803" s="16"/>
      <c r="M803" s="16"/>
      <c r="N803" s="16"/>
      <c r="O803" s="16"/>
      <c r="P803" s="16"/>
      <c r="Q803" s="16"/>
      <c r="R803" s="16"/>
      <c r="S803" s="16"/>
      <c r="T803" s="16"/>
      <c r="U803" s="16"/>
      <c r="V803" s="16"/>
      <c r="W803" s="16"/>
      <c r="X803" s="16"/>
      <c r="Y803" s="16"/>
    </row>
    <row r="804">
      <c r="A804" s="14" t="s">
        <v>4780</v>
      </c>
      <c r="B804" s="14" t="s">
        <v>7655</v>
      </c>
      <c r="C804" s="14" t="s">
        <v>11556</v>
      </c>
      <c r="D804" s="14" t="s">
        <v>185</v>
      </c>
      <c r="E804" s="14" t="s">
        <v>7649</v>
      </c>
      <c r="F804" s="14" t="s">
        <v>4782</v>
      </c>
      <c r="G804" s="16"/>
      <c r="H804" s="15" t="s">
        <v>1139</v>
      </c>
      <c r="I804" s="14" t="s">
        <v>7899</v>
      </c>
      <c r="J804" s="15" t="s">
        <v>5527</v>
      </c>
      <c r="K804" s="15" t="s">
        <v>5528</v>
      </c>
      <c r="L804" s="16"/>
      <c r="M804" s="16"/>
      <c r="N804" s="16"/>
      <c r="O804" s="16"/>
      <c r="P804" s="16"/>
      <c r="Q804" s="16"/>
      <c r="R804" s="16"/>
      <c r="S804" s="16"/>
      <c r="T804" s="16"/>
      <c r="U804" s="16"/>
      <c r="V804" s="16"/>
      <c r="W804" s="16"/>
      <c r="X804" s="16"/>
      <c r="Y804" s="16"/>
    </row>
    <row r="805">
      <c r="A805" s="14" t="s">
        <v>4786</v>
      </c>
      <c r="B805" s="14" t="s">
        <v>7657</v>
      </c>
      <c r="C805" s="14" t="s">
        <v>11559</v>
      </c>
      <c r="D805" s="14" t="s">
        <v>193</v>
      </c>
      <c r="E805" s="14" t="s">
        <v>7658</v>
      </c>
      <c r="F805" s="14" t="s">
        <v>4788</v>
      </c>
      <c r="G805" s="16"/>
      <c r="H805" s="15" t="s">
        <v>1161</v>
      </c>
      <c r="I805" s="14" t="s">
        <v>7901</v>
      </c>
      <c r="J805" s="15" t="s">
        <v>5533</v>
      </c>
      <c r="K805" s="15" t="s">
        <v>5534</v>
      </c>
      <c r="L805" s="16"/>
      <c r="M805" s="16"/>
      <c r="N805" s="16"/>
      <c r="O805" s="16"/>
      <c r="P805" s="16"/>
      <c r="Q805" s="16"/>
      <c r="R805" s="16"/>
      <c r="S805" s="16"/>
      <c r="T805" s="16"/>
      <c r="U805" s="16"/>
      <c r="V805" s="16"/>
      <c r="W805" s="16"/>
      <c r="X805" s="16"/>
      <c r="Y805" s="16"/>
    </row>
    <row r="806">
      <c r="A806" s="14" t="s">
        <v>4792</v>
      </c>
      <c r="B806" s="14" t="s">
        <v>7660</v>
      </c>
      <c r="C806" s="14" t="s">
        <v>11562</v>
      </c>
      <c r="D806" s="14" t="s">
        <v>201</v>
      </c>
      <c r="E806" s="14" t="s">
        <v>7658</v>
      </c>
      <c r="F806" s="14" t="s">
        <v>4794</v>
      </c>
      <c r="G806" s="16"/>
      <c r="H806" s="15" t="s">
        <v>1171</v>
      </c>
      <c r="I806" s="14" t="s">
        <v>7903</v>
      </c>
      <c r="J806" s="15" t="s">
        <v>5539</v>
      </c>
      <c r="K806" s="15" t="s">
        <v>5540</v>
      </c>
      <c r="L806" s="16"/>
      <c r="M806" s="16"/>
      <c r="N806" s="16"/>
      <c r="O806" s="16"/>
      <c r="P806" s="16"/>
      <c r="Q806" s="16"/>
      <c r="R806" s="16"/>
      <c r="S806" s="16"/>
      <c r="T806" s="16"/>
      <c r="U806" s="16"/>
      <c r="V806" s="16"/>
      <c r="W806" s="16"/>
      <c r="X806" s="16"/>
      <c r="Y806" s="16"/>
    </row>
    <row r="807">
      <c r="A807" s="14" t="s">
        <v>4798</v>
      </c>
      <c r="B807" s="14" t="s">
        <v>7662</v>
      </c>
      <c r="C807" s="14" t="s">
        <v>22641</v>
      </c>
      <c r="D807" s="14" t="s">
        <v>209</v>
      </c>
      <c r="E807" s="14" t="s">
        <v>7663</v>
      </c>
      <c r="F807" s="14" t="s">
        <v>4800</v>
      </c>
      <c r="G807" s="16"/>
      <c r="H807" s="15" t="s">
        <v>1183</v>
      </c>
      <c r="I807" s="14" t="s">
        <v>7905</v>
      </c>
      <c r="J807" s="15" t="s">
        <v>5545</v>
      </c>
      <c r="K807" s="15" t="s">
        <v>5546</v>
      </c>
      <c r="L807" s="16"/>
      <c r="M807" s="16"/>
      <c r="N807" s="16"/>
      <c r="O807" s="16"/>
      <c r="P807" s="16"/>
      <c r="Q807" s="16"/>
      <c r="R807" s="16"/>
      <c r="S807" s="16"/>
      <c r="T807" s="16"/>
      <c r="U807" s="16"/>
      <c r="V807" s="16"/>
      <c r="W807" s="16"/>
      <c r="X807" s="16"/>
      <c r="Y807" s="16"/>
    </row>
    <row r="808">
      <c r="A808" s="14" t="s">
        <v>4804</v>
      </c>
      <c r="B808" s="14" t="s">
        <v>7665</v>
      </c>
      <c r="C808" s="14" t="s">
        <v>11568</v>
      </c>
      <c r="D808" s="14" t="s">
        <v>209</v>
      </c>
      <c r="E808" s="14" t="s">
        <v>7663</v>
      </c>
      <c r="F808" s="14" t="s">
        <v>4800</v>
      </c>
      <c r="G808" s="16"/>
      <c r="H808" s="15" t="s">
        <v>1190</v>
      </c>
      <c r="I808" s="14" t="s">
        <v>7908</v>
      </c>
      <c r="J808" s="15" t="s">
        <v>5550</v>
      </c>
      <c r="K808" s="15" t="s">
        <v>5551</v>
      </c>
      <c r="L808" s="16"/>
      <c r="M808" s="16"/>
      <c r="N808" s="16"/>
      <c r="O808" s="16"/>
      <c r="P808" s="16"/>
      <c r="Q808" s="16"/>
      <c r="R808" s="16"/>
      <c r="S808" s="16"/>
      <c r="T808" s="16"/>
      <c r="U808" s="16"/>
      <c r="V808" s="16"/>
      <c r="W808" s="16"/>
      <c r="X808" s="16"/>
      <c r="Y808" s="16"/>
    </row>
    <row r="809">
      <c r="A809" s="14" t="s">
        <v>4807</v>
      </c>
      <c r="B809" s="14" t="s">
        <v>7667</v>
      </c>
      <c r="C809" s="14" t="s">
        <v>11570</v>
      </c>
      <c r="D809" s="14" t="s">
        <v>218</v>
      </c>
      <c r="E809" s="14" t="s">
        <v>7663</v>
      </c>
      <c r="F809" s="14" t="s">
        <v>4809</v>
      </c>
      <c r="G809" s="16"/>
      <c r="H809" s="15" t="s">
        <v>1198</v>
      </c>
      <c r="I809" s="14" t="s">
        <v>7910</v>
      </c>
      <c r="J809" s="15" t="s">
        <v>5556</v>
      </c>
      <c r="K809" s="15" t="s">
        <v>5557</v>
      </c>
      <c r="L809" s="16"/>
      <c r="M809" s="16"/>
      <c r="N809" s="16"/>
      <c r="O809" s="16"/>
      <c r="P809" s="16"/>
      <c r="Q809" s="16"/>
      <c r="R809" s="16"/>
      <c r="S809" s="16"/>
      <c r="T809" s="16"/>
      <c r="U809" s="16"/>
      <c r="V809" s="16"/>
      <c r="W809" s="16"/>
      <c r="X809" s="16"/>
      <c r="Y809" s="16"/>
    </row>
    <row r="810">
      <c r="A810" s="14" t="s">
        <v>4813</v>
      </c>
      <c r="B810" s="14" t="s">
        <v>7669</v>
      </c>
      <c r="C810" s="14" t="s">
        <v>11572</v>
      </c>
      <c r="D810" s="14" t="s">
        <v>226</v>
      </c>
      <c r="E810" s="14" t="s">
        <v>7663</v>
      </c>
      <c r="F810" s="14" t="s">
        <v>4815</v>
      </c>
      <c r="G810" s="16"/>
      <c r="H810" s="15" t="s">
        <v>1204</v>
      </c>
      <c r="I810" s="14" t="s">
        <v>7913</v>
      </c>
      <c r="J810" s="15" t="s">
        <v>5562</v>
      </c>
      <c r="K810" s="15" t="s">
        <v>5563</v>
      </c>
      <c r="L810" s="16"/>
      <c r="M810" s="16"/>
      <c r="N810" s="16"/>
      <c r="O810" s="16"/>
      <c r="P810" s="16"/>
      <c r="Q810" s="16"/>
      <c r="R810" s="16"/>
      <c r="S810" s="16"/>
      <c r="T810" s="16"/>
      <c r="U810" s="16"/>
      <c r="V810" s="16"/>
      <c r="W810" s="16"/>
      <c r="X810" s="16"/>
      <c r="Y810" s="16"/>
    </row>
    <row r="811">
      <c r="A811" s="14" t="s">
        <v>4819</v>
      </c>
      <c r="B811" s="14" t="s">
        <v>7671</v>
      </c>
      <c r="C811" s="14" t="s">
        <v>11574</v>
      </c>
      <c r="D811" s="14" t="s">
        <v>234</v>
      </c>
      <c r="E811" s="14" t="s">
        <v>7663</v>
      </c>
      <c r="F811" s="14" t="s">
        <v>4821</v>
      </c>
      <c r="G811" s="16"/>
      <c r="H811" s="15" t="s">
        <v>1212</v>
      </c>
      <c r="I811" s="14" t="s">
        <v>7915</v>
      </c>
      <c r="J811" s="15" t="s">
        <v>5568</v>
      </c>
      <c r="K811" s="21" t="s">
        <v>5569</v>
      </c>
      <c r="L811" s="16"/>
      <c r="M811" s="16"/>
      <c r="N811" s="16"/>
      <c r="O811" s="16"/>
      <c r="P811" s="16"/>
      <c r="Q811" s="16"/>
      <c r="R811" s="16"/>
      <c r="S811" s="16"/>
      <c r="T811" s="16"/>
      <c r="U811" s="16"/>
      <c r="V811" s="16"/>
      <c r="W811" s="16"/>
      <c r="X811" s="16"/>
      <c r="Y811" s="16"/>
    </row>
    <row r="812">
      <c r="A812" s="14" t="s">
        <v>4825</v>
      </c>
      <c r="B812" s="14" t="s">
        <v>7673</v>
      </c>
      <c r="C812" s="14" t="s">
        <v>22642</v>
      </c>
      <c r="D812" s="14" t="s">
        <v>244</v>
      </c>
      <c r="E812" s="14" t="s">
        <v>7663</v>
      </c>
      <c r="F812" s="14" t="s">
        <v>4827</v>
      </c>
      <c r="G812" s="16"/>
      <c r="H812" s="15" t="s">
        <v>1220</v>
      </c>
      <c r="I812" s="14" t="s">
        <v>7918</v>
      </c>
      <c r="J812" s="15" t="s">
        <v>5574</v>
      </c>
      <c r="K812" s="15" t="s">
        <v>5575</v>
      </c>
      <c r="L812" s="16"/>
      <c r="M812" s="16"/>
      <c r="N812" s="16"/>
      <c r="O812" s="16"/>
      <c r="P812" s="16"/>
      <c r="Q812" s="16"/>
      <c r="R812" s="16"/>
      <c r="S812" s="16"/>
      <c r="T812" s="16"/>
      <c r="U812" s="16"/>
      <c r="V812" s="16"/>
      <c r="W812" s="16"/>
      <c r="X812" s="16"/>
      <c r="Y812" s="16"/>
    </row>
    <row r="813">
      <c r="A813" s="14" t="s">
        <v>4831</v>
      </c>
      <c r="B813" s="14" t="s">
        <v>7675</v>
      </c>
      <c r="C813" s="14" t="s">
        <v>11580</v>
      </c>
      <c r="D813" s="14" t="s">
        <v>254</v>
      </c>
      <c r="E813" s="14" t="s">
        <v>7663</v>
      </c>
      <c r="F813" s="14" t="s">
        <v>4833</v>
      </c>
      <c r="G813" s="16"/>
      <c r="H813" s="15" t="s">
        <v>1228</v>
      </c>
      <c r="I813" s="14" t="s">
        <v>7920</v>
      </c>
      <c r="J813" s="15" t="s">
        <v>5580</v>
      </c>
      <c r="K813" s="15" t="s">
        <v>5581</v>
      </c>
      <c r="L813" s="16"/>
      <c r="M813" s="16"/>
      <c r="N813" s="16"/>
      <c r="O813" s="16"/>
      <c r="P813" s="16"/>
      <c r="Q813" s="16"/>
      <c r="R813" s="16"/>
      <c r="S813" s="16"/>
      <c r="T813" s="16"/>
      <c r="U813" s="16"/>
      <c r="V813" s="16"/>
      <c r="W813" s="16"/>
      <c r="X813" s="16"/>
      <c r="Y813" s="16"/>
    </row>
    <row r="814">
      <c r="A814" s="14" t="s">
        <v>4837</v>
      </c>
      <c r="B814" s="14" t="s">
        <v>7677</v>
      </c>
      <c r="C814" s="14" t="s">
        <v>11583</v>
      </c>
      <c r="D814" s="14" t="s">
        <v>262</v>
      </c>
      <c r="E814" s="14" t="s">
        <v>7663</v>
      </c>
      <c r="F814" s="14" t="s">
        <v>4839</v>
      </c>
      <c r="G814" s="16"/>
      <c r="H814" s="16"/>
      <c r="I814" s="16"/>
      <c r="J814" s="16"/>
      <c r="K814" s="16"/>
      <c r="L814" s="16"/>
      <c r="M814" s="16"/>
      <c r="N814" s="16"/>
      <c r="O814" s="16"/>
      <c r="P814" s="16"/>
      <c r="Q814" s="16"/>
      <c r="R814" s="16"/>
      <c r="S814" s="16"/>
      <c r="T814" s="16"/>
      <c r="U814" s="16"/>
      <c r="V814" s="16"/>
      <c r="W814" s="16"/>
      <c r="X814" s="16"/>
      <c r="Y814" s="16"/>
    </row>
    <row r="815">
      <c r="A815" s="14" t="s">
        <v>4843</v>
      </c>
      <c r="B815" s="14" t="s">
        <v>7679</v>
      </c>
      <c r="C815" s="14" t="s">
        <v>11586</v>
      </c>
      <c r="D815" s="14" t="s">
        <v>268</v>
      </c>
      <c r="E815" s="14" t="s">
        <v>7663</v>
      </c>
      <c r="F815" s="14" t="s">
        <v>4845</v>
      </c>
      <c r="G815" s="16"/>
      <c r="H815" s="16"/>
      <c r="I815" s="16"/>
      <c r="J815" s="16"/>
      <c r="K815" s="16"/>
      <c r="L815" s="16"/>
      <c r="M815" s="16"/>
      <c r="N815" s="16"/>
      <c r="O815" s="16"/>
      <c r="P815" s="16"/>
      <c r="Q815" s="16"/>
      <c r="R815" s="16"/>
      <c r="S815" s="16"/>
      <c r="T815" s="16"/>
      <c r="U815" s="16"/>
      <c r="V815" s="16"/>
      <c r="W815" s="16"/>
      <c r="X815" s="16"/>
      <c r="Y815" s="16"/>
    </row>
    <row r="816">
      <c r="A816" s="14" t="s">
        <v>4849</v>
      </c>
      <c r="B816" s="14" t="s">
        <v>7681</v>
      </c>
      <c r="C816" s="14" t="s">
        <v>11588</v>
      </c>
      <c r="D816" s="14" t="s">
        <v>278</v>
      </c>
      <c r="E816" s="14" t="s">
        <v>7682</v>
      </c>
      <c r="F816" s="14" t="s">
        <v>4851</v>
      </c>
      <c r="G816" s="16"/>
      <c r="H816" s="16"/>
      <c r="I816" s="16"/>
      <c r="J816" s="16"/>
      <c r="K816" s="16"/>
      <c r="L816" s="16"/>
      <c r="M816" s="16"/>
      <c r="N816" s="16"/>
      <c r="O816" s="16"/>
      <c r="P816" s="16"/>
      <c r="Q816" s="16"/>
      <c r="R816" s="16"/>
      <c r="S816" s="16"/>
      <c r="T816" s="16"/>
      <c r="U816" s="16"/>
      <c r="V816" s="16"/>
      <c r="W816" s="16"/>
      <c r="X816" s="16"/>
      <c r="Y816" s="16"/>
    </row>
    <row r="817">
      <c r="A817" s="14" t="s">
        <v>4855</v>
      </c>
      <c r="B817" s="14" t="s">
        <v>7684</v>
      </c>
      <c r="C817" s="14" t="s">
        <v>11590</v>
      </c>
      <c r="D817" s="14" t="s">
        <v>286</v>
      </c>
      <c r="E817" s="14" t="s">
        <v>7682</v>
      </c>
      <c r="F817" s="14" t="s">
        <v>4857</v>
      </c>
      <c r="G817" s="16"/>
      <c r="H817" s="16"/>
      <c r="I817" s="16"/>
      <c r="J817" s="16"/>
      <c r="K817" s="16"/>
      <c r="L817" s="16"/>
      <c r="M817" s="16"/>
      <c r="N817" s="16"/>
      <c r="O817" s="16"/>
      <c r="P817" s="16"/>
      <c r="Q817" s="16"/>
      <c r="R817" s="16"/>
      <c r="S817" s="16"/>
      <c r="T817" s="16"/>
      <c r="U817" s="16"/>
      <c r="V817" s="16"/>
      <c r="W817" s="16"/>
      <c r="X817" s="16"/>
      <c r="Y817" s="16"/>
    </row>
    <row r="818">
      <c r="A818" s="14" t="s">
        <v>4861</v>
      </c>
      <c r="B818" s="14" t="s">
        <v>7686</v>
      </c>
      <c r="C818" s="14" t="s">
        <v>11593</v>
      </c>
      <c r="D818" s="14" t="s">
        <v>286</v>
      </c>
      <c r="E818" s="14" t="s">
        <v>7682</v>
      </c>
      <c r="F818" s="14" t="s">
        <v>4857</v>
      </c>
      <c r="G818" s="16"/>
      <c r="H818" s="16"/>
      <c r="I818" s="16"/>
      <c r="J818" s="16"/>
      <c r="K818" s="16"/>
      <c r="L818" s="16"/>
      <c r="M818" s="16"/>
      <c r="N818" s="16"/>
      <c r="O818" s="16"/>
      <c r="P818" s="16"/>
      <c r="Q818" s="16"/>
      <c r="R818" s="16"/>
      <c r="S818" s="16"/>
      <c r="T818" s="16"/>
      <c r="U818" s="16"/>
      <c r="V818" s="16"/>
      <c r="W818" s="16"/>
      <c r="X818" s="16"/>
      <c r="Y818" s="16"/>
    </row>
    <row r="819">
      <c r="A819" s="14" t="s">
        <v>4864</v>
      </c>
      <c r="B819" s="14" t="s">
        <v>7688</v>
      </c>
      <c r="C819" s="14" t="s">
        <v>11596</v>
      </c>
      <c r="D819" s="14" t="s">
        <v>294</v>
      </c>
      <c r="E819" s="14" t="s">
        <v>7682</v>
      </c>
      <c r="F819" s="14" t="s">
        <v>4866</v>
      </c>
      <c r="G819" s="16"/>
      <c r="H819" s="16"/>
      <c r="I819" s="16"/>
      <c r="J819" s="16"/>
      <c r="K819" s="16"/>
      <c r="L819" s="16"/>
      <c r="M819" s="16"/>
      <c r="N819" s="16"/>
      <c r="O819" s="16"/>
      <c r="P819" s="16"/>
      <c r="Q819" s="16"/>
      <c r="R819" s="16"/>
      <c r="S819" s="16"/>
      <c r="T819" s="16"/>
      <c r="U819" s="16"/>
      <c r="V819" s="16"/>
      <c r="W819" s="16"/>
      <c r="X819" s="16"/>
      <c r="Y819" s="16"/>
    </row>
    <row r="820">
      <c r="A820" s="14" t="s">
        <v>4870</v>
      </c>
      <c r="B820" s="14" t="s">
        <v>7690</v>
      </c>
      <c r="C820" s="14" t="s">
        <v>11599</v>
      </c>
      <c r="D820" s="14" t="s">
        <v>303</v>
      </c>
      <c r="E820" s="14" t="s">
        <v>7682</v>
      </c>
      <c r="F820" s="14" t="s">
        <v>4872</v>
      </c>
      <c r="G820" s="16"/>
      <c r="H820" s="16"/>
      <c r="I820" s="16"/>
      <c r="J820" s="16"/>
      <c r="K820" s="16"/>
      <c r="L820" s="16"/>
      <c r="M820" s="16"/>
      <c r="N820" s="16"/>
      <c r="O820" s="16"/>
      <c r="P820" s="16"/>
      <c r="Q820" s="16"/>
      <c r="R820" s="16"/>
      <c r="S820" s="16"/>
      <c r="T820" s="16"/>
      <c r="U820" s="16"/>
      <c r="V820" s="16"/>
      <c r="W820" s="16"/>
      <c r="X820" s="16"/>
      <c r="Y820" s="16"/>
    </row>
    <row r="821">
      <c r="A821" s="14" t="s">
        <v>4876</v>
      </c>
      <c r="B821" s="14" t="s">
        <v>7692</v>
      </c>
      <c r="C821" s="14" t="s">
        <v>11602</v>
      </c>
      <c r="D821" s="14" t="s">
        <v>303</v>
      </c>
      <c r="E821" s="14" t="s">
        <v>7682</v>
      </c>
      <c r="F821" s="14" t="s">
        <v>4872</v>
      </c>
      <c r="G821" s="16"/>
      <c r="H821" s="16"/>
      <c r="I821" s="16"/>
      <c r="J821" s="16"/>
      <c r="K821" s="16"/>
      <c r="L821" s="16"/>
      <c r="M821" s="16"/>
      <c r="N821" s="16"/>
      <c r="O821" s="16"/>
      <c r="P821" s="16"/>
      <c r="Q821" s="16"/>
      <c r="R821" s="16"/>
      <c r="S821" s="16"/>
      <c r="T821" s="16"/>
      <c r="U821" s="16"/>
      <c r="V821" s="16"/>
      <c r="W821" s="16"/>
      <c r="X821" s="16"/>
      <c r="Y821" s="16"/>
    </row>
    <row r="822">
      <c r="A822" s="14" t="s">
        <v>4879</v>
      </c>
      <c r="B822" s="14" t="s">
        <v>7694</v>
      </c>
      <c r="C822" s="14" t="s">
        <v>11605</v>
      </c>
      <c r="D822" s="14" t="s">
        <v>313</v>
      </c>
      <c r="E822" s="14" t="s">
        <v>7682</v>
      </c>
      <c r="F822" s="14" t="s">
        <v>4881</v>
      </c>
      <c r="G822" s="16"/>
      <c r="H822" s="16"/>
      <c r="I822" s="16"/>
      <c r="J822" s="16"/>
      <c r="K822" s="16"/>
      <c r="L822" s="16"/>
      <c r="M822" s="16"/>
      <c r="N822" s="16"/>
      <c r="O822" s="16"/>
      <c r="P822" s="16"/>
      <c r="Q822" s="16"/>
      <c r="R822" s="16"/>
      <c r="S822" s="16"/>
      <c r="T822" s="16"/>
      <c r="U822" s="16"/>
      <c r="V822" s="16"/>
      <c r="W822" s="16"/>
      <c r="X822" s="16"/>
      <c r="Y822" s="16"/>
    </row>
    <row r="823">
      <c r="A823" s="14" t="s">
        <v>4884</v>
      </c>
      <c r="B823" s="14" t="s">
        <v>7696</v>
      </c>
      <c r="C823" s="14" t="s">
        <v>11608</v>
      </c>
      <c r="D823" s="14" t="s">
        <v>336</v>
      </c>
      <c r="E823" s="14" t="s">
        <v>7682</v>
      </c>
      <c r="F823" s="14" t="s">
        <v>4886</v>
      </c>
      <c r="G823" s="16"/>
      <c r="H823" s="16"/>
      <c r="I823" s="16"/>
      <c r="J823" s="16"/>
      <c r="K823" s="16"/>
      <c r="L823" s="16"/>
      <c r="M823" s="16"/>
      <c r="N823" s="16"/>
      <c r="O823" s="16"/>
      <c r="P823" s="16"/>
      <c r="Q823" s="16"/>
      <c r="R823" s="16"/>
      <c r="S823" s="16"/>
      <c r="T823" s="16"/>
      <c r="U823" s="16"/>
      <c r="V823" s="16"/>
      <c r="W823" s="16"/>
      <c r="X823" s="16"/>
      <c r="Y823" s="16"/>
    </row>
    <row r="824">
      <c r="A824" s="14" t="s">
        <v>4890</v>
      </c>
      <c r="B824" s="14" t="s">
        <v>7698</v>
      </c>
      <c r="C824" s="14" t="s">
        <v>11611</v>
      </c>
      <c r="D824" s="14" t="s">
        <v>344</v>
      </c>
      <c r="E824" s="14" t="s">
        <v>7682</v>
      </c>
      <c r="F824" s="14" t="s">
        <v>4892</v>
      </c>
      <c r="G824" s="16"/>
      <c r="H824" s="16"/>
      <c r="I824" s="16"/>
      <c r="J824" s="16"/>
      <c r="K824" s="16"/>
      <c r="L824" s="16"/>
      <c r="M824" s="16"/>
      <c r="N824" s="16"/>
      <c r="O824" s="16"/>
      <c r="P824" s="16"/>
      <c r="Q824" s="16"/>
      <c r="R824" s="16"/>
      <c r="S824" s="16"/>
      <c r="T824" s="16"/>
      <c r="U824" s="16"/>
      <c r="V824" s="16"/>
      <c r="W824" s="16"/>
      <c r="X824" s="16"/>
      <c r="Y824" s="16"/>
    </row>
    <row r="825">
      <c r="A825" s="14" t="s">
        <v>4896</v>
      </c>
      <c r="B825" s="14" t="s">
        <v>7700</v>
      </c>
      <c r="C825" s="14" t="s">
        <v>11614</v>
      </c>
      <c r="D825" s="14" t="s">
        <v>344</v>
      </c>
      <c r="E825" s="14" t="s">
        <v>7682</v>
      </c>
      <c r="F825" s="14" t="s">
        <v>4892</v>
      </c>
      <c r="G825" s="16"/>
      <c r="H825" s="16"/>
      <c r="I825" s="16"/>
      <c r="J825" s="16"/>
      <c r="K825" s="16"/>
      <c r="L825" s="16"/>
      <c r="M825" s="16"/>
      <c r="N825" s="16"/>
      <c r="O825" s="16"/>
      <c r="P825" s="16"/>
      <c r="Q825" s="16"/>
      <c r="R825" s="16"/>
      <c r="S825" s="16"/>
      <c r="T825" s="16"/>
      <c r="U825" s="16"/>
      <c r="V825" s="16"/>
      <c r="W825" s="16"/>
      <c r="X825" s="16"/>
      <c r="Y825" s="16"/>
    </row>
    <row r="826">
      <c r="A826" s="14" t="s">
        <v>4898</v>
      </c>
      <c r="B826" s="14" t="s">
        <v>7702</v>
      </c>
      <c r="C826" s="14" t="s">
        <v>11617</v>
      </c>
      <c r="D826" s="14" t="s">
        <v>344</v>
      </c>
      <c r="E826" s="14" t="s">
        <v>7682</v>
      </c>
      <c r="F826" s="14" t="s">
        <v>4892</v>
      </c>
      <c r="G826" s="16"/>
      <c r="H826" s="16"/>
      <c r="I826" s="16"/>
      <c r="J826" s="16"/>
      <c r="K826" s="16"/>
      <c r="L826" s="16"/>
      <c r="M826" s="16"/>
      <c r="N826" s="16"/>
      <c r="O826" s="16"/>
      <c r="P826" s="16"/>
      <c r="Q826" s="16"/>
      <c r="R826" s="16"/>
      <c r="S826" s="16"/>
      <c r="T826" s="16"/>
      <c r="U826" s="16"/>
      <c r="V826" s="16"/>
      <c r="W826" s="16"/>
      <c r="X826" s="16"/>
      <c r="Y826" s="16"/>
    </row>
    <row r="827">
      <c r="A827" s="14" t="s">
        <v>4901</v>
      </c>
      <c r="B827" s="14" t="s">
        <v>7704</v>
      </c>
      <c r="C827" s="14" t="s">
        <v>11620</v>
      </c>
      <c r="D827" s="14" t="s">
        <v>352</v>
      </c>
      <c r="E827" s="14" t="s">
        <v>7705</v>
      </c>
      <c r="F827" s="14" t="s">
        <v>4903</v>
      </c>
      <c r="G827" s="16"/>
      <c r="H827" s="16"/>
      <c r="I827" s="16"/>
      <c r="J827" s="16"/>
      <c r="K827" s="16"/>
      <c r="L827" s="16"/>
      <c r="M827" s="16"/>
      <c r="N827" s="16"/>
      <c r="O827" s="16"/>
      <c r="P827" s="16"/>
      <c r="Q827" s="16"/>
      <c r="R827" s="16"/>
      <c r="S827" s="16"/>
      <c r="T827" s="16"/>
      <c r="U827" s="16"/>
      <c r="V827" s="16"/>
      <c r="W827" s="16"/>
      <c r="X827" s="16"/>
      <c r="Y827" s="16"/>
    </row>
    <row r="828">
      <c r="A828" s="14" t="s">
        <v>4907</v>
      </c>
      <c r="B828" s="14" t="s">
        <v>7707</v>
      </c>
      <c r="C828" s="14" t="s">
        <v>11623</v>
      </c>
      <c r="D828" s="14" t="s">
        <v>359</v>
      </c>
      <c r="E828" s="14" t="s">
        <v>7705</v>
      </c>
      <c r="F828" s="14" t="s">
        <v>4909</v>
      </c>
      <c r="G828" s="16"/>
      <c r="H828" s="16"/>
      <c r="I828" s="16"/>
      <c r="J828" s="16"/>
      <c r="K828" s="16"/>
      <c r="L828" s="16"/>
      <c r="M828" s="16"/>
      <c r="N828" s="16"/>
      <c r="O828" s="16"/>
      <c r="P828" s="16"/>
      <c r="Q828" s="16"/>
      <c r="R828" s="16"/>
      <c r="S828" s="16"/>
      <c r="T828" s="16"/>
      <c r="U828" s="16"/>
      <c r="V828" s="16"/>
      <c r="W828" s="16"/>
      <c r="X828" s="16"/>
      <c r="Y828" s="16"/>
    </row>
    <row r="829">
      <c r="A829" s="14" t="s">
        <v>4913</v>
      </c>
      <c r="B829" s="14" t="s">
        <v>7709</v>
      </c>
      <c r="C829" s="14" t="s">
        <v>11625</v>
      </c>
      <c r="D829" s="14" t="s">
        <v>367</v>
      </c>
      <c r="E829" s="14" t="s">
        <v>7705</v>
      </c>
      <c r="F829" s="14" t="s">
        <v>4915</v>
      </c>
      <c r="G829" s="16"/>
      <c r="H829" s="16"/>
      <c r="I829" s="16"/>
      <c r="J829" s="16"/>
      <c r="K829" s="16"/>
      <c r="L829" s="16"/>
      <c r="M829" s="16"/>
      <c r="N829" s="16"/>
      <c r="O829" s="16"/>
      <c r="P829" s="16"/>
      <c r="Q829" s="16"/>
      <c r="R829" s="16"/>
      <c r="S829" s="16"/>
      <c r="T829" s="16"/>
      <c r="U829" s="16"/>
      <c r="V829" s="16"/>
      <c r="W829" s="16"/>
      <c r="X829" s="16"/>
      <c r="Y829" s="16"/>
    </row>
    <row r="830">
      <c r="A830" s="14" t="s">
        <v>4918</v>
      </c>
      <c r="B830" s="14" t="s">
        <v>7711</v>
      </c>
      <c r="C830" s="14" t="s">
        <v>11628</v>
      </c>
      <c r="D830" s="14" t="s">
        <v>375</v>
      </c>
      <c r="E830" s="14" t="s">
        <v>7705</v>
      </c>
      <c r="F830" s="14" t="s">
        <v>4920</v>
      </c>
      <c r="G830" s="16"/>
      <c r="H830" s="16"/>
      <c r="I830" s="16"/>
      <c r="J830" s="16"/>
      <c r="K830" s="16"/>
      <c r="L830" s="16"/>
      <c r="M830" s="16"/>
      <c r="N830" s="16"/>
      <c r="O830" s="16"/>
      <c r="P830" s="16"/>
      <c r="Q830" s="16"/>
      <c r="R830" s="16"/>
      <c r="S830" s="16"/>
      <c r="T830" s="16"/>
      <c r="U830" s="16"/>
      <c r="V830" s="16"/>
      <c r="W830" s="16"/>
      <c r="X830" s="16"/>
      <c r="Y830" s="16"/>
    </row>
    <row r="831">
      <c r="A831" s="14" t="s">
        <v>4923</v>
      </c>
      <c r="B831" s="14" t="s">
        <v>7713</v>
      </c>
      <c r="C831" s="14" t="s">
        <v>11632</v>
      </c>
      <c r="D831" s="14" t="s">
        <v>375</v>
      </c>
      <c r="E831" s="14" t="s">
        <v>7705</v>
      </c>
      <c r="F831" s="14" t="s">
        <v>4920</v>
      </c>
      <c r="G831" s="16"/>
      <c r="H831" s="16"/>
      <c r="I831" s="16"/>
      <c r="J831" s="16"/>
      <c r="K831" s="16"/>
      <c r="L831" s="16"/>
      <c r="M831" s="16"/>
      <c r="N831" s="16"/>
      <c r="O831" s="16"/>
      <c r="P831" s="16"/>
      <c r="Q831" s="16"/>
      <c r="R831" s="16"/>
      <c r="S831" s="16"/>
      <c r="T831" s="16"/>
      <c r="U831" s="16"/>
      <c r="V831" s="16"/>
      <c r="W831" s="16"/>
      <c r="X831" s="16"/>
      <c r="Y831" s="16"/>
    </row>
    <row r="832">
      <c r="A832" s="14" t="s">
        <v>4926</v>
      </c>
      <c r="B832" s="14" t="s">
        <v>7715</v>
      </c>
      <c r="C832" s="14" t="s">
        <v>11635</v>
      </c>
      <c r="D832" s="14" t="s">
        <v>375</v>
      </c>
      <c r="E832" s="14" t="s">
        <v>7705</v>
      </c>
      <c r="F832" s="14" t="s">
        <v>4920</v>
      </c>
      <c r="G832" s="16"/>
      <c r="H832" s="16"/>
      <c r="I832" s="16"/>
      <c r="J832" s="16"/>
      <c r="K832" s="16"/>
      <c r="L832" s="16"/>
      <c r="M832" s="16"/>
      <c r="N832" s="16"/>
      <c r="O832" s="16"/>
      <c r="P832" s="16"/>
      <c r="Q832" s="16"/>
      <c r="R832" s="16"/>
      <c r="S832" s="16"/>
      <c r="T832" s="16"/>
      <c r="U832" s="16"/>
      <c r="V832" s="16"/>
      <c r="W832" s="16"/>
      <c r="X832" s="16"/>
      <c r="Y832" s="16"/>
    </row>
    <row r="833">
      <c r="A833" s="14" t="s">
        <v>4929</v>
      </c>
      <c r="B833" s="14" t="s">
        <v>7717</v>
      </c>
      <c r="C833" s="14" t="s">
        <v>11638</v>
      </c>
      <c r="D833" s="14" t="s">
        <v>375</v>
      </c>
      <c r="E833" s="14" t="s">
        <v>7705</v>
      </c>
      <c r="F833" s="14" t="s">
        <v>4920</v>
      </c>
      <c r="G833" s="16"/>
      <c r="H833" s="16"/>
      <c r="I833" s="16"/>
      <c r="J833" s="16"/>
      <c r="K833" s="16"/>
      <c r="L833" s="16"/>
      <c r="M833" s="16"/>
      <c r="N833" s="16"/>
      <c r="O833" s="16"/>
      <c r="P833" s="16"/>
      <c r="Q833" s="16"/>
      <c r="R833" s="16"/>
      <c r="S833" s="16"/>
      <c r="T833" s="16"/>
      <c r="U833" s="16"/>
      <c r="V833" s="16"/>
      <c r="W833" s="16"/>
      <c r="X833" s="16"/>
      <c r="Y833" s="16"/>
    </row>
    <row r="834">
      <c r="A834" s="14" t="s">
        <v>4932</v>
      </c>
      <c r="B834" s="14" t="s">
        <v>7719</v>
      </c>
      <c r="C834" s="14" t="s">
        <v>11641</v>
      </c>
      <c r="D834" s="14" t="s">
        <v>375</v>
      </c>
      <c r="E834" s="14" t="s">
        <v>7705</v>
      </c>
      <c r="F834" s="14" t="s">
        <v>4920</v>
      </c>
      <c r="G834" s="16"/>
      <c r="H834" s="16"/>
      <c r="I834" s="16"/>
      <c r="J834" s="16"/>
      <c r="K834" s="16"/>
      <c r="L834" s="16"/>
      <c r="M834" s="16"/>
      <c r="N834" s="16"/>
      <c r="O834" s="16"/>
      <c r="P834" s="16"/>
      <c r="Q834" s="16"/>
      <c r="R834" s="16"/>
      <c r="S834" s="16"/>
      <c r="T834" s="16"/>
      <c r="U834" s="16"/>
      <c r="V834" s="16"/>
      <c r="W834" s="16"/>
      <c r="X834" s="16"/>
      <c r="Y834" s="16"/>
    </row>
    <row r="835">
      <c r="A835" s="14" t="s">
        <v>4935</v>
      </c>
      <c r="B835" s="14" t="s">
        <v>7721</v>
      </c>
      <c r="C835" s="14" t="s">
        <v>11644</v>
      </c>
      <c r="D835" s="14" t="s">
        <v>375</v>
      </c>
      <c r="E835" s="14" t="s">
        <v>7705</v>
      </c>
      <c r="F835" s="14" t="s">
        <v>4920</v>
      </c>
      <c r="G835" s="16"/>
      <c r="H835" s="16"/>
      <c r="I835" s="16"/>
      <c r="J835" s="16"/>
      <c r="K835" s="16"/>
      <c r="L835" s="16"/>
      <c r="M835" s="16"/>
      <c r="N835" s="16"/>
      <c r="O835" s="16"/>
      <c r="P835" s="16"/>
      <c r="Q835" s="16"/>
      <c r="R835" s="16"/>
      <c r="S835" s="16"/>
      <c r="T835" s="16"/>
      <c r="U835" s="16"/>
      <c r="V835" s="16"/>
      <c r="W835" s="16"/>
      <c r="X835" s="16"/>
      <c r="Y835" s="16"/>
    </row>
    <row r="836">
      <c r="A836" s="14" t="s">
        <v>4937</v>
      </c>
      <c r="B836" s="14" t="s">
        <v>7723</v>
      </c>
      <c r="C836" s="14" t="s">
        <v>11647</v>
      </c>
      <c r="D836" s="14" t="s">
        <v>375</v>
      </c>
      <c r="E836" s="14" t="s">
        <v>7705</v>
      </c>
      <c r="F836" s="14" t="s">
        <v>4920</v>
      </c>
      <c r="G836" s="16"/>
      <c r="H836" s="16"/>
      <c r="I836" s="16"/>
      <c r="J836" s="16"/>
      <c r="K836" s="16"/>
      <c r="L836" s="16"/>
      <c r="M836" s="16"/>
      <c r="N836" s="16"/>
      <c r="O836" s="16"/>
      <c r="P836" s="16"/>
      <c r="Q836" s="16"/>
      <c r="R836" s="16"/>
      <c r="S836" s="16"/>
      <c r="T836" s="16"/>
      <c r="U836" s="16"/>
      <c r="V836" s="16"/>
      <c r="W836" s="16"/>
      <c r="X836" s="16"/>
      <c r="Y836" s="16"/>
    </row>
    <row r="837">
      <c r="A837" s="14" t="s">
        <v>4939</v>
      </c>
      <c r="B837" s="14" t="s">
        <v>7725</v>
      </c>
      <c r="C837" s="14" t="s">
        <v>11650</v>
      </c>
      <c r="D837" s="14" t="s">
        <v>375</v>
      </c>
      <c r="E837" s="14" t="s">
        <v>7705</v>
      </c>
      <c r="F837" s="14" t="s">
        <v>4920</v>
      </c>
      <c r="G837" s="16"/>
      <c r="H837" s="16"/>
      <c r="I837" s="16"/>
      <c r="J837" s="16"/>
      <c r="K837" s="16"/>
      <c r="L837" s="16"/>
      <c r="M837" s="16"/>
      <c r="N837" s="16"/>
      <c r="O837" s="16"/>
      <c r="P837" s="16"/>
      <c r="Q837" s="16"/>
      <c r="R837" s="16"/>
      <c r="S837" s="16"/>
      <c r="T837" s="16"/>
      <c r="U837" s="16"/>
      <c r="V837" s="16"/>
      <c r="W837" s="16"/>
      <c r="X837" s="16"/>
      <c r="Y837" s="16"/>
    </row>
    <row r="838">
      <c r="A838" s="14" t="s">
        <v>4941</v>
      </c>
      <c r="B838" s="14" t="s">
        <v>7727</v>
      </c>
      <c r="C838" s="14" t="s">
        <v>11653</v>
      </c>
      <c r="D838" s="14" t="s">
        <v>375</v>
      </c>
      <c r="E838" s="14" t="s">
        <v>7705</v>
      </c>
      <c r="F838" s="14" t="s">
        <v>4920</v>
      </c>
      <c r="G838" s="16"/>
      <c r="H838" s="16"/>
      <c r="I838" s="16"/>
      <c r="J838" s="16"/>
      <c r="K838" s="16"/>
      <c r="L838" s="16"/>
      <c r="M838" s="16"/>
      <c r="N838" s="16"/>
      <c r="O838" s="16"/>
      <c r="P838" s="16"/>
      <c r="Q838" s="16"/>
      <c r="R838" s="16"/>
      <c r="S838" s="16"/>
      <c r="T838" s="16"/>
      <c r="U838" s="16"/>
      <c r="V838" s="16"/>
      <c r="W838" s="16"/>
      <c r="X838" s="16"/>
      <c r="Y838" s="16"/>
    </row>
    <row r="839">
      <c r="A839" s="14" t="s">
        <v>4943</v>
      </c>
      <c r="B839" s="14" t="s">
        <v>7729</v>
      </c>
      <c r="C839" s="14" t="s">
        <v>11656</v>
      </c>
      <c r="D839" s="14" t="s">
        <v>375</v>
      </c>
      <c r="E839" s="14" t="s">
        <v>7705</v>
      </c>
      <c r="F839" s="14" t="s">
        <v>4920</v>
      </c>
      <c r="G839" s="16"/>
      <c r="H839" s="16"/>
      <c r="I839" s="16"/>
      <c r="J839" s="16"/>
      <c r="K839" s="16"/>
      <c r="L839" s="16"/>
      <c r="M839" s="16"/>
      <c r="N839" s="16"/>
      <c r="O839" s="16"/>
      <c r="P839" s="16"/>
      <c r="Q839" s="16"/>
      <c r="R839" s="16"/>
      <c r="S839" s="16"/>
      <c r="T839" s="16"/>
      <c r="U839" s="16"/>
      <c r="V839" s="16"/>
      <c r="W839" s="16"/>
      <c r="X839" s="16"/>
      <c r="Y839" s="16"/>
    </row>
    <row r="840">
      <c r="A840" s="14" t="s">
        <v>4945</v>
      </c>
      <c r="B840" s="14" t="s">
        <v>7731</v>
      </c>
      <c r="C840" s="14" t="s">
        <v>11659</v>
      </c>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4" t="s">
        <v>4947</v>
      </c>
      <c r="B841" s="14" t="s">
        <v>7731</v>
      </c>
      <c r="C841" s="14" t="s">
        <v>11659</v>
      </c>
      <c r="D841" s="14" t="s">
        <v>375</v>
      </c>
      <c r="E841" s="14" t="s">
        <v>7705</v>
      </c>
      <c r="F841" s="14" t="s">
        <v>4920</v>
      </c>
      <c r="G841" s="16"/>
      <c r="H841" s="16"/>
      <c r="I841" s="16"/>
      <c r="J841" s="16"/>
      <c r="K841" s="16"/>
      <c r="L841" s="16"/>
      <c r="M841" s="16"/>
      <c r="N841" s="16"/>
      <c r="O841" s="16"/>
      <c r="P841" s="16"/>
      <c r="Q841" s="16"/>
      <c r="R841" s="16"/>
      <c r="S841" s="16"/>
      <c r="T841" s="16"/>
      <c r="U841" s="16"/>
      <c r="V841" s="16"/>
      <c r="W841" s="16"/>
      <c r="X841" s="16"/>
      <c r="Y841" s="16"/>
    </row>
    <row r="842">
      <c r="A842" s="14" t="s">
        <v>4948</v>
      </c>
      <c r="B842" s="14" t="s">
        <v>7734</v>
      </c>
      <c r="C842" s="14" t="s">
        <v>11662</v>
      </c>
      <c r="D842" s="14" t="s">
        <v>375</v>
      </c>
      <c r="E842" s="14" t="s">
        <v>7705</v>
      </c>
      <c r="F842" s="14" t="s">
        <v>4920</v>
      </c>
      <c r="G842" s="16"/>
      <c r="H842" s="16"/>
      <c r="I842" s="16"/>
      <c r="J842" s="16"/>
      <c r="K842" s="16"/>
      <c r="L842" s="16"/>
      <c r="M842" s="16"/>
      <c r="N842" s="16"/>
      <c r="O842" s="16"/>
      <c r="P842" s="16"/>
      <c r="Q842" s="16"/>
      <c r="R842" s="16"/>
      <c r="S842" s="16"/>
      <c r="T842" s="16"/>
      <c r="U842" s="16"/>
      <c r="V842" s="16"/>
      <c r="W842" s="16"/>
      <c r="X842" s="16"/>
      <c r="Y842" s="16"/>
    </row>
    <row r="843">
      <c r="A843" s="14" t="s">
        <v>4950</v>
      </c>
      <c r="B843" s="14" t="s">
        <v>7736</v>
      </c>
      <c r="C843" s="14" t="s">
        <v>11665</v>
      </c>
      <c r="D843" s="14" t="s">
        <v>375</v>
      </c>
      <c r="E843" s="14" t="s">
        <v>7705</v>
      </c>
      <c r="F843" s="14" t="s">
        <v>4920</v>
      </c>
      <c r="G843" s="16"/>
      <c r="H843" s="16"/>
      <c r="I843" s="16"/>
      <c r="J843" s="16"/>
      <c r="K843" s="16"/>
      <c r="L843" s="16"/>
      <c r="M843" s="16"/>
      <c r="N843" s="16"/>
      <c r="O843" s="16"/>
      <c r="P843" s="16"/>
      <c r="Q843" s="16"/>
      <c r="R843" s="16"/>
      <c r="S843" s="16"/>
      <c r="T843" s="16"/>
      <c r="U843" s="16"/>
      <c r="V843" s="16"/>
      <c r="W843" s="16"/>
      <c r="X843" s="16"/>
      <c r="Y843" s="16"/>
    </row>
    <row r="844">
      <c r="A844" s="14" t="s">
        <v>4952</v>
      </c>
      <c r="B844" s="14" t="s">
        <v>7738</v>
      </c>
      <c r="C844" s="14" t="s">
        <v>22643</v>
      </c>
      <c r="D844" s="14" t="s">
        <v>383</v>
      </c>
      <c r="E844" s="14" t="s">
        <v>7705</v>
      </c>
      <c r="F844" s="14" t="s">
        <v>4954</v>
      </c>
      <c r="G844" s="16"/>
      <c r="H844" s="16"/>
      <c r="I844" s="16"/>
      <c r="J844" s="16"/>
      <c r="K844" s="16"/>
      <c r="L844" s="16"/>
      <c r="M844" s="16"/>
      <c r="N844" s="16"/>
      <c r="O844" s="16"/>
      <c r="P844" s="16"/>
      <c r="Q844" s="16"/>
      <c r="R844" s="16"/>
      <c r="S844" s="16"/>
      <c r="T844" s="16"/>
      <c r="U844" s="16"/>
      <c r="V844" s="16"/>
      <c r="W844" s="16"/>
      <c r="X844" s="16"/>
      <c r="Y844" s="16"/>
    </row>
    <row r="845">
      <c r="A845" s="14" t="s">
        <v>4957</v>
      </c>
      <c r="B845" s="14" t="s">
        <v>7740</v>
      </c>
      <c r="C845" s="14" t="s">
        <v>11671</v>
      </c>
      <c r="D845" s="14" t="s">
        <v>391</v>
      </c>
      <c r="E845" s="14" t="s">
        <v>7741</v>
      </c>
      <c r="F845" s="14" t="s">
        <v>4959</v>
      </c>
      <c r="G845" s="16"/>
      <c r="H845" s="16"/>
      <c r="I845" s="16"/>
      <c r="J845" s="16"/>
      <c r="K845" s="16"/>
      <c r="L845" s="16"/>
      <c r="M845" s="16"/>
      <c r="N845" s="16"/>
      <c r="O845" s="16"/>
      <c r="P845" s="16"/>
      <c r="Q845" s="16"/>
      <c r="R845" s="16"/>
      <c r="S845" s="16"/>
      <c r="T845" s="16"/>
      <c r="U845" s="16"/>
      <c r="V845" s="16"/>
      <c r="W845" s="16"/>
      <c r="X845" s="16"/>
      <c r="Y845" s="16"/>
    </row>
    <row r="846">
      <c r="A846" s="14" t="s">
        <v>4962</v>
      </c>
      <c r="B846" s="14" t="s">
        <v>7743</v>
      </c>
      <c r="C846" s="14" t="s">
        <v>11674</v>
      </c>
      <c r="D846" s="14" t="s">
        <v>391</v>
      </c>
      <c r="E846" s="14" t="s">
        <v>7741</v>
      </c>
      <c r="F846" s="14" t="s">
        <v>4959</v>
      </c>
      <c r="G846" s="16"/>
      <c r="H846" s="16"/>
      <c r="I846" s="16"/>
      <c r="J846" s="16"/>
      <c r="K846" s="16"/>
      <c r="L846" s="16"/>
      <c r="M846" s="16"/>
      <c r="N846" s="16"/>
      <c r="O846" s="16"/>
      <c r="P846" s="16"/>
      <c r="Q846" s="16"/>
      <c r="R846" s="16"/>
      <c r="S846" s="16"/>
      <c r="T846" s="16"/>
      <c r="U846" s="16"/>
      <c r="V846" s="16"/>
      <c r="W846" s="16"/>
      <c r="X846" s="16"/>
      <c r="Y846" s="16"/>
    </row>
    <row r="847">
      <c r="A847" s="14" t="s">
        <v>4964</v>
      </c>
      <c r="B847" s="14" t="s">
        <v>4965</v>
      </c>
      <c r="C847" s="14" t="s">
        <v>22644</v>
      </c>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4" t="s">
        <v>4966</v>
      </c>
      <c r="B848" s="14" t="s">
        <v>4965</v>
      </c>
      <c r="C848" s="14" t="s">
        <v>22644</v>
      </c>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4" t="s">
        <v>4968</v>
      </c>
      <c r="B849" s="14" t="s">
        <v>7747</v>
      </c>
      <c r="C849" s="14" t="s">
        <v>11683</v>
      </c>
      <c r="D849" s="14" t="s">
        <v>400</v>
      </c>
      <c r="E849" s="14" t="s">
        <v>7741</v>
      </c>
      <c r="F849" s="14" t="s">
        <v>4973</v>
      </c>
      <c r="G849" s="16"/>
      <c r="H849" s="16"/>
      <c r="I849" s="16"/>
      <c r="J849" s="16"/>
      <c r="K849" s="16"/>
      <c r="L849" s="16"/>
      <c r="M849" s="16"/>
      <c r="N849" s="16"/>
      <c r="O849" s="16"/>
      <c r="P849" s="16"/>
      <c r="Q849" s="16"/>
      <c r="R849" s="16"/>
      <c r="S849" s="16"/>
      <c r="T849" s="16"/>
      <c r="U849" s="16"/>
      <c r="V849" s="16"/>
      <c r="W849" s="16"/>
      <c r="X849" s="16"/>
      <c r="Y849" s="16"/>
    </row>
    <row r="850">
      <c r="A850" s="14" t="s">
        <v>4971</v>
      </c>
      <c r="B850" s="14" t="s">
        <v>7749</v>
      </c>
      <c r="C850" s="14" t="s">
        <v>22645</v>
      </c>
      <c r="D850" s="14" t="s">
        <v>400</v>
      </c>
      <c r="E850" s="14" t="s">
        <v>7741</v>
      </c>
      <c r="F850" s="14" t="s">
        <v>4973</v>
      </c>
      <c r="G850" s="16"/>
      <c r="H850" s="16"/>
      <c r="I850" s="16"/>
      <c r="J850" s="16"/>
      <c r="K850" s="16"/>
      <c r="L850" s="16"/>
      <c r="M850" s="16"/>
      <c r="N850" s="16"/>
      <c r="O850" s="16"/>
      <c r="P850" s="16"/>
      <c r="Q850" s="16"/>
      <c r="R850" s="16"/>
      <c r="S850" s="16"/>
      <c r="T850" s="16"/>
      <c r="U850" s="16"/>
      <c r="V850" s="16"/>
      <c r="W850" s="16"/>
      <c r="X850" s="16"/>
      <c r="Y850" s="16"/>
    </row>
    <row r="851">
      <c r="A851" s="14" t="s">
        <v>4976</v>
      </c>
      <c r="B851" s="14" t="s">
        <v>7751</v>
      </c>
      <c r="C851" s="14" t="s">
        <v>11689</v>
      </c>
      <c r="D851" s="14" t="s">
        <v>400</v>
      </c>
      <c r="E851" s="14" t="s">
        <v>7741</v>
      </c>
      <c r="F851" s="14" t="s">
        <v>4973</v>
      </c>
      <c r="G851" s="16"/>
      <c r="H851" s="16"/>
      <c r="I851" s="16"/>
      <c r="J851" s="16"/>
      <c r="K851" s="16"/>
      <c r="L851" s="16"/>
      <c r="M851" s="16"/>
      <c r="N851" s="16"/>
      <c r="O851" s="16"/>
      <c r="P851" s="16"/>
      <c r="Q851" s="16"/>
      <c r="R851" s="16"/>
      <c r="S851" s="16"/>
      <c r="T851" s="16"/>
      <c r="U851" s="16"/>
      <c r="V851" s="16"/>
      <c r="W851" s="16"/>
      <c r="X851" s="16"/>
      <c r="Y851" s="16"/>
    </row>
    <row r="852">
      <c r="A852" s="14" t="s">
        <v>4978</v>
      </c>
      <c r="B852" s="14" t="s">
        <v>7753</v>
      </c>
      <c r="C852" s="14" t="s">
        <v>11692</v>
      </c>
      <c r="D852" s="14" t="s">
        <v>400</v>
      </c>
      <c r="E852" s="14" t="s">
        <v>7741</v>
      </c>
      <c r="F852" s="14" t="s">
        <v>4973</v>
      </c>
      <c r="G852" s="16"/>
      <c r="H852" s="16"/>
      <c r="I852" s="16"/>
      <c r="J852" s="16"/>
      <c r="K852" s="16"/>
      <c r="L852" s="16"/>
      <c r="M852" s="16"/>
      <c r="N852" s="16"/>
      <c r="O852" s="16"/>
      <c r="P852" s="16"/>
      <c r="Q852" s="16"/>
      <c r="R852" s="16"/>
      <c r="S852" s="16"/>
      <c r="T852" s="16"/>
      <c r="U852" s="16"/>
      <c r="V852" s="16"/>
      <c r="W852" s="16"/>
      <c r="X852" s="16"/>
      <c r="Y852" s="16"/>
    </row>
    <row r="853">
      <c r="A853" s="14" t="s">
        <v>4980</v>
      </c>
      <c r="B853" s="14" t="s">
        <v>7755</v>
      </c>
      <c r="C853" s="14" t="s">
        <v>11695</v>
      </c>
      <c r="D853" s="14" t="s">
        <v>400</v>
      </c>
      <c r="E853" s="14" t="s">
        <v>7741</v>
      </c>
      <c r="F853" s="14" t="s">
        <v>4973</v>
      </c>
      <c r="G853" s="16"/>
      <c r="H853" s="16"/>
      <c r="I853" s="16"/>
      <c r="J853" s="16"/>
      <c r="K853" s="16"/>
      <c r="L853" s="16"/>
      <c r="M853" s="16"/>
      <c r="N853" s="16"/>
      <c r="O853" s="16"/>
      <c r="P853" s="16"/>
      <c r="Q853" s="16"/>
      <c r="R853" s="16"/>
      <c r="S853" s="16"/>
      <c r="T853" s="16"/>
      <c r="U853" s="16"/>
      <c r="V853" s="16"/>
      <c r="W853" s="16"/>
      <c r="X853" s="16"/>
      <c r="Y853" s="16"/>
    </row>
    <row r="854">
      <c r="A854" s="14" t="s">
        <v>4982</v>
      </c>
      <c r="B854" s="14" t="s">
        <v>7757</v>
      </c>
      <c r="C854" s="14" t="s">
        <v>11698</v>
      </c>
      <c r="D854" s="14" t="s">
        <v>400</v>
      </c>
      <c r="E854" s="14" t="s">
        <v>7741</v>
      </c>
      <c r="F854" s="14" t="s">
        <v>4973</v>
      </c>
      <c r="G854" s="16"/>
      <c r="H854" s="16"/>
      <c r="I854" s="16"/>
      <c r="J854" s="16"/>
      <c r="K854" s="16"/>
      <c r="L854" s="16"/>
      <c r="M854" s="16"/>
      <c r="N854" s="16"/>
      <c r="O854" s="16"/>
      <c r="P854" s="16"/>
      <c r="Q854" s="16"/>
      <c r="R854" s="16"/>
      <c r="S854" s="16"/>
      <c r="T854" s="16"/>
      <c r="U854" s="16"/>
      <c r="V854" s="16"/>
      <c r="W854" s="16"/>
      <c r="X854" s="16"/>
      <c r="Y854" s="16"/>
    </row>
    <row r="855">
      <c r="A855" s="14" t="s">
        <v>4985</v>
      </c>
      <c r="B855" s="14" t="s">
        <v>7759</v>
      </c>
      <c r="C855" s="14" t="s">
        <v>11701</v>
      </c>
      <c r="D855" s="14" t="s">
        <v>400</v>
      </c>
      <c r="E855" s="14" t="s">
        <v>7741</v>
      </c>
      <c r="F855" s="14" t="s">
        <v>4973</v>
      </c>
      <c r="G855" s="16"/>
      <c r="H855" s="16"/>
      <c r="I855" s="16"/>
      <c r="J855" s="16"/>
      <c r="K855" s="16"/>
      <c r="L855" s="16"/>
      <c r="M855" s="16"/>
      <c r="N855" s="16"/>
      <c r="O855" s="16"/>
      <c r="P855" s="16"/>
      <c r="Q855" s="16"/>
      <c r="R855" s="16"/>
      <c r="S855" s="16"/>
      <c r="T855" s="16"/>
      <c r="U855" s="16"/>
      <c r="V855" s="16"/>
      <c r="W855" s="16"/>
      <c r="X855" s="16"/>
      <c r="Y855" s="16"/>
    </row>
    <row r="856">
      <c r="A856" s="14" t="s">
        <v>4987</v>
      </c>
      <c r="B856" s="14" t="s">
        <v>7761</v>
      </c>
      <c r="C856" s="14" t="s">
        <v>22646</v>
      </c>
      <c r="D856" s="14" t="s">
        <v>400</v>
      </c>
      <c r="E856" s="14" t="s">
        <v>7741</v>
      </c>
      <c r="F856" s="14" t="s">
        <v>4973</v>
      </c>
      <c r="G856" s="16"/>
      <c r="H856" s="16"/>
      <c r="I856" s="16"/>
      <c r="J856" s="16"/>
      <c r="K856" s="16"/>
      <c r="L856" s="16"/>
      <c r="M856" s="16"/>
      <c r="N856" s="16"/>
      <c r="O856" s="16"/>
      <c r="P856" s="16"/>
      <c r="Q856" s="16"/>
      <c r="R856" s="16"/>
      <c r="S856" s="16"/>
      <c r="T856" s="16"/>
      <c r="U856" s="16"/>
      <c r="V856" s="16"/>
      <c r="W856" s="16"/>
      <c r="X856" s="16"/>
      <c r="Y856" s="16"/>
    </row>
    <row r="857">
      <c r="A857" s="14" t="s">
        <v>4989</v>
      </c>
      <c r="B857" s="14" t="s">
        <v>7763</v>
      </c>
      <c r="C857" s="14" t="s">
        <v>11707</v>
      </c>
      <c r="D857" s="14" t="s">
        <v>400</v>
      </c>
      <c r="E857" s="14" t="s">
        <v>7741</v>
      </c>
      <c r="F857" s="14" t="s">
        <v>4973</v>
      </c>
      <c r="G857" s="16"/>
      <c r="H857" s="16"/>
      <c r="I857" s="16"/>
      <c r="J857" s="16"/>
      <c r="K857" s="16"/>
      <c r="L857" s="16"/>
      <c r="M857" s="16"/>
      <c r="N857" s="16"/>
      <c r="O857" s="16"/>
      <c r="P857" s="16"/>
      <c r="Q857" s="16"/>
      <c r="R857" s="16"/>
      <c r="S857" s="16"/>
      <c r="T857" s="16"/>
      <c r="U857" s="16"/>
      <c r="V857" s="16"/>
      <c r="W857" s="16"/>
      <c r="X857" s="16"/>
      <c r="Y857" s="16"/>
    </row>
    <row r="858">
      <c r="A858" s="14" t="s">
        <v>4991</v>
      </c>
      <c r="B858" s="14" t="s">
        <v>7765</v>
      </c>
      <c r="C858" s="14" t="s">
        <v>11710</v>
      </c>
      <c r="D858" s="14" t="s">
        <v>400</v>
      </c>
      <c r="E858" s="14" t="s">
        <v>7741</v>
      </c>
      <c r="F858" s="14" t="s">
        <v>4973</v>
      </c>
      <c r="G858" s="16"/>
      <c r="H858" s="16"/>
      <c r="I858" s="16"/>
      <c r="J858" s="16"/>
      <c r="K858" s="16"/>
      <c r="L858" s="16"/>
      <c r="M858" s="16"/>
      <c r="N858" s="16"/>
      <c r="O858" s="16"/>
      <c r="P858" s="16"/>
      <c r="Q858" s="16"/>
      <c r="R858" s="16"/>
      <c r="S858" s="16"/>
      <c r="T858" s="16"/>
      <c r="U858" s="16"/>
      <c r="V858" s="16"/>
      <c r="W858" s="16"/>
      <c r="X858" s="16"/>
      <c r="Y858" s="16"/>
    </row>
    <row r="859">
      <c r="A859" s="14" t="s">
        <v>4993</v>
      </c>
      <c r="B859" s="14" t="s">
        <v>7767</v>
      </c>
      <c r="C859" s="14" t="s">
        <v>11713</v>
      </c>
      <c r="D859" s="14" t="s">
        <v>400</v>
      </c>
      <c r="E859" s="14" t="s">
        <v>7741</v>
      </c>
      <c r="F859" s="14" t="s">
        <v>4973</v>
      </c>
      <c r="G859" s="16"/>
      <c r="H859" s="16"/>
      <c r="I859" s="16"/>
      <c r="J859" s="16"/>
      <c r="K859" s="16"/>
      <c r="L859" s="16"/>
      <c r="M859" s="16"/>
      <c r="N859" s="16"/>
      <c r="O859" s="16"/>
      <c r="P859" s="16"/>
      <c r="Q859" s="16"/>
      <c r="R859" s="16"/>
      <c r="S859" s="16"/>
      <c r="T859" s="16"/>
      <c r="U859" s="16"/>
      <c r="V859" s="16"/>
      <c r="W859" s="16"/>
      <c r="X859" s="16"/>
      <c r="Y859" s="16"/>
    </row>
    <row r="860">
      <c r="A860" s="14" t="s">
        <v>4995</v>
      </c>
      <c r="B860" s="14" t="s">
        <v>7769</v>
      </c>
      <c r="C860" s="14" t="s">
        <v>22647</v>
      </c>
      <c r="D860" s="14" t="s">
        <v>400</v>
      </c>
      <c r="E860" s="14" t="s">
        <v>7741</v>
      </c>
      <c r="F860" s="14" t="s">
        <v>4973</v>
      </c>
      <c r="G860" s="16"/>
      <c r="H860" s="16"/>
      <c r="I860" s="16"/>
      <c r="J860" s="16"/>
      <c r="K860" s="16"/>
      <c r="L860" s="16"/>
      <c r="M860" s="16"/>
      <c r="N860" s="16"/>
      <c r="O860" s="16"/>
      <c r="P860" s="16"/>
      <c r="Q860" s="16"/>
      <c r="R860" s="16"/>
      <c r="S860" s="16"/>
      <c r="T860" s="16"/>
      <c r="U860" s="16"/>
      <c r="V860" s="16"/>
      <c r="W860" s="16"/>
      <c r="X860" s="16"/>
      <c r="Y860" s="16"/>
    </row>
    <row r="861">
      <c r="A861" s="14" t="s">
        <v>4997</v>
      </c>
      <c r="B861" s="14" t="s">
        <v>7771</v>
      </c>
      <c r="C861" s="14" t="s">
        <v>11719</v>
      </c>
      <c r="D861" s="14" t="s">
        <v>400</v>
      </c>
      <c r="E861" s="14" t="s">
        <v>7741</v>
      </c>
      <c r="F861" s="14" t="s">
        <v>4973</v>
      </c>
      <c r="G861" s="16"/>
      <c r="H861" s="16"/>
      <c r="I861" s="16"/>
      <c r="J861" s="16"/>
      <c r="K861" s="16"/>
      <c r="L861" s="16"/>
      <c r="M861" s="16"/>
      <c r="N861" s="16"/>
      <c r="O861" s="16"/>
      <c r="P861" s="16"/>
      <c r="Q861" s="16"/>
      <c r="R861" s="16"/>
      <c r="S861" s="16"/>
      <c r="T861" s="16"/>
      <c r="U861" s="16"/>
      <c r="V861" s="16"/>
      <c r="W861" s="16"/>
      <c r="X861" s="16"/>
      <c r="Y861" s="16"/>
    </row>
    <row r="862">
      <c r="A862" s="14" t="s">
        <v>4999</v>
      </c>
      <c r="B862" s="14" t="s">
        <v>7773</v>
      </c>
      <c r="C862" s="14" t="s">
        <v>11722</v>
      </c>
      <c r="D862" s="14" t="s">
        <v>400</v>
      </c>
      <c r="E862" s="14" t="s">
        <v>7741</v>
      </c>
      <c r="F862" s="14" t="s">
        <v>4973</v>
      </c>
      <c r="G862" s="16"/>
      <c r="H862" s="16"/>
      <c r="I862" s="16"/>
      <c r="J862" s="16"/>
      <c r="K862" s="16"/>
      <c r="L862" s="16"/>
      <c r="M862" s="16"/>
      <c r="N862" s="16"/>
      <c r="O862" s="16"/>
      <c r="P862" s="16"/>
      <c r="Q862" s="16"/>
      <c r="R862" s="16"/>
      <c r="S862" s="16"/>
      <c r="T862" s="16"/>
      <c r="U862" s="16"/>
      <c r="V862" s="16"/>
      <c r="W862" s="16"/>
      <c r="X862" s="16"/>
      <c r="Y862" s="16"/>
    </row>
    <row r="863">
      <c r="A863" s="14" t="s">
        <v>5001</v>
      </c>
      <c r="B863" s="14" t="s">
        <v>7775</v>
      </c>
      <c r="C863" s="14" t="s">
        <v>11725</v>
      </c>
      <c r="D863" s="14" t="s">
        <v>400</v>
      </c>
      <c r="E863" s="14" t="s">
        <v>7741</v>
      </c>
      <c r="F863" s="14" t="s">
        <v>4973</v>
      </c>
      <c r="G863" s="16"/>
      <c r="H863" s="16"/>
      <c r="I863" s="16"/>
      <c r="J863" s="16"/>
      <c r="K863" s="16"/>
      <c r="L863" s="16"/>
      <c r="M863" s="16"/>
      <c r="N863" s="16"/>
      <c r="O863" s="16"/>
      <c r="P863" s="16"/>
      <c r="Q863" s="16"/>
      <c r="R863" s="16"/>
      <c r="S863" s="16"/>
      <c r="T863" s="16"/>
      <c r="U863" s="16"/>
      <c r="V863" s="16"/>
      <c r="W863" s="16"/>
      <c r="X863" s="16"/>
      <c r="Y863" s="16"/>
    </row>
    <row r="864">
      <c r="A864" s="14" t="s">
        <v>5003</v>
      </c>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4" t="s">
        <v>5004</v>
      </c>
      <c r="B865" s="14" t="s">
        <v>7777</v>
      </c>
      <c r="C865" s="14" t="s">
        <v>11728</v>
      </c>
      <c r="D865" s="14" t="s">
        <v>408</v>
      </c>
      <c r="E865" s="14" t="s">
        <v>7778</v>
      </c>
      <c r="F865" s="14" t="s">
        <v>5006</v>
      </c>
      <c r="G865" s="16"/>
      <c r="H865" s="16"/>
      <c r="I865" s="16"/>
      <c r="J865" s="16"/>
      <c r="K865" s="16"/>
      <c r="L865" s="16"/>
      <c r="M865" s="16"/>
      <c r="N865" s="16"/>
      <c r="O865" s="16"/>
      <c r="P865" s="16"/>
      <c r="Q865" s="16"/>
      <c r="R865" s="16"/>
      <c r="S865" s="16"/>
      <c r="T865" s="16"/>
      <c r="U865" s="16"/>
      <c r="V865" s="16"/>
      <c r="W865" s="16"/>
      <c r="X865" s="16"/>
      <c r="Y865" s="16"/>
    </row>
    <row r="866">
      <c r="A866" s="14" t="s">
        <v>5009</v>
      </c>
      <c r="B866" s="14" t="s">
        <v>7780</v>
      </c>
      <c r="C866" s="14" t="s">
        <v>11731</v>
      </c>
      <c r="D866" s="14" t="s">
        <v>408</v>
      </c>
      <c r="E866" s="14" t="s">
        <v>7781</v>
      </c>
      <c r="F866" s="14" t="s">
        <v>5011</v>
      </c>
      <c r="G866" s="16"/>
      <c r="H866" s="16"/>
      <c r="I866" s="16"/>
      <c r="J866" s="16"/>
      <c r="K866" s="16"/>
      <c r="L866" s="16"/>
      <c r="M866" s="16"/>
      <c r="N866" s="16"/>
      <c r="O866" s="16"/>
      <c r="P866" s="16"/>
      <c r="Q866" s="16"/>
      <c r="R866" s="16"/>
      <c r="S866" s="16"/>
      <c r="T866" s="16"/>
      <c r="U866" s="16"/>
      <c r="V866" s="16"/>
      <c r="W866" s="16"/>
      <c r="X866" s="16"/>
      <c r="Y866" s="16"/>
    </row>
    <row r="867">
      <c r="A867" s="14" t="s">
        <v>5012</v>
      </c>
      <c r="B867" s="14" t="s">
        <v>7783</v>
      </c>
      <c r="C867" s="14" t="s">
        <v>11734</v>
      </c>
      <c r="D867" s="14" t="s">
        <v>408</v>
      </c>
      <c r="E867" s="14" t="s">
        <v>7781</v>
      </c>
      <c r="F867" s="14" t="s">
        <v>5011</v>
      </c>
      <c r="G867" s="16"/>
      <c r="H867" s="16"/>
      <c r="I867" s="16"/>
      <c r="J867" s="16"/>
      <c r="K867" s="16"/>
      <c r="L867" s="16"/>
      <c r="M867" s="16"/>
      <c r="N867" s="16"/>
      <c r="O867" s="16"/>
      <c r="P867" s="16"/>
      <c r="Q867" s="16"/>
      <c r="R867" s="16"/>
      <c r="S867" s="16"/>
      <c r="T867" s="16"/>
      <c r="U867" s="16"/>
      <c r="V867" s="16"/>
      <c r="W867" s="16"/>
      <c r="X867" s="16"/>
      <c r="Y867" s="16"/>
    </row>
    <row r="868">
      <c r="A868" s="14" t="s">
        <v>5014</v>
      </c>
      <c r="B868" s="14" t="s">
        <v>7785</v>
      </c>
      <c r="C868" s="14" t="s">
        <v>11737</v>
      </c>
      <c r="D868" s="14" t="s">
        <v>416</v>
      </c>
      <c r="E868" s="14" t="s">
        <v>7786</v>
      </c>
      <c r="F868" s="14" t="s">
        <v>5016</v>
      </c>
      <c r="G868" s="16"/>
      <c r="H868" s="16"/>
      <c r="I868" s="16"/>
      <c r="J868" s="16"/>
      <c r="K868" s="16"/>
      <c r="L868" s="16"/>
      <c r="M868" s="16"/>
      <c r="N868" s="16"/>
      <c r="O868" s="16"/>
      <c r="P868" s="16"/>
      <c r="Q868" s="16"/>
      <c r="R868" s="16"/>
      <c r="S868" s="16"/>
      <c r="T868" s="16"/>
      <c r="U868" s="16"/>
      <c r="V868" s="16"/>
      <c r="W868" s="16"/>
      <c r="X868" s="16"/>
      <c r="Y868" s="16"/>
    </row>
    <row r="869">
      <c r="A869" s="14" t="s">
        <v>5019</v>
      </c>
      <c r="B869" s="14" t="s">
        <v>7788</v>
      </c>
      <c r="C869" s="14" t="s">
        <v>22648</v>
      </c>
      <c r="D869" s="14" t="s">
        <v>424</v>
      </c>
      <c r="E869" s="14" t="s">
        <v>7786</v>
      </c>
      <c r="F869" s="14" t="s">
        <v>5021</v>
      </c>
      <c r="G869" s="16"/>
      <c r="H869" s="16"/>
      <c r="I869" s="16"/>
      <c r="J869" s="16"/>
      <c r="K869" s="16"/>
      <c r="L869" s="16"/>
      <c r="M869" s="16"/>
      <c r="N869" s="16"/>
      <c r="O869" s="16"/>
      <c r="P869" s="16"/>
      <c r="Q869" s="16"/>
      <c r="R869" s="16"/>
      <c r="S869" s="16"/>
      <c r="T869" s="16"/>
      <c r="U869" s="16"/>
      <c r="V869" s="16"/>
      <c r="W869" s="16"/>
      <c r="X869" s="16"/>
      <c r="Y869" s="16"/>
    </row>
    <row r="870">
      <c r="A870" s="14" t="s">
        <v>5025</v>
      </c>
      <c r="B870" s="14" t="s">
        <v>7790</v>
      </c>
      <c r="C870" s="14" t="s">
        <v>11743</v>
      </c>
      <c r="D870" s="14" t="s">
        <v>432</v>
      </c>
      <c r="E870" s="14" t="s">
        <v>7791</v>
      </c>
      <c r="F870" s="14" t="s">
        <v>5027</v>
      </c>
      <c r="G870" s="16"/>
      <c r="H870" s="16"/>
      <c r="I870" s="16"/>
      <c r="J870" s="16"/>
      <c r="K870" s="16"/>
      <c r="L870" s="16"/>
      <c r="M870" s="16"/>
      <c r="N870" s="16"/>
      <c r="O870" s="16"/>
      <c r="P870" s="16"/>
      <c r="Q870" s="16"/>
      <c r="R870" s="16"/>
      <c r="S870" s="16"/>
      <c r="T870" s="16"/>
      <c r="U870" s="16"/>
      <c r="V870" s="16"/>
      <c r="W870" s="16"/>
      <c r="X870" s="16"/>
      <c r="Y870" s="16"/>
    </row>
    <row r="871">
      <c r="A871" s="14" t="s">
        <v>5031</v>
      </c>
      <c r="B871" s="14" t="s">
        <v>7793</v>
      </c>
      <c r="C871" s="14" t="s">
        <v>11746</v>
      </c>
      <c r="D871" s="14" t="s">
        <v>440</v>
      </c>
      <c r="E871" s="14" t="s">
        <v>7791</v>
      </c>
      <c r="F871" s="14" t="s">
        <v>5033</v>
      </c>
      <c r="G871" s="16"/>
      <c r="H871" s="16"/>
      <c r="I871" s="16"/>
      <c r="J871" s="16"/>
      <c r="K871" s="16"/>
      <c r="L871" s="16"/>
      <c r="M871" s="16"/>
      <c r="N871" s="16"/>
      <c r="O871" s="16"/>
      <c r="P871" s="16"/>
      <c r="Q871" s="16"/>
      <c r="R871" s="16"/>
      <c r="S871" s="16"/>
      <c r="T871" s="16"/>
      <c r="U871" s="16"/>
      <c r="V871" s="16"/>
      <c r="W871" s="16"/>
      <c r="X871" s="16"/>
      <c r="Y871" s="16"/>
    </row>
    <row r="872">
      <c r="A872" s="14" t="s">
        <v>5037</v>
      </c>
      <c r="B872" s="14" t="s">
        <v>7795</v>
      </c>
      <c r="C872" s="14" t="s">
        <v>22649</v>
      </c>
      <c r="D872" s="14" t="s">
        <v>448</v>
      </c>
      <c r="E872" s="14" t="s">
        <v>7796</v>
      </c>
      <c r="F872" s="14" t="s">
        <v>5039</v>
      </c>
      <c r="G872" s="16"/>
      <c r="H872" s="16"/>
      <c r="I872" s="16"/>
      <c r="J872" s="16"/>
      <c r="K872" s="16"/>
      <c r="L872" s="16"/>
      <c r="M872" s="16"/>
      <c r="N872" s="16"/>
      <c r="O872" s="16"/>
      <c r="P872" s="16"/>
      <c r="Q872" s="16"/>
      <c r="R872" s="16"/>
      <c r="S872" s="16"/>
      <c r="T872" s="16"/>
      <c r="U872" s="16"/>
      <c r="V872" s="16"/>
      <c r="W872" s="16"/>
      <c r="X872" s="16"/>
      <c r="Y872" s="16"/>
    </row>
    <row r="873">
      <c r="A873" s="14" t="s">
        <v>5043</v>
      </c>
      <c r="B873" s="14" t="s">
        <v>7798</v>
      </c>
      <c r="C873" s="14" t="s">
        <v>22650</v>
      </c>
      <c r="D873" s="14" t="s">
        <v>456</v>
      </c>
      <c r="E873" s="14" t="s">
        <v>7799</v>
      </c>
      <c r="F873" s="14" t="s">
        <v>5045</v>
      </c>
      <c r="G873" s="16"/>
      <c r="H873" s="16"/>
      <c r="I873" s="16"/>
      <c r="J873" s="16"/>
      <c r="K873" s="16"/>
      <c r="L873" s="16"/>
      <c r="M873" s="16"/>
      <c r="N873" s="16"/>
      <c r="O873" s="16"/>
      <c r="P873" s="16"/>
      <c r="Q873" s="16"/>
      <c r="R873" s="16"/>
      <c r="S873" s="16"/>
      <c r="T873" s="16"/>
      <c r="U873" s="16"/>
      <c r="V873" s="16"/>
      <c r="W873" s="16"/>
      <c r="X873" s="16"/>
      <c r="Y873" s="16"/>
    </row>
    <row r="874">
      <c r="A874" s="14" t="s">
        <v>5049</v>
      </c>
      <c r="B874" s="14" t="s">
        <v>7801</v>
      </c>
      <c r="C874" s="14" t="s">
        <v>11755</v>
      </c>
      <c r="D874" s="14" t="s">
        <v>464</v>
      </c>
      <c r="E874" s="14" t="s">
        <v>7799</v>
      </c>
      <c r="F874" s="14" t="s">
        <v>5051</v>
      </c>
      <c r="G874" s="16"/>
      <c r="H874" s="16"/>
      <c r="I874" s="16"/>
      <c r="J874" s="16"/>
      <c r="K874" s="16"/>
      <c r="L874" s="16"/>
      <c r="M874" s="16"/>
      <c r="N874" s="16"/>
      <c r="O874" s="16"/>
      <c r="P874" s="16"/>
      <c r="Q874" s="16"/>
      <c r="R874" s="16"/>
      <c r="S874" s="16"/>
      <c r="T874" s="16"/>
      <c r="U874" s="16"/>
      <c r="V874" s="16"/>
      <c r="W874" s="16"/>
      <c r="X874" s="16"/>
      <c r="Y874" s="16"/>
    </row>
    <row r="875">
      <c r="A875" s="14" t="s">
        <v>5055</v>
      </c>
      <c r="B875" s="14" t="s">
        <v>7803</v>
      </c>
      <c r="C875" s="14" t="s">
        <v>11758</v>
      </c>
      <c r="D875" s="14" t="s">
        <v>472</v>
      </c>
      <c r="E875" s="14" t="s">
        <v>7799</v>
      </c>
      <c r="F875" s="14" t="s">
        <v>5057</v>
      </c>
      <c r="G875" s="16"/>
      <c r="H875" s="16"/>
      <c r="I875" s="16"/>
      <c r="J875" s="16"/>
      <c r="K875" s="16"/>
      <c r="L875" s="16"/>
      <c r="M875" s="16"/>
      <c r="N875" s="16"/>
      <c r="O875" s="16"/>
      <c r="P875" s="16"/>
      <c r="Q875" s="16"/>
      <c r="R875" s="16"/>
      <c r="S875" s="16"/>
      <c r="T875" s="16"/>
      <c r="U875" s="16"/>
      <c r="V875" s="16"/>
      <c r="W875" s="16"/>
      <c r="X875" s="16"/>
      <c r="Y875" s="16"/>
    </row>
    <row r="876">
      <c r="A876" s="14" t="s">
        <v>5061</v>
      </c>
      <c r="B876" s="14" t="s">
        <v>7805</v>
      </c>
      <c r="C876" s="14" t="s">
        <v>11761</v>
      </c>
      <c r="D876" s="14" t="s">
        <v>481</v>
      </c>
      <c r="E876" s="14" t="s">
        <v>7806</v>
      </c>
      <c r="F876" s="14" t="s">
        <v>5063</v>
      </c>
      <c r="G876" s="16"/>
      <c r="H876" s="16"/>
      <c r="I876" s="16"/>
      <c r="J876" s="16"/>
      <c r="K876" s="16"/>
      <c r="L876" s="16"/>
      <c r="M876" s="16"/>
      <c r="N876" s="16"/>
      <c r="O876" s="16"/>
      <c r="P876" s="16"/>
      <c r="Q876" s="16"/>
      <c r="R876" s="16"/>
      <c r="S876" s="16"/>
      <c r="T876" s="16"/>
      <c r="U876" s="16"/>
      <c r="V876" s="16"/>
      <c r="W876" s="16"/>
      <c r="X876" s="16"/>
      <c r="Y876" s="16"/>
    </row>
    <row r="877">
      <c r="A877" s="14" t="s">
        <v>5067</v>
      </c>
      <c r="B877" s="14" t="s">
        <v>7808</v>
      </c>
      <c r="C877" s="14" t="s">
        <v>11764</v>
      </c>
      <c r="D877" s="14" t="s">
        <v>489</v>
      </c>
      <c r="E877" s="14" t="s">
        <v>7806</v>
      </c>
      <c r="F877" s="14" t="s">
        <v>5069</v>
      </c>
      <c r="G877" s="16"/>
      <c r="H877" s="16"/>
      <c r="I877" s="16"/>
      <c r="J877" s="16"/>
      <c r="K877" s="16"/>
      <c r="L877" s="16"/>
      <c r="M877" s="16"/>
      <c r="N877" s="16"/>
      <c r="O877" s="16"/>
      <c r="P877" s="16"/>
      <c r="Q877" s="16"/>
      <c r="R877" s="16"/>
      <c r="S877" s="16"/>
      <c r="T877" s="16"/>
      <c r="U877" s="16"/>
      <c r="V877" s="16"/>
      <c r="W877" s="16"/>
      <c r="X877" s="16"/>
      <c r="Y877" s="16"/>
    </row>
    <row r="878">
      <c r="A878" s="14" t="s">
        <v>5073</v>
      </c>
      <c r="B878" s="14" t="s">
        <v>7810</v>
      </c>
      <c r="C878" s="14" t="s">
        <v>11767</v>
      </c>
      <c r="D878" s="14" t="s">
        <v>497</v>
      </c>
      <c r="E878" s="14" t="s">
        <v>7806</v>
      </c>
      <c r="F878" s="14" t="s">
        <v>5075</v>
      </c>
      <c r="G878" s="16"/>
      <c r="H878" s="16"/>
      <c r="I878" s="16"/>
      <c r="J878" s="16"/>
      <c r="K878" s="16"/>
      <c r="L878" s="16"/>
      <c r="M878" s="16"/>
      <c r="N878" s="16"/>
      <c r="O878" s="16"/>
      <c r="P878" s="16"/>
      <c r="Q878" s="16"/>
      <c r="R878" s="16"/>
      <c r="S878" s="16"/>
      <c r="T878" s="16"/>
      <c r="U878" s="16"/>
      <c r="V878" s="16"/>
      <c r="W878" s="16"/>
      <c r="X878" s="16"/>
      <c r="Y878" s="16"/>
    </row>
    <row r="879">
      <c r="A879" s="14" t="s">
        <v>5079</v>
      </c>
      <c r="B879" s="14" t="s">
        <v>7812</v>
      </c>
      <c r="C879" s="14" t="s">
        <v>11770</v>
      </c>
      <c r="D879" s="14" t="s">
        <v>505</v>
      </c>
      <c r="E879" s="14" t="s">
        <v>7806</v>
      </c>
      <c r="F879" s="14" t="s">
        <v>5081</v>
      </c>
      <c r="G879" s="16"/>
      <c r="H879" s="16"/>
      <c r="I879" s="16"/>
      <c r="J879" s="16"/>
      <c r="K879" s="16"/>
      <c r="L879" s="16"/>
      <c r="M879" s="16"/>
      <c r="N879" s="16"/>
      <c r="O879" s="16"/>
      <c r="P879" s="16"/>
      <c r="Q879" s="16"/>
      <c r="R879" s="16"/>
      <c r="S879" s="16"/>
      <c r="T879" s="16"/>
      <c r="U879" s="16"/>
      <c r="V879" s="16"/>
      <c r="W879" s="16"/>
      <c r="X879" s="16"/>
      <c r="Y879" s="16"/>
    </row>
    <row r="880">
      <c r="A880" s="14" t="s">
        <v>5085</v>
      </c>
      <c r="B880" s="14" t="s">
        <v>7814</v>
      </c>
      <c r="C880" s="14" t="s">
        <v>11773</v>
      </c>
      <c r="D880" s="14" t="s">
        <v>513</v>
      </c>
      <c r="E880" s="14" t="s">
        <v>7815</v>
      </c>
      <c r="F880" s="14" t="s">
        <v>5087</v>
      </c>
      <c r="G880" s="16"/>
      <c r="H880" s="16"/>
      <c r="I880" s="16"/>
      <c r="J880" s="16"/>
      <c r="K880" s="16"/>
      <c r="L880" s="16"/>
      <c r="M880" s="16"/>
      <c r="N880" s="16"/>
      <c r="O880" s="16"/>
      <c r="P880" s="16"/>
      <c r="Q880" s="16"/>
      <c r="R880" s="16"/>
      <c r="S880" s="16"/>
      <c r="T880" s="16"/>
      <c r="U880" s="16"/>
      <c r="V880" s="16"/>
      <c r="W880" s="16"/>
      <c r="X880" s="16"/>
      <c r="Y880" s="16"/>
    </row>
    <row r="881">
      <c r="A881" s="14" t="s">
        <v>5091</v>
      </c>
      <c r="B881" s="14" t="s">
        <v>7817</v>
      </c>
      <c r="C881" s="14" t="s">
        <v>11776</v>
      </c>
      <c r="D881" s="14" t="s">
        <v>520</v>
      </c>
      <c r="E881" s="14" t="s">
        <v>7818</v>
      </c>
      <c r="F881" s="14" t="s">
        <v>5093</v>
      </c>
      <c r="G881" s="16"/>
      <c r="H881" s="16"/>
      <c r="I881" s="16"/>
      <c r="J881" s="16"/>
      <c r="K881" s="16"/>
      <c r="L881" s="16"/>
      <c r="M881" s="16"/>
      <c r="N881" s="16"/>
      <c r="O881" s="16"/>
      <c r="P881" s="16"/>
      <c r="Q881" s="16"/>
      <c r="R881" s="16"/>
      <c r="S881" s="16"/>
      <c r="T881" s="16"/>
      <c r="U881" s="16"/>
      <c r="V881" s="16"/>
      <c r="W881" s="16"/>
      <c r="X881" s="16"/>
      <c r="Y881" s="16"/>
    </row>
    <row r="882">
      <c r="A882" s="14" t="s">
        <v>5097</v>
      </c>
      <c r="B882" s="14" t="s">
        <v>7820</v>
      </c>
      <c r="C882" s="14" t="s">
        <v>11780</v>
      </c>
      <c r="D882" s="14" t="s">
        <v>528</v>
      </c>
      <c r="E882" s="14" t="s">
        <v>7821</v>
      </c>
      <c r="F882" s="14" t="s">
        <v>5099</v>
      </c>
      <c r="G882" s="16"/>
      <c r="H882" s="16"/>
      <c r="I882" s="16"/>
      <c r="J882" s="16"/>
      <c r="K882" s="16"/>
      <c r="L882" s="16"/>
      <c r="M882" s="16"/>
      <c r="N882" s="16"/>
      <c r="O882" s="16"/>
      <c r="P882" s="16"/>
      <c r="Q882" s="16"/>
      <c r="R882" s="16"/>
      <c r="S882" s="16"/>
      <c r="T882" s="16"/>
      <c r="U882" s="16"/>
      <c r="V882" s="16"/>
      <c r="W882" s="16"/>
      <c r="X882" s="16"/>
      <c r="Y882" s="16"/>
    </row>
    <row r="883">
      <c r="A883" s="14" t="s">
        <v>5103</v>
      </c>
      <c r="B883" s="14" t="s">
        <v>7823</v>
      </c>
      <c r="C883" s="14" t="s">
        <v>22651</v>
      </c>
      <c r="D883" s="14" t="s">
        <v>535</v>
      </c>
      <c r="E883" s="14" t="s">
        <v>7821</v>
      </c>
      <c r="F883" s="14" t="s">
        <v>5105</v>
      </c>
      <c r="G883" s="16"/>
      <c r="H883" s="16"/>
      <c r="I883" s="16"/>
      <c r="J883" s="16"/>
      <c r="K883" s="16"/>
      <c r="L883" s="16"/>
      <c r="M883" s="16"/>
      <c r="N883" s="16"/>
      <c r="O883" s="16"/>
      <c r="P883" s="16"/>
      <c r="Q883" s="16"/>
      <c r="R883" s="16"/>
      <c r="S883" s="16"/>
      <c r="T883" s="16"/>
      <c r="U883" s="16"/>
      <c r="V883" s="16"/>
      <c r="W883" s="16"/>
      <c r="X883" s="16"/>
      <c r="Y883" s="16"/>
    </row>
    <row r="884">
      <c r="A884" s="14" t="s">
        <v>5109</v>
      </c>
      <c r="B884" s="14" t="s">
        <v>7825</v>
      </c>
      <c r="C884" s="14" t="s">
        <v>11786</v>
      </c>
      <c r="D884" s="14" t="s">
        <v>543</v>
      </c>
      <c r="E884" s="14" t="s">
        <v>7826</v>
      </c>
      <c r="F884" s="14" t="s">
        <v>5111</v>
      </c>
      <c r="G884" s="16"/>
      <c r="H884" s="16"/>
      <c r="I884" s="16"/>
      <c r="J884" s="16"/>
      <c r="K884" s="16"/>
      <c r="L884" s="16"/>
      <c r="M884" s="16"/>
      <c r="N884" s="16"/>
      <c r="O884" s="16"/>
      <c r="P884" s="16"/>
      <c r="Q884" s="16"/>
      <c r="R884" s="16"/>
      <c r="S884" s="16"/>
      <c r="T884" s="16"/>
      <c r="U884" s="16"/>
      <c r="V884" s="16"/>
      <c r="W884" s="16"/>
      <c r="X884" s="16"/>
      <c r="Y884" s="16"/>
    </row>
    <row r="885">
      <c r="A885" s="14" t="s">
        <v>5115</v>
      </c>
      <c r="B885" s="14" t="s">
        <v>7828</v>
      </c>
      <c r="C885" s="14" t="s">
        <v>11789</v>
      </c>
      <c r="D885" s="14" t="s">
        <v>551</v>
      </c>
      <c r="E885" s="14" t="s">
        <v>7829</v>
      </c>
      <c r="F885" s="14" t="s">
        <v>5117</v>
      </c>
      <c r="G885" s="16"/>
      <c r="H885" s="16"/>
      <c r="I885" s="16"/>
      <c r="J885" s="16"/>
      <c r="K885" s="16"/>
      <c r="L885" s="16"/>
      <c r="M885" s="16"/>
      <c r="N885" s="16"/>
      <c r="O885" s="16"/>
      <c r="P885" s="16"/>
      <c r="Q885" s="16"/>
      <c r="R885" s="16"/>
      <c r="S885" s="16"/>
      <c r="T885" s="16"/>
      <c r="U885" s="16"/>
      <c r="V885" s="16"/>
      <c r="W885" s="16"/>
      <c r="X885" s="16"/>
      <c r="Y885" s="16"/>
    </row>
    <row r="886">
      <c r="A886" s="14" t="s">
        <v>5121</v>
      </c>
      <c r="B886" s="14" t="s">
        <v>7831</v>
      </c>
      <c r="C886" s="14" t="s">
        <v>11792</v>
      </c>
      <c r="D886" s="14" t="s">
        <v>561</v>
      </c>
      <c r="E886" s="14" t="s">
        <v>7829</v>
      </c>
      <c r="F886" s="14" t="s">
        <v>5123</v>
      </c>
      <c r="G886" s="16"/>
      <c r="H886" s="16"/>
      <c r="I886" s="16"/>
      <c r="J886" s="16"/>
      <c r="K886" s="16"/>
      <c r="L886" s="16"/>
      <c r="M886" s="16"/>
      <c r="N886" s="16"/>
      <c r="O886" s="16"/>
      <c r="P886" s="16"/>
      <c r="Q886" s="16"/>
      <c r="R886" s="16"/>
      <c r="S886" s="16"/>
      <c r="T886" s="16"/>
      <c r="U886" s="16"/>
      <c r="V886" s="16"/>
      <c r="W886" s="16"/>
      <c r="X886" s="16"/>
      <c r="Y886" s="16"/>
    </row>
    <row r="887">
      <c r="A887" s="14" t="s">
        <v>5127</v>
      </c>
      <c r="B887" s="14" t="s">
        <v>7833</v>
      </c>
      <c r="C887" s="14" t="s">
        <v>11795</v>
      </c>
      <c r="D887" s="14" t="s">
        <v>569</v>
      </c>
      <c r="E887" s="14" t="s">
        <v>7834</v>
      </c>
      <c r="F887" s="14" t="s">
        <v>5129</v>
      </c>
      <c r="G887" s="16"/>
      <c r="H887" s="16"/>
      <c r="I887" s="16"/>
      <c r="J887" s="16"/>
      <c r="K887" s="16"/>
      <c r="L887" s="16"/>
      <c r="M887" s="16"/>
      <c r="N887" s="16"/>
      <c r="O887" s="16"/>
      <c r="P887" s="16"/>
      <c r="Q887" s="16"/>
      <c r="R887" s="16"/>
      <c r="S887" s="16"/>
      <c r="T887" s="16"/>
      <c r="U887" s="16"/>
      <c r="V887" s="16"/>
      <c r="W887" s="16"/>
      <c r="X887" s="16"/>
      <c r="Y887" s="16"/>
    </row>
    <row r="888">
      <c r="A888" s="14" t="s">
        <v>5133</v>
      </c>
      <c r="B888" s="14" t="s">
        <v>7836</v>
      </c>
      <c r="C888" s="14" t="s">
        <v>11798</v>
      </c>
      <c r="D888" s="14" t="s">
        <v>577</v>
      </c>
      <c r="E888" s="14" t="s">
        <v>7834</v>
      </c>
      <c r="F888" s="14" t="s">
        <v>5135</v>
      </c>
      <c r="G888" s="16"/>
      <c r="H888" s="16"/>
      <c r="I888" s="16"/>
      <c r="J888" s="16"/>
      <c r="K888" s="16"/>
      <c r="L888" s="16"/>
      <c r="M888" s="16"/>
      <c r="N888" s="16"/>
      <c r="O888" s="16"/>
      <c r="P888" s="16"/>
      <c r="Q888" s="16"/>
      <c r="R888" s="16"/>
      <c r="S888" s="16"/>
      <c r="T888" s="16"/>
      <c r="U888" s="16"/>
      <c r="V888" s="16"/>
      <c r="W888" s="16"/>
      <c r="X888" s="16"/>
      <c r="Y888" s="16"/>
    </row>
    <row r="889">
      <c r="A889" s="14" t="s">
        <v>5139</v>
      </c>
      <c r="B889" s="14" t="s">
        <v>7839</v>
      </c>
      <c r="C889" s="14" t="s">
        <v>11801</v>
      </c>
      <c r="D889" s="14" t="s">
        <v>587</v>
      </c>
      <c r="E889" s="14" t="s">
        <v>7840</v>
      </c>
      <c r="F889" s="14" t="s">
        <v>5141</v>
      </c>
      <c r="G889" s="16"/>
      <c r="H889" s="16"/>
      <c r="I889" s="16"/>
      <c r="J889" s="16"/>
      <c r="K889" s="16"/>
      <c r="L889" s="16"/>
      <c r="M889" s="16"/>
      <c r="N889" s="16"/>
      <c r="O889" s="16"/>
      <c r="P889" s="16"/>
      <c r="Q889" s="16"/>
      <c r="R889" s="16"/>
      <c r="S889" s="16"/>
      <c r="T889" s="16"/>
      <c r="U889" s="16"/>
      <c r="V889" s="16"/>
      <c r="W889" s="16"/>
      <c r="X889" s="16"/>
      <c r="Y889" s="16"/>
    </row>
    <row r="890">
      <c r="A890" s="14" t="s">
        <v>5145</v>
      </c>
      <c r="B890" s="14" t="s">
        <v>7843</v>
      </c>
      <c r="C890" s="14" t="s">
        <v>11804</v>
      </c>
      <c r="D890" s="14" t="s">
        <v>595</v>
      </c>
      <c r="E890" s="14" t="s">
        <v>7840</v>
      </c>
      <c r="F890" s="14" t="s">
        <v>5147</v>
      </c>
      <c r="G890" s="16"/>
      <c r="H890" s="16"/>
      <c r="I890" s="16"/>
      <c r="J890" s="16"/>
      <c r="K890" s="16"/>
      <c r="L890" s="16"/>
      <c r="M890" s="16"/>
      <c r="N890" s="16"/>
      <c r="O890" s="16"/>
      <c r="P890" s="16"/>
      <c r="Q890" s="16"/>
      <c r="R890" s="16"/>
      <c r="S890" s="16"/>
      <c r="T890" s="16"/>
      <c r="U890" s="16"/>
      <c r="V890" s="16"/>
      <c r="W890" s="16"/>
      <c r="X890" s="16"/>
      <c r="Y890" s="16"/>
    </row>
    <row r="891">
      <c r="A891" s="14" t="s">
        <v>5151</v>
      </c>
      <c r="B891" s="14" t="s">
        <v>7845</v>
      </c>
      <c r="C891" s="14" t="s">
        <v>11807</v>
      </c>
      <c r="D891" s="14" t="s">
        <v>603</v>
      </c>
      <c r="E891" s="14" t="s">
        <v>7846</v>
      </c>
      <c r="F891" s="14" t="s">
        <v>5153</v>
      </c>
      <c r="G891" s="16"/>
      <c r="H891" s="16"/>
      <c r="I891" s="16"/>
      <c r="J891" s="16"/>
      <c r="K891" s="16"/>
      <c r="L891" s="16"/>
      <c r="M891" s="16"/>
      <c r="N891" s="16"/>
      <c r="O891" s="16"/>
      <c r="P891" s="16"/>
      <c r="Q891" s="16"/>
      <c r="R891" s="16"/>
      <c r="S891" s="16"/>
      <c r="T891" s="16"/>
      <c r="U891" s="16"/>
      <c r="V891" s="16"/>
      <c r="W891" s="16"/>
      <c r="X891" s="16"/>
      <c r="Y891" s="16"/>
    </row>
    <row r="892">
      <c r="A892" s="14" t="s">
        <v>5157</v>
      </c>
      <c r="B892" s="14" t="s">
        <v>7848</v>
      </c>
      <c r="C892" s="14" t="s">
        <v>22652</v>
      </c>
      <c r="D892" s="14" t="s">
        <v>611</v>
      </c>
      <c r="E892" s="14" t="s">
        <v>7849</v>
      </c>
      <c r="F892" s="14" t="s">
        <v>5159</v>
      </c>
      <c r="G892" s="16"/>
      <c r="H892" s="16"/>
      <c r="I892" s="16"/>
      <c r="J892" s="16"/>
      <c r="K892" s="16"/>
      <c r="L892" s="16"/>
      <c r="M892" s="16"/>
      <c r="N892" s="16"/>
      <c r="O892" s="16"/>
      <c r="P892" s="16"/>
      <c r="Q892" s="16"/>
      <c r="R892" s="16"/>
      <c r="S892" s="16"/>
      <c r="T892" s="16"/>
      <c r="U892" s="16"/>
      <c r="V892" s="16"/>
      <c r="W892" s="16"/>
      <c r="X892" s="16"/>
      <c r="Y892" s="16"/>
    </row>
    <row r="893">
      <c r="A893" s="14" t="s">
        <v>5163</v>
      </c>
      <c r="B893" s="14" t="s">
        <v>7851</v>
      </c>
      <c r="C893" s="14" t="s">
        <v>22653</v>
      </c>
      <c r="D893" s="14" t="s">
        <v>619</v>
      </c>
      <c r="E893" s="14" t="s">
        <v>7852</v>
      </c>
      <c r="F893" s="14" t="s">
        <v>5165</v>
      </c>
      <c r="G893" s="16"/>
      <c r="H893" s="16"/>
      <c r="I893" s="16"/>
      <c r="J893" s="16"/>
      <c r="K893" s="16"/>
      <c r="L893" s="16"/>
      <c r="M893" s="16"/>
      <c r="N893" s="16"/>
      <c r="O893" s="16"/>
      <c r="P893" s="16"/>
      <c r="Q893" s="16"/>
      <c r="R893" s="16"/>
      <c r="S893" s="16"/>
      <c r="T893" s="16"/>
      <c r="U893" s="16"/>
      <c r="V893" s="16"/>
      <c r="W893" s="16"/>
      <c r="X893" s="16"/>
      <c r="Y893" s="16"/>
    </row>
    <row r="894">
      <c r="A894" s="14" t="s">
        <v>5169</v>
      </c>
      <c r="B894" s="14" t="s">
        <v>7854</v>
      </c>
      <c r="C894" s="14" t="s">
        <v>11816</v>
      </c>
      <c r="D894" s="14" t="s">
        <v>627</v>
      </c>
      <c r="E894" s="14" t="s">
        <v>7852</v>
      </c>
      <c r="F894" s="14" t="s">
        <v>5171</v>
      </c>
      <c r="G894" s="16"/>
      <c r="H894" s="16"/>
      <c r="I894" s="16"/>
      <c r="J894" s="16"/>
      <c r="K894" s="16"/>
      <c r="L894" s="16"/>
      <c r="M894" s="16"/>
      <c r="N894" s="16"/>
      <c r="O894" s="16"/>
      <c r="P894" s="16"/>
      <c r="Q894" s="16"/>
      <c r="R894" s="16"/>
      <c r="S894" s="16"/>
      <c r="T894" s="16"/>
      <c r="U894" s="16"/>
      <c r="V894" s="16"/>
      <c r="W894" s="16"/>
      <c r="X894" s="16"/>
      <c r="Y894" s="16"/>
    </row>
    <row r="895">
      <c r="A895" s="14" t="s">
        <v>5175</v>
      </c>
      <c r="B895" s="14" t="s">
        <v>7856</v>
      </c>
      <c r="C895" s="14" t="s">
        <v>11819</v>
      </c>
      <c r="D895" s="14" t="s">
        <v>639</v>
      </c>
      <c r="E895" s="14" t="s">
        <v>7857</v>
      </c>
      <c r="F895" s="14" t="s">
        <v>5177</v>
      </c>
      <c r="G895" s="16"/>
      <c r="H895" s="16"/>
      <c r="I895" s="16"/>
      <c r="J895" s="16"/>
      <c r="K895" s="16"/>
      <c r="L895" s="16"/>
      <c r="M895" s="16"/>
      <c r="N895" s="16"/>
      <c r="O895" s="16"/>
      <c r="P895" s="16"/>
      <c r="Q895" s="16"/>
      <c r="R895" s="16"/>
      <c r="S895" s="16"/>
      <c r="T895" s="16"/>
      <c r="U895" s="16"/>
      <c r="V895" s="16"/>
      <c r="W895" s="16"/>
      <c r="X895" s="16"/>
      <c r="Y895" s="16"/>
    </row>
    <row r="896">
      <c r="A896" s="14" t="s">
        <v>5181</v>
      </c>
      <c r="B896" s="14" t="s">
        <v>7859</v>
      </c>
      <c r="C896" s="14" t="s">
        <v>11822</v>
      </c>
      <c r="D896" s="14" t="s">
        <v>650</v>
      </c>
      <c r="E896" s="14" t="s">
        <v>7860</v>
      </c>
      <c r="F896" s="14" t="s">
        <v>5183</v>
      </c>
      <c r="G896" s="16"/>
      <c r="H896" s="16"/>
      <c r="I896" s="16"/>
      <c r="J896" s="16"/>
      <c r="K896" s="16"/>
      <c r="L896" s="16"/>
      <c r="M896" s="16"/>
      <c r="N896" s="16"/>
      <c r="O896" s="16"/>
      <c r="P896" s="16"/>
      <c r="Q896" s="16"/>
      <c r="R896" s="16"/>
      <c r="S896" s="16"/>
      <c r="T896" s="16"/>
      <c r="U896" s="16"/>
      <c r="V896" s="16"/>
      <c r="W896" s="16"/>
      <c r="X896" s="16"/>
      <c r="Y896" s="16"/>
    </row>
    <row r="897">
      <c r="A897" s="14" t="s">
        <v>5187</v>
      </c>
      <c r="B897" s="14" t="s">
        <v>7862</v>
      </c>
      <c r="C897" s="14" t="s">
        <v>11825</v>
      </c>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4" t="s">
        <v>5192</v>
      </c>
      <c r="B898" s="14" t="s">
        <v>7862</v>
      </c>
      <c r="C898" s="14" t="s">
        <v>11825</v>
      </c>
      <c r="D898" s="14" t="s">
        <v>660</v>
      </c>
      <c r="E898" s="14" t="s">
        <v>7860</v>
      </c>
      <c r="F898" s="14" t="s">
        <v>5193</v>
      </c>
      <c r="G898" s="16"/>
      <c r="H898" s="16"/>
      <c r="I898" s="16"/>
      <c r="J898" s="16"/>
      <c r="K898" s="16"/>
      <c r="L898" s="16"/>
      <c r="M898" s="16"/>
      <c r="N898" s="16"/>
      <c r="O898" s="16"/>
      <c r="P898" s="16"/>
      <c r="Q898" s="16"/>
      <c r="R898" s="16"/>
      <c r="S898" s="16"/>
      <c r="T898" s="16"/>
      <c r="U898" s="16"/>
      <c r="V898" s="16"/>
      <c r="W898" s="16"/>
      <c r="X898" s="16"/>
      <c r="Y898" s="16"/>
    </row>
    <row r="899">
      <c r="A899" s="14" t="s">
        <v>5195</v>
      </c>
      <c r="B899" s="14" t="s">
        <v>7864</v>
      </c>
      <c r="C899" s="14" t="s">
        <v>11830</v>
      </c>
      <c r="D899" s="14" t="s">
        <v>668</v>
      </c>
      <c r="E899" s="14" t="s">
        <v>7860</v>
      </c>
      <c r="F899" s="14" t="s">
        <v>5197</v>
      </c>
      <c r="G899" s="16"/>
      <c r="H899" s="16"/>
      <c r="I899" s="16"/>
      <c r="J899" s="16"/>
      <c r="K899" s="16"/>
      <c r="L899" s="16"/>
      <c r="M899" s="16"/>
      <c r="N899" s="16"/>
      <c r="O899" s="16"/>
      <c r="P899" s="16"/>
      <c r="Q899" s="16"/>
      <c r="R899" s="16"/>
      <c r="S899" s="16"/>
      <c r="T899" s="16"/>
      <c r="U899" s="16"/>
      <c r="V899" s="16"/>
      <c r="W899" s="16"/>
      <c r="X899" s="16"/>
      <c r="Y899" s="16"/>
    </row>
    <row r="900">
      <c r="A900" s="14" t="s">
        <v>5201</v>
      </c>
      <c r="B900" s="14" t="s">
        <v>7866</v>
      </c>
      <c r="C900" s="14" t="s">
        <v>11832</v>
      </c>
      <c r="D900" s="14" t="s">
        <v>678</v>
      </c>
      <c r="E900" s="14" t="s">
        <v>7860</v>
      </c>
      <c r="F900" s="14" t="s">
        <v>5203</v>
      </c>
      <c r="G900" s="16"/>
      <c r="H900" s="16"/>
      <c r="I900" s="16"/>
      <c r="J900" s="16"/>
      <c r="K900" s="16"/>
      <c r="L900" s="16"/>
      <c r="M900" s="16"/>
      <c r="N900" s="16"/>
      <c r="O900" s="16"/>
      <c r="P900" s="16"/>
      <c r="Q900" s="16"/>
      <c r="R900" s="16"/>
      <c r="S900" s="16"/>
      <c r="T900" s="16"/>
      <c r="U900" s="16"/>
      <c r="V900" s="16"/>
      <c r="W900" s="16"/>
      <c r="X900" s="16"/>
      <c r="Y900" s="16"/>
    </row>
    <row r="901">
      <c r="A901" s="14" t="s">
        <v>5207</v>
      </c>
      <c r="B901" s="14" t="s">
        <v>7868</v>
      </c>
      <c r="C901" s="14" t="s">
        <v>11836</v>
      </c>
      <c r="D901" s="14" t="s">
        <v>686</v>
      </c>
      <c r="E901" s="14" t="s">
        <v>7869</v>
      </c>
      <c r="F901" s="14" t="s">
        <v>5209</v>
      </c>
      <c r="G901" s="16"/>
      <c r="H901" s="16"/>
      <c r="I901" s="16"/>
      <c r="J901" s="16"/>
      <c r="K901" s="16"/>
      <c r="L901" s="16"/>
      <c r="M901" s="16"/>
      <c r="N901" s="16"/>
      <c r="O901" s="16"/>
      <c r="P901" s="16"/>
      <c r="Q901" s="16"/>
      <c r="R901" s="16"/>
      <c r="S901" s="16"/>
      <c r="T901" s="16"/>
      <c r="U901" s="16"/>
      <c r="V901" s="16"/>
      <c r="W901" s="16"/>
      <c r="X901" s="16"/>
      <c r="Y901" s="16"/>
    </row>
    <row r="902">
      <c r="A902" s="14" t="s">
        <v>5212</v>
      </c>
      <c r="B902" s="14" t="s">
        <v>7871</v>
      </c>
      <c r="C902" s="14" t="s">
        <v>11839</v>
      </c>
      <c r="D902" s="14" t="s">
        <v>694</v>
      </c>
      <c r="E902" s="14" t="s">
        <v>7869</v>
      </c>
      <c r="F902" s="14" t="s">
        <v>5214</v>
      </c>
      <c r="G902" s="16"/>
      <c r="H902" s="16"/>
      <c r="I902" s="16"/>
      <c r="J902" s="16"/>
      <c r="K902" s="16"/>
      <c r="L902" s="16"/>
      <c r="M902" s="16"/>
      <c r="N902" s="16"/>
      <c r="O902" s="16"/>
      <c r="P902" s="16"/>
      <c r="Q902" s="16"/>
      <c r="R902" s="16"/>
      <c r="S902" s="16"/>
      <c r="T902" s="16"/>
      <c r="U902" s="16"/>
      <c r="V902" s="16"/>
      <c r="W902" s="16"/>
      <c r="X902" s="16"/>
      <c r="Y902" s="16"/>
    </row>
    <row r="903">
      <c r="A903" s="14" t="s">
        <v>5218</v>
      </c>
      <c r="B903" s="14" t="s">
        <v>7873</v>
      </c>
      <c r="C903" s="14" t="s">
        <v>11842</v>
      </c>
      <c r="D903" s="14" t="s">
        <v>702</v>
      </c>
      <c r="E903" s="14" t="s">
        <v>7869</v>
      </c>
      <c r="F903" s="14" t="s">
        <v>5220</v>
      </c>
      <c r="G903" s="16"/>
      <c r="H903" s="16"/>
      <c r="I903" s="16"/>
      <c r="J903" s="16"/>
      <c r="K903" s="16"/>
      <c r="L903" s="16"/>
      <c r="M903" s="16"/>
      <c r="N903" s="16"/>
      <c r="O903" s="16"/>
      <c r="P903" s="16"/>
      <c r="Q903" s="16"/>
      <c r="R903" s="16"/>
      <c r="S903" s="16"/>
      <c r="T903" s="16"/>
      <c r="U903" s="16"/>
      <c r="V903" s="16"/>
      <c r="W903" s="16"/>
      <c r="X903" s="16"/>
      <c r="Y903" s="16"/>
    </row>
    <row r="904">
      <c r="A904" s="14" t="s">
        <v>5224</v>
      </c>
      <c r="B904" s="14" t="s">
        <v>7875</v>
      </c>
      <c r="C904" s="14" t="s">
        <v>11845</v>
      </c>
      <c r="D904" s="14" t="s">
        <v>710</v>
      </c>
      <c r="E904" s="14" t="s">
        <v>7876</v>
      </c>
      <c r="F904" s="14" t="s">
        <v>5226</v>
      </c>
      <c r="G904" s="16"/>
      <c r="H904" s="16"/>
      <c r="I904" s="16"/>
      <c r="J904" s="16"/>
      <c r="K904" s="16"/>
      <c r="L904" s="16"/>
      <c r="M904" s="16"/>
      <c r="N904" s="16"/>
      <c r="O904" s="16"/>
      <c r="P904" s="16"/>
      <c r="Q904" s="16"/>
      <c r="R904" s="16"/>
      <c r="S904" s="16"/>
      <c r="T904" s="16"/>
      <c r="U904" s="16"/>
      <c r="V904" s="16"/>
      <c r="W904" s="16"/>
      <c r="X904" s="16"/>
      <c r="Y904" s="16"/>
    </row>
    <row r="905">
      <c r="A905" s="14" t="s">
        <v>5230</v>
      </c>
      <c r="B905" s="14" t="s">
        <v>7878</v>
      </c>
      <c r="C905" s="14" t="s">
        <v>11848</v>
      </c>
      <c r="D905" s="14" t="s">
        <v>718</v>
      </c>
      <c r="E905" s="14" t="s">
        <v>7879</v>
      </c>
      <c r="F905" s="14" t="s">
        <v>5232</v>
      </c>
      <c r="G905" s="16"/>
      <c r="H905" s="16"/>
      <c r="I905" s="16"/>
      <c r="J905" s="16"/>
      <c r="K905" s="16"/>
      <c r="L905" s="16"/>
      <c r="M905" s="16"/>
      <c r="N905" s="16"/>
      <c r="O905" s="16"/>
      <c r="P905" s="16"/>
      <c r="Q905" s="16"/>
      <c r="R905" s="16"/>
      <c r="S905" s="16"/>
      <c r="T905" s="16"/>
      <c r="U905" s="16"/>
      <c r="V905" s="16"/>
      <c r="W905" s="16"/>
      <c r="X905" s="16"/>
      <c r="Y905" s="16"/>
    </row>
    <row r="906">
      <c r="A906" s="14" t="s">
        <v>5236</v>
      </c>
      <c r="B906" s="14" t="s">
        <v>7881</v>
      </c>
      <c r="C906" s="14" t="s">
        <v>11851</v>
      </c>
      <c r="D906" s="14" t="s">
        <v>726</v>
      </c>
      <c r="E906" s="14" t="s">
        <v>7882</v>
      </c>
      <c r="F906" s="14" t="s">
        <v>5238</v>
      </c>
      <c r="G906" s="16"/>
      <c r="H906" s="16"/>
      <c r="I906" s="16"/>
      <c r="J906" s="16"/>
      <c r="K906" s="16"/>
      <c r="L906" s="16"/>
      <c r="M906" s="16"/>
      <c r="N906" s="16"/>
      <c r="O906" s="16"/>
      <c r="P906" s="16"/>
      <c r="Q906" s="16"/>
      <c r="R906" s="16"/>
      <c r="S906" s="16"/>
      <c r="T906" s="16"/>
      <c r="U906" s="16"/>
      <c r="V906" s="16"/>
      <c r="W906" s="16"/>
      <c r="X906" s="16"/>
      <c r="Y906" s="16"/>
    </row>
    <row r="907">
      <c r="A907" s="14" t="s">
        <v>5242</v>
      </c>
      <c r="B907" s="14" t="s">
        <v>7884</v>
      </c>
      <c r="C907" s="14" t="s">
        <v>11854</v>
      </c>
      <c r="D907" s="14" t="s">
        <v>735</v>
      </c>
      <c r="E907" s="14" t="s">
        <v>7882</v>
      </c>
      <c r="F907" s="14" t="s">
        <v>5244</v>
      </c>
      <c r="G907" s="16"/>
      <c r="H907" s="16"/>
      <c r="I907" s="16"/>
      <c r="J907" s="16"/>
      <c r="K907" s="16"/>
      <c r="L907" s="16"/>
      <c r="M907" s="16"/>
      <c r="N907" s="16"/>
      <c r="O907" s="16"/>
      <c r="P907" s="16"/>
      <c r="Q907" s="16"/>
      <c r="R907" s="16"/>
      <c r="S907" s="16"/>
      <c r="T907" s="16"/>
      <c r="U907" s="16"/>
      <c r="V907" s="16"/>
      <c r="W907" s="16"/>
      <c r="X907" s="16"/>
      <c r="Y907" s="16"/>
    </row>
    <row r="908">
      <c r="A908" s="14" t="s">
        <v>5248</v>
      </c>
      <c r="B908" s="14" t="s">
        <v>7886</v>
      </c>
      <c r="C908" s="14" t="s">
        <v>11857</v>
      </c>
      <c r="D908" s="14" t="s">
        <v>743</v>
      </c>
      <c r="E908" s="14" t="s">
        <v>7887</v>
      </c>
      <c r="F908" s="14" t="s">
        <v>5250</v>
      </c>
      <c r="G908" s="16"/>
      <c r="H908" s="16"/>
      <c r="I908" s="16"/>
      <c r="J908" s="16"/>
      <c r="K908" s="16"/>
      <c r="L908" s="16"/>
      <c r="M908" s="16"/>
      <c r="N908" s="16"/>
      <c r="O908" s="16"/>
      <c r="P908" s="16"/>
      <c r="Q908" s="16"/>
      <c r="R908" s="16"/>
      <c r="S908" s="16"/>
      <c r="T908" s="16"/>
      <c r="U908" s="16"/>
      <c r="V908" s="16"/>
      <c r="W908" s="16"/>
      <c r="X908" s="16"/>
      <c r="Y908" s="16"/>
    </row>
    <row r="909">
      <c r="A909" s="14" t="s">
        <v>5254</v>
      </c>
      <c r="B909" s="14" t="s">
        <v>7889</v>
      </c>
      <c r="C909" s="14" t="s">
        <v>11860</v>
      </c>
      <c r="D909" s="14" t="s">
        <v>751</v>
      </c>
      <c r="E909" s="14" t="s">
        <v>7887</v>
      </c>
      <c r="F909" s="14" t="s">
        <v>5256</v>
      </c>
      <c r="G909" s="16"/>
      <c r="H909" s="16"/>
      <c r="I909" s="16"/>
      <c r="J909" s="16"/>
      <c r="K909" s="16"/>
      <c r="L909" s="16"/>
      <c r="M909" s="16"/>
      <c r="N909" s="16"/>
      <c r="O909" s="16"/>
      <c r="P909" s="16"/>
      <c r="Q909" s="16"/>
      <c r="R909" s="16"/>
      <c r="S909" s="16"/>
      <c r="T909" s="16"/>
      <c r="U909" s="16"/>
      <c r="V909" s="16"/>
      <c r="W909" s="16"/>
      <c r="X909" s="16"/>
      <c r="Y909" s="16"/>
    </row>
    <row r="910">
      <c r="A910" s="14" t="s">
        <v>5260</v>
      </c>
      <c r="B910" s="14" t="s">
        <v>7891</v>
      </c>
      <c r="C910" s="14" t="s">
        <v>22654</v>
      </c>
      <c r="D910" s="14" t="s">
        <v>759</v>
      </c>
      <c r="E910" s="14" t="s">
        <v>7887</v>
      </c>
      <c r="F910" s="14" t="s">
        <v>5262</v>
      </c>
      <c r="G910" s="16"/>
      <c r="H910" s="16"/>
      <c r="I910" s="16"/>
      <c r="J910" s="16"/>
      <c r="K910" s="16"/>
      <c r="L910" s="16"/>
      <c r="M910" s="16"/>
      <c r="N910" s="16"/>
      <c r="O910" s="16"/>
      <c r="P910" s="16"/>
      <c r="Q910" s="16"/>
      <c r="R910" s="16"/>
      <c r="S910" s="16"/>
      <c r="T910" s="16"/>
      <c r="U910" s="16"/>
      <c r="V910" s="16"/>
      <c r="W910" s="16"/>
      <c r="X910" s="16"/>
      <c r="Y910" s="16"/>
    </row>
    <row r="911">
      <c r="A911" s="14" t="s">
        <v>5266</v>
      </c>
      <c r="B911" s="14" t="s">
        <v>7893</v>
      </c>
      <c r="C911" s="14" t="s">
        <v>11866</v>
      </c>
      <c r="D911" s="14" t="s">
        <v>767</v>
      </c>
      <c r="E911" s="14" t="s">
        <v>7894</v>
      </c>
      <c r="F911" s="14" t="s">
        <v>5268</v>
      </c>
      <c r="G911" s="16"/>
      <c r="H911" s="16"/>
      <c r="I911" s="16"/>
      <c r="J911" s="16"/>
      <c r="K911" s="16"/>
      <c r="L911" s="16"/>
      <c r="M911" s="16"/>
      <c r="N911" s="16"/>
      <c r="O911" s="16"/>
      <c r="P911" s="16"/>
      <c r="Q911" s="16"/>
      <c r="R911" s="16"/>
      <c r="S911" s="16"/>
      <c r="T911" s="16"/>
      <c r="U911" s="16"/>
      <c r="V911" s="16"/>
      <c r="W911" s="16"/>
      <c r="X911" s="16"/>
      <c r="Y911" s="16"/>
    </row>
    <row r="912">
      <c r="A912" s="14" t="s">
        <v>5272</v>
      </c>
      <c r="B912" s="14" t="s">
        <v>7896</v>
      </c>
      <c r="C912" s="14" t="s">
        <v>11869</v>
      </c>
      <c r="D912" s="14" t="s">
        <v>775</v>
      </c>
      <c r="E912" s="14" t="s">
        <v>7897</v>
      </c>
      <c r="F912" s="14" t="s">
        <v>5274</v>
      </c>
      <c r="G912" s="16"/>
      <c r="H912" s="16"/>
      <c r="I912" s="16"/>
      <c r="J912" s="16"/>
      <c r="K912" s="16"/>
      <c r="L912" s="16"/>
      <c r="M912" s="16"/>
      <c r="N912" s="16"/>
      <c r="O912" s="16"/>
      <c r="P912" s="16"/>
      <c r="Q912" s="16"/>
      <c r="R912" s="16"/>
      <c r="S912" s="16"/>
      <c r="T912" s="16"/>
      <c r="U912" s="16"/>
      <c r="V912" s="16"/>
      <c r="W912" s="16"/>
      <c r="X912" s="16"/>
      <c r="Y912" s="16"/>
    </row>
    <row r="913">
      <c r="A913" s="14" t="s">
        <v>5276</v>
      </c>
      <c r="B913" s="14" t="s">
        <v>7899</v>
      </c>
      <c r="C913" s="14" t="s">
        <v>11872</v>
      </c>
      <c r="D913" s="14" t="s">
        <v>775</v>
      </c>
      <c r="E913" s="14" t="s">
        <v>7897</v>
      </c>
      <c r="F913" s="14" t="s">
        <v>5274</v>
      </c>
      <c r="G913" s="16"/>
      <c r="H913" s="16"/>
      <c r="I913" s="16"/>
      <c r="J913" s="16"/>
      <c r="K913" s="16"/>
      <c r="L913" s="16"/>
      <c r="M913" s="16"/>
      <c r="N913" s="16"/>
      <c r="O913" s="16"/>
      <c r="P913" s="16"/>
      <c r="Q913" s="16"/>
      <c r="R913" s="16"/>
      <c r="S913" s="16"/>
      <c r="T913" s="16"/>
      <c r="U913" s="16"/>
      <c r="V913" s="16"/>
      <c r="W913" s="16"/>
      <c r="X913" s="16"/>
      <c r="Y913" s="16"/>
    </row>
    <row r="914">
      <c r="A914" s="14" t="s">
        <v>5281</v>
      </c>
      <c r="B914" s="14" t="s">
        <v>7901</v>
      </c>
      <c r="C914" s="14" t="s">
        <v>11875</v>
      </c>
      <c r="D914" s="14" t="s">
        <v>783</v>
      </c>
      <c r="E914" s="14" t="s">
        <v>7897</v>
      </c>
      <c r="F914" s="14" t="s">
        <v>5283</v>
      </c>
      <c r="G914" s="16"/>
      <c r="H914" s="16"/>
      <c r="I914" s="16"/>
      <c r="J914" s="16"/>
      <c r="K914" s="16"/>
      <c r="L914" s="16"/>
      <c r="M914" s="16"/>
      <c r="N914" s="16"/>
      <c r="O914" s="16"/>
      <c r="P914" s="16"/>
      <c r="Q914" s="16"/>
      <c r="R914" s="16"/>
      <c r="S914" s="16"/>
      <c r="T914" s="16"/>
      <c r="U914" s="16"/>
      <c r="V914" s="16"/>
      <c r="W914" s="16"/>
      <c r="X914" s="16"/>
      <c r="Y914" s="16"/>
    </row>
    <row r="915">
      <c r="A915" s="14" t="s">
        <v>5287</v>
      </c>
      <c r="B915" s="14" t="s">
        <v>7903</v>
      </c>
      <c r="C915" s="14" t="s">
        <v>11878</v>
      </c>
      <c r="D915" s="14" t="s">
        <v>791</v>
      </c>
      <c r="E915" s="14" t="s">
        <v>7897</v>
      </c>
      <c r="F915" s="14" t="s">
        <v>5289</v>
      </c>
      <c r="G915" s="16"/>
      <c r="H915" s="16"/>
      <c r="I915" s="16"/>
      <c r="J915" s="16"/>
      <c r="K915" s="16"/>
      <c r="L915" s="16"/>
      <c r="M915" s="16"/>
      <c r="N915" s="16"/>
      <c r="O915" s="16"/>
      <c r="P915" s="16"/>
      <c r="Q915" s="16"/>
      <c r="R915" s="16"/>
      <c r="S915" s="16"/>
      <c r="T915" s="16"/>
      <c r="U915" s="16"/>
      <c r="V915" s="16"/>
      <c r="W915" s="16"/>
      <c r="X915" s="16"/>
      <c r="Y915" s="16"/>
    </row>
    <row r="916">
      <c r="A916" s="14" t="s">
        <v>5293</v>
      </c>
      <c r="B916" s="14" t="s">
        <v>7905</v>
      </c>
      <c r="C916" s="14" t="s">
        <v>11881</v>
      </c>
      <c r="D916" s="14" t="s">
        <v>799</v>
      </c>
      <c r="E916" s="14" t="s">
        <v>7906</v>
      </c>
      <c r="F916" s="14" t="s">
        <v>5295</v>
      </c>
      <c r="G916" s="16"/>
      <c r="H916" s="16"/>
      <c r="I916" s="16"/>
      <c r="J916" s="16"/>
      <c r="K916" s="16"/>
      <c r="L916" s="16"/>
      <c r="M916" s="16"/>
      <c r="N916" s="16"/>
      <c r="O916" s="16"/>
      <c r="P916" s="16"/>
      <c r="Q916" s="16"/>
      <c r="R916" s="16"/>
      <c r="S916" s="16"/>
      <c r="T916" s="16"/>
      <c r="U916" s="16"/>
      <c r="V916" s="16"/>
      <c r="W916" s="16"/>
      <c r="X916" s="16"/>
      <c r="Y916" s="16"/>
    </row>
    <row r="917">
      <c r="A917" s="14" t="s">
        <v>5299</v>
      </c>
      <c r="B917" s="14" t="s">
        <v>7908</v>
      </c>
      <c r="C917" s="14" t="s">
        <v>11884</v>
      </c>
      <c r="D917" s="14" t="s">
        <v>811</v>
      </c>
      <c r="E917" s="14" t="s">
        <v>7906</v>
      </c>
      <c r="F917" s="14" t="s">
        <v>5301</v>
      </c>
      <c r="G917" s="16"/>
      <c r="H917" s="16"/>
      <c r="I917" s="16"/>
      <c r="J917" s="16"/>
      <c r="K917" s="16"/>
      <c r="L917" s="16"/>
      <c r="M917" s="16"/>
      <c r="N917" s="16"/>
      <c r="O917" s="16"/>
      <c r="P917" s="16"/>
      <c r="Q917" s="16"/>
      <c r="R917" s="16"/>
      <c r="S917" s="16"/>
      <c r="T917" s="16"/>
      <c r="U917" s="16"/>
      <c r="V917" s="16"/>
      <c r="W917" s="16"/>
      <c r="X917" s="16"/>
      <c r="Y917" s="16"/>
    </row>
    <row r="918">
      <c r="A918" s="14" t="s">
        <v>5305</v>
      </c>
      <c r="B918" s="14" t="s">
        <v>7910</v>
      </c>
      <c r="C918" s="14" t="s">
        <v>11887</v>
      </c>
      <c r="D918" s="14" t="s">
        <v>820</v>
      </c>
      <c r="E918" s="14" t="s">
        <v>7911</v>
      </c>
      <c r="F918" s="14" t="s">
        <v>5307</v>
      </c>
      <c r="G918" s="16"/>
      <c r="H918" s="16"/>
      <c r="I918" s="16"/>
      <c r="J918" s="16"/>
      <c r="K918" s="16"/>
      <c r="L918" s="16"/>
      <c r="M918" s="16"/>
      <c r="N918" s="16"/>
      <c r="O918" s="16"/>
      <c r="P918" s="16"/>
      <c r="Q918" s="16"/>
      <c r="R918" s="16"/>
      <c r="S918" s="16"/>
      <c r="T918" s="16"/>
      <c r="U918" s="16"/>
      <c r="V918" s="16"/>
      <c r="W918" s="16"/>
      <c r="X918" s="16"/>
      <c r="Y918" s="16"/>
    </row>
    <row r="919">
      <c r="A919" s="14" t="s">
        <v>5311</v>
      </c>
      <c r="B919" s="14" t="s">
        <v>7913</v>
      </c>
      <c r="C919" s="14" t="s">
        <v>22655</v>
      </c>
      <c r="D919" s="14" t="s">
        <v>828</v>
      </c>
      <c r="E919" s="14" t="s">
        <v>7911</v>
      </c>
      <c r="F919" s="14" t="s">
        <v>5313</v>
      </c>
      <c r="G919" s="16"/>
      <c r="H919" s="16"/>
      <c r="I919" s="16"/>
      <c r="J919" s="16"/>
      <c r="K919" s="16"/>
      <c r="L919" s="16"/>
      <c r="M919" s="16"/>
      <c r="N919" s="16"/>
      <c r="O919" s="16"/>
      <c r="P919" s="16"/>
      <c r="Q919" s="16"/>
      <c r="R919" s="16"/>
      <c r="S919" s="16"/>
      <c r="T919" s="16"/>
      <c r="U919" s="16"/>
      <c r="V919" s="16"/>
      <c r="W919" s="16"/>
      <c r="X919" s="16"/>
      <c r="Y919" s="16"/>
    </row>
    <row r="920">
      <c r="A920" s="14" t="s">
        <v>5317</v>
      </c>
      <c r="B920" s="14" t="s">
        <v>7915</v>
      </c>
      <c r="C920" s="14" t="s">
        <v>11893</v>
      </c>
      <c r="D920" s="14" t="s">
        <v>836</v>
      </c>
      <c r="E920" s="14" t="s">
        <v>7916</v>
      </c>
      <c r="F920" s="14" t="s">
        <v>5319</v>
      </c>
      <c r="G920" s="16"/>
      <c r="H920" s="16"/>
      <c r="I920" s="16"/>
      <c r="J920" s="16"/>
      <c r="K920" s="16"/>
      <c r="L920" s="16"/>
      <c r="M920" s="16"/>
      <c r="N920" s="16"/>
      <c r="O920" s="16"/>
      <c r="P920" s="16"/>
      <c r="Q920" s="16"/>
      <c r="R920" s="16"/>
      <c r="S920" s="16"/>
      <c r="T920" s="16"/>
      <c r="U920" s="16"/>
      <c r="V920" s="16"/>
      <c r="W920" s="16"/>
      <c r="X920" s="16"/>
      <c r="Y920" s="16"/>
    </row>
    <row r="921">
      <c r="A921" s="14" t="s">
        <v>5323</v>
      </c>
      <c r="B921" s="14" t="s">
        <v>7918</v>
      </c>
      <c r="C921" s="14" t="s">
        <v>11896</v>
      </c>
      <c r="D921" s="14" t="s">
        <v>836</v>
      </c>
      <c r="E921" s="14" t="s">
        <v>7916</v>
      </c>
      <c r="F921" s="14" t="s">
        <v>5319</v>
      </c>
      <c r="G921" s="16"/>
      <c r="H921" s="16"/>
      <c r="I921" s="16"/>
      <c r="J921" s="16"/>
      <c r="K921" s="16"/>
      <c r="L921" s="16"/>
      <c r="M921" s="16"/>
      <c r="N921" s="16"/>
      <c r="O921" s="16"/>
      <c r="P921" s="16"/>
      <c r="Q921" s="16"/>
      <c r="R921" s="16"/>
      <c r="S921" s="16"/>
      <c r="T921" s="16"/>
      <c r="U921" s="16"/>
      <c r="V921" s="16"/>
      <c r="W921" s="16"/>
      <c r="X921" s="16"/>
      <c r="Y921" s="16"/>
    </row>
    <row r="922">
      <c r="A922" s="14" t="s">
        <v>5326</v>
      </c>
      <c r="B922" s="14" t="s">
        <v>7920</v>
      </c>
      <c r="C922" s="14" t="s">
        <v>11899</v>
      </c>
      <c r="D922" s="14" t="s">
        <v>844</v>
      </c>
      <c r="E922" s="14" t="s">
        <v>7921</v>
      </c>
      <c r="F922" s="14" t="s">
        <v>5328</v>
      </c>
      <c r="G922" s="16"/>
      <c r="H922" s="16"/>
      <c r="I922" s="16"/>
      <c r="J922" s="16"/>
      <c r="K922" s="16"/>
      <c r="L922" s="16"/>
      <c r="M922" s="16"/>
      <c r="N922" s="16"/>
      <c r="O922" s="16"/>
      <c r="P922" s="16"/>
      <c r="Q922" s="16"/>
      <c r="R922" s="16"/>
      <c r="S922" s="16"/>
      <c r="T922" s="16"/>
      <c r="U922" s="16"/>
      <c r="V922" s="16"/>
      <c r="W922" s="16"/>
      <c r="X922" s="16"/>
      <c r="Y922" s="16"/>
    </row>
    <row r="923">
      <c r="A923" s="14" t="s">
        <v>5332</v>
      </c>
      <c r="B923" s="14" t="s">
        <v>7923</v>
      </c>
      <c r="C923" s="14" t="s">
        <v>11902</v>
      </c>
      <c r="D923" s="14" t="s">
        <v>852</v>
      </c>
      <c r="E923" s="14" t="s">
        <v>7921</v>
      </c>
      <c r="F923" s="14" t="s">
        <v>5334</v>
      </c>
      <c r="G923" s="16"/>
      <c r="H923" s="16"/>
      <c r="I923" s="16"/>
      <c r="J923" s="16"/>
      <c r="K923" s="16"/>
      <c r="L923" s="16"/>
      <c r="M923" s="16"/>
      <c r="N923" s="16"/>
      <c r="O923" s="16"/>
      <c r="P923" s="16"/>
      <c r="Q923" s="16"/>
      <c r="R923" s="16"/>
      <c r="S923" s="16"/>
      <c r="T923" s="16"/>
      <c r="U923" s="16"/>
      <c r="V923" s="16"/>
      <c r="W923" s="16"/>
      <c r="X923" s="16"/>
      <c r="Y923" s="16"/>
    </row>
    <row r="924">
      <c r="A924" s="14" t="s">
        <v>5338</v>
      </c>
      <c r="B924" s="14" t="s">
        <v>7925</v>
      </c>
      <c r="C924" s="14" t="s">
        <v>11905</v>
      </c>
      <c r="D924" s="14" t="s">
        <v>860</v>
      </c>
      <c r="E924" s="14" t="s">
        <v>7926</v>
      </c>
      <c r="F924" s="14" t="s">
        <v>5340</v>
      </c>
      <c r="G924" s="16"/>
      <c r="H924" s="16"/>
      <c r="I924" s="16"/>
      <c r="J924" s="16"/>
      <c r="K924" s="16"/>
      <c r="L924" s="16"/>
      <c r="M924" s="16"/>
      <c r="N924" s="16"/>
      <c r="O924" s="16"/>
      <c r="P924" s="16"/>
      <c r="Q924" s="16"/>
      <c r="R924" s="16"/>
      <c r="S924" s="16"/>
      <c r="T924" s="16"/>
      <c r="U924" s="16"/>
      <c r="V924" s="16"/>
      <c r="W924" s="16"/>
      <c r="X924" s="16"/>
      <c r="Y924" s="16"/>
    </row>
    <row r="925">
      <c r="A925" s="14" t="s">
        <v>5344</v>
      </c>
      <c r="B925" s="14" t="s">
        <v>7928</v>
      </c>
      <c r="C925" s="14" t="s">
        <v>11908</v>
      </c>
      <c r="D925" s="14" t="s">
        <v>868</v>
      </c>
      <c r="E925" s="14" t="s">
        <v>7929</v>
      </c>
      <c r="F925" s="14" t="s">
        <v>5346</v>
      </c>
      <c r="G925" s="16"/>
      <c r="H925" s="16"/>
      <c r="I925" s="16"/>
      <c r="J925" s="16"/>
      <c r="K925" s="16"/>
      <c r="L925" s="16"/>
      <c r="M925" s="16"/>
      <c r="N925" s="16"/>
      <c r="O925" s="16"/>
      <c r="P925" s="16"/>
      <c r="Q925" s="16"/>
      <c r="R925" s="16"/>
      <c r="S925" s="16"/>
      <c r="T925" s="16"/>
      <c r="U925" s="16"/>
      <c r="V925" s="16"/>
      <c r="W925" s="16"/>
      <c r="X925" s="16"/>
      <c r="Y925" s="16"/>
    </row>
    <row r="926">
      <c r="A926" s="14" t="s">
        <v>5349</v>
      </c>
      <c r="B926" s="14" t="s">
        <v>7931</v>
      </c>
      <c r="C926" s="14" t="s">
        <v>11911</v>
      </c>
      <c r="D926" s="14" t="s">
        <v>876</v>
      </c>
      <c r="E926" s="14" t="s">
        <v>7929</v>
      </c>
      <c r="F926" s="14" t="s">
        <v>5351</v>
      </c>
      <c r="G926" s="16"/>
      <c r="H926" s="16"/>
      <c r="I926" s="16"/>
      <c r="J926" s="16"/>
      <c r="K926" s="16"/>
      <c r="L926" s="16"/>
      <c r="M926" s="16"/>
      <c r="N926" s="16"/>
      <c r="O926" s="16"/>
      <c r="P926" s="16"/>
      <c r="Q926" s="16"/>
      <c r="R926" s="16"/>
      <c r="S926" s="16"/>
      <c r="T926" s="16"/>
      <c r="U926" s="16"/>
      <c r="V926" s="16"/>
      <c r="W926" s="16"/>
      <c r="X926" s="16"/>
      <c r="Y926" s="16"/>
    </row>
    <row r="927">
      <c r="A927" s="14" t="s">
        <v>5355</v>
      </c>
      <c r="B927" s="14" t="s">
        <v>7933</v>
      </c>
      <c r="C927" s="14" t="s">
        <v>11914</v>
      </c>
      <c r="D927" s="14" t="s">
        <v>884</v>
      </c>
      <c r="E927" s="14" t="s">
        <v>7934</v>
      </c>
      <c r="F927" s="14" t="s">
        <v>5357</v>
      </c>
      <c r="G927" s="16"/>
      <c r="H927" s="16"/>
      <c r="I927" s="16"/>
      <c r="J927" s="16"/>
      <c r="K927" s="16"/>
      <c r="L927" s="16"/>
      <c r="M927" s="16"/>
      <c r="N927" s="16"/>
      <c r="O927" s="16"/>
      <c r="P927" s="16"/>
      <c r="Q927" s="16"/>
      <c r="R927" s="16"/>
      <c r="S927" s="16"/>
      <c r="T927" s="16"/>
      <c r="U927" s="16"/>
      <c r="V927" s="16"/>
      <c r="W927" s="16"/>
      <c r="X927" s="16"/>
      <c r="Y927" s="16"/>
    </row>
    <row r="928">
      <c r="A928" s="14" t="s">
        <v>5361</v>
      </c>
      <c r="B928" s="14" t="s">
        <v>7936</v>
      </c>
      <c r="C928" s="14" t="s">
        <v>11917</v>
      </c>
      <c r="D928" s="14" t="s">
        <v>892</v>
      </c>
      <c r="E928" s="14" t="s">
        <v>7937</v>
      </c>
      <c r="F928" s="14" t="s">
        <v>5363</v>
      </c>
      <c r="G928" s="16"/>
      <c r="H928" s="16"/>
      <c r="I928" s="16"/>
      <c r="J928" s="16"/>
      <c r="K928" s="16"/>
      <c r="L928" s="16"/>
      <c r="M928" s="16"/>
      <c r="N928" s="16"/>
      <c r="O928" s="16"/>
      <c r="P928" s="16"/>
      <c r="Q928" s="16"/>
      <c r="R928" s="16"/>
      <c r="S928" s="16"/>
      <c r="T928" s="16"/>
      <c r="U928" s="16"/>
      <c r="V928" s="16"/>
      <c r="W928" s="16"/>
      <c r="X928" s="16"/>
      <c r="Y928" s="16"/>
    </row>
    <row r="929">
      <c r="A929" s="14" t="s">
        <v>5367</v>
      </c>
      <c r="B929" s="14" t="s">
        <v>7939</v>
      </c>
      <c r="C929" s="14" t="s">
        <v>11920</v>
      </c>
      <c r="D929" s="14" t="s">
        <v>901</v>
      </c>
      <c r="E929" s="14" t="s">
        <v>7937</v>
      </c>
      <c r="F929" s="14" t="s">
        <v>5369</v>
      </c>
      <c r="G929" s="16"/>
      <c r="H929" s="16"/>
      <c r="I929" s="16"/>
      <c r="J929" s="16"/>
      <c r="K929" s="16"/>
      <c r="L929" s="16"/>
      <c r="M929" s="16"/>
      <c r="N929" s="16"/>
      <c r="O929" s="16"/>
      <c r="P929" s="16"/>
      <c r="Q929" s="16"/>
      <c r="R929" s="16"/>
      <c r="S929" s="16"/>
      <c r="T929" s="16"/>
      <c r="U929" s="16"/>
      <c r="V929" s="16"/>
      <c r="W929" s="16"/>
      <c r="X929" s="16"/>
      <c r="Y929" s="16"/>
    </row>
    <row r="930">
      <c r="A930" s="14" t="s">
        <v>5373</v>
      </c>
      <c r="B930" s="14" t="s">
        <v>7941</v>
      </c>
      <c r="C930" s="14" t="s">
        <v>11923</v>
      </c>
      <c r="D930" s="14" t="s">
        <v>909</v>
      </c>
      <c r="E930" s="14" t="s">
        <v>7942</v>
      </c>
      <c r="F930" s="14" t="s">
        <v>5375</v>
      </c>
      <c r="G930" s="16"/>
      <c r="H930" s="16"/>
      <c r="I930" s="16"/>
      <c r="J930" s="16"/>
      <c r="K930" s="16"/>
      <c r="L930" s="16"/>
      <c r="M930" s="16"/>
      <c r="N930" s="16"/>
      <c r="O930" s="16"/>
      <c r="P930" s="16"/>
      <c r="Q930" s="16"/>
      <c r="R930" s="16"/>
      <c r="S930" s="16"/>
      <c r="T930" s="16"/>
      <c r="U930" s="16"/>
      <c r="V930" s="16"/>
      <c r="W930" s="16"/>
      <c r="X930" s="16"/>
      <c r="Y930" s="16"/>
    </row>
    <row r="931">
      <c r="A931" s="14" t="s">
        <v>5379</v>
      </c>
      <c r="B931" s="14" t="s">
        <v>7944</v>
      </c>
      <c r="C931" s="14" t="s">
        <v>11926</v>
      </c>
      <c r="D931" s="14" t="s">
        <v>917</v>
      </c>
      <c r="E931" s="14" t="s">
        <v>7942</v>
      </c>
      <c r="F931" s="14" t="s">
        <v>5381</v>
      </c>
      <c r="G931" s="16"/>
      <c r="H931" s="16"/>
      <c r="I931" s="16"/>
      <c r="J931" s="16"/>
      <c r="K931" s="16"/>
      <c r="L931" s="16"/>
      <c r="M931" s="16"/>
      <c r="N931" s="16"/>
      <c r="O931" s="16"/>
      <c r="P931" s="16"/>
      <c r="Q931" s="16"/>
      <c r="R931" s="16"/>
      <c r="S931" s="16"/>
      <c r="T931" s="16"/>
      <c r="U931" s="16"/>
      <c r="V931" s="16"/>
      <c r="W931" s="16"/>
      <c r="X931" s="16"/>
      <c r="Y931" s="16"/>
    </row>
    <row r="932">
      <c r="A932" s="14" t="s">
        <v>5386</v>
      </c>
      <c r="B932" s="14" t="s">
        <v>7946</v>
      </c>
      <c r="C932" s="14" t="s">
        <v>11929</v>
      </c>
      <c r="D932" s="14" t="s">
        <v>925</v>
      </c>
      <c r="E932" s="14" t="s">
        <v>7942</v>
      </c>
      <c r="F932" s="14" t="s">
        <v>5388</v>
      </c>
      <c r="G932" s="16"/>
      <c r="H932" s="16"/>
      <c r="I932" s="16"/>
      <c r="J932" s="16"/>
      <c r="K932" s="16"/>
      <c r="L932" s="16"/>
      <c r="M932" s="16"/>
      <c r="N932" s="16"/>
      <c r="O932" s="16"/>
      <c r="P932" s="16"/>
      <c r="Q932" s="16"/>
      <c r="R932" s="16"/>
      <c r="S932" s="16"/>
      <c r="T932" s="16"/>
      <c r="U932" s="16"/>
      <c r="V932" s="16"/>
      <c r="W932" s="16"/>
      <c r="X932" s="16"/>
      <c r="Y932" s="16"/>
    </row>
    <row r="933">
      <c r="A933" s="14" t="s">
        <v>5392</v>
      </c>
      <c r="B933" s="14" t="s">
        <v>7948</v>
      </c>
      <c r="C933" s="14" t="s">
        <v>11932</v>
      </c>
      <c r="D933" s="14" t="s">
        <v>933</v>
      </c>
      <c r="E933" s="14" t="s">
        <v>7942</v>
      </c>
      <c r="F933" s="14" t="s">
        <v>5394</v>
      </c>
      <c r="G933" s="16"/>
      <c r="H933" s="16"/>
      <c r="I933" s="16"/>
      <c r="J933" s="16"/>
      <c r="K933" s="16"/>
      <c r="L933" s="16"/>
      <c r="M933" s="16"/>
      <c r="N933" s="16"/>
      <c r="O933" s="16"/>
      <c r="P933" s="16"/>
      <c r="Q933" s="16"/>
      <c r="R933" s="16"/>
      <c r="S933" s="16"/>
      <c r="T933" s="16"/>
      <c r="U933" s="16"/>
      <c r="V933" s="16"/>
      <c r="W933" s="16"/>
      <c r="X933" s="16"/>
      <c r="Y933" s="16"/>
    </row>
    <row r="934">
      <c r="A934" s="14" t="s">
        <v>5398</v>
      </c>
      <c r="B934" s="14" t="s">
        <v>7950</v>
      </c>
      <c r="C934" s="14" t="s">
        <v>11935</v>
      </c>
      <c r="D934" s="14" t="s">
        <v>945</v>
      </c>
      <c r="E934" s="14" t="s">
        <v>7951</v>
      </c>
      <c r="F934" s="14" t="s">
        <v>5400</v>
      </c>
      <c r="G934" s="16"/>
      <c r="H934" s="16"/>
      <c r="I934" s="16"/>
      <c r="J934" s="16"/>
      <c r="K934" s="16"/>
      <c r="L934" s="16"/>
      <c r="M934" s="16"/>
      <c r="N934" s="16"/>
      <c r="O934" s="16"/>
      <c r="P934" s="16"/>
      <c r="Q934" s="16"/>
      <c r="R934" s="16"/>
      <c r="S934" s="16"/>
      <c r="T934" s="16"/>
      <c r="U934" s="16"/>
      <c r="V934" s="16"/>
      <c r="W934" s="16"/>
      <c r="X934" s="16"/>
      <c r="Y934" s="16"/>
    </row>
    <row r="935">
      <c r="A935" s="14" t="s">
        <v>5404</v>
      </c>
      <c r="B935" s="14" t="s">
        <v>7953</v>
      </c>
      <c r="C935" s="14" t="s">
        <v>22656</v>
      </c>
      <c r="D935" s="14" t="s">
        <v>953</v>
      </c>
      <c r="E935" s="14" t="s">
        <v>7951</v>
      </c>
      <c r="F935" s="14" t="s">
        <v>5406</v>
      </c>
      <c r="G935" s="16"/>
      <c r="H935" s="16"/>
      <c r="I935" s="16"/>
      <c r="J935" s="16"/>
      <c r="K935" s="16"/>
      <c r="L935" s="16"/>
      <c r="M935" s="16"/>
      <c r="N935" s="16"/>
      <c r="O935" s="16"/>
      <c r="P935" s="16"/>
      <c r="Q935" s="16"/>
      <c r="R935" s="16"/>
      <c r="S935" s="16"/>
      <c r="T935" s="16"/>
      <c r="U935" s="16"/>
      <c r="V935" s="16"/>
      <c r="W935" s="16"/>
      <c r="X935" s="16"/>
      <c r="Y935" s="16"/>
    </row>
    <row r="936">
      <c r="A936" s="14" t="s">
        <v>5410</v>
      </c>
      <c r="B936" s="14" t="s">
        <v>7955</v>
      </c>
      <c r="C936" s="14" t="s">
        <v>11941</v>
      </c>
      <c r="D936" s="14" t="s">
        <v>961</v>
      </c>
      <c r="E936" s="14" t="s">
        <v>7951</v>
      </c>
      <c r="F936" s="14" t="s">
        <v>5412</v>
      </c>
      <c r="G936" s="16"/>
      <c r="H936" s="16"/>
      <c r="I936" s="16"/>
      <c r="J936" s="16"/>
      <c r="K936" s="16"/>
      <c r="L936" s="16"/>
      <c r="M936" s="16"/>
      <c r="N936" s="16"/>
      <c r="O936" s="16"/>
      <c r="P936" s="16"/>
      <c r="Q936" s="16"/>
      <c r="R936" s="16"/>
      <c r="S936" s="16"/>
      <c r="T936" s="16"/>
      <c r="U936" s="16"/>
      <c r="V936" s="16"/>
      <c r="W936" s="16"/>
      <c r="X936" s="16"/>
      <c r="Y936" s="16"/>
    </row>
    <row r="937">
      <c r="A937" s="14" t="s">
        <v>5416</v>
      </c>
      <c r="B937" s="14" t="s">
        <v>7957</v>
      </c>
      <c r="C937" s="14" t="s">
        <v>11944</v>
      </c>
      <c r="D937" s="14" t="s">
        <v>969</v>
      </c>
      <c r="E937" s="14" t="s">
        <v>7958</v>
      </c>
      <c r="F937" s="14" t="s">
        <v>5418</v>
      </c>
      <c r="G937" s="16"/>
      <c r="H937" s="16"/>
      <c r="I937" s="16"/>
      <c r="J937" s="16"/>
      <c r="K937" s="16"/>
      <c r="L937" s="16"/>
      <c r="M937" s="16"/>
      <c r="N937" s="16"/>
      <c r="O937" s="16"/>
      <c r="P937" s="16"/>
      <c r="Q937" s="16"/>
      <c r="R937" s="16"/>
      <c r="S937" s="16"/>
      <c r="T937" s="16"/>
      <c r="U937" s="16"/>
      <c r="V937" s="16"/>
      <c r="W937" s="16"/>
      <c r="X937" s="16"/>
      <c r="Y937" s="16"/>
    </row>
    <row r="938">
      <c r="A938" s="14" t="s">
        <v>5422</v>
      </c>
      <c r="B938" s="14" t="s">
        <v>7960</v>
      </c>
      <c r="C938" s="14" t="s">
        <v>11947</v>
      </c>
      <c r="D938" s="14" t="s">
        <v>977</v>
      </c>
      <c r="E938" s="14" t="s">
        <v>7958</v>
      </c>
      <c r="F938" s="14" t="s">
        <v>5424</v>
      </c>
      <c r="G938" s="16"/>
      <c r="H938" s="16"/>
      <c r="I938" s="16"/>
      <c r="J938" s="16"/>
      <c r="K938" s="16"/>
      <c r="L938" s="16"/>
      <c r="M938" s="16"/>
      <c r="N938" s="16"/>
      <c r="O938" s="16"/>
      <c r="P938" s="16"/>
      <c r="Q938" s="16"/>
      <c r="R938" s="16"/>
      <c r="S938" s="16"/>
      <c r="T938" s="16"/>
      <c r="U938" s="16"/>
      <c r="V938" s="16"/>
      <c r="W938" s="16"/>
      <c r="X938" s="16"/>
      <c r="Y938" s="16"/>
    </row>
    <row r="939">
      <c r="A939" s="14" t="s">
        <v>5428</v>
      </c>
      <c r="B939" s="14" t="s">
        <v>7962</v>
      </c>
      <c r="C939" s="14" t="s">
        <v>11950</v>
      </c>
      <c r="D939" s="14" t="s">
        <v>986</v>
      </c>
      <c r="E939" s="14" t="s">
        <v>7958</v>
      </c>
      <c r="F939" s="14" t="s">
        <v>5430</v>
      </c>
      <c r="G939" s="16"/>
      <c r="H939" s="16"/>
      <c r="I939" s="16"/>
      <c r="J939" s="16"/>
      <c r="K939" s="16"/>
      <c r="L939" s="16"/>
      <c r="M939" s="16"/>
      <c r="N939" s="16"/>
      <c r="O939" s="16"/>
      <c r="P939" s="16"/>
      <c r="Q939" s="16"/>
      <c r="R939" s="16"/>
      <c r="S939" s="16"/>
      <c r="T939" s="16"/>
      <c r="U939" s="16"/>
      <c r="V939" s="16"/>
      <c r="W939" s="16"/>
      <c r="X939" s="16"/>
      <c r="Y939" s="16"/>
    </row>
    <row r="940">
      <c r="A940" s="14" t="s">
        <v>5434</v>
      </c>
      <c r="B940" s="14" t="s">
        <v>7964</v>
      </c>
      <c r="C940" s="14" t="s">
        <v>11953</v>
      </c>
      <c r="D940" s="14" t="s">
        <v>994</v>
      </c>
      <c r="E940" s="14" t="s">
        <v>7965</v>
      </c>
      <c r="F940" s="14" t="s">
        <v>5436</v>
      </c>
      <c r="G940" s="16"/>
      <c r="H940" s="16"/>
      <c r="I940" s="16"/>
      <c r="J940" s="16"/>
      <c r="K940" s="16"/>
      <c r="L940" s="16"/>
      <c r="M940" s="16"/>
      <c r="N940" s="16"/>
      <c r="O940" s="16"/>
      <c r="P940" s="16"/>
      <c r="Q940" s="16"/>
      <c r="R940" s="16"/>
      <c r="S940" s="16"/>
      <c r="T940" s="16"/>
      <c r="U940" s="16"/>
      <c r="V940" s="16"/>
      <c r="W940" s="16"/>
      <c r="X940" s="16"/>
      <c r="Y940" s="16"/>
    </row>
    <row r="941">
      <c r="A941" s="14" t="s">
        <v>5440</v>
      </c>
      <c r="B941" s="14" t="s">
        <v>7967</v>
      </c>
      <c r="C941" s="14" t="s">
        <v>11956</v>
      </c>
      <c r="D941" s="14" t="s">
        <v>1002</v>
      </c>
      <c r="E941" s="14" t="s">
        <v>7965</v>
      </c>
      <c r="F941" s="14" t="s">
        <v>5442</v>
      </c>
      <c r="G941" s="16"/>
      <c r="H941" s="16"/>
      <c r="I941" s="16"/>
      <c r="J941" s="16"/>
      <c r="K941" s="16"/>
      <c r="L941" s="16"/>
      <c r="M941" s="16"/>
      <c r="N941" s="16"/>
      <c r="O941" s="16"/>
      <c r="P941" s="16"/>
      <c r="Q941" s="16"/>
      <c r="R941" s="16"/>
      <c r="S941" s="16"/>
      <c r="T941" s="16"/>
      <c r="U941" s="16"/>
      <c r="V941" s="16"/>
      <c r="W941" s="16"/>
      <c r="X941" s="16"/>
      <c r="Y941" s="16"/>
    </row>
    <row r="942">
      <c r="A942" s="14" t="s">
        <v>5446</v>
      </c>
      <c r="B942" s="14" t="s">
        <v>7969</v>
      </c>
      <c r="C942" s="14" t="s">
        <v>22657</v>
      </c>
      <c r="D942" s="14" t="s">
        <v>1010</v>
      </c>
      <c r="E942" s="14" t="s">
        <v>7970</v>
      </c>
      <c r="F942" s="14" t="s">
        <v>5448</v>
      </c>
      <c r="G942" s="16"/>
      <c r="H942" s="16"/>
      <c r="I942" s="16"/>
      <c r="J942" s="16"/>
      <c r="K942" s="16"/>
      <c r="L942" s="16"/>
      <c r="M942" s="16"/>
      <c r="N942" s="16"/>
      <c r="O942" s="16"/>
      <c r="P942" s="16"/>
      <c r="Q942" s="16"/>
      <c r="R942" s="16"/>
      <c r="S942" s="16"/>
      <c r="T942" s="16"/>
      <c r="U942" s="16"/>
      <c r="V942" s="16"/>
      <c r="W942" s="16"/>
      <c r="X942" s="16"/>
      <c r="Y942" s="16"/>
    </row>
    <row r="943">
      <c r="A943" s="14" t="s">
        <v>5452</v>
      </c>
      <c r="B943" s="14" t="s">
        <v>7972</v>
      </c>
      <c r="C943" s="14" t="s">
        <v>11962</v>
      </c>
      <c r="D943" s="14" t="s">
        <v>1036</v>
      </c>
      <c r="E943" s="14" t="s">
        <v>7970</v>
      </c>
      <c r="F943" s="14" t="s">
        <v>5454</v>
      </c>
      <c r="G943" s="16"/>
      <c r="H943" s="16"/>
      <c r="I943" s="16"/>
      <c r="J943" s="16"/>
      <c r="K943" s="16"/>
      <c r="L943" s="16"/>
      <c r="M943" s="16"/>
      <c r="N943" s="16"/>
      <c r="O943" s="16"/>
      <c r="P943" s="16"/>
      <c r="Q943" s="16"/>
      <c r="R943" s="16"/>
      <c r="S943" s="16"/>
      <c r="T943" s="16"/>
      <c r="U943" s="16"/>
      <c r="V943" s="16"/>
      <c r="W943" s="16"/>
      <c r="X943" s="16"/>
      <c r="Y943" s="16"/>
    </row>
    <row r="944">
      <c r="A944" s="14" t="s">
        <v>5458</v>
      </c>
      <c r="B944" s="14" t="s">
        <v>7974</v>
      </c>
      <c r="C944" s="14" t="s">
        <v>11965</v>
      </c>
      <c r="D944" s="14" t="s">
        <v>1028</v>
      </c>
      <c r="E944" s="14" t="s">
        <v>7970</v>
      </c>
      <c r="F944" s="14" t="s">
        <v>5460</v>
      </c>
      <c r="G944" s="16"/>
      <c r="H944" s="16"/>
      <c r="I944" s="16"/>
      <c r="J944" s="16"/>
      <c r="K944" s="16"/>
      <c r="L944" s="16"/>
      <c r="M944" s="16"/>
      <c r="N944" s="16"/>
      <c r="O944" s="16"/>
      <c r="P944" s="16"/>
      <c r="Q944" s="16"/>
      <c r="R944" s="16"/>
      <c r="S944" s="16"/>
      <c r="T944" s="16"/>
      <c r="U944" s="16"/>
      <c r="V944" s="16"/>
      <c r="W944" s="16"/>
      <c r="X944" s="16"/>
      <c r="Y944" s="16"/>
    </row>
    <row r="945">
      <c r="A945" s="14" t="s">
        <v>5464</v>
      </c>
      <c r="B945" s="14" t="s">
        <v>7976</v>
      </c>
      <c r="C945" s="14" t="s">
        <v>11968</v>
      </c>
      <c r="D945" s="14" t="s">
        <v>1044</v>
      </c>
      <c r="E945" s="14" t="s">
        <v>7970</v>
      </c>
      <c r="F945" s="14" t="s">
        <v>5466</v>
      </c>
      <c r="G945" s="16"/>
      <c r="H945" s="16"/>
      <c r="I945" s="16"/>
      <c r="J945" s="16"/>
      <c r="K945" s="16"/>
      <c r="L945" s="16"/>
      <c r="M945" s="16"/>
      <c r="N945" s="16"/>
      <c r="O945" s="16"/>
      <c r="P945" s="16"/>
      <c r="Q945" s="16"/>
      <c r="R945" s="16"/>
      <c r="S945" s="16"/>
      <c r="T945" s="16"/>
      <c r="U945" s="16"/>
      <c r="V945" s="16"/>
      <c r="W945" s="16"/>
      <c r="X945" s="16"/>
      <c r="Y945" s="16"/>
    </row>
    <row r="946">
      <c r="A946" s="14" t="s">
        <v>5470</v>
      </c>
      <c r="B946" s="14" t="s">
        <v>7978</v>
      </c>
      <c r="C946" s="14" t="s">
        <v>11971</v>
      </c>
      <c r="D946" s="14" t="s">
        <v>1057</v>
      </c>
      <c r="E946" s="14" t="s">
        <v>7979</v>
      </c>
      <c r="F946" s="14" t="s">
        <v>5472</v>
      </c>
      <c r="G946" s="16"/>
      <c r="H946" s="16"/>
      <c r="I946" s="16"/>
      <c r="J946" s="16"/>
      <c r="K946" s="16"/>
      <c r="L946" s="16"/>
      <c r="M946" s="16"/>
      <c r="N946" s="16"/>
      <c r="O946" s="16"/>
      <c r="P946" s="16"/>
      <c r="Q946" s="16"/>
      <c r="R946" s="16"/>
      <c r="S946" s="16"/>
      <c r="T946" s="16"/>
      <c r="U946" s="16"/>
      <c r="V946" s="16"/>
      <c r="W946" s="16"/>
      <c r="X946" s="16"/>
      <c r="Y946" s="16"/>
    </row>
    <row r="947">
      <c r="A947" s="14" t="s">
        <v>5476</v>
      </c>
      <c r="B947" s="14" t="s">
        <v>7981</v>
      </c>
      <c r="C947" s="14" t="s">
        <v>11974</v>
      </c>
      <c r="D947" s="14" t="s">
        <v>1065</v>
      </c>
      <c r="E947" s="14" t="s">
        <v>7979</v>
      </c>
      <c r="F947" s="14" t="s">
        <v>5478</v>
      </c>
      <c r="G947" s="16"/>
      <c r="H947" s="16"/>
      <c r="I947" s="16"/>
      <c r="J947" s="16"/>
      <c r="K947" s="16"/>
      <c r="L947" s="16"/>
      <c r="M947" s="16"/>
      <c r="N947" s="16"/>
      <c r="O947" s="16"/>
      <c r="P947" s="16"/>
      <c r="Q947" s="16"/>
      <c r="R947" s="16"/>
      <c r="S947" s="16"/>
      <c r="T947" s="16"/>
      <c r="U947" s="16"/>
      <c r="V947" s="16"/>
      <c r="W947" s="16"/>
      <c r="X947" s="16"/>
      <c r="Y947" s="16"/>
    </row>
    <row r="948">
      <c r="A948" s="14" t="s">
        <v>5482</v>
      </c>
      <c r="B948" s="14" t="s">
        <v>7983</v>
      </c>
      <c r="C948" s="14" t="s">
        <v>11978</v>
      </c>
      <c r="D948" s="14" t="s">
        <v>1073</v>
      </c>
      <c r="E948" s="14" t="s">
        <v>7979</v>
      </c>
      <c r="F948" s="14" t="s">
        <v>5484</v>
      </c>
      <c r="G948" s="16"/>
      <c r="H948" s="16"/>
      <c r="I948" s="16"/>
      <c r="J948" s="16"/>
      <c r="K948" s="16"/>
      <c r="L948" s="16"/>
      <c r="M948" s="16"/>
      <c r="N948" s="16"/>
      <c r="O948" s="16"/>
      <c r="P948" s="16"/>
      <c r="Q948" s="16"/>
      <c r="R948" s="16"/>
      <c r="S948" s="16"/>
      <c r="T948" s="16"/>
      <c r="U948" s="16"/>
      <c r="V948" s="16"/>
      <c r="W948" s="16"/>
      <c r="X948" s="16"/>
      <c r="Y948" s="16"/>
    </row>
    <row r="949">
      <c r="A949" s="14" t="s">
        <v>5488</v>
      </c>
      <c r="B949" s="14" t="s">
        <v>7985</v>
      </c>
      <c r="C949" s="14" t="s">
        <v>11981</v>
      </c>
      <c r="D949" s="14" t="s">
        <v>1082</v>
      </c>
      <c r="E949" s="14" t="s">
        <v>7979</v>
      </c>
      <c r="F949" s="14" t="s">
        <v>5490</v>
      </c>
      <c r="G949" s="16"/>
      <c r="H949" s="16"/>
      <c r="I949" s="16"/>
      <c r="J949" s="16"/>
      <c r="K949" s="16"/>
      <c r="L949" s="16"/>
      <c r="M949" s="16"/>
      <c r="N949" s="16"/>
      <c r="O949" s="16"/>
      <c r="P949" s="16"/>
      <c r="Q949" s="16"/>
      <c r="R949" s="16"/>
      <c r="S949" s="16"/>
      <c r="T949" s="16"/>
      <c r="U949" s="16"/>
      <c r="V949" s="16"/>
      <c r="W949" s="16"/>
      <c r="X949" s="16"/>
      <c r="Y949" s="16"/>
    </row>
    <row r="950">
      <c r="A950" s="14" t="s">
        <v>5494</v>
      </c>
      <c r="B950" s="14" t="s">
        <v>7988</v>
      </c>
      <c r="C950" s="14" t="s">
        <v>11984</v>
      </c>
      <c r="D950" s="14" t="s">
        <v>136</v>
      </c>
      <c r="E950" s="14" t="s">
        <v>7979</v>
      </c>
      <c r="F950" s="14" t="s">
        <v>5496</v>
      </c>
      <c r="G950" s="16"/>
      <c r="H950" s="16"/>
      <c r="I950" s="16"/>
      <c r="J950" s="16"/>
      <c r="K950" s="16"/>
      <c r="L950" s="16"/>
      <c r="M950" s="16"/>
      <c r="N950" s="16"/>
      <c r="O950" s="16"/>
      <c r="P950" s="16"/>
      <c r="Q950" s="16"/>
      <c r="R950" s="16"/>
      <c r="S950" s="16"/>
      <c r="T950" s="16"/>
      <c r="U950" s="16"/>
      <c r="V950" s="16"/>
      <c r="W950" s="16"/>
      <c r="X950" s="16"/>
      <c r="Y950" s="16"/>
    </row>
    <row r="951">
      <c r="A951" s="14" t="s">
        <v>5500</v>
      </c>
      <c r="B951" s="14" t="s">
        <v>7990</v>
      </c>
      <c r="C951" s="14" t="s">
        <v>11987</v>
      </c>
      <c r="D951" s="14" t="s">
        <v>1099</v>
      </c>
      <c r="E951" s="14" t="s">
        <v>7979</v>
      </c>
      <c r="F951" s="14" t="s">
        <v>5502</v>
      </c>
      <c r="G951" s="16"/>
      <c r="H951" s="16"/>
      <c r="I951" s="16"/>
      <c r="J951" s="16"/>
      <c r="K951" s="16"/>
      <c r="L951" s="16"/>
      <c r="M951" s="16"/>
      <c r="N951" s="16"/>
      <c r="O951" s="16"/>
      <c r="P951" s="16"/>
      <c r="Q951" s="16"/>
      <c r="R951" s="16"/>
      <c r="S951" s="16"/>
      <c r="T951" s="16"/>
      <c r="U951" s="16"/>
      <c r="V951" s="16"/>
      <c r="W951" s="16"/>
      <c r="X951" s="16"/>
      <c r="Y951" s="16"/>
    </row>
    <row r="952">
      <c r="A952" s="14" t="s">
        <v>5506</v>
      </c>
      <c r="B952" s="14" t="s">
        <v>7992</v>
      </c>
      <c r="C952" s="14" t="s">
        <v>11990</v>
      </c>
      <c r="D952" s="14" t="s">
        <v>1113</v>
      </c>
      <c r="E952" s="14" t="s">
        <v>7979</v>
      </c>
      <c r="F952" s="14" t="s">
        <v>5508</v>
      </c>
      <c r="G952" s="16"/>
      <c r="H952" s="16"/>
      <c r="I952" s="16"/>
      <c r="J952" s="16"/>
      <c r="K952" s="16"/>
      <c r="L952" s="16"/>
      <c r="M952" s="16"/>
      <c r="N952" s="16"/>
      <c r="O952" s="16"/>
      <c r="P952" s="16"/>
      <c r="Q952" s="16"/>
      <c r="R952" s="16"/>
      <c r="S952" s="16"/>
      <c r="T952" s="16"/>
      <c r="U952" s="16"/>
      <c r="V952" s="16"/>
      <c r="W952" s="16"/>
      <c r="X952" s="16"/>
      <c r="Y952" s="16"/>
    </row>
    <row r="953">
      <c r="A953" s="14" t="s">
        <v>5512</v>
      </c>
      <c r="B953" s="14" t="s">
        <v>7994</v>
      </c>
      <c r="C953" s="14" t="s">
        <v>11993</v>
      </c>
      <c r="D953" s="14" t="s">
        <v>1123</v>
      </c>
      <c r="E953" s="14" t="s">
        <v>7995</v>
      </c>
      <c r="F953" s="14" t="s">
        <v>5514</v>
      </c>
      <c r="G953" s="16"/>
      <c r="H953" s="16"/>
      <c r="I953" s="16"/>
      <c r="J953" s="16"/>
      <c r="K953" s="16"/>
      <c r="L953" s="16"/>
      <c r="M953" s="16"/>
      <c r="N953" s="16"/>
      <c r="O953" s="16"/>
      <c r="P953" s="16"/>
      <c r="Q953" s="16"/>
      <c r="R953" s="16"/>
      <c r="S953" s="16"/>
      <c r="T953" s="16"/>
      <c r="U953" s="16"/>
      <c r="V953" s="16"/>
      <c r="W953" s="16"/>
      <c r="X953" s="16"/>
      <c r="Y953" s="16"/>
    </row>
    <row r="954">
      <c r="A954" s="14" t="s">
        <v>5518</v>
      </c>
      <c r="B954" s="14" t="s">
        <v>7997</v>
      </c>
      <c r="C954" s="14" t="s">
        <v>11996</v>
      </c>
      <c r="D954" s="14" t="s">
        <v>1131</v>
      </c>
      <c r="E954" s="14" t="s">
        <v>7995</v>
      </c>
      <c r="F954" s="14" t="s">
        <v>5520</v>
      </c>
      <c r="G954" s="16"/>
      <c r="H954" s="16"/>
      <c r="I954" s="16"/>
      <c r="J954" s="16"/>
      <c r="K954" s="16"/>
      <c r="L954" s="16"/>
      <c r="M954" s="16"/>
      <c r="N954" s="16"/>
      <c r="O954" s="16"/>
      <c r="P954" s="16"/>
      <c r="Q954" s="16"/>
      <c r="R954" s="16"/>
      <c r="S954" s="16"/>
      <c r="T954" s="16"/>
      <c r="U954" s="16"/>
      <c r="V954" s="16"/>
      <c r="W954" s="16"/>
      <c r="X954" s="16"/>
      <c r="Y954" s="16"/>
    </row>
    <row r="955">
      <c r="A955" s="14" t="s">
        <v>5524</v>
      </c>
      <c r="B955" s="14" t="s">
        <v>7999</v>
      </c>
      <c r="C955" s="14" t="s">
        <v>11999</v>
      </c>
      <c r="D955" s="14" t="s">
        <v>1139</v>
      </c>
      <c r="E955" s="14" t="s">
        <v>7995</v>
      </c>
      <c r="F955" s="14" t="s">
        <v>5526</v>
      </c>
      <c r="G955" s="16"/>
      <c r="H955" s="16"/>
      <c r="I955" s="16"/>
      <c r="J955" s="16"/>
      <c r="K955" s="16"/>
      <c r="L955" s="16"/>
      <c r="M955" s="16"/>
      <c r="N955" s="16"/>
      <c r="O955" s="16"/>
      <c r="P955" s="16"/>
      <c r="Q955" s="16"/>
      <c r="R955" s="16"/>
      <c r="S955" s="16"/>
      <c r="T955" s="16"/>
      <c r="U955" s="16"/>
      <c r="V955" s="16"/>
      <c r="W955" s="16"/>
      <c r="X955" s="16"/>
      <c r="Y955" s="16"/>
    </row>
    <row r="956">
      <c r="A956" s="14" t="s">
        <v>5530</v>
      </c>
      <c r="B956" s="14" t="s">
        <v>8001</v>
      </c>
      <c r="C956" s="14" t="s">
        <v>12002</v>
      </c>
      <c r="D956" s="14" t="s">
        <v>1161</v>
      </c>
      <c r="E956" s="14" t="s">
        <v>7995</v>
      </c>
      <c r="F956" s="14" t="s">
        <v>5532</v>
      </c>
      <c r="G956" s="16"/>
      <c r="H956" s="16"/>
      <c r="I956" s="16"/>
      <c r="J956" s="16"/>
      <c r="K956" s="16"/>
      <c r="L956" s="16"/>
      <c r="M956" s="16"/>
      <c r="N956" s="16"/>
      <c r="O956" s="16"/>
      <c r="P956" s="16"/>
      <c r="Q956" s="16"/>
      <c r="R956" s="16"/>
      <c r="S956" s="16"/>
      <c r="T956" s="16"/>
      <c r="U956" s="16"/>
      <c r="V956" s="16"/>
      <c r="W956" s="16"/>
      <c r="X956" s="16"/>
      <c r="Y956" s="16"/>
    </row>
    <row r="957">
      <c r="A957" s="14" t="s">
        <v>5536</v>
      </c>
      <c r="B957" s="14" t="s">
        <v>8003</v>
      </c>
      <c r="C957" s="14" t="s">
        <v>12005</v>
      </c>
      <c r="D957" s="14" t="s">
        <v>1171</v>
      </c>
      <c r="E957" s="14" t="s">
        <v>7995</v>
      </c>
      <c r="F957" s="14" t="s">
        <v>5538</v>
      </c>
      <c r="G957" s="16"/>
      <c r="H957" s="16"/>
      <c r="I957" s="16"/>
      <c r="J957" s="16"/>
      <c r="K957" s="16"/>
      <c r="L957" s="16"/>
      <c r="M957" s="16"/>
      <c r="N957" s="16"/>
      <c r="O957" s="16"/>
      <c r="P957" s="16"/>
      <c r="Q957" s="16"/>
      <c r="R957" s="16"/>
      <c r="S957" s="16"/>
      <c r="T957" s="16"/>
      <c r="U957" s="16"/>
      <c r="V957" s="16"/>
      <c r="W957" s="16"/>
      <c r="X957" s="16"/>
      <c r="Y957" s="16"/>
    </row>
    <row r="958">
      <c r="A958" s="14" t="s">
        <v>5542</v>
      </c>
      <c r="B958" s="14" t="s">
        <v>8005</v>
      </c>
      <c r="C958" s="14" t="s">
        <v>12008</v>
      </c>
      <c r="D958" s="14" t="s">
        <v>1181</v>
      </c>
      <c r="E958" s="14" t="s">
        <v>7995</v>
      </c>
      <c r="F958" s="14" t="s">
        <v>5544</v>
      </c>
      <c r="G958" s="16"/>
      <c r="H958" s="16"/>
      <c r="I958" s="16"/>
      <c r="J958" s="16"/>
      <c r="K958" s="16"/>
      <c r="L958" s="16"/>
      <c r="M958" s="16"/>
      <c r="N958" s="16"/>
      <c r="O958" s="16"/>
      <c r="P958" s="16"/>
      <c r="Q958" s="16"/>
      <c r="R958" s="16"/>
      <c r="S958" s="16"/>
      <c r="T958" s="16"/>
      <c r="U958" s="16"/>
      <c r="V958" s="16"/>
      <c r="W958" s="16"/>
      <c r="X958" s="16"/>
      <c r="Y958" s="16"/>
    </row>
    <row r="959">
      <c r="A959" s="14" t="s">
        <v>5547</v>
      </c>
      <c r="B959" s="14" t="s">
        <v>8007</v>
      </c>
      <c r="C959" s="14" t="s">
        <v>12011</v>
      </c>
      <c r="D959" s="14" t="s">
        <v>1190</v>
      </c>
      <c r="E959" s="14" t="s">
        <v>7995</v>
      </c>
      <c r="F959" s="14" t="s">
        <v>5549</v>
      </c>
      <c r="G959" s="16"/>
      <c r="H959" s="16"/>
      <c r="I959" s="16"/>
      <c r="J959" s="16"/>
      <c r="K959" s="16"/>
      <c r="L959" s="16"/>
      <c r="M959" s="16"/>
      <c r="N959" s="16"/>
      <c r="O959" s="16"/>
      <c r="P959" s="16"/>
      <c r="Q959" s="16"/>
      <c r="R959" s="16"/>
      <c r="S959" s="16"/>
      <c r="T959" s="16"/>
      <c r="U959" s="16"/>
      <c r="V959" s="16"/>
      <c r="W959" s="16"/>
      <c r="X959" s="16"/>
      <c r="Y959" s="16"/>
    </row>
    <row r="960">
      <c r="A960" s="14" t="s">
        <v>5553</v>
      </c>
      <c r="B960" s="14" t="s">
        <v>8009</v>
      </c>
      <c r="C960" s="14" t="s">
        <v>12014</v>
      </c>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4" t="s">
        <v>5559</v>
      </c>
      <c r="B961" s="14" t="s">
        <v>8011</v>
      </c>
      <c r="C961" s="14" t="s">
        <v>12017</v>
      </c>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4" t="s">
        <v>5565</v>
      </c>
      <c r="B962" s="14" t="s">
        <v>8014</v>
      </c>
      <c r="C962" s="14" t="s">
        <v>12020</v>
      </c>
      <c r="D962" s="14" t="s">
        <v>1212</v>
      </c>
      <c r="E962" s="14" t="s">
        <v>8012</v>
      </c>
      <c r="F962" s="14" t="s">
        <v>5567</v>
      </c>
      <c r="G962" s="16"/>
      <c r="H962" s="16"/>
      <c r="I962" s="16"/>
      <c r="J962" s="16"/>
      <c r="K962" s="16"/>
      <c r="L962" s="16"/>
      <c r="M962" s="16"/>
      <c r="N962" s="16"/>
      <c r="O962" s="16"/>
      <c r="P962" s="16"/>
      <c r="Q962" s="16"/>
      <c r="R962" s="16"/>
      <c r="S962" s="16"/>
      <c r="T962" s="16"/>
      <c r="U962" s="16"/>
      <c r="V962" s="16"/>
      <c r="W962" s="16"/>
      <c r="X962" s="16"/>
      <c r="Y962" s="16"/>
    </row>
    <row r="963">
      <c r="A963" s="14" t="s">
        <v>5571</v>
      </c>
      <c r="B963" s="14" t="s">
        <v>8016</v>
      </c>
      <c r="C963" s="14" t="s">
        <v>12023</v>
      </c>
      <c r="D963" s="14" t="s">
        <v>1220</v>
      </c>
      <c r="E963" s="14" t="s">
        <v>8012</v>
      </c>
      <c r="F963" s="14" t="s">
        <v>5573</v>
      </c>
      <c r="G963" s="16"/>
      <c r="H963" s="16"/>
      <c r="I963" s="16"/>
      <c r="J963" s="16"/>
      <c r="K963" s="16"/>
      <c r="L963" s="16"/>
      <c r="M963" s="16"/>
      <c r="N963" s="16"/>
      <c r="O963" s="16"/>
      <c r="P963" s="16"/>
      <c r="Q963" s="16"/>
      <c r="R963" s="16"/>
      <c r="S963" s="16"/>
      <c r="T963" s="16"/>
      <c r="U963" s="16"/>
      <c r="V963" s="16"/>
      <c r="W963" s="16"/>
      <c r="X963" s="16"/>
      <c r="Y963" s="16"/>
    </row>
    <row r="964">
      <c r="A964" s="14" t="s">
        <v>5577</v>
      </c>
      <c r="B964" s="14" t="s">
        <v>8018</v>
      </c>
      <c r="C964" s="14" t="s">
        <v>12026</v>
      </c>
      <c r="D964" s="14" t="s">
        <v>1228</v>
      </c>
      <c r="E964" s="14" t="s">
        <v>8012</v>
      </c>
      <c r="F964" s="14" t="s">
        <v>5579</v>
      </c>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18371</v>
      </c>
      <c r="B1" s="15">
        <v>1.0</v>
      </c>
      <c r="C1" s="15">
        <v>1.0</v>
      </c>
      <c r="D1" s="15" t="s">
        <v>18372</v>
      </c>
    </row>
    <row r="2">
      <c r="A2" s="15" t="s">
        <v>18373</v>
      </c>
      <c r="B2" s="15">
        <v>1.0</v>
      </c>
      <c r="C2" s="15">
        <v>2.0</v>
      </c>
      <c r="D2" s="15" t="s">
        <v>27</v>
      </c>
    </row>
    <row r="3">
      <c r="A3" s="15" t="s">
        <v>18374</v>
      </c>
      <c r="B3" s="15">
        <v>1.0</v>
      </c>
      <c r="C3" s="15">
        <v>3.0</v>
      </c>
      <c r="D3" s="15" t="s">
        <v>35</v>
      </c>
    </row>
    <row r="4">
      <c r="A4" s="15" t="s">
        <v>18375</v>
      </c>
      <c r="B4" s="15">
        <v>1.0</v>
      </c>
      <c r="C4" s="15">
        <v>4.0</v>
      </c>
      <c r="D4" s="15" t="s">
        <v>18376</v>
      </c>
    </row>
    <row r="5">
      <c r="A5" s="15" t="s">
        <v>18377</v>
      </c>
      <c r="B5" s="15">
        <v>1.0</v>
      </c>
      <c r="C5" s="15">
        <v>5.0</v>
      </c>
      <c r="D5" s="15" t="s">
        <v>18378</v>
      </c>
    </row>
    <row r="6">
      <c r="A6" s="15" t="s">
        <v>18379</v>
      </c>
      <c r="B6" s="15">
        <v>1.0</v>
      </c>
      <c r="C6" s="15">
        <v>6.0</v>
      </c>
      <c r="D6" s="15" t="s">
        <v>54</v>
      </c>
    </row>
    <row r="7">
      <c r="A7" s="15" t="s">
        <v>18380</v>
      </c>
      <c r="B7" s="15">
        <v>1.0</v>
      </c>
      <c r="C7" s="15">
        <v>7.0</v>
      </c>
      <c r="D7" s="15" t="s">
        <v>62</v>
      </c>
    </row>
    <row r="8">
      <c r="A8" s="15" t="s">
        <v>18381</v>
      </c>
      <c r="B8" s="15">
        <v>1.0</v>
      </c>
      <c r="C8" s="15">
        <v>8.0</v>
      </c>
      <c r="D8" s="15" t="s">
        <v>18382</v>
      </c>
    </row>
    <row r="9">
      <c r="A9" s="15" t="s">
        <v>18383</v>
      </c>
      <c r="B9" s="15">
        <v>1.0</v>
      </c>
      <c r="C9" s="15">
        <v>9.0</v>
      </c>
      <c r="D9" s="15" t="s">
        <v>78</v>
      </c>
    </row>
    <row r="10">
      <c r="A10" s="15" t="s">
        <v>18384</v>
      </c>
      <c r="B10" s="15">
        <v>1.0</v>
      </c>
      <c r="C10" s="15">
        <v>10.0</v>
      </c>
      <c r="D10" s="15" t="s">
        <v>86</v>
      </c>
    </row>
    <row r="11">
      <c r="A11" s="15" t="s">
        <v>18385</v>
      </c>
      <c r="B11" s="15">
        <v>1.0</v>
      </c>
      <c r="C11" s="15">
        <v>11.0</v>
      </c>
      <c r="D11" s="15" t="s">
        <v>94</v>
      </c>
    </row>
    <row r="12">
      <c r="A12" s="15" t="s">
        <v>18386</v>
      </c>
      <c r="B12" s="15">
        <v>1.0</v>
      </c>
      <c r="C12" s="15">
        <v>12.0</v>
      </c>
      <c r="D12" s="15" t="s">
        <v>102</v>
      </c>
    </row>
    <row r="13">
      <c r="A13" s="15" t="s">
        <v>18387</v>
      </c>
      <c r="B13" s="15">
        <v>1.0</v>
      </c>
      <c r="C13" s="15">
        <v>13.0</v>
      </c>
      <c r="D13" s="15" t="s">
        <v>110</v>
      </c>
    </row>
    <row r="14">
      <c r="A14" s="15" t="s">
        <v>18388</v>
      </c>
      <c r="B14" s="15">
        <v>1.0</v>
      </c>
      <c r="C14" s="15">
        <v>14.0</v>
      </c>
      <c r="D14" s="15" t="s">
        <v>18389</v>
      </c>
    </row>
    <row r="15">
      <c r="A15" s="15" t="s">
        <v>18390</v>
      </c>
      <c r="B15" s="15">
        <v>1.0</v>
      </c>
      <c r="C15" s="15">
        <v>15.0</v>
      </c>
      <c r="D15" s="15" t="s">
        <v>126</v>
      </c>
    </row>
    <row r="16">
      <c r="A16" s="15" t="s">
        <v>18391</v>
      </c>
      <c r="B16" s="15">
        <v>1.0</v>
      </c>
      <c r="C16" s="15">
        <v>16.0</v>
      </c>
      <c r="D16" s="15" t="s">
        <v>135</v>
      </c>
    </row>
    <row r="17">
      <c r="A17" s="15" t="s">
        <v>18392</v>
      </c>
      <c r="B17" s="15">
        <v>1.0</v>
      </c>
      <c r="C17" s="15">
        <v>17.0</v>
      </c>
      <c r="D17" s="15" t="s">
        <v>144</v>
      </c>
    </row>
    <row r="18">
      <c r="A18" s="15" t="s">
        <v>18393</v>
      </c>
      <c r="B18" s="15">
        <v>1.0</v>
      </c>
      <c r="C18" s="15">
        <v>18.0</v>
      </c>
      <c r="D18" s="15" t="s">
        <v>18394</v>
      </c>
    </row>
    <row r="19">
      <c r="A19" s="15" t="s">
        <v>18395</v>
      </c>
      <c r="B19" s="15">
        <v>1.0</v>
      </c>
      <c r="C19" s="15">
        <v>19.0</v>
      </c>
      <c r="D19" s="15" t="s">
        <v>160</v>
      </c>
    </row>
    <row r="20">
      <c r="A20" s="15" t="s">
        <v>18396</v>
      </c>
      <c r="B20" s="15">
        <v>1.0</v>
      </c>
      <c r="C20" s="15">
        <v>20.0</v>
      </c>
      <c r="D20" s="15" t="s">
        <v>168</v>
      </c>
    </row>
    <row r="21">
      <c r="A21" s="15" t="s">
        <v>18397</v>
      </c>
      <c r="B21" s="15">
        <v>1.0</v>
      </c>
      <c r="C21" s="15">
        <v>21.0</v>
      </c>
      <c r="D21" s="15" t="s">
        <v>176</v>
      </c>
    </row>
    <row r="22">
      <c r="A22" s="15" t="s">
        <v>18398</v>
      </c>
      <c r="B22" s="15">
        <v>1.0</v>
      </c>
      <c r="C22" s="15">
        <v>22.0</v>
      </c>
      <c r="D22" s="15" t="s">
        <v>12124</v>
      </c>
    </row>
    <row r="23">
      <c r="A23" s="15" t="s">
        <v>18399</v>
      </c>
      <c r="B23" s="15">
        <v>1.0</v>
      </c>
      <c r="C23" s="15">
        <v>23.0</v>
      </c>
      <c r="D23" s="15" t="s">
        <v>192</v>
      </c>
    </row>
    <row r="24">
      <c r="A24" s="15" t="s">
        <v>18400</v>
      </c>
      <c r="B24" s="15">
        <v>1.0</v>
      </c>
      <c r="C24" s="15">
        <v>24.0</v>
      </c>
      <c r="D24" s="15" t="s">
        <v>200</v>
      </c>
    </row>
    <row r="25">
      <c r="A25" s="15" t="s">
        <v>18401</v>
      </c>
      <c r="B25" s="15">
        <v>1.0</v>
      </c>
      <c r="C25" s="15">
        <v>25.0</v>
      </c>
      <c r="D25" s="15" t="s">
        <v>208</v>
      </c>
    </row>
    <row r="26">
      <c r="A26" s="15" t="s">
        <v>18402</v>
      </c>
      <c r="B26" s="15">
        <v>1.0</v>
      </c>
      <c r="C26" s="15">
        <v>26.0</v>
      </c>
      <c r="D26" s="15" t="s">
        <v>217</v>
      </c>
    </row>
    <row r="27">
      <c r="A27" s="15" t="s">
        <v>18403</v>
      </c>
      <c r="B27" s="15">
        <v>1.0</v>
      </c>
      <c r="C27" s="15">
        <v>27.0</v>
      </c>
      <c r="D27" s="15" t="s">
        <v>225</v>
      </c>
    </row>
    <row r="28">
      <c r="A28" s="15" t="s">
        <v>18404</v>
      </c>
      <c r="B28" s="15">
        <v>1.0</v>
      </c>
      <c r="C28" s="15">
        <v>28.0</v>
      </c>
      <c r="D28" s="15" t="s">
        <v>18405</v>
      </c>
    </row>
    <row r="29">
      <c r="A29" s="15" t="s">
        <v>18406</v>
      </c>
      <c r="B29" s="15">
        <v>1.0</v>
      </c>
      <c r="C29" s="15">
        <v>29.0</v>
      </c>
      <c r="D29" s="15" t="s">
        <v>18407</v>
      </c>
    </row>
    <row r="30">
      <c r="A30" s="15" t="s">
        <v>18408</v>
      </c>
      <c r="B30" s="15">
        <v>1.0</v>
      </c>
      <c r="C30" s="15">
        <v>30.0</v>
      </c>
      <c r="D30" s="15" t="s">
        <v>12153</v>
      </c>
    </row>
    <row r="31">
      <c r="A31" s="15" t="s">
        <v>18409</v>
      </c>
      <c r="B31" s="15">
        <v>1.0</v>
      </c>
      <c r="C31" s="15">
        <v>31.0</v>
      </c>
      <c r="D31" s="15" t="s">
        <v>277</v>
      </c>
    </row>
    <row r="32">
      <c r="A32" s="15" t="s">
        <v>18410</v>
      </c>
      <c r="B32" s="15">
        <v>1.0</v>
      </c>
      <c r="C32" s="15">
        <v>32.0</v>
      </c>
      <c r="D32" s="15" t="s">
        <v>18411</v>
      </c>
    </row>
    <row r="33">
      <c r="A33" s="15" t="s">
        <v>18412</v>
      </c>
      <c r="B33" s="15">
        <v>1.0</v>
      </c>
      <c r="C33" s="15">
        <v>33.0</v>
      </c>
      <c r="D33" s="15" t="s">
        <v>18413</v>
      </c>
    </row>
    <row r="34">
      <c r="A34" s="15" t="s">
        <v>18414</v>
      </c>
      <c r="B34" s="15">
        <v>1.0</v>
      </c>
      <c r="C34" s="15">
        <v>34.0</v>
      </c>
      <c r="D34" s="15" t="s">
        <v>18415</v>
      </c>
    </row>
    <row r="35">
      <c r="A35" s="15" t="s">
        <v>18416</v>
      </c>
      <c r="B35" s="15">
        <v>1.0</v>
      </c>
      <c r="C35" s="15">
        <v>35.0</v>
      </c>
      <c r="D35" s="15" t="s">
        <v>18417</v>
      </c>
    </row>
    <row r="36">
      <c r="A36" s="15" t="s">
        <v>18418</v>
      </c>
      <c r="B36" s="15">
        <v>1.0</v>
      </c>
      <c r="C36" s="15">
        <v>36.0</v>
      </c>
      <c r="D36" s="15" t="s">
        <v>18419</v>
      </c>
    </row>
    <row r="37">
      <c r="A37" s="15" t="s">
        <v>18420</v>
      </c>
      <c r="B37" s="15">
        <v>1.0</v>
      </c>
      <c r="C37" s="15">
        <v>37.0</v>
      </c>
      <c r="D37" s="15" t="s">
        <v>18421</v>
      </c>
    </row>
    <row r="38">
      <c r="A38" s="15" t="s">
        <v>18422</v>
      </c>
      <c r="B38" s="15">
        <v>1.0</v>
      </c>
      <c r="C38" s="15">
        <v>38.0</v>
      </c>
      <c r="D38" s="15" t="s">
        <v>18423</v>
      </c>
    </row>
    <row r="39">
      <c r="A39" s="15" t="s">
        <v>18424</v>
      </c>
      <c r="B39" s="15">
        <v>1.0</v>
      </c>
      <c r="C39" s="15">
        <v>39.0</v>
      </c>
      <c r="D39" s="15" t="s">
        <v>18425</v>
      </c>
    </row>
    <row r="40">
      <c r="A40" s="15" t="s">
        <v>18426</v>
      </c>
      <c r="B40" s="15">
        <v>1.0</v>
      </c>
      <c r="C40" s="15">
        <v>40.0</v>
      </c>
      <c r="D40" s="15" t="s">
        <v>18427</v>
      </c>
    </row>
    <row r="41">
      <c r="A41" s="15" t="s">
        <v>18428</v>
      </c>
      <c r="B41" s="15">
        <v>1.0</v>
      </c>
      <c r="C41" s="15">
        <v>41.0</v>
      </c>
      <c r="D41" s="15" t="s">
        <v>18429</v>
      </c>
    </row>
    <row r="42">
      <c r="A42" s="15" t="s">
        <v>18430</v>
      </c>
      <c r="B42" s="15">
        <v>1.0</v>
      </c>
      <c r="C42" s="15">
        <v>42.0</v>
      </c>
      <c r="D42" s="15" t="s">
        <v>18431</v>
      </c>
    </row>
    <row r="43">
      <c r="A43" s="15" t="s">
        <v>18432</v>
      </c>
      <c r="B43" s="15">
        <v>1.0</v>
      </c>
      <c r="C43" s="15">
        <v>43.0</v>
      </c>
      <c r="D43" s="15" t="s">
        <v>374</v>
      </c>
    </row>
    <row r="44">
      <c r="A44" s="15" t="s">
        <v>18433</v>
      </c>
      <c r="B44" s="15">
        <v>1.0</v>
      </c>
      <c r="C44" s="15">
        <v>44.0</v>
      </c>
      <c r="D44" s="15" t="s">
        <v>382</v>
      </c>
    </row>
    <row r="45">
      <c r="A45" s="15" t="s">
        <v>18434</v>
      </c>
      <c r="B45" s="15">
        <v>1.0</v>
      </c>
      <c r="C45" s="15">
        <v>45.0</v>
      </c>
      <c r="D45" s="15" t="s">
        <v>390</v>
      </c>
    </row>
    <row r="46">
      <c r="A46" s="15" t="s">
        <v>18435</v>
      </c>
      <c r="B46" s="15">
        <v>1.0</v>
      </c>
      <c r="C46" s="15">
        <v>46.0</v>
      </c>
      <c r="D46" s="15" t="s">
        <v>399</v>
      </c>
    </row>
    <row r="47">
      <c r="A47" s="15" t="s">
        <v>18436</v>
      </c>
      <c r="B47" s="15">
        <v>1.0</v>
      </c>
      <c r="C47" s="15">
        <v>47.0</v>
      </c>
      <c r="D47" s="15" t="s">
        <v>407</v>
      </c>
    </row>
    <row r="48">
      <c r="A48" s="15" t="s">
        <v>18437</v>
      </c>
      <c r="B48" s="15">
        <v>1.0</v>
      </c>
      <c r="C48" s="15">
        <v>48.0</v>
      </c>
      <c r="D48" s="15" t="s">
        <v>415</v>
      </c>
    </row>
    <row r="49">
      <c r="A49" s="15" t="s">
        <v>18438</v>
      </c>
      <c r="B49" s="15">
        <v>1.0</v>
      </c>
      <c r="C49" s="15">
        <v>49.0</v>
      </c>
      <c r="D49" s="15" t="s">
        <v>423</v>
      </c>
    </row>
    <row r="50">
      <c r="A50" s="15" t="s">
        <v>18439</v>
      </c>
      <c r="B50" s="15">
        <v>1.0</v>
      </c>
      <c r="C50" s="15">
        <v>50.0</v>
      </c>
      <c r="D50" s="15" t="s">
        <v>431</v>
      </c>
    </row>
    <row r="51">
      <c r="A51" s="15" t="s">
        <v>18440</v>
      </c>
      <c r="B51" s="15">
        <v>1.0</v>
      </c>
      <c r="C51" s="15">
        <v>51.0</v>
      </c>
      <c r="D51" s="15" t="s">
        <v>439</v>
      </c>
    </row>
    <row r="52">
      <c r="A52" s="15" t="s">
        <v>18441</v>
      </c>
      <c r="B52" s="15">
        <v>1.0</v>
      </c>
      <c r="C52" s="15">
        <v>52.0</v>
      </c>
      <c r="D52" s="15" t="s">
        <v>447</v>
      </c>
    </row>
    <row r="53">
      <c r="A53" s="15" t="s">
        <v>18442</v>
      </c>
      <c r="B53" s="15">
        <v>1.0</v>
      </c>
      <c r="C53" s="15">
        <v>53.0</v>
      </c>
      <c r="D53" s="15" t="s">
        <v>18443</v>
      </c>
    </row>
    <row r="54">
      <c r="A54" s="15" t="s">
        <v>18444</v>
      </c>
      <c r="B54" s="15">
        <v>1.0</v>
      </c>
      <c r="C54" s="15">
        <v>54.0</v>
      </c>
      <c r="D54" s="15" t="s">
        <v>18445</v>
      </c>
    </row>
    <row r="55">
      <c r="A55" s="15" t="s">
        <v>18446</v>
      </c>
      <c r="B55" s="15">
        <v>1.0</v>
      </c>
      <c r="C55" s="15">
        <v>55.0</v>
      </c>
      <c r="D55" s="15" t="s">
        <v>18447</v>
      </c>
    </row>
    <row r="56">
      <c r="A56" s="15" t="s">
        <v>18448</v>
      </c>
      <c r="B56" s="15">
        <v>1.0</v>
      </c>
      <c r="C56" s="15">
        <v>56.0</v>
      </c>
      <c r="D56" s="15" t="s">
        <v>18449</v>
      </c>
    </row>
    <row r="57">
      <c r="A57" s="15" t="s">
        <v>18450</v>
      </c>
      <c r="B57" s="15">
        <v>1.0</v>
      </c>
      <c r="C57" s="15">
        <v>57.0</v>
      </c>
      <c r="D57" s="15" t="s">
        <v>18451</v>
      </c>
    </row>
    <row r="58">
      <c r="A58" s="15" t="s">
        <v>18452</v>
      </c>
      <c r="B58" s="15">
        <v>1.0</v>
      </c>
      <c r="C58" s="15">
        <v>58.0</v>
      </c>
      <c r="D58" s="15" t="s">
        <v>496</v>
      </c>
    </row>
    <row r="59">
      <c r="A59" s="15" t="s">
        <v>18453</v>
      </c>
      <c r="B59" s="15">
        <v>1.0</v>
      </c>
      <c r="C59" s="15">
        <v>59.0</v>
      </c>
      <c r="D59" s="15" t="s">
        <v>18454</v>
      </c>
    </row>
    <row r="60">
      <c r="A60" s="15" t="s">
        <v>18455</v>
      </c>
      <c r="B60" s="15">
        <v>1.0</v>
      </c>
      <c r="C60" s="15">
        <v>60.0</v>
      </c>
      <c r="D60" s="15" t="s">
        <v>534</v>
      </c>
    </row>
    <row r="61">
      <c r="A61" s="15" t="s">
        <v>18456</v>
      </c>
      <c r="B61" s="15">
        <v>1.0</v>
      </c>
      <c r="C61" s="15">
        <v>61.0</v>
      </c>
      <c r="D61" s="15" t="s">
        <v>18457</v>
      </c>
    </row>
    <row r="62">
      <c r="A62" s="15" t="s">
        <v>18458</v>
      </c>
      <c r="B62" s="15">
        <v>1.0</v>
      </c>
      <c r="C62" s="15">
        <v>62.0</v>
      </c>
      <c r="D62" s="15" t="s">
        <v>18459</v>
      </c>
    </row>
    <row r="63">
      <c r="A63" s="15" t="s">
        <v>18460</v>
      </c>
      <c r="B63" s="15">
        <v>1.0</v>
      </c>
      <c r="C63" s="15">
        <v>63.0</v>
      </c>
      <c r="D63" s="15" t="s">
        <v>559</v>
      </c>
    </row>
    <row r="64">
      <c r="A64" s="15" t="s">
        <v>18461</v>
      </c>
      <c r="B64" s="15">
        <v>1.0</v>
      </c>
      <c r="C64" s="15">
        <v>64.0</v>
      </c>
      <c r="D64" s="15" t="s">
        <v>576</v>
      </c>
    </row>
    <row r="65">
      <c r="A65" s="15" t="s">
        <v>18462</v>
      </c>
      <c r="B65" s="15">
        <v>1.0</v>
      </c>
      <c r="C65" s="15">
        <v>65.0</v>
      </c>
      <c r="D65" s="15" t="s">
        <v>18463</v>
      </c>
    </row>
    <row r="66">
      <c r="A66" s="15" t="s">
        <v>18464</v>
      </c>
      <c r="B66" s="15">
        <v>1.0</v>
      </c>
      <c r="C66" s="15">
        <v>66.0</v>
      </c>
      <c r="D66" s="15" t="s">
        <v>586</v>
      </c>
    </row>
    <row r="67">
      <c r="A67" s="15" t="s">
        <v>18465</v>
      </c>
      <c r="B67" s="15">
        <v>1.0</v>
      </c>
      <c r="C67" s="15">
        <v>67.0</v>
      </c>
      <c r="D67" s="15" t="s">
        <v>594</v>
      </c>
    </row>
    <row r="68">
      <c r="A68" s="15" t="s">
        <v>18466</v>
      </c>
      <c r="B68" s="15">
        <v>1.0</v>
      </c>
      <c r="C68" s="15">
        <v>68.0</v>
      </c>
      <c r="D68" s="15" t="s">
        <v>602</v>
      </c>
    </row>
    <row r="69">
      <c r="A69" s="15" t="s">
        <v>18467</v>
      </c>
      <c r="B69" s="15">
        <v>1.0</v>
      </c>
      <c r="C69" s="15">
        <v>69.0</v>
      </c>
      <c r="D69" s="15" t="s">
        <v>638</v>
      </c>
    </row>
    <row r="70">
      <c r="A70" s="15" t="s">
        <v>18468</v>
      </c>
      <c r="B70" s="15">
        <v>1.0</v>
      </c>
      <c r="C70" s="15">
        <v>70.0</v>
      </c>
      <c r="D70" s="15" t="s">
        <v>649</v>
      </c>
    </row>
    <row r="71">
      <c r="A71" s="15" t="s">
        <v>18469</v>
      </c>
      <c r="B71" s="15">
        <v>1.0</v>
      </c>
      <c r="C71" s="15">
        <v>71.0</v>
      </c>
      <c r="D71" s="15" t="s">
        <v>659</v>
      </c>
    </row>
    <row r="72">
      <c r="A72" s="15" t="s">
        <v>18470</v>
      </c>
      <c r="B72" s="15">
        <v>1.0</v>
      </c>
      <c r="C72" s="15">
        <v>72.0</v>
      </c>
      <c r="D72" s="15" t="s">
        <v>18471</v>
      </c>
    </row>
    <row r="73">
      <c r="A73" s="15" t="s">
        <v>18472</v>
      </c>
      <c r="B73" s="15">
        <v>1.0</v>
      </c>
      <c r="C73" s="15">
        <v>73.0</v>
      </c>
      <c r="D73" s="15" t="s">
        <v>18473</v>
      </c>
    </row>
    <row r="74">
      <c r="A74" s="15" t="s">
        <v>18474</v>
      </c>
      <c r="B74" s="15">
        <v>1.0</v>
      </c>
      <c r="C74" s="15">
        <v>74.0</v>
      </c>
      <c r="D74" s="15" t="s">
        <v>18475</v>
      </c>
    </row>
    <row r="75">
      <c r="A75" s="15" t="s">
        <v>18476</v>
      </c>
      <c r="B75" s="15">
        <v>1.0</v>
      </c>
      <c r="C75" s="15">
        <v>75.0</v>
      </c>
      <c r="D75" s="15" t="s">
        <v>12354</v>
      </c>
    </row>
    <row r="76">
      <c r="A76" s="15" t="s">
        <v>18477</v>
      </c>
      <c r="B76" s="15">
        <v>1.0</v>
      </c>
      <c r="C76" s="15">
        <v>76.0</v>
      </c>
      <c r="D76" s="15" t="s">
        <v>18478</v>
      </c>
    </row>
    <row r="77">
      <c r="A77" s="15" t="s">
        <v>18479</v>
      </c>
      <c r="B77" s="15">
        <v>1.0</v>
      </c>
      <c r="C77" s="15">
        <v>77.0</v>
      </c>
      <c r="D77" s="15" t="s">
        <v>18480</v>
      </c>
    </row>
    <row r="78">
      <c r="A78" s="15" t="s">
        <v>18481</v>
      </c>
      <c r="B78" s="15">
        <v>1.0</v>
      </c>
      <c r="C78" s="15">
        <v>78.0</v>
      </c>
      <c r="D78" s="15" t="s">
        <v>18482</v>
      </c>
    </row>
    <row r="79">
      <c r="A79" s="15" t="s">
        <v>18483</v>
      </c>
      <c r="B79" s="15">
        <v>1.0</v>
      </c>
      <c r="C79" s="15">
        <v>79.0</v>
      </c>
      <c r="D79" s="15" t="s">
        <v>18484</v>
      </c>
    </row>
    <row r="80">
      <c r="A80" s="15" t="s">
        <v>18485</v>
      </c>
      <c r="B80" s="15">
        <v>1.0</v>
      </c>
      <c r="C80" s="15">
        <v>80.0</v>
      </c>
      <c r="D80" s="15" t="s">
        <v>18486</v>
      </c>
    </row>
    <row r="81">
      <c r="A81" s="15" t="s">
        <v>18487</v>
      </c>
      <c r="B81" s="15">
        <v>1.0</v>
      </c>
      <c r="C81" s="15">
        <v>81.0</v>
      </c>
      <c r="D81" s="15" t="s">
        <v>18488</v>
      </c>
    </row>
    <row r="82">
      <c r="A82" s="15" t="s">
        <v>18489</v>
      </c>
      <c r="B82" s="15">
        <v>1.0</v>
      </c>
      <c r="C82" s="15">
        <v>82.0</v>
      </c>
      <c r="D82" s="15" t="s">
        <v>18490</v>
      </c>
    </row>
    <row r="83">
      <c r="A83" s="15" t="s">
        <v>18491</v>
      </c>
      <c r="B83" s="15">
        <v>1.0</v>
      </c>
      <c r="C83" s="15">
        <v>83.0</v>
      </c>
      <c r="D83" s="15" t="s">
        <v>12380</v>
      </c>
    </row>
    <row r="84">
      <c r="A84" s="15" t="s">
        <v>18492</v>
      </c>
      <c r="B84" s="15">
        <v>1.0</v>
      </c>
      <c r="C84" s="15">
        <v>84.0</v>
      </c>
      <c r="D84" s="15" t="s">
        <v>18493</v>
      </c>
    </row>
    <row r="85">
      <c r="A85" s="15" t="s">
        <v>18494</v>
      </c>
      <c r="B85" s="15">
        <v>1.0</v>
      </c>
      <c r="C85" s="15">
        <v>85.0</v>
      </c>
      <c r="D85" s="15" t="s">
        <v>18495</v>
      </c>
    </row>
    <row r="86">
      <c r="A86" s="15" t="s">
        <v>18496</v>
      </c>
      <c r="B86" s="15">
        <v>1.0</v>
      </c>
      <c r="C86" s="15">
        <v>86.0</v>
      </c>
      <c r="D86" s="15" t="s">
        <v>18497</v>
      </c>
    </row>
    <row r="87">
      <c r="A87" s="15" t="s">
        <v>18498</v>
      </c>
      <c r="B87" s="15">
        <v>1.0</v>
      </c>
      <c r="C87" s="15">
        <v>87.0</v>
      </c>
      <c r="D87" s="15" t="s">
        <v>18499</v>
      </c>
    </row>
    <row r="88">
      <c r="A88" s="15" t="s">
        <v>18500</v>
      </c>
      <c r="B88" s="15">
        <v>1.0</v>
      </c>
      <c r="C88" s="15">
        <v>88.0</v>
      </c>
      <c r="D88" s="15" t="s">
        <v>18501</v>
      </c>
    </row>
    <row r="89">
      <c r="A89" s="15" t="s">
        <v>18502</v>
      </c>
      <c r="B89" s="15">
        <v>1.0</v>
      </c>
      <c r="C89" s="15">
        <v>89.0</v>
      </c>
      <c r="D89" s="15" t="s">
        <v>12409</v>
      </c>
    </row>
    <row r="90">
      <c r="A90" s="15" t="s">
        <v>18503</v>
      </c>
      <c r="B90" s="15">
        <v>1.0</v>
      </c>
      <c r="C90" s="15">
        <v>90.0</v>
      </c>
      <c r="D90" s="15" t="s">
        <v>18504</v>
      </c>
    </row>
    <row r="91">
      <c r="A91" s="15" t="s">
        <v>18505</v>
      </c>
      <c r="B91" s="15">
        <v>1.0</v>
      </c>
      <c r="C91" s="15">
        <v>91.0</v>
      </c>
      <c r="D91" s="15" t="s">
        <v>12417</v>
      </c>
    </row>
    <row r="92">
      <c r="A92" s="15" t="s">
        <v>18506</v>
      </c>
      <c r="B92" s="15">
        <v>1.0</v>
      </c>
      <c r="C92" s="15">
        <v>92.0</v>
      </c>
      <c r="D92" s="15" t="s">
        <v>18507</v>
      </c>
    </row>
    <row r="93">
      <c r="A93" s="15" t="s">
        <v>18508</v>
      </c>
      <c r="B93" s="15">
        <v>1.0</v>
      </c>
      <c r="C93" s="15">
        <v>93.0</v>
      </c>
      <c r="D93" s="15" t="s">
        <v>18509</v>
      </c>
    </row>
    <row r="94">
      <c r="A94" s="15" t="s">
        <v>18510</v>
      </c>
      <c r="B94" s="15">
        <v>1.0</v>
      </c>
      <c r="C94" s="15">
        <v>94.0</v>
      </c>
      <c r="D94" s="15" t="s">
        <v>18511</v>
      </c>
    </row>
    <row r="95">
      <c r="A95" s="15" t="s">
        <v>18512</v>
      </c>
      <c r="B95" s="15">
        <v>1.0</v>
      </c>
      <c r="C95" s="15">
        <v>95.0</v>
      </c>
      <c r="D95" s="15" t="s">
        <v>18513</v>
      </c>
    </row>
    <row r="96">
      <c r="A96" s="15" t="s">
        <v>18514</v>
      </c>
      <c r="B96" s="15">
        <v>1.0</v>
      </c>
      <c r="C96" s="15">
        <v>96.0</v>
      </c>
      <c r="D96" s="15" t="s">
        <v>18515</v>
      </c>
    </row>
    <row r="97">
      <c r="A97" s="15" t="s">
        <v>18516</v>
      </c>
      <c r="B97" s="15">
        <v>1.0</v>
      </c>
      <c r="C97" s="15">
        <v>97.0</v>
      </c>
      <c r="D97" s="15" t="s">
        <v>18517</v>
      </c>
    </row>
    <row r="98">
      <c r="A98" s="15" t="s">
        <v>18518</v>
      </c>
      <c r="B98" s="15">
        <v>1.0</v>
      </c>
      <c r="C98" s="15">
        <v>98.0</v>
      </c>
      <c r="D98" s="15" t="s">
        <v>12447</v>
      </c>
    </row>
    <row r="99">
      <c r="A99" s="15" t="s">
        <v>18519</v>
      </c>
      <c r="B99" s="15">
        <v>1.0</v>
      </c>
      <c r="C99" s="15">
        <v>99.0</v>
      </c>
      <c r="D99" s="15" t="s">
        <v>18520</v>
      </c>
    </row>
    <row r="100">
      <c r="A100" s="15" t="s">
        <v>18521</v>
      </c>
      <c r="B100" s="15">
        <v>1.0</v>
      </c>
      <c r="C100" s="15">
        <v>100.0</v>
      </c>
      <c r="D100" s="15" t="s">
        <v>976</v>
      </c>
    </row>
    <row r="101">
      <c r="A101" s="15" t="s">
        <v>18522</v>
      </c>
      <c r="B101" s="15">
        <v>1.0</v>
      </c>
      <c r="C101" s="15">
        <v>101.0</v>
      </c>
      <c r="D101" s="15" t="s">
        <v>18523</v>
      </c>
    </row>
    <row r="102">
      <c r="A102" s="15" t="s">
        <v>18524</v>
      </c>
      <c r="B102" s="15">
        <v>1.0</v>
      </c>
      <c r="C102" s="15">
        <v>102.0</v>
      </c>
      <c r="D102" s="15" t="s">
        <v>18525</v>
      </c>
    </row>
    <row r="103">
      <c r="A103" s="15" t="s">
        <v>18526</v>
      </c>
      <c r="B103" s="15">
        <v>1.0</v>
      </c>
      <c r="C103" s="15">
        <v>103.0</v>
      </c>
      <c r="D103" s="15" t="s">
        <v>18527</v>
      </c>
    </row>
    <row r="104">
      <c r="A104" s="15" t="s">
        <v>18528</v>
      </c>
      <c r="B104" s="15">
        <v>1.0</v>
      </c>
      <c r="C104" s="15">
        <v>104.0</v>
      </c>
      <c r="D104" s="15" t="s">
        <v>18529</v>
      </c>
    </row>
    <row r="105">
      <c r="A105" s="15" t="s">
        <v>18530</v>
      </c>
      <c r="B105" s="15">
        <v>1.0</v>
      </c>
      <c r="C105" s="15">
        <v>105.0</v>
      </c>
      <c r="D105" s="15" t="s">
        <v>18531</v>
      </c>
    </row>
    <row r="106">
      <c r="A106" s="15" t="s">
        <v>18532</v>
      </c>
      <c r="B106" s="15">
        <v>1.0</v>
      </c>
      <c r="C106" s="15">
        <v>106.0</v>
      </c>
      <c r="D106" s="15" t="s">
        <v>12483</v>
      </c>
    </row>
    <row r="107">
      <c r="A107" s="15" t="s">
        <v>18533</v>
      </c>
      <c r="B107" s="15">
        <v>1.0</v>
      </c>
      <c r="C107" s="15">
        <v>107.0</v>
      </c>
      <c r="D107" s="15" t="s">
        <v>12489</v>
      </c>
    </row>
    <row r="108">
      <c r="A108" s="15" t="s">
        <v>18534</v>
      </c>
      <c r="B108" s="15">
        <v>1.0</v>
      </c>
      <c r="C108" s="15">
        <v>108.0</v>
      </c>
      <c r="D108" s="15" t="s">
        <v>18535</v>
      </c>
    </row>
    <row r="109">
      <c r="A109" s="15" t="s">
        <v>18536</v>
      </c>
      <c r="B109" s="15">
        <v>1.0</v>
      </c>
      <c r="C109" s="15">
        <v>109.0</v>
      </c>
      <c r="D109" s="15" t="s">
        <v>12497</v>
      </c>
    </row>
    <row r="110">
      <c r="A110" s="15" t="s">
        <v>18537</v>
      </c>
      <c r="B110" s="15">
        <v>1.0</v>
      </c>
      <c r="C110" s="15">
        <v>110.0</v>
      </c>
      <c r="D110" s="15" t="s">
        <v>18538</v>
      </c>
    </row>
    <row r="111">
      <c r="A111" s="15" t="s">
        <v>18539</v>
      </c>
      <c r="B111" s="15">
        <v>1.0</v>
      </c>
      <c r="C111" s="15">
        <v>111.0</v>
      </c>
      <c r="D111" s="15" t="s">
        <v>12505</v>
      </c>
    </row>
    <row r="112">
      <c r="A112" s="15" t="s">
        <v>18540</v>
      </c>
      <c r="B112" s="15">
        <v>1.0</v>
      </c>
      <c r="C112" s="15">
        <v>112.0</v>
      </c>
      <c r="D112" s="15" t="s">
        <v>18541</v>
      </c>
    </row>
    <row r="113">
      <c r="A113" s="15" t="s">
        <v>18542</v>
      </c>
      <c r="B113" s="15">
        <v>1.0</v>
      </c>
      <c r="C113" s="15">
        <v>113.0</v>
      </c>
      <c r="D113" s="15" t="s">
        <v>18543</v>
      </c>
    </row>
    <row r="114">
      <c r="A114" s="15" t="s">
        <v>18544</v>
      </c>
      <c r="B114" s="15">
        <v>1.0</v>
      </c>
      <c r="C114" s="15">
        <v>114.0</v>
      </c>
      <c r="D114" s="15" t="s">
        <v>18545</v>
      </c>
    </row>
    <row r="115">
      <c r="A115" s="15" t="s">
        <v>18546</v>
      </c>
      <c r="B115" s="15">
        <v>1.0</v>
      </c>
      <c r="C115" s="15">
        <v>115.0</v>
      </c>
      <c r="D115" s="15" t="s">
        <v>12521</v>
      </c>
    </row>
    <row r="116">
      <c r="A116" s="15" t="s">
        <v>18547</v>
      </c>
      <c r="B116" s="15">
        <v>1.0</v>
      </c>
      <c r="C116" s="15">
        <v>116.0</v>
      </c>
      <c r="D116" s="15" t="s">
        <v>12523</v>
      </c>
    </row>
    <row r="117">
      <c r="A117" s="15" t="s">
        <v>18548</v>
      </c>
      <c r="B117" s="15">
        <v>1.0</v>
      </c>
      <c r="C117" s="15">
        <v>117.0</v>
      </c>
      <c r="D117" s="15" t="s">
        <v>12533</v>
      </c>
    </row>
    <row r="118">
      <c r="A118" s="15" t="s">
        <v>18549</v>
      </c>
      <c r="B118" s="15">
        <v>1.0</v>
      </c>
      <c r="C118" s="15">
        <v>118.0</v>
      </c>
      <c r="D118" s="15" t="s">
        <v>18550</v>
      </c>
    </row>
    <row r="119">
      <c r="A119" s="15" t="s">
        <v>18551</v>
      </c>
      <c r="B119" s="15">
        <v>1.0</v>
      </c>
      <c r="C119" s="15">
        <v>119.0</v>
      </c>
      <c r="D119" s="15" t="s">
        <v>18552</v>
      </c>
    </row>
    <row r="120">
      <c r="A120" s="15" t="s">
        <v>18553</v>
      </c>
      <c r="B120" s="15">
        <v>1.0</v>
      </c>
      <c r="C120" s="15">
        <v>120.0</v>
      </c>
      <c r="D120" s="15" t="s">
        <v>12541</v>
      </c>
    </row>
    <row r="121">
      <c r="A121" s="15" t="s">
        <v>18554</v>
      </c>
      <c r="B121" s="15">
        <v>1.0</v>
      </c>
      <c r="C121" s="15">
        <v>121.0</v>
      </c>
      <c r="D121" s="15" t="s">
        <v>18555</v>
      </c>
    </row>
    <row r="122">
      <c r="A122" s="15" t="s">
        <v>18556</v>
      </c>
      <c r="B122" s="15">
        <v>1.0</v>
      </c>
      <c r="C122" s="15">
        <v>122.0</v>
      </c>
      <c r="D122" s="15" t="s">
        <v>18557</v>
      </c>
    </row>
    <row r="123">
      <c r="A123" s="15" t="s">
        <v>18558</v>
      </c>
      <c r="B123" s="15">
        <v>1.0</v>
      </c>
      <c r="C123" s="15">
        <v>123.0</v>
      </c>
      <c r="D123" s="15" t="s">
        <v>18559</v>
      </c>
    </row>
    <row r="124">
      <c r="A124" s="15" t="s">
        <v>18560</v>
      </c>
      <c r="B124" s="15">
        <v>1.0</v>
      </c>
      <c r="C124" s="15">
        <v>124.0</v>
      </c>
      <c r="D124" s="15" t="s">
        <v>18561</v>
      </c>
    </row>
    <row r="125">
      <c r="A125" s="15" t="s">
        <v>18562</v>
      </c>
      <c r="B125" s="15">
        <v>1.0</v>
      </c>
      <c r="C125" s="15">
        <v>125.0</v>
      </c>
      <c r="D125" s="15" t="s">
        <v>18563</v>
      </c>
    </row>
    <row r="126">
      <c r="A126" s="15" t="s">
        <v>18564</v>
      </c>
      <c r="B126" s="15">
        <v>1.0</v>
      </c>
      <c r="C126" s="15">
        <v>126.0</v>
      </c>
      <c r="D126" s="15" t="s">
        <v>18565</v>
      </c>
    </row>
    <row r="127">
      <c r="A127" s="15" t="s">
        <v>18566</v>
      </c>
      <c r="B127" s="15">
        <v>1.0</v>
      </c>
      <c r="C127" s="15">
        <v>127.0</v>
      </c>
      <c r="D127" s="15" t="s">
        <v>18567</v>
      </c>
    </row>
    <row r="128">
      <c r="A128" s="15" t="s">
        <v>18568</v>
      </c>
      <c r="B128" s="15">
        <v>1.0</v>
      </c>
      <c r="C128" s="15">
        <v>128.0</v>
      </c>
      <c r="D128" s="15" t="s">
        <v>12575</v>
      </c>
    </row>
    <row r="129">
      <c r="A129" s="15" t="s">
        <v>18569</v>
      </c>
      <c r="B129" s="15">
        <v>1.0</v>
      </c>
      <c r="C129" s="15">
        <v>129.0</v>
      </c>
      <c r="D129" s="15" t="s">
        <v>18570</v>
      </c>
    </row>
    <row r="130">
      <c r="A130" s="15" t="s">
        <v>18571</v>
      </c>
      <c r="B130" s="15">
        <v>2.0</v>
      </c>
      <c r="C130" s="15">
        <v>0.0</v>
      </c>
    </row>
    <row r="131">
      <c r="A131" s="15" t="s">
        <v>18572</v>
      </c>
      <c r="B131" s="15">
        <v>2.0</v>
      </c>
      <c r="C131" s="15">
        <v>1.0</v>
      </c>
      <c r="D131" s="15" t="s">
        <v>18573</v>
      </c>
    </row>
    <row r="132">
      <c r="A132" s="15" t="s">
        <v>18574</v>
      </c>
      <c r="B132" s="15">
        <v>2.0</v>
      </c>
      <c r="C132" s="15">
        <v>2.0</v>
      </c>
      <c r="D132" s="15" t="s">
        <v>12588</v>
      </c>
    </row>
    <row r="133">
      <c r="A133" s="15" t="s">
        <v>18575</v>
      </c>
      <c r="B133" s="15">
        <v>2.0</v>
      </c>
      <c r="C133" s="15">
        <v>3.0</v>
      </c>
      <c r="D133" s="15" t="s">
        <v>18576</v>
      </c>
    </row>
    <row r="134">
      <c r="A134" s="15" t="s">
        <v>18577</v>
      </c>
      <c r="B134" s="15">
        <v>2.0</v>
      </c>
      <c r="C134" s="15">
        <v>4.0</v>
      </c>
      <c r="D134" s="15" t="s">
        <v>18578</v>
      </c>
    </row>
    <row r="135">
      <c r="A135" s="15" t="s">
        <v>18579</v>
      </c>
      <c r="B135" s="15">
        <v>2.0</v>
      </c>
      <c r="C135" s="15">
        <v>5.0</v>
      </c>
      <c r="D135" s="15" t="s">
        <v>12597</v>
      </c>
    </row>
    <row r="136">
      <c r="A136" s="15" t="s">
        <v>18580</v>
      </c>
      <c r="B136" s="15">
        <v>2.0</v>
      </c>
      <c r="C136" s="15">
        <v>6.0</v>
      </c>
      <c r="D136" s="15" t="s">
        <v>12600</v>
      </c>
    </row>
    <row r="137">
      <c r="A137" s="15" t="s">
        <v>18581</v>
      </c>
      <c r="B137" s="15">
        <v>2.0</v>
      </c>
      <c r="C137" s="15">
        <v>7.0</v>
      </c>
      <c r="D137" s="15" t="s">
        <v>18582</v>
      </c>
    </row>
    <row r="138">
      <c r="A138" s="15" t="s">
        <v>18583</v>
      </c>
      <c r="B138" s="15">
        <v>2.0</v>
      </c>
      <c r="C138" s="15">
        <v>8.0</v>
      </c>
      <c r="D138" s="15" t="s">
        <v>12605</v>
      </c>
    </row>
    <row r="139">
      <c r="A139" s="15" t="s">
        <v>18584</v>
      </c>
      <c r="B139" s="15">
        <v>2.0</v>
      </c>
      <c r="C139" s="15">
        <v>9.0</v>
      </c>
      <c r="D139" s="15" t="s">
        <v>18585</v>
      </c>
    </row>
    <row r="140">
      <c r="A140" s="15" t="s">
        <v>18586</v>
      </c>
      <c r="B140" s="15">
        <v>2.0</v>
      </c>
      <c r="C140" s="15">
        <v>10.0</v>
      </c>
      <c r="D140" s="15" t="s">
        <v>18587</v>
      </c>
    </row>
    <row r="141">
      <c r="A141" s="15" t="s">
        <v>18588</v>
      </c>
      <c r="B141" s="15">
        <v>2.0</v>
      </c>
      <c r="C141" s="15">
        <v>11.0</v>
      </c>
      <c r="D141" s="15" t="s">
        <v>18589</v>
      </c>
    </row>
    <row r="142">
      <c r="A142" s="15" t="s">
        <v>18590</v>
      </c>
      <c r="B142" s="15">
        <v>2.0</v>
      </c>
      <c r="C142" s="15">
        <v>12.0</v>
      </c>
      <c r="D142" s="15" t="s">
        <v>18591</v>
      </c>
    </row>
    <row r="143">
      <c r="A143" s="15" t="s">
        <v>18592</v>
      </c>
      <c r="B143" s="15">
        <v>2.0</v>
      </c>
      <c r="C143" s="15">
        <v>13.0</v>
      </c>
      <c r="D143" s="15" t="s">
        <v>18593</v>
      </c>
    </row>
    <row r="144">
      <c r="A144" s="15" t="s">
        <v>18594</v>
      </c>
      <c r="B144" s="15">
        <v>2.0</v>
      </c>
      <c r="C144" s="15">
        <v>14.0</v>
      </c>
      <c r="D144" s="15" t="s">
        <v>18595</v>
      </c>
    </row>
    <row r="145">
      <c r="A145" s="15" t="s">
        <v>18596</v>
      </c>
      <c r="B145" s="15">
        <v>2.0</v>
      </c>
      <c r="C145" s="15">
        <v>15.0</v>
      </c>
      <c r="D145" s="15" t="s">
        <v>18597</v>
      </c>
    </row>
    <row r="146">
      <c r="A146" s="15" t="s">
        <v>18598</v>
      </c>
      <c r="B146" s="15">
        <v>2.0</v>
      </c>
      <c r="C146" s="15">
        <v>16.0</v>
      </c>
      <c r="D146" s="15" t="s">
        <v>18599</v>
      </c>
    </row>
    <row r="147">
      <c r="A147" s="15" t="s">
        <v>18600</v>
      </c>
      <c r="B147" s="15">
        <v>2.0</v>
      </c>
      <c r="C147" s="15">
        <v>17.0</v>
      </c>
      <c r="D147" s="15" t="s">
        <v>12631</v>
      </c>
    </row>
    <row r="148">
      <c r="A148" s="15" t="s">
        <v>18601</v>
      </c>
      <c r="B148" s="15">
        <v>2.0</v>
      </c>
      <c r="C148" s="15">
        <v>18.0</v>
      </c>
      <c r="D148" s="15" t="s">
        <v>18602</v>
      </c>
    </row>
    <row r="149">
      <c r="A149" s="15" t="s">
        <v>18603</v>
      </c>
      <c r="B149" s="15">
        <v>2.0</v>
      </c>
      <c r="C149" s="15">
        <v>19.0</v>
      </c>
      <c r="D149" s="15" t="s">
        <v>12636</v>
      </c>
    </row>
    <row r="150">
      <c r="A150" s="15" t="s">
        <v>18604</v>
      </c>
      <c r="B150" s="15">
        <v>2.0</v>
      </c>
      <c r="C150" s="15">
        <v>20.0</v>
      </c>
      <c r="D150" s="15" t="s">
        <v>18605</v>
      </c>
    </row>
    <row r="151">
      <c r="A151" s="15" t="s">
        <v>18606</v>
      </c>
      <c r="B151" s="15">
        <v>2.0</v>
      </c>
      <c r="C151" s="15">
        <v>21.0</v>
      </c>
      <c r="D151" s="15" t="s">
        <v>18607</v>
      </c>
    </row>
    <row r="152">
      <c r="A152" s="15" t="s">
        <v>18608</v>
      </c>
      <c r="B152" s="15">
        <v>2.0</v>
      </c>
      <c r="C152" s="15">
        <v>22.0</v>
      </c>
      <c r="D152" s="15" t="s">
        <v>18609</v>
      </c>
    </row>
    <row r="153">
      <c r="A153" s="15" t="s">
        <v>18610</v>
      </c>
      <c r="B153" s="15">
        <v>2.0</v>
      </c>
      <c r="C153" s="15">
        <v>23.0</v>
      </c>
      <c r="D153" s="15" t="s">
        <v>18611</v>
      </c>
    </row>
    <row r="154">
      <c r="A154" s="15" t="s">
        <v>18612</v>
      </c>
      <c r="B154" s="15">
        <v>2.0</v>
      </c>
      <c r="C154" s="15">
        <v>24.0</v>
      </c>
      <c r="D154" s="15" t="s">
        <v>18613</v>
      </c>
    </row>
    <row r="155">
      <c r="A155" s="15" t="s">
        <v>18614</v>
      </c>
      <c r="B155" s="15">
        <v>2.0</v>
      </c>
      <c r="C155" s="15">
        <v>25.0</v>
      </c>
      <c r="D155" s="15" t="s">
        <v>18615</v>
      </c>
    </row>
    <row r="156">
      <c r="A156" s="15" t="s">
        <v>18616</v>
      </c>
      <c r="B156" s="15">
        <v>2.0</v>
      </c>
      <c r="C156" s="15">
        <v>26.0</v>
      </c>
      <c r="D156" s="15" t="s">
        <v>18617</v>
      </c>
    </row>
    <row r="157">
      <c r="A157" s="15" t="s">
        <v>18618</v>
      </c>
      <c r="B157" s="15">
        <v>2.0</v>
      </c>
      <c r="C157" s="15">
        <v>27.0</v>
      </c>
      <c r="D157" s="15" t="s">
        <v>18619</v>
      </c>
    </row>
    <row r="158">
      <c r="A158" s="15" t="s">
        <v>18620</v>
      </c>
      <c r="B158" s="15">
        <v>2.0</v>
      </c>
      <c r="C158" s="15">
        <v>28.0</v>
      </c>
      <c r="D158" s="15" t="s">
        <v>18621</v>
      </c>
    </row>
    <row r="159">
      <c r="A159" s="15" t="s">
        <v>18622</v>
      </c>
      <c r="B159" s="15">
        <v>2.0</v>
      </c>
      <c r="C159" s="15">
        <v>29.0</v>
      </c>
      <c r="D159" s="15" t="s">
        <v>18623</v>
      </c>
    </row>
    <row r="160">
      <c r="A160" s="15" t="s">
        <v>18624</v>
      </c>
      <c r="B160" s="15">
        <v>2.0</v>
      </c>
      <c r="C160" s="15">
        <v>30.0</v>
      </c>
      <c r="D160" s="15" t="s">
        <v>12669</v>
      </c>
    </row>
    <row r="161">
      <c r="A161" s="15" t="s">
        <v>18625</v>
      </c>
      <c r="B161" s="15">
        <v>2.0</v>
      </c>
      <c r="C161" s="15">
        <v>31.0</v>
      </c>
      <c r="D161" s="15" t="s">
        <v>18626</v>
      </c>
    </row>
    <row r="162">
      <c r="A162" s="15" t="s">
        <v>18627</v>
      </c>
      <c r="B162" s="15">
        <v>2.0</v>
      </c>
      <c r="C162" s="15">
        <v>32.0</v>
      </c>
      <c r="D162" s="15" t="s">
        <v>18628</v>
      </c>
    </row>
    <row r="163">
      <c r="A163" s="15" t="s">
        <v>18629</v>
      </c>
      <c r="B163" s="15">
        <v>2.0</v>
      </c>
      <c r="C163" s="15">
        <v>33.0</v>
      </c>
      <c r="D163" s="15" t="s">
        <v>12677</v>
      </c>
    </row>
    <row r="164">
      <c r="A164" s="15" t="s">
        <v>18630</v>
      </c>
      <c r="B164" s="15">
        <v>2.0</v>
      </c>
      <c r="C164" s="15">
        <v>34.0</v>
      </c>
      <c r="D164" s="15" t="s">
        <v>18631</v>
      </c>
    </row>
    <row r="165">
      <c r="A165" s="15" t="s">
        <v>18632</v>
      </c>
      <c r="B165" s="15">
        <v>2.0</v>
      </c>
      <c r="C165" s="15">
        <v>35.0</v>
      </c>
      <c r="D165" s="15" t="s">
        <v>18633</v>
      </c>
    </row>
    <row r="166">
      <c r="A166" s="15" t="s">
        <v>18634</v>
      </c>
      <c r="B166" s="15">
        <v>2.0</v>
      </c>
      <c r="C166" s="15">
        <v>36.0</v>
      </c>
      <c r="D166" s="15" t="s">
        <v>18635</v>
      </c>
    </row>
    <row r="167">
      <c r="A167" s="15" t="s">
        <v>18636</v>
      </c>
      <c r="B167" s="15">
        <v>2.0</v>
      </c>
      <c r="C167" s="15">
        <v>37.0</v>
      </c>
      <c r="D167" s="15" t="s">
        <v>18637</v>
      </c>
    </row>
    <row r="168">
      <c r="A168" s="15" t="s">
        <v>18638</v>
      </c>
      <c r="B168" s="15">
        <v>2.0</v>
      </c>
      <c r="C168" s="15">
        <v>38.0</v>
      </c>
      <c r="D168" s="15" t="s">
        <v>18639</v>
      </c>
    </row>
    <row r="169">
      <c r="A169" s="15" t="s">
        <v>18640</v>
      </c>
      <c r="B169" s="15">
        <v>2.0</v>
      </c>
      <c r="C169" s="15">
        <v>39.0</v>
      </c>
      <c r="D169" s="15" t="s">
        <v>18641</v>
      </c>
    </row>
    <row r="170">
      <c r="A170" s="15" t="s">
        <v>18642</v>
      </c>
      <c r="B170" s="15">
        <v>2.0</v>
      </c>
      <c r="C170" s="15">
        <v>40.0</v>
      </c>
      <c r="D170" s="15" t="s">
        <v>12698</v>
      </c>
    </row>
    <row r="171">
      <c r="A171" s="15" t="s">
        <v>18643</v>
      </c>
      <c r="B171" s="15">
        <v>2.0</v>
      </c>
      <c r="C171" s="15">
        <v>41.0</v>
      </c>
      <c r="D171" s="15" t="s">
        <v>12701</v>
      </c>
    </row>
    <row r="172">
      <c r="A172" s="15" t="s">
        <v>18644</v>
      </c>
      <c r="B172" s="15">
        <v>2.0</v>
      </c>
      <c r="C172" s="15">
        <v>42.0</v>
      </c>
      <c r="D172" s="15" t="s">
        <v>12704</v>
      </c>
    </row>
    <row r="173">
      <c r="A173" s="15" t="s">
        <v>18645</v>
      </c>
      <c r="B173" s="15">
        <v>2.0</v>
      </c>
      <c r="C173" s="15">
        <v>43.0</v>
      </c>
      <c r="D173" s="15" t="s">
        <v>12707</v>
      </c>
    </row>
    <row r="174">
      <c r="A174" s="15" t="s">
        <v>18646</v>
      </c>
      <c r="B174" s="15">
        <v>2.0</v>
      </c>
      <c r="C174" s="15">
        <v>44.0</v>
      </c>
      <c r="D174" s="15" t="s">
        <v>18647</v>
      </c>
    </row>
    <row r="175">
      <c r="A175" s="15" t="s">
        <v>18648</v>
      </c>
      <c r="B175" s="15">
        <v>2.0</v>
      </c>
      <c r="C175" s="15">
        <v>45.0</v>
      </c>
      <c r="D175" s="15" t="s">
        <v>12711</v>
      </c>
    </row>
    <row r="176">
      <c r="A176" s="15" t="s">
        <v>18649</v>
      </c>
      <c r="B176" s="15">
        <v>2.0</v>
      </c>
      <c r="C176" s="15">
        <v>46.0</v>
      </c>
      <c r="D176" s="15" t="s">
        <v>12713</v>
      </c>
    </row>
    <row r="177">
      <c r="A177" s="15" t="s">
        <v>18650</v>
      </c>
      <c r="B177" s="15">
        <v>2.0</v>
      </c>
      <c r="C177" s="15">
        <v>47.0</v>
      </c>
      <c r="D177" s="15" t="s">
        <v>12715</v>
      </c>
    </row>
    <row r="178">
      <c r="A178" s="15" t="s">
        <v>18651</v>
      </c>
      <c r="B178" s="15">
        <v>2.0</v>
      </c>
      <c r="C178" s="15">
        <v>48.0</v>
      </c>
      <c r="D178" s="15" t="s">
        <v>12720</v>
      </c>
    </row>
    <row r="179">
      <c r="A179" s="15" t="s">
        <v>18652</v>
      </c>
      <c r="B179" s="15">
        <v>2.0</v>
      </c>
      <c r="C179" s="15">
        <v>49.0</v>
      </c>
      <c r="D179" s="15" t="s">
        <v>12723</v>
      </c>
    </row>
    <row r="180">
      <c r="A180" s="15" t="s">
        <v>18653</v>
      </c>
      <c r="B180" s="15">
        <v>2.0</v>
      </c>
      <c r="C180" s="15">
        <v>50.0</v>
      </c>
      <c r="D180" s="15" t="s">
        <v>12726</v>
      </c>
    </row>
    <row r="181">
      <c r="A181" s="15" t="s">
        <v>18654</v>
      </c>
      <c r="B181" s="15">
        <v>2.0</v>
      </c>
      <c r="C181" s="15">
        <v>51.0</v>
      </c>
      <c r="D181" s="15" t="s">
        <v>18655</v>
      </c>
    </row>
    <row r="182">
      <c r="A182" s="15" t="s">
        <v>18656</v>
      </c>
      <c r="B182" s="15">
        <v>2.0</v>
      </c>
      <c r="C182" s="15">
        <v>52.0</v>
      </c>
      <c r="D182" s="15" t="s">
        <v>18657</v>
      </c>
    </row>
    <row r="183">
      <c r="A183" s="15" t="s">
        <v>18658</v>
      </c>
      <c r="B183" s="15">
        <v>2.0</v>
      </c>
      <c r="C183" s="15">
        <v>53.0</v>
      </c>
      <c r="D183" s="15" t="s">
        <v>12735</v>
      </c>
    </row>
    <row r="184">
      <c r="A184" s="15" t="s">
        <v>18659</v>
      </c>
      <c r="B184" s="15">
        <v>2.0</v>
      </c>
      <c r="C184" s="15">
        <v>54.0</v>
      </c>
      <c r="D184" s="15" t="s">
        <v>12738</v>
      </c>
    </row>
    <row r="185">
      <c r="A185" s="15" t="s">
        <v>18660</v>
      </c>
      <c r="B185" s="15">
        <v>2.0</v>
      </c>
      <c r="C185" s="15">
        <v>55.0</v>
      </c>
      <c r="D185" s="15" t="s">
        <v>12717</v>
      </c>
    </row>
    <row r="186">
      <c r="A186" s="15" t="s">
        <v>18661</v>
      </c>
      <c r="B186" s="15">
        <v>2.0</v>
      </c>
      <c r="C186" s="15">
        <v>56.0</v>
      </c>
      <c r="D186" s="15" t="s">
        <v>12741</v>
      </c>
    </row>
    <row r="187">
      <c r="A187" s="15" t="s">
        <v>18662</v>
      </c>
      <c r="B187" s="15">
        <v>2.0</v>
      </c>
      <c r="C187" s="15">
        <v>57.0</v>
      </c>
      <c r="D187" s="15" t="s">
        <v>12744</v>
      </c>
    </row>
    <row r="188">
      <c r="A188" s="15" t="s">
        <v>18663</v>
      </c>
      <c r="B188" s="15">
        <v>2.0</v>
      </c>
      <c r="C188" s="15">
        <v>58.0</v>
      </c>
      <c r="D188" s="15" t="s">
        <v>18664</v>
      </c>
    </row>
    <row r="189">
      <c r="A189" s="15" t="s">
        <v>18665</v>
      </c>
      <c r="B189" s="15">
        <v>2.0</v>
      </c>
      <c r="C189" s="15">
        <v>59.0</v>
      </c>
      <c r="D189" s="15" t="s">
        <v>18666</v>
      </c>
    </row>
    <row r="190">
      <c r="A190" s="15" t="s">
        <v>18667</v>
      </c>
      <c r="B190" s="15">
        <v>2.0</v>
      </c>
      <c r="C190" s="15">
        <v>60.0</v>
      </c>
      <c r="D190" s="15" t="s">
        <v>18668</v>
      </c>
    </row>
    <row r="191">
      <c r="A191" s="15" t="s">
        <v>18669</v>
      </c>
      <c r="B191" s="15">
        <v>2.0</v>
      </c>
      <c r="C191" s="15">
        <v>61.0</v>
      </c>
      <c r="D191" s="15" t="s">
        <v>18670</v>
      </c>
    </row>
    <row r="192">
      <c r="A192" s="15" t="s">
        <v>18671</v>
      </c>
      <c r="B192" s="15">
        <v>2.0</v>
      </c>
      <c r="C192" s="15">
        <v>62.0</v>
      </c>
      <c r="D192" s="15" t="s">
        <v>18672</v>
      </c>
    </row>
    <row r="193">
      <c r="A193" s="15" t="s">
        <v>18673</v>
      </c>
      <c r="B193" s="15">
        <v>2.0</v>
      </c>
      <c r="C193" s="15">
        <v>63.0</v>
      </c>
      <c r="D193" s="15" t="s">
        <v>18674</v>
      </c>
    </row>
    <row r="194">
      <c r="A194" s="15" t="s">
        <v>18675</v>
      </c>
      <c r="B194" s="15">
        <v>2.0</v>
      </c>
      <c r="C194" s="15">
        <v>64.0</v>
      </c>
      <c r="D194" s="15" t="s">
        <v>18676</v>
      </c>
    </row>
    <row r="195">
      <c r="A195" s="15" t="s">
        <v>18677</v>
      </c>
      <c r="B195" s="15">
        <v>2.0</v>
      </c>
      <c r="C195" s="15">
        <v>65.0</v>
      </c>
      <c r="D195" s="15" t="s">
        <v>18678</v>
      </c>
    </row>
    <row r="196">
      <c r="A196" s="15" t="s">
        <v>18679</v>
      </c>
      <c r="B196" s="15">
        <v>2.0</v>
      </c>
      <c r="C196" s="15">
        <v>66.0</v>
      </c>
      <c r="D196" s="15" t="s">
        <v>18680</v>
      </c>
    </row>
    <row r="197">
      <c r="A197" s="15" t="s">
        <v>18681</v>
      </c>
      <c r="B197" s="15">
        <v>2.0</v>
      </c>
      <c r="C197" s="15">
        <v>67.0</v>
      </c>
      <c r="D197" s="15" t="s">
        <v>12772</v>
      </c>
    </row>
    <row r="198">
      <c r="A198" s="15" t="s">
        <v>18682</v>
      </c>
      <c r="B198" s="15">
        <v>2.0</v>
      </c>
      <c r="C198" s="15">
        <v>68.0</v>
      </c>
      <c r="D198" s="15" t="s">
        <v>12775</v>
      </c>
    </row>
    <row r="199">
      <c r="A199" s="15" t="s">
        <v>18683</v>
      </c>
      <c r="B199" s="15">
        <v>2.0</v>
      </c>
      <c r="C199" s="15">
        <v>69.0</v>
      </c>
      <c r="D199" s="15" t="s">
        <v>12778</v>
      </c>
    </row>
    <row r="200">
      <c r="A200" s="15" t="s">
        <v>18684</v>
      </c>
      <c r="B200" s="15">
        <v>2.0</v>
      </c>
      <c r="C200" s="15">
        <v>70.0</v>
      </c>
      <c r="D200" s="15" t="s">
        <v>18685</v>
      </c>
    </row>
    <row r="201">
      <c r="A201" s="15" t="s">
        <v>18686</v>
      </c>
      <c r="B201" s="15">
        <v>2.0</v>
      </c>
      <c r="C201" s="15">
        <v>71.0</v>
      </c>
      <c r="D201" s="15" t="s">
        <v>18687</v>
      </c>
    </row>
    <row r="202">
      <c r="A202" s="15" t="s">
        <v>18688</v>
      </c>
      <c r="B202" s="15">
        <v>2.0</v>
      </c>
      <c r="C202" s="15">
        <v>72.0</v>
      </c>
      <c r="D202" s="15" t="s">
        <v>18689</v>
      </c>
    </row>
    <row r="203">
      <c r="A203" s="15" t="s">
        <v>18690</v>
      </c>
      <c r="B203" s="15">
        <v>2.0</v>
      </c>
      <c r="C203" s="15">
        <v>73.0</v>
      </c>
      <c r="D203" s="15" t="s">
        <v>12791</v>
      </c>
    </row>
    <row r="204">
      <c r="A204" s="15" t="s">
        <v>18691</v>
      </c>
      <c r="B204" s="15">
        <v>2.0</v>
      </c>
      <c r="C204" s="15">
        <v>74.0</v>
      </c>
      <c r="D204" s="15" t="s">
        <v>12793</v>
      </c>
    </row>
    <row r="205">
      <c r="A205" s="15" t="s">
        <v>18692</v>
      </c>
      <c r="B205" s="15">
        <v>2.0</v>
      </c>
      <c r="C205" s="15">
        <v>75.0</v>
      </c>
      <c r="D205" s="15" t="s">
        <v>18693</v>
      </c>
    </row>
    <row r="206">
      <c r="A206" s="15" t="s">
        <v>18694</v>
      </c>
      <c r="B206" s="15">
        <v>2.0</v>
      </c>
      <c r="C206" s="15">
        <v>76.0</v>
      </c>
      <c r="D206" s="15" t="s">
        <v>18695</v>
      </c>
    </row>
    <row r="207">
      <c r="A207" s="15" t="s">
        <v>18696</v>
      </c>
      <c r="B207" s="15">
        <v>2.0</v>
      </c>
      <c r="C207" s="15">
        <v>77.0</v>
      </c>
      <c r="D207" s="15" t="s">
        <v>18697</v>
      </c>
    </row>
    <row r="208">
      <c r="A208" s="15" t="s">
        <v>18698</v>
      </c>
      <c r="B208" s="15">
        <v>2.0</v>
      </c>
      <c r="C208" s="15">
        <v>78.0</v>
      </c>
      <c r="D208" s="15" t="s">
        <v>18699</v>
      </c>
    </row>
    <row r="209">
      <c r="A209" s="15" t="s">
        <v>18700</v>
      </c>
      <c r="B209" s="15">
        <v>2.0</v>
      </c>
      <c r="C209" s="15">
        <v>79.0</v>
      </c>
      <c r="D209" s="15" t="s">
        <v>12808</v>
      </c>
    </row>
    <row r="210">
      <c r="A210" s="15" t="s">
        <v>18701</v>
      </c>
      <c r="B210" s="15">
        <v>2.0</v>
      </c>
      <c r="C210" s="15">
        <v>80.0</v>
      </c>
      <c r="D210" s="15" t="s">
        <v>12811</v>
      </c>
    </row>
    <row r="211">
      <c r="A211" s="15" t="s">
        <v>18702</v>
      </c>
      <c r="B211" s="15">
        <v>2.0</v>
      </c>
      <c r="C211" s="15">
        <v>81.0</v>
      </c>
      <c r="D211" s="15" t="s">
        <v>12814</v>
      </c>
    </row>
    <row r="212">
      <c r="A212" s="15" t="s">
        <v>18703</v>
      </c>
      <c r="B212" s="15">
        <v>2.0</v>
      </c>
      <c r="C212" s="15">
        <v>82.0</v>
      </c>
      <c r="D212" s="15" t="s">
        <v>18704</v>
      </c>
    </row>
    <row r="213">
      <c r="A213" s="15" t="s">
        <v>18705</v>
      </c>
      <c r="B213" s="15">
        <v>2.0</v>
      </c>
      <c r="C213" s="15">
        <v>83.0</v>
      </c>
      <c r="D213" s="15" t="s">
        <v>12820</v>
      </c>
    </row>
    <row r="214">
      <c r="A214" s="15" t="s">
        <v>18706</v>
      </c>
      <c r="B214" s="15">
        <v>2.0</v>
      </c>
      <c r="C214" s="15">
        <v>84.0</v>
      </c>
      <c r="D214" s="15" t="s">
        <v>18707</v>
      </c>
    </row>
    <row r="215">
      <c r="A215" s="15" t="s">
        <v>18708</v>
      </c>
      <c r="B215" s="15">
        <v>2.0</v>
      </c>
      <c r="C215" s="15">
        <v>85.0</v>
      </c>
      <c r="D215" s="15" t="s">
        <v>12826</v>
      </c>
    </row>
    <row r="216">
      <c r="A216" s="15" t="s">
        <v>18709</v>
      </c>
      <c r="B216" s="15">
        <v>2.0</v>
      </c>
      <c r="C216" s="15">
        <v>86.0</v>
      </c>
      <c r="D216" s="15" t="s">
        <v>12829</v>
      </c>
    </row>
    <row r="217">
      <c r="A217" s="15" t="s">
        <v>18710</v>
      </c>
      <c r="B217" s="15">
        <v>2.0</v>
      </c>
      <c r="C217" s="15">
        <v>87.0</v>
      </c>
      <c r="D217" s="15" t="s">
        <v>18711</v>
      </c>
    </row>
    <row r="218">
      <c r="A218" s="15" t="s">
        <v>18712</v>
      </c>
      <c r="B218" s="15">
        <v>2.0</v>
      </c>
      <c r="C218" s="15">
        <v>88.0</v>
      </c>
      <c r="D218" s="15" t="s">
        <v>12835</v>
      </c>
    </row>
    <row r="219">
      <c r="A219" s="15" t="s">
        <v>18713</v>
      </c>
      <c r="B219" s="15">
        <v>2.0</v>
      </c>
      <c r="C219" s="15">
        <v>89.0</v>
      </c>
      <c r="D219" s="15" t="s">
        <v>18714</v>
      </c>
    </row>
    <row r="220">
      <c r="A220" s="15" t="s">
        <v>18715</v>
      </c>
      <c r="B220" s="15">
        <v>2.0</v>
      </c>
      <c r="C220" s="15">
        <v>90.0</v>
      </c>
      <c r="D220" s="15" t="s">
        <v>18716</v>
      </c>
    </row>
    <row r="221">
      <c r="A221" s="15" t="s">
        <v>18717</v>
      </c>
      <c r="B221" s="15">
        <v>2.0</v>
      </c>
      <c r="C221" s="15">
        <v>91.0</v>
      </c>
      <c r="D221" s="15" t="s">
        <v>12844</v>
      </c>
    </row>
    <row r="222">
      <c r="A222" s="15" t="s">
        <v>18718</v>
      </c>
      <c r="B222" s="15">
        <v>2.0</v>
      </c>
      <c r="C222" s="15">
        <v>92.0</v>
      </c>
      <c r="D222" s="15" t="s">
        <v>18719</v>
      </c>
    </row>
    <row r="223">
      <c r="A223" s="15" t="s">
        <v>18720</v>
      </c>
      <c r="B223" s="15">
        <v>2.0</v>
      </c>
      <c r="C223" s="15">
        <v>93.0</v>
      </c>
      <c r="D223" s="15" t="s">
        <v>18721</v>
      </c>
    </row>
    <row r="224">
      <c r="A224" s="15" t="s">
        <v>18722</v>
      </c>
      <c r="B224" s="15">
        <v>2.0</v>
      </c>
      <c r="C224" s="15">
        <v>94.0</v>
      </c>
      <c r="D224" s="15" t="s">
        <v>18723</v>
      </c>
    </row>
    <row r="225">
      <c r="A225" s="15" t="s">
        <v>18724</v>
      </c>
      <c r="B225" s="15">
        <v>2.0</v>
      </c>
      <c r="C225" s="15">
        <v>95.0</v>
      </c>
      <c r="D225" s="15" t="s">
        <v>12856</v>
      </c>
    </row>
    <row r="226">
      <c r="A226" s="15" t="s">
        <v>18725</v>
      </c>
      <c r="B226" s="15">
        <v>2.0</v>
      </c>
      <c r="C226" s="15">
        <v>96.0</v>
      </c>
      <c r="D226" s="15" t="s">
        <v>18726</v>
      </c>
    </row>
    <row r="227">
      <c r="A227" s="15" t="s">
        <v>18727</v>
      </c>
      <c r="B227" s="15">
        <v>2.0</v>
      </c>
      <c r="C227" s="15">
        <v>97.0</v>
      </c>
      <c r="D227" s="15" t="s">
        <v>18728</v>
      </c>
    </row>
    <row r="228">
      <c r="A228" s="15" t="s">
        <v>18729</v>
      </c>
      <c r="B228" s="15">
        <v>2.0</v>
      </c>
      <c r="C228" s="15">
        <v>98.0</v>
      </c>
      <c r="D228" s="15" t="s">
        <v>12865</v>
      </c>
    </row>
    <row r="229">
      <c r="A229" s="15" t="s">
        <v>18730</v>
      </c>
      <c r="B229" s="15">
        <v>2.0</v>
      </c>
      <c r="C229" s="15">
        <v>99.0</v>
      </c>
      <c r="D229" s="15" t="s">
        <v>18731</v>
      </c>
    </row>
    <row r="230">
      <c r="A230" s="15" t="s">
        <v>18732</v>
      </c>
      <c r="B230" s="15">
        <v>2.0</v>
      </c>
      <c r="C230" s="15">
        <v>100.0</v>
      </c>
      <c r="D230" s="15" t="s">
        <v>12871</v>
      </c>
    </row>
    <row r="231">
      <c r="A231" s="15" t="s">
        <v>18733</v>
      </c>
      <c r="B231" s="15">
        <v>2.0</v>
      </c>
      <c r="C231" s="15">
        <v>101.0</v>
      </c>
      <c r="D231" s="15" t="s">
        <v>12874</v>
      </c>
    </row>
    <row r="232">
      <c r="A232" s="15" t="s">
        <v>18734</v>
      </c>
      <c r="B232" s="15">
        <v>2.0</v>
      </c>
      <c r="C232" s="15">
        <v>102.0</v>
      </c>
      <c r="D232" s="15" t="s">
        <v>18735</v>
      </c>
    </row>
    <row r="233">
      <c r="A233" s="15" t="s">
        <v>18736</v>
      </c>
      <c r="B233" s="15">
        <v>2.0</v>
      </c>
      <c r="C233" s="15">
        <v>103.0</v>
      </c>
      <c r="D233" s="15" t="s">
        <v>18737</v>
      </c>
    </row>
    <row r="234">
      <c r="A234" s="15" t="s">
        <v>18738</v>
      </c>
      <c r="B234" s="15">
        <v>2.0</v>
      </c>
      <c r="C234" s="15">
        <v>104.0</v>
      </c>
      <c r="D234" s="15" t="s">
        <v>18739</v>
      </c>
    </row>
    <row r="235">
      <c r="A235" s="15" t="s">
        <v>18740</v>
      </c>
      <c r="B235" s="15">
        <v>2.0</v>
      </c>
      <c r="C235" s="15">
        <v>105.0</v>
      </c>
      <c r="D235" s="15" t="s">
        <v>18741</v>
      </c>
    </row>
    <row r="236">
      <c r="A236" s="15" t="s">
        <v>18742</v>
      </c>
      <c r="B236" s="15">
        <v>2.0</v>
      </c>
      <c r="C236" s="15">
        <v>106.0</v>
      </c>
      <c r="D236" s="15" t="s">
        <v>18743</v>
      </c>
    </row>
    <row r="237">
      <c r="A237" s="15" t="s">
        <v>18744</v>
      </c>
      <c r="B237" s="15">
        <v>2.0</v>
      </c>
      <c r="C237" s="15">
        <v>107.0</v>
      </c>
      <c r="D237" s="15" t="s">
        <v>12892</v>
      </c>
    </row>
    <row r="238">
      <c r="A238" s="15" t="s">
        <v>18745</v>
      </c>
      <c r="B238" s="15">
        <v>2.0</v>
      </c>
      <c r="C238" s="15">
        <v>108.0</v>
      </c>
      <c r="D238" s="15" t="s">
        <v>12896</v>
      </c>
    </row>
    <row r="239">
      <c r="A239" s="15" t="s">
        <v>18746</v>
      </c>
      <c r="B239" s="15">
        <v>2.0</v>
      </c>
      <c r="C239" s="15">
        <v>109.0</v>
      </c>
      <c r="D239" s="15" t="s">
        <v>18747</v>
      </c>
    </row>
    <row r="240">
      <c r="A240" s="15" t="s">
        <v>18748</v>
      </c>
      <c r="B240" s="15">
        <v>2.0</v>
      </c>
      <c r="C240" s="15">
        <v>110.0</v>
      </c>
      <c r="D240" s="15" t="s">
        <v>18749</v>
      </c>
    </row>
    <row r="241">
      <c r="A241" s="15" t="s">
        <v>18750</v>
      </c>
      <c r="B241" s="15">
        <v>2.0</v>
      </c>
      <c r="C241" s="15">
        <v>111.0</v>
      </c>
      <c r="D241" s="15" t="s">
        <v>18751</v>
      </c>
    </row>
    <row r="242">
      <c r="A242" s="15" t="s">
        <v>18752</v>
      </c>
      <c r="B242" s="15">
        <v>2.0</v>
      </c>
      <c r="C242" s="15">
        <v>112.0</v>
      </c>
      <c r="D242" s="15" t="s">
        <v>12907</v>
      </c>
    </row>
    <row r="243">
      <c r="A243" s="15" t="s">
        <v>18753</v>
      </c>
      <c r="B243" s="15">
        <v>2.0</v>
      </c>
      <c r="C243" s="15">
        <v>113.0</v>
      </c>
      <c r="D243" s="15" t="s">
        <v>18754</v>
      </c>
    </row>
    <row r="244">
      <c r="A244" s="15" t="s">
        <v>18755</v>
      </c>
      <c r="B244" s="15">
        <v>2.0</v>
      </c>
      <c r="C244" s="15">
        <v>114.0</v>
      </c>
      <c r="D244" s="15" t="s">
        <v>18756</v>
      </c>
    </row>
    <row r="245">
      <c r="A245" s="15" t="s">
        <v>18757</v>
      </c>
      <c r="B245" s="15">
        <v>2.0</v>
      </c>
      <c r="C245" s="15">
        <v>115.0</v>
      </c>
      <c r="D245" s="15" t="s">
        <v>18758</v>
      </c>
    </row>
    <row r="246">
      <c r="A246" s="15" t="s">
        <v>18759</v>
      </c>
      <c r="B246" s="15">
        <v>2.0</v>
      </c>
      <c r="C246" s="15">
        <v>116.0</v>
      </c>
      <c r="D246" s="15" t="s">
        <v>18760</v>
      </c>
    </row>
    <row r="247">
      <c r="A247" s="15" t="s">
        <v>18761</v>
      </c>
      <c r="B247" s="15">
        <v>2.0</v>
      </c>
      <c r="C247" s="15">
        <v>117.0</v>
      </c>
      <c r="D247" s="15" t="s">
        <v>18762</v>
      </c>
    </row>
    <row r="248">
      <c r="A248" s="15" t="s">
        <v>18763</v>
      </c>
      <c r="B248" s="15">
        <v>2.0</v>
      </c>
      <c r="C248" s="15">
        <v>118.0</v>
      </c>
      <c r="D248" s="15" t="s">
        <v>18764</v>
      </c>
    </row>
    <row r="249">
      <c r="A249" s="15" t="s">
        <v>18765</v>
      </c>
      <c r="B249" s="15">
        <v>2.0</v>
      </c>
      <c r="C249" s="15">
        <v>119.0</v>
      </c>
      <c r="D249" s="15" t="s">
        <v>18766</v>
      </c>
    </row>
    <row r="250">
      <c r="A250" s="15" t="s">
        <v>18767</v>
      </c>
      <c r="B250" s="15">
        <v>2.0</v>
      </c>
      <c r="C250" s="15">
        <v>120.0</v>
      </c>
      <c r="D250" s="15" t="s">
        <v>18768</v>
      </c>
    </row>
    <row r="251">
      <c r="A251" s="15" t="s">
        <v>18769</v>
      </c>
      <c r="B251" s="15">
        <v>2.0</v>
      </c>
      <c r="C251" s="15">
        <v>121.0</v>
      </c>
      <c r="D251" s="15" t="s">
        <v>18770</v>
      </c>
    </row>
    <row r="252">
      <c r="A252" s="15" t="s">
        <v>18771</v>
      </c>
      <c r="B252" s="15">
        <v>2.0</v>
      </c>
      <c r="C252" s="15">
        <v>122.0</v>
      </c>
      <c r="D252" s="15" t="s">
        <v>12936</v>
      </c>
    </row>
    <row r="253">
      <c r="A253" s="15" t="s">
        <v>18772</v>
      </c>
      <c r="B253" s="15">
        <v>2.0</v>
      </c>
      <c r="C253" s="15">
        <v>123.0</v>
      </c>
      <c r="D253" s="15" t="s">
        <v>12939</v>
      </c>
    </row>
    <row r="254">
      <c r="A254" s="15" t="s">
        <v>18773</v>
      </c>
      <c r="B254" s="15">
        <v>2.0</v>
      </c>
      <c r="C254" s="15">
        <v>124.0</v>
      </c>
      <c r="D254" s="15" t="s">
        <v>18774</v>
      </c>
    </row>
    <row r="255">
      <c r="A255" s="15" t="s">
        <v>18775</v>
      </c>
      <c r="B255" s="15">
        <v>2.0</v>
      </c>
      <c r="C255" s="15">
        <v>125.0</v>
      </c>
      <c r="D255" s="15" t="s">
        <v>18776</v>
      </c>
    </row>
    <row r="256">
      <c r="A256" s="15" t="s">
        <v>18777</v>
      </c>
      <c r="B256" s="15">
        <v>2.0</v>
      </c>
      <c r="C256" s="15">
        <v>126.0</v>
      </c>
      <c r="D256" s="15" t="s">
        <v>18778</v>
      </c>
    </row>
    <row r="257">
      <c r="A257" s="15" t="s">
        <v>18779</v>
      </c>
      <c r="B257" s="15">
        <v>2.0</v>
      </c>
      <c r="C257" s="15">
        <v>127.0</v>
      </c>
      <c r="D257" s="15" t="s">
        <v>18780</v>
      </c>
    </row>
    <row r="258">
      <c r="A258" s="15" t="s">
        <v>18781</v>
      </c>
      <c r="B258" s="15">
        <v>2.0</v>
      </c>
      <c r="C258" s="15">
        <v>128.0</v>
      </c>
      <c r="D258" s="15" t="s">
        <v>18782</v>
      </c>
    </row>
    <row r="259">
      <c r="A259" s="15" t="s">
        <v>18783</v>
      </c>
      <c r="B259" s="15">
        <v>2.0</v>
      </c>
      <c r="C259" s="15">
        <v>129.0</v>
      </c>
      <c r="D259" s="15" t="s">
        <v>12958</v>
      </c>
    </row>
    <row r="260">
      <c r="A260" s="15" t="s">
        <v>18784</v>
      </c>
      <c r="B260" s="15">
        <v>2.0</v>
      </c>
      <c r="C260" s="15">
        <v>130.0</v>
      </c>
      <c r="D260" s="15" t="s">
        <v>18785</v>
      </c>
    </row>
    <row r="261">
      <c r="A261" s="15" t="s">
        <v>18786</v>
      </c>
      <c r="B261" s="15">
        <v>2.0</v>
      </c>
      <c r="C261" s="15">
        <v>131.0</v>
      </c>
      <c r="D261" s="15" t="s">
        <v>12964</v>
      </c>
    </row>
    <row r="262">
      <c r="A262" s="15" t="s">
        <v>18787</v>
      </c>
      <c r="B262" s="15">
        <v>2.0</v>
      </c>
      <c r="C262" s="15">
        <v>132.0</v>
      </c>
      <c r="D262" s="15" t="s">
        <v>18788</v>
      </c>
    </row>
    <row r="263">
      <c r="A263" s="15" t="s">
        <v>18789</v>
      </c>
      <c r="B263" s="15">
        <v>2.0</v>
      </c>
      <c r="C263" s="15">
        <v>133.0</v>
      </c>
      <c r="D263" s="15" t="s">
        <v>18790</v>
      </c>
    </row>
    <row r="264">
      <c r="A264" s="15" t="s">
        <v>18791</v>
      </c>
      <c r="B264" s="15">
        <v>2.0</v>
      </c>
      <c r="C264" s="15">
        <v>134.0</v>
      </c>
      <c r="D264" s="15" t="s">
        <v>12973</v>
      </c>
    </row>
    <row r="265">
      <c r="A265" s="15" t="s">
        <v>18792</v>
      </c>
      <c r="B265" s="15">
        <v>2.0</v>
      </c>
      <c r="C265" s="15">
        <v>135.0</v>
      </c>
      <c r="D265" s="15" t="s">
        <v>18793</v>
      </c>
    </row>
    <row r="266">
      <c r="A266" s="15" t="s">
        <v>18794</v>
      </c>
      <c r="B266" s="15">
        <v>2.0</v>
      </c>
      <c r="C266" s="15">
        <v>136.0</v>
      </c>
      <c r="D266" s="15" t="s">
        <v>18795</v>
      </c>
    </row>
    <row r="267">
      <c r="A267" s="15" t="s">
        <v>18796</v>
      </c>
      <c r="B267" s="15">
        <v>2.0</v>
      </c>
      <c r="C267" s="15">
        <v>137.0</v>
      </c>
      <c r="D267" s="15" t="s">
        <v>18797</v>
      </c>
    </row>
    <row r="268">
      <c r="A268" s="15" t="s">
        <v>18798</v>
      </c>
      <c r="B268" s="15">
        <v>2.0</v>
      </c>
      <c r="C268" s="15">
        <v>138.0</v>
      </c>
      <c r="D268" s="15" t="s">
        <v>18799</v>
      </c>
    </row>
    <row r="269">
      <c r="A269" s="15" t="s">
        <v>18800</v>
      </c>
      <c r="B269" s="15">
        <v>2.0</v>
      </c>
      <c r="C269" s="15">
        <v>139.0</v>
      </c>
      <c r="D269" s="15" t="s">
        <v>18801</v>
      </c>
    </row>
    <row r="270">
      <c r="A270" s="15" t="s">
        <v>18802</v>
      </c>
      <c r="B270" s="15">
        <v>2.0</v>
      </c>
      <c r="C270" s="15">
        <v>140.0</v>
      </c>
      <c r="D270" s="15" t="s">
        <v>12992</v>
      </c>
    </row>
    <row r="271">
      <c r="A271" s="15" t="s">
        <v>18803</v>
      </c>
      <c r="B271" s="15">
        <v>2.0</v>
      </c>
      <c r="C271" s="15">
        <v>141.0</v>
      </c>
      <c r="D271" s="15" t="s">
        <v>12995</v>
      </c>
    </row>
    <row r="272">
      <c r="A272" s="15" t="s">
        <v>18804</v>
      </c>
      <c r="B272" s="15">
        <v>2.0</v>
      </c>
      <c r="C272" s="15">
        <v>142.0</v>
      </c>
      <c r="D272" s="15" t="s">
        <v>18805</v>
      </c>
    </row>
    <row r="273">
      <c r="A273" s="15" t="s">
        <v>18806</v>
      </c>
      <c r="B273" s="15">
        <v>2.0</v>
      </c>
      <c r="C273" s="15">
        <v>143.0</v>
      </c>
      <c r="D273" s="15" t="s">
        <v>18807</v>
      </c>
    </row>
    <row r="274">
      <c r="A274" s="15" t="s">
        <v>18808</v>
      </c>
      <c r="B274" s="15">
        <v>2.0</v>
      </c>
      <c r="C274" s="15">
        <v>144.0</v>
      </c>
      <c r="D274" s="15" t="s">
        <v>18809</v>
      </c>
    </row>
    <row r="275">
      <c r="A275" s="15" t="s">
        <v>18810</v>
      </c>
      <c r="B275" s="15">
        <v>2.0</v>
      </c>
      <c r="C275" s="15">
        <v>145.0</v>
      </c>
      <c r="D275" s="15" t="s">
        <v>13007</v>
      </c>
    </row>
    <row r="276">
      <c r="A276" s="15" t="s">
        <v>18811</v>
      </c>
      <c r="B276" s="15">
        <v>2.0</v>
      </c>
      <c r="C276" s="15">
        <v>146.0</v>
      </c>
      <c r="D276" s="15" t="s">
        <v>18812</v>
      </c>
    </row>
    <row r="277">
      <c r="A277" s="15" t="s">
        <v>18813</v>
      </c>
      <c r="B277" s="15">
        <v>2.0</v>
      </c>
      <c r="C277" s="15">
        <v>147.0</v>
      </c>
      <c r="D277" s="15" t="s">
        <v>18814</v>
      </c>
    </row>
    <row r="278">
      <c r="A278" s="15" t="s">
        <v>18815</v>
      </c>
      <c r="B278" s="15">
        <v>2.0</v>
      </c>
      <c r="C278" s="15">
        <v>148.0</v>
      </c>
      <c r="D278" s="15" t="s">
        <v>18816</v>
      </c>
    </row>
    <row r="279">
      <c r="A279" s="15" t="s">
        <v>18817</v>
      </c>
      <c r="B279" s="15">
        <v>2.0</v>
      </c>
      <c r="C279" s="15">
        <v>149.0</v>
      </c>
      <c r="D279" s="15" t="s">
        <v>18818</v>
      </c>
    </row>
    <row r="280">
      <c r="A280" s="15" t="s">
        <v>18819</v>
      </c>
      <c r="B280" s="15">
        <v>2.0</v>
      </c>
      <c r="C280" s="15">
        <v>150.0</v>
      </c>
      <c r="D280" s="15" t="s">
        <v>18820</v>
      </c>
    </row>
    <row r="281">
      <c r="A281" s="15" t="s">
        <v>18821</v>
      </c>
      <c r="B281" s="15">
        <v>2.0</v>
      </c>
      <c r="C281" s="15">
        <v>151.0</v>
      </c>
      <c r="D281" s="15" t="s">
        <v>18822</v>
      </c>
    </row>
    <row r="282">
      <c r="A282" s="15" t="s">
        <v>18823</v>
      </c>
      <c r="B282" s="15">
        <v>2.0</v>
      </c>
      <c r="C282" s="15">
        <v>152.0</v>
      </c>
      <c r="D282" s="15" t="s">
        <v>13027</v>
      </c>
    </row>
    <row r="283">
      <c r="A283" s="15" t="s">
        <v>18824</v>
      </c>
      <c r="B283" s="15">
        <v>2.0</v>
      </c>
      <c r="C283" s="15">
        <v>153.0</v>
      </c>
      <c r="D283" s="15" t="s">
        <v>18825</v>
      </c>
    </row>
    <row r="284">
      <c r="A284" s="15" t="s">
        <v>18826</v>
      </c>
      <c r="B284" s="15">
        <v>2.0</v>
      </c>
      <c r="C284" s="15">
        <v>154.0</v>
      </c>
      <c r="D284" s="15" t="s">
        <v>18827</v>
      </c>
    </row>
    <row r="285">
      <c r="A285" s="15" t="s">
        <v>18828</v>
      </c>
      <c r="B285" s="15">
        <v>2.0</v>
      </c>
      <c r="C285" s="15">
        <v>155.0</v>
      </c>
      <c r="D285" s="15" t="s">
        <v>18829</v>
      </c>
    </row>
    <row r="286">
      <c r="A286" s="15" t="s">
        <v>18830</v>
      </c>
      <c r="B286" s="15">
        <v>2.0</v>
      </c>
      <c r="C286" s="15">
        <v>156.0</v>
      </c>
      <c r="D286" s="15" t="s">
        <v>18831</v>
      </c>
    </row>
    <row r="287">
      <c r="A287" s="15" t="s">
        <v>18832</v>
      </c>
      <c r="B287" s="15">
        <v>2.0</v>
      </c>
      <c r="C287" s="15">
        <v>157.0</v>
      </c>
      <c r="D287" s="15" t="s">
        <v>18833</v>
      </c>
    </row>
    <row r="288">
      <c r="A288" s="15" t="s">
        <v>18834</v>
      </c>
      <c r="B288" s="15">
        <v>2.0</v>
      </c>
      <c r="C288" s="15">
        <v>158.0</v>
      </c>
      <c r="D288" s="15" t="s">
        <v>18835</v>
      </c>
    </row>
    <row r="289">
      <c r="A289" s="15" t="s">
        <v>18836</v>
      </c>
      <c r="B289" s="15">
        <v>2.0</v>
      </c>
      <c r="C289" s="15">
        <v>159.0</v>
      </c>
      <c r="D289" s="15" t="s">
        <v>18837</v>
      </c>
    </row>
    <row r="290">
      <c r="A290" s="15" t="s">
        <v>18838</v>
      </c>
      <c r="B290" s="15">
        <v>2.0</v>
      </c>
      <c r="C290" s="15">
        <v>160.0</v>
      </c>
      <c r="D290" s="15" t="s">
        <v>18839</v>
      </c>
    </row>
    <row r="291">
      <c r="A291" s="15" t="s">
        <v>18840</v>
      </c>
      <c r="B291" s="15">
        <v>2.0</v>
      </c>
      <c r="C291" s="15">
        <v>161.0</v>
      </c>
      <c r="D291" s="15" t="s">
        <v>18841</v>
      </c>
    </row>
    <row r="292">
      <c r="A292" s="15" t="s">
        <v>18842</v>
      </c>
      <c r="B292" s="15">
        <v>2.0</v>
      </c>
      <c r="C292" s="15">
        <v>162.0</v>
      </c>
      <c r="D292" s="15" t="s">
        <v>13066</v>
      </c>
    </row>
    <row r="293">
      <c r="A293" s="15" t="s">
        <v>18843</v>
      </c>
      <c r="B293" s="15">
        <v>2.0</v>
      </c>
      <c r="C293" s="15">
        <v>163.0</v>
      </c>
      <c r="D293" s="15" t="s">
        <v>18844</v>
      </c>
    </row>
    <row r="294">
      <c r="A294" s="15" t="s">
        <v>18845</v>
      </c>
      <c r="B294" s="15">
        <v>2.0</v>
      </c>
      <c r="C294" s="15">
        <v>164.0</v>
      </c>
      <c r="D294" s="15" t="s">
        <v>18846</v>
      </c>
    </row>
    <row r="295">
      <c r="A295" s="15" t="s">
        <v>18847</v>
      </c>
      <c r="B295" s="15">
        <v>2.0</v>
      </c>
      <c r="C295" s="15">
        <v>165.0</v>
      </c>
      <c r="D295" s="15" t="s">
        <v>18848</v>
      </c>
    </row>
    <row r="296">
      <c r="A296" s="15" t="s">
        <v>18849</v>
      </c>
      <c r="B296" s="15">
        <v>2.0</v>
      </c>
      <c r="C296" s="15">
        <v>166.0</v>
      </c>
      <c r="D296" s="15" t="s">
        <v>18850</v>
      </c>
    </row>
    <row r="297">
      <c r="A297" s="15" t="s">
        <v>18851</v>
      </c>
      <c r="B297" s="15">
        <v>2.0</v>
      </c>
      <c r="C297" s="15">
        <v>167.0</v>
      </c>
      <c r="D297" s="15" t="s">
        <v>13088</v>
      </c>
    </row>
    <row r="298">
      <c r="A298" s="15" t="s">
        <v>18852</v>
      </c>
      <c r="B298" s="15">
        <v>2.0</v>
      </c>
      <c r="C298" s="15">
        <v>168.0</v>
      </c>
      <c r="D298" s="15" t="s">
        <v>18853</v>
      </c>
    </row>
    <row r="299">
      <c r="A299" s="15" t="s">
        <v>18854</v>
      </c>
      <c r="B299" s="15">
        <v>2.0</v>
      </c>
      <c r="C299" s="15">
        <v>169.0</v>
      </c>
      <c r="D299" s="15" t="s">
        <v>18855</v>
      </c>
    </row>
    <row r="300">
      <c r="A300" s="15" t="s">
        <v>18856</v>
      </c>
      <c r="B300" s="15">
        <v>2.0</v>
      </c>
      <c r="C300" s="15">
        <v>170.0</v>
      </c>
      <c r="D300" s="15" t="s">
        <v>18857</v>
      </c>
    </row>
    <row r="301">
      <c r="A301" s="15" t="s">
        <v>18858</v>
      </c>
      <c r="B301" s="15">
        <v>2.0</v>
      </c>
      <c r="C301" s="15">
        <v>171.0</v>
      </c>
      <c r="D301" s="15" t="s">
        <v>18859</v>
      </c>
    </row>
    <row r="302">
      <c r="A302" s="15" t="s">
        <v>18860</v>
      </c>
      <c r="B302" s="15">
        <v>2.0</v>
      </c>
      <c r="C302" s="15">
        <v>172.0</v>
      </c>
      <c r="D302" s="15" t="s">
        <v>18861</v>
      </c>
    </row>
    <row r="303">
      <c r="A303" s="15" t="s">
        <v>18862</v>
      </c>
      <c r="B303" s="15">
        <v>2.0</v>
      </c>
      <c r="C303" s="15">
        <v>173.0</v>
      </c>
      <c r="D303" s="15" t="s">
        <v>18863</v>
      </c>
    </row>
    <row r="304">
      <c r="A304" s="15" t="s">
        <v>18864</v>
      </c>
      <c r="B304" s="15">
        <v>2.0</v>
      </c>
      <c r="C304" s="15">
        <v>174.0</v>
      </c>
      <c r="D304" s="15" t="s">
        <v>18865</v>
      </c>
    </row>
    <row r="305">
      <c r="A305" s="15" t="s">
        <v>18866</v>
      </c>
      <c r="B305" s="15">
        <v>2.0</v>
      </c>
      <c r="C305" s="15">
        <v>175.0</v>
      </c>
      <c r="D305" s="15" t="s">
        <v>18867</v>
      </c>
    </row>
    <row r="306">
      <c r="A306" s="15" t="s">
        <v>18868</v>
      </c>
      <c r="B306" s="15">
        <v>2.0</v>
      </c>
      <c r="C306" s="15">
        <v>176.0</v>
      </c>
      <c r="D306" s="15" t="s">
        <v>18869</v>
      </c>
    </row>
    <row r="307">
      <c r="A307" s="15" t="s">
        <v>18870</v>
      </c>
      <c r="B307" s="15">
        <v>2.0</v>
      </c>
      <c r="C307" s="15">
        <v>177.0</v>
      </c>
      <c r="D307" s="15" t="s">
        <v>18871</v>
      </c>
    </row>
    <row r="308">
      <c r="A308" s="15" t="s">
        <v>18872</v>
      </c>
      <c r="B308" s="15">
        <v>2.0</v>
      </c>
      <c r="C308" s="15">
        <v>178.0</v>
      </c>
      <c r="D308" s="15" t="s">
        <v>18873</v>
      </c>
    </row>
    <row r="309">
      <c r="A309" s="15" t="s">
        <v>18874</v>
      </c>
      <c r="B309" s="15">
        <v>2.0</v>
      </c>
      <c r="C309" s="15">
        <v>178.0</v>
      </c>
      <c r="D309" s="15" t="s">
        <v>18875</v>
      </c>
    </row>
    <row r="310">
      <c r="A310" s="15" t="s">
        <v>18876</v>
      </c>
      <c r="B310" s="15">
        <v>2.0</v>
      </c>
      <c r="C310" s="15">
        <v>179.0</v>
      </c>
      <c r="D310" s="15" t="s">
        <v>18877</v>
      </c>
    </row>
    <row r="311">
      <c r="A311" s="15" t="s">
        <v>18878</v>
      </c>
      <c r="B311" s="15">
        <v>2.0</v>
      </c>
      <c r="C311" s="15">
        <v>180.0</v>
      </c>
      <c r="D311" s="15" t="s">
        <v>18879</v>
      </c>
    </row>
    <row r="312">
      <c r="A312" s="15" t="s">
        <v>18880</v>
      </c>
      <c r="B312" s="15">
        <v>2.0</v>
      </c>
      <c r="C312" s="15">
        <v>181.0</v>
      </c>
      <c r="D312" s="15" t="s">
        <v>18881</v>
      </c>
    </row>
    <row r="313">
      <c r="A313" s="15" t="s">
        <v>18882</v>
      </c>
      <c r="B313" s="15">
        <v>2.0</v>
      </c>
      <c r="C313" s="15">
        <v>182.0</v>
      </c>
      <c r="D313" s="15" t="s">
        <v>18883</v>
      </c>
    </row>
    <row r="314">
      <c r="A314" s="15" t="s">
        <v>18884</v>
      </c>
      <c r="B314" s="15">
        <v>2.0</v>
      </c>
      <c r="C314" s="15">
        <v>183.0</v>
      </c>
      <c r="D314" s="15" t="s">
        <v>13152</v>
      </c>
    </row>
    <row r="315">
      <c r="A315" s="15" t="s">
        <v>18885</v>
      </c>
      <c r="B315" s="15">
        <v>2.0</v>
      </c>
      <c r="C315" s="15">
        <v>184.0</v>
      </c>
      <c r="D315" s="15" t="s">
        <v>18886</v>
      </c>
    </row>
    <row r="316">
      <c r="A316" s="15" t="s">
        <v>18887</v>
      </c>
      <c r="B316" s="15">
        <v>2.0</v>
      </c>
      <c r="C316" s="15">
        <v>185.0</v>
      </c>
      <c r="D316" s="15" t="s">
        <v>18888</v>
      </c>
    </row>
    <row r="317">
      <c r="A317" s="15" t="s">
        <v>18889</v>
      </c>
      <c r="B317" s="15">
        <v>2.0</v>
      </c>
      <c r="C317" s="15">
        <v>186.0</v>
      </c>
      <c r="D317" s="15" t="s">
        <v>18890</v>
      </c>
    </row>
    <row r="318">
      <c r="A318" s="15" t="s">
        <v>18891</v>
      </c>
      <c r="B318" s="15">
        <v>3.0</v>
      </c>
      <c r="C318" s="15">
        <v>0.0</v>
      </c>
    </row>
    <row r="319">
      <c r="A319" s="15" t="s">
        <v>18892</v>
      </c>
      <c r="B319" s="15">
        <v>3.0</v>
      </c>
      <c r="C319" s="15">
        <v>1.0</v>
      </c>
      <c r="D319" s="15" t="s">
        <v>18893</v>
      </c>
    </row>
    <row r="320">
      <c r="A320" s="15" t="s">
        <v>18894</v>
      </c>
      <c r="B320" s="15">
        <v>3.0</v>
      </c>
      <c r="C320" s="15">
        <v>2.0</v>
      </c>
      <c r="D320" s="15" t="s">
        <v>13168</v>
      </c>
    </row>
    <row r="321">
      <c r="A321" s="15" t="s">
        <v>18895</v>
      </c>
      <c r="B321" s="15">
        <v>3.0</v>
      </c>
      <c r="C321" s="15">
        <v>3.0</v>
      </c>
      <c r="D321" s="15" t="s">
        <v>18896</v>
      </c>
    </row>
    <row r="322">
      <c r="A322" s="15" t="s">
        <v>18897</v>
      </c>
      <c r="B322" s="15">
        <v>3.0</v>
      </c>
      <c r="C322" s="15">
        <v>4.0</v>
      </c>
      <c r="D322" s="15" t="s">
        <v>18898</v>
      </c>
    </row>
    <row r="323">
      <c r="A323" s="15" t="s">
        <v>18899</v>
      </c>
      <c r="B323" s="15">
        <v>3.0</v>
      </c>
      <c r="C323" s="15">
        <v>5.0</v>
      </c>
      <c r="D323" s="15" t="s">
        <v>18900</v>
      </c>
    </row>
    <row r="324">
      <c r="A324" s="15" t="s">
        <v>18901</v>
      </c>
      <c r="B324" s="15">
        <v>3.0</v>
      </c>
      <c r="C324" s="15">
        <v>6.0</v>
      </c>
      <c r="D324" s="15" t="s">
        <v>18902</v>
      </c>
    </row>
    <row r="325">
      <c r="A325" s="15" t="s">
        <v>18903</v>
      </c>
      <c r="B325" s="15">
        <v>3.0</v>
      </c>
      <c r="C325" s="15">
        <v>7.0</v>
      </c>
      <c r="D325" s="15" t="s">
        <v>18904</v>
      </c>
    </row>
    <row r="326">
      <c r="A326" s="15" t="s">
        <v>18905</v>
      </c>
      <c r="B326" s="15">
        <v>3.0</v>
      </c>
      <c r="C326" s="15">
        <v>8.0</v>
      </c>
      <c r="D326" s="15" t="s">
        <v>18906</v>
      </c>
    </row>
    <row r="327">
      <c r="A327" s="15" t="s">
        <v>18907</v>
      </c>
      <c r="B327" s="15">
        <v>3.0</v>
      </c>
      <c r="C327" s="15">
        <v>9.0</v>
      </c>
      <c r="D327" s="15" t="s">
        <v>18908</v>
      </c>
    </row>
    <row r="328">
      <c r="A328" s="15" t="s">
        <v>18909</v>
      </c>
      <c r="B328" s="15">
        <v>3.0</v>
      </c>
      <c r="C328" s="15">
        <v>10.0</v>
      </c>
      <c r="D328" s="15" t="s">
        <v>18910</v>
      </c>
    </row>
    <row r="329">
      <c r="A329" s="15" t="s">
        <v>18911</v>
      </c>
      <c r="B329" s="15">
        <v>3.0</v>
      </c>
      <c r="C329" s="15">
        <v>11.0</v>
      </c>
      <c r="D329" s="15" t="s">
        <v>18912</v>
      </c>
    </row>
    <row r="330">
      <c r="A330" s="15" t="s">
        <v>18913</v>
      </c>
      <c r="B330" s="15">
        <v>3.0</v>
      </c>
      <c r="C330" s="15">
        <v>12.0</v>
      </c>
      <c r="D330" s="15" t="s">
        <v>18914</v>
      </c>
    </row>
    <row r="331">
      <c r="A331" s="15" t="s">
        <v>18915</v>
      </c>
      <c r="B331" s="15">
        <v>3.0</v>
      </c>
      <c r="C331" s="15">
        <v>13.0</v>
      </c>
      <c r="D331" s="15" t="s">
        <v>18916</v>
      </c>
    </row>
    <row r="332">
      <c r="A332" s="15" t="s">
        <v>18917</v>
      </c>
      <c r="B332" s="15">
        <v>3.0</v>
      </c>
      <c r="C332" s="15">
        <v>14.0</v>
      </c>
      <c r="D332" s="15" t="s">
        <v>18918</v>
      </c>
    </row>
    <row r="333">
      <c r="A333" s="15" t="s">
        <v>18919</v>
      </c>
      <c r="B333" s="15">
        <v>3.0</v>
      </c>
      <c r="C333" s="15">
        <v>15.0</v>
      </c>
      <c r="D333" s="15" t="s">
        <v>18920</v>
      </c>
    </row>
    <row r="334">
      <c r="A334" s="15" t="s">
        <v>18921</v>
      </c>
      <c r="B334" s="15">
        <v>3.0</v>
      </c>
      <c r="C334" s="15">
        <v>16.0</v>
      </c>
      <c r="D334" s="15" t="s">
        <v>18922</v>
      </c>
    </row>
    <row r="335">
      <c r="A335" s="15" t="s">
        <v>18923</v>
      </c>
      <c r="B335" s="15">
        <v>3.0</v>
      </c>
      <c r="C335" s="15">
        <v>18.0</v>
      </c>
      <c r="D335" s="15" t="s">
        <v>18924</v>
      </c>
    </row>
    <row r="336">
      <c r="A336" s="15" t="s">
        <v>18925</v>
      </c>
      <c r="B336" s="15">
        <v>3.0</v>
      </c>
      <c r="C336" s="15">
        <v>19.0</v>
      </c>
      <c r="D336" s="15" t="s">
        <v>18926</v>
      </c>
    </row>
    <row r="337">
      <c r="A337" s="15" t="s">
        <v>18927</v>
      </c>
      <c r="B337" s="15">
        <v>3.0</v>
      </c>
      <c r="C337" s="15">
        <v>20.0</v>
      </c>
      <c r="D337" s="15" t="s">
        <v>18928</v>
      </c>
    </row>
    <row r="338">
      <c r="A338" s="15" t="s">
        <v>18929</v>
      </c>
      <c r="B338" s="15">
        <v>3.0</v>
      </c>
      <c r="C338" s="15">
        <v>21.0</v>
      </c>
      <c r="D338" s="15" t="s">
        <v>18930</v>
      </c>
    </row>
    <row r="339">
      <c r="A339" s="15" t="s">
        <v>18931</v>
      </c>
      <c r="B339" s="15">
        <v>3.0</v>
      </c>
      <c r="C339" s="15">
        <v>22.0</v>
      </c>
      <c r="D339" s="15" t="s">
        <v>18932</v>
      </c>
    </row>
    <row r="340">
      <c r="A340" s="15" t="s">
        <v>18933</v>
      </c>
      <c r="B340" s="15">
        <v>3.0</v>
      </c>
      <c r="C340" s="15">
        <v>23.0</v>
      </c>
      <c r="D340" s="15" t="s">
        <v>18934</v>
      </c>
    </row>
    <row r="341">
      <c r="A341" s="15" t="s">
        <v>18935</v>
      </c>
      <c r="B341" s="15">
        <v>3.0</v>
      </c>
      <c r="C341" s="15">
        <v>24.0</v>
      </c>
      <c r="D341" s="15" t="s">
        <v>18936</v>
      </c>
    </row>
    <row r="342">
      <c r="A342" s="15" t="s">
        <v>18937</v>
      </c>
      <c r="B342" s="15">
        <v>3.0</v>
      </c>
      <c r="C342" s="15">
        <v>25.0</v>
      </c>
      <c r="D342" s="15" t="s">
        <v>13237</v>
      </c>
    </row>
    <row r="343">
      <c r="A343" s="15" t="s">
        <v>18938</v>
      </c>
      <c r="B343" s="15">
        <v>3.0</v>
      </c>
      <c r="C343" s="15">
        <v>26.0</v>
      </c>
      <c r="D343" s="15" t="s">
        <v>18939</v>
      </c>
    </row>
    <row r="344">
      <c r="A344" s="15" t="s">
        <v>18940</v>
      </c>
      <c r="B344" s="15">
        <v>3.0</v>
      </c>
      <c r="C344" s="15">
        <v>27.0</v>
      </c>
      <c r="D344" s="15" t="s">
        <v>18941</v>
      </c>
    </row>
    <row r="345">
      <c r="A345" s="15" t="s">
        <v>18942</v>
      </c>
      <c r="B345" s="15">
        <v>3.0</v>
      </c>
      <c r="C345" s="15">
        <v>28.0</v>
      </c>
      <c r="D345" s="15" t="s">
        <v>6712</v>
      </c>
    </row>
    <row r="346">
      <c r="A346" s="15" t="s">
        <v>18943</v>
      </c>
      <c r="B346" s="15">
        <v>3.0</v>
      </c>
      <c r="C346" s="15">
        <v>29.0</v>
      </c>
      <c r="D346" s="15" t="s">
        <v>18944</v>
      </c>
    </row>
    <row r="347">
      <c r="A347" s="15" t="s">
        <v>18945</v>
      </c>
      <c r="B347" s="15">
        <v>3.0</v>
      </c>
      <c r="C347" s="15">
        <v>30.0</v>
      </c>
      <c r="D347" s="15" t="s">
        <v>18946</v>
      </c>
    </row>
    <row r="348">
      <c r="A348" s="15" t="s">
        <v>18947</v>
      </c>
      <c r="B348" s="15">
        <v>3.0</v>
      </c>
      <c r="C348" s="15">
        <v>31.0</v>
      </c>
      <c r="D348" s="15" t="s">
        <v>18948</v>
      </c>
    </row>
    <row r="349">
      <c r="A349" s="15" t="s">
        <v>18949</v>
      </c>
      <c r="B349" s="15">
        <v>3.0</v>
      </c>
      <c r="C349" s="15">
        <v>32.0</v>
      </c>
      <c r="D349" s="15" t="s">
        <v>18950</v>
      </c>
    </row>
    <row r="350">
      <c r="A350" s="15" t="s">
        <v>18951</v>
      </c>
      <c r="B350" s="15">
        <v>3.0</v>
      </c>
      <c r="C350" s="15">
        <v>33.0</v>
      </c>
      <c r="D350" s="15" t="s">
        <v>18952</v>
      </c>
    </row>
    <row r="351">
      <c r="A351" s="15" t="s">
        <v>18953</v>
      </c>
      <c r="B351" s="15">
        <v>3.0</v>
      </c>
      <c r="C351" s="15">
        <v>34.0</v>
      </c>
      <c r="D351" s="15" t="s">
        <v>18954</v>
      </c>
    </row>
    <row r="352">
      <c r="A352" s="15" t="s">
        <v>18955</v>
      </c>
      <c r="B352" s="15">
        <v>3.0</v>
      </c>
      <c r="C352" s="15">
        <v>35.0</v>
      </c>
      <c r="D352" s="15" t="s">
        <v>18956</v>
      </c>
    </row>
    <row r="353">
      <c r="A353" s="15" t="s">
        <v>18957</v>
      </c>
      <c r="B353" s="15">
        <v>3.0</v>
      </c>
      <c r="C353" s="15">
        <v>36.0</v>
      </c>
      <c r="D353" s="15" t="s">
        <v>18958</v>
      </c>
    </row>
    <row r="354">
      <c r="A354" s="15" t="s">
        <v>18959</v>
      </c>
      <c r="B354" s="15">
        <v>3.0</v>
      </c>
      <c r="C354" s="15">
        <v>37.0</v>
      </c>
      <c r="D354" s="15" t="s">
        <v>18960</v>
      </c>
    </row>
    <row r="355">
      <c r="A355" s="15" t="s">
        <v>18961</v>
      </c>
      <c r="B355" s="15">
        <v>3.0</v>
      </c>
      <c r="C355" s="15">
        <v>38.0</v>
      </c>
      <c r="D355" s="15" t="s">
        <v>18962</v>
      </c>
    </row>
    <row r="356">
      <c r="A356" s="15" t="s">
        <v>18963</v>
      </c>
      <c r="B356" s="15">
        <v>3.0</v>
      </c>
      <c r="C356" s="15">
        <v>39.0</v>
      </c>
      <c r="D356" s="15" t="s">
        <v>18964</v>
      </c>
    </row>
    <row r="357">
      <c r="A357" s="15" t="s">
        <v>18965</v>
      </c>
      <c r="B357" s="15">
        <v>3.0</v>
      </c>
      <c r="C357" s="15">
        <v>40.0</v>
      </c>
      <c r="D357" s="15" t="s">
        <v>18966</v>
      </c>
    </row>
    <row r="358">
      <c r="A358" s="15" t="s">
        <v>18967</v>
      </c>
      <c r="B358" s="15">
        <v>3.0</v>
      </c>
      <c r="C358" s="15">
        <v>41.0</v>
      </c>
      <c r="D358" s="15" t="s">
        <v>18782</v>
      </c>
    </row>
    <row r="359">
      <c r="A359" s="15" t="s">
        <v>18968</v>
      </c>
      <c r="B359" s="15">
        <v>3.0</v>
      </c>
      <c r="C359" s="15">
        <v>43.0</v>
      </c>
      <c r="D359" s="15" t="s">
        <v>18969</v>
      </c>
    </row>
    <row r="360">
      <c r="A360" s="15" t="s">
        <v>18970</v>
      </c>
      <c r="B360" s="15">
        <v>3.0</v>
      </c>
      <c r="C360" s="15">
        <v>44.0</v>
      </c>
      <c r="D360" s="15" t="s">
        <v>18971</v>
      </c>
    </row>
    <row r="361">
      <c r="A361" s="15" t="s">
        <v>18972</v>
      </c>
      <c r="B361" s="15">
        <v>3.0</v>
      </c>
      <c r="C361" s="15">
        <v>45.0</v>
      </c>
      <c r="D361" s="15" t="s">
        <v>18973</v>
      </c>
    </row>
    <row r="362">
      <c r="A362" s="15" t="s">
        <v>18974</v>
      </c>
      <c r="B362" s="15">
        <v>3.0</v>
      </c>
      <c r="C362" s="15">
        <v>46.0</v>
      </c>
      <c r="D362" s="15" t="s">
        <v>18975</v>
      </c>
    </row>
    <row r="363">
      <c r="A363" s="15" t="s">
        <v>18976</v>
      </c>
      <c r="B363" s="15">
        <v>3.0</v>
      </c>
      <c r="C363" s="15">
        <v>47.0</v>
      </c>
      <c r="D363" s="15" t="s">
        <v>13298</v>
      </c>
    </row>
    <row r="364">
      <c r="A364" s="15" t="s">
        <v>18977</v>
      </c>
      <c r="B364" s="15">
        <v>3.0</v>
      </c>
      <c r="C364" s="15">
        <v>48.0</v>
      </c>
      <c r="D364" s="15" t="s">
        <v>18978</v>
      </c>
    </row>
    <row r="365">
      <c r="A365" s="15" t="s">
        <v>18979</v>
      </c>
      <c r="B365" s="15">
        <v>3.0</v>
      </c>
      <c r="C365" s="15">
        <v>49.0</v>
      </c>
      <c r="D365" s="15" t="s">
        <v>18980</v>
      </c>
    </row>
    <row r="366">
      <c r="A366" s="15" t="s">
        <v>18981</v>
      </c>
      <c r="B366" s="15">
        <v>3.0</v>
      </c>
      <c r="C366" s="15">
        <v>50.0</v>
      </c>
      <c r="D366" s="15" t="s">
        <v>18982</v>
      </c>
    </row>
    <row r="367">
      <c r="A367" s="15" t="s">
        <v>18983</v>
      </c>
      <c r="B367" s="15">
        <v>3.0</v>
      </c>
      <c r="C367" s="15">
        <v>51.0</v>
      </c>
      <c r="D367" s="15" t="s">
        <v>18984</v>
      </c>
    </row>
    <row r="368">
      <c r="A368" s="15" t="s">
        <v>18985</v>
      </c>
      <c r="B368" s="15">
        <v>3.0</v>
      </c>
      <c r="C368" s="15">
        <v>52.0</v>
      </c>
      <c r="D368" s="15" t="s">
        <v>13312</v>
      </c>
    </row>
    <row r="369">
      <c r="A369" s="15" t="s">
        <v>18986</v>
      </c>
      <c r="B369" s="15">
        <v>3.0</v>
      </c>
      <c r="C369" s="15">
        <v>53.0</v>
      </c>
      <c r="D369" s="15" t="s">
        <v>18987</v>
      </c>
    </row>
    <row r="370">
      <c r="A370" s="15" t="s">
        <v>18988</v>
      </c>
      <c r="B370" s="15">
        <v>3.0</v>
      </c>
      <c r="C370" s="15">
        <v>54.0</v>
      </c>
      <c r="D370" s="15" t="s">
        <v>18989</v>
      </c>
    </row>
    <row r="371">
      <c r="A371" s="15" t="s">
        <v>18990</v>
      </c>
      <c r="B371" s="15">
        <v>3.0</v>
      </c>
      <c r="C371" s="15">
        <v>55.0</v>
      </c>
      <c r="D371" s="15" t="s">
        <v>18991</v>
      </c>
    </row>
    <row r="372">
      <c r="A372" s="15" t="s">
        <v>18992</v>
      </c>
      <c r="B372" s="15">
        <v>3.0</v>
      </c>
      <c r="C372" s="15">
        <v>56.0</v>
      </c>
      <c r="D372" s="15" t="s">
        <v>13322</v>
      </c>
    </row>
    <row r="373">
      <c r="A373" s="15" t="s">
        <v>18993</v>
      </c>
      <c r="B373" s="15">
        <v>3.0</v>
      </c>
      <c r="C373" s="15">
        <v>57.0</v>
      </c>
      <c r="D373" s="15" t="s">
        <v>18994</v>
      </c>
    </row>
    <row r="374">
      <c r="A374" s="15" t="s">
        <v>18995</v>
      </c>
      <c r="B374" s="15">
        <v>3.0</v>
      </c>
      <c r="C374" s="15">
        <v>58.0</v>
      </c>
      <c r="D374" s="15" t="s">
        <v>18996</v>
      </c>
    </row>
    <row r="375">
      <c r="A375" s="15" t="s">
        <v>18997</v>
      </c>
      <c r="B375" s="15">
        <v>3.0</v>
      </c>
      <c r="C375" s="15">
        <v>59.0</v>
      </c>
      <c r="D375" s="15" t="s">
        <v>18998</v>
      </c>
    </row>
    <row r="376">
      <c r="A376" s="15" t="s">
        <v>18999</v>
      </c>
      <c r="B376" s="15">
        <v>3.0</v>
      </c>
      <c r="C376" s="15">
        <v>60.0</v>
      </c>
      <c r="D376" s="15" t="s">
        <v>19000</v>
      </c>
    </row>
    <row r="377">
      <c r="A377" s="15" t="s">
        <v>19001</v>
      </c>
      <c r="B377" s="15">
        <v>3.0</v>
      </c>
      <c r="C377" s="15">
        <v>61.0</v>
      </c>
      <c r="D377" s="15" t="s">
        <v>19002</v>
      </c>
    </row>
    <row r="378">
      <c r="A378" s="15" t="s">
        <v>19003</v>
      </c>
      <c r="B378" s="15">
        <v>3.0</v>
      </c>
      <c r="C378" s="15">
        <v>62.0</v>
      </c>
      <c r="D378" s="15" t="s">
        <v>13340</v>
      </c>
    </row>
    <row r="379">
      <c r="A379" s="15" t="s">
        <v>19004</v>
      </c>
      <c r="B379" s="15">
        <v>3.0</v>
      </c>
      <c r="C379" s="15">
        <v>63.0</v>
      </c>
      <c r="D379" s="15" t="s">
        <v>19005</v>
      </c>
    </row>
    <row r="380">
      <c r="A380" s="15" t="s">
        <v>19006</v>
      </c>
      <c r="B380" s="15">
        <v>3.0</v>
      </c>
      <c r="C380" s="15">
        <v>64.0</v>
      </c>
      <c r="D380" s="15" t="s">
        <v>19007</v>
      </c>
    </row>
    <row r="381">
      <c r="A381" s="15" t="s">
        <v>19008</v>
      </c>
      <c r="B381" s="15">
        <v>3.0</v>
      </c>
      <c r="C381" s="15">
        <v>65.0</v>
      </c>
      <c r="D381" s="15" t="s">
        <v>19009</v>
      </c>
    </row>
    <row r="382">
      <c r="A382" s="15" t="s">
        <v>19010</v>
      </c>
      <c r="B382" s="15">
        <v>3.0</v>
      </c>
      <c r="C382" s="15">
        <v>66.0</v>
      </c>
      <c r="D382" s="15" t="s">
        <v>19011</v>
      </c>
    </row>
    <row r="383">
      <c r="A383" s="15" t="s">
        <v>19012</v>
      </c>
      <c r="B383" s="15">
        <v>3.0</v>
      </c>
      <c r="C383" s="15">
        <v>67.0</v>
      </c>
      <c r="D383" s="15" t="s">
        <v>6823</v>
      </c>
    </row>
    <row r="384">
      <c r="A384" s="15" t="s">
        <v>19013</v>
      </c>
      <c r="B384" s="15">
        <v>3.0</v>
      </c>
      <c r="C384" s="15">
        <v>68.0</v>
      </c>
      <c r="D384" s="15" t="s">
        <v>19014</v>
      </c>
    </row>
    <row r="385">
      <c r="A385" s="15" t="s">
        <v>19015</v>
      </c>
      <c r="B385" s="15">
        <v>3.0</v>
      </c>
      <c r="C385" s="15">
        <v>69.0</v>
      </c>
      <c r="D385" s="15" t="s">
        <v>19016</v>
      </c>
    </row>
    <row r="386">
      <c r="A386" s="15" t="s">
        <v>19017</v>
      </c>
      <c r="B386" s="15">
        <v>3.0</v>
      </c>
      <c r="C386" s="15">
        <v>70.0</v>
      </c>
      <c r="D386" s="15" t="s">
        <v>19018</v>
      </c>
    </row>
    <row r="387">
      <c r="A387" s="15" t="s">
        <v>19019</v>
      </c>
      <c r="B387" s="15">
        <v>3.0</v>
      </c>
      <c r="C387" s="15">
        <v>71.0</v>
      </c>
      <c r="D387" s="15" t="s">
        <v>19020</v>
      </c>
    </row>
    <row r="388">
      <c r="A388" s="15" t="s">
        <v>19021</v>
      </c>
      <c r="B388" s="15">
        <v>3.0</v>
      </c>
      <c r="C388" s="15">
        <v>72.0</v>
      </c>
      <c r="D388" s="15" t="s">
        <v>13367</v>
      </c>
    </row>
    <row r="389">
      <c r="A389" s="15" t="s">
        <v>19022</v>
      </c>
      <c r="B389" s="15">
        <v>3.0</v>
      </c>
      <c r="C389" s="15">
        <v>73.0</v>
      </c>
      <c r="D389" s="15" t="s">
        <v>19023</v>
      </c>
    </row>
    <row r="390">
      <c r="A390" s="15" t="s">
        <v>19024</v>
      </c>
      <c r="B390" s="15">
        <v>3.0</v>
      </c>
      <c r="C390" s="15">
        <v>74.0</v>
      </c>
      <c r="D390" s="15" t="s">
        <v>19025</v>
      </c>
    </row>
    <row r="391">
      <c r="A391" s="15" t="s">
        <v>19026</v>
      </c>
      <c r="B391" s="15">
        <v>3.0</v>
      </c>
      <c r="C391" s="15">
        <v>75.0</v>
      </c>
      <c r="D391" s="15" t="s">
        <v>19025</v>
      </c>
    </row>
    <row r="392">
      <c r="A392" s="15" t="s">
        <v>19027</v>
      </c>
      <c r="B392" s="15">
        <v>3.0</v>
      </c>
      <c r="C392" s="15">
        <v>76.0</v>
      </c>
      <c r="D392" s="15" t="s">
        <v>19028</v>
      </c>
    </row>
    <row r="393">
      <c r="A393" s="15" t="s">
        <v>19029</v>
      </c>
      <c r="B393" s="15">
        <v>3.0</v>
      </c>
      <c r="C393" s="15">
        <v>77.0</v>
      </c>
      <c r="D393" s="15" t="s">
        <v>19030</v>
      </c>
    </row>
    <row r="394">
      <c r="A394" s="15" t="s">
        <v>19031</v>
      </c>
      <c r="B394" s="15">
        <v>3.0</v>
      </c>
      <c r="C394" s="15">
        <v>78.0</v>
      </c>
      <c r="D394" s="15" t="s">
        <v>19032</v>
      </c>
    </row>
    <row r="395">
      <c r="A395" s="15" t="s">
        <v>19033</v>
      </c>
      <c r="B395" s="15">
        <v>3.0</v>
      </c>
      <c r="C395" s="15">
        <v>79.0</v>
      </c>
      <c r="D395" s="15" t="s">
        <v>19034</v>
      </c>
    </row>
    <row r="396">
      <c r="A396" s="15" t="s">
        <v>19035</v>
      </c>
      <c r="B396" s="15">
        <v>3.0</v>
      </c>
      <c r="C396" s="15">
        <v>80.0</v>
      </c>
      <c r="D396" s="15" t="s">
        <v>19036</v>
      </c>
    </row>
    <row r="397">
      <c r="A397" s="15" t="s">
        <v>19037</v>
      </c>
      <c r="B397" s="15">
        <v>3.0</v>
      </c>
      <c r="C397" s="15">
        <v>81.0</v>
      </c>
      <c r="D397" s="15" t="s">
        <v>19038</v>
      </c>
    </row>
    <row r="398">
      <c r="A398" s="15" t="s">
        <v>19039</v>
      </c>
      <c r="B398" s="15">
        <v>3.0</v>
      </c>
      <c r="C398" s="15">
        <v>82.0</v>
      </c>
      <c r="D398" s="15" t="s">
        <v>19040</v>
      </c>
    </row>
    <row r="399">
      <c r="A399" s="15" t="s">
        <v>19041</v>
      </c>
      <c r="B399" s="15">
        <v>3.0</v>
      </c>
      <c r="C399" s="15">
        <v>83.0</v>
      </c>
      <c r="D399" s="15" t="s">
        <v>19042</v>
      </c>
    </row>
    <row r="400">
      <c r="A400" s="15" t="s">
        <v>19043</v>
      </c>
      <c r="B400" s="15">
        <v>3.0</v>
      </c>
      <c r="C400" s="15">
        <v>84.0</v>
      </c>
      <c r="D400" s="15" t="s">
        <v>19044</v>
      </c>
    </row>
    <row r="401">
      <c r="A401" s="15" t="s">
        <v>19045</v>
      </c>
      <c r="B401" s="15">
        <v>3.0</v>
      </c>
      <c r="C401" s="15">
        <v>85.0</v>
      </c>
      <c r="D401" s="15" t="s">
        <v>19046</v>
      </c>
    </row>
    <row r="402">
      <c r="A402" s="15" t="s">
        <v>19047</v>
      </c>
      <c r="B402" s="15">
        <v>3.0</v>
      </c>
      <c r="C402" s="15">
        <v>86.0</v>
      </c>
      <c r="D402" s="15" t="s">
        <v>19048</v>
      </c>
    </row>
    <row r="403">
      <c r="A403" s="15" t="s">
        <v>19049</v>
      </c>
      <c r="B403" s="15">
        <v>3.0</v>
      </c>
      <c r="C403" s="15">
        <v>87.0</v>
      </c>
      <c r="D403" s="15" t="s">
        <v>19050</v>
      </c>
    </row>
    <row r="404">
      <c r="A404" s="15" t="s">
        <v>19051</v>
      </c>
      <c r="B404" s="15">
        <v>3.0</v>
      </c>
      <c r="C404" s="15">
        <v>88.0</v>
      </c>
      <c r="D404" s="15" t="s">
        <v>19052</v>
      </c>
    </row>
    <row r="405">
      <c r="A405" s="15" t="s">
        <v>19053</v>
      </c>
      <c r="B405" s="15">
        <v>3.0</v>
      </c>
      <c r="C405" s="15">
        <v>89.0</v>
      </c>
      <c r="D405" s="15" t="s">
        <v>19054</v>
      </c>
    </row>
    <row r="406">
      <c r="A406" s="15" t="s">
        <v>19055</v>
      </c>
      <c r="B406" s="15">
        <v>3.0</v>
      </c>
      <c r="C406" s="15">
        <v>90.0</v>
      </c>
      <c r="D406" s="15" t="s">
        <v>19056</v>
      </c>
    </row>
    <row r="407">
      <c r="A407" s="15" t="s">
        <v>19057</v>
      </c>
      <c r="B407" s="15">
        <v>3.0</v>
      </c>
      <c r="C407" s="15">
        <v>91.0</v>
      </c>
      <c r="D407" s="15" t="s">
        <v>13422</v>
      </c>
    </row>
    <row r="408">
      <c r="A408" s="15" t="s">
        <v>19058</v>
      </c>
      <c r="B408" s="15">
        <v>3.0</v>
      </c>
      <c r="C408" s="15">
        <v>92.0</v>
      </c>
      <c r="D408" s="15" t="s">
        <v>19059</v>
      </c>
    </row>
    <row r="409">
      <c r="A409" s="15" t="s">
        <v>19060</v>
      </c>
      <c r="B409" s="15">
        <v>3.0</v>
      </c>
      <c r="C409" s="15">
        <v>93.0</v>
      </c>
      <c r="D409" s="15" t="s">
        <v>19061</v>
      </c>
    </row>
    <row r="410">
      <c r="A410" s="15" t="s">
        <v>19062</v>
      </c>
      <c r="B410" s="15">
        <v>3.0</v>
      </c>
      <c r="C410" s="15">
        <v>94.0</v>
      </c>
      <c r="D410" s="15" t="s">
        <v>19063</v>
      </c>
    </row>
    <row r="411">
      <c r="A411" s="15" t="s">
        <v>19064</v>
      </c>
      <c r="B411" s="15">
        <v>3.0</v>
      </c>
      <c r="C411" s="15">
        <v>95.0</v>
      </c>
      <c r="D411" s="15" t="s">
        <v>19065</v>
      </c>
    </row>
    <row r="412">
      <c r="A412" s="15" t="s">
        <v>19066</v>
      </c>
      <c r="B412" s="15">
        <v>3.0</v>
      </c>
      <c r="C412" s="15">
        <v>96.0</v>
      </c>
      <c r="D412" s="15" t="s">
        <v>19067</v>
      </c>
    </row>
    <row r="413">
      <c r="A413" s="15" t="s">
        <v>19068</v>
      </c>
      <c r="B413" s="15">
        <v>3.0</v>
      </c>
      <c r="C413" s="15">
        <v>97.0</v>
      </c>
      <c r="D413" s="15" t="s">
        <v>19069</v>
      </c>
    </row>
    <row r="414">
      <c r="A414" s="15" t="s">
        <v>19070</v>
      </c>
      <c r="B414" s="15">
        <v>3.0</v>
      </c>
      <c r="C414" s="15">
        <v>98.0</v>
      </c>
      <c r="D414" s="15" t="s">
        <v>19071</v>
      </c>
    </row>
    <row r="415">
      <c r="A415" s="15" t="s">
        <v>19072</v>
      </c>
      <c r="B415" s="15">
        <v>3.0</v>
      </c>
      <c r="C415" s="15">
        <v>99.0</v>
      </c>
      <c r="D415" s="15" t="s">
        <v>19073</v>
      </c>
    </row>
    <row r="416">
      <c r="A416" s="15" t="s">
        <v>19074</v>
      </c>
      <c r="B416" s="15">
        <v>3.0</v>
      </c>
      <c r="C416" s="15">
        <v>100.0</v>
      </c>
      <c r="D416" s="15" t="s">
        <v>13446</v>
      </c>
    </row>
    <row r="417">
      <c r="A417" s="15" t="s">
        <v>19075</v>
      </c>
      <c r="B417" s="15">
        <v>3.0</v>
      </c>
      <c r="C417" s="15">
        <v>101.0</v>
      </c>
      <c r="D417" s="15" t="s">
        <v>13448</v>
      </c>
    </row>
    <row r="418">
      <c r="A418" s="15" t="s">
        <v>19076</v>
      </c>
      <c r="B418" s="15">
        <v>3.0</v>
      </c>
      <c r="C418" s="15">
        <v>102.0</v>
      </c>
      <c r="D418" s="15" t="s">
        <v>19077</v>
      </c>
    </row>
    <row r="419">
      <c r="A419" s="15" t="s">
        <v>19078</v>
      </c>
      <c r="B419" s="15">
        <v>3.0</v>
      </c>
      <c r="C419" s="15">
        <v>103.0</v>
      </c>
      <c r="D419" s="15" t="s">
        <v>19079</v>
      </c>
    </row>
    <row r="420">
      <c r="A420" s="15" t="s">
        <v>19080</v>
      </c>
      <c r="B420" s="15">
        <v>3.0</v>
      </c>
      <c r="C420" s="15">
        <v>104.0</v>
      </c>
      <c r="D420" s="15" t="s">
        <v>19081</v>
      </c>
    </row>
    <row r="421">
      <c r="A421" s="15" t="s">
        <v>19082</v>
      </c>
      <c r="B421" s="15">
        <v>3.0</v>
      </c>
      <c r="C421" s="15">
        <v>105.0</v>
      </c>
      <c r="D421" s="15" t="s">
        <v>19083</v>
      </c>
    </row>
    <row r="422">
      <c r="A422" s="15" t="s">
        <v>19084</v>
      </c>
      <c r="B422" s="15">
        <v>3.0</v>
      </c>
      <c r="C422" s="15">
        <v>106.0</v>
      </c>
      <c r="D422" s="15" t="s">
        <v>19085</v>
      </c>
    </row>
    <row r="423">
      <c r="A423" s="15" t="s">
        <v>19086</v>
      </c>
      <c r="B423" s="15">
        <v>3.0</v>
      </c>
      <c r="C423" s="15">
        <v>107.0</v>
      </c>
      <c r="D423" s="15" t="s">
        <v>13466</v>
      </c>
    </row>
    <row r="424">
      <c r="A424" s="15" t="s">
        <v>19087</v>
      </c>
      <c r="B424" s="15">
        <v>3.0</v>
      </c>
      <c r="C424" s="15">
        <v>108.0</v>
      </c>
      <c r="D424" s="15" t="s">
        <v>19088</v>
      </c>
    </row>
    <row r="425">
      <c r="A425" s="15" t="s">
        <v>19089</v>
      </c>
      <c r="B425" s="15">
        <v>3.0</v>
      </c>
      <c r="C425" s="15">
        <v>109.0</v>
      </c>
      <c r="D425" s="15" t="s">
        <v>19090</v>
      </c>
    </row>
    <row r="426">
      <c r="A426" s="15" t="s">
        <v>19091</v>
      </c>
      <c r="B426" s="15">
        <v>3.0</v>
      </c>
      <c r="C426" s="15">
        <v>110.0</v>
      </c>
      <c r="D426" s="15" t="s">
        <v>19092</v>
      </c>
    </row>
    <row r="427">
      <c r="A427" s="15" t="s">
        <v>19093</v>
      </c>
      <c r="B427" s="15">
        <v>3.0</v>
      </c>
      <c r="C427" s="15">
        <v>111.0</v>
      </c>
      <c r="D427" s="15" t="s">
        <v>19094</v>
      </c>
    </row>
    <row r="428">
      <c r="A428" s="15" t="s">
        <v>19095</v>
      </c>
      <c r="B428" s="15">
        <v>3.0</v>
      </c>
      <c r="C428" s="15">
        <v>112.0</v>
      </c>
      <c r="D428" s="15" t="s">
        <v>19096</v>
      </c>
    </row>
    <row r="429">
      <c r="A429" s="15" t="s">
        <v>19097</v>
      </c>
      <c r="B429" s="15">
        <v>3.0</v>
      </c>
      <c r="C429" s="15">
        <v>113.0</v>
      </c>
      <c r="D429" s="15" t="s">
        <v>19098</v>
      </c>
    </row>
    <row r="430">
      <c r="A430" s="15" t="s">
        <v>19099</v>
      </c>
      <c r="B430" s="15">
        <v>3.0</v>
      </c>
      <c r="C430" s="15">
        <v>114.0</v>
      </c>
      <c r="D430" s="15" t="s">
        <v>19100</v>
      </c>
    </row>
    <row r="431">
      <c r="A431" s="15" t="s">
        <v>19101</v>
      </c>
      <c r="B431" s="15">
        <v>3.0</v>
      </c>
      <c r="C431" s="15">
        <v>115.0</v>
      </c>
      <c r="D431" s="15" t="s">
        <v>19102</v>
      </c>
    </row>
    <row r="432">
      <c r="A432" s="15" t="s">
        <v>19103</v>
      </c>
      <c r="B432" s="15">
        <v>3.0</v>
      </c>
      <c r="C432" s="15">
        <v>116.0</v>
      </c>
      <c r="D432" s="15" t="s">
        <v>19104</v>
      </c>
    </row>
    <row r="433">
      <c r="A433" s="15" t="s">
        <v>19105</v>
      </c>
      <c r="B433" s="15">
        <v>3.0</v>
      </c>
      <c r="C433" s="15">
        <v>117.0</v>
      </c>
      <c r="D433" s="15" t="s">
        <v>13496</v>
      </c>
    </row>
    <row r="434">
      <c r="A434" s="15" t="s">
        <v>19106</v>
      </c>
      <c r="B434" s="15">
        <v>3.0</v>
      </c>
      <c r="C434" s="15">
        <v>118.0</v>
      </c>
      <c r="D434" s="15" t="s">
        <v>19107</v>
      </c>
    </row>
    <row r="435">
      <c r="A435" s="15" t="s">
        <v>19108</v>
      </c>
      <c r="B435" s="15">
        <v>3.0</v>
      </c>
      <c r="C435" s="15">
        <v>119.0</v>
      </c>
      <c r="D435" s="15" t="s">
        <v>19109</v>
      </c>
    </row>
    <row r="436">
      <c r="A436" s="15" t="s">
        <v>19110</v>
      </c>
      <c r="B436" s="15">
        <v>3.0</v>
      </c>
      <c r="C436" s="15">
        <v>120.0</v>
      </c>
      <c r="D436" s="15" t="s">
        <v>19111</v>
      </c>
    </row>
    <row r="437">
      <c r="A437" s="15" t="s">
        <v>19112</v>
      </c>
      <c r="B437" s="15">
        <v>3.0</v>
      </c>
      <c r="C437" s="15">
        <v>121.0</v>
      </c>
      <c r="D437" s="15" t="s">
        <v>19113</v>
      </c>
    </row>
    <row r="438">
      <c r="A438" s="15" t="s">
        <v>19114</v>
      </c>
      <c r="B438" s="15">
        <v>3.0</v>
      </c>
      <c r="C438" s="15">
        <v>122.0</v>
      </c>
      <c r="D438" s="15" t="s">
        <v>19115</v>
      </c>
    </row>
    <row r="439">
      <c r="A439" s="15" t="s">
        <v>19116</v>
      </c>
      <c r="B439" s="15">
        <v>3.0</v>
      </c>
      <c r="C439" s="15">
        <v>123.0</v>
      </c>
      <c r="D439" s="15" t="s">
        <v>19117</v>
      </c>
    </row>
    <row r="440">
      <c r="A440" s="15" t="s">
        <v>19118</v>
      </c>
      <c r="B440" s="15">
        <v>3.0</v>
      </c>
      <c r="C440" s="15">
        <v>124.0</v>
      </c>
      <c r="D440" s="15" t="s">
        <v>19119</v>
      </c>
    </row>
    <row r="441">
      <c r="A441" s="15" t="s">
        <v>19120</v>
      </c>
      <c r="B441" s="15">
        <v>3.0</v>
      </c>
      <c r="C441" s="15">
        <v>125.0</v>
      </c>
      <c r="D441" s="15" t="s">
        <v>19121</v>
      </c>
    </row>
    <row r="442">
      <c r="A442" s="15" t="s">
        <v>19122</v>
      </c>
      <c r="B442" s="15">
        <v>3.0</v>
      </c>
      <c r="C442" s="15">
        <v>126.0</v>
      </c>
      <c r="D442" s="15" t="s">
        <v>13523</v>
      </c>
    </row>
    <row r="443">
      <c r="A443" s="15" t="s">
        <v>19123</v>
      </c>
      <c r="B443" s="15">
        <v>3.0</v>
      </c>
      <c r="C443" s="15">
        <v>127.0</v>
      </c>
      <c r="D443" s="15" t="s">
        <v>13526</v>
      </c>
    </row>
    <row r="444">
      <c r="A444" s="15" t="s">
        <v>19124</v>
      </c>
      <c r="B444" s="15">
        <v>3.0</v>
      </c>
      <c r="C444" s="15">
        <v>128.0</v>
      </c>
      <c r="D444" s="15" t="s">
        <v>19125</v>
      </c>
    </row>
    <row r="445">
      <c r="A445" s="15" t="s">
        <v>19126</v>
      </c>
      <c r="B445" s="15">
        <v>3.0</v>
      </c>
      <c r="C445" s="15">
        <v>129.0</v>
      </c>
      <c r="D445" s="15" t="s">
        <v>13533</v>
      </c>
    </row>
    <row r="446">
      <c r="A446" s="15" t="s">
        <v>19127</v>
      </c>
      <c r="B446" s="15">
        <v>3.0</v>
      </c>
      <c r="C446" s="15">
        <v>130.0</v>
      </c>
      <c r="D446" s="15" t="s">
        <v>19128</v>
      </c>
    </row>
    <row r="447">
      <c r="A447" s="15" t="s">
        <v>19129</v>
      </c>
      <c r="B447" s="15">
        <v>3.0</v>
      </c>
      <c r="C447" s="15">
        <v>131.0</v>
      </c>
      <c r="D447" s="15" t="s">
        <v>13539</v>
      </c>
    </row>
    <row r="448">
      <c r="A448" s="15" t="s">
        <v>19130</v>
      </c>
      <c r="B448" s="15">
        <v>3.0</v>
      </c>
      <c r="C448" s="15">
        <v>132.0</v>
      </c>
      <c r="D448" s="15" t="s">
        <v>19131</v>
      </c>
    </row>
    <row r="449">
      <c r="A449" s="15" t="s">
        <v>19132</v>
      </c>
      <c r="B449" s="15">
        <v>3.0</v>
      </c>
      <c r="C449" s="15">
        <v>133.0</v>
      </c>
      <c r="D449" s="15" t="s">
        <v>19133</v>
      </c>
    </row>
    <row r="450">
      <c r="A450" s="15" t="s">
        <v>19134</v>
      </c>
      <c r="B450" s="15">
        <v>3.0</v>
      </c>
      <c r="C450" s="15">
        <v>134.0</v>
      </c>
      <c r="D450" s="15" t="s">
        <v>13550</v>
      </c>
    </row>
    <row r="451">
      <c r="A451" s="15" t="s">
        <v>19135</v>
      </c>
      <c r="B451" s="15">
        <v>3.0</v>
      </c>
      <c r="C451" s="15">
        <v>135.0</v>
      </c>
      <c r="D451" s="15" t="s">
        <v>13553</v>
      </c>
    </row>
    <row r="452">
      <c r="A452" s="15" t="s">
        <v>19136</v>
      </c>
      <c r="B452" s="15">
        <v>3.0</v>
      </c>
      <c r="C452" s="15">
        <v>136.0</v>
      </c>
      <c r="D452" s="15" t="s">
        <v>19137</v>
      </c>
    </row>
    <row r="453">
      <c r="A453" s="15" t="s">
        <v>19138</v>
      </c>
      <c r="B453" s="15">
        <v>3.0</v>
      </c>
      <c r="C453" s="15">
        <v>137.0</v>
      </c>
      <c r="D453" s="15" t="s">
        <v>19139</v>
      </c>
    </row>
    <row r="454">
      <c r="A454" s="15" t="s">
        <v>19140</v>
      </c>
      <c r="B454" s="15">
        <v>3.0</v>
      </c>
      <c r="C454" s="15">
        <v>138.0</v>
      </c>
      <c r="D454" s="15" t="s">
        <v>19141</v>
      </c>
    </row>
    <row r="455">
      <c r="A455" s="15" t="s">
        <v>19142</v>
      </c>
      <c r="B455" s="15">
        <v>3.0</v>
      </c>
      <c r="C455" s="15">
        <v>139.0</v>
      </c>
      <c r="D455" s="15" t="s">
        <v>19143</v>
      </c>
    </row>
    <row r="456">
      <c r="A456" s="15" t="s">
        <v>19144</v>
      </c>
      <c r="B456" s="15">
        <v>3.0</v>
      </c>
      <c r="C456" s="15">
        <v>140.0</v>
      </c>
      <c r="D456" s="15" t="s">
        <v>19145</v>
      </c>
    </row>
    <row r="457">
      <c r="A457" s="15" t="s">
        <v>19146</v>
      </c>
      <c r="B457" s="15">
        <v>3.0</v>
      </c>
      <c r="C457" s="15">
        <v>141.0</v>
      </c>
      <c r="D457" s="15" t="s">
        <v>19147</v>
      </c>
    </row>
    <row r="458">
      <c r="A458" s="15" t="s">
        <v>19148</v>
      </c>
      <c r="B458" s="15">
        <v>3.0</v>
      </c>
      <c r="C458" s="15">
        <v>142.0</v>
      </c>
      <c r="D458" s="15" t="s">
        <v>19149</v>
      </c>
    </row>
    <row r="459">
      <c r="A459" s="15" t="s">
        <v>19150</v>
      </c>
      <c r="B459" s="15">
        <v>3.0</v>
      </c>
      <c r="C459" s="15">
        <v>143.0</v>
      </c>
      <c r="D459" s="15" t="s">
        <v>19151</v>
      </c>
    </row>
    <row r="460">
      <c r="A460" s="15" t="s">
        <v>19152</v>
      </c>
      <c r="B460" s="15">
        <v>3.0</v>
      </c>
      <c r="C460" s="15">
        <v>144.0</v>
      </c>
      <c r="D460" s="15" t="s">
        <v>13578</v>
      </c>
    </row>
    <row r="461">
      <c r="A461" s="15" t="s">
        <v>19153</v>
      </c>
      <c r="B461" s="15">
        <v>3.0</v>
      </c>
      <c r="C461" s="15">
        <v>145.0</v>
      </c>
      <c r="D461" s="15" t="s">
        <v>13581</v>
      </c>
    </row>
    <row r="462">
      <c r="A462" s="15" t="s">
        <v>19154</v>
      </c>
      <c r="B462" s="15">
        <v>3.0</v>
      </c>
      <c r="C462" s="15">
        <v>146.0</v>
      </c>
      <c r="D462" s="15" t="s">
        <v>19155</v>
      </c>
    </row>
    <row r="463">
      <c r="A463" s="15" t="s">
        <v>19156</v>
      </c>
      <c r="B463" s="15">
        <v>3.0</v>
      </c>
      <c r="C463" s="15">
        <v>147.0</v>
      </c>
      <c r="D463" s="15" t="s">
        <v>19157</v>
      </c>
    </row>
    <row r="464">
      <c r="A464" s="15" t="s">
        <v>19158</v>
      </c>
      <c r="B464" s="15">
        <v>3.0</v>
      </c>
      <c r="C464" s="15">
        <v>148.0</v>
      </c>
      <c r="D464" s="15" t="s">
        <v>19159</v>
      </c>
    </row>
    <row r="465">
      <c r="A465" s="15" t="s">
        <v>19160</v>
      </c>
      <c r="B465" s="15">
        <v>3.0</v>
      </c>
      <c r="C465" s="15">
        <v>149.0</v>
      </c>
      <c r="D465" s="15" t="s">
        <v>19161</v>
      </c>
    </row>
    <row r="466">
      <c r="A466" s="15" t="s">
        <v>19162</v>
      </c>
      <c r="B466" s="15">
        <v>3.0</v>
      </c>
      <c r="C466" s="15">
        <v>150.0</v>
      </c>
      <c r="D466" s="15" t="s">
        <v>19163</v>
      </c>
    </row>
    <row r="467">
      <c r="A467" s="15" t="s">
        <v>19164</v>
      </c>
      <c r="B467" s="15">
        <v>3.0</v>
      </c>
      <c r="C467" s="15">
        <v>151.0</v>
      </c>
      <c r="D467" s="15" t="s">
        <v>19165</v>
      </c>
    </row>
    <row r="468">
      <c r="A468" s="15" t="s">
        <v>19166</v>
      </c>
      <c r="B468" s="15">
        <v>3.0</v>
      </c>
      <c r="C468" s="15">
        <v>152.0</v>
      </c>
      <c r="D468" s="15" t="s">
        <v>13601</v>
      </c>
    </row>
    <row r="469">
      <c r="A469" s="15" t="s">
        <v>19167</v>
      </c>
      <c r="B469" s="15">
        <v>3.0</v>
      </c>
      <c r="C469" s="15">
        <v>153.0</v>
      </c>
      <c r="D469" s="15" t="s">
        <v>19168</v>
      </c>
    </row>
    <row r="470">
      <c r="A470" s="15" t="s">
        <v>19169</v>
      </c>
      <c r="B470" s="15">
        <v>3.0</v>
      </c>
      <c r="C470" s="15">
        <v>154.0</v>
      </c>
      <c r="D470" s="15" t="s">
        <v>19170</v>
      </c>
    </row>
    <row r="471">
      <c r="A471" s="15" t="s">
        <v>19171</v>
      </c>
      <c r="B471" s="15">
        <v>3.0</v>
      </c>
      <c r="C471" s="15">
        <v>155.0</v>
      </c>
      <c r="D471" s="15" t="s">
        <v>19172</v>
      </c>
    </row>
    <row r="472">
      <c r="A472" s="15" t="s">
        <v>19174</v>
      </c>
      <c r="B472" s="15">
        <v>3.0</v>
      </c>
      <c r="C472" s="15">
        <v>156.0</v>
      </c>
      <c r="D472" s="15" t="s">
        <v>19175</v>
      </c>
    </row>
    <row r="473">
      <c r="A473" s="15" t="s">
        <v>19176</v>
      </c>
      <c r="B473" s="15">
        <v>3.0</v>
      </c>
      <c r="C473" s="15">
        <v>157.0</v>
      </c>
      <c r="D473" s="15" t="s">
        <v>19177</v>
      </c>
    </row>
    <row r="474">
      <c r="A474" s="15" t="s">
        <v>19178</v>
      </c>
      <c r="B474" s="15">
        <v>3.0</v>
      </c>
      <c r="C474" s="15">
        <v>158.0</v>
      </c>
      <c r="D474" s="15" t="s">
        <v>19179</v>
      </c>
    </row>
    <row r="475">
      <c r="A475" s="15" t="s">
        <v>19180</v>
      </c>
      <c r="B475" s="15">
        <v>4.0</v>
      </c>
      <c r="C475" s="15">
        <v>0.0</v>
      </c>
    </row>
    <row r="476">
      <c r="A476" s="15" t="s">
        <v>19181</v>
      </c>
      <c r="B476" s="15">
        <v>4.0</v>
      </c>
      <c r="C476" s="15">
        <v>1.0</v>
      </c>
      <c r="D476" s="15" t="s">
        <v>19182</v>
      </c>
    </row>
    <row r="477">
      <c r="A477" s="15" t="s">
        <v>19183</v>
      </c>
      <c r="B477" s="15">
        <v>4.0</v>
      </c>
      <c r="C477" s="15">
        <v>2.0</v>
      </c>
      <c r="D477" s="15" t="s">
        <v>19184</v>
      </c>
    </row>
    <row r="478">
      <c r="A478" s="15" t="s">
        <v>19185</v>
      </c>
      <c r="B478" s="15">
        <v>4.0</v>
      </c>
      <c r="C478" s="15">
        <v>3.0</v>
      </c>
      <c r="D478" s="15" t="s">
        <v>19186</v>
      </c>
    </row>
    <row r="479">
      <c r="A479" s="15" t="s">
        <v>19187</v>
      </c>
      <c r="B479" s="15">
        <v>4.0</v>
      </c>
      <c r="C479" s="15">
        <v>4.0</v>
      </c>
      <c r="D479" s="15" t="s">
        <v>19188</v>
      </c>
    </row>
    <row r="480">
      <c r="A480" s="15" t="s">
        <v>19189</v>
      </c>
      <c r="B480" s="15">
        <v>4.0</v>
      </c>
      <c r="C480" s="15">
        <v>5.0</v>
      </c>
      <c r="D480" s="15" t="s">
        <v>19190</v>
      </c>
    </row>
    <row r="481">
      <c r="A481" s="15" t="s">
        <v>19191</v>
      </c>
      <c r="B481" s="15">
        <v>4.0</v>
      </c>
      <c r="C481" s="15">
        <v>6.0</v>
      </c>
      <c r="D481" s="15" t="s">
        <v>7096</v>
      </c>
    </row>
    <row r="482">
      <c r="A482" s="15" t="s">
        <v>19192</v>
      </c>
      <c r="B482" s="15">
        <v>4.0</v>
      </c>
      <c r="C482" s="15">
        <v>7.0</v>
      </c>
      <c r="D482" s="15" t="s">
        <v>19193</v>
      </c>
    </row>
    <row r="483">
      <c r="A483" s="15" t="s">
        <v>19194</v>
      </c>
      <c r="B483" s="15">
        <v>4.0</v>
      </c>
      <c r="C483" s="15">
        <v>8.0</v>
      </c>
      <c r="D483" s="15" t="s">
        <v>19195</v>
      </c>
    </row>
    <row r="484">
      <c r="A484" s="15" t="s">
        <v>19196</v>
      </c>
      <c r="B484" s="15">
        <v>4.0</v>
      </c>
      <c r="C484" s="15">
        <v>9.0</v>
      </c>
      <c r="D484" s="15" t="s">
        <v>19197</v>
      </c>
    </row>
    <row r="485">
      <c r="A485" s="15" t="s">
        <v>19198</v>
      </c>
      <c r="B485" s="15">
        <v>4.0</v>
      </c>
      <c r="C485" s="15">
        <v>10.0</v>
      </c>
      <c r="D485" s="15" t="s">
        <v>19199</v>
      </c>
    </row>
    <row r="486">
      <c r="A486" s="15" t="s">
        <v>19200</v>
      </c>
      <c r="B486" s="15">
        <v>4.0</v>
      </c>
      <c r="C486" s="15">
        <v>11.0</v>
      </c>
      <c r="D486" s="15" t="s">
        <v>19201</v>
      </c>
    </row>
    <row r="487">
      <c r="A487" s="15" t="s">
        <v>19202</v>
      </c>
      <c r="B487" s="15">
        <v>4.0</v>
      </c>
      <c r="C487" s="15">
        <v>12.0</v>
      </c>
      <c r="D487" s="15" t="s">
        <v>19203</v>
      </c>
    </row>
    <row r="488">
      <c r="A488" s="15" t="s">
        <v>19204</v>
      </c>
      <c r="B488" s="15">
        <v>4.0</v>
      </c>
      <c r="C488" s="15">
        <v>13.0</v>
      </c>
      <c r="D488" s="15" t="s">
        <v>19205</v>
      </c>
    </row>
    <row r="489">
      <c r="A489" s="15" t="s">
        <v>19206</v>
      </c>
      <c r="B489" s="15">
        <v>4.0</v>
      </c>
      <c r="C489" s="15">
        <v>14.0</v>
      </c>
      <c r="D489" s="15" t="s">
        <v>19207</v>
      </c>
    </row>
    <row r="490">
      <c r="A490" s="15" t="s">
        <v>19208</v>
      </c>
      <c r="B490" s="15">
        <v>4.0</v>
      </c>
      <c r="C490" s="15">
        <v>15.0</v>
      </c>
      <c r="D490" s="15" t="s">
        <v>19209</v>
      </c>
    </row>
    <row r="491">
      <c r="A491" s="15" t="s">
        <v>19210</v>
      </c>
      <c r="B491" s="15">
        <v>4.0</v>
      </c>
      <c r="C491" s="15">
        <v>16.0</v>
      </c>
      <c r="D491" s="15" t="s">
        <v>19211</v>
      </c>
    </row>
    <row r="492">
      <c r="A492" s="15" t="s">
        <v>19212</v>
      </c>
      <c r="B492" s="15">
        <v>4.0</v>
      </c>
      <c r="C492" s="15">
        <v>17.0</v>
      </c>
      <c r="D492" s="15" t="s">
        <v>19213</v>
      </c>
    </row>
    <row r="493">
      <c r="A493" s="15" t="s">
        <v>19214</v>
      </c>
      <c r="B493" s="15">
        <v>4.0</v>
      </c>
      <c r="C493" s="15">
        <v>18.0</v>
      </c>
      <c r="D493" s="15" t="s">
        <v>19215</v>
      </c>
    </row>
    <row r="494">
      <c r="A494" s="15" t="s">
        <v>19216</v>
      </c>
      <c r="B494" s="15">
        <v>4.0</v>
      </c>
      <c r="C494" s="15">
        <v>19.0</v>
      </c>
      <c r="D494" s="15" t="s">
        <v>19217</v>
      </c>
    </row>
    <row r="495">
      <c r="A495" s="15" t="s">
        <v>19218</v>
      </c>
      <c r="B495" s="15">
        <v>4.0</v>
      </c>
      <c r="C495" s="15">
        <v>20.0</v>
      </c>
      <c r="D495" s="15" t="s">
        <v>19219</v>
      </c>
    </row>
    <row r="496">
      <c r="A496" s="15" t="s">
        <v>19220</v>
      </c>
      <c r="B496" s="15">
        <v>4.0</v>
      </c>
      <c r="C496" s="15">
        <v>21.0</v>
      </c>
      <c r="D496" s="15" t="s">
        <v>19221</v>
      </c>
    </row>
    <row r="497">
      <c r="A497" s="15" t="s">
        <v>19222</v>
      </c>
      <c r="B497" s="15">
        <v>4.0</v>
      </c>
      <c r="C497" s="15">
        <v>22.0</v>
      </c>
      <c r="D497" s="15" t="s">
        <v>19223</v>
      </c>
    </row>
    <row r="498">
      <c r="A498" s="15" t="s">
        <v>19224</v>
      </c>
      <c r="B498" s="15">
        <v>4.0</v>
      </c>
      <c r="C498" s="15">
        <v>23.0</v>
      </c>
      <c r="D498" s="15" t="s">
        <v>13682</v>
      </c>
    </row>
    <row r="499">
      <c r="A499" s="15" t="s">
        <v>19225</v>
      </c>
      <c r="B499" s="15">
        <v>4.0</v>
      </c>
      <c r="C499" s="15">
        <v>24.0</v>
      </c>
      <c r="D499" s="15" t="s">
        <v>19226</v>
      </c>
    </row>
    <row r="500">
      <c r="A500" s="15" t="s">
        <v>19227</v>
      </c>
      <c r="B500" s="15">
        <v>4.0</v>
      </c>
      <c r="C500" s="15">
        <v>25.0</v>
      </c>
      <c r="D500" s="15" t="s">
        <v>13686</v>
      </c>
    </row>
    <row r="501">
      <c r="A501" s="15" t="s">
        <v>19228</v>
      </c>
      <c r="B501" s="15">
        <v>4.0</v>
      </c>
      <c r="C501" s="15">
        <v>26.0</v>
      </c>
      <c r="D501" s="15" t="s">
        <v>19229</v>
      </c>
    </row>
    <row r="502">
      <c r="A502" s="15" t="s">
        <v>19230</v>
      </c>
      <c r="B502" s="15">
        <v>4.0</v>
      </c>
      <c r="C502" s="15">
        <v>27.0</v>
      </c>
      <c r="D502" s="15" t="s">
        <v>19231</v>
      </c>
    </row>
    <row r="503">
      <c r="A503" s="15" t="s">
        <v>19232</v>
      </c>
      <c r="B503" s="15">
        <v>4.0</v>
      </c>
      <c r="C503" s="15">
        <v>28.0</v>
      </c>
      <c r="D503" s="15" t="s">
        <v>19233</v>
      </c>
    </row>
    <row r="504">
      <c r="A504" s="15" t="s">
        <v>19234</v>
      </c>
      <c r="B504" s="15">
        <v>4.0</v>
      </c>
      <c r="C504" s="15">
        <v>29.0</v>
      </c>
      <c r="D504" s="15" t="s">
        <v>13697</v>
      </c>
    </row>
    <row r="505">
      <c r="A505" s="15" t="s">
        <v>19235</v>
      </c>
      <c r="B505" s="15">
        <v>4.0</v>
      </c>
      <c r="C505" s="15">
        <v>30.0</v>
      </c>
      <c r="D505" s="15" t="s">
        <v>19236</v>
      </c>
    </row>
    <row r="506">
      <c r="A506" s="15" t="s">
        <v>19237</v>
      </c>
      <c r="B506" s="15">
        <v>4.0</v>
      </c>
      <c r="C506" s="15">
        <v>31.0</v>
      </c>
      <c r="D506" s="15" t="s">
        <v>13701</v>
      </c>
    </row>
    <row r="507">
      <c r="A507" s="15" t="s">
        <v>19238</v>
      </c>
      <c r="B507" s="15">
        <v>4.0</v>
      </c>
      <c r="C507" s="15">
        <v>32.0</v>
      </c>
      <c r="D507" s="15" t="s">
        <v>13703</v>
      </c>
    </row>
    <row r="508">
      <c r="A508" s="15" t="s">
        <v>19239</v>
      </c>
      <c r="B508" s="15">
        <v>4.0</v>
      </c>
      <c r="C508" s="15">
        <v>33.0</v>
      </c>
      <c r="D508" s="15" t="s">
        <v>13706</v>
      </c>
    </row>
    <row r="509">
      <c r="A509" s="15" t="s">
        <v>19240</v>
      </c>
      <c r="B509" s="15">
        <v>4.0</v>
      </c>
      <c r="C509" s="15">
        <v>34.0</v>
      </c>
      <c r="D509" s="15" t="s">
        <v>13709</v>
      </c>
    </row>
    <row r="510">
      <c r="A510" s="15" t="s">
        <v>19241</v>
      </c>
      <c r="B510" s="15">
        <v>4.0</v>
      </c>
      <c r="C510" s="15">
        <v>35.0</v>
      </c>
      <c r="D510" s="15" t="s">
        <v>19242</v>
      </c>
    </row>
    <row r="511">
      <c r="A511" s="15" t="s">
        <v>19243</v>
      </c>
      <c r="B511" s="15">
        <v>4.0</v>
      </c>
      <c r="C511" s="15">
        <v>36.0</v>
      </c>
      <c r="D511" s="15" t="s">
        <v>3700</v>
      </c>
    </row>
    <row r="512">
      <c r="A512" s="15" t="s">
        <v>19244</v>
      </c>
      <c r="B512" s="15">
        <v>4.0</v>
      </c>
      <c r="C512" s="15">
        <v>37.0</v>
      </c>
      <c r="D512" s="15" t="s">
        <v>19245</v>
      </c>
    </row>
    <row r="513">
      <c r="A513" s="15" t="s">
        <v>19246</v>
      </c>
      <c r="B513" s="15">
        <v>4.0</v>
      </c>
      <c r="C513" s="15">
        <v>38.0</v>
      </c>
      <c r="D513" s="15" t="s">
        <v>19247</v>
      </c>
    </row>
    <row r="514">
      <c r="A514" s="15" t="s">
        <v>19248</v>
      </c>
      <c r="B514" s="15">
        <v>4.0</v>
      </c>
      <c r="C514" s="15">
        <v>39.0</v>
      </c>
      <c r="D514" s="15" t="s">
        <v>19249</v>
      </c>
    </row>
    <row r="515">
      <c r="A515" s="15" t="s">
        <v>19250</v>
      </c>
      <c r="B515" s="15">
        <v>4.0</v>
      </c>
      <c r="C515" s="15">
        <v>40.0</v>
      </c>
      <c r="D515" s="15" t="s">
        <v>19251</v>
      </c>
    </row>
    <row r="516">
      <c r="A516" s="15" t="s">
        <v>19252</v>
      </c>
      <c r="B516" s="15">
        <v>4.0</v>
      </c>
      <c r="C516" s="15">
        <v>41.0</v>
      </c>
      <c r="D516" s="15" t="s">
        <v>19253</v>
      </c>
    </row>
    <row r="517">
      <c r="A517" s="15" t="s">
        <v>19254</v>
      </c>
      <c r="B517" s="15">
        <v>4.0</v>
      </c>
      <c r="C517" s="15">
        <v>42.0</v>
      </c>
      <c r="D517" s="15" t="s">
        <v>19255</v>
      </c>
    </row>
    <row r="518">
      <c r="A518" s="15" t="s">
        <v>19256</v>
      </c>
      <c r="B518" s="15">
        <v>4.0</v>
      </c>
      <c r="C518" s="15">
        <v>43.0</v>
      </c>
      <c r="D518" s="15" t="s">
        <v>12497</v>
      </c>
    </row>
    <row r="519">
      <c r="A519" s="15" t="s">
        <v>19257</v>
      </c>
      <c r="B519" s="15">
        <v>4.0</v>
      </c>
      <c r="C519" s="15">
        <v>44.0</v>
      </c>
      <c r="D519" s="15" t="s">
        <v>19258</v>
      </c>
    </row>
    <row r="520">
      <c r="A520" s="15" t="s">
        <v>19259</v>
      </c>
      <c r="B520" s="15">
        <v>4.0</v>
      </c>
      <c r="C520" s="15">
        <v>45.0</v>
      </c>
      <c r="D520" s="15" t="s">
        <v>19260</v>
      </c>
    </row>
    <row r="521">
      <c r="A521" s="15" t="s">
        <v>19261</v>
      </c>
      <c r="B521" s="15">
        <v>4.0</v>
      </c>
      <c r="C521" s="15">
        <v>46.0</v>
      </c>
      <c r="D521" s="15" t="s">
        <v>13743</v>
      </c>
    </row>
    <row r="522">
      <c r="A522" s="15" t="s">
        <v>19262</v>
      </c>
      <c r="B522" s="15">
        <v>4.0</v>
      </c>
      <c r="C522" s="15">
        <v>47.0</v>
      </c>
      <c r="D522" s="15" t="s">
        <v>19263</v>
      </c>
    </row>
    <row r="523">
      <c r="A523" s="15" t="s">
        <v>19264</v>
      </c>
      <c r="B523" s="15">
        <v>4.0</v>
      </c>
      <c r="C523" s="15">
        <v>48.0</v>
      </c>
      <c r="D523" s="15" t="s">
        <v>19265</v>
      </c>
    </row>
    <row r="524">
      <c r="A524" s="15" t="s">
        <v>19266</v>
      </c>
      <c r="B524" s="15">
        <v>4.0</v>
      </c>
      <c r="C524" s="15">
        <v>49.0</v>
      </c>
      <c r="D524" s="15" t="s">
        <v>19267</v>
      </c>
    </row>
    <row r="525">
      <c r="A525" s="15" t="s">
        <v>19268</v>
      </c>
      <c r="B525" s="15">
        <v>4.0</v>
      </c>
      <c r="C525" s="15">
        <v>50.0</v>
      </c>
      <c r="D525" s="15" t="s">
        <v>19269</v>
      </c>
    </row>
    <row r="526">
      <c r="A526" s="15" t="s">
        <v>19270</v>
      </c>
      <c r="B526" s="15">
        <v>4.0</v>
      </c>
      <c r="C526" s="15">
        <v>51.0</v>
      </c>
      <c r="D526" s="15" t="s">
        <v>18721</v>
      </c>
    </row>
    <row r="527">
      <c r="A527" s="15" t="s">
        <v>19271</v>
      </c>
      <c r="B527" s="15">
        <v>4.0</v>
      </c>
      <c r="C527" s="15">
        <v>52.0</v>
      </c>
      <c r="D527" s="15" t="s">
        <v>19272</v>
      </c>
    </row>
    <row r="528">
      <c r="A528" s="15" t="s">
        <v>19273</v>
      </c>
      <c r="B528" s="15">
        <v>4.0</v>
      </c>
      <c r="C528" s="15">
        <v>53.0</v>
      </c>
      <c r="D528" s="15" t="s">
        <v>19274</v>
      </c>
    </row>
    <row r="529">
      <c r="A529" s="15" t="s">
        <v>19275</v>
      </c>
      <c r="B529" s="15">
        <v>4.0</v>
      </c>
      <c r="C529" s="15">
        <v>54.0</v>
      </c>
      <c r="D529" s="15" t="s">
        <v>19276</v>
      </c>
    </row>
    <row r="530">
      <c r="A530" s="15" t="s">
        <v>19277</v>
      </c>
      <c r="B530" s="15">
        <v>4.0</v>
      </c>
      <c r="C530" s="15">
        <v>55.0</v>
      </c>
      <c r="D530" s="15" t="s">
        <v>19278</v>
      </c>
    </row>
    <row r="531">
      <c r="A531" s="15" t="s">
        <v>19279</v>
      </c>
      <c r="B531" s="15">
        <v>4.0</v>
      </c>
      <c r="C531" s="15">
        <v>56.0</v>
      </c>
      <c r="D531" s="15" t="s">
        <v>19280</v>
      </c>
    </row>
    <row r="532">
      <c r="A532" s="15" t="s">
        <v>19281</v>
      </c>
      <c r="B532" s="15">
        <v>4.0</v>
      </c>
      <c r="C532" s="15">
        <v>57.0</v>
      </c>
      <c r="D532" s="15" t="s">
        <v>19282</v>
      </c>
    </row>
    <row r="533">
      <c r="A533" s="15" t="s">
        <v>19283</v>
      </c>
      <c r="B533" s="15">
        <v>4.0</v>
      </c>
      <c r="C533" s="15" t="s">
        <v>19284</v>
      </c>
      <c r="D533" s="15" t="s">
        <v>19285</v>
      </c>
    </row>
    <row r="534">
      <c r="A534" s="15" t="s">
        <v>19286</v>
      </c>
      <c r="B534" s="15">
        <v>4.0</v>
      </c>
      <c r="C534" s="15">
        <v>58.0</v>
      </c>
      <c r="D534" s="15" t="s">
        <v>19287</v>
      </c>
    </row>
    <row r="535">
      <c r="A535" s="15" t="s">
        <v>19288</v>
      </c>
      <c r="B535" s="15">
        <v>4.0</v>
      </c>
      <c r="C535" s="15">
        <v>59.0</v>
      </c>
      <c r="D535" s="15" t="s">
        <v>19289</v>
      </c>
    </row>
    <row r="536">
      <c r="A536" s="15" t="s">
        <v>19290</v>
      </c>
      <c r="B536" s="15">
        <v>4.0</v>
      </c>
      <c r="C536" s="15">
        <v>60.0</v>
      </c>
      <c r="D536" s="15" t="s">
        <v>19291</v>
      </c>
    </row>
    <row r="537">
      <c r="A537" s="15" t="s">
        <v>19292</v>
      </c>
      <c r="B537" s="15">
        <v>4.0</v>
      </c>
      <c r="C537" s="15">
        <v>61.0</v>
      </c>
      <c r="D537" s="15" t="s">
        <v>19293</v>
      </c>
    </row>
    <row r="538">
      <c r="A538" s="15" t="s">
        <v>19294</v>
      </c>
      <c r="B538" s="15">
        <v>4.0</v>
      </c>
      <c r="C538" s="15">
        <v>62.0</v>
      </c>
      <c r="D538" s="15" t="s">
        <v>19295</v>
      </c>
    </row>
    <row r="539">
      <c r="A539" s="15" t="s">
        <v>19296</v>
      </c>
      <c r="B539" s="15">
        <v>4.0</v>
      </c>
      <c r="C539" s="15">
        <v>63.0</v>
      </c>
      <c r="D539" s="15" t="s">
        <v>19297</v>
      </c>
    </row>
    <row r="540">
      <c r="A540" s="15" t="s">
        <v>19298</v>
      </c>
      <c r="B540" s="15">
        <v>4.0</v>
      </c>
      <c r="C540" s="15">
        <v>64.0</v>
      </c>
      <c r="D540" s="15" t="s">
        <v>19299</v>
      </c>
    </row>
    <row r="541">
      <c r="A541" s="15" t="s">
        <v>19300</v>
      </c>
      <c r="B541" s="15">
        <v>4.0</v>
      </c>
      <c r="C541" s="15">
        <v>65.0</v>
      </c>
      <c r="D541" s="15" t="s">
        <v>19301</v>
      </c>
    </row>
    <row r="542">
      <c r="A542" s="15" t="s">
        <v>19302</v>
      </c>
      <c r="B542" s="15">
        <v>4.0</v>
      </c>
      <c r="C542" s="15">
        <v>66.0</v>
      </c>
      <c r="D542" s="15" t="s">
        <v>19303</v>
      </c>
    </row>
    <row r="543">
      <c r="A543" s="15" t="s">
        <v>19304</v>
      </c>
      <c r="B543" s="15">
        <v>4.0</v>
      </c>
      <c r="C543" s="15">
        <v>67.0</v>
      </c>
      <c r="D543" s="15" t="s">
        <v>19305</v>
      </c>
    </row>
    <row r="544">
      <c r="A544" s="15" t="s">
        <v>19306</v>
      </c>
      <c r="B544" s="15">
        <v>4.0</v>
      </c>
      <c r="C544" s="15">
        <v>68.0</v>
      </c>
      <c r="D544" s="15" t="s">
        <v>19307</v>
      </c>
    </row>
    <row r="545">
      <c r="A545" s="15" t="s">
        <v>19308</v>
      </c>
      <c r="B545" s="15">
        <v>4.0</v>
      </c>
      <c r="C545" s="15">
        <v>69.0</v>
      </c>
      <c r="D545" s="15" t="s">
        <v>19309</v>
      </c>
    </row>
    <row r="546">
      <c r="A546" s="15" t="s">
        <v>19310</v>
      </c>
      <c r="B546" s="15">
        <v>4.0</v>
      </c>
      <c r="C546" s="15">
        <v>70.0</v>
      </c>
      <c r="D546" s="15" t="s">
        <v>19311</v>
      </c>
    </row>
    <row r="547">
      <c r="A547" s="15" t="s">
        <v>19312</v>
      </c>
      <c r="B547" s="15">
        <v>4.0</v>
      </c>
      <c r="C547" s="15">
        <v>71.0</v>
      </c>
      <c r="D547" s="15" t="s">
        <v>19313</v>
      </c>
    </row>
    <row r="548">
      <c r="A548" s="15" t="s">
        <v>19314</v>
      </c>
      <c r="B548" s="15">
        <v>4.0</v>
      </c>
      <c r="C548" s="15">
        <v>72.0</v>
      </c>
      <c r="D548" s="15" t="s">
        <v>19315</v>
      </c>
    </row>
    <row r="549">
      <c r="A549" s="15" t="s">
        <v>19316</v>
      </c>
      <c r="B549" s="15">
        <v>4.0</v>
      </c>
      <c r="C549" s="15">
        <v>73.0</v>
      </c>
      <c r="D549" s="15" t="s">
        <v>19317</v>
      </c>
    </row>
    <row r="550">
      <c r="A550" s="15" t="s">
        <v>19318</v>
      </c>
      <c r="B550" s="15">
        <v>4.0</v>
      </c>
      <c r="C550" s="15">
        <v>74.0</v>
      </c>
      <c r="D550" s="15" t="s">
        <v>19319</v>
      </c>
    </row>
    <row r="551">
      <c r="A551" s="15" t="s">
        <v>19320</v>
      </c>
      <c r="B551" s="15">
        <v>4.0</v>
      </c>
      <c r="C551" s="15">
        <v>75.0</v>
      </c>
      <c r="D551" s="15" t="s">
        <v>19321</v>
      </c>
    </row>
    <row r="552">
      <c r="A552" s="15" t="s">
        <v>19322</v>
      </c>
      <c r="B552" s="15">
        <v>4.0</v>
      </c>
      <c r="C552" s="15">
        <v>76.0</v>
      </c>
      <c r="D552" s="15" t="s">
        <v>19323</v>
      </c>
    </row>
    <row r="553">
      <c r="A553" s="15" t="s">
        <v>19324</v>
      </c>
      <c r="B553" s="15">
        <v>4.0</v>
      </c>
      <c r="C553" s="15">
        <v>77.0</v>
      </c>
      <c r="D553" s="15" t="s">
        <v>19325</v>
      </c>
    </row>
    <row r="554">
      <c r="A554" s="15" t="s">
        <v>19326</v>
      </c>
      <c r="B554" s="15">
        <v>4.0</v>
      </c>
      <c r="C554" s="15">
        <v>78.0</v>
      </c>
      <c r="D554" s="15" t="s">
        <v>19327</v>
      </c>
    </row>
    <row r="555">
      <c r="A555" s="15" t="s">
        <v>19328</v>
      </c>
      <c r="B555" s="15">
        <v>4.0</v>
      </c>
      <c r="C555" s="15">
        <v>79.0</v>
      </c>
      <c r="D555" s="15" t="s">
        <v>13840</v>
      </c>
    </row>
    <row r="556">
      <c r="A556" s="15" t="s">
        <v>19329</v>
      </c>
      <c r="B556" s="15">
        <v>4.0</v>
      </c>
      <c r="C556" s="15">
        <v>80.0</v>
      </c>
      <c r="D556" s="15" t="s">
        <v>19330</v>
      </c>
    </row>
    <row r="557">
      <c r="A557" s="15" t="s">
        <v>19331</v>
      </c>
      <c r="B557" s="15">
        <v>4.0</v>
      </c>
      <c r="C557" s="15">
        <v>81.0</v>
      </c>
      <c r="D557" s="15" t="s">
        <v>19332</v>
      </c>
    </row>
    <row r="558">
      <c r="A558" s="15" t="s">
        <v>19333</v>
      </c>
      <c r="B558" s="15">
        <v>4.0</v>
      </c>
      <c r="C558" s="15">
        <v>82.0</v>
      </c>
      <c r="D558" s="15" t="s">
        <v>13848</v>
      </c>
    </row>
    <row r="559">
      <c r="A559" s="15" t="s">
        <v>19334</v>
      </c>
      <c r="B559" s="15">
        <v>4.0</v>
      </c>
      <c r="C559" s="15">
        <v>83.0</v>
      </c>
      <c r="D559" s="15" t="s">
        <v>19335</v>
      </c>
    </row>
    <row r="560">
      <c r="A560" s="15" t="s">
        <v>19336</v>
      </c>
      <c r="B560" s="15">
        <v>4.0</v>
      </c>
      <c r="C560" s="15">
        <v>84.0</v>
      </c>
      <c r="D560" s="15" t="s">
        <v>19337</v>
      </c>
    </row>
    <row r="561">
      <c r="A561" s="15" t="s">
        <v>19338</v>
      </c>
      <c r="B561" s="15">
        <v>4.0</v>
      </c>
      <c r="C561" s="15">
        <v>85.0</v>
      </c>
      <c r="D561" s="15" t="s">
        <v>19249</v>
      </c>
    </row>
    <row r="562">
      <c r="A562" s="15" t="s">
        <v>19339</v>
      </c>
      <c r="B562" s="15">
        <v>4.0</v>
      </c>
      <c r="C562" s="15">
        <v>86.0</v>
      </c>
      <c r="D562" s="15" t="s">
        <v>19340</v>
      </c>
    </row>
    <row r="563">
      <c r="A563" s="15" t="s">
        <v>19341</v>
      </c>
      <c r="B563" s="15">
        <v>4.0</v>
      </c>
      <c r="C563" s="15">
        <v>87.0</v>
      </c>
      <c r="D563" s="15" t="s">
        <v>19342</v>
      </c>
    </row>
    <row r="564">
      <c r="A564" s="15" t="s">
        <v>19343</v>
      </c>
      <c r="B564" s="15">
        <v>4.0</v>
      </c>
      <c r="C564" s="15">
        <v>88.0</v>
      </c>
      <c r="D564" s="15" t="s">
        <v>19344</v>
      </c>
    </row>
    <row r="565">
      <c r="A565" s="15" t="s">
        <v>19345</v>
      </c>
      <c r="B565" s="15">
        <v>4.0</v>
      </c>
      <c r="C565" s="15">
        <v>89.0</v>
      </c>
      <c r="D565" s="15" t="s">
        <v>19346</v>
      </c>
    </row>
    <row r="566">
      <c r="A566" s="15" t="s">
        <v>19347</v>
      </c>
      <c r="B566" s="15">
        <v>4.0</v>
      </c>
      <c r="C566" s="15">
        <v>90.0</v>
      </c>
      <c r="D566" s="15" t="s">
        <v>13868</v>
      </c>
    </row>
    <row r="567">
      <c r="A567" s="15" t="s">
        <v>19348</v>
      </c>
      <c r="B567" s="15">
        <v>4.0</v>
      </c>
      <c r="C567" s="15">
        <v>91.0</v>
      </c>
      <c r="D567" s="15" t="s">
        <v>19349</v>
      </c>
    </row>
    <row r="568">
      <c r="A568" s="15" t="s">
        <v>19350</v>
      </c>
      <c r="B568" s="15">
        <v>4.0</v>
      </c>
      <c r="C568" s="15">
        <v>92.0</v>
      </c>
      <c r="D568" s="15" t="s">
        <v>13874</v>
      </c>
    </row>
    <row r="569">
      <c r="A569" s="15" t="s">
        <v>19351</v>
      </c>
      <c r="B569" s="15">
        <v>4.0</v>
      </c>
      <c r="C569" s="15">
        <v>93.0</v>
      </c>
      <c r="D569" s="15" t="s">
        <v>19352</v>
      </c>
    </row>
    <row r="570">
      <c r="A570" s="15" t="s">
        <v>19353</v>
      </c>
      <c r="B570" s="15">
        <v>4.0</v>
      </c>
      <c r="C570" s="15">
        <v>94.0</v>
      </c>
      <c r="D570" s="15" t="s">
        <v>13880</v>
      </c>
    </row>
    <row r="571">
      <c r="A571" s="15" t="s">
        <v>19354</v>
      </c>
      <c r="B571" s="15">
        <v>4.0</v>
      </c>
      <c r="C571" s="15">
        <v>95.0</v>
      </c>
      <c r="D571" s="15" t="s">
        <v>19355</v>
      </c>
    </row>
    <row r="572">
      <c r="A572" s="15" t="s">
        <v>19356</v>
      </c>
      <c r="B572" s="15">
        <v>4.0</v>
      </c>
      <c r="C572" s="15">
        <v>96.0</v>
      </c>
      <c r="D572" s="15" t="s">
        <v>19357</v>
      </c>
    </row>
    <row r="573">
      <c r="A573" s="15" t="s">
        <v>19358</v>
      </c>
      <c r="B573" s="15">
        <v>4.0</v>
      </c>
      <c r="C573" s="15">
        <v>97.0</v>
      </c>
      <c r="D573" s="15" t="s">
        <v>19359</v>
      </c>
    </row>
    <row r="574">
      <c r="A574" s="15" t="s">
        <v>19360</v>
      </c>
      <c r="B574" s="15">
        <v>4.0</v>
      </c>
      <c r="C574" s="15">
        <v>98.0</v>
      </c>
      <c r="D574" s="15" t="s">
        <v>19361</v>
      </c>
    </row>
    <row r="575">
      <c r="A575" s="15" t="s">
        <v>19362</v>
      </c>
      <c r="B575" s="15">
        <v>4.0</v>
      </c>
      <c r="C575" s="15">
        <v>99.0</v>
      </c>
      <c r="D575" s="15" t="s">
        <v>19363</v>
      </c>
    </row>
    <row r="576">
      <c r="A576" s="15" t="s">
        <v>19364</v>
      </c>
      <c r="B576" s="15">
        <v>4.0</v>
      </c>
      <c r="C576" s="15">
        <v>100.0</v>
      </c>
      <c r="D576" s="15" t="s">
        <v>19365</v>
      </c>
    </row>
    <row r="577">
      <c r="A577" s="15" t="s">
        <v>19366</v>
      </c>
      <c r="B577" s="15">
        <v>4.0</v>
      </c>
      <c r="C577" s="15">
        <v>101.0</v>
      </c>
      <c r="D577" s="15" t="s">
        <v>19367</v>
      </c>
    </row>
    <row r="578">
      <c r="A578" s="15" t="s">
        <v>19368</v>
      </c>
      <c r="B578" s="15">
        <v>4.0</v>
      </c>
      <c r="C578" s="15">
        <v>102.0</v>
      </c>
      <c r="D578" s="15" t="s">
        <v>19369</v>
      </c>
    </row>
    <row r="579">
      <c r="A579" s="15" t="s">
        <v>19370</v>
      </c>
      <c r="B579" s="15">
        <v>4.0</v>
      </c>
      <c r="C579" s="15">
        <v>103.0</v>
      </c>
      <c r="D579" s="15" t="s">
        <v>19371</v>
      </c>
    </row>
    <row r="580">
      <c r="A580" s="15" t="s">
        <v>19372</v>
      </c>
      <c r="B580" s="15">
        <v>4.0</v>
      </c>
      <c r="C580" s="15">
        <v>104.0</v>
      </c>
      <c r="D580" s="15" t="s">
        <v>19373</v>
      </c>
    </row>
    <row r="581">
      <c r="A581" s="15" t="s">
        <v>19374</v>
      </c>
      <c r="B581" s="15">
        <v>4.0</v>
      </c>
      <c r="C581" s="15">
        <v>105.0</v>
      </c>
      <c r="D581" s="15" t="s">
        <v>13912</v>
      </c>
    </row>
    <row r="582">
      <c r="A582" s="15" t="s">
        <v>19375</v>
      </c>
      <c r="B582" s="15">
        <v>4.0</v>
      </c>
      <c r="C582" s="15">
        <v>106.0</v>
      </c>
      <c r="D582" s="15" t="s">
        <v>13915</v>
      </c>
    </row>
    <row r="583">
      <c r="A583" s="15" t="s">
        <v>19376</v>
      </c>
      <c r="B583" s="15">
        <v>4.0</v>
      </c>
      <c r="C583" s="15">
        <v>107.0</v>
      </c>
      <c r="D583" s="15" t="s">
        <v>13918</v>
      </c>
    </row>
    <row r="584">
      <c r="A584" s="15" t="s">
        <v>19377</v>
      </c>
      <c r="B584" s="15">
        <v>4.0</v>
      </c>
      <c r="C584" s="15">
        <v>108.0</v>
      </c>
      <c r="D584" s="15" t="s">
        <v>19378</v>
      </c>
    </row>
    <row r="585">
      <c r="A585" s="15" t="s">
        <v>19379</v>
      </c>
      <c r="B585" s="15">
        <v>4.0</v>
      </c>
      <c r="C585" s="15">
        <v>109.0</v>
      </c>
      <c r="D585" s="15" t="s">
        <v>13924</v>
      </c>
    </row>
    <row r="586">
      <c r="A586" s="15" t="s">
        <v>19380</v>
      </c>
      <c r="B586" s="15">
        <v>4.0</v>
      </c>
      <c r="C586" s="15">
        <v>110.0</v>
      </c>
      <c r="D586" s="15" t="s">
        <v>13927</v>
      </c>
    </row>
    <row r="587">
      <c r="A587" s="15" t="s">
        <v>19381</v>
      </c>
      <c r="B587" s="15">
        <v>4.0</v>
      </c>
      <c r="C587" s="15">
        <v>111.0</v>
      </c>
      <c r="D587" s="15" t="s">
        <v>13930</v>
      </c>
    </row>
    <row r="588">
      <c r="A588" s="15" t="s">
        <v>19382</v>
      </c>
      <c r="B588" s="15">
        <v>4.0</v>
      </c>
      <c r="C588" s="15">
        <v>112.0</v>
      </c>
      <c r="D588" s="15" t="s">
        <v>19383</v>
      </c>
    </row>
    <row r="589">
      <c r="A589" s="15" t="s">
        <v>19384</v>
      </c>
      <c r="B589" s="15">
        <v>4.0</v>
      </c>
      <c r="C589" s="15">
        <v>113.0</v>
      </c>
      <c r="D589" s="15" t="s">
        <v>13935</v>
      </c>
    </row>
    <row r="590">
      <c r="A590" s="15" t="s">
        <v>19385</v>
      </c>
      <c r="B590" s="15">
        <v>4.0</v>
      </c>
      <c r="C590" s="15">
        <v>114.0</v>
      </c>
      <c r="D590" s="15" t="s">
        <v>19386</v>
      </c>
    </row>
    <row r="591">
      <c r="A591" s="15" t="s">
        <v>19387</v>
      </c>
      <c r="B591" s="15">
        <v>4.0</v>
      </c>
      <c r="C591" s="15">
        <v>115.0</v>
      </c>
      <c r="D591" s="15" t="s">
        <v>19388</v>
      </c>
    </row>
    <row r="592">
      <c r="A592" s="15" t="s">
        <v>19389</v>
      </c>
      <c r="B592" s="15">
        <v>4.0</v>
      </c>
      <c r="C592" s="15">
        <v>116.0</v>
      </c>
      <c r="D592" s="15" t="s">
        <v>19390</v>
      </c>
    </row>
    <row r="593">
      <c r="A593" s="15" t="s">
        <v>19391</v>
      </c>
      <c r="B593" s="15">
        <v>4.0</v>
      </c>
      <c r="C593" s="15">
        <v>117.0</v>
      </c>
      <c r="D593" s="15" t="s">
        <v>19392</v>
      </c>
    </row>
    <row r="594">
      <c r="A594" s="15" t="s">
        <v>19393</v>
      </c>
      <c r="B594" s="15">
        <v>4.0</v>
      </c>
      <c r="C594" s="15">
        <v>118.0</v>
      </c>
      <c r="D594" s="15" t="s">
        <v>19394</v>
      </c>
    </row>
    <row r="595">
      <c r="A595" s="15" t="s">
        <v>19395</v>
      </c>
      <c r="B595" s="15">
        <v>4.0</v>
      </c>
      <c r="C595" s="15">
        <v>119.0</v>
      </c>
      <c r="D595" s="15" t="s">
        <v>19396</v>
      </c>
    </row>
    <row r="596">
      <c r="A596" s="15" t="s">
        <v>19397</v>
      </c>
      <c r="B596" s="15">
        <v>4.0</v>
      </c>
      <c r="C596" s="15">
        <v>120.0</v>
      </c>
      <c r="D596" s="15" t="s">
        <v>19398</v>
      </c>
    </row>
    <row r="597">
      <c r="A597" s="15" t="s">
        <v>19399</v>
      </c>
      <c r="B597" s="15">
        <v>4.0</v>
      </c>
      <c r="C597" s="15">
        <v>121.0</v>
      </c>
      <c r="D597" s="15" t="s">
        <v>13957</v>
      </c>
    </row>
    <row r="598">
      <c r="A598" s="15" t="s">
        <v>19400</v>
      </c>
      <c r="B598" s="15">
        <v>4.0</v>
      </c>
      <c r="C598" s="15">
        <v>122.0</v>
      </c>
      <c r="D598" s="15" t="s">
        <v>19401</v>
      </c>
    </row>
    <row r="599">
      <c r="A599" s="15" t="s">
        <v>19402</v>
      </c>
      <c r="B599" s="15">
        <v>4.0</v>
      </c>
      <c r="C599" s="15">
        <v>123.0</v>
      </c>
      <c r="D599" s="15" t="s">
        <v>19403</v>
      </c>
    </row>
    <row r="600">
      <c r="A600" s="15" t="s">
        <v>19404</v>
      </c>
      <c r="B600" s="15">
        <v>4.0</v>
      </c>
      <c r="C600" s="15">
        <v>124.0</v>
      </c>
      <c r="D600" s="15" t="s">
        <v>19405</v>
      </c>
    </row>
    <row r="601">
      <c r="A601" s="15" t="s">
        <v>19406</v>
      </c>
      <c r="B601" s="15">
        <v>4.0</v>
      </c>
      <c r="C601" s="15">
        <v>125.0</v>
      </c>
      <c r="D601" s="15" t="s">
        <v>19407</v>
      </c>
    </row>
    <row r="602">
      <c r="A602" s="15" t="s">
        <v>19408</v>
      </c>
      <c r="B602" s="15">
        <v>4.0</v>
      </c>
      <c r="C602" s="15">
        <v>126.0</v>
      </c>
      <c r="D602" s="15" t="s">
        <v>19409</v>
      </c>
    </row>
    <row r="603">
      <c r="A603" s="15" t="s">
        <v>19410</v>
      </c>
      <c r="B603" s="15">
        <v>4.0</v>
      </c>
      <c r="C603" s="15">
        <v>127.0</v>
      </c>
      <c r="D603" s="15" t="s">
        <v>19411</v>
      </c>
    </row>
    <row r="604">
      <c r="A604" s="15" t="s">
        <v>19412</v>
      </c>
      <c r="B604" s="15">
        <v>4.0</v>
      </c>
      <c r="C604" s="15">
        <v>128.0</v>
      </c>
      <c r="D604" s="15" t="s">
        <v>19413</v>
      </c>
    </row>
    <row r="605">
      <c r="A605" s="15" t="s">
        <v>19414</v>
      </c>
      <c r="B605" s="15">
        <v>4.0</v>
      </c>
      <c r="C605" s="15">
        <v>129.0</v>
      </c>
      <c r="D605" s="15" t="s">
        <v>19415</v>
      </c>
    </row>
    <row r="606">
      <c r="A606" s="15" t="s">
        <v>19416</v>
      </c>
      <c r="B606" s="15">
        <v>4.0</v>
      </c>
      <c r="C606" s="15">
        <v>130.0</v>
      </c>
      <c r="D606" s="15" t="s">
        <v>19417</v>
      </c>
    </row>
    <row r="607">
      <c r="A607" s="15" t="s">
        <v>19418</v>
      </c>
      <c r="B607" s="15">
        <v>4.0</v>
      </c>
      <c r="C607" s="15">
        <v>131.0</v>
      </c>
      <c r="D607" s="15" t="s">
        <v>19419</v>
      </c>
    </row>
    <row r="608">
      <c r="A608" s="15" t="s">
        <v>19420</v>
      </c>
      <c r="B608" s="15">
        <v>4.0</v>
      </c>
      <c r="C608" s="15">
        <v>132.0</v>
      </c>
      <c r="D608" s="15" t="s">
        <v>19421</v>
      </c>
    </row>
    <row r="609">
      <c r="A609" s="15" t="s">
        <v>19422</v>
      </c>
      <c r="B609" s="15">
        <v>4.0</v>
      </c>
      <c r="C609" s="15">
        <v>133.0</v>
      </c>
      <c r="D609" s="15" t="s">
        <v>13994</v>
      </c>
    </row>
    <row r="610">
      <c r="A610" s="15" t="s">
        <v>19423</v>
      </c>
      <c r="B610" s="15">
        <v>4.0</v>
      </c>
      <c r="C610" s="15">
        <v>134.0</v>
      </c>
      <c r="D610" s="15" t="s">
        <v>19424</v>
      </c>
    </row>
    <row r="611">
      <c r="A611" s="15" t="s">
        <v>19425</v>
      </c>
      <c r="B611" s="15">
        <v>4.0</v>
      </c>
      <c r="C611" s="15">
        <v>135.0</v>
      </c>
      <c r="D611" s="15" t="s">
        <v>19426</v>
      </c>
    </row>
    <row r="612">
      <c r="A612" s="15" t="s">
        <v>19427</v>
      </c>
      <c r="B612" s="15">
        <v>4.0</v>
      </c>
      <c r="C612" s="15">
        <v>136.0</v>
      </c>
      <c r="D612" s="15" t="s">
        <v>19428</v>
      </c>
    </row>
    <row r="613">
      <c r="A613" s="15" t="s">
        <v>19429</v>
      </c>
      <c r="B613" s="15">
        <v>4.0</v>
      </c>
      <c r="C613" s="15">
        <v>137.0</v>
      </c>
      <c r="D613" s="15" t="s">
        <v>19430</v>
      </c>
    </row>
    <row r="614">
      <c r="A614" s="15" t="s">
        <v>19431</v>
      </c>
      <c r="B614" s="15">
        <v>4.0</v>
      </c>
      <c r="C614" s="15">
        <v>138.0</v>
      </c>
      <c r="D614" s="15" t="s">
        <v>19432</v>
      </c>
    </row>
    <row r="615">
      <c r="A615" s="15" t="s">
        <v>19433</v>
      </c>
      <c r="B615" s="15">
        <v>4.0</v>
      </c>
      <c r="C615" s="15">
        <v>139.0</v>
      </c>
      <c r="D615" s="15" t="s">
        <v>19434</v>
      </c>
    </row>
    <row r="616">
      <c r="A616" s="15" t="s">
        <v>19435</v>
      </c>
      <c r="B616" s="15">
        <v>4.0</v>
      </c>
      <c r="C616" s="15">
        <v>140.0</v>
      </c>
      <c r="D616" s="15" t="s">
        <v>14016</v>
      </c>
    </row>
    <row r="617">
      <c r="A617" s="15" t="s">
        <v>19436</v>
      </c>
      <c r="B617" s="15">
        <v>4.0</v>
      </c>
      <c r="C617" s="15">
        <v>141.0</v>
      </c>
      <c r="D617" s="15" t="s">
        <v>14018</v>
      </c>
    </row>
    <row r="618">
      <c r="A618" s="15" t="s">
        <v>19437</v>
      </c>
      <c r="B618" s="15">
        <v>4.0</v>
      </c>
      <c r="C618" s="15">
        <v>142.0</v>
      </c>
      <c r="D618" s="15" t="s">
        <v>14021</v>
      </c>
    </row>
    <row r="619">
      <c r="A619" s="15" t="s">
        <v>19438</v>
      </c>
      <c r="B619" s="15">
        <v>4.0</v>
      </c>
      <c r="C619" s="15">
        <v>143.0</v>
      </c>
      <c r="D619" s="15" t="s">
        <v>19439</v>
      </c>
    </row>
    <row r="620">
      <c r="A620" s="15" t="s">
        <v>19440</v>
      </c>
      <c r="B620" s="15">
        <v>4.0</v>
      </c>
      <c r="C620" s="15">
        <v>144.0</v>
      </c>
      <c r="D620" s="15" t="s">
        <v>19441</v>
      </c>
    </row>
    <row r="621">
      <c r="A621" s="15" t="s">
        <v>19442</v>
      </c>
      <c r="B621" s="15">
        <v>4.0</v>
      </c>
      <c r="C621" s="15">
        <v>145.0</v>
      </c>
      <c r="D621" s="15" t="s">
        <v>19443</v>
      </c>
    </row>
    <row r="622">
      <c r="A622" s="15" t="s">
        <v>19444</v>
      </c>
      <c r="B622" s="15">
        <v>4.0</v>
      </c>
      <c r="C622" s="15">
        <v>146.0</v>
      </c>
      <c r="D622" s="15" t="s">
        <v>19445</v>
      </c>
    </row>
    <row r="623">
      <c r="A623" s="15" t="s">
        <v>19446</v>
      </c>
      <c r="B623" s="15">
        <v>4.0</v>
      </c>
      <c r="C623" s="15">
        <v>147.0</v>
      </c>
      <c r="D623" s="15" t="s">
        <v>19447</v>
      </c>
    </row>
    <row r="624">
      <c r="A624" s="15" t="s">
        <v>19448</v>
      </c>
      <c r="B624" s="15">
        <v>4.0</v>
      </c>
      <c r="C624" s="15">
        <v>148.0</v>
      </c>
      <c r="D624" s="15" t="s">
        <v>19449</v>
      </c>
    </row>
    <row r="625">
      <c r="A625" s="15" t="s">
        <v>19450</v>
      </c>
      <c r="B625" s="15">
        <v>4.0</v>
      </c>
      <c r="C625" s="15">
        <v>149.0</v>
      </c>
      <c r="D625" s="15" t="s">
        <v>19451</v>
      </c>
    </row>
    <row r="626">
      <c r="A626" s="15" t="s">
        <v>19452</v>
      </c>
      <c r="B626" s="15">
        <v>4.0</v>
      </c>
      <c r="C626" s="15">
        <v>150.0</v>
      </c>
      <c r="D626" s="15" t="s">
        <v>19453</v>
      </c>
    </row>
    <row r="627">
      <c r="A627" s="15" t="s">
        <v>19454</v>
      </c>
      <c r="B627" s="15">
        <v>4.0</v>
      </c>
      <c r="C627" s="15">
        <v>151.0</v>
      </c>
      <c r="D627" s="15" t="s">
        <v>19455</v>
      </c>
    </row>
    <row r="628">
      <c r="A628" s="15" t="s">
        <v>19456</v>
      </c>
      <c r="B628" s="15">
        <v>4.0</v>
      </c>
      <c r="C628" s="15">
        <v>152.0</v>
      </c>
      <c r="D628" s="15" t="s">
        <v>19457</v>
      </c>
    </row>
    <row r="629">
      <c r="A629" s="15" t="s">
        <v>19458</v>
      </c>
      <c r="B629" s="15">
        <v>4.0</v>
      </c>
      <c r="C629" s="15">
        <v>153.0</v>
      </c>
      <c r="D629" s="15" t="s">
        <v>19459</v>
      </c>
    </row>
    <row r="630">
      <c r="A630" s="15" t="s">
        <v>19460</v>
      </c>
      <c r="B630" s="15">
        <v>4.0</v>
      </c>
      <c r="C630" s="15">
        <v>154.0</v>
      </c>
      <c r="D630" s="15" t="s">
        <v>19461</v>
      </c>
    </row>
    <row r="631">
      <c r="A631" s="15" t="s">
        <v>19462</v>
      </c>
      <c r="B631" s="15">
        <v>4.0</v>
      </c>
      <c r="C631" s="15">
        <v>155.0</v>
      </c>
      <c r="D631" s="15" t="s">
        <v>19463</v>
      </c>
    </row>
    <row r="632">
      <c r="A632" s="15" t="s">
        <v>19464</v>
      </c>
      <c r="B632" s="15">
        <v>4.0</v>
      </c>
      <c r="C632" s="15">
        <v>156.0</v>
      </c>
      <c r="D632" s="15" t="s">
        <v>19465</v>
      </c>
    </row>
    <row r="633">
      <c r="A633" s="15" t="s">
        <v>19466</v>
      </c>
      <c r="B633" s="15">
        <v>4.0</v>
      </c>
      <c r="C633" s="15">
        <v>157.0</v>
      </c>
      <c r="D633" s="15" t="s">
        <v>19467</v>
      </c>
    </row>
    <row r="634">
      <c r="A634" s="15" t="s">
        <v>19468</v>
      </c>
      <c r="B634" s="15">
        <v>4.0</v>
      </c>
      <c r="C634" s="15">
        <v>158.0</v>
      </c>
      <c r="D634" s="15" t="s">
        <v>19469</v>
      </c>
    </row>
    <row r="635">
      <c r="A635" s="15" t="s">
        <v>19470</v>
      </c>
      <c r="B635" s="15">
        <v>4.0</v>
      </c>
      <c r="C635" s="15">
        <v>159.0</v>
      </c>
      <c r="D635" s="15" t="s">
        <v>19471</v>
      </c>
    </row>
    <row r="636">
      <c r="A636" s="15" t="s">
        <v>19472</v>
      </c>
      <c r="B636" s="15">
        <v>4.0</v>
      </c>
      <c r="C636" s="15">
        <v>160.0</v>
      </c>
      <c r="D636" s="15" t="s">
        <v>19473</v>
      </c>
    </row>
    <row r="637">
      <c r="A637" s="15" t="s">
        <v>19474</v>
      </c>
      <c r="B637" s="15">
        <v>4.0</v>
      </c>
      <c r="C637" s="15">
        <v>161.0</v>
      </c>
      <c r="D637" s="15" t="s">
        <v>19475</v>
      </c>
    </row>
    <row r="638">
      <c r="A638" s="15" t="s">
        <v>19476</v>
      </c>
      <c r="B638" s="15">
        <v>4.0</v>
      </c>
      <c r="C638" s="15">
        <v>162.0</v>
      </c>
      <c r="D638" s="15" t="s">
        <v>19477</v>
      </c>
    </row>
    <row r="639">
      <c r="A639" s="15" t="s">
        <v>19478</v>
      </c>
      <c r="B639" s="15">
        <v>4.0</v>
      </c>
      <c r="C639" s="15">
        <v>163.0</v>
      </c>
      <c r="D639" s="15" t="s">
        <v>19479</v>
      </c>
    </row>
    <row r="640">
      <c r="A640" s="15" t="s">
        <v>19480</v>
      </c>
      <c r="B640" s="15">
        <v>4.0</v>
      </c>
      <c r="C640" s="15">
        <v>164.0</v>
      </c>
      <c r="D640" s="15" t="s">
        <v>14082</v>
      </c>
    </row>
    <row r="641">
      <c r="A641" s="15" t="s">
        <v>19481</v>
      </c>
      <c r="B641" s="15">
        <v>4.0</v>
      </c>
      <c r="C641" s="15">
        <v>165.0</v>
      </c>
      <c r="D641" s="15" t="s">
        <v>19482</v>
      </c>
    </row>
    <row r="642">
      <c r="A642" s="15" t="s">
        <v>19483</v>
      </c>
      <c r="B642" s="15">
        <v>4.0</v>
      </c>
      <c r="C642" s="15">
        <v>166.0</v>
      </c>
      <c r="D642" s="15" t="s">
        <v>19484</v>
      </c>
    </row>
    <row r="643">
      <c r="A643" s="15" t="s">
        <v>19485</v>
      </c>
      <c r="B643" s="15">
        <v>4.0</v>
      </c>
      <c r="C643" s="15">
        <v>167.0</v>
      </c>
      <c r="D643" s="15" t="s">
        <v>19486</v>
      </c>
    </row>
    <row r="644">
      <c r="A644" s="15" t="s">
        <v>19487</v>
      </c>
      <c r="B644" s="15">
        <v>4.0</v>
      </c>
      <c r="C644" s="15">
        <v>168.0</v>
      </c>
      <c r="D644" s="15" t="s">
        <v>19488</v>
      </c>
    </row>
    <row r="645">
      <c r="A645" s="15" t="s">
        <v>19489</v>
      </c>
      <c r="B645" s="15">
        <v>4.0</v>
      </c>
      <c r="C645" s="15">
        <v>169.0</v>
      </c>
      <c r="D645" s="15" t="s">
        <v>19490</v>
      </c>
    </row>
    <row r="646">
      <c r="A646" s="15" t="s">
        <v>19491</v>
      </c>
      <c r="B646" s="15">
        <v>4.0</v>
      </c>
      <c r="C646" s="15">
        <v>170.0</v>
      </c>
      <c r="D646" s="15" t="s">
        <v>19492</v>
      </c>
    </row>
    <row r="647">
      <c r="A647" s="15" t="s">
        <v>19493</v>
      </c>
      <c r="B647" s="15">
        <v>4.0</v>
      </c>
      <c r="C647" s="15">
        <v>171.0</v>
      </c>
      <c r="D647" s="15" t="s">
        <v>19494</v>
      </c>
    </row>
    <row r="648">
      <c r="A648" s="15" t="s">
        <v>19495</v>
      </c>
      <c r="B648" s="15">
        <v>4.0</v>
      </c>
      <c r="C648" s="15">
        <v>172.0</v>
      </c>
      <c r="D648" s="15" t="s">
        <v>19496</v>
      </c>
    </row>
    <row r="649">
      <c r="A649" s="15" t="s">
        <v>19497</v>
      </c>
      <c r="B649" s="15">
        <v>4.0</v>
      </c>
      <c r="C649" s="15">
        <v>173.0</v>
      </c>
      <c r="D649" s="15" t="s">
        <v>14109</v>
      </c>
    </row>
    <row r="650">
      <c r="A650" s="15" t="s">
        <v>19498</v>
      </c>
      <c r="B650" s="15">
        <v>4.0</v>
      </c>
      <c r="C650" s="15">
        <v>174.0</v>
      </c>
      <c r="D650" s="15" t="s">
        <v>19499</v>
      </c>
    </row>
    <row r="651">
      <c r="A651" s="15" t="s">
        <v>19500</v>
      </c>
      <c r="B651" s="15">
        <v>4.0</v>
      </c>
      <c r="C651" s="15">
        <v>175.0</v>
      </c>
      <c r="D651" s="15" t="s">
        <v>12523</v>
      </c>
    </row>
    <row r="652">
      <c r="A652" s="15" t="s">
        <v>19501</v>
      </c>
      <c r="B652" s="15">
        <v>4.0</v>
      </c>
      <c r="C652" s="15">
        <v>176.0</v>
      </c>
      <c r="D652" s="15" t="s">
        <v>19502</v>
      </c>
    </row>
    <row r="653">
      <c r="A653" s="15" t="s">
        <v>19503</v>
      </c>
      <c r="B653" s="15">
        <v>4.0</v>
      </c>
      <c r="C653" s="15">
        <v>177.0</v>
      </c>
      <c r="D653" s="15" t="s">
        <v>19504</v>
      </c>
    </row>
    <row r="654">
      <c r="A654" s="15" t="s">
        <v>19505</v>
      </c>
      <c r="B654" s="15">
        <v>4.0</v>
      </c>
      <c r="C654" s="15">
        <v>178.0</v>
      </c>
      <c r="D654" s="15" t="s">
        <v>14123</v>
      </c>
    </row>
    <row r="655">
      <c r="A655" s="15" t="s">
        <v>19506</v>
      </c>
      <c r="B655" s="15">
        <v>4.0</v>
      </c>
      <c r="C655" s="15">
        <v>179.0</v>
      </c>
      <c r="D655" s="15" t="s">
        <v>14126</v>
      </c>
    </row>
    <row r="656">
      <c r="A656" s="15" t="s">
        <v>19507</v>
      </c>
      <c r="B656" s="15">
        <v>4.0</v>
      </c>
      <c r="C656" s="15">
        <v>180.0</v>
      </c>
      <c r="D656" s="15" t="s">
        <v>19193</v>
      </c>
    </row>
    <row r="657">
      <c r="A657" s="15" t="s">
        <v>19508</v>
      </c>
      <c r="B657" s="15">
        <v>4.0</v>
      </c>
      <c r="C657" s="15">
        <v>181.0</v>
      </c>
      <c r="D657" s="15" t="s">
        <v>19509</v>
      </c>
    </row>
    <row r="658">
      <c r="A658" s="15" t="s">
        <v>19510</v>
      </c>
      <c r="B658" s="15">
        <v>4.0</v>
      </c>
      <c r="C658" s="15">
        <v>182.0</v>
      </c>
      <c r="D658" s="15" t="s">
        <v>19511</v>
      </c>
    </row>
    <row r="659">
      <c r="A659" s="15" t="s">
        <v>19512</v>
      </c>
      <c r="B659" s="15">
        <v>4.0</v>
      </c>
      <c r="C659" s="15">
        <v>183.0</v>
      </c>
      <c r="D659" s="15" t="s">
        <v>19513</v>
      </c>
    </row>
    <row r="660">
      <c r="A660" s="15" t="s">
        <v>19514</v>
      </c>
      <c r="B660" s="15">
        <v>4.0</v>
      </c>
      <c r="C660" s="15">
        <v>184.0</v>
      </c>
      <c r="D660" s="15" t="s">
        <v>19515</v>
      </c>
    </row>
    <row r="661">
      <c r="A661" s="15" t="s">
        <v>19516</v>
      </c>
      <c r="B661" s="15">
        <v>4.0</v>
      </c>
      <c r="C661" s="15">
        <v>185.0</v>
      </c>
      <c r="D661" s="15" t="s">
        <v>19517</v>
      </c>
    </row>
    <row r="662">
      <c r="A662" s="15" t="s">
        <v>19518</v>
      </c>
      <c r="B662" s="15">
        <v>4.0</v>
      </c>
      <c r="C662" s="15">
        <v>186.0</v>
      </c>
      <c r="D662" s="15" t="s">
        <v>19519</v>
      </c>
    </row>
    <row r="663">
      <c r="A663" s="15" t="s">
        <v>19520</v>
      </c>
      <c r="B663" s="15">
        <v>4.0</v>
      </c>
      <c r="C663" s="15">
        <v>187.0</v>
      </c>
      <c r="D663" s="15" t="s">
        <v>19521</v>
      </c>
    </row>
    <row r="664">
      <c r="A664" s="15" t="s">
        <v>19522</v>
      </c>
      <c r="B664" s="15">
        <v>4.0</v>
      </c>
      <c r="C664" s="15">
        <v>188.0</v>
      </c>
      <c r="D664" s="15" t="s">
        <v>14152</v>
      </c>
    </row>
    <row r="665">
      <c r="A665" s="15" t="s">
        <v>19523</v>
      </c>
      <c r="B665" s="15">
        <v>4.0</v>
      </c>
      <c r="C665" s="15">
        <v>189.0</v>
      </c>
      <c r="D665" s="15" t="s">
        <v>19524</v>
      </c>
    </row>
    <row r="666">
      <c r="A666" s="15" t="s">
        <v>19525</v>
      </c>
      <c r="B666" s="15">
        <v>4.0</v>
      </c>
      <c r="C666" s="15" t="s">
        <v>19526</v>
      </c>
      <c r="D666" s="15" t="s">
        <v>19527</v>
      </c>
    </row>
    <row r="667">
      <c r="A667" s="15" t="s">
        <v>19528</v>
      </c>
      <c r="B667" s="15">
        <v>4.0</v>
      </c>
      <c r="C667" s="15">
        <v>190.0</v>
      </c>
      <c r="D667" s="15" t="s">
        <v>19529</v>
      </c>
    </row>
    <row r="668">
      <c r="A668" s="15" t="s">
        <v>19530</v>
      </c>
      <c r="B668" s="15">
        <v>4.0</v>
      </c>
      <c r="C668" s="15">
        <v>192.0</v>
      </c>
      <c r="D668" s="15" t="s">
        <v>19531</v>
      </c>
    </row>
    <row r="669">
      <c r="A669" s="15" t="s">
        <v>19532</v>
      </c>
      <c r="B669" s="15">
        <v>5.0</v>
      </c>
      <c r="C669" s="15">
        <v>0.0</v>
      </c>
    </row>
    <row r="670">
      <c r="A670" s="15" t="s">
        <v>19533</v>
      </c>
      <c r="B670" s="15">
        <v>5.0</v>
      </c>
      <c r="C670" s="15">
        <v>1.0</v>
      </c>
      <c r="D670" s="15" t="s">
        <v>14173</v>
      </c>
    </row>
    <row r="671">
      <c r="A671" s="15" t="s">
        <v>19534</v>
      </c>
      <c r="B671" s="15">
        <v>5.0</v>
      </c>
      <c r="C671" s="15">
        <v>2.0</v>
      </c>
      <c r="D671" s="15" t="s">
        <v>19509</v>
      </c>
    </row>
    <row r="672">
      <c r="A672" s="15" t="s">
        <v>19535</v>
      </c>
      <c r="B672" s="15">
        <v>5.0</v>
      </c>
      <c r="C672" s="15">
        <v>3.0</v>
      </c>
      <c r="D672" s="15" t="s">
        <v>19536</v>
      </c>
    </row>
    <row r="673">
      <c r="A673" s="15" t="s">
        <v>19537</v>
      </c>
      <c r="B673" s="15">
        <v>5.0</v>
      </c>
      <c r="C673" s="15">
        <v>4.0</v>
      </c>
      <c r="D673" s="15" t="s">
        <v>19111</v>
      </c>
    </row>
    <row r="674">
      <c r="A674" s="15" t="s">
        <v>19538</v>
      </c>
      <c r="B674" s="15">
        <v>5.0</v>
      </c>
      <c r="C674" s="15">
        <v>5.0</v>
      </c>
      <c r="D674" s="15" t="s">
        <v>19539</v>
      </c>
    </row>
    <row r="675">
      <c r="A675" s="15" t="s">
        <v>19540</v>
      </c>
      <c r="B675" s="15">
        <v>5.0</v>
      </c>
      <c r="C675" s="15">
        <v>6.0</v>
      </c>
      <c r="D675" s="15" t="s">
        <v>14183</v>
      </c>
    </row>
    <row r="676">
      <c r="A676" s="15" t="s">
        <v>19541</v>
      </c>
      <c r="B676" s="15">
        <v>5.0</v>
      </c>
      <c r="C676" s="15">
        <v>7.0</v>
      </c>
      <c r="D676" s="15" t="s">
        <v>19542</v>
      </c>
    </row>
    <row r="677">
      <c r="A677" s="15" t="s">
        <v>19543</v>
      </c>
      <c r="B677" s="15">
        <v>5.0</v>
      </c>
      <c r="C677" s="15">
        <v>8.0</v>
      </c>
      <c r="D677" s="15" t="s">
        <v>19544</v>
      </c>
    </row>
    <row r="678">
      <c r="A678" s="15" t="s">
        <v>19545</v>
      </c>
      <c r="B678" s="15">
        <v>5.0</v>
      </c>
      <c r="C678" s="15">
        <v>9.0</v>
      </c>
      <c r="D678" s="15" t="s">
        <v>19546</v>
      </c>
    </row>
    <row r="679">
      <c r="A679" s="15" t="s">
        <v>19547</v>
      </c>
      <c r="B679" s="15">
        <v>5.0</v>
      </c>
      <c r="C679" s="15">
        <v>10.0</v>
      </c>
      <c r="D679" s="15" t="s">
        <v>14198</v>
      </c>
    </row>
    <row r="680">
      <c r="A680" s="15" t="s">
        <v>19548</v>
      </c>
      <c r="B680" s="15">
        <v>5.0</v>
      </c>
      <c r="C680" s="15">
        <v>11.0</v>
      </c>
      <c r="D680" s="15" t="s">
        <v>14201</v>
      </c>
    </row>
    <row r="681">
      <c r="A681" s="15" t="s">
        <v>19549</v>
      </c>
      <c r="B681" s="15">
        <v>5.0</v>
      </c>
      <c r="C681" s="15">
        <v>12.0</v>
      </c>
      <c r="D681" s="15" t="s">
        <v>19550</v>
      </c>
    </row>
    <row r="682">
      <c r="A682" s="15" t="s">
        <v>19551</v>
      </c>
      <c r="B682" s="15">
        <v>5.0</v>
      </c>
      <c r="C682" s="15">
        <v>13.0</v>
      </c>
      <c r="D682" s="15" t="s">
        <v>14207</v>
      </c>
    </row>
    <row r="683">
      <c r="A683" s="15" t="s">
        <v>19552</v>
      </c>
      <c r="B683" s="15">
        <v>5.0</v>
      </c>
      <c r="C683" s="15">
        <v>14.0</v>
      </c>
      <c r="D683" s="15" t="s">
        <v>19553</v>
      </c>
    </row>
    <row r="684">
      <c r="A684" s="15" t="s">
        <v>19554</v>
      </c>
      <c r="B684" s="15">
        <v>5.0</v>
      </c>
      <c r="C684" s="15">
        <v>15.0</v>
      </c>
      <c r="D684" s="15" t="s">
        <v>19555</v>
      </c>
    </row>
    <row r="685">
      <c r="A685" s="15" t="s">
        <v>19556</v>
      </c>
      <c r="B685" s="15">
        <v>5.0</v>
      </c>
      <c r="C685" s="15">
        <v>16.0</v>
      </c>
      <c r="D685" s="15" t="s">
        <v>14216</v>
      </c>
    </row>
    <row r="686">
      <c r="A686" s="15" t="s">
        <v>19557</v>
      </c>
      <c r="B686" s="15">
        <v>5.0</v>
      </c>
      <c r="C686" s="15">
        <v>17.0</v>
      </c>
      <c r="D686" s="15" t="s">
        <v>14219</v>
      </c>
    </row>
    <row r="687">
      <c r="A687" s="15" t="s">
        <v>19558</v>
      </c>
      <c r="B687" s="15">
        <v>5.0</v>
      </c>
      <c r="C687" s="15">
        <v>18.0</v>
      </c>
      <c r="D687" s="15" t="s">
        <v>14222</v>
      </c>
    </row>
    <row r="688">
      <c r="A688" s="15" t="s">
        <v>19559</v>
      </c>
      <c r="B688" s="15">
        <v>5.0</v>
      </c>
      <c r="C688" s="15">
        <v>19.0</v>
      </c>
      <c r="D688" s="15" t="s">
        <v>14225</v>
      </c>
    </row>
    <row r="689">
      <c r="A689" s="15" t="s">
        <v>19560</v>
      </c>
      <c r="B689" s="15">
        <v>5.0</v>
      </c>
      <c r="C689" s="15">
        <v>20.0</v>
      </c>
      <c r="D689" s="15" t="s">
        <v>19561</v>
      </c>
    </row>
    <row r="690">
      <c r="A690" s="15" t="s">
        <v>19562</v>
      </c>
      <c r="B690" s="15">
        <v>5.0</v>
      </c>
      <c r="C690" s="15">
        <v>21.0</v>
      </c>
      <c r="D690" s="15" t="s">
        <v>19563</v>
      </c>
    </row>
    <row r="691">
      <c r="A691" s="15" t="s">
        <v>19564</v>
      </c>
      <c r="B691" s="15">
        <v>5.0</v>
      </c>
      <c r="C691" s="15">
        <v>22.0</v>
      </c>
      <c r="D691" s="15" t="s">
        <v>19565</v>
      </c>
    </row>
    <row r="692">
      <c r="A692" s="15" t="s">
        <v>19566</v>
      </c>
      <c r="B692" s="15">
        <v>5.0</v>
      </c>
      <c r="C692" s="15">
        <v>23.0</v>
      </c>
      <c r="D692" s="15" t="s">
        <v>19567</v>
      </c>
    </row>
    <row r="693">
      <c r="A693" s="15" t="s">
        <v>19568</v>
      </c>
      <c r="B693" s="15">
        <v>5.0</v>
      </c>
      <c r="C693" s="15">
        <v>24.0</v>
      </c>
      <c r="D693" s="15" t="s">
        <v>19569</v>
      </c>
    </row>
    <row r="694">
      <c r="A694" s="15" t="s">
        <v>19570</v>
      </c>
      <c r="B694" s="15">
        <v>5.0</v>
      </c>
      <c r="C694" s="15">
        <v>25.0</v>
      </c>
      <c r="D694" s="15" t="s">
        <v>19571</v>
      </c>
    </row>
    <row r="695">
      <c r="A695" s="15" t="s">
        <v>19572</v>
      </c>
      <c r="B695" s="15">
        <v>5.0</v>
      </c>
      <c r="C695" s="15">
        <v>26.0</v>
      </c>
      <c r="D695" s="15" t="s">
        <v>19573</v>
      </c>
    </row>
    <row r="696">
      <c r="A696" s="15" t="s">
        <v>19574</v>
      </c>
      <c r="B696" s="15">
        <v>5.0</v>
      </c>
      <c r="C696" s="15">
        <v>27.0</v>
      </c>
      <c r="D696" s="15" t="s">
        <v>19575</v>
      </c>
    </row>
    <row r="697">
      <c r="A697" s="15" t="s">
        <v>19576</v>
      </c>
      <c r="B697" s="15">
        <v>5.0</v>
      </c>
      <c r="C697" s="15">
        <v>28.0</v>
      </c>
      <c r="D697" s="15" t="s">
        <v>19577</v>
      </c>
    </row>
    <row r="698">
      <c r="A698" s="15" t="s">
        <v>19578</v>
      </c>
      <c r="B698" s="15">
        <v>5.0</v>
      </c>
      <c r="C698" s="15">
        <v>29.0</v>
      </c>
      <c r="D698" s="15" t="s">
        <v>19579</v>
      </c>
    </row>
    <row r="699">
      <c r="A699" s="15" t="s">
        <v>19580</v>
      </c>
      <c r="B699" s="15">
        <v>5.0</v>
      </c>
      <c r="C699" s="15">
        <v>30.0</v>
      </c>
      <c r="D699" s="15" t="s">
        <v>19581</v>
      </c>
    </row>
    <row r="700">
      <c r="A700" s="15" t="s">
        <v>19582</v>
      </c>
      <c r="B700" s="15">
        <v>5.0</v>
      </c>
      <c r="C700" s="15">
        <v>31.0</v>
      </c>
      <c r="D700" s="15" t="s">
        <v>19583</v>
      </c>
    </row>
    <row r="701">
      <c r="A701" s="15" t="s">
        <v>19584</v>
      </c>
      <c r="B701" s="15">
        <v>5.0</v>
      </c>
      <c r="C701" s="15">
        <v>32.0</v>
      </c>
      <c r="D701" s="15" t="s">
        <v>19585</v>
      </c>
    </row>
    <row r="702">
      <c r="A702" s="15" t="s">
        <v>19586</v>
      </c>
      <c r="B702" s="15">
        <v>5.0</v>
      </c>
      <c r="C702" s="15">
        <v>33.0</v>
      </c>
      <c r="D702" s="15" t="s">
        <v>14264</v>
      </c>
    </row>
    <row r="703">
      <c r="A703" s="15" t="s">
        <v>19587</v>
      </c>
      <c r="B703" s="15">
        <v>5.0</v>
      </c>
      <c r="C703" s="15">
        <v>34.0</v>
      </c>
      <c r="D703" s="15" t="s">
        <v>19588</v>
      </c>
    </row>
    <row r="704">
      <c r="A704" s="15" t="s">
        <v>19589</v>
      </c>
      <c r="B704" s="15">
        <v>5.0</v>
      </c>
      <c r="C704" s="15">
        <v>35.0</v>
      </c>
      <c r="D704" s="15" t="s">
        <v>19590</v>
      </c>
    </row>
    <row r="705">
      <c r="A705" s="15" t="s">
        <v>19591</v>
      </c>
      <c r="B705" s="15">
        <v>5.0</v>
      </c>
      <c r="C705" s="15">
        <v>36.0</v>
      </c>
      <c r="D705" s="15" t="s">
        <v>19592</v>
      </c>
    </row>
    <row r="706">
      <c r="A706" s="15" t="s">
        <v>19593</v>
      </c>
      <c r="B706" s="15">
        <v>5.0</v>
      </c>
      <c r="C706" s="15">
        <v>37.0</v>
      </c>
      <c r="D706" s="15" t="s">
        <v>19594</v>
      </c>
    </row>
    <row r="707">
      <c r="A707" s="15" t="s">
        <v>19595</v>
      </c>
      <c r="B707" s="15">
        <v>5.0</v>
      </c>
      <c r="C707" s="15">
        <v>38.0</v>
      </c>
      <c r="D707" s="15" t="s">
        <v>19596</v>
      </c>
    </row>
    <row r="708">
      <c r="A708" s="15" t="s">
        <v>19597</v>
      </c>
      <c r="B708" s="15">
        <v>5.0</v>
      </c>
      <c r="C708" s="15">
        <v>39.0</v>
      </c>
      <c r="D708" s="15" t="s">
        <v>19598</v>
      </c>
    </row>
    <row r="709">
      <c r="A709" s="15" t="s">
        <v>19599</v>
      </c>
      <c r="B709" s="15">
        <v>5.0</v>
      </c>
      <c r="C709" s="15">
        <v>40.0</v>
      </c>
      <c r="D709" s="15" t="s">
        <v>14284</v>
      </c>
    </row>
    <row r="710">
      <c r="A710" s="15" t="s">
        <v>19600</v>
      </c>
      <c r="B710" s="15">
        <v>5.0</v>
      </c>
      <c r="C710" s="15">
        <v>41.0</v>
      </c>
      <c r="D710" s="15" t="s">
        <v>14287</v>
      </c>
    </row>
    <row r="711">
      <c r="A711" s="15" t="s">
        <v>19601</v>
      </c>
      <c r="B711" s="15">
        <v>5.0</v>
      </c>
      <c r="C711" s="15">
        <v>42.0</v>
      </c>
      <c r="D711" s="15" t="s">
        <v>19602</v>
      </c>
    </row>
    <row r="712">
      <c r="A712" s="15" t="s">
        <v>19603</v>
      </c>
      <c r="B712" s="15">
        <v>5.0</v>
      </c>
      <c r="C712" s="15">
        <v>43.0</v>
      </c>
      <c r="D712" s="15" t="s">
        <v>14291</v>
      </c>
    </row>
    <row r="713">
      <c r="A713" s="15" t="s">
        <v>19604</v>
      </c>
      <c r="B713" s="15">
        <v>5.0</v>
      </c>
      <c r="C713" s="15">
        <v>44.0</v>
      </c>
      <c r="D713" s="15" t="s">
        <v>14293</v>
      </c>
    </row>
    <row r="714">
      <c r="A714" s="15" t="s">
        <v>19605</v>
      </c>
      <c r="B714" s="15">
        <v>5.0</v>
      </c>
      <c r="C714" s="15">
        <v>45.0</v>
      </c>
      <c r="D714" s="15" t="s">
        <v>14295</v>
      </c>
    </row>
    <row r="715">
      <c r="A715" s="15" t="s">
        <v>19606</v>
      </c>
      <c r="B715" s="15">
        <v>5.0</v>
      </c>
      <c r="C715" s="15">
        <v>46.0</v>
      </c>
      <c r="D715" s="15" t="s">
        <v>14297</v>
      </c>
    </row>
    <row r="716">
      <c r="A716" s="15" t="s">
        <v>19607</v>
      </c>
      <c r="B716" s="15">
        <v>5.0</v>
      </c>
      <c r="C716" s="15">
        <v>47.0</v>
      </c>
      <c r="D716" s="15" t="s">
        <v>14299</v>
      </c>
    </row>
    <row r="717">
      <c r="A717" s="15" t="s">
        <v>19608</v>
      </c>
      <c r="B717" s="15">
        <v>5.0</v>
      </c>
      <c r="C717" s="15">
        <v>48.0</v>
      </c>
      <c r="D717" s="15" t="s">
        <v>14301</v>
      </c>
    </row>
    <row r="718">
      <c r="A718" s="15" t="s">
        <v>19609</v>
      </c>
      <c r="B718" s="15">
        <v>5.0</v>
      </c>
      <c r="C718" s="15">
        <v>49.0</v>
      </c>
      <c r="D718" s="15" t="s">
        <v>14303</v>
      </c>
    </row>
    <row r="719">
      <c r="A719" s="15" t="s">
        <v>19610</v>
      </c>
      <c r="B719" s="15">
        <v>5.0</v>
      </c>
      <c r="C719" s="15">
        <v>50.0</v>
      </c>
      <c r="D719" s="15" t="s">
        <v>14305</v>
      </c>
    </row>
    <row r="720">
      <c r="A720" s="15" t="s">
        <v>19611</v>
      </c>
      <c r="B720" s="15">
        <v>5.0</v>
      </c>
      <c r="C720" s="15">
        <v>51.0</v>
      </c>
      <c r="D720" s="15" t="s">
        <v>14307</v>
      </c>
    </row>
    <row r="721">
      <c r="A721" s="15" t="s">
        <v>19612</v>
      </c>
      <c r="B721" s="15">
        <v>5.0</v>
      </c>
      <c r="C721" s="15">
        <v>52.0</v>
      </c>
      <c r="D721" s="15" t="s">
        <v>19613</v>
      </c>
    </row>
    <row r="722">
      <c r="A722" s="15" t="s">
        <v>19614</v>
      </c>
      <c r="B722" s="15">
        <v>5.0</v>
      </c>
      <c r="C722" s="15">
        <v>53.0</v>
      </c>
      <c r="D722" s="15" t="s">
        <v>14311</v>
      </c>
    </row>
    <row r="723">
      <c r="A723" s="15" t="s">
        <v>19615</v>
      </c>
      <c r="B723" s="15">
        <v>5.0</v>
      </c>
      <c r="C723" s="15">
        <v>54.0</v>
      </c>
      <c r="D723" s="15" t="s">
        <v>14314</v>
      </c>
    </row>
    <row r="724">
      <c r="A724" s="15" t="s">
        <v>19616</v>
      </c>
      <c r="B724" s="15">
        <v>5.0</v>
      </c>
      <c r="C724" s="15">
        <v>55.0</v>
      </c>
      <c r="D724" s="15" t="s">
        <v>14318</v>
      </c>
    </row>
    <row r="725">
      <c r="A725" s="15" t="s">
        <v>19617</v>
      </c>
      <c r="B725" s="15">
        <v>5.0</v>
      </c>
      <c r="C725" s="15">
        <v>56.0</v>
      </c>
      <c r="D725" s="15" t="s">
        <v>14320</v>
      </c>
    </row>
    <row r="726">
      <c r="A726" s="15" t="s">
        <v>19618</v>
      </c>
      <c r="B726" s="15">
        <v>5.0</v>
      </c>
      <c r="C726" s="15">
        <v>57.0</v>
      </c>
      <c r="D726" s="15" t="s">
        <v>14324</v>
      </c>
    </row>
    <row r="727">
      <c r="A727" s="15" t="s">
        <v>19619</v>
      </c>
      <c r="B727" s="15">
        <v>5.0</v>
      </c>
      <c r="C727" s="15">
        <v>58.0</v>
      </c>
      <c r="D727" s="15" t="s">
        <v>19620</v>
      </c>
    </row>
    <row r="728">
      <c r="A728" s="15" t="s">
        <v>19621</v>
      </c>
      <c r="B728" s="15">
        <v>5.0</v>
      </c>
      <c r="C728" s="15">
        <v>59.0</v>
      </c>
      <c r="D728" s="15" t="s">
        <v>19622</v>
      </c>
    </row>
    <row r="729">
      <c r="A729" s="15" t="s">
        <v>19623</v>
      </c>
      <c r="B729" s="15">
        <v>5.0</v>
      </c>
      <c r="C729" s="15">
        <v>60.0</v>
      </c>
      <c r="D729" s="15" t="s">
        <v>19624</v>
      </c>
    </row>
    <row r="730">
      <c r="A730" s="15" t="s">
        <v>19625</v>
      </c>
      <c r="B730" s="15">
        <v>5.0</v>
      </c>
      <c r="C730" s="15">
        <v>61.0</v>
      </c>
      <c r="D730" s="15" t="s">
        <v>19626</v>
      </c>
    </row>
    <row r="731">
      <c r="A731" s="15" t="s">
        <v>19627</v>
      </c>
      <c r="B731" s="15">
        <v>5.0</v>
      </c>
      <c r="C731" s="15">
        <v>62.0</v>
      </c>
      <c r="D731" s="15" t="s">
        <v>19628</v>
      </c>
    </row>
    <row r="732">
      <c r="A732" s="15" t="s">
        <v>19629</v>
      </c>
      <c r="B732" s="15">
        <v>5.0</v>
      </c>
      <c r="C732" s="15">
        <v>63.0</v>
      </c>
      <c r="D732" s="15" t="s">
        <v>14336</v>
      </c>
    </row>
    <row r="733">
      <c r="A733" s="15" t="s">
        <v>19630</v>
      </c>
      <c r="B733" s="15">
        <v>5.0</v>
      </c>
      <c r="C733" s="15">
        <v>64.0</v>
      </c>
      <c r="D733" s="15" t="s">
        <v>19631</v>
      </c>
    </row>
    <row r="734">
      <c r="A734" s="15" t="s">
        <v>19632</v>
      </c>
      <c r="B734" s="15">
        <v>5.0</v>
      </c>
      <c r="C734" s="15">
        <v>65.0</v>
      </c>
      <c r="D734" s="15" t="s">
        <v>14340</v>
      </c>
    </row>
    <row r="735">
      <c r="A735" s="15" t="s">
        <v>19633</v>
      </c>
      <c r="B735" s="15">
        <v>5.0</v>
      </c>
      <c r="C735" s="15">
        <v>66.0</v>
      </c>
      <c r="D735" s="15" t="s">
        <v>14342</v>
      </c>
    </row>
    <row r="736">
      <c r="A736" s="15" t="s">
        <v>19634</v>
      </c>
      <c r="B736" s="15">
        <v>5.0</v>
      </c>
      <c r="C736" s="15">
        <v>67.0</v>
      </c>
      <c r="D736" s="15" t="s">
        <v>19635</v>
      </c>
    </row>
    <row r="737">
      <c r="A737" s="15" t="s">
        <v>19636</v>
      </c>
      <c r="B737" s="15">
        <v>5.0</v>
      </c>
      <c r="C737" s="15">
        <v>68.0</v>
      </c>
      <c r="D737" s="15" t="s">
        <v>19637</v>
      </c>
    </row>
    <row r="738">
      <c r="A738" s="15" t="s">
        <v>19638</v>
      </c>
      <c r="B738" s="15">
        <v>5.0</v>
      </c>
      <c r="C738" s="15">
        <v>69.0</v>
      </c>
      <c r="D738" s="15" t="s">
        <v>19639</v>
      </c>
    </row>
    <row r="739">
      <c r="A739" s="15" t="s">
        <v>19640</v>
      </c>
      <c r="B739" s="15">
        <v>5.0</v>
      </c>
      <c r="C739" s="15">
        <v>70.0</v>
      </c>
      <c r="D739" s="15" t="s">
        <v>19641</v>
      </c>
    </row>
    <row r="740">
      <c r="A740" s="15" t="s">
        <v>19642</v>
      </c>
      <c r="B740" s="15">
        <v>5.0</v>
      </c>
      <c r="C740" s="15">
        <v>71.0</v>
      </c>
      <c r="D740" s="15" t="s">
        <v>19643</v>
      </c>
    </row>
    <row r="741">
      <c r="A741" s="15" t="s">
        <v>19644</v>
      </c>
      <c r="B741" s="15">
        <v>5.0</v>
      </c>
      <c r="C741" s="15">
        <v>72.0</v>
      </c>
      <c r="D741" s="15" t="s">
        <v>19645</v>
      </c>
    </row>
    <row r="742">
      <c r="A742" s="15" t="s">
        <v>19646</v>
      </c>
      <c r="B742" s="15">
        <v>5.0</v>
      </c>
      <c r="C742" s="15">
        <v>73.0</v>
      </c>
      <c r="D742" s="15" t="s">
        <v>19647</v>
      </c>
    </row>
    <row r="743">
      <c r="A743" s="15" t="s">
        <v>19648</v>
      </c>
      <c r="B743" s="15">
        <v>5.0</v>
      </c>
      <c r="C743" s="15">
        <v>74.0</v>
      </c>
      <c r="D743" s="15" t="s">
        <v>19649</v>
      </c>
    </row>
    <row r="744">
      <c r="A744" s="15" t="s">
        <v>19650</v>
      </c>
      <c r="B744" s="15">
        <v>5.0</v>
      </c>
      <c r="C744" s="15">
        <v>75.0</v>
      </c>
      <c r="D744" s="15" t="s">
        <v>19651</v>
      </c>
    </row>
    <row r="745">
      <c r="A745" s="15" t="s">
        <v>19652</v>
      </c>
      <c r="B745" s="15">
        <v>5.0</v>
      </c>
      <c r="C745" s="15">
        <v>76.0</v>
      </c>
      <c r="D745" s="15" t="s">
        <v>19653</v>
      </c>
    </row>
    <row r="746">
      <c r="A746" s="15" t="s">
        <v>19654</v>
      </c>
      <c r="B746" s="15">
        <v>5.0</v>
      </c>
      <c r="C746" s="15">
        <v>77.0</v>
      </c>
      <c r="D746" s="15" t="s">
        <v>19655</v>
      </c>
    </row>
    <row r="747">
      <c r="A747" s="15" t="s">
        <v>19656</v>
      </c>
      <c r="B747" s="15">
        <v>5.0</v>
      </c>
      <c r="C747" s="15">
        <v>78.0</v>
      </c>
      <c r="D747" s="15" t="s">
        <v>19657</v>
      </c>
    </row>
    <row r="748">
      <c r="A748" s="15" t="s">
        <v>19658</v>
      </c>
      <c r="B748" s="15">
        <v>5.0</v>
      </c>
      <c r="C748" s="15">
        <v>79.0</v>
      </c>
      <c r="D748" s="15" t="s">
        <v>14375</v>
      </c>
    </row>
    <row r="749">
      <c r="A749" s="15" t="s">
        <v>19659</v>
      </c>
      <c r="B749" s="15">
        <v>5.0</v>
      </c>
      <c r="C749" s="15">
        <v>80.0</v>
      </c>
      <c r="D749" s="15" t="s">
        <v>14379</v>
      </c>
    </row>
    <row r="750">
      <c r="A750" s="15" t="s">
        <v>19660</v>
      </c>
      <c r="B750" s="15">
        <v>5.0</v>
      </c>
      <c r="C750" s="15">
        <v>81.0</v>
      </c>
      <c r="D750" s="15" t="s">
        <v>19661</v>
      </c>
    </row>
    <row r="751">
      <c r="A751" s="15" t="s">
        <v>19662</v>
      </c>
      <c r="B751" s="15">
        <v>5.0</v>
      </c>
      <c r="C751" s="15">
        <v>82.0</v>
      </c>
      <c r="D751" s="15" t="s">
        <v>14387</v>
      </c>
    </row>
    <row r="752">
      <c r="A752" s="15" t="s">
        <v>19663</v>
      </c>
      <c r="B752" s="15">
        <v>5.0</v>
      </c>
      <c r="C752" s="15">
        <v>83.0</v>
      </c>
      <c r="D752" s="15" t="s">
        <v>19664</v>
      </c>
    </row>
    <row r="753">
      <c r="A753" s="15" t="s">
        <v>19665</v>
      </c>
      <c r="B753" s="15">
        <v>5.0</v>
      </c>
      <c r="C753" s="15">
        <v>84.0</v>
      </c>
      <c r="D753" s="15" t="s">
        <v>19666</v>
      </c>
    </row>
    <row r="754">
      <c r="A754" s="15" t="s">
        <v>19667</v>
      </c>
      <c r="B754" s="15">
        <v>5.0</v>
      </c>
      <c r="C754" s="15">
        <v>85.0</v>
      </c>
      <c r="D754" s="15" t="s">
        <v>19668</v>
      </c>
    </row>
    <row r="755">
      <c r="A755" s="15" t="s">
        <v>19669</v>
      </c>
      <c r="B755" s="15">
        <v>5.0</v>
      </c>
      <c r="C755" s="15">
        <v>86.0</v>
      </c>
      <c r="D755" s="15" t="s">
        <v>14399</v>
      </c>
    </row>
    <row r="756">
      <c r="A756" s="15" t="s">
        <v>19670</v>
      </c>
      <c r="B756" s="15">
        <v>5.0</v>
      </c>
      <c r="C756" s="15">
        <v>87.0</v>
      </c>
      <c r="D756" s="15" t="s">
        <v>19671</v>
      </c>
    </row>
    <row r="757">
      <c r="A757" s="15" t="s">
        <v>19672</v>
      </c>
      <c r="B757" s="15">
        <v>5.0</v>
      </c>
      <c r="C757" s="15">
        <v>88.0</v>
      </c>
      <c r="D757" s="15" t="s">
        <v>19673</v>
      </c>
    </row>
    <row r="758">
      <c r="A758" s="15" t="s">
        <v>19674</v>
      </c>
      <c r="B758" s="15">
        <v>5.0</v>
      </c>
      <c r="C758" s="15">
        <v>89.0</v>
      </c>
      <c r="D758" s="15" t="s">
        <v>19675</v>
      </c>
    </row>
    <row r="759">
      <c r="A759" s="15" t="s">
        <v>19676</v>
      </c>
      <c r="B759" s="15">
        <v>5.0</v>
      </c>
      <c r="C759" s="15">
        <v>90.0</v>
      </c>
      <c r="D759" s="15" t="s">
        <v>19677</v>
      </c>
    </row>
    <row r="760">
      <c r="A760" s="15" t="s">
        <v>19678</v>
      </c>
      <c r="B760" s="15">
        <v>5.0</v>
      </c>
      <c r="C760" s="15">
        <v>91.0</v>
      </c>
      <c r="D760" s="15" t="s">
        <v>19679</v>
      </c>
    </row>
    <row r="761">
      <c r="A761" s="15" t="s">
        <v>19680</v>
      </c>
      <c r="B761" s="15">
        <v>5.0</v>
      </c>
      <c r="C761" s="15">
        <v>92.0</v>
      </c>
      <c r="D761" s="15" t="s">
        <v>5136</v>
      </c>
    </row>
    <row r="762">
      <c r="A762" s="15" t="s">
        <v>19681</v>
      </c>
      <c r="B762" s="15">
        <v>5.0</v>
      </c>
      <c r="C762" s="15">
        <v>93.0</v>
      </c>
      <c r="D762" s="15" t="s">
        <v>14419</v>
      </c>
    </row>
    <row r="763">
      <c r="A763" s="15" t="s">
        <v>19682</v>
      </c>
      <c r="B763" s="15">
        <v>5.0</v>
      </c>
      <c r="C763" s="15">
        <v>94.0</v>
      </c>
      <c r="D763" s="15" t="s">
        <v>19683</v>
      </c>
    </row>
    <row r="764">
      <c r="A764" s="15" t="s">
        <v>19684</v>
      </c>
      <c r="B764" s="15">
        <v>5.0</v>
      </c>
      <c r="C764" s="15">
        <v>95.0</v>
      </c>
      <c r="D764" s="15" t="s">
        <v>19685</v>
      </c>
    </row>
    <row r="765">
      <c r="A765" s="15" t="s">
        <v>19686</v>
      </c>
      <c r="B765" s="15">
        <v>5.0</v>
      </c>
      <c r="C765" s="15">
        <v>96.0</v>
      </c>
      <c r="D765" s="15" t="s">
        <v>19687</v>
      </c>
    </row>
    <row r="766">
      <c r="A766" s="15" t="s">
        <v>19688</v>
      </c>
      <c r="B766" s="15">
        <v>5.0</v>
      </c>
      <c r="C766" s="15">
        <v>97.0</v>
      </c>
      <c r="D766" s="15" t="s">
        <v>5172</v>
      </c>
    </row>
    <row r="767">
      <c r="A767" s="15" t="s">
        <v>19689</v>
      </c>
      <c r="B767" s="15">
        <v>5.0</v>
      </c>
      <c r="C767" s="15">
        <v>98.0</v>
      </c>
      <c r="D767" s="15" t="s">
        <v>14433</v>
      </c>
    </row>
    <row r="768">
      <c r="A768" s="15" t="s">
        <v>19690</v>
      </c>
      <c r="B768" s="15">
        <v>5.0</v>
      </c>
      <c r="C768" s="15">
        <v>99.0</v>
      </c>
      <c r="D768" s="15" t="s">
        <v>19691</v>
      </c>
    </row>
    <row r="769">
      <c r="A769" s="15" t="s">
        <v>19692</v>
      </c>
      <c r="B769" s="15">
        <v>5.0</v>
      </c>
      <c r="C769" s="15">
        <v>100.0</v>
      </c>
      <c r="D769" s="15" t="s">
        <v>19693</v>
      </c>
    </row>
    <row r="770">
      <c r="A770" s="15" t="s">
        <v>19694</v>
      </c>
      <c r="B770" s="15">
        <v>5.0</v>
      </c>
      <c r="C770" s="15">
        <v>101.0</v>
      </c>
      <c r="D770" s="15" t="s">
        <v>19695</v>
      </c>
    </row>
    <row r="771">
      <c r="A771" s="15" t="s">
        <v>19696</v>
      </c>
      <c r="B771" s="15">
        <v>5.0</v>
      </c>
      <c r="C771" s="15">
        <v>102.0</v>
      </c>
      <c r="D771" s="15" t="s">
        <v>14444</v>
      </c>
    </row>
    <row r="772">
      <c r="A772" s="15" t="s">
        <v>19697</v>
      </c>
      <c r="B772" s="15">
        <v>5.0</v>
      </c>
      <c r="C772" s="15">
        <v>103.0</v>
      </c>
      <c r="D772" s="15" t="s">
        <v>14447</v>
      </c>
    </row>
    <row r="773">
      <c r="A773" s="15" t="s">
        <v>19698</v>
      </c>
      <c r="B773" s="15">
        <v>5.0</v>
      </c>
      <c r="C773" s="15">
        <v>104.0</v>
      </c>
      <c r="D773" s="15" t="s">
        <v>14450</v>
      </c>
    </row>
    <row r="774">
      <c r="A774" s="15" t="s">
        <v>19699</v>
      </c>
      <c r="B774" s="15">
        <v>5.0</v>
      </c>
      <c r="C774" s="15">
        <v>105.0</v>
      </c>
      <c r="D774" s="15" t="s">
        <v>14453</v>
      </c>
    </row>
    <row r="775">
      <c r="A775" s="15" t="s">
        <v>19700</v>
      </c>
      <c r="B775" s="15">
        <v>5.0</v>
      </c>
      <c r="C775" s="15">
        <v>106.0</v>
      </c>
      <c r="D775" s="15" t="s">
        <v>14456</v>
      </c>
    </row>
    <row r="776">
      <c r="A776" s="15" t="s">
        <v>19701</v>
      </c>
      <c r="B776" s="15">
        <v>5.0</v>
      </c>
      <c r="C776" s="15">
        <v>107.0</v>
      </c>
      <c r="D776" s="15" t="s">
        <v>14459</v>
      </c>
    </row>
    <row r="777">
      <c r="A777" s="15" t="s">
        <v>19702</v>
      </c>
      <c r="B777" s="15">
        <v>5.0</v>
      </c>
      <c r="C777" s="15">
        <v>108.0</v>
      </c>
      <c r="D777" s="15" t="s">
        <v>14462</v>
      </c>
    </row>
    <row r="778">
      <c r="A778" s="15" t="s">
        <v>19703</v>
      </c>
      <c r="B778" s="15">
        <v>5.0</v>
      </c>
      <c r="C778" s="15">
        <v>109.0</v>
      </c>
      <c r="D778" s="15" t="s">
        <v>14465</v>
      </c>
    </row>
    <row r="779">
      <c r="A779" s="15" t="s">
        <v>19704</v>
      </c>
      <c r="B779" s="15">
        <v>5.0</v>
      </c>
      <c r="C779" s="15">
        <v>110.0</v>
      </c>
      <c r="D779" s="15" t="s">
        <v>14468</v>
      </c>
    </row>
    <row r="780">
      <c r="A780" s="15" t="s">
        <v>19705</v>
      </c>
      <c r="B780" s="15">
        <v>5.0</v>
      </c>
      <c r="C780" s="15">
        <v>111.0</v>
      </c>
      <c r="D780" s="15" t="s">
        <v>14471</v>
      </c>
    </row>
    <row r="781">
      <c r="A781" s="15" t="s">
        <v>19706</v>
      </c>
      <c r="B781" s="15">
        <v>5.0</v>
      </c>
      <c r="C781" s="15">
        <v>112.0</v>
      </c>
      <c r="D781" s="15" t="s">
        <v>14474</v>
      </c>
    </row>
    <row r="782">
      <c r="A782" s="15" t="s">
        <v>19707</v>
      </c>
      <c r="B782" s="15">
        <v>5.0</v>
      </c>
      <c r="C782" s="15">
        <v>113.0</v>
      </c>
      <c r="D782" s="15" t="s">
        <v>19708</v>
      </c>
    </row>
    <row r="783">
      <c r="A783" s="15" t="s">
        <v>19709</v>
      </c>
      <c r="B783" s="15">
        <v>5.0</v>
      </c>
      <c r="C783" s="15">
        <v>114.0</v>
      </c>
      <c r="D783" s="15" t="s">
        <v>14481</v>
      </c>
    </row>
    <row r="784">
      <c r="A784" s="15" t="s">
        <v>19710</v>
      </c>
      <c r="B784" s="15">
        <v>5.0</v>
      </c>
      <c r="C784" s="15">
        <v>115.0</v>
      </c>
      <c r="D784" s="15" t="s">
        <v>14484</v>
      </c>
    </row>
    <row r="785">
      <c r="A785" s="15" t="s">
        <v>19711</v>
      </c>
      <c r="B785" s="15">
        <v>5.0</v>
      </c>
      <c r="C785" s="15">
        <v>116.0</v>
      </c>
      <c r="D785" s="15" t="s">
        <v>19712</v>
      </c>
    </row>
    <row r="786">
      <c r="A786" s="15" t="s">
        <v>19713</v>
      </c>
      <c r="B786" s="15">
        <v>5.0</v>
      </c>
      <c r="C786" s="15">
        <v>117.0</v>
      </c>
      <c r="D786" s="15" t="s">
        <v>19714</v>
      </c>
    </row>
    <row r="787">
      <c r="A787" s="15" t="s">
        <v>19715</v>
      </c>
      <c r="B787" s="15">
        <v>5.0</v>
      </c>
      <c r="C787" s="15">
        <v>118.0</v>
      </c>
      <c r="D787" s="15" t="s">
        <v>19716</v>
      </c>
    </row>
    <row r="788">
      <c r="A788" s="15" t="s">
        <v>19717</v>
      </c>
      <c r="B788" s="15">
        <v>5.0</v>
      </c>
      <c r="C788" s="15">
        <v>119.0</v>
      </c>
      <c r="D788" s="15" t="s">
        <v>19718</v>
      </c>
    </row>
    <row r="789">
      <c r="A789" s="15" t="s">
        <v>19719</v>
      </c>
      <c r="B789" s="15">
        <v>5.0</v>
      </c>
      <c r="C789" s="15">
        <v>120.0</v>
      </c>
      <c r="D789" s="15" t="s">
        <v>19720</v>
      </c>
    </row>
    <row r="790">
      <c r="A790" s="15" t="s">
        <v>19721</v>
      </c>
      <c r="B790" s="15">
        <v>5.0</v>
      </c>
      <c r="C790" s="15">
        <v>121.0</v>
      </c>
      <c r="D790" s="15" t="s">
        <v>19722</v>
      </c>
    </row>
    <row r="791">
      <c r="A791" s="15" t="s">
        <v>19723</v>
      </c>
      <c r="B791" s="15">
        <v>5.0</v>
      </c>
      <c r="C791" s="15">
        <v>122.0</v>
      </c>
      <c r="D791" s="15" t="s">
        <v>19724</v>
      </c>
    </row>
    <row r="792">
      <c r="A792" s="15" t="s">
        <v>19725</v>
      </c>
      <c r="B792" s="15">
        <v>5.0</v>
      </c>
      <c r="C792" s="15">
        <v>123.0</v>
      </c>
      <c r="D792" s="15" t="s">
        <v>19726</v>
      </c>
    </row>
    <row r="793">
      <c r="A793" s="15" t="s">
        <v>19727</v>
      </c>
      <c r="B793" s="15">
        <v>5.0</v>
      </c>
      <c r="C793" s="15">
        <v>124.0</v>
      </c>
      <c r="D793" s="15" t="s">
        <v>19728</v>
      </c>
    </row>
    <row r="794">
      <c r="A794" s="15" t="s">
        <v>19729</v>
      </c>
      <c r="B794" s="15">
        <v>5.0</v>
      </c>
      <c r="C794" s="15">
        <v>125.0</v>
      </c>
      <c r="D794" s="15" t="s">
        <v>19730</v>
      </c>
    </row>
    <row r="795">
      <c r="A795" s="15" t="s">
        <v>19731</v>
      </c>
      <c r="B795" s="15">
        <v>5.0</v>
      </c>
      <c r="C795" s="15">
        <v>126.0</v>
      </c>
      <c r="D795" s="15" t="s">
        <v>19732</v>
      </c>
    </row>
    <row r="796">
      <c r="A796" s="15" t="s">
        <v>19733</v>
      </c>
      <c r="B796" s="15">
        <v>5.0</v>
      </c>
      <c r="C796" s="15">
        <v>127.0</v>
      </c>
      <c r="D796" s="15" t="s">
        <v>19734</v>
      </c>
    </row>
    <row r="797">
      <c r="A797" s="15" t="s">
        <v>19735</v>
      </c>
      <c r="B797" s="15">
        <v>5.0</v>
      </c>
      <c r="C797" s="15">
        <v>128.0</v>
      </c>
      <c r="D797" s="15" t="s">
        <v>14521</v>
      </c>
    </row>
    <row r="798">
      <c r="A798" s="15" t="s">
        <v>19736</v>
      </c>
      <c r="B798" s="15">
        <v>5.0</v>
      </c>
      <c r="C798" s="15">
        <v>129.0</v>
      </c>
      <c r="D798" s="15" t="s">
        <v>19737</v>
      </c>
    </row>
    <row r="799">
      <c r="A799" s="15" t="s">
        <v>19738</v>
      </c>
      <c r="B799" s="15">
        <v>5.0</v>
      </c>
      <c r="C799" s="15">
        <v>130.0</v>
      </c>
      <c r="D799" s="15" t="s">
        <v>14527</v>
      </c>
    </row>
    <row r="800">
      <c r="A800" s="15" t="s">
        <v>19739</v>
      </c>
      <c r="B800" s="15">
        <v>5.0</v>
      </c>
      <c r="C800" s="15">
        <v>131.0</v>
      </c>
      <c r="D800" s="15" t="s">
        <v>14530</v>
      </c>
    </row>
    <row r="801">
      <c r="A801" s="15" t="s">
        <v>19740</v>
      </c>
      <c r="B801" s="15">
        <v>5.0</v>
      </c>
      <c r="C801" s="15">
        <v>132.0</v>
      </c>
      <c r="D801" s="15" t="s">
        <v>19741</v>
      </c>
    </row>
    <row r="802">
      <c r="A802" s="15" t="s">
        <v>19742</v>
      </c>
      <c r="B802" s="15">
        <v>5.0</v>
      </c>
      <c r="C802" s="15">
        <v>133.0</v>
      </c>
      <c r="D802" s="15" t="s">
        <v>19542</v>
      </c>
    </row>
    <row r="803">
      <c r="A803" s="15" t="s">
        <v>19743</v>
      </c>
      <c r="B803" s="15">
        <v>5.0</v>
      </c>
      <c r="C803" s="15">
        <v>134.0</v>
      </c>
      <c r="D803" s="15" t="s">
        <v>19744</v>
      </c>
    </row>
    <row r="804">
      <c r="A804" s="15" t="s">
        <v>19745</v>
      </c>
      <c r="B804" s="15">
        <v>5.0</v>
      </c>
      <c r="C804" s="15">
        <v>135.0</v>
      </c>
      <c r="D804" s="15" t="s">
        <v>19746</v>
      </c>
    </row>
    <row r="805">
      <c r="A805" s="15" t="s">
        <v>19747</v>
      </c>
      <c r="B805" s="15">
        <v>5.0</v>
      </c>
      <c r="C805" s="15">
        <v>136.0</v>
      </c>
      <c r="D805" s="15" t="s">
        <v>19748</v>
      </c>
    </row>
    <row r="806">
      <c r="A806" s="15" t="s">
        <v>19749</v>
      </c>
      <c r="B806" s="15">
        <v>5.0</v>
      </c>
      <c r="C806" s="15">
        <v>137.0</v>
      </c>
      <c r="D806" s="15" t="s">
        <v>19750</v>
      </c>
    </row>
    <row r="807">
      <c r="A807" s="15" t="s">
        <v>19751</v>
      </c>
      <c r="B807" s="15">
        <v>5.0</v>
      </c>
      <c r="C807" s="15">
        <v>138.0</v>
      </c>
      <c r="D807" s="15" t="s">
        <v>19752</v>
      </c>
    </row>
    <row r="808">
      <c r="A808" s="15" t="s">
        <v>19753</v>
      </c>
      <c r="B808" s="15">
        <v>5.0</v>
      </c>
      <c r="C808" s="15">
        <v>139.0</v>
      </c>
      <c r="D808" s="15" t="s">
        <v>19754</v>
      </c>
    </row>
    <row r="809">
      <c r="A809" s="15" t="s">
        <v>19755</v>
      </c>
      <c r="B809" s="15">
        <v>5.0</v>
      </c>
      <c r="C809" s="15">
        <v>140.0</v>
      </c>
      <c r="D809" s="15" t="s">
        <v>19756</v>
      </c>
    </row>
    <row r="810">
      <c r="A810" s="15" t="s">
        <v>19757</v>
      </c>
      <c r="B810" s="15">
        <v>5.0</v>
      </c>
      <c r="C810" s="15">
        <v>141.0</v>
      </c>
      <c r="D810" s="15" t="s">
        <v>19758</v>
      </c>
    </row>
    <row r="811">
      <c r="A811" s="15" t="s">
        <v>19759</v>
      </c>
      <c r="B811" s="15">
        <v>5.0</v>
      </c>
      <c r="C811" s="15">
        <v>142.0</v>
      </c>
      <c r="D811" s="15" t="s">
        <v>19760</v>
      </c>
    </row>
    <row r="812">
      <c r="A812" s="15" t="s">
        <v>19761</v>
      </c>
      <c r="B812" s="15">
        <v>5.0</v>
      </c>
      <c r="C812" s="15">
        <v>143.0</v>
      </c>
      <c r="D812" s="15" t="s">
        <v>19762</v>
      </c>
    </row>
    <row r="813">
      <c r="A813" s="15" t="s">
        <v>19763</v>
      </c>
      <c r="B813" s="15">
        <v>5.0</v>
      </c>
      <c r="C813" s="15">
        <v>144.0</v>
      </c>
      <c r="D813" s="15" t="s">
        <v>14570</v>
      </c>
    </row>
    <row r="814">
      <c r="A814" s="15" t="s">
        <v>19764</v>
      </c>
      <c r="B814" s="15">
        <v>5.0</v>
      </c>
      <c r="C814" s="15">
        <v>145.0</v>
      </c>
      <c r="D814" s="15" t="s">
        <v>19765</v>
      </c>
    </row>
    <row r="815">
      <c r="A815" s="15" t="s">
        <v>19766</v>
      </c>
      <c r="B815" s="15">
        <v>5.0</v>
      </c>
      <c r="C815" s="15">
        <v>146.0</v>
      </c>
      <c r="D815" s="15" t="s">
        <v>19767</v>
      </c>
    </row>
    <row r="816">
      <c r="A816" s="15" t="s">
        <v>19768</v>
      </c>
      <c r="B816" s="15">
        <v>5.0</v>
      </c>
      <c r="C816" s="15">
        <v>147.0</v>
      </c>
      <c r="D816" s="15" t="s">
        <v>19769</v>
      </c>
    </row>
    <row r="817">
      <c r="A817" s="15" t="s">
        <v>19770</v>
      </c>
      <c r="B817" s="15">
        <v>5.0</v>
      </c>
      <c r="C817" s="15">
        <v>148.0</v>
      </c>
      <c r="D817" s="15" t="s">
        <v>14582</v>
      </c>
    </row>
    <row r="818">
      <c r="A818" s="15" t="s">
        <v>19771</v>
      </c>
      <c r="B818" s="15">
        <v>5.0</v>
      </c>
      <c r="C818" s="15">
        <v>149.0</v>
      </c>
      <c r="D818" s="15" t="s">
        <v>19772</v>
      </c>
    </row>
    <row r="819">
      <c r="A819" s="15" t="s">
        <v>19773</v>
      </c>
      <c r="B819" s="15">
        <v>5.0</v>
      </c>
      <c r="C819" s="15">
        <v>150.0</v>
      </c>
      <c r="D819" s="15" t="s">
        <v>19774</v>
      </c>
    </row>
    <row r="820">
      <c r="A820" s="15" t="s">
        <v>19775</v>
      </c>
      <c r="B820" s="15">
        <v>5.0</v>
      </c>
      <c r="C820" s="15">
        <v>151.0</v>
      </c>
      <c r="D820" s="15" t="s">
        <v>14590</v>
      </c>
    </row>
    <row r="821">
      <c r="A821" s="15" t="s">
        <v>19776</v>
      </c>
      <c r="B821" s="15">
        <v>5.0</v>
      </c>
      <c r="C821" s="15">
        <v>152.0</v>
      </c>
      <c r="D821" s="15" t="s">
        <v>19777</v>
      </c>
    </row>
    <row r="822">
      <c r="A822" s="15" t="s">
        <v>19778</v>
      </c>
      <c r="B822" s="15">
        <v>5.0</v>
      </c>
      <c r="C822" s="15">
        <v>153.0</v>
      </c>
      <c r="D822" s="15" t="s">
        <v>14595</v>
      </c>
    </row>
    <row r="823">
      <c r="A823" s="15" t="s">
        <v>19779</v>
      </c>
      <c r="B823" s="15">
        <v>5.0</v>
      </c>
      <c r="C823" s="15">
        <v>154.0</v>
      </c>
      <c r="D823" s="15" t="s">
        <v>14597</v>
      </c>
    </row>
    <row r="824">
      <c r="A824" s="15" t="s">
        <v>19780</v>
      </c>
      <c r="B824" s="15">
        <v>5.0</v>
      </c>
      <c r="C824" s="15">
        <v>155.0</v>
      </c>
      <c r="D824" s="15" t="s">
        <v>19781</v>
      </c>
    </row>
    <row r="825">
      <c r="A825" s="15" t="s">
        <v>19782</v>
      </c>
      <c r="B825" s="15">
        <v>5.0</v>
      </c>
      <c r="C825" s="15">
        <v>156.0</v>
      </c>
      <c r="D825" s="15" t="s">
        <v>19783</v>
      </c>
    </row>
    <row r="826">
      <c r="A826" s="15" t="s">
        <v>19784</v>
      </c>
      <c r="B826" s="15">
        <v>5.0</v>
      </c>
      <c r="C826" s="15">
        <v>157.0</v>
      </c>
      <c r="D826" s="15" t="s">
        <v>14603</v>
      </c>
    </row>
    <row r="827">
      <c r="A827" s="15" t="s">
        <v>19785</v>
      </c>
      <c r="B827" s="15">
        <v>5.0</v>
      </c>
      <c r="C827" s="15">
        <v>158.0</v>
      </c>
      <c r="D827" s="15" t="s">
        <v>14606</v>
      </c>
    </row>
    <row r="828">
      <c r="A828" s="15" t="s">
        <v>19786</v>
      </c>
      <c r="B828" s="15">
        <v>5.0</v>
      </c>
      <c r="C828" s="15">
        <v>159.0</v>
      </c>
      <c r="D828" s="15" t="s">
        <v>19787</v>
      </c>
    </row>
    <row r="829">
      <c r="A829" s="15" t="s">
        <v>19788</v>
      </c>
      <c r="B829" s="15">
        <v>5.0</v>
      </c>
      <c r="C829" s="15">
        <v>160.0</v>
      </c>
      <c r="D829" s="15" t="s">
        <v>14612</v>
      </c>
    </row>
    <row r="830">
      <c r="A830" s="15" t="s">
        <v>19789</v>
      </c>
      <c r="B830" s="15">
        <v>5.0</v>
      </c>
      <c r="C830" s="15">
        <v>161.0</v>
      </c>
      <c r="D830" s="15" t="s">
        <v>19790</v>
      </c>
    </row>
    <row r="831">
      <c r="A831" s="15" t="s">
        <v>19791</v>
      </c>
      <c r="B831" s="15">
        <v>5.0</v>
      </c>
      <c r="C831" s="15">
        <v>162.0</v>
      </c>
      <c r="D831" s="15" t="s">
        <v>19792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9259</v>
      </c>
      <c r="B1" s="14" t="s">
        <v>5588</v>
      </c>
      <c r="C1" s="15" t="s">
        <v>9260</v>
      </c>
    </row>
    <row r="2">
      <c r="A2" s="15" t="s">
        <v>9263</v>
      </c>
      <c r="B2" s="14" t="s">
        <v>5591</v>
      </c>
      <c r="C2" s="15" t="s">
        <v>9264</v>
      </c>
    </row>
    <row r="3">
      <c r="A3" s="15" t="s">
        <v>9265</v>
      </c>
      <c r="B3" s="14" t="s">
        <v>5594</v>
      </c>
      <c r="C3" s="15" t="s">
        <v>9266</v>
      </c>
    </row>
    <row r="4">
      <c r="A4" s="15" t="s">
        <v>9267</v>
      </c>
      <c r="B4" s="14" t="s">
        <v>5597</v>
      </c>
      <c r="C4" s="15" t="s">
        <v>9268</v>
      </c>
    </row>
    <row r="5">
      <c r="A5" s="15" t="s">
        <v>9270</v>
      </c>
      <c r="B5" s="14" t="s">
        <v>5600</v>
      </c>
      <c r="C5" s="15" t="s">
        <v>9271</v>
      </c>
    </row>
    <row r="6">
      <c r="A6" s="15" t="s">
        <v>9272</v>
      </c>
      <c r="B6" s="14" t="s">
        <v>5603</v>
      </c>
      <c r="C6" s="15" t="s">
        <v>9273</v>
      </c>
    </row>
    <row r="7">
      <c r="A7" s="15" t="s">
        <v>9274</v>
      </c>
      <c r="B7" s="14" t="s">
        <v>5606</v>
      </c>
      <c r="C7" s="15" t="s">
        <v>9275</v>
      </c>
    </row>
    <row r="8">
      <c r="A8" s="15" t="s">
        <v>9277</v>
      </c>
      <c r="B8" s="14" t="s">
        <v>5609</v>
      </c>
      <c r="C8" s="15" t="s">
        <v>9278</v>
      </c>
    </row>
    <row r="9">
      <c r="A9" s="15" t="s">
        <v>9280</v>
      </c>
      <c r="B9" s="14" t="s">
        <v>5612</v>
      </c>
      <c r="C9" s="15" t="s">
        <v>9281</v>
      </c>
    </row>
    <row r="10">
      <c r="A10" s="15" t="s">
        <v>9283</v>
      </c>
      <c r="B10" s="14" t="s">
        <v>5615</v>
      </c>
      <c r="C10" s="15" t="s">
        <v>9284</v>
      </c>
    </row>
    <row r="11">
      <c r="A11" s="15" t="s">
        <v>9285</v>
      </c>
      <c r="B11" s="14" t="s">
        <v>5618</v>
      </c>
      <c r="C11" s="15" t="s">
        <v>9286</v>
      </c>
    </row>
    <row r="12">
      <c r="A12" s="15" t="s">
        <v>9288</v>
      </c>
      <c r="B12" s="14" t="s">
        <v>5621</v>
      </c>
      <c r="C12" s="15" t="s">
        <v>9289</v>
      </c>
    </row>
    <row r="13">
      <c r="A13" s="15" t="s">
        <v>9292</v>
      </c>
      <c r="B13" s="14" t="s">
        <v>5624</v>
      </c>
      <c r="C13" s="15" t="s">
        <v>9293</v>
      </c>
    </row>
    <row r="14">
      <c r="A14" s="15" t="s">
        <v>9295</v>
      </c>
      <c r="B14" s="14" t="s">
        <v>5626</v>
      </c>
      <c r="C14" s="15" t="s">
        <v>9296</v>
      </c>
    </row>
    <row r="15">
      <c r="A15" s="15" t="s">
        <v>9297</v>
      </c>
      <c r="B15" s="14" t="s">
        <v>5629</v>
      </c>
      <c r="C15" s="15" t="s">
        <v>9298</v>
      </c>
    </row>
    <row r="16">
      <c r="A16" s="15" t="s">
        <v>9299</v>
      </c>
      <c r="B16" s="14" t="s">
        <v>5632</v>
      </c>
      <c r="C16" s="15" t="s">
        <v>9300</v>
      </c>
    </row>
    <row r="17">
      <c r="A17" s="15" t="s">
        <v>9302</v>
      </c>
      <c r="B17" s="14" t="s">
        <v>5635</v>
      </c>
      <c r="C17" s="15" t="s">
        <v>9303</v>
      </c>
    </row>
    <row r="18">
      <c r="A18" s="15" t="s">
        <v>9304</v>
      </c>
      <c r="B18" s="14" t="s">
        <v>5638</v>
      </c>
      <c r="C18" s="15" t="s">
        <v>9305</v>
      </c>
    </row>
    <row r="19">
      <c r="A19" s="15" t="s">
        <v>9308</v>
      </c>
      <c r="B19" s="14" t="s">
        <v>5641</v>
      </c>
      <c r="C19" s="15" t="s">
        <v>9309</v>
      </c>
    </row>
    <row r="20">
      <c r="A20" s="15" t="s">
        <v>9311</v>
      </c>
      <c r="B20" s="14" t="s">
        <v>5644</v>
      </c>
      <c r="C20" s="15" t="s">
        <v>9312</v>
      </c>
    </row>
    <row r="21">
      <c r="A21" s="15" t="s">
        <v>9314</v>
      </c>
      <c r="B21" s="14" t="s">
        <v>5646</v>
      </c>
      <c r="C21" s="15" t="s">
        <v>9315</v>
      </c>
    </row>
    <row r="22">
      <c r="A22" s="15" t="s">
        <v>9317</v>
      </c>
      <c r="B22" s="14" t="s">
        <v>5649</v>
      </c>
      <c r="C22" s="15" t="s">
        <v>9318</v>
      </c>
    </row>
    <row r="23">
      <c r="A23" s="15" t="s">
        <v>9320</v>
      </c>
      <c r="B23" s="14" t="s">
        <v>5652</v>
      </c>
      <c r="C23" s="15" t="s">
        <v>9321</v>
      </c>
    </row>
    <row r="24">
      <c r="A24" s="15" t="s">
        <v>9322</v>
      </c>
      <c r="B24" s="14" t="s">
        <v>5654</v>
      </c>
      <c r="C24" s="15" t="s">
        <v>9323</v>
      </c>
    </row>
    <row r="25">
      <c r="A25" s="15" t="s">
        <v>9324</v>
      </c>
      <c r="B25" s="14" t="s">
        <v>5657</v>
      </c>
      <c r="C25" s="15" t="s">
        <v>9325</v>
      </c>
    </row>
    <row r="26">
      <c r="A26" s="15" t="s">
        <v>9327</v>
      </c>
      <c r="B26" s="14" t="s">
        <v>5659</v>
      </c>
      <c r="C26" s="15" t="s">
        <v>9328</v>
      </c>
    </row>
    <row r="27">
      <c r="A27" s="15" t="s">
        <v>9330</v>
      </c>
      <c r="B27" s="14" t="s">
        <v>5661</v>
      </c>
      <c r="C27" s="15" t="s">
        <v>9331</v>
      </c>
    </row>
    <row r="28">
      <c r="A28" s="15" t="s">
        <v>9332</v>
      </c>
      <c r="B28" s="14" t="s">
        <v>5664</v>
      </c>
      <c r="C28" s="15" t="s">
        <v>9333</v>
      </c>
    </row>
    <row r="29">
      <c r="A29" s="15" t="s">
        <v>9335</v>
      </c>
      <c r="B29" s="14" t="s">
        <v>5666</v>
      </c>
      <c r="C29" s="15" t="s">
        <v>9336</v>
      </c>
    </row>
    <row r="30">
      <c r="A30" s="15" t="s">
        <v>9338</v>
      </c>
      <c r="B30" s="14" t="s">
        <v>5669</v>
      </c>
      <c r="C30" s="15" t="s">
        <v>9339</v>
      </c>
    </row>
    <row r="31">
      <c r="A31" s="15" t="s">
        <v>9340</v>
      </c>
      <c r="B31" s="14" t="s">
        <v>5671</v>
      </c>
      <c r="C31" s="15" t="s">
        <v>9341</v>
      </c>
    </row>
    <row r="32">
      <c r="A32" s="15" t="s">
        <v>9343</v>
      </c>
      <c r="B32" s="14" t="s">
        <v>5674</v>
      </c>
      <c r="C32" s="15" t="s">
        <v>9344</v>
      </c>
    </row>
    <row r="33">
      <c r="A33" s="15" t="s">
        <v>9345</v>
      </c>
      <c r="B33" s="14" t="s">
        <v>5676</v>
      </c>
      <c r="C33" s="15" t="s">
        <v>9346</v>
      </c>
    </row>
    <row r="34">
      <c r="A34" s="15" t="s">
        <v>9348</v>
      </c>
      <c r="B34" s="14" t="s">
        <v>5678</v>
      </c>
      <c r="C34" s="15" t="s">
        <v>9349</v>
      </c>
    </row>
    <row r="35">
      <c r="A35" s="15" t="s">
        <v>9351</v>
      </c>
      <c r="B35" s="14" t="s">
        <v>5680</v>
      </c>
      <c r="C35" s="15" t="s">
        <v>9352</v>
      </c>
    </row>
    <row r="36">
      <c r="A36" s="15" t="s">
        <v>9353</v>
      </c>
      <c r="B36" s="14" t="s">
        <v>5682</v>
      </c>
      <c r="C36" s="15" t="s">
        <v>9354</v>
      </c>
    </row>
    <row r="37">
      <c r="A37" s="15" t="s">
        <v>9355</v>
      </c>
      <c r="B37" s="14" t="s">
        <v>5684</v>
      </c>
      <c r="C37" s="15" t="s">
        <v>9356</v>
      </c>
    </row>
    <row r="38">
      <c r="A38" s="15" t="s">
        <v>9357</v>
      </c>
      <c r="B38" s="14" t="s">
        <v>5687</v>
      </c>
      <c r="C38" s="15" t="s">
        <v>9358</v>
      </c>
    </row>
    <row r="39">
      <c r="A39" s="15" t="s">
        <v>9359</v>
      </c>
      <c r="B39" s="14" t="s">
        <v>5689</v>
      </c>
      <c r="C39" s="15" t="s">
        <v>9360</v>
      </c>
    </row>
    <row r="40">
      <c r="A40" s="15" t="s">
        <v>9362</v>
      </c>
      <c r="B40" s="14" t="s">
        <v>5692</v>
      </c>
      <c r="C40" s="15" t="s">
        <v>9363</v>
      </c>
    </row>
    <row r="41">
      <c r="A41" s="15" t="s">
        <v>9364</v>
      </c>
      <c r="B41" s="14" t="s">
        <v>5694</v>
      </c>
      <c r="C41" s="15" t="s">
        <v>9365</v>
      </c>
    </row>
    <row r="42">
      <c r="A42" s="15" t="s">
        <v>9367</v>
      </c>
      <c r="B42" s="14" t="s">
        <v>5696</v>
      </c>
      <c r="C42" s="15" t="s">
        <v>9368</v>
      </c>
    </row>
    <row r="43">
      <c r="A43" s="15" t="s">
        <v>9370</v>
      </c>
      <c r="B43" s="14" t="s">
        <v>5699</v>
      </c>
      <c r="C43" s="15" t="s">
        <v>9371</v>
      </c>
    </row>
    <row r="44">
      <c r="A44" s="15" t="s">
        <v>9373</v>
      </c>
      <c r="B44" s="14" t="s">
        <v>5701</v>
      </c>
      <c r="C44" s="15" t="s">
        <v>9374</v>
      </c>
    </row>
    <row r="45">
      <c r="A45" s="15" t="s">
        <v>9375</v>
      </c>
      <c r="B45" s="14" t="s">
        <v>5703</v>
      </c>
      <c r="C45" s="15" t="s">
        <v>9376</v>
      </c>
    </row>
    <row r="46">
      <c r="A46" s="15" t="s">
        <v>9378</v>
      </c>
      <c r="B46" s="14" t="s">
        <v>5705</v>
      </c>
      <c r="C46" s="15" t="s">
        <v>9379</v>
      </c>
    </row>
    <row r="47">
      <c r="A47" s="15" t="s">
        <v>9381</v>
      </c>
      <c r="B47" s="14" t="s">
        <v>5707</v>
      </c>
      <c r="C47" s="15" t="s">
        <v>9382</v>
      </c>
    </row>
    <row r="48">
      <c r="A48" s="15" t="s">
        <v>9384</v>
      </c>
      <c r="B48" s="14" t="s">
        <v>5709</v>
      </c>
      <c r="C48" s="15" t="s">
        <v>9385</v>
      </c>
    </row>
    <row r="49">
      <c r="A49" s="15" t="s">
        <v>9387</v>
      </c>
      <c r="B49" s="14" t="s">
        <v>5711</v>
      </c>
      <c r="C49" s="15" t="s">
        <v>9388</v>
      </c>
    </row>
    <row r="50">
      <c r="A50" s="15" t="s">
        <v>9390</v>
      </c>
      <c r="B50" s="14" t="s">
        <v>5714</v>
      </c>
      <c r="C50" s="15" t="s">
        <v>9391</v>
      </c>
    </row>
    <row r="51">
      <c r="A51" s="15"/>
      <c r="B51" s="14" t="s">
        <v>5716</v>
      </c>
      <c r="C51" s="15" t="s">
        <v>9393</v>
      </c>
    </row>
    <row r="52">
      <c r="A52" s="15" t="s">
        <v>9395</v>
      </c>
      <c r="B52" s="14" t="s">
        <v>5719</v>
      </c>
      <c r="C52" s="15" t="s">
        <v>9396</v>
      </c>
    </row>
    <row r="53">
      <c r="A53" s="15" t="s">
        <v>9398</v>
      </c>
      <c r="B53" s="14" t="s">
        <v>5722</v>
      </c>
      <c r="C53" s="15" t="s">
        <v>9399</v>
      </c>
    </row>
    <row r="54">
      <c r="A54" s="15" t="s">
        <v>9401</v>
      </c>
      <c r="B54" s="14" t="s">
        <v>5724</v>
      </c>
      <c r="C54" s="15" t="s">
        <v>9402</v>
      </c>
    </row>
    <row r="55">
      <c r="A55" s="15" t="s">
        <v>9404</v>
      </c>
      <c r="B55" s="14" t="s">
        <v>5726</v>
      </c>
      <c r="C55" s="15" t="s">
        <v>9405</v>
      </c>
    </row>
    <row r="56">
      <c r="A56" s="15" t="s">
        <v>9407</v>
      </c>
      <c r="B56" s="14" t="s">
        <v>5729</v>
      </c>
      <c r="C56" s="15" t="s">
        <v>9408</v>
      </c>
    </row>
    <row r="57">
      <c r="A57" s="15" t="s">
        <v>9410</v>
      </c>
      <c r="B57" s="14" t="s">
        <v>5731</v>
      </c>
      <c r="C57" s="15" t="s">
        <v>9411</v>
      </c>
    </row>
    <row r="58">
      <c r="A58" s="15" t="s">
        <v>9412</v>
      </c>
      <c r="B58" s="14" t="s">
        <v>5733</v>
      </c>
      <c r="C58" s="15" t="s">
        <v>9413</v>
      </c>
    </row>
    <row r="59">
      <c r="A59" s="15" t="s">
        <v>9415</v>
      </c>
      <c r="B59" s="14" t="s">
        <v>5735</v>
      </c>
      <c r="C59" s="15" t="s">
        <v>9416</v>
      </c>
    </row>
    <row r="60">
      <c r="A60" s="15" t="s">
        <v>9418</v>
      </c>
      <c r="B60" s="14" t="s">
        <v>5738</v>
      </c>
      <c r="C60" s="15" t="s">
        <v>9419</v>
      </c>
    </row>
    <row r="61">
      <c r="A61" s="15" t="s">
        <v>9421</v>
      </c>
      <c r="B61" s="14" t="s">
        <v>5740</v>
      </c>
      <c r="C61" s="15" t="s">
        <v>9422</v>
      </c>
    </row>
    <row r="62">
      <c r="A62" s="15" t="s">
        <v>9424</v>
      </c>
      <c r="B62" s="14" t="s">
        <v>5742</v>
      </c>
      <c r="C62" s="15" t="s">
        <v>9425</v>
      </c>
    </row>
    <row r="63">
      <c r="A63" s="15" t="s">
        <v>9426</v>
      </c>
      <c r="B63" s="14" t="s">
        <v>5744</v>
      </c>
      <c r="C63" s="15" t="s">
        <v>9427</v>
      </c>
    </row>
    <row r="64">
      <c r="A64" s="15" t="s">
        <v>9429</v>
      </c>
      <c r="B64" s="14" t="s">
        <v>5746</v>
      </c>
      <c r="C64" s="15" t="s">
        <v>9430</v>
      </c>
    </row>
    <row r="65">
      <c r="A65" s="15" t="s">
        <v>9432</v>
      </c>
      <c r="B65" s="14" t="s">
        <v>5749</v>
      </c>
      <c r="C65" s="15" t="s">
        <v>9433</v>
      </c>
    </row>
    <row r="66">
      <c r="A66" s="15" t="s">
        <v>9435</v>
      </c>
      <c r="B66" s="14" t="s">
        <v>5751</v>
      </c>
      <c r="C66" s="15" t="s">
        <v>9436</v>
      </c>
    </row>
    <row r="67">
      <c r="A67" s="15" t="s">
        <v>9437</v>
      </c>
      <c r="B67" s="14" t="s">
        <v>5753</v>
      </c>
      <c r="C67" s="15" t="s">
        <v>9438</v>
      </c>
    </row>
    <row r="68">
      <c r="A68" s="15" t="s">
        <v>9439</v>
      </c>
      <c r="B68" s="14" t="s">
        <v>5755</v>
      </c>
      <c r="C68" s="15" t="s">
        <v>9440</v>
      </c>
    </row>
    <row r="69">
      <c r="A69" s="15" t="s">
        <v>9441</v>
      </c>
      <c r="B69" s="14" t="s">
        <v>5758</v>
      </c>
      <c r="C69" s="15" t="s">
        <v>9442</v>
      </c>
    </row>
    <row r="70">
      <c r="A70" s="15" t="s">
        <v>9444</v>
      </c>
      <c r="B70" s="14" t="s">
        <v>5760</v>
      </c>
      <c r="C70" s="15" t="s">
        <v>9445</v>
      </c>
    </row>
    <row r="71">
      <c r="A71" s="15" t="s">
        <v>9447</v>
      </c>
      <c r="B71" s="14" t="s">
        <v>5762</v>
      </c>
      <c r="C71" s="15" t="s">
        <v>9448</v>
      </c>
    </row>
    <row r="72">
      <c r="A72" s="15" t="s">
        <v>9449</v>
      </c>
      <c r="B72" s="14" t="s">
        <v>5765</v>
      </c>
      <c r="C72" s="15" t="s">
        <v>9450</v>
      </c>
    </row>
    <row r="73">
      <c r="A73" s="15" t="s">
        <v>9451</v>
      </c>
      <c r="B73" s="14" t="s">
        <v>5767</v>
      </c>
      <c r="C73" s="15" t="s">
        <v>9452</v>
      </c>
    </row>
    <row r="74">
      <c r="A74" s="15" t="s">
        <v>9453</v>
      </c>
      <c r="B74" s="14" t="s">
        <v>5769</v>
      </c>
      <c r="C74" s="15" t="s">
        <v>9454</v>
      </c>
    </row>
    <row r="75">
      <c r="A75" s="15" t="s">
        <v>9455</v>
      </c>
      <c r="B75" s="14" t="s">
        <v>5772</v>
      </c>
      <c r="C75" s="15" t="s">
        <v>9456</v>
      </c>
    </row>
    <row r="76">
      <c r="B76" s="14" t="s">
        <v>5774</v>
      </c>
      <c r="C76" s="15" t="s">
        <v>9458</v>
      </c>
    </row>
    <row r="77">
      <c r="A77" s="15" t="s">
        <v>9460</v>
      </c>
      <c r="B77" s="14" t="s">
        <v>567</v>
      </c>
      <c r="C77" s="15" t="s">
        <v>9461</v>
      </c>
    </row>
    <row r="78">
      <c r="A78" s="15" t="s">
        <v>9463</v>
      </c>
      <c r="B78" s="14" t="s">
        <v>5777</v>
      </c>
      <c r="C78" s="15" t="s">
        <v>9464</v>
      </c>
    </row>
    <row r="79">
      <c r="A79" s="15" t="s">
        <v>9465</v>
      </c>
      <c r="B79" s="14" t="s">
        <v>5780</v>
      </c>
      <c r="C79" s="15" t="s">
        <v>9466</v>
      </c>
    </row>
    <row r="80">
      <c r="A80" s="15" t="s">
        <v>9468</v>
      </c>
      <c r="B80" s="14" t="s">
        <v>5782</v>
      </c>
      <c r="C80" s="15" t="s">
        <v>9469</v>
      </c>
    </row>
    <row r="81">
      <c r="A81" s="15" t="s">
        <v>9470</v>
      </c>
      <c r="B81" s="14" t="s">
        <v>5785</v>
      </c>
      <c r="C81" s="15" t="s">
        <v>9471</v>
      </c>
    </row>
    <row r="82">
      <c r="A82" s="15" t="s">
        <v>9473</v>
      </c>
      <c r="B82" s="14" t="s">
        <v>5788</v>
      </c>
      <c r="C82" s="15" t="s">
        <v>9474</v>
      </c>
    </row>
    <row r="83">
      <c r="A83" s="15" t="s">
        <v>9475</v>
      </c>
      <c r="B83" s="14" t="s">
        <v>5791</v>
      </c>
      <c r="C83" s="15" t="s">
        <v>9476</v>
      </c>
    </row>
    <row r="84">
      <c r="A84" s="15" t="s">
        <v>9478</v>
      </c>
      <c r="B84" s="14" t="s">
        <v>5793</v>
      </c>
      <c r="C84" s="15" t="s">
        <v>9479</v>
      </c>
    </row>
    <row r="85">
      <c r="A85" s="15" t="s">
        <v>9481</v>
      </c>
      <c r="B85" s="14" t="s">
        <v>5795</v>
      </c>
      <c r="C85" s="15" t="s">
        <v>9482</v>
      </c>
    </row>
    <row r="86">
      <c r="A86" s="15" t="s">
        <v>9484</v>
      </c>
      <c r="B86" s="14" t="s">
        <v>5797</v>
      </c>
      <c r="C86" s="15" t="s">
        <v>9485</v>
      </c>
    </row>
    <row r="87">
      <c r="A87" s="15" t="s">
        <v>9487</v>
      </c>
      <c r="B87" s="14" t="s">
        <v>5800</v>
      </c>
      <c r="C87" s="15" t="s">
        <v>9488</v>
      </c>
    </row>
    <row r="88">
      <c r="A88" s="15" t="s">
        <v>9490</v>
      </c>
      <c r="B88" s="14" t="s">
        <v>5803</v>
      </c>
      <c r="C88" s="15" t="s">
        <v>9491</v>
      </c>
    </row>
    <row r="89">
      <c r="A89" s="15" t="s">
        <v>9492</v>
      </c>
      <c r="B89" s="14" t="s">
        <v>5805</v>
      </c>
      <c r="C89" s="15" t="s">
        <v>9493</v>
      </c>
    </row>
    <row r="90">
      <c r="A90" s="15" t="s">
        <v>9495</v>
      </c>
      <c r="B90" s="14" t="s">
        <v>5807</v>
      </c>
      <c r="C90" s="15" t="s">
        <v>9496</v>
      </c>
    </row>
    <row r="91">
      <c r="A91" s="15" t="s">
        <v>9498</v>
      </c>
      <c r="B91" s="14" t="s">
        <v>5810</v>
      </c>
      <c r="C91" s="15" t="s">
        <v>9499</v>
      </c>
    </row>
    <row r="92">
      <c r="A92" s="15" t="s">
        <v>9501</v>
      </c>
      <c r="B92" s="14" t="s">
        <v>5812</v>
      </c>
      <c r="C92" s="15" t="s">
        <v>9502</v>
      </c>
    </row>
    <row r="93">
      <c r="A93" s="15" t="s">
        <v>9503</v>
      </c>
      <c r="B93" s="14" t="s">
        <v>5815</v>
      </c>
      <c r="C93" s="15" t="s">
        <v>9504</v>
      </c>
    </row>
    <row r="94">
      <c r="A94" s="15" t="s">
        <v>9506</v>
      </c>
      <c r="B94" s="14" t="s">
        <v>5817</v>
      </c>
      <c r="C94" s="15" t="s">
        <v>9507</v>
      </c>
    </row>
    <row r="95">
      <c r="A95" s="15" t="s">
        <v>9508</v>
      </c>
      <c r="B95" s="14" t="s">
        <v>5819</v>
      </c>
      <c r="C95" s="15" t="s">
        <v>9509</v>
      </c>
    </row>
    <row r="96">
      <c r="A96" s="15" t="s">
        <v>9510</v>
      </c>
      <c r="B96" s="14" t="s">
        <v>5822</v>
      </c>
      <c r="C96" s="15" t="s">
        <v>9511</v>
      </c>
    </row>
    <row r="97">
      <c r="A97" s="15" t="s">
        <v>9513</v>
      </c>
      <c r="B97" s="14" t="s">
        <v>5824</v>
      </c>
      <c r="C97" s="15" t="s">
        <v>9514</v>
      </c>
    </row>
    <row r="98">
      <c r="A98" s="15" t="s">
        <v>9516</v>
      </c>
      <c r="B98" s="14" t="s">
        <v>5826</v>
      </c>
      <c r="C98" s="15" t="s">
        <v>9517</v>
      </c>
    </row>
    <row r="99">
      <c r="A99" s="15" t="s">
        <v>9519</v>
      </c>
      <c r="B99" s="14" t="s">
        <v>5828</v>
      </c>
      <c r="C99" s="15" t="s">
        <v>9520</v>
      </c>
    </row>
    <row r="100">
      <c r="A100" s="15" t="s">
        <v>9521</v>
      </c>
      <c r="B100" s="14" t="s">
        <v>5830</v>
      </c>
      <c r="C100" s="15" t="s">
        <v>9522</v>
      </c>
    </row>
    <row r="101">
      <c r="A101" s="15" t="s">
        <v>9523</v>
      </c>
      <c r="B101" s="14" t="s">
        <v>5833</v>
      </c>
      <c r="C101" s="15" t="s">
        <v>9524</v>
      </c>
    </row>
    <row r="102">
      <c r="A102" s="15" t="s">
        <v>9525</v>
      </c>
      <c r="B102" s="14" t="s">
        <v>5835</v>
      </c>
      <c r="C102" s="15" t="s">
        <v>9526</v>
      </c>
    </row>
    <row r="103">
      <c r="A103" s="15" t="s">
        <v>9527</v>
      </c>
      <c r="B103" s="14" t="s">
        <v>5837</v>
      </c>
      <c r="C103" s="15" t="s">
        <v>9528</v>
      </c>
    </row>
    <row r="104">
      <c r="A104" s="15" t="s">
        <v>9529</v>
      </c>
      <c r="B104" s="14" t="s">
        <v>5840</v>
      </c>
      <c r="C104" s="15" t="s">
        <v>9530</v>
      </c>
    </row>
    <row r="105">
      <c r="A105" s="15" t="s">
        <v>9533</v>
      </c>
      <c r="B105" s="14" t="s">
        <v>5843</v>
      </c>
      <c r="C105" s="15" t="s">
        <v>9534</v>
      </c>
    </row>
    <row r="106">
      <c r="A106" s="15" t="s">
        <v>9536</v>
      </c>
      <c r="B106" s="14" t="s">
        <v>5846</v>
      </c>
      <c r="C106" s="15" t="s">
        <v>9537</v>
      </c>
    </row>
    <row r="107">
      <c r="A107" s="15" t="s">
        <v>9541</v>
      </c>
      <c r="B107" s="14" t="s">
        <v>5849</v>
      </c>
      <c r="C107" s="15" t="s">
        <v>9542</v>
      </c>
    </row>
    <row r="108">
      <c r="A108" s="15" t="s">
        <v>9544</v>
      </c>
      <c r="B108" s="14" t="s">
        <v>5852</v>
      </c>
      <c r="C108" s="15" t="s">
        <v>9545</v>
      </c>
    </row>
    <row r="109">
      <c r="A109" s="15" t="s">
        <v>9547</v>
      </c>
      <c r="B109" s="14" t="s">
        <v>5855</v>
      </c>
      <c r="C109" s="15" t="s">
        <v>9548</v>
      </c>
    </row>
    <row r="110">
      <c r="A110" s="15" t="s">
        <v>9550</v>
      </c>
      <c r="B110" s="14" t="s">
        <v>5858</v>
      </c>
      <c r="C110" s="15" t="s">
        <v>9551</v>
      </c>
    </row>
    <row r="111">
      <c r="A111" s="15" t="s">
        <v>9562</v>
      </c>
      <c r="B111" s="14" t="s">
        <v>5861</v>
      </c>
      <c r="C111" s="15" t="s">
        <v>9563</v>
      </c>
    </row>
    <row r="112">
      <c r="A112" s="15" t="s">
        <v>9553</v>
      </c>
      <c r="B112" s="14" t="s">
        <v>5863</v>
      </c>
      <c r="C112" s="15" t="s">
        <v>9554</v>
      </c>
    </row>
    <row r="113">
      <c r="A113" s="15" t="s">
        <v>9556</v>
      </c>
      <c r="B113" s="14" t="s">
        <v>5866</v>
      </c>
      <c r="C113" s="15" t="s">
        <v>9557</v>
      </c>
    </row>
    <row r="114">
      <c r="A114" s="15" t="s">
        <v>9559</v>
      </c>
      <c r="B114" s="14" t="s">
        <v>5869</v>
      </c>
      <c r="C114" s="15" t="s">
        <v>9560</v>
      </c>
    </row>
    <row r="115">
      <c r="A115" s="15" t="s">
        <v>9565</v>
      </c>
      <c r="B115" s="14" t="s">
        <v>5872</v>
      </c>
      <c r="C115" s="15" t="s">
        <v>9566</v>
      </c>
    </row>
    <row r="116">
      <c r="A116" s="15" t="s">
        <v>9567</v>
      </c>
      <c r="B116" s="14" t="s">
        <v>5875</v>
      </c>
      <c r="C116" s="15" t="s">
        <v>9568</v>
      </c>
    </row>
    <row r="117">
      <c r="A117" s="15" t="s">
        <v>9570</v>
      </c>
      <c r="B117" s="14" t="s">
        <v>5878</v>
      </c>
      <c r="C117" s="15" t="s">
        <v>9571</v>
      </c>
    </row>
    <row r="118">
      <c r="A118" s="15" t="s">
        <v>9573</v>
      </c>
      <c r="B118" s="14" t="s">
        <v>5880</v>
      </c>
      <c r="C118" s="15" t="s">
        <v>9574</v>
      </c>
    </row>
    <row r="119">
      <c r="A119" s="15" t="s">
        <v>9576</v>
      </c>
      <c r="B119" s="14" t="s">
        <v>5883</v>
      </c>
      <c r="C119" s="15" t="s">
        <v>9577</v>
      </c>
    </row>
    <row r="120">
      <c r="A120" s="15" t="s">
        <v>9579</v>
      </c>
      <c r="B120" s="14" t="s">
        <v>5886</v>
      </c>
      <c r="C120" s="15" t="s">
        <v>9580</v>
      </c>
    </row>
    <row r="121">
      <c r="A121" s="15" t="s">
        <v>9581</v>
      </c>
      <c r="B121" s="14" t="s">
        <v>5889</v>
      </c>
      <c r="C121" s="15" t="s">
        <v>9582</v>
      </c>
    </row>
    <row r="122">
      <c r="A122" s="15" t="s">
        <v>9583</v>
      </c>
      <c r="B122" s="14" t="s">
        <v>5892</v>
      </c>
      <c r="C122" s="15" t="s">
        <v>9584</v>
      </c>
    </row>
    <row r="123">
      <c r="A123" s="15" t="s">
        <v>9585</v>
      </c>
      <c r="B123" s="14" t="s">
        <v>5895</v>
      </c>
      <c r="C123" s="15" t="s">
        <v>9586</v>
      </c>
    </row>
    <row r="124">
      <c r="A124" s="15" t="s">
        <v>9587</v>
      </c>
      <c r="B124" s="14" t="s">
        <v>5898</v>
      </c>
      <c r="C124" s="15" t="s">
        <v>9588</v>
      </c>
    </row>
    <row r="125">
      <c r="A125" s="15" t="s">
        <v>9590</v>
      </c>
      <c r="B125" s="14" t="s">
        <v>5901</v>
      </c>
      <c r="C125" s="15" t="s">
        <v>9591</v>
      </c>
    </row>
    <row r="126">
      <c r="A126" s="15" t="s">
        <v>9593</v>
      </c>
      <c r="B126" s="14" t="s">
        <v>5903</v>
      </c>
      <c r="C126" s="15" t="s">
        <v>9594</v>
      </c>
    </row>
    <row r="127">
      <c r="A127" s="15" t="s">
        <v>9596</v>
      </c>
      <c r="B127" s="14" t="s">
        <v>5906</v>
      </c>
      <c r="C127" s="15" t="s">
        <v>9597</v>
      </c>
    </row>
    <row r="128">
      <c r="A128" s="15" t="s">
        <v>9598</v>
      </c>
      <c r="B128" s="14" t="s">
        <v>5909</v>
      </c>
      <c r="C128" s="15" t="s">
        <v>9599</v>
      </c>
    </row>
    <row r="129">
      <c r="A129" s="15" t="s">
        <v>9600</v>
      </c>
      <c r="B129" s="14" t="s">
        <v>5912</v>
      </c>
      <c r="C129" s="15" t="s">
        <v>9601</v>
      </c>
    </row>
    <row r="130">
      <c r="A130" s="15" t="s">
        <v>9602</v>
      </c>
      <c r="B130" s="14" t="s">
        <v>5915</v>
      </c>
      <c r="C130" s="15" t="s">
        <v>9603</v>
      </c>
    </row>
    <row r="131">
      <c r="A131" s="15" t="s">
        <v>9605</v>
      </c>
      <c r="B131" s="14" t="s">
        <v>5918</v>
      </c>
      <c r="C131" s="15" t="s">
        <v>9606</v>
      </c>
    </row>
    <row r="132">
      <c r="A132" s="15" t="s">
        <v>9608</v>
      </c>
      <c r="B132" s="14" t="s">
        <v>5921</v>
      </c>
      <c r="C132" s="15" t="s">
        <v>9609</v>
      </c>
    </row>
    <row r="133">
      <c r="A133" s="15" t="s">
        <v>9611</v>
      </c>
      <c r="B133" s="14" t="s">
        <v>5923</v>
      </c>
      <c r="C133" s="15" t="s">
        <v>9612</v>
      </c>
    </row>
    <row r="134">
      <c r="A134" s="15" t="s">
        <v>9613</v>
      </c>
      <c r="B134" s="14" t="s">
        <v>5926</v>
      </c>
      <c r="C134" s="15" t="s">
        <v>9614</v>
      </c>
    </row>
    <row r="135">
      <c r="A135" s="15" t="s">
        <v>9617</v>
      </c>
      <c r="B135" s="14" t="s">
        <v>5929</v>
      </c>
      <c r="C135" s="15" t="s">
        <v>9618</v>
      </c>
    </row>
    <row r="136">
      <c r="A136" s="15" t="s">
        <v>9619</v>
      </c>
      <c r="B136" s="14" t="s">
        <v>5932</v>
      </c>
      <c r="C136" s="15" t="s">
        <v>9620</v>
      </c>
    </row>
    <row r="137">
      <c r="A137" s="15" t="s">
        <v>9622</v>
      </c>
      <c r="B137" s="14" t="s">
        <v>5935</v>
      </c>
      <c r="C137" s="15" t="s">
        <v>9623</v>
      </c>
    </row>
    <row r="138">
      <c r="A138" s="15" t="s">
        <v>9625</v>
      </c>
      <c r="B138" s="14" t="s">
        <v>5937</v>
      </c>
      <c r="C138" s="15" t="s">
        <v>9626</v>
      </c>
    </row>
    <row r="139">
      <c r="A139" s="15" t="s">
        <v>9628</v>
      </c>
      <c r="B139" s="14" t="s">
        <v>5939</v>
      </c>
      <c r="C139" s="15" t="s">
        <v>9629</v>
      </c>
    </row>
    <row r="140">
      <c r="A140" s="15" t="s">
        <v>9630</v>
      </c>
      <c r="B140" s="14" t="s">
        <v>5941</v>
      </c>
      <c r="C140" s="15" t="s">
        <v>9631</v>
      </c>
    </row>
    <row r="141">
      <c r="A141" s="15" t="s">
        <v>9632</v>
      </c>
      <c r="B141" s="14" t="s">
        <v>5943</v>
      </c>
      <c r="C141" s="15" t="s">
        <v>9633</v>
      </c>
    </row>
    <row r="142">
      <c r="A142" s="15" t="s">
        <v>9634</v>
      </c>
      <c r="B142" s="14" t="s">
        <v>5946</v>
      </c>
      <c r="C142" s="15" t="s">
        <v>9635</v>
      </c>
    </row>
    <row r="143">
      <c r="A143" s="15" t="s">
        <v>9637</v>
      </c>
      <c r="B143" s="14" t="s">
        <v>5948</v>
      </c>
      <c r="C143" s="15" t="s">
        <v>9638</v>
      </c>
    </row>
    <row r="144">
      <c r="A144" s="15" t="s">
        <v>9640</v>
      </c>
      <c r="B144" s="14" t="s">
        <v>5951</v>
      </c>
      <c r="C144" s="15" t="s">
        <v>9641</v>
      </c>
    </row>
    <row r="145">
      <c r="A145" s="15" t="s">
        <v>9643</v>
      </c>
      <c r="B145" s="14" t="s">
        <v>5953</v>
      </c>
      <c r="C145" s="15" t="s">
        <v>9644</v>
      </c>
    </row>
    <row r="146">
      <c r="A146" s="15" t="s">
        <v>9646</v>
      </c>
      <c r="B146" s="14" t="s">
        <v>5955</v>
      </c>
      <c r="C146" s="15" t="s">
        <v>9647</v>
      </c>
    </row>
    <row r="147">
      <c r="A147" s="15" t="s">
        <v>9649</v>
      </c>
      <c r="B147" s="14" t="s">
        <v>5958</v>
      </c>
      <c r="C147" s="15" t="s">
        <v>9650</v>
      </c>
    </row>
    <row r="148">
      <c r="A148" s="15" t="s">
        <v>9652</v>
      </c>
      <c r="B148" s="14" t="s">
        <v>5961</v>
      </c>
      <c r="C148" s="15" t="s">
        <v>9653</v>
      </c>
    </row>
    <row r="149">
      <c r="A149" s="15" t="s">
        <v>9655</v>
      </c>
      <c r="B149" s="14" t="s">
        <v>5964</v>
      </c>
      <c r="C149" s="15" t="s">
        <v>9656</v>
      </c>
    </row>
    <row r="150">
      <c r="A150" s="15" t="s">
        <v>9657</v>
      </c>
      <c r="B150" s="14" t="s">
        <v>5966</v>
      </c>
      <c r="C150" s="15" t="s">
        <v>9658</v>
      </c>
    </row>
    <row r="151">
      <c r="A151" s="15" t="s">
        <v>9660</v>
      </c>
      <c r="B151" s="14" t="s">
        <v>5968</v>
      </c>
      <c r="C151" s="15" t="s">
        <v>9661</v>
      </c>
    </row>
    <row r="152">
      <c r="A152" s="15" t="s">
        <v>9662</v>
      </c>
      <c r="B152" s="14" t="s">
        <v>5970</v>
      </c>
      <c r="C152" s="15" t="s">
        <v>9663</v>
      </c>
    </row>
    <row r="153">
      <c r="A153" s="15" t="s">
        <v>9665</v>
      </c>
      <c r="B153" s="14" t="s">
        <v>5973</v>
      </c>
      <c r="C153" s="15" t="s">
        <v>9666</v>
      </c>
    </row>
    <row r="154">
      <c r="A154" s="15" t="s">
        <v>9668</v>
      </c>
      <c r="B154" s="14" t="s">
        <v>5975</v>
      </c>
      <c r="C154" s="15" t="s">
        <v>9669</v>
      </c>
    </row>
    <row r="155">
      <c r="A155" s="15" t="s">
        <v>9671</v>
      </c>
      <c r="B155" s="14" t="s">
        <v>5977</v>
      </c>
      <c r="C155" s="15" t="s">
        <v>9672</v>
      </c>
    </row>
    <row r="156">
      <c r="A156" s="15" t="s">
        <v>9674</v>
      </c>
      <c r="B156" s="14" t="s">
        <v>5979</v>
      </c>
      <c r="C156" s="15" t="s">
        <v>9675</v>
      </c>
    </row>
    <row r="157">
      <c r="A157" s="15" t="s">
        <v>9677</v>
      </c>
      <c r="B157" s="14" t="s">
        <v>5982</v>
      </c>
      <c r="C157" s="15" t="s">
        <v>9678</v>
      </c>
    </row>
    <row r="158">
      <c r="A158" s="15" t="s">
        <v>9680</v>
      </c>
      <c r="B158" s="14" t="s">
        <v>5984</v>
      </c>
      <c r="C158" s="15" t="s">
        <v>9681</v>
      </c>
    </row>
    <row r="159">
      <c r="A159" s="15" t="s">
        <v>9683</v>
      </c>
      <c r="B159" s="14" t="s">
        <v>5987</v>
      </c>
      <c r="C159" s="15" t="s">
        <v>9684</v>
      </c>
    </row>
    <row r="160">
      <c r="A160" s="15" t="s">
        <v>9685</v>
      </c>
      <c r="B160" s="14" t="s">
        <v>5990</v>
      </c>
      <c r="C160" s="15" t="s">
        <v>9686</v>
      </c>
    </row>
    <row r="161">
      <c r="A161" s="15" t="s">
        <v>9688</v>
      </c>
      <c r="B161" s="14" t="s">
        <v>5993</v>
      </c>
      <c r="C161" s="15" t="s">
        <v>9689</v>
      </c>
    </row>
    <row r="162">
      <c r="A162" s="15" t="s">
        <v>9691</v>
      </c>
      <c r="B162" s="14" t="s">
        <v>5995</v>
      </c>
      <c r="C162" s="15" t="s">
        <v>9692</v>
      </c>
    </row>
    <row r="163">
      <c r="A163" s="15" t="s">
        <v>9694</v>
      </c>
      <c r="B163" s="14" t="s">
        <v>5997</v>
      </c>
      <c r="C163" s="15" t="s">
        <v>9695</v>
      </c>
    </row>
    <row r="164">
      <c r="A164" s="15" t="s">
        <v>9697</v>
      </c>
      <c r="B164" s="14" t="s">
        <v>5999</v>
      </c>
      <c r="C164" s="15" t="s">
        <v>9698</v>
      </c>
    </row>
    <row r="165">
      <c r="A165" s="15" t="s">
        <v>9700</v>
      </c>
      <c r="B165" s="14" t="s">
        <v>6001</v>
      </c>
      <c r="C165" s="15" t="s">
        <v>9701</v>
      </c>
    </row>
    <row r="166">
      <c r="A166" s="15" t="s">
        <v>9703</v>
      </c>
      <c r="B166" s="14" t="s">
        <v>6003</v>
      </c>
      <c r="C166" s="15" t="s">
        <v>9704</v>
      </c>
    </row>
    <row r="167">
      <c r="A167" s="15" t="s">
        <v>9706</v>
      </c>
      <c r="B167" s="14" t="s">
        <v>6005</v>
      </c>
      <c r="C167" s="15" t="s">
        <v>9707</v>
      </c>
    </row>
    <row r="168">
      <c r="A168" s="15" t="s">
        <v>9709</v>
      </c>
      <c r="B168" s="14" t="s">
        <v>6007</v>
      </c>
      <c r="C168" s="15" t="s">
        <v>9710</v>
      </c>
    </row>
    <row r="169">
      <c r="A169" s="15" t="s">
        <v>9712</v>
      </c>
      <c r="B169" s="14" t="s">
        <v>6010</v>
      </c>
      <c r="C169" s="15" t="s">
        <v>9713</v>
      </c>
    </row>
    <row r="170">
      <c r="A170" s="15" t="s">
        <v>9715</v>
      </c>
      <c r="B170" s="14" t="s">
        <v>6012</v>
      </c>
      <c r="C170" s="15" t="s">
        <v>9716</v>
      </c>
    </row>
    <row r="171">
      <c r="A171" s="15" t="s">
        <v>9718</v>
      </c>
      <c r="B171" s="14" t="s">
        <v>6014</v>
      </c>
      <c r="C171" s="15" t="s">
        <v>9719</v>
      </c>
    </row>
    <row r="172">
      <c r="A172" s="15" t="s">
        <v>9721</v>
      </c>
      <c r="B172" s="14" t="s">
        <v>6016</v>
      </c>
      <c r="C172" s="15" t="s">
        <v>9722</v>
      </c>
    </row>
    <row r="173">
      <c r="A173" s="15" t="s">
        <v>9724</v>
      </c>
      <c r="B173" s="14" t="s">
        <v>6019</v>
      </c>
      <c r="C173" s="15" t="s">
        <v>9725</v>
      </c>
    </row>
    <row r="174">
      <c r="A174" s="15" t="s">
        <v>9727</v>
      </c>
      <c r="B174" s="14" t="s">
        <v>6022</v>
      </c>
      <c r="C174" s="15" t="s">
        <v>9728</v>
      </c>
    </row>
    <row r="175">
      <c r="A175" s="15" t="s">
        <v>9730</v>
      </c>
      <c r="B175" s="14" t="s">
        <v>6025</v>
      </c>
      <c r="C175" s="15" t="s">
        <v>9731</v>
      </c>
    </row>
    <row r="176">
      <c r="A176" s="15" t="s">
        <v>9733</v>
      </c>
      <c r="B176" s="14" t="s">
        <v>6028</v>
      </c>
      <c r="C176" s="15" t="s">
        <v>9734</v>
      </c>
    </row>
    <row r="177">
      <c r="A177" s="15" t="s">
        <v>9736</v>
      </c>
      <c r="B177" s="14" t="s">
        <v>6031</v>
      </c>
      <c r="C177" s="15" t="s">
        <v>9737</v>
      </c>
    </row>
    <row r="178">
      <c r="A178" s="15" t="s">
        <v>9740</v>
      </c>
      <c r="B178" s="14" t="s">
        <v>6034</v>
      </c>
      <c r="C178" s="15" t="s">
        <v>9741</v>
      </c>
    </row>
    <row r="179">
      <c r="A179" s="15" t="s">
        <v>9743</v>
      </c>
      <c r="B179" s="14" t="s">
        <v>6037</v>
      </c>
      <c r="C179" s="15" t="s">
        <v>9744</v>
      </c>
    </row>
    <row r="180">
      <c r="A180" s="15" t="s">
        <v>9746</v>
      </c>
      <c r="B180" s="14" t="s">
        <v>6040</v>
      </c>
      <c r="C180" s="15" t="s">
        <v>9747</v>
      </c>
    </row>
    <row r="181">
      <c r="A181" s="15" t="s">
        <v>9749</v>
      </c>
      <c r="B181" s="14" t="s">
        <v>6043</v>
      </c>
      <c r="C181" s="15" t="s">
        <v>9750</v>
      </c>
    </row>
    <row r="182">
      <c r="A182" s="15" t="s">
        <v>9752</v>
      </c>
      <c r="B182" s="14" t="s">
        <v>6046</v>
      </c>
      <c r="C182" s="15" t="s">
        <v>9753</v>
      </c>
    </row>
    <row r="183">
      <c r="A183" s="15" t="s">
        <v>9755</v>
      </c>
      <c r="B183" s="14" t="s">
        <v>6049</v>
      </c>
      <c r="C183" s="15" t="s">
        <v>9756</v>
      </c>
    </row>
    <row r="184">
      <c r="A184" s="15" t="s">
        <v>9758</v>
      </c>
      <c r="B184" s="14" t="s">
        <v>6052</v>
      </c>
      <c r="C184" s="15" t="s">
        <v>9759</v>
      </c>
    </row>
    <row r="185">
      <c r="A185" s="15" t="s">
        <v>9760</v>
      </c>
      <c r="B185" s="14" t="s">
        <v>6054</v>
      </c>
      <c r="C185" s="15" t="s">
        <v>9761</v>
      </c>
    </row>
    <row r="186">
      <c r="A186" s="15" t="s">
        <v>9762</v>
      </c>
      <c r="B186" s="14" t="s">
        <v>6056</v>
      </c>
      <c r="C186" s="15" t="s">
        <v>9763</v>
      </c>
    </row>
    <row r="187">
      <c r="A187" s="15" t="s">
        <v>9764</v>
      </c>
      <c r="B187" s="14" t="s">
        <v>6058</v>
      </c>
      <c r="C187" s="15" t="s">
        <v>9765</v>
      </c>
    </row>
    <row r="188">
      <c r="A188" s="15" t="s">
        <v>9767</v>
      </c>
      <c r="B188" s="14" t="s">
        <v>6060</v>
      </c>
      <c r="C188" s="15" t="s">
        <v>9768</v>
      </c>
    </row>
    <row r="189">
      <c r="A189" s="15" t="s">
        <v>9771</v>
      </c>
      <c r="B189" s="14" t="s">
        <v>6064</v>
      </c>
      <c r="C189" s="15" t="s">
        <v>9772</v>
      </c>
    </row>
    <row r="190">
      <c r="A190" s="15" t="s">
        <v>9774</v>
      </c>
      <c r="B190" s="14" t="s">
        <v>6067</v>
      </c>
      <c r="C190" s="15" t="s">
        <v>9775</v>
      </c>
    </row>
    <row r="191">
      <c r="A191" s="15" t="s">
        <v>9777</v>
      </c>
      <c r="B191" s="14" t="s">
        <v>6070</v>
      </c>
      <c r="C191" s="15" t="s">
        <v>9778</v>
      </c>
    </row>
    <row r="192">
      <c r="A192" s="15" t="s">
        <v>9780</v>
      </c>
      <c r="B192" s="14" t="s">
        <v>6073</v>
      </c>
      <c r="C192" s="15" t="s">
        <v>9781</v>
      </c>
    </row>
    <row r="193">
      <c r="A193" s="15" t="s">
        <v>9783</v>
      </c>
      <c r="B193" s="14" t="s">
        <v>6076</v>
      </c>
      <c r="C193" s="15" t="s">
        <v>9784</v>
      </c>
    </row>
    <row r="194">
      <c r="A194" s="15" t="s">
        <v>9786</v>
      </c>
      <c r="B194" s="14" t="s">
        <v>6078</v>
      </c>
      <c r="C194" s="15" t="s">
        <v>9787</v>
      </c>
    </row>
    <row r="195">
      <c r="A195" s="15" t="s">
        <v>9789</v>
      </c>
      <c r="B195" s="14" t="s">
        <v>6080</v>
      </c>
      <c r="C195" s="15" t="s">
        <v>9790</v>
      </c>
    </row>
    <row r="196">
      <c r="A196" s="15" t="s">
        <v>9792</v>
      </c>
      <c r="B196" s="14" t="s">
        <v>6083</v>
      </c>
      <c r="C196" s="15" t="s">
        <v>9793</v>
      </c>
    </row>
    <row r="197">
      <c r="A197" s="15" t="s">
        <v>9795</v>
      </c>
      <c r="B197" s="14" t="s">
        <v>6086</v>
      </c>
      <c r="C197" s="15" t="s">
        <v>9796</v>
      </c>
    </row>
    <row r="198">
      <c r="A198" s="15" t="s">
        <v>9798</v>
      </c>
      <c r="B198" s="14" t="s">
        <v>6088</v>
      </c>
      <c r="C198" s="15" t="s">
        <v>9799</v>
      </c>
    </row>
    <row r="199">
      <c r="A199" s="15" t="s">
        <v>9801</v>
      </c>
      <c r="B199" s="14" t="s">
        <v>6090</v>
      </c>
      <c r="C199" s="15" t="s">
        <v>9802</v>
      </c>
    </row>
    <row r="200">
      <c r="A200" s="15" t="s">
        <v>9804</v>
      </c>
      <c r="B200" s="14" t="s">
        <v>6093</v>
      </c>
      <c r="C200" s="15" t="s">
        <v>9805</v>
      </c>
    </row>
    <row r="201">
      <c r="A201" s="15" t="s">
        <v>9807</v>
      </c>
      <c r="B201" s="14" t="s">
        <v>6096</v>
      </c>
      <c r="C201" s="15" t="s">
        <v>9808</v>
      </c>
    </row>
    <row r="202">
      <c r="A202" s="15" t="s">
        <v>9810</v>
      </c>
      <c r="B202" s="14" t="s">
        <v>6099</v>
      </c>
      <c r="C202" s="15" t="s">
        <v>9811</v>
      </c>
    </row>
    <row r="203">
      <c r="A203" s="15" t="s">
        <v>9813</v>
      </c>
      <c r="B203" s="14" t="s">
        <v>6102</v>
      </c>
      <c r="C203" s="15" t="s">
        <v>9814</v>
      </c>
    </row>
    <row r="204">
      <c r="A204" s="15" t="s">
        <v>9815</v>
      </c>
      <c r="B204" s="14" t="s">
        <v>6105</v>
      </c>
      <c r="C204" s="15" t="s">
        <v>9816</v>
      </c>
    </row>
    <row r="205">
      <c r="A205" s="15" t="s">
        <v>9818</v>
      </c>
      <c r="B205" s="14" t="s">
        <v>6108</v>
      </c>
      <c r="C205" s="15" t="s">
        <v>9819</v>
      </c>
    </row>
    <row r="206">
      <c r="A206" s="15" t="s">
        <v>9821</v>
      </c>
      <c r="B206" s="14" t="s">
        <v>6111</v>
      </c>
      <c r="C206" s="15" t="s">
        <v>9822</v>
      </c>
    </row>
    <row r="207">
      <c r="A207" s="15" t="s">
        <v>9824</v>
      </c>
      <c r="B207" s="14" t="s">
        <v>6114</v>
      </c>
      <c r="C207" s="15" t="s">
        <v>9825</v>
      </c>
    </row>
    <row r="208">
      <c r="A208" s="15" t="s">
        <v>9827</v>
      </c>
      <c r="B208" s="14" t="s">
        <v>6117</v>
      </c>
      <c r="C208" s="15" t="s">
        <v>9828</v>
      </c>
    </row>
    <row r="209">
      <c r="A209" s="15" t="s">
        <v>9830</v>
      </c>
      <c r="B209" s="14" t="s">
        <v>6120</v>
      </c>
      <c r="C209" s="15" t="s">
        <v>9831</v>
      </c>
    </row>
    <row r="210">
      <c r="A210" s="15" t="s">
        <v>9833</v>
      </c>
      <c r="B210" s="14" t="s">
        <v>6122</v>
      </c>
      <c r="C210" s="15" t="s">
        <v>9834</v>
      </c>
    </row>
    <row r="211">
      <c r="A211" s="15" t="s">
        <v>9836</v>
      </c>
      <c r="B211" s="14" t="s">
        <v>6125</v>
      </c>
      <c r="C211" s="15" t="s">
        <v>9837</v>
      </c>
    </row>
    <row r="212">
      <c r="A212" s="15" t="s">
        <v>9839</v>
      </c>
      <c r="B212" s="14" t="s">
        <v>6127</v>
      </c>
      <c r="C212" s="15" t="s">
        <v>9840</v>
      </c>
    </row>
    <row r="213">
      <c r="A213" s="15" t="s">
        <v>9842</v>
      </c>
      <c r="B213" s="14" t="s">
        <v>6130</v>
      </c>
      <c r="C213" s="15" t="s">
        <v>9843</v>
      </c>
    </row>
    <row r="214">
      <c r="A214" s="15" t="s">
        <v>9845</v>
      </c>
      <c r="B214" s="14" t="s">
        <v>6133</v>
      </c>
      <c r="C214" s="15" t="s">
        <v>9846</v>
      </c>
    </row>
    <row r="215">
      <c r="A215" s="15" t="s">
        <v>9848</v>
      </c>
      <c r="B215" s="14" t="s">
        <v>6136</v>
      </c>
      <c r="C215" s="15" t="s">
        <v>9849</v>
      </c>
    </row>
    <row r="216">
      <c r="A216" s="15" t="s">
        <v>9851</v>
      </c>
      <c r="B216" s="14" t="s">
        <v>6139</v>
      </c>
      <c r="C216" s="15" t="s">
        <v>9852</v>
      </c>
    </row>
    <row r="217">
      <c r="A217" s="15" t="s">
        <v>9854</v>
      </c>
      <c r="B217" s="14" t="s">
        <v>6142</v>
      </c>
      <c r="C217" s="15" t="s">
        <v>9855</v>
      </c>
    </row>
    <row r="218">
      <c r="A218" s="15" t="s">
        <v>9857</v>
      </c>
      <c r="B218" s="14" t="s">
        <v>6145</v>
      </c>
      <c r="C218" s="15" t="s">
        <v>9858</v>
      </c>
    </row>
    <row r="219">
      <c r="A219" s="15" t="s">
        <v>9860</v>
      </c>
      <c r="B219" s="14" t="s">
        <v>6147</v>
      </c>
      <c r="C219" s="15" t="s">
        <v>9861</v>
      </c>
    </row>
    <row r="220">
      <c r="A220" s="15" t="s">
        <v>9863</v>
      </c>
      <c r="B220" s="14" t="s">
        <v>6150</v>
      </c>
      <c r="C220" s="15" t="s">
        <v>9864</v>
      </c>
    </row>
    <row r="221">
      <c r="A221" s="15" t="s">
        <v>9866</v>
      </c>
      <c r="B221" s="14" t="s">
        <v>6152</v>
      </c>
      <c r="C221" s="15" t="s">
        <v>9867</v>
      </c>
    </row>
    <row r="222">
      <c r="A222" s="15" t="s">
        <v>9869</v>
      </c>
      <c r="B222" s="14" t="s">
        <v>6155</v>
      </c>
      <c r="C222" s="15" t="s">
        <v>9870</v>
      </c>
    </row>
    <row r="223">
      <c r="A223" s="15" t="s">
        <v>9872</v>
      </c>
      <c r="B223" s="14" t="s">
        <v>6158</v>
      </c>
      <c r="C223" s="15" t="s">
        <v>9873</v>
      </c>
    </row>
    <row r="224">
      <c r="A224" s="15" t="s">
        <v>9875</v>
      </c>
      <c r="B224" s="14" t="s">
        <v>6160</v>
      </c>
      <c r="C224" s="15" t="s">
        <v>9876</v>
      </c>
    </row>
    <row r="225">
      <c r="A225" s="15" t="s">
        <v>9878</v>
      </c>
      <c r="B225" s="14" t="s">
        <v>6162</v>
      </c>
      <c r="C225" s="15" t="s">
        <v>9879</v>
      </c>
    </row>
    <row r="226">
      <c r="A226" s="15" t="s">
        <v>9881</v>
      </c>
      <c r="B226" s="14" t="s">
        <v>6164</v>
      </c>
      <c r="C226" s="15" t="s">
        <v>9882</v>
      </c>
    </row>
    <row r="227">
      <c r="A227" s="15" t="s">
        <v>9884</v>
      </c>
      <c r="B227" s="14" t="s">
        <v>6167</v>
      </c>
      <c r="C227" s="15" t="s">
        <v>9885</v>
      </c>
    </row>
    <row r="228">
      <c r="A228" s="15" t="s">
        <v>9887</v>
      </c>
      <c r="B228" s="14" t="s">
        <v>6169</v>
      </c>
      <c r="C228" s="15" t="s">
        <v>9888</v>
      </c>
    </row>
    <row r="229">
      <c r="A229" s="15" t="s">
        <v>9890</v>
      </c>
      <c r="B229" s="14" t="s">
        <v>6171</v>
      </c>
      <c r="C229" s="15" t="s">
        <v>9891</v>
      </c>
    </row>
    <row r="230">
      <c r="A230" s="15" t="s">
        <v>9893</v>
      </c>
      <c r="B230" s="14" t="s">
        <v>6173</v>
      </c>
      <c r="C230" s="15" t="s">
        <v>9894</v>
      </c>
    </row>
    <row r="231">
      <c r="A231" s="15" t="s">
        <v>9896</v>
      </c>
      <c r="B231" s="14" t="s">
        <v>6176</v>
      </c>
      <c r="C231" s="15" t="s">
        <v>9897</v>
      </c>
    </row>
    <row r="232">
      <c r="A232" s="15" t="s">
        <v>9898</v>
      </c>
      <c r="B232" s="14" t="s">
        <v>6179</v>
      </c>
      <c r="C232" s="15" t="s">
        <v>9899</v>
      </c>
    </row>
    <row r="233">
      <c r="A233" s="15" t="s">
        <v>9901</v>
      </c>
      <c r="B233" s="14" t="s">
        <v>6181</v>
      </c>
      <c r="C233" s="15" t="s">
        <v>9902</v>
      </c>
    </row>
    <row r="234">
      <c r="A234" s="15" t="s">
        <v>9904</v>
      </c>
      <c r="B234" s="14" t="s">
        <v>6183</v>
      </c>
      <c r="C234" s="15" t="s">
        <v>9905</v>
      </c>
    </row>
    <row r="235">
      <c r="A235" s="15" t="s">
        <v>9907</v>
      </c>
      <c r="B235" s="14" t="s">
        <v>6185</v>
      </c>
      <c r="C235" s="15" t="s">
        <v>9908</v>
      </c>
    </row>
    <row r="236">
      <c r="A236" s="15" t="s">
        <v>9910</v>
      </c>
      <c r="B236" s="14" t="s">
        <v>6187</v>
      </c>
      <c r="C236" s="15" t="s">
        <v>9911</v>
      </c>
    </row>
    <row r="237">
      <c r="A237" s="15" t="s">
        <v>9913</v>
      </c>
      <c r="B237" s="14" t="s">
        <v>6189</v>
      </c>
      <c r="C237" s="15" t="s">
        <v>9914</v>
      </c>
    </row>
    <row r="238">
      <c r="A238" s="15" t="s">
        <v>9916</v>
      </c>
      <c r="B238" s="14" t="s">
        <v>6191</v>
      </c>
      <c r="C238" s="15" t="s">
        <v>9917</v>
      </c>
    </row>
    <row r="239">
      <c r="A239" s="15" t="s">
        <v>9919</v>
      </c>
      <c r="B239" s="14" t="s">
        <v>6193</v>
      </c>
      <c r="C239" s="15" t="s">
        <v>9920</v>
      </c>
    </row>
    <row r="240">
      <c r="A240" s="15" t="s">
        <v>9922</v>
      </c>
      <c r="B240" s="14" t="s">
        <v>6195</v>
      </c>
      <c r="C240" s="15" t="s">
        <v>9923</v>
      </c>
    </row>
    <row r="241">
      <c r="A241" s="15" t="s">
        <v>9925</v>
      </c>
      <c r="B241" s="14" t="s">
        <v>6198</v>
      </c>
      <c r="C241" s="15" t="s">
        <v>9926</v>
      </c>
    </row>
    <row r="242">
      <c r="A242" s="15" t="s">
        <v>9928</v>
      </c>
      <c r="B242" s="14" t="s">
        <v>6200</v>
      </c>
      <c r="C242" s="15" t="s">
        <v>9929</v>
      </c>
    </row>
    <row r="243">
      <c r="A243" s="15" t="s">
        <v>9931</v>
      </c>
      <c r="B243" s="14" t="s">
        <v>6202</v>
      </c>
      <c r="C243" s="15" t="s">
        <v>9932</v>
      </c>
    </row>
    <row r="244">
      <c r="A244" s="15" t="s">
        <v>9934</v>
      </c>
      <c r="B244" s="14" t="s">
        <v>6204</v>
      </c>
      <c r="C244" s="15" t="s">
        <v>9935</v>
      </c>
    </row>
    <row r="245">
      <c r="A245" s="15" t="s">
        <v>9937</v>
      </c>
      <c r="B245" s="14" t="s">
        <v>6207</v>
      </c>
      <c r="C245" s="15" t="s">
        <v>9938</v>
      </c>
    </row>
    <row r="246">
      <c r="A246" s="15" t="s">
        <v>9940</v>
      </c>
      <c r="B246" s="14" t="s">
        <v>6209</v>
      </c>
      <c r="C246" s="15" t="s">
        <v>9941</v>
      </c>
    </row>
    <row r="247">
      <c r="A247" s="15" t="s">
        <v>9943</v>
      </c>
      <c r="B247" s="14" t="s">
        <v>6212</v>
      </c>
      <c r="C247" s="15" t="s">
        <v>9944</v>
      </c>
    </row>
    <row r="248">
      <c r="A248" s="15" t="s">
        <v>9946</v>
      </c>
      <c r="B248" s="14" t="s">
        <v>6214</v>
      </c>
      <c r="C248" s="15" t="s">
        <v>9947</v>
      </c>
    </row>
    <row r="249">
      <c r="A249" s="15" t="s">
        <v>9949</v>
      </c>
      <c r="B249" s="14" t="s">
        <v>6217</v>
      </c>
      <c r="C249" s="15" t="s">
        <v>9950</v>
      </c>
    </row>
    <row r="250">
      <c r="A250" s="15" t="s">
        <v>9952</v>
      </c>
      <c r="B250" s="14" t="s">
        <v>6219</v>
      </c>
      <c r="C250" s="15" t="s">
        <v>9953</v>
      </c>
    </row>
    <row r="251">
      <c r="A251" s="15" t="s">
        <v>9955</v>
      </c>
      <c r="B251" s="14" t="s">
        <v>6222</v>
      </c>
      <c r="C251" s="15" t="s">
        <v>9956</v>
      </c>
    </row>
    <row r="252">
      <c r="A252" s="15" t="s">
        <v>9958</v>
      </c>
      <c r="B252" s="14" t="s">
        <v>6224</v>
      </c>
      <c r="C252" s="15" t="s">
        <v>9959</v>
      </c>
    </row>
    <row r="253">
      <c r="A253" s="15" t="s">
        <v>9961</v>
      </c>
      <c r="B253" s="14" t="s">
        <v>6227</v>
      </c>
      <c r="C253" s="15" t="s">
        <v>9962</v>
      </c>
    </row>
    <row r="254">
      <c r="A254" s="15" t="s">
        <v>9964</v>
      </c>
      <c r="B254" s="14" t="s">
        <v>6230</v>
      </c>
      <c r="C254" s="15" t="s">
        <v>9965</v>
      </c>
    </row>
    <row r="255">
      <c r="A255" s="15" t="s">
        <v>9967</v>
      </c>
      <c r="B255" s="14" t="s">
        <v>6232</v>
      </c>
      <c r="C255" s="15" t="s">
        <v>9968</v>
      </c>
    </row>
    <row r="256">
      <c r="A256" s="15" t="s">
        <v>9970</v>
      </c>
      <c r="B256" s="14" t="s">
        <v>6235</v>
      </c>
      <c r="C256" s="15" t="s">
        <v>9971</v>
      </c>
    </row>
    <row r="257">
      <c r="A257" s="15" t="s">
        <v>9973</v>
      </c>
      <c r="B257" s="14" t="s">
        <v>6238</v>
      </c>
      <c r="C257" s="15" t="s">
        <v>9974</v>
      </c>
    </row>
    <row r="258">
      <c r="A258" s="15" t="s">
        <v>9976</v>
      </c>
      <c r="B258" s="14" t="s">
        <v>6241</v>
      </c>
      <c r="C258" s="15" t="s">
        <v>9977</v>
      </c>
    </row>
    <row r="259">
      <c r="A259" s="15" t="s">
        <v>9979</v>
      </c>
      <c r="B259" s="14" t="s">
        <v>6243</v>
      </c>
      <c r="C259" s="15" t="s">
        <v>9980</v>
      </c>
    </row>
    <row r="260">
      <c r="A260" s="15" t="s">
        <v>9982</v>
      </c>
      <c r="B260" s="14" t="s">
        <v>6246</v>
      </c>
      <c r="C260" s="15" t="s">
        <v>9983</v>
      </c>
    </row>
    <row r="261">
      <c r="A261" s="15" t="s">
        <v>9985</v>
      </c>
      <c r="B261" s="14" t="s">
        <v>6249</v>
      </c>
      <c r="C261" s="15" t="s">
        <v>9986</v>
      </c>
    </row>
    <row r="262">
      <c r="A262" s="15" t="s">
        <v>9988</v>
      </c>
      <c r="B262" s="14" t="s">
        <v>6251</v>
      </c>
      <c r="C262" s="15" t="s">
        <v>9989</v>
      </c>
    </row>
    <row r="263">
      <c r="A263" s="15" t="s">
        <v>9991</v>
      </c>
      <c r="B263" s="14" t="s">
        <v>6254</v>
      </c>
      <c r="C263" s="15" t="s">
        <v>9992</v>
      </c>
    </row>
    <row r="264">
      <c r="A264" s="15" t="s">
        <v>9994</v>
      </c>
      <c r="B264" s="14" t="s">
        <v>6257</v>
      </c>
      <c r="C264" s="15" t="s">
        <v>9995</v>
      </c>
    </row>
    <row r="265">
      <c r="A265" s="15" t="s">
        <v>9997</v>
      </c>
      <c r="B265" s="14" t="s">
        <v>6259</v>
      </c>
      <c r="C265" s="15" t="s">
        <v>9998</v>
      </c>
    </row>
    <row r="266">
      <c r="A266" s="15" t="s">
        <v>10000</v>
      </c>
      <c r="B266" s="14" t="s">
        <v>6261</v>
      </c>
      <c r="C266" s="15" t="s">
        <v>10001</v>
      </c>
    </row>
    <row r="267">
      <c r="A267" s="15" t="s">
        <v>10003</v>
      </c>
      <c r="B267" s="14" t="s">
        <v>6263</v>
      </c>
      <c r="C267" s="15" t="s">
        <v>10004</v>
      </c>
    </row>
    <row r="268">
      <c r="A268" s="15" t="s">
        <v>10006</v>
      </c>
      <c r="B268" s="14" t="s">
        <v>6265</v>
      </c>
      <c r="C268" s="15" t="s">
        <v>10007</v>
      </c>
    </row>
    <row r="269">
      <c r="A269" s="15" t="s">
        <v>10009</v>
      </c>
      <c r="B269" s="14" t="s">
        <v>6267</v>
      </c>
      <c r="C269" s="15" t="s">
        <v>10010</v>
      </c>
    </row>
    <row r="270">
      <c r="A270" s="15" t="s">
        <v>10012</v>
      </c>
      <c r="B270" s="14" t="s">
        <v>6269</v>
      </c>
      <c r="C270" s="15" t="s">
        <v>10013</v>
      </c>
    </row>
    <row r="271">
      <c r="A271" s="15" t="s">
        <v>10015</v>
      </c>
      <c r="B271" s="14" t="s">
        <v>6272</v>
      </c>
      <c r="C271" s="15" t="s">
        <v>10016</v>
      </c>
    </row>
    <row r="272">
      <c r="A272" s="15" t="s">
        <v>10018</v>
      </c>
      <c r="B272" s="14" t="s">
        <v>6274</v>
      </c>
      <c r="C272" s="15" t="s">
        <v>10019</v>
      </c>
    </row>
    <row r="273">
      <c r="A273" s="15" t="s">
        <v>10021</v>
      </c>
      <c r="B273" s="14" t="s">
        <v>6276</v>
      </c>
      <c r="C273" s="15" t="s">
        <v>10022</v>
      </c>
    </row>
    <row r="274">
      <c r="A274" s="15" t="s">
        <v>10024</v>
      </c>
      <c r="B274" s="14" t="s">
        <v>6279</v>
      </c>
      <c r="C274" s="15" t="s">
        <v>10025</v>
      </c>
    </row>
    <row r="275">
      <c r="A275" s="15" t="s">
        <v>10027</v>
      </c>
      <c r="B275" s="14" t="s">
        <v>6281</v>
      </c>
      <c r="C275" s="15" t="s">
        <v>10028</v>
      </c>
    </row>
    <row r="276">
      <c r="A276" s="15" t="s">
        <v>10029</v>
      </c>
      <c r="B276" s="14" t="s">
        <v>6283</v>
      </c>
      <c r="C276" s="15" t="s">
        <v>10030</v>
      </c>
    </row>
    <row r="277">
      <c r="A277" s="15" t="s">
        <v>10031</v>
      </c>
      <c r="B277" s="14" t="s">
        <v>6285</v>
      </c>
      <c r="C277" s="15" t="s">
        <v>10032</v>
      </c>
    </row>
    <row r="278">
      <c r="A278" s="15" t="s">
        <v>10033</v>
      </c>
      <c r="B278" s="14" t="s">
        <v>6287</v>
      </c>
      <c r="C278" s="15" t="s">
        <v>10034</v>
      </c>
    </row>
    <row r="279">
      <c r="A279" s="15" t="s">
        <v>10035</v>
      </c>
      <c r="B279" s="14" t="s">
        <v>6289</v>
      </c>
      <c r="C279" s="15" t="s">
        <v>10036</v>
      </c>
    </row>
    <row r="280">
      <c r="A280" s="15" t="s">
        <v>10037</v>
      </c>
      <c r="B280" s="14" t="s">
        <v>6291</v>
      </c>
      <c r="C280" s="15" t="s">
        <v>10038</v>
      </c>
    </row>
    <row r="281">
      <c r="A281" s="15" t="s">
        <v>10039</v>
      </c>
      <c r="B281" s="14" t="s">
        <v>6293</v>
      </c>
      <c r="C281" s="15" t="s">
        <v>10040</v>
      </c>
    </row>
    <row r="282">
      <c r="A282" s="15" t="s">
        <v>10041</v>
      </c>
      <c r="B282" s="14" t="s">
        <v>6295</v>
      </c>
      <c r="C282" s="15" t="s">
        <v>10042</v>
      </c>
    </row>
    <row r="283">
      <c r="A283" s="15" t="s">
        <v>10043</v>
      </c>
      <c r="B283" s="14" t="s">
        <v>6297</v>
      </c>
      <c r="C283" s="15" t="s">
        <v>10044</v>
      </c>
    </row>
    <row r="284">
      <c r="A284" s="15" t="s">
        <v>10046</v>
      </c>
      <c r="B284" s="14" t="s">
        <v>6300</v>
      </c>
      <c r="C284" s="15" t="s">
        <v>10047</v>
      </c>
    </row>
    <row r="285">
      <c r="A285" s="15" t="s">
        <v>10049</v>
      </c>
      <c r="B285" s="14" t="s">
        <v>6302</v>
      </c>
      <c r="C285" s="15" t="s">
        <v>10050</v>
      </c>
    </row>
    <row r="286">
      <c r="A286" s="15" t="s">
        <v>10052</v>
      </c>
      <c r="B286" s="14" t="s">
        <v>6305</v>
      </c>
      <c r="C286" s="15" t="s">
        <v>10053</v>
      </c>
    </row>
    <row r="287">
      <c r="A287" s="15" t="s">
        <v>10054</v>
      </c>
      <c r="B287" s="14" t="s">
        <v>6308</v>
      </c>
      <c r="C287" s="15" t="s">
        <v>10055</v>
      </c>
    </row>
    <row r="288">
      <c r="A288" s="15" t="s">
        <v>10057</v>
      </c>
      <c r="B288" s="14" t="s">
        <v>6311</v>
      </c>
      <c r="C288" s="15" t="s">
        <v>10058</v>
      </c>
    </row>
    <row r="289">
      <c r="A289" s="15" t="s">
        <v>10059</v>
      </c>
      <c r="B289" s="14" t="s">
        <v>6313</v>
      </c>
      <c r="C289" s="15" t="s">
        <v>10060</v>
      </c>
    </row>
    <row r="290">
      <c r="A290" s="15" t="s">
        <v>10062</v>
      </c>
      <c r="B290" s="14" t="s">
        <v>6316</v>
      </c>
      <c r="C290" s="15" t="s">
        <v>10063</v>
      </c>
    </row>
    <row r="291">
      <c r="A291" s="15" t="s">
        <v>10064</v>
      </c>
      <c r="B291" s="14" t="s">
        <v>6318</v>
      </c>
      <c r="C291" s="15" t="s">
        <v>10065</v>
      </c>
    </row>
    <row r="292">
      <c r="A292" s="15" t="s">
        <v>10066</v>
      </c>
      <c r="B292" s="14" t="s">
        <v>6320</v>
      </c>
      <c r="C292" s="15" t="s">
        <v>10067</v>
      </c>
    </row>
    <row r="293">
      <c r="A293" s="15" t="s">
        <v>10068</v>
      </c>
      <c r="B293" s="14" t="s">
        <v>6322</v>
      </c>
      <c r="C293" s="15" t="s">
        <v>10069</v>
      </c>
    </row>
    <row r="294">
      <c r="A294" s="15" t="s">
        <v>10071</v>
      </c>
      <c r="B294" s="14" t="s">
        <v>6325</v>
      </c>
      <c r="C294" s="15" t="s">
        <v>10072</v>
      </c>
    </row>
    <row r="295">
      <c r="A295" s="15" t="s">
        <v>10074</v>
      </c>
      <c r="B295" s="14" t="s">
        <v>6327</v>
      </c>
      <c r="C295" s="15" t="s">
        <v>10075</v>
      </c>
    </row>
    <row r="296">
      <c r="A296" s="15" t="s">
        <v>10077</v>
      </c>
      <c r="B296" s="14" t="s">
        <v>6330</v>
      </c>
      <c r="C296" s="15" t="s">
        <v>10078</v>
      </c>
    </row>
    <row r="297">
      <c r="A297" s="15" t="s">
        <v>10080</v>
      </c>
      <c r="B297" s="14" t="s">
        <v>6333</v>
      </c>
      <c r="C297" s="15" t="s">
        <v>10081</v>
      </c>
    </row>
    <row r="298">
      <c r="A298" s="15" t="s">
        <v>10083</v>
      </c>
      <c r="B298" s="14" t="s">
        <v>6336</v>
      </c>
      <c r="C298" s="15" t="s">
        <v>10084</v>
      </c>
    </row>
    <row r="299">
      <c r="A299" s="15" t="s">
        <v>10086</v>
      </c>
      <c r="B299" s="14" t="s">
        <v>6338</v>
      </c>
      <c r="C299" s="15" t="s">
        <v>10087</v>
      </c>
    </row>
    <row r="300">
      <c r="A300" s="15" t="s">
        <v>10089</v>
      </c>
      <c r="B300" s="14" t="s">
        <v>6340</v>
      </c>
      <c r="C300" s="15" t="s">
        <v>10090</v>
      </c>
    </row>
    <row r="301">
      <c r="A301" s="15" t="s">
        <v>10092</v>
      </c>
      <c r="B301" s="14" t="s">
        <v>6343</v>
      </c>
      <c r="C301" s="15" t="s">
        <v>10093</v>
      </c>
    </row>
    <row r="302">
      <c r="A302" s="15" t="s">
        <v>10095</v>
      </c>
      <c r="B302" s="14" t="s">
        <v>6345</v>
      </c>
      <c r="C302" s="15" t="s">
        <v>10096</v>
      </c>
    </row>
    <row r="303">
      <c r="A303" s="15" t="s">
        <v>10098</v>
      </c>
      <c r="B303" s="14" t="s">
        <v>6348</v>
      </c>
      <c r="C303" s="15" t="s">
        <v>10099</v>
      </c>
    </row>
    <row r="304">
      <c r="A304" s="15" t="s">
        <v>10101</v>
      </c>
      <c r="B304" s="14" t="s">
        <v>6350</v>
      </c>
      <c r="C304" s="15" t="s">
        <v>10102</v>
      </c>
    </row>
    <row r="305">
      <c r="A305" s="15" t="s">
        <v>10104</v>
      </c>
      <c r="B305" s="14" t="s">
        <v>6352</v>
      </c>
      <c r="C305" s="15" t="s">
        <v>10105</v>
      </c>
    </row>
    <row r="306">
      <c r="A306" s="15" t="s">
        <v>10107</v>
      </c>
      <c r="B306" s="14" t="s">
        <v>6355</v>
      </c>
      <c r="C306" s="15" t="s">
        <v>10108</v>
      </c>
    </row>
    <row r="307">
      <c r="A307" s="15" t="s">
        <v>10110</v>
      </c>
      <c r="B307" s="14" t="s">
        <v>6358</v>
      </c>
      <c r="C307" s="15" t="s">
        <v>10111</v>
      </c>
    </row>
    <row r="308">
      <c r="A308" s="15" t="s">
        <v>10113</v>
      </c>
      <c r="B308" s="14" t="s">
        <v>6360</v>
      </c>
      <c r="C308" s="15" t="s">
        <v>10114</v>
      </c>
    </row>
    <row r="309">
      <c r="A309" s="15" t="s">
        <v>10116</v>
      </c>
      <c r="B309" s="14" t="s">
        <v>6363</v>
      </c>
      <c r="C309" s="15" t="s">
        <v>10117</v>
      </c>
    </row>
    <row r="310">
      <c r="A310" s="15" t="s">
        <v>10119</v>
      </c>
      <c r="B310" s="14" t="s">
        <v>6366</v>
      </c>
      <c r="C310" s="15" t="s">
        <v>10120</v>
      </c>
    </row>
    <row r="311">
      <c r="A311" s="15" t="s">
        <v>10122</v>
      </c>
      <c r="B311" s="14" t="s">
        <v>6369</v>
      </c>
      <c r="C311" s="15" t="s">
        <v>10123</v>
      </c>
    </row>
    <row r="312">
      <c r="A312" s="15" t="s">
        <v>10125</v>
      </c>
      <c r="B312" s="14" t="s">
        <v>6372</v>
      </c>
      <c r="C312" s="15" t="s">
        <v>10126</v>
      </c>
    </row>
    <row r="313">
      <c r="A313" s="15" t="s">
        <v>10128</v>
      </c>
      <c r="B313" s="14" t="s">
        <v>6374</v>
      </c>
      <c r="C313" s="15" t="s">
        <v>10129</v>
      </c>
    </row>
    <row r="314">
      <c r="A314" s="15" t="s">
        <v>10131</v>
      </c>
      <c r="B314" s="14" t="s">
        <v>6377</v>
      </c>
      <c r="C314" s="15" t="s">
        <v>10132</v>
      </c>
    </row>
    <row r="315">
      <c r="A315" s="15" t="s">
        <v>10134</v>
      </c>
      <c r="B315" s="14" t="s">
        <v>6380</v>
      </c>
      <c r="C315" s="15" t="s">
        <v>10135</v>
      </c>
    </row>
    <row r="316">
      <c r="A316" s="15" t="s">
        <v>10137</v>
      </c>
      <c r="B316" s="14" t="s">
        <v>6383</v>
      </c>
      <c r="C316" s="15" t="s">
        <v>10138</v>
      </c>
    </row>
    <row r="317">
      <c r="A317" s="15" t="s">
        <v>10140</v>
      </c>
      <c r="B317" s="14" t="s">
        <v>6386</v>
      </c>
      <c r="C317" s="15" t="s">
        <v>10141</v>
      </c>
    </row>
    <row r="318">
      <c r="A318" s="15" t="s">
        <v>10143</v>
      </c>
      <c r="B318" s="14" t="s">
        <v>6389</v>
      </c>
      <c r="C318" s="15" t="s">
        <v>10144</v>
      </c>
    </row>
    <row r="319">
      <c r="A319" s="15" t="s">
        <v>10146</v>
      </c>
      <c r="B319" s="14" t="s">
        <v>6392</v>
      </c>
      <c r="C319" s="15" t="s">
        <v>10147</v>
      </c>
    </row>
    <row r="320">
      <c r="A320" s="15" t="s">
        <v>10149</v>
      </c>
      <c r="B320" s="14" t="s">
        <v>6395</v>
      </c>
      <c r="C320" s="15" t="s">
        <v>10150</v>
      </c>
    </row>
    <row r="321">
      <c r="A321" s="15" t="s">
        <v>10152</v>
      </c>
      <c r="B321" s="14" t="s">
        <v>6398</v>
      </c>
      <c r="C321" s="15" t="s">
        <v>10153</v>
      </c>
    </row>
    <row r="322">
      <c r="A322" s="15" t="s">
        <v>10155</v>
      </c>
      <c r="B322" s="14" t="s">
        <v>6400</v>
      </c>
      <c r="C322" s="15" t="s">
        <v>10156</v>
      </c>
    </row>
    <row r="323">
      <c r="A323" s="15" t="s">
        <v>10158</v>
      </c>
      <c r="B323" s="14" t="s">
        <v>6403</v>
      </c>
      <c r="C323" s="15" t="s">
        <v>10159</v>
      </c>
    </row>
    <row r="324">
      <c r="A324" s="15" t="s">
        <v>10161</v>
      </c>
      <c r="B324" s="14" t="s">
        <v>6405</v>
      </c>
      <c r="C324" s="15" t="s">
        <v>10162</v>
      </c>
    </row>
    <row r="325">
      <c r="A325" s="15" t="s">
        <v>10164</v>
      </c>
      <c r="B325" s="14" t="s">
        <v>6408</v>
      </c>
      <c r="C325" s="15" t="s">
        <v>10165</v>
      </c>
    </row>
    <row r="326">
      <c r="A326" s="15" t="s">
        <v>10167</v>
      </c>
      <c r="B326" s="14" t="s">
        <v>6411</v>
      </c>
      <c r="C326" s="15" t="s">
        <v>10168</v>
      </c>
    </row>
    <row r="327">
      <c r="A327" s="15" t="s">
        <v>10170</v>
      </c>
      <c r="B327" s="14" t="s">
        <v>6413</v>
      </c>
      <c r="C327" s="15" t="s">
        <v>10171</v>
      </c>
    </row>
    <row r="328">
      <c r="A328" s="15" t="s">
        <v>10173</v>
      </c>
      <c r="B328" s="14" t="s">
        <v>6416</v>
      </c>
      <c r="C328" s="15" t="s">
        <v>10174</v>
      </c>
    </row>
    <row r="329">
      <c r="A329" s="15" t="s">
        <v>10176</v>
      </c>
      <c r="B329" s="14" t="s">
        <v>6419</v>
      </c>
      <c r="C329" s="15" t="s">
        <v>10177</v>
      </c>
    </row>
    <row r="330">
      <c r="A330" s="15" t="s">
        <v>10179</v>
      </c>
      <c r="B330" s="14" t="s">
        <v>6421</v>
      </c>
      <c r="C330" s="15" t="s">
        <v>10180</v>
      </c>
    </row>
    <row r="331">
      <c r="A331" s="15" t="s">
        <v>10182</v>
      </c>
      <c r="B331" s="14" t="s">
        <v>6424</v>
      </c>
      <c r="C331" s="15" t="s">
        <v>10183</v>
      </c>
    </row>
    <row r="332">
      <c r="A332" s="15" t="s">
        <v>10185</v>
      </c>
      <c r="B332" s="14" t="s">
        <v>6426</v>
      </c>
      <c r="C332" s="15" t="s">
        <v>10186</v>
      </c>
    </row>
    <row r="333">
      <c r="A333" s="15" t="s">
        <v>10188</v>
      </c>
      <c r="B333" s="14" t="s">
        <v>6429</v>
      </c>
      <c r="C333" s="15" t="s">
        <v>10189</v>
      </c>
    </row>
    <row r="334">
      <c r="A334" s="15" t="s">
        <v>10191</v>
      </c>
      <c r="B334" s="14" t="s">
        <v>6432</v>
      </c>
      <c r="C334" s="15" t="s">
        <v>10192</v>
      </c>
    </row>
    <row r="335">
      <c r="A335" s="15" t="s">
        <v>10194</v>
      </c>
      <c r="B335" s="14" t="s">
        <v>6435</v>
      </c>
      <c r="C335" s="15" t="s">
        <v>10195</v>
      </c>
    </row>
    <row r="336">
      <c r="A336" s="15" t="s">
        <v>10197</v>
      </c>
      <c r="B336" s="14" t="s">
        <v>6438</v>
      </c>
      <c r="C336" s="15" t="s">
        <v>10198</v>
      </c>
    </row>
    <row r="337">
      <c r="A337" s="15" t="s">
        <v>10199</v>
      </c>
      <c r="B337" s="14" t="s">
        <v>6440</v>
      </c>
      <c r="C337" s="15" t="s">
        <v>10200</v>
      </c>
    </row>
    <row r="338">
      <c r="A338" s="15" t="s">
        <v>10202</v>
      </c>
      <c r="B338" s="14" t="s">
        <v>6443</v>
      </c>
      <c r="C338" s="15" t="s">
        <v>10203</v>
      </c>
    </row>
    <row r="339">
      <c r="A339" s="15" t="s">
        <v>10205</v>
      </c>
      <c r="B339" s="14" t="s">
        <v>6446</v>
      </c>
      <c r="C339" s="15" t="s">
        <v>10206</v>
      </c>
    </row>
    <row r="340">
      <c r="A340" s="15" t="s">
        <v>10208</v>
      </c>
      <c r="B340" s="14" t="s">
        <v>6448</v>
      </c>
      <c r="C340" s="15" t="s">
        <v>10209</v>
      </c>
    </row>
    <row r="341">
      <c r="A341" s="15" t="s">
        <v>10211</v>
      </c>
      <c r="B341" s="14" t="s">
        <v>6451</v>
      </c>
      <c r="C341" s="15" t="s">
        <v>10212</v>
      </c>
    </row>
    <row r="342">
      <c r="A342" s="15" t="s">
        <v>10214</v>
      </c>
      <c r="B342" s="14" t="s">
        <v>6454</v>
      </c>
      <c r="C342" s="15" t="s">
        <v>10215</v>
      </c>
    </row>
    <row r="343">
      <c r="A343" s="15" t="s">
        <v>10217</v>
      </c>
      <c r="B343" s="14" t="s">
        <v>6457</v>
      </c>
      <c r="C343" s="15" t="s">
        <v>10218</v>
      </c>
    </row>
    <row r="344">
      <c r="A344" s="15" t="s">
        <v>10220</v>
      </c>
      <c r="B344" s="14" t="s">
        <v>6459</v>
      </c>
      <c r="C344" s="15" t="s">
        <v>10221</v>
      </c>
    </row>
    <row r="345">
      <c r="A345" s="15" t="s">
        <v>10223</v>
      </c>
      <c r="B345" s="14" t="s">
        <v>6462</v>
      </c>
      <c r="C345" s="15" t="s">
        <v>10224</v>
      </c>
    </row>
    <row r="346">
      <c r="A346" s="15" t="s">
        <v>10226</v>
      </c>
      <c r="B346" s="14" t="s">
        <v>6465</v>
      </c>
      <c r="C346" s="15" t="s">
        <v>10227</v>
      </c>
    </row>
    <row r="347">
      <c r="A347" s="15" t="s">
        <v>10229</v>
      </c>
      <c r="B347" s="14" t="s">
        <v>6468</v>
      </c>
      <c r="C347" s="15" t="s">
        <v>10230</v>
      </c>
    </row>
    <row r="348">
      <c r="A348" s="15" t="s">
        <v>10232</v>
      </c>
      <c r="B348" s="14" t="s">
        <v>6471</v>
      </c>
      <c r="C348" s="15" t="s">
        <v>10233</v>
      </c>
    </row>
    <row r="349">
      <c r="A349" s="15" t="s">
        <v>10235</v>
      </c>
      <c r="B349" s="14" t="s">
        <v>6474</v>
      </c>
      <c r="C349" s="15" t="s">
        <v>10236</v>
      </c>
    </row>
    <row r="350">
      <c r="A350" s="15" t="s">
        <v>10238</v>
      </c>
      <c r="B350" s="14" t="s">
        <v>6477</v>
      </c>
      <c r="C350" s="15" t="s">
        <v>10239</v>
      </c>
    </row>
    <row r="351">
      <c r="A351" s="15" t="s">
        <v>10241</v>
      </c>
      <c r="B351" s="14" t="s">
        <v>6480</v>
      </c>
      <c r="C351" s="15" t="s">
        <v>10242</v>
      </c>
    </row>
    <row r="352">
      <c r="A352" s="15" t="s">
        <v>10244</v>
      </c>
      <c r="B352" s="14" t="s">
        <v>6482</v>
      </c>
      <c r="C352" s="15" t="s">
        <v>10245</v>
      </c>
    </row>
    <row r="353">
      <c r="A353" s="15" t="s">
        <v>10247</v>
      </c>
      <c r="B353" s="14" t="s">
        <v>6485</v>
      </c>
      <c r="C353" s="15" t="s">
        <v>10248</v>
      </c>
    </row>
    <row r="354">
      <c r="A354" s="15" t="s">
        <v>10250</v>
      </c>
      <c r="B354" s="14" t="s">
        <v>6487</v>
      </c>
      <c r="C354" s="15" t="s">
        <v>10251</v>
      </c>
    </row>
    <row r="355">
      <c r="A355" s="15" t="s">
        <v>10252</v>
      </c>
      <c r="B355" s="14" t="s">
        <v>6490</v>
      </c>
      <c r="C355" s="15" t="s">
        <v>10253</v>
      </c>
    </row>
    <row r="356">
      <c r="A356" s="15" t="s">
        <v>10255</v>
      </c>
      <c r="B356" s="14" t="s">
        <v>6493</v>
      </c>
      <c r="C356" s="15" t="s">
        <v>10256</v>
      </c>
    </row>
    <row r="357">
      <c r="A357" s="15" t="s">
        <v>10258</v>
      </c>
      <c r="B357" s="14" t="s">
        <v>6496</v>
      </c>
      <c r="C357" s="15" t="s">
        <v>10259</v>
      </c>
    </row>
    <row r="358">
      <c r="A358" s="15" t="s">
        <v>10260</v>
      </c>
      <c r="B358" s="14" t="s">
        <v>6498</v>
      </c>
      <c r="C358" s="15" t="s">
        <v>10261</v>
      </c>
    </row>
    <row r="359">
      <c r="A359" s="15" t="s">
        <v>10263</v>
      </c>
      <c r="B359" s="14" t="s">
        <v>6501</v>
      </c>
      <c r="C359" s="15" t="s">
        <v>10264</v>
      </c>
    </row>
    <row r="360">
      <c r="A360" s="15" t="s">
        <v>10265</v>
      </c>
      <c r="B360" s="14" t="s">
        <v>6504</v>
      </c>
      <c r="C360" s="15" t="s">
        <v>10266</v>
      </c>
    </row>
    <row r="361">
      <c r="A361" s="15" t="s">
        <v>10268</v>
      </c>
      <c r="B361" s="14" t="s">
        <v>6506</v>
      </c>
      <c r="C361" s="15" t="s">
        <v>10269</v>
      </c>
    </row>
    <row r="362">
      <c r="A362" s="15" t="s">
        <v>10271</v>
      </c>
      <c r="B362" s="14" t="s">
        <v>6509</v>
      </c>
      <c r="C362" s="15" t="s">
        <v>10272</v>
      </c>
    </row>
    <row r="363">
      <c r="A363" s="15" t="s">
        <v>10274</v>
      </c>
      <c r="B363" s="14" t="s">
        <v>6512</v>
      </c>
      <c r="C363" s="15" t="s">
        <v>10275</v>
      </c>
    </row>
    <row r="364">
      <c r="A364" s="15" t="s">
        <v>10277</v>
      </c>
      <c r="B364" s="14" t="s">
        <v>6514</v>
      </c>
      <c r="C364" s="15" t="s">
        <v>10278</v>
      </c>
    </row>
    <row r="365">
      <c r="A365" s="15" t="s">
        <v>10279</v>
      </c>
      <c r="B365" s="14" t="s">
        <v>6517</v>
      </c>
      <c r="C365" s="15" t="s">
        <v>10280</v>
      </c>
    </row>
    <row r="366">
      <c r="A366" s="15" t="s">
        <v>10281</v>
      </c>
      <c r="B366" s="14" t="s">
        <v>6520</v>
      </c>
      <c r="C366" s="15" t="s">
        <v>10282</v>
      </c>
    </row>
    <row r="367">
      <c r="A367" s="15" t="s">
        <v>10284</v>
      </c>
      <c r="B367" s="14" t="s">
        <v>6522</v>
      </c>
      <c r="C367" s="15" t="s">
        <v>10285</v>
      </c>
    </row>
    <row r="368">
      <c r="A368" s="15" t="s">
        <v>10287</v>
      </c>
      <c r="B368" s="14" t="s">
        <v>6525</v>
      </c>
      <c r="C368" s="15" t="s">
        <v>10288</v>
      </c>
    </row>
    <row r="369">
      <c r="A369" s="15" t="s">
        <v>10290</v>
      </c>
      <c r="B369" s="14" t="s">
        <v>6527</v>
      </c>
      <c r="C369" s="15" t="s">
        <v>10291</v>
      </c>
    </row>
    <row r="370">
      <c r="A370" s="15" t="s">
        <v>10293</v>
      </c>
      <c r="B370" s="14" t="s">
        <v>6530</v>
      </c>
      <c r="C370" s="15" t="s">
        <v>10294</v>
      </c>
    </row>
    <row r="371">
      <c r="A371" s="15" t="s">
        <v>10296</v>
      </c>
      <c r="B371" s="14" t="s">
        <v>6533</v>
      </c>
      <c r="C371" s="15" t="s">
        <v>10297</v>
      </c>
    </row>
    <row r="372">
      <c r="A372" s="15" t="s">
        <v>10299</v>
      </c>
      <c r="B372" s="14" t="s">
        <v>6536</v>
      </c>
      <c r="C372" s="15" t="s">
        <v>10300</v>
      </c>
    </row>
    <row r="373">
      <c r="A373" s="15" t="s">
        <v>10302</v>
      </c>
      <c r="B373" s="14" t="s">
        <v>6539</v>
      </c>
      <c r="C373" s="15" t="s">
        <v>10303</v>
      </c>
    </row>
    <row r="374">
      <c r="A374" s="15" t="s">
        <v>10305</v>
      </c>
      <c r="B374" s="14" t="s">
        <v>6541</v>
      </c>
      <c r="C374" s="15" t="s">
        <v>10306</v>
      </c>
    </row>
    <row r="375">
      <c r="A375" s="15" t="s">
        <v>10308</v>
      </c>
      <c r="B375" s="14" t="s">
        <v>6544</v>
      </c>
      <c r="C375" s="15" t="s">
        <v>10309</v>
      </c>
    </row>
    <row r="376">
      <c r="A376" s="15" t="s">
        <v>10311</v>
      </c>
      <c r="B376" s="14" t="s">
        <v>6547</v>
      </c>
      <c r="C376" s="15" t="s">
        <v>10312</v>
      </c>
    </row>
    <row r="377">
      <c r="A377" s="15" t="s">
        <v>10314</v>
      </c>
      <c r="B377" s="14" t="s">
        <v>6550</v>
      </c>
      <c r="C377" s="15" t="s">
        <v>10315</v>
      </c>
    </row>
    <row r="378">
      <c r="A378" s="15" t="s">
        <v>10317</v>
      </c>
      <c r="B378" s="14" t="s">
        <v>6553</v>
      </c>
      <c r="C378" s="15" t="s">
        <v>10318</v>
      </c>
    </row>
    <row r="379">
      <c r="A379" s="15" t="s">
        <v>10320</v>
      </c>
      <c r="B379" s="14" t="s">
        <v>6556</v>
      </c>
      <c r="C379" s="15" t="s">
        <v>10321</v>
      </c>
    </row>
    <row r="380">
      <c r="A380" s="15" t="s">
        <v>10323</v>
      </c>
      <c r="B380" s="14" t="s">
        <v>6559</v>
      </c>
      <c r="C380" s="15" t="s">
        <v>10324</v>
      </c>
    </row>
    <row r="381">
      <c r="A381" s="15" t="s">
        <v>10326</v>
      </c>
      <c r="B381" s="14" t="s">
        <v>6562</v>
      </c>
      <c r="C381" s="15" t="s">
        <v>10327</v>
      </c>
    </row>
    <row r="382">
      <c r="A382" s="15" t="s">
        <v>10329</v>
      </c>
      <c r="B382" s="14" t="s">
        <v>6564</v>
      </c>
      <c r="C382" s="15" t="s">
        <v>10330</v>
      </c>
    </row>
    <row r="383">
      <c r="A383" s="15" t="s">
        <v>10332</v>
      </c>
      <c r="B383" s="14" t="s">
        <v>6567</v>
      </c>
      <c r="C383" s="15" t="s">
        <v>10333</v>
      </c>
    </row>
    <row r="384">
      <c r="A384" s="15" t="s">
        <v>10335</v>
      </c>
      <c r="B384" s="14" t="s">
        <v>6570</v>
      </c>
      <c r="C384" s="15" t="s">
        <v>10336</v>
      </c>
    </row>
    <row r="385">
      <c r="A385" s="15" t="s">
        <v>10338</v>
      </c>
      <c r="B385" s="14" t="s">
        <v>6572</v>
      </c>
      <c r="C385" s="15" t="s">
        <v>10339</v>
      </c>
    </row>
    <row r="386">
      <c r="A386" s="15" t="s">
        <v>10341</v>
      </c>
      <c r="B386" s="14" t="s">
        <v>6575</v>
      </c>
      <c r="C386" s="15" t="s">
        <v>10342</v>
      </c>
    </row>
    <row r="387">
      <c r="A387" s="15" t="s">
        <v>10344</v>
      </c>
      <c r="B387" s="14" t="s">
        <v>6578</v>
      </c>
      <c r="C387" s="15" t="s">
        <v>10345</v>
      </c>
    </row>
    <row r="388">
      <c r="A388" s="15" t="s">
        <v>10347</v>
      </c>
      <c r="B388" s="14" t="s">
        <v>6581</v>
      </c>
      <c r="C388" s="15" t="s">
        <v>10348</v>
      </c>
    </row>
    <row r="389">
      <c r="A389" s="15" t="s">
        <v>10350</v>
      </c>
      <c r="B389" s="14" t="s">
        <v>6583</v>
      </c>
      <c r="C389" s="15" t="s">
        <v>10351</v>
      </c>
    </row>
    <row r="390">
      <c r="A390" s="15" t="s">
        <v>10353</v>
      </c>
      <c r="B390" s="14" t="s">
        <v>6586</v>
      </c>
      <c r="C390" s="15" t="s">
        <v>10354</v>
      </c>
    </row>
    <row r="391">
      <c r="A391" s="15" t="s">
        <v>10356</v>
      </c>
      <c r="B391" s="14" t="s">
        <v>6588</v>
      </c>
      <c r="C391" s="15" t="s">
        <v>10357</v>
      </c>
    </row>
    <row r="392">
      <c r="A392" s="15" t="s">
        <v>10359</v>
      </c>
      <c r="B392" s="14" t="s">
        <v>6591</v>
      </c>
      <c r="C392" s="15" t="s">
        <v>10360</v>
      </c>
    </row>
    <row r="393">
      <c r="A393" s="15" t="s">
        <v>10362</v>
      </c>
      <c r="B393" s="14" t="s">
        <v>6593</v>
      </c>
      <c r="C393" s="15" t="s">
        <v>10363</v>
      </c>
    </row>
    <row r="394">
      <c r="A394" s="15" t="s">
        <v>10365</v>
      </c>
      <c r="B394" s="14" t="s">
        <v>10366</v>
      </c>
      <c r="C394" s="15" t="s">
        <v>10367</v>
      </c>
    </row>
    <row r="395">
      <c r="A395" s="15" t="s">
        <v>10369</v>
      </c>
      <c r="B395" s="14" t="s">
        <v>6596</v>
      </c>
      <c r="C395" s="15" t="s">
        <v>10370</v>
      </c>
    </row>
    <row r="396">
      <c r="A396" s="15" t="s">
        <v>10373</v>
      </c>
      <c r="B396" s="14" t="s">
        <v>6598</v>
      </c>
      <c r="C396" s="15" t="s">
        <v>10374</v>
      </c>
    </row>
    <row r="397">
      <c r="A397" s="15" t="s">
        <v>10376</v>
      </c>
      <c r="B397" s="14" t="s">
        <v>6601</v>
      </c>
      <c r="C397" s="15" t="s">
        <v>10377</v>
      </c>
    </row>
    <row r="398">
      <c r="A398" s="15" t="s">
        <v>10380</v>
      </c>
      <c r="B398" s="14" t="s">
        <v>6604</v>
      </c>
      <c r="C398" s="15" t="s">
        <v>10381</v>
      </c>
    </row>
    <row r="399">
      <c r="A399" s="15" t="s">
        <v>10384</v>
      </c>
      <c r="B399" s="14" t="s">
        <v>6606</v>
      </c>
      <c r="C399" s="15" t="s">
        <v>10385</v>
      </c>
    </row>
    <row r="400">
      <c r="A400" s="15" t="s">
        <v>10388</v>
      </c>
      <c r="B400" s="14" t="s">
        <v>6609</v>
      </c>
      <c r="C400" s="15" t="s">
        <v>10389</v>
      </c>
    </row>
    <row r="401">
      <c r="A401" s="15" t="s">
        <v>10392</v>
      </c>
      <c r="B401" s="14" t="s">
        <v>6612</v>
      </c>
      <c r="C401" s="15" t="s">
        <v>10393</v>
      </c>
    </row>
    <row r="402">
      <c r="A402" s="15" t="s">
        <v>10396</v>
      </c>
      <c r="B402" s="14" t="s">
        <v>6615</v>
      </c>
      <c r="C402" s="15" t="s">
        <v>10397</v>
      </c>
    </row>
    <row r="403">
      <c r="A403" s="15" t="s">
        <v>10399</v>
      </c>
      <c r="B403" s="14" t="s">
        <v>6617</v>
      </c>
      <c r="C403" s="15" t="s">
        <v>10400</v>
      </c>
    </row>
    <row r="404">
      <c r="A404" s="15" t="s">
        <v>10405</v>
      </c>
      <c r="B404" s="14" t="s">
        <v>6623</v>
      </c>
      <c r="C404" s="15" t="s">
        <v>10406</v>
      </c>
    </row>
    <row r="405">
      <c r="A405" s="15" t="s">
        <v>10411</v>
      </c>
      <c r="B405" s="14" t="s">
        <v>6625</v>
      </c>
      <c r="C405" s="15" t="s">
        <v>10412</v>
      </c>
    </row>
    <row r="406">
      <c r="A406" s="15" t="s">
        <v>10415</v>
      </c>
      <c r="B406" s="14" t="s">
        <v>6628</v>
      </c>
      <c r="C406" s="15" t="s">
        <v>10416</v>
      </c>
    </row>
    <row r="407">
      <c r="A407" s="15" t="s">
        <v>10418</v>
      </c>
      <c r="B407" s="14" t="s">
        <v>6631</v>
      </c>
      <c r="C407" s="15" t="s">
        <v>10419</v>
      </c>
    </row>
    <row r="408">
      <c r="A408" s="15" t="s">
        <v>10421</v>
      </c>
      <c r="B408" s="14" t="s">
        <v>6634</v>
      </c>
      <c r="C408" s="15" t="s">
        <v>10422</v>
      </c>
    </row>
    <row r="409">
      <c r="A409" s="15" t="s">
        <v>10424</v>
      </c>
      <c r="B409" s="14" t="s">
        <v>6637</v>
      </c>
      <c r="C409" s="15" t="s">
        <v>10425</v>
      </c>
    </row>
    <row r="410">
      <c r="A410" s="15" t="s">
        <v>10428</v>
      </c>
      <c r="B410" s="14" t="s">
        <v>6640</v>
      </c>
      <c r="C410" s="15" t="s">
        <v>10429</v>
      </c>
    </row>
    <row r="411">
      <c r="A411" s="15" t="s">
        <v>10431</v>
      </c>
      <c r="B411" s="14" t="s">
        <v>6643</v>
      </c>
      <c r="C411" s="15" t="s">
        <v>10432</v>
      </c>
    </row>
    <row r="412">
      <c r="A412" s="15" t="s">
        <v>10434</v>
      </c>
      <c r="B412" s="14" t="s">
        <v>6646</v>
      </c>
      <c r="C412" s="15" t="s">
        <v>10435</v>
      </c>
    </row>
    <row r="413">
      <c r="A413" s="15" t="s">
        <v>10437</v>
      </c>
      <c r="B413" s="14" t="s">
        <v>6649</v>
      </c>
      <c r="C413" s="15" t="s">
        <v>10438</v>
      </c>
    </row>
    <row r="414">
      <c r="A414" s="15" t="s">
        <v>10440</v>
      </c>
      <c r="B414" s="14" t="s">
        <v>6652</v>
      </c>
      <c r="C414" s="15" t="s">
        <v>10441</v>
      </c>
    </row>
    <row r="415">
      <c r="A415" s="15" t="s">
        <v>10442</v>
      </c>
      <c r="B415" s="14" t="s">
        <v>6655</v>
      </c>
      <c r="C415" s="15" t="s">
        <v>10443</v>
      </c>
    </row>
    <row r="416">
      <c r="A416" s="15" t="s">
        <v>10445</v>
      </c>
      <c r="B416" s="14" t="s">
        <v>6658</v>
      </c>
      <c r="C416" s="15" t="s">
        <v>10446</v>
      </c>
    </row>
    <row r="417">
      <c r="A417" s="15" t="s">
        <v>10448</v>
      </c>
      <c r="B417" s="14" t="s">
        <v>6661</v>
      </c>
      <c r="C417" s="15" t="s">
        <v>10449</v>
      </c>
    </row>
    <row r="418">
      <c r="A418" s="15" t="s">
        <v>10451</v>
      </c>
      <c r="B418" s="14" t="s">
        <v>6664</v>
      </c>
      <c r="C418" s="15" t="s">
        <v>10452</v>
      </c>
    </row>
    <row r="419">
      <c r="A419" s="15" t="s">
        <v>10454</v>
      </c>
      <c r="B419" s="14" t="s">
        <v>6667</v>
      </c>
      <c r="C419" s="15" t="s">
        <v>10455</v>
      </c>
    </row>
    <row r="420">
      <c r="A420" s="15" t="s">
        <v>10457</v>
      </c>
      <c r="B420" s="14" t="s">
        <v>6669</v>
      </c>
      <c r="C420" s="15" t="s">
        <v>10458</v>
      </c>
    </row>
    <row r="421">
      <c r="A421" s="15" t="s">
        <v>10460</v>
      </c>
      <c r="B421" s="14" t="s">
        <v>6672</v>
      </c>
      <c r="C421" s="15" t="s">
        <v>10461</v>
      </c>
    </row>
    <row r="422">
      <c r="A422" s="15" t="s">
        <v>10463</v>
      </c>
      <c r="B422" s="14" t="s">
        <v>6675</v>
      </c>
      <c r="C422" s="15" t="s">
        <v>10464</v>
      </c>
    </row>
    <row r="423">
      <c r="A423" s="15" t="s">
        <v>10467</v>
      </c>
      <c r="B423" s="14" t="s">
        <v>6677</v>
      </c>
      <c r="C423" s="15" t="s">
        <v>10468</v>
      </c>
    </row>
    <row r="424">
      <c r="A424" s="15" t="s">
        <v>10470</v>
      </c>
      <c r="B424" s="14" t="s">
        <v>6680</v>
      </c>
      <c r="C424" s="15" t="s">
        <v>10471</v>
      </c>
    </row>
    <row r="425">
      <c r="A425" s="15" t="s">
        <v>10473</v>
      </c>
      <c r="B425" s="14" t="s">
        <v>6683</v>
      </c>
      <c r="C425" s="15" t="s">
        <v>10474</v>
      </c>
    </row>
    <row r="426">
      <c r="A426" s="15" t="s">
        <v>10476</v>
      </c>
      <c r="B426" s="14" t="s">
        <v>6686</v>
      </c>
      <c r="C426" s="15" t="s">
        <v>10477</v>
      </c>
    </row>
    <row r="427">
      <c r="A427" s="15" t="s">
        <v>10479</v>
      </c>
      <c r="B427" s="14" t="s">
        <v>6689</v>
      </c>
      <c r="C427" s="15" t="s">
        <v>10480</v>
      </c>
    </row>
    <row r="428">
      <c r="A428" s="15" t="s">
        <v>10482</v>
      </c>
      <c r="B428" s="14" t="s">
        <v>6692</v>
      </c>
      <c r="C428" s="15" t="s">
        <v>10483</v>
      </c>
    </row>
    <row r="429">
      <c r="A429" s="15" t="s">
        <v>10485</v>
      </c>
      <c r="B429" s="14" t="s">
        <v>6695</v>
      </c>
      <c r="C429" s="15" t="s">
        <v>10486</v>
      </c>
    </row>
    <row r="430">
      <c r="A430" s="15" t="s">
        <v>10488</v>
      </c>
      <c r="B430" s="14" t="s">
        <v>6697</v>
      </c>
      <c r="C430" s="15" t="s">
        <v>10489</v>
      </c>
    </row>
    <row r="431">
      <c r="A431" s="15" t="s">
        <v>10490</v>
      </c>
      <c r="B431" s="14" t="s">
        <v>6699</v>
      </c>
      <c r="C431" s="15" t="s">
        <v>10491</v>
      </c>
    </row>
    <row r="432">
      <c r="A432" s="15" t="s">
        <v>10493</v>
      </c>
      <c r="B432" s="14" t="s">
        <v>6702</v>
      </c>
      <c r="C432" s="15" t="s">
        <v>10494</v>
      </c>
    </row>
    <row r="433">
      <c r="A433" s="15" t="s">
        <v>10496</v>
      </c>
      <c r="B433" s="14" t="s">
        <v>6705</v>
      </c>
      <c r="C433" s="15" t="s">
        <v>10497</v>
      </c>
    </row>
    <row r="434">
      <c r="A434" s="15" t="s">
        <v>10499</v>
      </c>
      <c r="B434" s="14" t="s">
        <v>6708</v>
      </c>
      <c r="C434" s="15" t="s">
        <v>10500</v>
      </c>
    </row>
    <row r="435">
      <c r="A435" s="15" t="s">
        <v>10502</v>
      </c>
      <c r="B435" s="14" t="s">
        <v>6711</v>
      </c>
      <c r="C435" s="15" t="s">
        <v>10503</v>
      </c>
    </row>
    <row r="436">
      <c r="A436" s="15" t="s">
        <v>10505</v>
      </c>
      <c r="B436" s="14" t="s">
        <v>6714</v>
      </c>
      <c r="C436" s="15" t="s">
        <v>10506</v>
      </c>
    </row>
    <row r="437">
      <c r="A437" s="15" t="s">
        <v>10508</v>
      </c>
      <c r="B437" s="14" t="s">
        <v>6717</v>
      </c>
      <c r="C437" s="15" t="s">
        <v>10509</v>
      </c>
    </row>
    <row r="438">
      <c r="A438" s="15" t="s">
        <v>10511</v>
      </c>
      <c r="B438" s="14" t="s">
        <v>6719</v>
      </c>
      <c r="C438" s="15" t="s">
        <v>10512</v>
      </c>
    </row>
    <row r="439">
      <c r="A439" s="15" t="s">
        <v>10514</v>
      </c>
      <c r="B439" s="14" t="s">
        <v>6722</v>
      </c>
      <c r="C439" s="15" t="s">
        <v>10515</v>
      </c>
    </row>
    <row r="440">
      <c r="A440" s="15" t="s">
        <v>10519</v>
      </c>
      <c r="B440" s="14" t="s">
        <v>6727</v>
      </c>
      <c r="C440" s="15" t="s">
        <v>10520</v>
      </c>
    </row>
    <row r="441">
      <c r="A441" s="15" t="s">
        <v>10522</v>
      </c>
      <c r="B441" s="14" t="s">
        <v>6730</v>
      </c>
      <c r="C441" s="15" t="s">
        <v>10523</v>
      </c>
    </row>
    <row r="442">
      <c r="A442" s="15" t="s">
        <v>10526</v>
      </c>
      <c r="B442" s="14" t="s">
        <v>6733</v>
      </c>
      <c r="C442" s="15" t="s">
        <v>10527</v>
      </c>
    </row>
    <row r="443">
      <c r="A443" s="15" t="s">
        <v>10529</v>
      </c>
      <c r="B443" s="14" t="s">
        <v>6736</v>
      </c>
      <c r="C443" s="15" t="s">
        <v>10530</v>
      </c>
    </row>
    <row r="444">
      <c r="A444" s="15" t="s">
        <v>10532</v>
      </c>
      <c r="B444" s="14" t="s">
        <v>6739</v>
      </c>
      <c r="C444" s="15" t="s">
        <v>10533</v>
      </c>
    </row>
    <row r="445">
      <c r="A445" s="15" t="s">
        <v>10535</v>
      </c>
      <c r="B445" s="14" t="s">
        <v>6741</v>
      </c>
      <c r="C445" s="15" t="s">
        <v>10536</v>
      </c>
    </row>
    <row r="446">
      <c r="A446" s="15" t="s">
        <v>10538</v>
      </c>
      <c r="B446" s="14" t="s">
        <v>2753</v>
      </c>
      <c r="C446" s="15" t="s">
        <v>10539</v>
      </c>
    </row>
    <row r="447">
      <c r="A447" s="15" t="s">
        <v>10541</v>
      </c>
      <c r="B447" s="14" t="s">
        <v>2760</v>
      </c>
      <c r="C447" s="15" t="s">
        <v>10542</v>
      </c>
    </row>
    <row r="448">
      <c r="A448" s="15" t="s">
        <v>10544</v>
      </c>
      <c r="B448" s="14" t="s">
        <v>6749</v>
      </c>
      <c r="C448" s="15" t="s">
        <v>10545</v>
      </c>
    </row>
    <row r="449">
      <c r="A449" s="15" t="s">
        <v>10547</v>
      </c>
      <c r="B449" s="14" t="s">
        <v>6751</v>
      </c>
      <c r="C449" s="15" t="s">
        <v>10548</v>
      </c>
    </row>
    <row r="450">
      <c r="A450" s="15" t="s">
        <v>10550</v>
      </c>
      <c r="B450" s="14" t="s">
        <v>6754</v>
      </c>
      <c r="C450" s="15" t="s">
        <v>10551</v>
      </c>
    </row>
    <row r="451">
      <c r="A451" s="15" t="s">
        <v>10553</v>
      </c>
      <c r="B451" s="14" t="s">
        <v>6756</v>
      </c>
      <c r="C451" s="15" t="s">
        <v>10554</v>
      </c>
    </row>
    <row r="452">
      <c r="A452" s="15" t="s">
        <v>10556</v>
      </c>
      <c r="B452" s="14" t="s">
        <v>6759</v>
      </c>
      <c r="C452" s="15" t="s">
        <v>10557</v>
      </c>
    </row>
    <row r="453">
      <c r="A453" s="15" t="s">
        <v>10559</v>
      </c>
      <c r="B453" s="14" t="s">
        <v>6762</v>
      </c>
      <c r="C453" s="15" t="s">
        <v>10560</v>
      </c>
    </row>
    <row r="454">
      <c r="A454" s="15" t="s">
        <v>10561</v>
      </c>
      <c r="B454" s="14" t="s">
        <v>6765</v>
      </c>
      <c r="C454" s="15" t="s">
        <v>10562</v>
      </c>
    </row>
    <row r="455">
      <c r="A455" s="15" t="s">
        <v>10564</v>
      </c>
      <c r="B455" s="14" t="s">
        <v>6768</v>
      </c>
      <c r="C455" s="15" t="s">
        <v>10565</v>
      </c>
    </row>
    <row r="456">
      <c r="A456" s="15" t="s">
        <v>10567</v>
      </c>
      <c r="B456" s="14" t="s">
        <v>6770</v>
      </c>
      <c r="C456" s="15" t="s">
        <v>10568</v>
      </c>
    </row>
    <row r="457">
      <c r="A457" s="15" t="s">
        <v>10570</v>
      </c>
      <c r="B457" s="14" t="s">
        <v>6772</v>
      </c>
      <c r="C457" s="15" t="s">
        <v>10571</v>
      </c>
    </row>
    <row r="458">
      <c r="A458" s="15" t="s">
        <v>10573</v>
      </c>
      <c r="B458" s="14" t="s">
        <v>6775</v>
      </c>
      <c r="C458" s="15" t="s">
        <v>10574</v>
      </c>
    </row>
    <row r="459">
      <c r="A459" s="15" t="s">
        <v>10575</v>
      </c>
      <c r="B459" s="14" t="s">
        <v>6778</v>
      </c>
      <c r="C459" s="15" t="s">
        <v>10576</v>
      </c>
    </row>
    <row r="460">
      <c r="A460" s="15" t="s">
        <v>10578</v>
      </c>
      <c r="B460" s="14" t="s">
        <v>6781</v>
      </c>
      <c r="C460" s="15" t="s">
        <v>10579</v>
      </c>
    </row>
    <row r="461">
      <c r="A461" s="15" t="s">
        <v>10581</v>
      </c>
      <c r="B461" s="14" t="s">
        <v>6783</v>
      </c>
      <c r="C461" s="15" t="s">
        <v>10582</v>
      </c>
    </row>
    <row r="462">
      <c r="A462" s="15" t="s">
        <v>10584</v>
      </c>
      <c r="B462" s="14" t="s">
        <v>6785</v>
      </c>
      <c r="C462" s="15" t="s">
        <v>10585</v>
      </c>
    </row>
    <row r="463">
      <c r="A463" s="15" t="s">
        <v>10587</v>
      </c>
      <c r="B463" s="14" t="s">
        <v>6787</v>
      </c>
      <c r="C463" s="15" t="s">
        <v>10588</v>
      </c>
    </row>
    <row r="464">
      <c r="A464" s="15" t="s">
        <v>10590</v>
      </c>
      <c r="B464" s="14" t="s">
        <v>6790</v>
      </c>
      <c r="C464" s="15" t="s">
        <v>10591</v>
      </c>
    </row>
    <row r="465">
      <c r="A465" s="15" t="s">
        <v>10593</v>
      </c>
      <c r="B465" s="14" t="s">
        <v>6792</v>
      </c>
      <c r="C465" s="15" t="s">
        <v>10594</v>
      </c>
    </row>
    <row r="466">
      <c r="A466" s="15" t="s">
        <v>10596</v>
      </c>
      <c r="B466" s="14" t="s">
        <v>6795</v>
      </c>
      <c r="C466" s="15" t="s">
        <v>10597</v>
      </c>
    </row>
    <row r="467">
      <c r="A467" s="15" t="s">
        <v>10599</v>
      </c>
      <c r="B467" s="14" t="s">
        <v>6797</v>
      </c>
      <c r="C467" s="15" t="s">
        <v>10600</v>
      </c>
    </row>
    <row r="468">
      <c r="A468" s="15" t="s">
        <v>10602</v>
      </c>
      <c r="B468" s="14" t="s">
        <v>6800</v>
      </c>
      <c r="C468" s="15" t="s">
        <v>10603</v>
      </c>
    </row>
    <row r="469">
      <c r="A469" s="15" t="s">
        <v>10605</v>
      </c>
      <c r="B469" s="14" t="s">
        <v>6802</v>
      </c>
      <c r="C469" s="15" t="s">
        <v>10606</v>
      </c>
    </row>
    <row r="470">
      <c r="A470" s="15" t="s">
        <v>10608</v>
      </c>
      <c r="B470" s="14" t="s">
        <v>6805</v>
      </c>
      <c r="C470" s="15" t="s">
        <v>10609</v>
      </c>
    </row>
    <row r="471">
      <c r="A471" s="15" t="s">
        <v>10611</v>
      </c>
      <c r="B471" s="14" t="s">
        <v>6808</v>
      </c>
      <c r="C471" s="15" t="s">
        <v>10612</v>
      </c>
    </row>
    <row r="472">
      <c r="A472" s="15" t="s">
        <v>10614</v>
      </c>
      <c r="B472" s="14" t="s">
        <v>6811</v>
      </c>
      <c r="C472" s="15" t="s">
        <v>10615</v>
      </c>
    </row>
    <row r="473">
      <c r="A473" s="15" t="s">
        <v>10617</v>
      </c>
      <c r="B473" s="14" t="s">
        <v>6813</v>
      </c>
      <c r="C473" s="15" t="s">
        <v>10618</v>
      </c>
    </row>
    <row r="474">
      <c r="A474" s="15" t="s">
        <v>10620</v>
      </c>
      <c r="B474" s="14" t="s">
        <v>6816</v>
      </c>
      <c r="C474" s="15" t="s">
        <v>10621</v>
      </c>
    </row>
    <row r="475">
      <c r="A475" s="15" t="s">
        <v>10623</v>
      </c>
      <c r="B475" s="14" t="s">
        <v>6818</v>
      </c>
      <c r="C475" s="15" t="s">
        <v>10624</v>
      </c>
    </row>
    <row r="476">
      <c r="A476" s="15" t="s">
        <v>10626</v>
      </c>
      <c r="B476" s="14" t="s">
        <v>6822</v>
      </c>
      <c r="C476" s="15" t="s">
        <v>10627</v>
      </c>
    </row>
    <row r="477">
      <c r="A477" s="15" t="s">
        <v>10629</v>
      </c>
      <c r="B477" s="14" t="s">
        <v>6822</v>
      </c>
      <c r="C477" s="15" t="s">
        <v>10630</v>
      </c>
    </row>
    <row r="478">
      <c r="A478" s="15" t="s">
        <v>10632</v>
      </c>
      <c r="B478" s="14" t="s">
        <v>6825</v>
      </c>
      <c r="C478" s="15" t="s">
        <v>10633</v>
      </c>
    </row>
    <row r="479">
      <c r="A479" s="15" t="s">
        <v>10634</v>
      </c>
      <c r="B479" s="14" t="s">
        <v>6828</v>
      </c>
      <c r="C479" s="15" t="s">
        <v>10635</v>
      </c>
    </row>
    <row r="480">
      <c r="A480" s="15" t="s">
        <v>10637</v>
      </c>
      <c r="B480" s="14" t="s">
        <v>6831</v>
      </c>
      <c r="C480" s="15" t="s">
        <v>10638</v>
      </c>
    </row>
    <row r="481">
      <c r="A481" s="15" t="s">
        <v>10640</v>
      </c>
      <c r="B481" s="14" t="s">
        <v>6834</v>
      </c>
      <c r="C481" s="15" t="s">
        <v>10641</v>
      </c>
    </row>
    <row r="482">
      <c r="A482" s="15" t="s">
        <v>10643</v>
      </c>
      <c r="B482" s="14" t="s">
        <v>6836</v>
      </c>
      <c r="C482" s="15" t="s">
        <v>10644</v>
      </c>
    </row>
    <row r="483">
      <c r="A483" s="15" t="s">
        <v>10646</v>
      </c>
      <c r="B483" s="14" t="s">
        <v>6838</v>
      </c>
      <c r="C483" s="15" t="s">
        <v>10647</v>
      </c>
    </row>
    <row r="484">
      <c r="A484" s="15" t="s">
        <v>10649</v>
      </c>
      <c r="B484" s="14" t="s">
        <v>6841</v>
      </c>
      <c r="C484" s="15" t="s">
        <v>10650</v>
      </c>
    </row>
    <row r="485">
      <c r="A485" s="15" t="s">
        <v>10652</v>
      </c>
      <c r="B485" s="14" t="s">
        <v>6844</v>
      </c>
      <c r="C485" s="15" t="s">
        <v>10653</v>
      </c>
    </row>
    <row r="486">
      <c r="A486" s="15" t="s">
        <v>10658</v>
      </c>
      <c r="B486" s="14" t="s">
        <v>6848</v>
      </c>
      <c r="C486" s="15" t="s">
        <v>10659</v>
      </c>
    </row>
    <row r="487">
      <c r="A487" s="15" t="s">
        <v>10661</v>
      </c>
      <c r="B487" s="14" t="s">
        <v>6851</v>
      </c>
      <c r="C487" s="15" t="s">
        <v>10662</v>
      </c>
    </row>
    <row r="488">
      <c r="A488" s="15" t="s">
        <v>10664</v>
      </c>
      <c r="B488" s="14" t="s">
        <v>6854</v>
      </c>
      <c r="C488" s="15" t="s">
        <v>10665</v>
      </c>
    </row>
    <row r="489">
      <c r="A489" s="15" t="s">
        <v>10667</v>
      </c>
      <c r="B489" s="14" t="s">
        <v>6857</v>
      </c>
      <c r="C489" s="15" t="s">
        <v>10668</v>
      </c>
    </row>
    <row r="490">
      <c r="A490" s="15" t="s">
        <v>10670</v>
      </c>
      <c r="B490" s="14" t="s">
        <v>6860</v>
      </c>
      <c r="C490" s="15" t="s">
        <v>10671</v>
      </c>
    </row>
    <row r="491">
      <c r="A491" s="15" t="s">
        <v>10673</v>
      </c>
      <c r="B491" s="14" t="s">
        <v>6863</v>
      </c>
      <c r="C491" s="15" t="s">
        <v>10674</v>
      </c>
    </row>
    <row r="492">
      <c r="A492" s="15" t="s">
        <v>10676</v>
      </c>
      <c r="B492" s="14" t="s">
        <v>6866</v>
      </c>
      <c r="C492" s="15" t="s">
        <v>10677</v>
      </c>
    </row>
    <row r="493">
      <c r="A493" s="15" t="s">
        <v>10679</v>
      </c>
      <c r="B493" s="14" t="s">
        <v>6869</v>
      </c>
      <c r="C493" s="15" t="s">
        <v>10680</v>
      </c>
    </row>
    <row r="494">
      <c r="A494" s="15" t="s">
        <v>10682</v>
      </c>
      <c r="B494" s="14" t="s">
        <v>6872</v>
      </c>
      <c r="C494" s="15" t="s">
        <v>10683</v>
      </c>
    </row>
    <row r="495">
      <c r="A495" s="15" t="s">
        <v>10685</v>
      </c>
      <c r="B495" s="14" t="s">
        <v>6874</v>
      </c>
      <c r="C495" s="15" t="s">
        <v>10686</v>
      </c>
    </row>
    <row r="496">
      <c r="A496" s="15" t="s">
        <v>10687</v>
      </c>
      <c r="B496" s="14" t="s">
        <v>6876</v>
      </c>
      <c r="C496" s="15" t="s">
        <v>10688</v>
      </c>
    </row>
    <row r="497">
      <c r="A497" s="15" t="s">
        <v>10690</v>
      </c>
      <c r="B497" s="14" t="s">
        <v>6878</v>
      </c>
      <c r="C497" s="15" t="s">
        <v>10691</v>
      </c>
    </row>
    <row r="498">
      <c r="A498" s="15" t="s">
        <v>10693</v>
      </c>
      <c r="B498" s="14" t="s">
        <v>6880</v>
      </c>
      <c r="C498" s="15" t="s">
        <v>10694</v>
      </c>
    </row>
    <row r="499">
      <c r="A499" s="15" t="s">
        <v>10696</v>
      </c>
      <c r="B499" s="14" t="s">
        <v>6883</v>
      </c>
      <c r="C499" s="15" t="s">
        <v>10697</v>
      </c>
    </row>
    <row r="500">
      <c r="A500" s="15" t="s">
        <v>10699</v>
      </c>
      <c r="B500" s="14" t="s">
        <v>6885</v>
      </c>
      <c r="C500" s="15" t="s">
        <v>10700</v>
      </c>
    </row>
    <row r="501">
      <c r="A501" s="15" t="s">
        <v>10702</v>
      </c>
      <c r="B501" s="14" t="s">
        <v>6888</v>
      </c>
      <c r="C501" s="15" t="s">
        <v>10703</v>
      </c>
    </row>
    <row r="502">
      <c r="A502" s="15" t="s">
        <v>10705</v>
      </c>
      <c r="B502" s="14" t="s">
        <v>6890</v>
      </c>
      <c r="C502" s="15" t="s">
        <v>10706</v>
      </c>
    </row>
    <row r="503">
      <c r="A503" s="15" t="s">
        <v>10708</v>
      </c>
      <c r="B503" s="14" t="s">
        <v>6893</v>
      </c>
      <c r="C503" s="15" t="s">
        <v>10709</v>
      </c>
    </row>
    <row r="504">
      <c r="A504" s="15" t="s">
        <v>10711</v>
      </c>
      <c r="B504" s="14" t="s">
        <v>6896</v>
      </c>
      <c r="C504" s="15" t="s">
        <v>10712</v>
      </c>
    </row>
    <row r="505">
      <c r="A505" s="15" t="s">
        <v>10714</v>
      </c>
      <c r="B505" s="14" t="s">
        <v>6898</v>
      </c>
      <c r="C505" s="15" t="s">
        <v>10715</v>
      </c>
    </row>
    <row r="506">
      <c r="A506" s="15" t="s">
        <v>10717</v>
      </c>
      <c r="B506" s="14" t="s">
        <v>6900</v>
      </c>
      <c r="C506" s="15" t="s">
        <v>10718</v>
      </c>
    </row>
    <row r="507">
      <c r="A507" s="15" t="s">
        <v>10720</v>
      </c>
      <c r="B507" s="14" t="s">
        <v>6903</v>
      </c>
      <c r="C507" s="15" t="s">
        <v>10721</v>
      </c>
    </row>
    <row r="508">
      <c r="A508" s="15" t="s">
        <v>10723</v>
      </c>
      <c r="B508" s="14" t="s">
        <v>6905</v>
      </c>
      <c r="C508" s="15" t="s">
        <v>10724</v>
      </c>
    </row>
    <row r="509">
      <c r="A509" s="15" t="s">
        <v>10726</v>
      </c>
      <c r="B509" s="14" t="s">
        <v>6908</v>
      </c>
      <c r="C509" s="15" t="s">
        <v>10727</v>
      </c>
    </row>
    <row r="510">
      <c r="A510" s="15" t="s">
        <v>10729</v>
      </c>
      <c r="B510" s="14" t="s">
        <v>6911</v>
      </c>
      <c r="C510" s="15" t="s">
        <v>10730</v>
      </c>
    </row>
    <row r="511">
      <c r="A511" s="15" t="s">
        <v>10732</v>
      </c>
      <c r="B511" s="14" t="s">
        <v>6913</v>
      </c>
      <c r="C511" s="15" t="s">
        <v>10733</v>
      </c>
    </row>
    <row r="512">
      <c r="A512" s="15" t="s">
        <v>10735</v>
      </c>
      <c r="B512" s="14" t="s">
        <v>6915</v>
      </c>
      <c r="C512" s="15" t="s">
        <v>10736</v>
      </c>
    </row>
    <row r="513">
      <c r="A513" s="15" t="s">
        <v>10738</v>
      </c>
      <c r="B513" s="14" t="s">
        <v>6918</v>
      </c>
      <c r="C513" s="15" t="s">
        <v>10739</v>
      </c>
    </row>
    <row r="514">
      <c r="A514" s="15" t="s">
        <v>10741</v>
      </c>
      <c r="B514" s="14" t="s">
        <v>6921</v>
      </c>
      <c r="C514" s="15" t="s">
        <v>10742</v>
      </c>
    </row>
    <row r="515">
      <c r="A515" s="15" t="s">
        <v>10744</v>
      </c>
      <c r="B515" s="14" t="s">
        <v>6924</v>
      </c>
      <c r="C515" s="15" t="s">
        <v>10745</v>
      </c>
    </row>
    <row r="516">
      <c r="A516" s="15" t="s">
        <v>10747</v>
      </c>
      <c r="B516" s="14" t="s">
        <v>6927</v>
      </c>
      <c r="C516" s="15" t="s">
        <v>10748</v>
      </c>
    </row>
    <row r="517">
      <c r="A517" s="15" t="s">
        <v>10750</v>
      </c>
      <c r="B517" s="14" t="s">
        <v>6930</v>
      </c>
      <c r="C517" s="15" t="s">
        <v>10751</v>
      </c>
    </row>
    <row r="518">
      <c r="A518" s="15" t="s">
        <v>10753</v>
      </c>
      <c r="B518" s="14" t="s">
        <v>6933</v>
      </c>
      <c r="C518" s="15" t="s">
        <v>10754</v>
      </c>
    </row>
    <row r="519">
      <c r="A519" s="15" t="s">
        <v>10756</v>
      </c>
      <c r="B519" s="14" t="s">
        <v>6935</v>
      </c>
      <c r="C519" s="15" t="s">
        <v>10757</v>
      </c>
    </row>
    <row r="520">
      <c r="A520" s="15" t="s">
        <v>10759</v>
      </c>
      <c r="B520" s="14" t="s">
        <v>6938</v>
      </c>
      <c r="C520" s="15" t="s">
        <v>10760</v>
      </c>
    </row>
    <row r="521">
      <c r="A521" s="15" t="s">
        <v>10762</v>
      </c>
      <c r="B521" s="14" t="s">
        <v>6941</v>
      </c>
      <c r="C521" s="15" t="s">
        <v>10763</v>
      </c>
    </row>
    <row r="522">
      <c r="A522" s="15" t="s">
        <v>10765</v>
      </c>
      <c r="B522" s="14" t="s">
        <v>6944</v>
      </c>
      <c r="C522" s="15" t="s">
        <v>10766</v>
      </c>
    </row>
    <row r="523">
      <c r="A523" s="15" t="s">
        <v>10768</v>
      </c>
      <c r="B523" s="14" t="s">
        <v>6947</v>
      </c>
      <c r="C523" s="15" t="s">
        <v>10769</v>
      </c>
    </row>
    <row r="524">
      <c r="A524" s="15" t="s">
        <v>10771</v>
      </c>
      <c r="B524" s="14" t="s">
        <v>6950</v>
      </c>
      <c r="C524" s="15" t="s">
        <v>10772</v>
      </c>
    </row>
    <row r="525">
      <c r="A525" s="15" t="s">
        <v>10774</v>
      </c>
      <c r="B525" s="14" t="s">
        <v>6952</v>
      </c>
      <c r="C525" s="15" t="s">
        <v>10775</v>
      </c>
    </row>
    <row r="526">
      <c r="A526" s="15" t="s">
        <v>10776</v>
      </c>
      <c r="B526" s="14" t="s">
        <v>6955</v>
      </c>
      <c r="C526" s="15" t="s">
        <v>10777</v>
      </c>
    </row>
    <row r="527">
      <c r="A527" s="15" t="s">
        <v>10779</v>
      </c>
      <c r="B527" s="14" t="s">
        <v>6957</v>
      </c>
      <c r="C527" s="15" t="s">
        <v>10780</v>
      </c>
    </row>
    <row r="528">
      <c r="A528" s="15" t="s">
        <v>10783</v>
      </c>
      <c r="B528" s="14" t="s">
        <v>6959</v>
      </c>
      <c r="C528" s="15" t="s">
        <v>10784</v>
      </c>
    </row>
    <row r="529">
      <c r="A529" s="15" t="s">
        <v>10786</v>
      </c>
      <c r="B529" s="14" t="s">
        <v>6962</v>
      </c>
      <c r="C529" s="15" t="s">
        <v>10787</v>
      </c>
    </row>
    <row r="530">
      <c r="A530" s="15" t="s">
        <v>10789</v>
      </c>
      <c r="B530" s="14" t="s">
        <v>6965</v>
      </c>
      <c r="C530" s="15" t="s">
        <v>10790</v>
      </c>
    </row>
    <row r="531">
      <c r="A531" s="15" t="s">
        <v>10792</v>
      </c>
      <c r="B531" s="14" t="s">
        <v>6967</v>
      </c>
      <c r="C531" s="15" t="s">
        <v>10793</v>
      </c>
    </row>
    <row r="532">
      <c r="A532" s="15" t="s">
        <v>10794</v>
      </c>
      <c r="B532" s="14" t="s">
        <v>6970</v>
      </c>
      <c r="C532" s="15" t="s">
        <v>10795</v>
      </c>
    </row>
    <row r="533">
      <c r="A533" s="15" t="s">
        <v>10799</v>
      </c>
      <c r="B533" s="14" t="s">
        <v>6973</v>
      </c>
      <c r="C533" s="15" t="s">
        <v>10800</v>
      </c>
    </row>
    <row r="534">
      <c r="A534" s="15" t="s">
        <v>10802</v>
      </c>
      <c r="B534" s="14" t="s">
        <v>6976</v>
      </c>
      <c r="C534" s="15" t="s">
        <v>10803</v>
      </c>
    </row>
    <row r="535">
      <c r="A535" s="15" t="s">
        <v>10805</v>
      </c>
      <c r="B535" s="14" t="s">
        <v>6979</v>
      </c>
      <c r="C535" s="15" t="s">
        <v>10806</v>
      </c>
    </row>
    <row r="536">
      <c r="A536" s="15" t="s">
        <v>10808</v>
      </c>
      <c r="B536" s="14" t="s">
        <v>6982</v>
      </c>
      <c r="C536" s="15" t="s">
        <v>10809</v>
      </c>
    </row>
    <row r="537">
      <c r="A537" s="15" t="s">
        <v>10811</v>
      </c>
      <c r="B537" s="14" t="s">
        <v>6985</v>
      </c>
      <c r="C537" s="15" t="s">
        <v>10812</v>
      </c>
    </row>
    <row r="538">
      <c r="A538" s="15" t="s">
        <v>10814</v>
      </c>
      <c r="B538" s="14" t="s">
        <v>6987</v>
      </c>
      <c r="C538" s="15" t="s">
        <v>10815</v>
      </c>
    </row>
    <row r="539">
      <c r="A539" s="15" t="s">
        <v>10817</v>
      </c>
      <c r="B539" s="14" t="s">
        <v>6989</v>
      </c>
      <c r="C539" s="15" t="s">
        <v>10818</v>
      </c>
    </row>
    <row r="540">
      <c r="A540" s="15" t="s">
        <v>10820</v>
      </c>
      <c r="B540" s="14" t="s">
        <v>6991</v>
      </c>
      <c r="C540" s="15" t="s">
        <v>10821</v>
      </c>
    </row>
    <row r="541">
      <c r="A541" s="15" t="s">
        <v>10824</v>
      </c>
      <c r="B541" s="14" t="s">
        <v>6994</v>
      </c>
      <c r="C541" s="15" t="s">
        <v>10825</v>
      </c>
    </row>
    <row r="542">
      <c r="A542" s="15" t="s">
        <v>10827</v>
      </c>
      <c r="B542" s="14" t="s">
        <v>6997</v>
      </c>
      <c r="C542" s="15" t="s">
        <v>10828</v>
      </c>
    </row>
    <row r="543">
      <c r="A543" s="15" t="s">
        <v>10830</v>
      </c>
      <c r="B543" s="14" t="s">
        <v>7000</v>
      </c>
      <c r="C543" s="15" t="s">
        <v>10831</v>
      </c>
    </row>
    <row r="544">
      <c r="A544" s="15" t="s">
        <v>10833</v>
      </c>
      <c r="B544" s="14" t="s">
        <v>7003</v>
      </c>
      <c r="C544" s="15" t="s">
        <v>10834</v>
      </c>
    </row>
    <row r="545">
      <c r="A545" s="15" t="s">
        <v>10836</v>
      </c>
      <c r="B545" s="14" t="s">
        <v>7006</v>
      </c>
      <c r="C545" s="15" t="s">
        <v>10837</v>
      </c>
    </row>
    <row r="546">
      <c r="A546" s="15" t="s">
        <v>10839</v>
      </c>
      <c r="B546" s="14" t="s">
        <v>7008</v>
      </c>
      <c r="C546" s="15" t="s">
        <v>10840</v>
      </c>
    </row>
    <row r="547">
      <c r="A547" s="15" t="s">
        <v>10842</v>
      </c>
      <c r="B547" s="14" t="s">
        <v>7011</v>
      </c>
      <c r="C547" s="15" t="s">
        <v>10843</v>
      </c>
    </row>
    <row r="548">
      <c r="A548" s="15" t="s">
        <v>10845</v>
      </c>
      <c r="B548" s="14" t="s">
        <v>7014</v>
      </c>
      <c r="C548" s="15" t="s">
        <v>10846</v>
      </c>
    </row>
    <row r="549">
      <c r="A549" s="15" t="s">
        <v>10848</v>
      </c>
      <c r="B549" s="14" t="s">
        <v>7017</v>
      </c>
      <c r="C549" s="15" t="s">
        <v>10849</v>
      </c>
    </row>
    <row r="550">
      <c r="A550" s="15" t="s">
        <v>10851</v>
      </c>
      <c r="B550" s="14" t="s">
        <v>7020</v>
      </c>
      <c r="C550" s="15" t="s">
        <v>10852</v>
      </c>
    </row>
    <row r="551">
      <c r="A551" s="15" t="s">
        <v>10854</v>
      </c>
      <c r="B551" s="14" t="s">
        <v>7023</v>
      </c>
      <c r="C551" s="15" t="s">
        <v>10855</v>
      </c>
    </row>
    <row r="552">
      <c r="A552" s="15" t="s">
        <v>10857</v>
      </c>
      <c r="B552" s="14" t="s">
        <v>7026</v>
      </c>
      <c r="C552" s="15" t="s">
        <v>10858</v>
      </c>
    </row>
    <row r="553">
      <c r="A553" s="15" t="s">
        <v>10860</v>
      </c>
      <c r="B553" s="14" t="s">
        <v>7029</v>
      </c>
      <c r="C553" s="15" t="s">
        <v>10861</v>
      </c>
    </row>
    <row r="554">
      <c r="A554" s="15" t="s">
        <v>10862</v>
      </c>
      <c r="B554" s="14" t="s">
        <v>7032</v>
      </c>
      <c r="C554" s="15" t="s">
        <v>10863</v>
      </c>
    </row>
    <row r="555">
      <c r="A555" s="15" t="s">
        <v>10865</v>
      </c>
      <c r="B555" s="14" t="s">
        <v>7035</v>
      </c>
      <c r="C555" s="15" t="s">
        <v>10866</v>
      </c>
    </row>
    <row r="556">
      <c r="A556" s="15" t="s">
        <v>10868</v>
      </c>
      <c r="B556" s="14" t="s">
        <v>7038</v>
      </c>
      <c r="C556" s="15" t="s">
        <v>10869</v>
      </c>
    </row>
    <row r="557">
      <c r="A557" s="15" t="s">
        <v>10871</v>
      </c>
      <c r="B557" s="14" t="s">
        <v>7040</v>
      </c>
      <c r="C557" s="15" t="s">
        <v>10872</v>
      </c>
    </row>
    <row r="558">
      <c r="A558" s="15" t="s">
        <v>10874</v>
      </c>
      <c r="B558" s="14" t="s">
        <v>7043</v>
      </c>
      <c r="C558" s="15" t="s">
        <v>10875</v>
      </c>
    </row>
    <row r="559">
      <c r="A559" s="15" t="s">
        <v>10877</v>
      </c>
      <c r="B559" s="14" t="s">
        <v>7045</v>
      </c>
      <c r="C559" s="15" t="s">
        <v>10878</v>
      </c>
    </row>
    <row r="560">
      <c r="A560" s="15" t="s">
        <v>10880</v>
      </c>
      <c r="B560" s="14" t="s">
        <v>7048</v>
      </c>
      <c r="C560" s="15" t="s">
        <v>10881</v>
      </c>
    </row>
    <row r="561">
      <c r="A561" s="15" t="s">
        <v>10883</v>
      </c>
      <c r="B561" s="14" t="s">
        <v>7051</v>
      </c>
      <c r="C561" s="15" t="s">
        <v>10884</v>
      </c>
    </row>
    <row r="562">
      <c r="A562" s="15" t="s">
        <v>10886</v>
      </c>
      <c r="B562" s="14" t="s">
        <v>7054</v>
      </c>
      <c r="C562" s="15" t="s">
        <v>10887</v>
      </c>
    </row>
    <row r="563">
      <c r="A563" s="15" t="s">
        <v>10889</v>
      </c>
      <c r="B563" s="14" t="s">
        <v>7056</v>
      </c>
      <c r="C563" s="15" t="s">
        <v>10890</v>
      </c>
    </row>
    <row r="564">
      <c r="A564" s="15" t="s">
        <v>10892</v>
      </c>
      <c r="B564" s="14" t="s">
        <v>7059</v>
      </c>
      <c r="C564" s="15" t="s">
        <v>10893</v>
      </c>
    </row>
    <row r="565">
      <c r="A565" s="15" t="s">
        <v>10894</v>
      </c>
      <c r="B565" s="14" t="s">
        <v>7062</v>
      </c>
      <c r="C565" s="15" t="s">
        <v>10895</v>
      </c>
    </row>
    <row r="566">
      <c r="A566" s="15" t="s">
        <v>10897</v>
      </c>
      <c r="B566" s="14" t="s">
        <v>7064</v>
      </c>
      <c r="C566" s="15" t="s">
        <v>10898</v>
      </c>
    </row>
    <row r="567">
      <c r="A567" s="15" t="s">
        <v>10900</v>
      </c>
      <c r="B567" s="14" t="s">
        <v>7067</v>
      </c>
      <c r="C567" s="15" t="s">
        <v>10901</v>
      </c>
    </row>
    <row r="568">
      <c r="A568" s="15" t="s">
        <v>10903</v>
      </c>
      <c r="B568" s="14" t="s">
        <v>7069</v>
      </c>
      <c r="C568" s="15" t="s">
        <v>10904</v>
      </c>
    </row>
    <row r="569">
      <c r="A569" s="15" t="s">
        <v>10906</v>
      </c>
      <c r="B569" s="14" t="s">
        <v>7071</v>
      </c>
      <c r="C569" s="15" t="s">
        <v>10907</v>
      </c>
    </row>
    <row r="570">
      <c r="A570" s="15" t="s">
        <v>10908</v>
      </c>
      <c r="B570" s="14" t="s">
        <v>7073</v>
      </c>
      <c r="C570" s="15" t="s">
        <v>10909</v>
      </c>
    </row>
    <row r="571">
      <c r="A571" s="15" t="s">
        <v>10911</v>
      </c>
      <c r="B571" s="14" t="s">
        <v>7075</v>
      </c>
      <c r="C571" s="15" t="s">
        <v>10912</v>
      </c>
    </row>
    <row r="572">
      <c r="A572" s="15" t="s">
        <v>10914</v>
      </c>
      <c r="B572" s="14" t="s">
        <v>7078</v>
      </c>
      <c r="C572" s="15" t="s">
        <v>10915</v>
      </c>
    </row>
    <row r="573">
      <c r="A573" s="15" t="s">
        <v>10917</v>
      </c>
      <c r="B573" s="14" t="s">
        <v>7080</v>
      </c>
      <c r="C573" s="15" t="s">
        <v>10918</v>
      </c>
    </row>
    <row r="574">
      <c r="A574" s="15" t="s">
        <v>10920</v>
      </c>
      <c r="B574" s="14" t="s">
        <v>7083</v>
      </c>
      <c r="C574" s="15" t="s">
        <v>10921</v>
      </c>
    </row>
    <row r="575">
      <c r="A575" s="15" t="s">
        <v>10924</v>
      </c>
      <c r="B575" s="14" t="s">
        <v>7086</v>
      </c>
      <c r="C575" s="15" t="s">
        <v>10925</v>
      </c>
    </row>
    <row r="576">
      <c r="A576" s="15" t="s">
        <v>10926</v>
      </c>
      <c r="B576" s="14" t="s">
        <v>7089</v>
      </c>
      <c r="C576" s="15" t="s">
        <v>10927</v>
      </c>
    </row>
    <row r="577">
      <c r="A577" s="15" t="s">
        <v>10929</v>
      </c>
      <c r="B577" s="14" t="s">
        <v>7092</v>
      </c>
      <c r="C577" s="15" t="s">
        <v>10930</v>
      </c>
    </row>
    <row r="578">
      <c r="A578" s="15" t="s">
        <v>10934</v>
      </c>
      <c r="B578" s="14" t="s">
        <v>7098</v>
      </c>
      <c r="C578" s="15" t="s">
        <v>10935</v>
      </c>
    </row>
    <row r="579">
      <c r="A579" s="15" t="s">
        <v>10938</v>
      </c>
      <c r="B579" s="14" t="s">
        <v>7102</v>
      </c>
      <c r="C579" s="15" t="s">
        <v>10939</v>
      </c>
    </row>
    <row r="580">
      <c r="A580" s="15" t="s">
        <v>10940</v>
      </c>
      <c r="B580" s="14" t="s">
        <v>7105</v>
      </c>
      <c r="C580" s="15" t="s">
        <v>10941</v>
      </c>
    </row>
    <row r="581">
      <c r="A581" s="15" t="s">
        <v>10943</v>
      </c>
      <c r="B581" s="14" t="s">
        <v>7108</v>
      </c>
      <c r="C581" s="15" t="s">
        <v>10944</v>
      </c>
    </row>
    <row r="582">
      <c r="A582" s="15" t="s">
        <v>10946</v>
      </c>
      <c r="B582" s="14" t="s">
        <v>7110</v>
      </c>
      <c r="C582" s="15" t="s">
        <v>10947</v>
      </c>
    </row>
    <row r="583">
      <c r="A583" s="15" t="s">
        <v>10949</v>
      </c>
      <c r="B583" s="14" t="s">
        <v>7113</v>
      </c>
      <c r="C583" s="15" t="s">
        <v>10950</v>
      </c>
    </row>
    <row r="584">
      <c r="A584" s="15" t="s">
        <v>10951</v>
      </c>
      <c r="B584" s="14" t="s">
        <v>7116</v>
      </c>
      <c r="C584" s="15" t="s">
        <v>10952</v>
      </c>
    </row>
    <row r="585">
      <c r="A585" s="15" t="s">
        <v>10954</v>
      </c>
      <c r="B585" s="14" t="s">
        <v>7119</v>
      </c>
      <c r="C585" s="15" t="s">
        <v>10955</v>
      </c>
    </row>
    <row r="586">
      <c r="A586" s="15" t="s">
        <v>10957</v>
      </c>
      <c r="B586" s="14" t="s">
        <v>7121</v>
      </c>
      <c r="C586" s="15" t="s">
        <v>10958</v>
      </c>
    </row>
    <row r="587">
      <c r="A587" s="15" t="s">
        <v>10960</v>
      </c>
      <c r="B587" s="14" t="s">
        <v>10961</v>
      </c>
      <c r="C587" s="15" t="s">
        <v>10962</v>
      </c>
    </row>
    <row r="588">
      <c r="A588" s="15" t="s">
        <v>10964</v>
      </c>
      <c r="B588" s="14" t="s">
        <v>7126</v>
      </c>
      <c r="C588" s="15" t="s">
        <v>10965</v>
      </c>
    </row>
    <row r="589">
      <c r="A589" s="15" t="s">
        <v>10967</v>
      </c>
      <c r="B589" s="14" t="s">
        <v>7129</v>
      </c>
      <c r="C589" s="15" t="s">
        <v>10968</v>
      </c>
    </row>
    <row r="590">
      <c r="A590" s="15" t="s">
        <v>10970</v>
      </c>
      <c r="B590" s="14" t="s">
        <v>7132</v>
      </c>
      <c r="C590" s="15" t="s">
        <v>10971</v>
      </c>
    </row>
    <row r="591">
      <c r="A591" s="15" t="s">
        <v>10973</v>
      </c>
      <c r="B591" s="14" t="s">
        <v>7135</v>
      </c>
      <c r="C591" s="15" t="s">
        <v>10974</v>
      </c>
    </row>
    <row r="592">
      <c r="A592" s="15" t="s">
        <v>10976</v>
      </c>
      <c r="B592" s="14" t="s">
        <v>7137</v>
      </c>
      <c r="C592" s="15" t="s">
        <v>10977</v>
      </c>
    </row>
    <row r="593">
      <c r="A593" s="15" t="s">
        <v>10979</v>
      </c>
      <c r="B593" s="14" t="s">
        <v>7140</v>
      </c>
      <c r="C593" s="15" t="s">
        <v>10980</v>
      </c>
    </row>
    <row r="594">
      <c r="A594" s="15" t="s">
        <v>10982</v>
      </c>
      <c r="B594" s="14" t="s">
        <v>7142</v>
      </c>
      <c r="C594" s="15" t="s">
        <v>10983</v>
      </c>
    </row>
    <row r="595">
      <c r="A595" s="15" t="s">
        <v>10985</v>
      </c>
      <c r="B595" s="14" t="s">
        <v>7145</v>
      </c>
      <c r="C595" s="15" t="s">
        <v>10986</v>
      </c>
    </row>
    <row r="596">
      <c r="A596" s="15" t="s">
        <v>10988</v>
      </c>
      <c r="B596" s="14" t="s">
        <v>7147</v>
      </c>
      <c r="C596" s="15" t="s">
        <v>10989</v>
      </c>
    </row>
    <row r="597">
      <c r="A597" s="15" t="s">
        <v>10991</v>
      </c>
      <c r="B597" s="14" t="s">
        <v>7149</v>
      </c>
      <c r="C597" s="15" t="s">
        <v>10992</v>
      </c>
    </row>
    <row r="598">
      <c r="A598" s="15" t="s">
        <v>10993</v>
      </c>
      <c r="B598" s="14" t="s">
        <v>7151</v>
      </c>
      <c r="C598" s="15" t="s">
        <v>10994</v>
      </c>
    </row>
    <row r="599">
      <c r="A599" s="15" t="s">
        <v>10996</v>
      </c>
      <c r="B599" s="14" t="s">
        <v>7154</v>
      </c>
      <c r="C599" s="15" t="s">
        <v>10997</v>
      </c>
    </row>
    <row r="600">
      <c r="A600" s="15" t="s">
        <v>10999</v>
      </c>
      <c r="B600" s="14" t="s">
        <v>7157</v>
      </c>
      <c r="C600" s="15" t="s">
        <v>11000</v>
      </c>
    </row>
    <row r="601">
      <c r="A601" s="15" t="s">
        <v>11001</v>
      </c>
      <c r="B601" s="14" t="s">
        <v>7159</v>
      </c>
      <c r="C601" s="15" t="s">
        <v>11002</v>
      </c>
    </row>
    <row r="602">
      <c r="A602" s="15" t="s">
        <v>11004</v>
      </c>
      <c r="B602" s="14" t="s">
        <v>7162</v>
      </c>
      <c r="C602" s="15" t="s">
        <v>11005</v>
      </c>
    </row>
    <row r="603">
      <c r="A603" s="15" t="s">
        <v>11007</v>
      </c>
      <c r="B603" s="14" t="s">
        <v>7164</v>
      </c>
      <c r="C603" s="15" t="s">
        <v>11008</v>
      </c>
    </row>
    <row r="604">
      <c r="A604" s="15" t="s">
        <v>11010</v>
      </c>
      <c r="B604" s="14" t="s">
        <v>7166</v>
      </c>
      <c r="C604" s="15" t="s">
        <v>11011</v>
      </c>
    </row>
    <row r="605">
      <c r="A605" s="15" t="s">
        <v>11014</v>
      </c>
      <c r="B605" s="14" t="s">
        <v>7168</v>
      </c>
      <c r="C605" s="15" t="s">
        <v>11015</v>
      </c>
    </row>
    <row r="606">
      <c r="A606" s="15" t="s">
        <v>11017</v>
      </c>
      <c r="B606" s="14" t="s">
        <v>7171</v>
      </c>
      <c r="C606" s="15" t="s">
        <v>11018</v>
      </c>
    </row>
    <row r="607">
      <c r="A607" s="15" t="s">
        <v>11019</v>
      </c>
      <c r="B607" s="14" t="s">
        <v>7173</v>
      </c>
      <c r="C607" s="15" t="s">
        <v>11020</v>
      </c>
    </row>
    <row r="608">
      <c r="A608" s="15" t="s">
        <v>11021</v>
      </c>
      <c r="B608" s="14" t="s">
        <v>7175</v>
      </c>
      <c r="C608" s="15" t="s">
        <v>11022</v>
      </c>
    </row>
    <row r="609">
      <c r="A609" s="15" t="s">
        <v>11023</v>
      </c>
      <c r="B609" s="14" t="s">
        <v>7178</v>
      </c>
      <c r="C609" s="15" t="s">
        <v>11024</v>
      </c>
    </row>
    <row r="610">
      <c r="A610" s="15" t="s">
        <v>11026</v>
      </c>
      <c r="B610" s="14" t="s">
        <v>7181</v>
      </c>
      <c r="C610" s="15" t="s">
        <v>11027</v>
      </c>
    </row>
    <row r="611">
      <c r="A611" s="15" t="s">
        <v>11029</v>
      </c>
      <c r="B611" s="14" t="s">
        <v>7183</v>
      </c>
      <c r="C611" s="15" t="s">
        <v>11030</v>
      </c>
    </row>
    <row r="612">
      <c r="A612" s="15" t="s">
        <v>11032</v>
      </c>
      <c r="B612" s="14" t="s">
        <v>7186</v>
      </c>
      <c r="C612" s="15" t="s">
        <v>11033</v>
      </c>
    </row>
    <row r="613">
      <c r="A613" s="15" t="s">
        <v>11034</v>
      </c>
      <c r="B613" s="14" t="s">
        <v>7188</v>
      </c>
      <c r="C613" s="15" t="s">
        <v>11035</v>
      </c>
    </row>
    <row r="614">
      <c r="A614" s="15" t="s">
        <v>11037</v>
      </c>
      <c r="B614" s="14" t="s">
        <v>7191</v>
      </c>
      <c r="C614" s="15" t="s">
        <v>11038</v>
      </c>
    </row>
    <row r="615">
      <c r="A615" s="15" t="s">
        <v>11040</v>
      </c>
      <c r="B615" s="14" t="s">
        <v>7194</v>
      </c>
      <c r="C615" s="15" t="s">
        <v>11041</v>
      </c>
    </row>
    <row r="616">
      <c r="A616" s="15" t="s">
        <v>11043</v>
      </c>
      <c r="B616" s="14" t="s">
        <v>7197</v>
      </c>
      <c r="C616" s="15" t="s">
        <v>11044</v>
      </c>
    </row>
    <row r="617">
      <c r="A617" s="15" t="s">
        <v>11046</v>
      </c>
      <c r="B617" s="14" t="s">
        <v>7199</v>
      </c>
      <c r="C617" s="15" t="s">
        <v>11047</v>
      </c>
    </row>
    <row r="618">
      <c r="A618" s="15" t="s">
        <v>11049</v>
      </c>
      <c r="B618" s="14" t="s">
        <v>7201</v>
      </c>
      <c r="C618" s="15" t="s">
        <v>11050</v>
      </c>
    </row>
    <row r="619">
      <c r="A619" s="15" t="s">
        <v>11052</v>
      </c>
      <c r="B619" s="14" t="s">
        <v>7204</v>
      </c>
      <c r="C619" s="15" t="s">
        <v>11053</v>
      </c>
    </row>
    <row r="620">
      <c r="A620" s="15" t="s">
        <v>11055</v>
      </c>
      <c r="B620" s="14" t="s">
        <v>7206</v>
      </c>
      <c r="C620" s="15" t="s">
        <v>11056</v>
      </c>
    </row>
    <row r="621">
      <c r="A621" s="15" t="s">
        <v>11058</v>
      </c>
      <c r="B621" s="14" t="s">
        <v>7209</v>
      </c>
      <c r="C621" s="15" t="s">
        <v>11059</v>
      </c>
    </row>
    <row r="622">
      <c r="A622" s="15" t="s">
        <v>11061</v>
      </c>
      <c r="B622" s="14" t="s">
        <v>7212</v>
      </c>
      <c r="C622" s="15" t="s">
        <v>11062</v>
      </c>
    </row>
    <row r="623">
      <c r="A623" s="15" t="s">
        <v>11064</v>
      </c>
      <c r="B623" s="14" t="s">
        <v>7214</v>
      </c>
      <c r="C623" s="15" t="s">
        <v>11065</v>
      </c>
    </row>
    <row r="624">
      <c r="A624" s="15" t="s">
        <v>11066</v>
      </c>
      <c r="B624" s="14" t="s">
        <v>7217</v>
      </c>
      <c r="C624" s="15" t="s">
        <v>11067</v>
      </c>
    </row>
    <row r="625">
      <c r="A625" s="15" t="s">
        <v>11069</v>
      </c>
      <c r="B625" s="14" t="s">
        <v>7219</v>
      </c>
      <c r="C625" s="15" t="s">
        <v>11070</v>
      </c>
    </row>
    <row r="626">
      <c r="A626" s="15" t="s">
        <v>11072</v>
      </c>
      <c r="B626" s="14" t="s">
        <v>7222</v>
      </c>
      <c r="C626" s="15" t="s">
        <v>11073</v>
      </c>
    </row>
    <row r="627">
      <c r="A627" s="15" t="s">
        <v>11075</v>
      </c>
      <c r="B627" s="14" t="s">
        <v>7225</v>
      </c>
      <c r="C627" s="15" t="s">
        <v>11076</v>
      </c>
    </row>
    <row r="628">
      <c r="A628" s="15" t="s">
        <v>11078</v>
      </c>
      <c r="B628" s="14" t="s">
        <v>7228</v>
      </c>
      <c r="C628" s="15" t="s">
        <v>11079</v>
      </c>
    </row>
    <row r="629">
      <c r="A629" s="15" t="s">
        <v>11081</v>
      </c>
      <c r="B629" s="14" t="s">
        <v>7230</v>
      </c>
      <c r="C629" s="15" t="s">
        <v>11082</v>
      </c>
    </row>
    <row r="630">
      <c r="A630" s="15" t="s">
        <v>11084</v>
      </c>
      <c r="B630" s="14" t="s">
        <v>7232</v>
      </c>
      <c r="C630" s="15" t="s">
        <v>11085</v>
      </c>
    </row>
    <row r="631">
      <c r="A631" s="15" t="s">
        <v>11087</v>
      </c>
      <c r="B631" s="14" t="s">
        <v>7235</v>
      </c>
      <c r="C631" s="15" t="s">
        <v>11088</v>
      </c>
    </row>
    <row r="632">
      <c r="A632" s="15" t="s">
        <v>11090</v>
      </c>
      <c r="B632" s="14" t="s">
        <v>7238</v>
      </c>
      <c r="C632" s="15" t="s">
        <v>11091</v>
      </c>
    </row>
    <row r="633">
      <c r="A633" s="15" t="s">
        <v>11093</v>
      </c>
      <c r="B633" s="14" t="s">
        <v>7241</v>
      </c>
      <c r="C633" s="15" t="s">
        <v>11094</v>
      </c>
    </row>
    <row r="634">
      <c r="A634" s="15" t="s">
        <v>11096</v>
      </c>
      <c r="B634" s="14" t="s">
        <v>7244</v>
      </c>
      <c r="C634" s="15" t="s">
        <v>11097</v>
      </c>
    </row>
    <row r="635">
      <c r="A635" s="15" t="s">
        <v>11099</v>
      </c>
      <c r="B635" s="14" t="s">
        <v>7247</v>
      </c>
      <c r="C635" s="15" t="s">
        <v>11100</v>
      </c>
    </row>
    <row r="636">
      <c r="A636" s="15" t="s">
        <v>11102</v>
      </c>
      <c r="B636" s="14" t="s">
        <v>7249</v>
      </c>
      <c r="C636" s="15" t="s">
        <v>11103</v>
      </c>
    </row>
    <row r="637">
      <c r="A637" s="15" t="s">
        <v>11105</v>
      </c>
      <c r="B637" s="14" t="s">
        <v>7252</v>
      </c>
      <c r="C637" s="15" t="s">
        <v>11106</v>
      </c>
    </row>
    <row r="638">
      <c r="A638" s="15" t="s">
        <v>11108</v>
      </c>
      <c r="B638" s="14" t="s">
        <v>7254</v>
      </c>
      <c r="C638" s="15" t="s">
        <v>11109</v>
      </c>
    </row>
    <row r="639">
      <c r="A639" s="15" t="s">
        <v>11111</v>
      </c>
      <c r="B639" s="14" t="s">
        <v>7257</v>
      </c>
      <c r="C639" s="15" t="s">
        <v>11112</v>
      </c>
    </row>
    <row r="640">
      <c r="A640" s="15" t="s">
        <v>11114</v>
      </c>
      <c r="B640" s="14" t="s">
        <v>7259</v>
      </c>
      <c r="C640" s="15" t="s">
        <v>11115</v>
      </c>
    </row>
    <row r="641">
      <c r="A641" s="15" t="s">
        <v>11117</v>
      </c>
      <c r="B641" s="14" t="s">
        <v>7262</v>
      </c>
      <c r="C641" s="15" t="s">
        <v>11118</v>
      </c>
    </row>
    <row r="642">
      <c r="A642" s="15" t="s">
        <v>11120</v>
      </c>
      <c r="B642" s="14" t="s">
        <v>7264</v>
      </c>
      <c r="C642" s="15" t="s">
        <v>11121</v>
      </c>
    </row>
    <row r="643">
      <c r="A643" s="15" t="s">
        <v>11123</v>
      </c>
      <c r="B643" s="14" t="s">
        <v>7267</v>
      </c>
      <c r="C643" s="15" t="s">
        <v>11124</v>
      </c>
    </row>
    <row r="644">
      <c r="A644" s="15" t="s">
        <v>11126</v>
      </c>
      <c r="B644" s="14" t="s">
        <v>7270</v>
      </c>
      <c r="C644" s="15" t="s">
        <v>11127</v>
      </c>
    </row>
    <row r="645">
      <c r="A645" s="15" t="s">
        <v>11129</v>
      </c>
      <c r="B645" s="14" t="s">
        <v>7273</v>
      </c>
      <c r="C645" s="15" t="s">
        <v>11130</v>
      </c>
    </row>
    <row r="646">
      <c r="A646" s="15" t="s">
        <v>11132</v>
      </c>
      <c r="B646" s="14" t="s">
        <v>7275</v>
      </c>
      <c r="C646" s="15" t="s">
        <v>11133</v>
      </c>
    </row>
    <row r="647">
      <c r="A647" s="15" t="s">
        <v>11135</v>
      </c>
      <c r="B647" s="14" t="s">
        <v>7277</v>
      </c>
      <c r="C647" s="15" t="s">
        <v>11136</v>
      </c>
    </row>
    <row r="648">
      <c r="A648" s="15" t="s">
        <v>11138</v>
      </c>
      <c r="B648" s="14" t="s">
        <v>7280</v>
      </c>
      <c r="C648" s="15" t="s">
        <v>11139</v>
      </c>
    </row>
    <row r="649">
      <c r="A649" s="15" t="s">
        <v>11141</v>
      </c>
      <c r="B649" s="14" t="s">
        <v>7282</v>
      </c>
      <c r="C649" s="15" t="s">
        <v>11142</v>
      </c>
    </row>
    <row r="650">
      <c r="A650" s="15" t="s">
        <v>11144</v>
      </c>
      <c r="B650" s="14" t="s">
        <v>7285</v>
      </c>
      <c r="C650" s="15" t="s">
        <v>11145</v>
      </c>
    </row>
    <row r="651">
      <c r="A651" s="15" t="s">
        <v>11147</v>
      </c>
      <c r="B651" s="14" t="s">
        <v>7287</v>
      </c>
      <c r="C651" s="15" t="s">
        <v>11148</v>
      </c>
    </row>
    <row r="652">
      <c r="A652" s="15" t="s">
        <v>11150</v>
      </c>
      <c r="B652" s="14" t="s">
        <v>7290</v>
      </c>
      <c r="C652" s="15" t="s">
        <v>11151</v>
      </c>
    </row>
    <row r="653">
      <c r="A653" s="15" t="s">
        <v>11153</v>
      </c>
      <c r="B653" s="14" t="s">
        <v>7293</v>
      </c>
      <c r="C653" s="15" t="s">
        <v>11154</v>
      </c>
    </row>
    <row r="654">
      <c r="A654" s="15" t="s">
        <v>11156</v>
      </c>
      <c r="B654" s="14" t="s">
        <v>7295</v>
      </c>
      <c r="C654" s="15" t="s">
        <v>11157</v>
      </c>
    </row>
    <row r="655">
      <c r="A655" s="15" t="s">
        <v>11159</v>
      </c>
      <c r="B655" s="14" t="s">
        <v>7298</v>
      </c>
      <c r="C655" s="15" t="s">
        <v>11160</v>
      </c>
    </row>
    <row r="656">
      <c r="A656" s="15" t="s">
        <v>11162</v>
      </c>
      <c r="B656" s="14" t="s">
        <v>7301</v>
      </c>
      <c r="C656" s="15" t="s">
        <v>11163</v>
      </c>
    </row>
    <row r="657">
      <c r="A657" s="15" t="s">
        <v>11165</v>
      </c>
      <c r="B657" s="14" t="s">
        <v>7304</v>
      </c>
      <c r="C657" s="15" t="s">
        <v>11166</v>
      </c>
    </row>
    <row r="658">
      <c r="A658" s="15" t="s">
        <v>11168</v>
      </c>
      <c r="B658" s="14" t="s">
        <v>7307</v>
      </c>
      <c r="C658" s="15" t="s">
        <v>11169</v>
      </c>
    </row>
    <row r="659">
      <c r="A659" s="15" t="s">
        <v>11171</v>
      </c>
      <c r="B659" s="14" t="s">
        <v>7312</v>
      </c>
      <c r="C659" s="15" t="s">
        <v>11172</v>
      </c>
    </row>
    <row r="660">
      <c r="A660" s="15" t="s">
        <v>11174</v>
      </c>
      <c r="B660" s="14" t="s">
        <v>7314</v>
      </c>
      <c r="C660" s="15" t="s">
        <v>11175</v>
      </c>
    </row>
    <row r="661">
      <c r="A661" s="15" t="s">
        <v>11177</v>
      </c>
      <c r="B661" s="14" t="s">
        <v>7317</v>
      </c>
      <c r="C661" s="15" t="s">
        <v>11178</v>
      </c>
    </row>
    <row r="662">
      <c r="A662" s="15" t="s">
        <v>11180</v>
      </c>
      <c r="B662" s="14" t="s">
        <v>7323</v>
      </c>
      <c r="C662" s="15" t="s">
        <v>11181</v>
      </c>
    </row>
    <row r="663">
      <c r="A663" s="15" t="s">
        <v>11182</v>
      </c>
      <c r="B663" s="14" t="s">
        <v>7320</v>
      </c>
      <c r="C663" s="15" t="s">
        <v>11183</v>
      </c>
    </row>
    <row r="664">
      <c r="A664" s="15" t="s">
        <v>11185</v>
      </c>
      <c r="B664" s="14" t="s">
        <v>7323</v>
      </c>
      <c r="C664" s="15" t="s">
        <v>11186</v>
      </c>
    </row>
    <row r="665">
      <c r="A665" s="15" t="s">
        <v>11188</v>
      </c>
      <c r="B665" s="14" t="s">
        <v>7325</v>
      </c>
      <c r="C665" s="15" t="s">
        <v>11189</v>
      </c>
    </row>
    <row r="666">
      <c r="A666" s="15" t="s">
        <v>11191</v>
      </c>
      <c r="B666" s="14" t="s">
        <v>7328</v>
      </c>
      <c r="C666" s="15" t="s">
        <v>11192</v>
      </c>
    </row>
    <row r="667">
      <c r="A667" s="15" t="s">
        <v>11194</v>
      </c>
      <c r="B667" s="14" t="s">
        <v>7331</v>
      </c>
      <c r="C667" s="15" t="s">
        <v>11195</v>
      </c>
    </row>
    <row r="668">
      <c r="A668" s="15" t="s">
        <v>11197</v>
      </c>
      <c r="B668" s="14" t="s">
        <v>7334</v>
      </c>
      <c r="C668" s="15" t="s">
        <v>11198</v>
      </c>
    </row>
    <row r="669">
      <c r="A669" s="15" t="s">
        <v>11200</v>
      </c>
      <c r="B669" s="14" t="s">
        <v>7337</v>
      </c>
      <c r="C669" s="15" t="s">
        <v>11201</v>
      </c>
    </row>
    <row r="670">
      <c r="A670" s="15" t="s">
        <v>11203</v>
      </c>
      <c r="B670" s="14" t="s">
        <v>7339</v>
      </c>
      <c r="C670" s="15" t="s">
        <v>11204</v>
      </c>
    </row>
    <row r="671">
      <c r="A671" s="15" t="s">
        <v>11206</v>
      </c>
      <c r="B671" s="14" t="s">
        <v>7342</v>
      </c>
      <c r="C671" s="15" t="s">
        <v>11207</v>
      </c>
    </row>
    <row r="672">
      <c r="A672" s="15" t="s">
        <v>11209</v>
      </c>
      <c r="B672" s="14" t="s">
        <v>7344</v>
      </c>
      <c r="C672" s="15" t="s">
        <v>11210</v>
      </c>
    </row>
    <row r="673">
      <c r="A673" s="15" t="s">
        <v>11212</v>
      </c>
      <c r="B673" s="14" t="s">
        <v>7347</v>
      </c>
      <c r="C673" s="15" t="s">
        <v>11213</v>
      </c>
    </row>
    <row r="674">
      <c r="A674" s="15" t="s">
        <v>11215</v>
      </c>
      <c r="B674" s="14" t="s">
        <v>7350</v>
      </c>
      <c r="C674" s="15" t="s">
        <v>11216</v>
      </c>
    </row>
    <row r="675">
      <c r="A675" s="15" t="s">
        <v>11218</v>
      </c>
      <c r="B675" s="14" t="s">
        <v>7352</v>
      </c>
      <c r="C675" s="15" t="s">
        <v>11219</v>
      </c>
    </row>
    <row r="676">
      <c r="A676" s="15" t="s">
        <v>11221</v>
      </c>
      <c r="B676" s="14" t="s">
        <v>7355</v>
      </c>
      <c r="C676" s="15" t="s">
        <v>11222</v>
      </c>
    </row>
    <row r="677">
      <c r="A677" s="15" t="s">
        <v>11224</v>
      </c>
      <c r="B677" s="14" t="s">
        <v>7358</v>
      </c>
      <c r="C677" s="15" t="s">
        <v>11225</v>
      </c>
    </row>
    <row r="678">
      <c r="A678" s="15" t="s">
        <v>11227</v>
      </c>
      <c r="B678" s="14" t="s">
        <v>7361</v>
      </c>
      <c r="C678" s="15" t="s">
        <v>11228</v>
      </c>
    </row>
    <row r="679">
      <c r="A679" s="15" t="s">
        <v>11230</v>
      </c>
      <c r="B679" s="14" t="s">
        <v>7363</v>
      </c>
      <c r="C679" s="15" t="s">
        <v>11231</v>
      </c>
    </row>
    <row r="680">
      <c r="A680" s="15" t="s">
        <v>11233</v>
      </c>
      <c r="B680" s="14" t="s">
        <v>7366</v>
      </c>
      <c r="C680" s="15" t="s">
        <v>11234</v>
      </c>
    </row>
    <row r="681">
      <c r="A681" s="15" t="s">
        <v>11236</v>
      </c>
      <c r="B681" s="14" t="s">
        <v>7368</v>
      </c>
      <c r="C681" s="15" t="s">
        <v>11237</v>
      </c>
    </row>
    <row r="682">
      <c r="A682" s="15" t="s">
        <v>11239</v>
      </c>
      <c r="B682" s="14" t="s">
        <v>7371</v>
      </c>
      <c r="C682" s="15" t="s">
        <v>11240</v>
      </c>
    </row>
    <row r="683">
      <c r="A683" s="15" t="s">
        <v>11242</v>
      </c>
      <c r="B683" s="14" t="s">
        <v>7374</v>
      </c>
      <c r="C683" s="15" t="s">
        <v>11243</v>
      </c>
    </row>
    <row r="684">
      <c r="A684" s="15" t="s">
        <v>11245</v>
      </c>
      <c r="B684" s="14" t="s">
        <v>7376</v>
      </c>
      <c r="C684" s="15" t="s">
        <v>11246</v>
      </c>
    </row>
    <row r="685">
      <c r="A685" s="15" t="s">
        <v>11248</v>
      </c>
      <c r="B685" s="14" t="s">
        <v>7379</v>
      </c>
      <c r="C685" s="15" t="s">
        <v>11249</v>
      </c>
    </row>
    <row r="686">
      <c r="A686" s="15" t="s">
        <v>11251</v>
      </c>
      <c r="B686" s="14" t="s">
        <v>7382</v>
      </c>
      <c r="C686" s="15" t="s">
        <v>11252</v>
      </c>
    </row>
    <row r="687">
      <c r="A687" s="15" t="s">
        <v>11254</v>
      </c>
      <c r="B687" s="14" t="s">
        <v>7385</v>
      </c>
      <c r="C687" s="15" t="s">
        <v>11255</v>
      </c>
    </row>
    <row r="688">
      <c r="A688" s="15" t="s">
        <v>11257</v>
      </c>
      <c r="B688" s="14" t="s">
        <v>7388</v>
      </c>
      <c r="C688" s="15" t="s">
        <v>11258</v>
      </c>
    </row>
    <row r="689">
      <c r="A689" s="15" t="s">
        <v>11260</v>
      </c>
      <c r="B689" s="14" t="s">
        <v>7391</v>
      </c>
      <c r="C689" s="15" t="s">
        <v>11261</v>
      </c>
    </row>
    <row r="690">
      <c r="A690" s="15" t="s">
        <v>11262</v>
      </c>
      <c r="B690" s="14" t="s">
        <v>7393</v>
      </c>
      <c r="C690" s="15" t="s">
        <v>11263</v>
      </c>
    </row>
    <row r="691">
      <c r="A691" s="15" t="s">
        <v>11265</v>
      </c>
      <c r="B691" s="14" t="s">
        <v>7396</v>
      </c>
      <c r="C691" s="15" t="s">
        <v>11266</v>
      </c>
    </row>
    <row r="692">
      <c r="A692" s="15" t="s">
        <v>11268</v>
      </c>
      <c r="B692" s="14" t="s">
        <v>7398</v>
      </c>
      <c r="C692" s="15" t="s">
        <v>11269</v>
      </c>
    </row>
    <row r="693">
      <c r="A693" s="15" t="s">
        <v>11270</v>
      </c>
      <c r="B693" s="14" t="s">
        <v>7401</v>
      </c>
      <c r="C693" s="15" t="s">
        <v>11271</v>
      </c>
    </row>
    <row r="694">
      <c r="A694" s="15" t="s">
        <v>11273</v>
      </c>
      <c r="B694" s="14" t="s">
        <v>7403</v>
      </c>
      <c r="C694" s="15" t="s">
        <v>11274</v>
      </c>
    </row>
    <row r="695">
      <c r="A695" s="15" t="s">
        <v>11276</v>
      </c>
      <c r="B695" s="14" t="s">
        <v>7406</v>
      </c>
      <c r="C695" s="15" t="s">
        <v>11277</v>
      </c>
    </row>
    <row r="696">
      <c r="A696" s="15" t="s">
        <v>11278</v>
      </c>
      <c r="B696" s="14" t="s">
        <v>7408</v>
      </c>
      <c r="C696" s="15" t="s">
        <v>11279</v>
      </c>
    </row>
    <row r="697">
      <c r="A697" s="15" t="s">
        <v>11281</v>
      </c>
      <c r="B697" s="14" t="s">
        <v>7410</v>
      </c>
      <c r="C697" s="15" t="s">
        <v>11282</v>
      </c>
    </row>
    <row r="698">
      <c r="A698" s="15" t="s">
        <v>11284</v>
      </c>
      <c r="B698" s="14" t="s">
        <v>7412</v>
      </c>
      <c r="C698" s="15" t="s">
        <v>11285</v>
      </c>
    </row>
    <row r="699">
      <c r="A699" s="15" t="s">
        <v>11286</v>
      </c>
      <c r="B699" s="14" t="s">
        <v>7415</v>
      </c>
      <c r="C699" s="15" t="s">
        <v>11287</v>
      </c>
    </row>
    <row r="700">
      <c r="A700" s="15" t="s">
        <v>11289</v>
      </c>
      <c r="B700" s="14" t="s">
        <v>7417</v>
      </c>
      <c r="C700" s="15" t="s">
        <v>11290</v>
      </c>
    </row>
    <row r="701">
      <c r="A701" s="15" t="s">
        <v>11292</v>
      </c>
      <c r="B701" s="14" t="s">
        <v>7420</v>
      </c>
      <c r="C701" s="15" t="s">
        <v>11293</v>
      </c>
    </row>
    <row r="702">
      <c r="A702" s="15" t="s">
        <v>11295</v>
      </c>
      <c r="B702" s="14" t="s">
        <v>7423</v>
      </c>
      <c r="C702" s="15" t="s">
        <v>11296</v>
      </c>
    </row>
    <row r="703">
      <c r="A703" s="15" t="s">
        <v>11297</v>
      </c>
      <c r="B703" s="14" t="s">
        <v>7426</v>
      </c>
      <c r="C703" s="15" t="s">
        <v>11298</v>
      </c>
    </row>
    <row r="704">
      <c r="A704" s="15" t="s">
        <v>11300</v>
      </c>
      <c r="B704" s="14" t="s">
        <v>7428</v>
      </c>
      <c r="C704" s="15" t="s">
        <v>11301</v>
      </c>
    </row>
    <row r="705">
      <c r="A705" s="15" t="s">
        <v>11303</v>
      </c>
      <c r="B705" s="14" t="s">
        <v>7431</v>
      </c>
      <c r="C705" s="15" t="s">
        <v>11304</v>
      </c>
    </row>
    <row r="706">
      <c r="A706" s="15" t="s">
        <v>11306</v>
      </c>
      <c r="B706" s="14" t="s">
        <v>7434</v>
      </c>
      <c r="C706" s="15" t="s">
        <v>11307</v>
      </c>
    </row>
    <row r="707">
      <c r="A707" s="15" t="s">
        <v>11309</v>
      </c>
      <c r="B707" s="14" t="s">
        <v>7436</v>
      </c>
      <c r="C707" s="15" t="s">
        <v>11310</v>
      </c>
    </row>
    <row r="708">
      <c r="A708" s="15" t="s">
        <v>11312</v>
      </c>
      <c r="B708" s="14" t="s">
        <v>7439</v>
      </c>
      <c r="C708" s="15" t="s">
        <v>11313</v>
      </c>
    </row>
    <row r="709">
      <c r="A709" s="15" t="s">
        <v>11315</v>
      </c>
      <c r="B709" s="14" t="s">
        <v>7441</v>
      </c>
      <c r="C709" s="15" t="s">
        <v>11316</v>
      </c>
    </row>
    <row r="710">
      <c r="A710" s="15" t="s">
        <v>11318</v>
      </c>
      <c r="B710" s="14" t="s">
        <v>7444</v>
      </c>
      <c r="C710" s="15" t="s">
        <v>11319</v>
      </c>
    </row>
    <row r="711">
      <c r="A711" s="15" t="s">
        <v>11320</v>
      </c>
      <c r="B711" s="14" t="s">
        <v>7447</v>
      </c>
      <c r="C711" s="15" t="s">
        <v>11321</v>
      </c>
    </row>
    <row r="712">
      <c r="A712" s="15" t="s">
        <v>11323</v>
      </c>
      <c r="B712" s="14" t="s">
        <v>7450</v>
      </c>
      <c r="C712" s="15" t="s">
        <v>11324</v>
      </c>
    </row>
    <row r="713">
      <c r="A713" s="15" t="s">
        <v>11326</v>
      </c>
      <c r="B713" s="14" t="s">
        <v>7452</v>
      </c>
      <c r="C713" s="15" t="s">
        <v>11327</v>
      </c>
    </row>
    <row r="714">
      <c r="A714" s="15" t="s">
        <v>11328</v>
      </c>
      <c r="B714" s="14" t="s">
        <v>7455</v>
      </c>
      <c r="C714" s="15" t="s">
        <v>11329</v>
      </c>
    </row>
    <row r="715">
      <c r="A715" s="15" t="s">
        <v>11331</v>
      </c>
      <c r="B715" s="14" t="s">
        <v>7457</v>
      </c>
      <c r="C715" s="15" t="s">
        <v>11332</v>
      </c>
    </row>
    <row r="716">
      <c r="A716" s="15" t="s">
        <v>11334</v>
      </c>
      <c r="B716" s="14" t="s">
        <v>7459</v>
      </c>
      <c r="C716" s="15" t="s">
        <v>11335</v>
      </c>
    </row>
    <row r="717">
      <c r="A717" s="15" t="s">
        <v>11337</v>
      </c>
      <c r="B717" s="14" t="s">
        <v>7462</v>
      </c>
      <c r="C717" s="15" t="s">
        <v>11338</v>
      </c>
    </row>
    <row r="718">
      <c r="A718" s="15" t="s">
        <v>11340</v>
      </c>
      <c r="B718" s="14" t="s">
        <v>7465</v>
      </c>
      <c r="C718" s="15" t="s">
        <v>11341</v>
      </c>
    </row>
    <row r="719">
      <c r="A719" s="15" t="s">
        <v>11343</v>
      </c>
      <c r="B719" s="14" t="s">
        <v>7468</v>
      </c>
      <c r="C719" s="15" t="s">
        <v>11344</v>
      </c>
    </row>
    <row r="720">
      <c r="A720" s="15" t="s">
        <v>11346</v>
      </c>
      <c r="B720" s="14" t="s">
        <v>7471</v>
      </c>
      <c r="C720" s="15" t="s">
        <v>11347</v>
      </c>
    </row>
    <row r="721">
      <c r="A721" s="15" t="s">
        <v>11349</v>
      </c>
      <c r="B721" s="14" t="s">
        <v>7473</v>
      </c>
      <c r="C721" s="15" t="s">
        <v>11350</v>
      </c>
    </row>
    <row r="722">
      <c r="A722" s="15" t="s">
        <v>11352</v>
      </c>
      <c r="B722" s="14" t="s">
        <v>7476</v>
      </c>
      <c r="C722" s="15" t="s">
        <v>11353</v>
      </c>
    </row>
    <row r="723">
      <c r="A723" s="15" t="s">
        <v>11355</v>
      </c>
      <c r="B723" s="14" t="s">
        <v>7478</v>
      </c>
      <c r="C723" s="15" t="s">
        <v>11356</v>
      </c>
    </row>
    <row r="724">
      <c r="A724" s="15" t="s">
        <v>11358</v>
      </c>
      <c r="B724" s="14" t="s">
        <v>7481</v>
      </c>
      <c r="C724" s="15" t="s">
        <v>11359</v>
      </c>
    </row>
    <row r="725">
      <c r="A725" s="15" t="s">
        <v>11361</v>
      </c>
      <c r="B725" s="14" t="s">
        <v>7483</v>
      </c>
      <c r="C725" s="15" t="s">
        <v>11362</v>
      </c>
    </row>
    <row r="726">
      <c r="A726" s="15" t="s">
        <v>11364</v>
      </c>
      <c r="B726" s="14" t="s">
        <v>7492</v>
      </c>
      <c r="C726" s="15" t="s">
        <v>11365</v>
      </c>
    </row>
    <row r="727">
      <c r="A727" s="15" t="s">
        <v>11368</v>
      </c>
      <c r="B727" s="14" t="s">
        <v>7486</v>
      </c>
      <c r="C727" s="15" t="s">
        <v>11369</v>
      </c>
    </row>
    <row r="728">
      <c r="A728" s="15" t="s">
        <v>11371</v>
      </c>
      <c r="B728" s="14" t="s">
        <v>7489</v>
      </c>
      <c r="C728" s="15" t="s">
        <v>11372</v>
      </c>
    </row>
    <row r="729">
      <c r="A729" s="15" t="s">
        <v>11374</v>
      </c>
      <c r="B729" s="14" t="s">
        <v>7492</v>
      </c>
      <c r="C729" s="15" t="s">
        <v>11375</v>
      </c>
    </row>
    <row r="730">
      <c r="A730" s="15" t="s">
        <v>11377</v>
      </c>
      <c r="B730" s="14" t="s">
        <v>7495</v>
      </c>
      <c r="C730" s="15" t="s">
        <v>11378</v>
      </c>
    </row>
    <row r="731">
      <c r="A731" s="15" t="s">
        <v>11381</v>
      </c>
      <c r="B731" s="14" t="s">
        <v>7498</v>
      </c>
      <c r="C731" s="15" t="s">
        <v>11382</v>
      </c>
    </row>
    <row r="732">
      <c r="A732" s="15" t="s">
        <v>11384</v>
      </c>
      <c r="B732" s="14" t="s">
        <v>7501</v>
      </c>
      <c r="C732" s="15" t="s">
        <v>11385</v>
      </c>
    </row>
    <row r="733">
      <c r="A733" s="15" t="s">
        <v>11387</v>
      </c>
      <c r="B733" s="14" t="s">
        <v>7504</v>
      </c>
      <c r="C733" s="15" t="s">
        <v>11388</v>
      </c>
    </row>
    <row r="734">
      <c r="A734" s="15" t="s">
        <v>11390</v>
      </c>
      <c r="B734" s="14" t="s">
        <v>7507</v>
      </c>
      <c r="C734" s="15" t="s">
        <v>11391</v>
      </c>
    </row>
    <row r="735">
      <c r="A735" s="15" t="s">
        <v>11393</v>
      </c>
      <c r="B735" s="14" t="s">
        <v>7509</v>
      </c>
      <c r="C735" s="15" t="s">
        <v>11394</v>
      </c>
    </row>
    <row r="736">
      <c r="A736" s="15" t="s">
        <v>11396</v>
      </c>
      <c r="B736" s="14" t="s">
        <v>7512</v>
      </c>
      <c r="C736" s="15" t="s">
        <v>11397</v>
      </c>
    </row>
    <row r="737">
      <c r="A737" s="15" t="s">
        <v>11406</v>
      </c>
      <c r="B737" s="14" t="s">
        <v>7520</v>
      </c>
      <c r="C737" s="15" t="s">
        <v>11407</v>
      </c>
    </row>
    <row r="738">
      <c r="A738" s="15" t="s">
        <v>11408</v>
      </c>
      <c r="B738" s="14" t="s">
        <v>7523</v>
      </c>
      <c r="C738" s="15" t="s">
        <v>11409</v>
      </c>
    </row>
    <row r="739">
      <c r="A739" s="15" t="s">
        <v>11411</v>
      </c>
      <c r="B739" s="14" t="s">
        <v>7525</v>
      </c>
      <c r="C739" s="15" t="s">
        <v>11412</v>
      </c>
    </row>
    <row r="740">
      <c r="A740" s="15" t="s">
        <v>11413</v>
      </c>
      <c r="B740" s="14" t="s">
        <v>7528</v>
      </c>
      <c r="C740" s="15" t="s">
        <v>11414</v>
      </c>
    </row>
    <row r="741">
      <c r="A741" s="15" t="s">
        <v>11416</v>
      </c>
      <c r="B741" s="14" t="s">
        <v>7530</v>
      </c>
      <c r="C741" s="15" t="s">
        <v>11417</v>
      </c>
    </row>
    <row r="742">
      <c r="A742" s="15" t="s">
        <v>11418</v>
      </c>
      <c r="B742" s="14" t="s">
        <v>7533</v>
      </c>
      <c r="C742" s="15" t="s">
        <v>11419</v>
      </c>
    </row>
    <row r="743">
      <c r="A743" s="15" t="s">
        <v>11421</v>
      </c>
      <c r="B743" s="14" t="s">
        <v>7535</v>
      </c>
      <c r="C743" s="15" t="s">
        <v>11422</v>
      </c>
    </row>
    <row r="744">
      <c r="A744" s="15" t="s">
        <v>11424</v>
      </c>
      <c r="B744" s="14" t="s">
        <v>7538</v>
      </c>
      <c r="C744" s="15" t="s">
        <v>11425</v>
      </c>
    </row>
    <row r="745">
      <c r="A745" s="15" t="s">
        <v>11427</v>
      </c>
      <c r="B745" s="14" t="s">
        <v>7540</v>
      </c>
      <c r="C745" s="15" t="s">
        <v>11428</v>
      </c>
    </row>
    <row r="746">
      <c r="A746" s="15" t="s">
        <v>11430</v>
      </c>
      <c r="B746" s="14" t="s">
        <v>7543</v>
      </c>
      <c r="C746" s="15" t="s">
        <v>11431</v>
      </c>
    </row>
    <row r="747">
      <c r="A747" s="15" t="s">
        <v>11433</v>
      </c>
      <c r="B747" s="14" t="s">
        <v>7545</v>
      </c>
      <c r="C747" s="15" t="s">
        <v>11434</v>
      </c>
    </row>
    <row r="748">
      <c r="A748" s="15" t="s">
        <v>11436</v>
      </c>
      <c r="B748" s="14" t="s">
        <v>7548</v>
      </c>
      <c r="C748" s="15" t="s">
        <v>11437</v>
      </c>
    </row>
    <row r="749">
      <c r="A749" s="15" t="s">
        <v>11439</v>
      </c>
      <c r="B749" s="14" t="s">
        <v>7550</v>
      </c>
      <c r="C749" s="15" t="s">
        <v>11440</v>
      </c>
    </row>
    <row r="750">
      <c r="A750" s="15" t="s">
        <v>11442</v>
      </c>
      <c r="B750" s="14" t="s">
        <v>7553</v>
      </c>
      <c r="C750" s="15" t="s">
        <v>11443</v>
      </c>
    </row>
    <row r="751">
      <c r="A751" s="15" t="s">
        <v>11445</v>
      </c>
      <c r="B751" s="14" t="s">
        <v>7555</v>
      </c>
      <c r="C751" s="15" t="s">
        <v>11446</v>
      </c>
    </row>
    <row r="752">
      <c r="A752" s="15" t="s">
        <v>11448</v>
      </c>
      <c r="B752" s="14" t="s">
        <v>7558</v>
      </c>
      <c r="C752" s="15" t="s">
        <v>11449</v>
      </c>
    </row>
    <row r="753">
      <c r="A753" s="15" t="s">
        <v>11451</v>
      </c>
      <c r="B753" s="14" t="s">
        <v>7560</v>
      </c>
      <c r="C753" s="15" t="s">
        <v>11452</v>
      </c>
    </row>
    <row r="754">
      <c r="A754" s="15" t="s">
        <v>11453</v>
      </c>
      <c r="B754" s="14" t="s">
        <v>7562</v>
      </c>
      <c r="C754" s="15" t="s">
        <v>11454</v>
      </c>
    </row>
    <row r="755">
      <c r="A755" s="15" t="s">
        <v>11456</v>
      </c>
      <c r="B755" s="14" t="s">
        <v>7565</v>
      </c>
      <c r="C755" s="15" t="s">
        <v>11457</v>
      </c>
    </row>
    <row r="756">
      <c r="A756" s="15" t="s">
        <v>11459</v>
      </c>
      <c r="B756" s="14" t="s">
        <v>7567</v>
      </c>
      <c r="C756" s="15" t="s">
        <v>11460</v>
      </c>
    </row>
    <row r="757">
      <c r="A757" s="15" t="s">
        <v>11462</v>
      </c>
      <c r="B757" s="14" t="s">
        <v>7570</v>
      </c>
      <c r="C757" s="15" t="s">
        <v>11463</v>
      </c>
    </row>
    <row r="758">
      <c r="A758" s="15" t="s">
        <v>11465</v>
      </c>
      <c r="B758" s="14" t="s">
        <v>7573</v>
      </c>
      <c r="C758" s="15" t="s">
        <v>11466</v>
      </c>
    </row>
    <row r="759">
      <c r="A759" s="15" t="s">
        <v>11468</v>
      </c>
      <c r="B759" s="14" t="s">
        <v>7575</v>
      </c>
      <c r="C759" s="15" t="s">
        <v>11469</v>
      </c>
    </row>
    <row r="760">
      <c r="A760" s="15" t="s">
        <v>11471</v>
      </c>
      <c r="B760" s="14" t="s">
        <v>7578</v>
      </c>
      <c r="C760" s="15" t="s">
        <v>11472</v>
      </c>
    </row>
    <row r="761">
      <c r="A761" s="15" t="s">
        <v>11474</v>
      </c>
      <c r="B761" s="14" t="s">
        <v>7581</v>
      </c>
      <c r="C761" s="15" t="s">
        <v>11475</v>
      </c>
    </row>
    <row r="762">
      <c r="A762" s="15" t="s">
        <v>11477</v>
      </c>
      <c r="B762" s="14" t="s">
        <v>7584</v>
      </c>
      <c r="C762" s="15" t="s">
        <v>11478</v>
      </c>
    </row>
    <row r="763">
      <c r="A763" s="15" t="s">
        <v>11480</v>
      </c>
      <c r="B763" s="14" t="s">
        <v>7586</v>
      </c>
      <c r="C763" s="15" t="s">
        <v>11481</v>
      </c>
    </row>
    <row r="764">
      <c r="A764" s="15" t="s">
        <v>11483</v>
      </c>
      <c r="B764" s="14" t="s">
        <v>7589</v>
      </c>
      <c r="C764" s="15" t="s">
        <v>11484</v>
      </c>
    </row>
    <row r="765">
      <c r="A765" s="15" t="s">
        <v>11486</v>
      </c>
      <c r="B765" s="14" t="s">
        <v>7592</v>
      </c>
      <c r="C765" s="15" t="s">
        <v>11487</v>
      </c>
    </row>
    <row r="766">
      <c r="A766" s="15" t="s">
        <v>11489</v>
      </c>
      <c r="B766" s="14" t="s">
        <v>7594</v>
      </c>
      <c r="C766" s="15" t="s">
        <v>11490</v>
      </c>
    </row>
    <row r="767">
      <c r="A767" s="15" t="s">
        <v>11492</v>
      </c>
      <c r="B767" s="14" t="s">
        <v>7597</v>
      </c>
      <c r="C767" s="15" t="s">
        <v>11493</v>
      </c>
    </row>
    <row r="768">
      <c r="A768" s="15" t="s">
        <v>11495</v>
      </c>
      <c r="B768" s="14" t="s">
        <v>7600</v>
      </c>
      <c r="C768" s="15" t="s">
        <v>11496</v>
      </c>
    </row>
    <row r="769">
      <c r="A769" s="15" t="s">
        <v>11498</v>
      </c>
      <c r="B769" s="14" t="s">
        <v>7602</v>
      </c>
      <c r="C769" s="15" t="s">
        <v>11499</v>
      </c>
    </row>
    <row r="770">
      <c r="A770" s="15" t="s">
        <v>11501</v>
      </c>
      <c r="B770" s="14" t="s">
        <v>7604</v>
      </c>
      <c r="C770" s="15" t="s">
        <v>11502</v>
      </c>
    </row>
    <row r="771">
      <c r="A771" s="15" t="s">
        <v>11504</v>
      </c>
      <c r="B771" s="14" t="s">
        <v>7607</v>
      </c>
      <c r="C771" s="15" t="s">
        <v>11505</v>
      </c>
    </row>
    <row r="772">
      <c r="A772" s="15" t="s">
        <v>11506</v>
      </c>
      <c r="B772" s="14" t="s">
        <v>7610</v>
      </c>
      <c r="C772" s="15" t="s">
        <v>11507</v>
      </c>
    </row>
    <row r="773">
      <c r="A773" s="15" t="s">
        <v>11509</v>
      </c>
      <c r="B773" s="14" t="s">
        <v>7612</v>
      </c>
      <c r="C773" s="15" t="s">
        <v>11510</v>
      </c>
    </row>
    <row r="774">
      <c r="A774" s="15" t="s">
        <v>11512</v>
      </c>
      <c r="B774" s="14" t="s">
        <v>7615</v>
      </c>
      <c r="C774" s="15" t="s">
        <v>11513</v>
      </c>
    </row>
    <row r="775">
      <c r="A775" s="15" t="s">
        <v>11514</v>
      </c>
      <c r="B775" s="14" t="s">
        <v>7617</v>
      </c>
      <c r="C775" s="15" t="s">
        <v>11515</v>
      </c>
    </row>
    <row r="776">
      <c r="A776" s="15" t="s">
        <v>11516</v>
      </c>
      <c r="B776" s="14" t="s">
        <v>7619</v>
      </c>
      <c r="C776" s="15" t="s">
        <v>11517</v>
      </c>
    </row>
    <row r="777">
      <c r="A777" s="15" t="s">
        <v>11518</v>
      </c>
      <c r="B777" s="14" t="s">
        <v>7622</v>
      </c>
      <c r="C777" s="15" t="s">
        <v>11519</v>
      </c>
    </row>
    <row r="778">
      <c r="A778" s="15" t="s">
        <v>11520</v>
      </c>
      <c r="B778" s="14" t="s">
        <v>7624</v>
      </c>
      <c r="C778" s="15" t="s">
        <v>11521</v>
      </c>
    </row>
    <row r="779">
      <c r="A779" s="15" t="s">
        <v>11522</v>
      </c>
      <c r="B779" s="14" t="s">
        <v>7627</v>
      </c>
      <c r="C779" s="15" t="s">
        <v>11523</v>
      </c>
    </row>
    <row r="780">
      <c r="A780" s="15" t="s">
        <v>11524</v>
      </c>
      <c r="B780" s="14" t="s">
        <v>7629</v>
      </c>
      <c r="C780" s="15" t="s">
        <v>11525</v>
      </c>
    </row>
    <row r="781">
      <c r="A781" s="15" t="s">
        <v>11526</v>
      </c>
      <c r="B781" s="14" t="s">
        <v>7631</v>
      </c>
      <c r="C781" s="15" t="s">
        <v>11527</v>
      </c>
    </row>
    <row r="782">
      <c r="A782" s="15" t="s">
        <v>11529</v>
      </c>
      <c r="B782" s="14" t="s">
        <v>7634</v>
      </c>
      <c r="C782" s="15" t="s">
        <v>11530</v>
      </c>
    </row>
    <row r="783">
      <c r="A783" s="15" t="s">
        <v>11532</v>
      </c>
      <c r="B783" s="14" t="s">
        <v>7636</v>
      </c>
      <c r="C783" s="15" t="s">
        <v>11533</v>
      </c>
    </row>
    <row r="784">
      <c r="A784" s="15" t="s">
        <v>11535</v>
      </c>
      <c r="B784" s="14" t="s">
        <v>7638</v>
      </c>
      <c r="C784" s="15" t="s">
        <v>11536</v>
      </c>
    </row>
    <row r="785">
      <c r="A785" s="15" t="s">
        <v>11538</v>
      </c>
      <c r="B785" s="14" t="s">
        <v>7641</v>
      </c>
      <c r="C785" s="15" t="s">
        <v>11539</v>
      </c>
    </row>
    <row r="786">
      <c r="A786" s="15" t="s">
        <v>11541</v>
      </c>
      <c r="B786" s="14" t="s">
        <v>7644</v>
      </c>
      <c r="C786" s="15" t="s">
        <v>11542</v>
      </c>
    </row>
    <row r="787">
      <c r="A787" s="15" t="s">
        <v>11544</v>
      </c>
      <c r="B787" s="14" t="s">
        <v>7646</v>
      </c>
      <c r="C787" s="15" t="s">
        <v>11545</v>
      </c>
    </row>
    <row r="788">
      <c r="A788" s="15" t="s">
        <v>11547</v>
      </c>
      <c r="B788" s="14" t="s">
        <v>7648</v>
      </c>
      <c r="C788" s="15" t="s">
        <v>11548</v>
      </c>
    </row>
    <row r="789">
      <c r="A789" s="15" t="s">
        <v>11550</v>
      </c>
      <c r="B789" s="14" t="s">
        <v>7651</v>
      </c>
      <c r="C789" s="15" t="s">
        <v>11551</v>
      </c>
    </row>
    <row r="790">
      <c r="A790" s="15" t="s">
        <v>11553</v>
      </c>
      <c r="B790" s="14" t="s">
        <v>7653</v>
      </c>
      <c r="C790" s="15" t="s">
        <v>11554</v>
      </c>
    </row>
    <row r="791">
      <c r="A791" s="15" t="s">
        <v>11555</v>
      </c>
      <c r="B791" s="14" t="s">
        <v>7655</v>
      </c>
      <c r="C791" s="15" t="s">
        <v>11556</v>
      </c>
    </row>
    <row r="792">
      <c r="A792" s="15" t="s">
        <v>11558</v>
      </c>
      <c r="B792" s="14" t="s">
        <v>7657</v>
      </c>
      <c r="C792" s="15" t="s">
        <v>11559</v>
      </c>
    </row>
    <row r="793">
      <c r="A793" s="15" t="s">
        <v>11561</v>
      </c>
      <c r="B793" s="14" t="s">
        <v>7660</v>
      </c>
      <c r="C793" s="15" t="s">
        <v>11562</v>
      </c>
    </row>
    <row r="794">
      <c r="A794" s="15" t="s">
        <v>11564</v>
      </c>
      <c r="B794" s="14" t="s">
        <v>7662</v>
      </c>
      <c r="C794" s="15" t="s">
        <v>11565</v>
      </c>
    </row>
    <row r="795">
      <c r="A795" s="15" t="s">
        <v>11567</v>
      </c>
      <c r="B795" s="14" t="s">
        <v>7665</v>
      </c>
      <c r="C795" s="15" t="s">
        <v>11568</v>
      </c>
    </row>
    <row r="796">
      <c r="A796" s="15" t="s">
        <v>11569</v>
      </c>
      <c r="B796" s="14" t="s">
        <v>7667</v>
      </c>
      <c r="C796" s="15" t="s">
        <v>11570</v>
      </c>
    </row>
    <row r="797">
      <c r="A797" s="15" t="s">
        <v>11571</v>
      </c>
      <c r="B797" s="14" t="s">
        <v>7669</v>
      </c>
      <c r="C797" s="15" t="s">
        <v>11572</v>
      </c>
    </row>
    <row r="798">
      <c r="A798" s="15" t="s">
        <v>11573</v>
      </c>
      <c r="B798" s="14" t="s">
        <v>7671</v>
      </c>
      <c r="C798" s="15" t="s">
        <v>11574</v>
      </c>
    </row>
    <row r="799">
      <c r="A799" s="15" t="s">
        <v>11576</v>
      </c>
      <c r="B799" s="14" t="s">
        <v>7673</v>
      </c>
      <c r="C799" s="15" t="s">
        <v>11577</v>
      </c>
    </row>
    <row r="800">
      <c r="A800" s="15" t="s">
        <v>11579</v>
      </c>
      <c r="B800" s="14" t="s">
        <v>7675</v>
      </c>
      <c r="C800" s="15" t="s">
        <v>11580</v>
      </c>
    </row>
    <row r="801">
      <c r="A801" s="15" t="s">
        <v>11582</v>
      </c>
      <c r="B801" s="14" t="s">
        <v>7677</v>
      </c>
      <c r="C801" s="15" t="s">
        <v>11583</v>
      </c>
    </row>
    <row r="802">
      <c r="A802" s="15" t="s">
        <v>11585</v>
      </c>
      <c r="B802" s="14" t="s">
        <v>7679</v>
      </c>
      <c r="C802" s="15" t="s">
        <v>11586</v>
      </c>
    </row>
    <row r="803">
      <c r="A803" s="15" t="s">
        <v>11587</v>
      </c>
      <c r="B803" s="14" t="s">
        <v>7681</v>
      </c>
      <c r="C803" s="15" t="s">
        <v>11588</v>
      </c>
    </row>
    <row r="804">
      <c r="A804" s="15" t="s">
        <v>11589</v>
      </c>
      <c r="B804" s="14" t="s">
        <v>7684</v>
      </c>
      <c r="C804" s="15" t="s">
        <v>11590</v>
      </c>
    </row>
    <row r="805">
      <c r="A805" s="15" t="s">
        <v>11592</v>
      </c>
      <c r="B805" s="14" t="s">
        <v>7686</v>
      </c>
      <c r="C805" s="15" t="s">
        <v>11593</v>
      </c>
    </row>
    <row r="806">
      <c r="A806" s="15" t="s">
        <v>11595</v>
      </c>
      <c r="B806" s="14" t="s">
        <v>7688</v>
      </c>
      <c r="C806" s="15" t="s">
        <v>11596</v>
      </c>
    </row>
    <row r="807">
      <c r="A807" s="15" t="s">
        <v>11598</v>
      </c>
      <c r="B807" s="14" t="s">
        <v>7690</v>
      </c>
      <c r="C807" s="15" t="s">
        <v>11599</v>
      </c>
    </row>
    <row r="808">
      <c r="A808" s="15" t="s">
        <v>11601</v>
      </c>
      <c r="B808" s="14" t="s">
        <v>7692</v>
      </c>
      <c r="C808" s="15" t="s">
        <v>11602</v>
      </c>
    </row>
    <row r="809">
      <c r="A809" s="15" t="s">
        <v>11604</v>
      </c>
      <c r="B809" s="14" t="s">
        <v>7694</v>
      </c>
      <c r="C809" s="15" t="s">
        <v>11605</v>
      </c>
    </row>
    <row r="810">
      <c r="A810" s="15" t="s">
        <v>11607</v>
      </c>
      <c r="B810" s="14" t="s">
        <v>7696</v>
      </c>
      <c r="C810" s="15" t="s">
        <v>11608</v>
      </c>
    </row>
    <row r="811">
      <c r="A811" s="15" t="s">
        <v>11610</v>
      </c>
      <c r="B811" s="14" t="s">
        <v>7698</v>
      </c>
      <c r="C811" s="15" t="s">
        <v>11611</v>
      </c>
    </row>
    <row r="812">
      <c r="A812" s="15" t="s">
        <v>11613</v>
      </c>
      <c r="B812" s="14" t="s">
        <v>7700</v>
      </c>
      <c r="C812" s="15" t="s">
        <v>11614</v>
      </c>
    </row>
    <row r="813">
      <c r="A813" s="15" t="s">
        <v>11616</v>
      </c>
      <c r="B813" s="14" t="s">
        <v>7702</v>
      </c>
      <c r="C813" s="15" t="s">
        <v>11617</v>
      </c>
    </row>
    <row r="814">
      <c r="A814" s="15" t="s">
        <v>11619</v>
      </c>
      <c r="B814" s="14" t="s">
        <v>7704</v>
      </c>
      <c r="C814" s="15" t="s">
        <v>11620</v>
      </c>
    </row>
    <row r="815">
      <c r="A815" s="15" t="s">
        <v>11622</v>
      </c>
      <c r="B815" s="14" t="s">
        <v>7707</v>
      </c>
      <c r="C815" s="15" t="s">
        <v>11623</v>
      </c>
    </row>
    <row r="816">
      <c r="A816" s="15" t="s">
        <v>11624</v>
      </c>
      <c r="B816" s="14" t="s">
        <v>7709</v>
      </c>
      <c r="C816" s="15" t="s">
        <v>11625</v>
      </c>
    </row>
    <row r="817">
      <c r="A817" s="15" t="s">
        <v>11627</v>
      </c>
      <c r="B817" s="14" t="s">
        <v>7711</v>
      </c>
      <c r="C817" s="15" t="s">
        <v>11628</v>
      </c>
    </row>
    <row r="818">
      <c r="A818" s="15" t="s">
        <v>11631</v>
      </c>
      <c r="B818" s="14" t="s">
        <v>7713</v>
      </c>
      <c r="C818" s="15" t="s">
        <v>11632</v>
      </c>
    </row>
    <row r="819">
      <c r="A819" s="15" t="s">
        <v>11634</v>
      </c>
      <c r="B819" s="14" t="s">
        <v>7715</v>
      </c>
      <c r="C819" s="15" t="s">
        <v>11635</v>
      </c>
    </row>
    <row r="820">
      <c r="A820" s="15" t="s">
        <v>11637</v>
      </c>
      <c r="B820" s="14" t="s">
        <v>7717</v>
      </c>
      <c r="C820" s="15" t="s">
        <v>11638</v>
      </c>
    </row>
    <row r="821">
      <c r="A821" s="15" t="s">
        <v>11640</v>
      </c>
      <c r="B821" s="14" t="s">
        <v>7719</v>
      </c>
      <c r="C821" s="15" t="s">
        <v>11641</v>
      </c>
    </row>
    <row r="822">
      <c r="A822" s="15" t="s">
        <v>11643</v>
      </c>
      <c r="B822" s="14" t="s">
        <v>7721</v>
      </c>
      <c r="C822" s="15" t="s">
        <v>11644</v>
      </c>
    </row>
    <row r="823">
      <c r="A823" s="15" t="s">
        <v>11646</v>
      </c>
      <c r="B823" s="14" t="s">
        <v>7723</v>
      </c>
      <c r="C823" s="15" t="s">
        <v>11647</v>
      </c>
    </row>
    <row r="824">
      <c r="A824" s="15" t="s">
        <v>11649</v>
      </c>
      <c r="B824" s="14" t="s">
        <v>7725</v>
      </c>
      <c r="C824" s="15" t="s">
        <v>11650</v>
      </c>
    </row>
    <row r="825">
      <c r="A825" s="15" t="s">
        <v>11652</v>
      </c>
      <c r="B825" s="14" t="s">
        <v>7727</v>
      </c>
      <c r="C825" s="15" t="s">
        <v>11653</v>
      </c>
    </row>
    <row r="826">
      <c r="A826" s="15" t="s">
        <v>11655</v>
      </c>
      <c r="B826" s="14" t="s">
        <v>7729</v>
      </c>
      <c r="C826" s="15" t="s">
        <v>11656</v>
      </c>
    </row>
    <row r="827">
      <c r="A827" s="15" t="s">
        <v>11658</v>
      </c>
      <c r="B827" s="14" t="s">
        <v>7731</v>
      </c>
      <c r="C827" s="15" t="s">
        <v>11659</v>
      </c>
    </row>
    <row r="828">
      <c r="A828" s="15" t="s">
        <v>11661</v>
      </c>
      <c r="B828" s="14" t="s">
        <v>7734</v>
      </c>
      <c r="C828" s="15" t="s">
        <v>11662</v>
      </c>
    </row>
    <row r="829">
      <c r="A829" s="15" t="s">
        <v>11664</v>
      </c>
      <c r="B829" s="14" t="s">
        <v>7736</v>
      </c>
      <c r="C829" s="15" t="s">
        <v>11665</v>
      </c>
    </row>
    <row r="830">
      <c r="A830" s="15" t="s">
        <v>11667</v>
      </c>
      <c r="B830" s="14" t="s">
        <v>7738</v>
      </c>
      <c r="C830" s="15" t="s">
        <v>11668</v>
      </c>
    </row>
    <row r="831">
      <c r="A831" s="15" t="s">
        <v>11670</v>
      </c>
      <c r="B831" s="14" t="s">
        <v>7740</v>
      </c>
      <c r="C831" s="15" t="s">
        <v>11671</v>
      </c>
    </row>
    <row r="832">
      <c r="A832" s="15" t="s">
        <v>11673</v>
      </c>
      <c r="B832" s="14" t="s">
        <v>7743</v>
      </c>
      <c r="C832" s="15" t="s">
        <v>11674</v>
      </c>
    </row>
    <row r="833">
      <c r="A833" s="15" t="s">
        <v>11676</v>
      </c>
      <c r="B833" s="14" t="s">
        <v>7837</v>
      </c>
      <c r="C833" s="15" t="s">
        <v>11677</v>
      </c>
    </row>
    <row r="834">
      <c r="A834" s="15" t="s">
        <v>11679</v>
      </c>
      <c r="B834" s="14" t="s">
        <v>7841</v>
      </c>
      <c r="C834" s="15" t="s">
        <v>11680</v>
      </c>
    </row>
    <row r="835">
      <c r="A835" s="15" t="s">
        <v>11682</v>
      </c>
      <c r="B835" s="14" t="s">
        <v>7747</v>
      </c>
      <c r="C835" s="15" t="s">
        <v>11683</v>
      </c>
    </row>
    <row r="836">
      <c r="A836" s="15" t="s">
        <v>11685</v>
      </c>
      <c r="B836" s="14" t="s">
        <v>7749</v>
      </c>
      <c r="C836" s="15" t="s">
        <v>11686</v>
      </c>
    </row>
    <row r="837">
      <c r="A837" s="15" t="s">
        <v>11688</v>
      </c>
      <c r="B837" s="14" t="s">
        <v>7751</v>
      </c>
      <c r="C837" s="15" t="s">
        <v>11689</v>
      </c>
    </row>
    <row r="838">
      <c r="A838" s="15" t="s">
        <v>11691</v>
      </c>
      <c r="B838" s="14" t="s">
        <v>7753</v>
      </c>
      <c r="C838" s="15" t="s">
        <v>11692</v>
      </c>
    </row>
    <row r="839">
      <c r="A839" s="15" t="s">
        <v>11694</v>
      </c>
      <c r="B839" s="14" t="s">
        <v>7755</v>
      </c>
      <c r="C839" s="15" t="s">
        <v>11695</v>
      </c>
    </row>
    <row r="840">
      <c r="A840" s="15" t="s">
        <v>11697</v>
      </c>
      <c r="B840" s="14" t="s">
        <v>7757</v>
      </c>
      <c r="C840" s="15" t="s">
        <v>11698</v>
      </c>
    </row>
    <row r="841">
      <c r="A841" s="15" t="s">
        <v>11700</v>
      </c>
      <c r="B841" s="14" t="s">
        <v>7759</v>
      </c>
      <c r="C841" s="15" t="s">
        <v>11701</v>
      </c>
    </row>
    <row r="842">
      <c r="A842" s="15" t="s">
        <v>11703</v>
      </c>
      <c r="B842" s="14" t="s">
        <v>7761</v>
      </c>
      <c r="C842" s="15" t="s">
        <v>11704</v>
      </c>
    </row>
    <row r="843">
      <c r="A843" s="15" t="s">
        <v>11706</v>
      </c>
      <c r="B843" s="14" t="s">
        <v>7763</v>
      </c>
      <c r="C843" s="15" t="s">
        <v>11707</v>
      </c>
    </row>
    <row r="844">
      <c r="A844" s="15" t="s">
        <v>11709</v>
      </c>
      <c r="B844" s="14" t="s">
        <v>7765</v>
      </c>
      <c r="C844" s="15" t="s">
        <v>11710</v>
      </c>
    </row>
    <row r="845">
      <c r="A845" s="15" t="s">
        <v>11712</v>
      </c>
      <c r="B845" s="14" t="s">
        <v>7767</v>
      </c>
      <c r="C845" s="15" t="s">
        <v>11713</v>
      </c>
    </row>
    <row r="846">
      <c r="A846" s="15" t="s">
        <v>11715</v>
      </c>
      <c r="B846" s="14" t="s">
        <v>7769</v>
      </c>
      <c r="C846" s="15" t="s">
        <v>11716</v>
      </c>
    </row>
    <row r="847">
      <c r="A847" s="15" t="s">
        <v>11718</v>
      </c>
      <c r="B847" s="14" t="s">
        <v>7771</v>
      </c>
      <c r="C847" s="15" t="s">
        <v>11719</v>
      </c>
    </row>
    <row r="848">
      <c r="A848" s="15" t="s">
        <v>11721</v>
      </c>
      <c r="B848" s="14" t="s">
        <v>7773</v>
      </c>
      <c r="C848" s="15" t="s">
        <v>11722</v>
      </c>
    </row>
    <row r="849">
      <c r="A849" s="15" t="s">
        <v>11724</v>
      </c>
      <c r="B849" s="14" t="s">
        <v>7775</v>
      </c>
      <c r="C849" s="15" t="s">
        <v>11725</v>
      </c>
    </row>
    <row r="850">
      <c r="A850" s="15" t="s">
        <v>11727</v>
      </c>
      <c r="B850" s="14" t="s">
        <v>7777</v>
      </c>
      <c r="C850" s="15" t="s">
        <v>11728</v>
      </c>
    </row>
    <row r="851">
      <c r="A851" s="15" t="s">
        <v>11730</v>
      </c>
      <c r="B851" s="14" t="s">
        <v>7780</v>
      </c>
      <c r="C851" s="15" t="s">
        <v>11731</v>
      </c>
    </row>
    <row r="852">
      <c r="A852" s="15" t="s">
        <v>11733</v>
      </c>
      <c r="B852" s="14" t="s">
        <v>7783</v>
      </c>
      <c r="C852" s="15" t="s">
        <v>11734</v>
      </c>
    </row>
    <row r="853">
      <c r="A853" s="15" t="s">
        <v>11736</v>
      </c>
      <c r="B853" s="14" t="s">
        <v>7785</v>
      </c>
      <c r="C853" s="15" t="s">
        <v>11737</v>
      </c>
    </row>
    <row r="854">
      <c r="A854" s="15" t="s">
        <v>11739</v>
      </c>
      <c r="B854" s="14" t="s">
        <v>7788</v>
      </c>
      <c r="C854" s="15" t="s">
        <v>11740</v>
      </c>
    </row>
    <row r="855">
      <c r="A855" s="15" t="s">
        <v>11742</v>
      </c>
      <c r="B855" s="14" t="s">
        <v>7790</v>
      </c>
      <c r="C855" s="15" t="s">
        <v>11743</v>
      </c>
    </row>
    <row r="856">
      <c r="A856" s="15" t="s">
        <v>11745</v>
      </c>
      <c r="B856" s="14" t="s">
        <v>7793</v>
      </c>
      <c r="C856" s="15" t="s">
        <v>11746</v>
      </c>
    </row>
    <row r="857">
      <c r="A857" s="15" t="s">
        <v>11748</v>
      </c>
      <c r="B857" s="14" t="s">
        <v>7795</v>
      </c>
      <c r="C857" s="15" t="s">
        <v>11749</v>
      </c>
    </row>
    <row r="858">
      <c r="A858" s="15" t="s">
        <v>11751</v>
      </c>
      <c r="B858" s="14" t="s">
        <v>7798</v>
      </c>
      <c r="C858" s="15" t="s">
        <v>11752</v>
      </c>
    </row>
    <row r="859">
      <c r="A859" s="15" t="s">
        <v>11754</v>
      </c>
      <c r="B859" s="14" t="s">
        <v>7801</v>
      </c>
      <c r="C859" s="15" t="s">
        <v>11755</v>
      </c>
    </row>
    <row r="860">
      <c r="A860" s="15" t="s">
        <v>11757</v>
      </c>
      <c r="B860" s="14" t="s">
        <v>7803</v>
      </c>
      <c r="C860" s="15" t="s">
        <v>11758</v>
      </c>
    </row>
    <row r="861">
      <c r="A861" s="15" t="s">
        <v>11760</v>
      </c>
      <c r="B861" s="14" t="s">
        <v>7805</v>
      </c>
      <c r="C861" s="15" t="s">
        <v>11761</v>
      </c>
    </row>
    <row r="862">
      <c r="A862" s="15" t="s">
        <v>11763</v>
      </c>
      <c r="B862" s="14" t="s">
        <v>7808</v>
      </c>
      <c r="C862" s="15" t="s">
        <v>11764</v>
      </c>
    </row>
    <row r="863">
      <c r="A863" s="15" t="s">
        <v>11766</v>
      </c>
      <c r="B863" s="14" t="s">
        <v>7810</v>
      </c>
      <c r="C863" s="15" t="s">
        <v>11767</v>
      </c>
    </row>
    <row r="864">
      <c r="A864" s="15" t="s">
        <v>11769</v>
      </c>
      <c r="B864" s="14" t="s">
        <v>7812</v>
      </c>
      <c r="C864" s="15" t="s">
        <v>11770</v>
      </c>
    </row>
    <row r="865">
      <c r="A865" s="15" t="s">
        <v>11772</v>
      </c>
      <c r="B865" s="14" t="s">
        <v>7814</v>
      </c>
      <c r="C865" s="15" t="s">
        <v>11773</v>
      </c>
    </row>
    <row r="866">
      <c r="A866" s="15" t="s">
        <v>11775</v>
      </c>
      <c r="B866" s="14" t="s">
        <v>7817</v>
      </c>
      <c r="C866" s="15" t="s">
        <v>11776</v>
      </c>
    </row>
    <row r="867">
      <c r="A867" s="15" t="s">
        <v>11779</v>
      </c>
      <c r="B867" s="14" t="s">
        <v>7820</v>
      </c>
      <c r="C867" s="15" t="s">
        <v>11780</v>
      </c>
    </row>
    <row r="868">
      <c r="A868" s="15" t="s">
        <v>11782</v>
      </c>
      <c r="B868" s="14" t="s">
        <v>7823</v>
      </c>
      <c r="C868" s="15" t="s">
        <v>11783</v>
      </c>
    </row>
    <row r="869">
      <c r="A869" s="15" t="s">
        <v>11785</v>
      </c>
      <c r="B869" s="14" t="s">
        <v>7825</v>
      </c>
      <c r="C869" s="15" t="s">
        <v>11786</v>
      </c>
    </row>
    <row r="870">
      <c r="A870" s="15" t="s">
        <v>11788</v>
      </c>
      <c r="B870" s="14" t="s">
        <v>7828</v>
      </c>
      <c r="C870" s="15" t="s">
        <v>11789</v>
      </c>
    </row>
    <row r="871">
      <c r="A871" s="15" t="s">
        <v>11791</v>
      </c>
      <c r="B871" s="14" t="s">
        <v>7831</v>
      </c>
      <c r="C871" s="15" t="s">
        <v>11792</v>
      </c>
    </row>
    <row r="872">
      <c r="A872" s="15" t="s">
        <v>11794</v>
      </c>
      <c r="B872" s="14" t="s">
        <v>7833</v>
      </c>
      <c r="C872" s="15" t="s">
        <v>11795</v>
      </c>
    </row>
    <row r="873">
      <c r="A873" s="15" t="s">
        <v>11797</v>
      </c>
      <c r="B873" s="14" t="s">
        <v>7836</v>
      </c>
      <c r="C873" s="15" t="s">
        <v>11798</v>
      </c>
    </row>
    <row r="874">
      <c r="A874" s="15" t="s">
        <v>11800</v>
      </c>
      <c r="B874" s="14" t="s">
        <v>7839</v>
      </c>
      <c r="C874" s="15" t="s">
        <v>11801</v>
      </c>
    </row>
    <row r="875">
      <c r="A875" s="15" t="s">
        <v>11803</v>
      </c>
      <c r="B875" s="14" t="s">
        <v>7843</v>
      </c>
      <c r="C875" s="15" t="s">
        <v>11804</v>
      </c>
    </row>
    <row r="876">
      <c r="A876" s="15" t="s">
        <v>11806</v>
      </c>
      <c r="B876" s="14" t="s">
        <v>7845</v>
      </c>
      <c r="C876" s="15" t="s">
        <v>11807</v>
      </c>
    </row>
    <row r="877">
      <c r="A877" s="15" t="s">
        <v>11809</v>
      </c>
      <c r="B877" s="14" t="s">
        <v>7848</v>
      </c>
      <c r="C877" s="15" t="s">
        <v>11810</v>
      </c>
    </row>
    <row r="878">
      <c r="A878" s="15" t="s">
        <v>11812</v>
      </c>
      <c r="B878" s="14" t="s">
        <v>7851</v>
      </c>
      <c r="C878" s="15" t="s">
        <v>11813</v>
      </c>
    </row>
    <row r="879">
      <c r="A879" s="15" t="s">
        <v>11815</v>
      </c>
      <c r="B879" s="14" t="s">
        <v>7854</v>
      </c>
      <c r="C879" s="15" t="s">
        <v>11816</v>
      </c>
    </row>
    <row r="880">
      <c r="A880" s="15" t="s">
        <v>11818</v>
      </c>
      <c r="B880" s="14" t="s">
        <v>7856</v>
      </c>
      <c r="C880" s="15" t="s">
        <v>11819</v>
      </c>
    </row>
    <row r="881">
      <c r="A881" s="15" t="s">
        <v>11821</v>
      </c>
      <c r="B881" s="14" t="s">
        <v>7859</v>
      </c>
      <c r="C881" s="15" t="s">
        <v>11822</v>
      </c>
    </row>
    <row r="882">
      <c r="A882" s="15" t="s">
        <v>11824</v>
      </c>
      <c r="B882" s="14" t="s">
        <v>7862</v>
      </c>
      <c r="C882" s="15" t="s">
        <v>11825</v>
      </c>
    </row>
    <row r="883">
      <c r="A883" s="15" t="s">
        <v>11827</v>
      </c>
      <c r="B883" s="14" t="s">
        <v>7862</v>
      </c>
      <c r="C883" s="15" t="s">
        <v>11828</v>
      </c>
    </row>
    <row r="884">
      <c r="A884" s="15" t="s">
        <v>11829</v>
      </c>
      <c r="B884" s="14" t="s">
        <v>7864</v>
      </c>
      <c r="C884" s="15" t="s">
        <v>11830</v>
      </c>
    </row>
    <row r="885">
      <c r="A885" s="15" t="s">
        <v>11831</v>
      </c>
      <c r="B885" s="14" t="s">
        <v>7866</v>
      </c>
      <c r="C885" s="15" t="s">
        <v>11832</v>
      </c>
    </row>
    <row r="886">
      <c r="A886" s="15" t="s">
        <v>11835</v>
      </c>
      <c r="B886" s="14" t="s">
        <v>7868</v>
      </c>
      <c r="C886" s="15" t="s">
        <v>11836</v>
      </c>
    </row>
    <row r="887">
      <c r="A887" s="15" t="s">
        <v>11838</v>
      </c>
      <c r="B887" s="14" t="s">
        <v>7871</v>
      </c>
      <c r="C887" s="15" t="s">
        <v>11839</v>
      </c>
    </row>
    <row r="888">
      <c r="A888" s="15" t="s">
        <v>11841</v>
      </c>
      <c r="B888" s="14" t="s">
        <v>7873</v>
      </c>
      <c r="C888" s="15" t="s">
        <v>11842</v>
      </c>
    </row>
    <row r="889">
      <c r="A889" s="15" t="s">
        <v>11844</v>
      </c>
      <c r="B889" s="14" t="s">
        <v>7875</v>
      </c>
      <c r="C889" s="15" t="s">
        <v>11845</v>
      </c>
    </row>
    <row r="890">
      <c r="A890" s="15" t="s">
        <v>11847</v>
      </c>
      <c r="B890" s="14" t="s">
        <v>7878</v>
      </c>
      <c r="C890" s="15" t="s">
        <v>11848</v>
      </c>
    </row>
    <row r="891">
      <c r="A891" s="15" t="s">
        <v>11850</v>
      </c>
      <c r="B891" s="14" t="s">
        <v>7881</v>
      </c>
      <c r="C891" s="15" t="s">
        <v>11851</v>
      </c>
    </row>
    <row r="892">
      <c r="A892" s="15" t="s">
        <v>11853</v>
      </c>
      <c r="B892" s="14" t="s">
        <v>7884</v>
      </c>
      <c r="C892" s="15" t="s">
        <v>11854</v>
      </c>
    </row>
    <row r="893">
      <c r="A893" s="15" t="s">
        <v>11856</v>
      </c>
      <c r="B893" s="14" t="s">
        <v>7886</v>
      </c>
      <c r="C893" s="15" t="s">
        <v>11857</v>
      </c>
    </row>
    <row r="894">
      <c r="A894" s="15" t="s">
        <v>11859</v>
      </c>
      <c r="B894" s="14" t="s">
        <v>7889</v>
      </c>
      <c r="C894" s="15" t="s">
        <v>11860</v>
      </c>
    </row>
    <row r="895">
      <c r="A895" s="15" t="s">
        <v>11862</v>
      </c>
      <c r="B895" s="14" t="s">
        <v>7891</v>
      </c>
      <c r="C895" s="15" t="s">
        <v>11863</v>
      </c>
    </row>
    <row r="896">
      <c r="A896" s="15" t="s">
        <v>11865</v>
      </c>
      <c r="B896" s="14" t="s">
        <v>7893</v>
      </c>
      <c r="C896" s="15" t="s">
        <v>11866</v>
      </c>
    </row>
    <row r="897">
      <c r="A897" s="15" t="s">
        <v>11868</v>
      </c>
      <c r="B897" s="14" t="s">
        <v>7896</v>
      </c>
      <c r="C897" s="15" t="s">
        <v>11869</v>
      </c>
    </row>
    <row r="898">
      <c r="A898" s="15" t="s">
        <v>11871</v>
      </c>
      <c r="B898" s="14" t="s">
        <v>7899</v>
      </c>
      <c r="C898" s="15" t="s">
        <v>11872</v>
      </c>
    </row>
    <row r="899">
      <c r="A899" s="15" t="s">
        <v>11874</v>
      </c>
      <c r="B899" s="14" t="s">
        <v>7901</v>
      </c>
      <c r="C899" s="15" t="s">
        <v>11875</v>
      </c>
    </row>
    <row r="900">
      <c r="A900" s="15" t="s">
        <v>11877</v>
      </c>
      <c r="B900" s="14" t="s">
        <v>7903</v>
      </c>
      <c r="C900" s="15" t="s">
        <v>11878</v>
      </c>
    </row>
    <row r="901">
      <c r="A901" s="15" t="s">
        <v>11880</v>
      </c>
      <c r="B901" s="14" t="s">
        <v>7905</v>
      </c>
      <c r="C901" s="15" t="s">
        <v>11881</v>
      </c>
    </row>
    <row r="902">
      <c r="A902" s="15" t="s">
        <v>11883</v>
      </c>
      <c r="B902" s="14" t="s">
        <v>7908</v>
      </c>
      <c r="C902" s="15" t="s">
        <v>11884</v>
      </c>
    </row>
    <row r="903">
      <c r="A903" s="15" t="s">
        <v>11886</v>
      </c>
      <c r="B903" s="14" t="s">
        <v>7910</v>
      </c>
      <c r="C903" s="15" t="s">
        <v>11887</v>
      </c>
    </row>
    <row r="904">
      <c r="A904" s="15" t="s">
        <v>11889</v>
      </c>
      <c r="B904" s="14" t="s">
        <v>7913</v>
      </c>
      <c r="C904" s="15" t="s">
        <v>11890</v>
      </c>
    </row>
    <row r="905">
      <c r="A905" s="15" t="s">
        <v>11892</v>
      </c>
      <c r="B905" s="14" t="s">
        <v>7915</v>
      </c>
      <c r="C905" s="15" t="s">
        <v>11893</v>
      </c>
    </row>
    <row r="906">
      <c r="A906" s="15" t="s">
        <v>11895</v>
      </c>
      <c r="B906" s="14" t="s">
        <v>7918</v>
      </c>
      <c r="C906" s="15" t="s">
        <v>11896</v>
      </c>
    </row>
    <row r="907">
      <c r="A907" s="15" t="s">
        <v>11898</v>
      </c>
      <c r="B907" s="14" t="s">
        <v>7920</v>
      </c>
      <c r="C907" s="15" t="s">
        <v>11899</v>
      </c>
    </row>
    <row r="908">
      <c r="A908" s="15" t="s">
        <v>11901</v>
      </c>
      <c r="B908" s="14" t="s">
        <v>7923</v>
      </c>
      <c r="C908" s="15" t="s">
        <v>11902</v>
      </c>
    </row>
    <row r="909">
      <c r="A909" s="15" t="s">
        <v>11904</v>
      </c>
      <c r="B909" s="14" t="s">
        <v>7925</v>
      </c>
      <c r="C909" s="15" t="s">
        <v>11905</v>
      </c>
    </row>
    <row r="910">
      <c r="A910" s="15" t="s">
        <v>11907</v>
      </c>
      <c r="B910" s="14" t="s">
        <v>7928</v>
      </c>
      <c r="C910" s="15" t="s">
        <v>11908</v>
      </c>
    </row>
    <row r="911">
      <c r="A911" s="15" t="s">
        <v>11910</v>
      </c>
      <c r="B911" s="14" t="s">
        <v>7931</v>
      </c>
      <c r="C911" s="15" t="s">
        <v>11911</v>
      </c>
    </row>
    <row r="912">
      <c r="A912" s="15" t="s">
        <v>11913</v>
      </c>
      <c r="B912" s="14" t="s">
        <v>7933</v>
      </c>
      <c r="C912" s="15" t="s">
        <v>11914</v>
      </c>
    </row>
    <row r="913">
      <c r="A913" s="15" t="s">
        <v>11916</v>
      </c>
      <c r="B913" s="14" t="s">
        <v>7936</v>
      </c>
      <c r="C913" s="15" t="s">
        <v>11917</v>
      </c>
    </row>
    <row r="914">
      <c r="A914" s="15" t="s">
        <v>11919</v>
      </c>
      <c r="B914" s="14" t="s">
        <v>7939</v>
      </c>
      <c r="C914" s="15" t="s">
        <v>11920</v>
      </c>
    </row>
    <row r="915">
      <c r="A915" s="15" t="s">
        <v>11922</v>
      </c>
      <c r="B915" s="14" t="s">
        <v>7941</v>
      </c>
      <c r="C915" s="15" t="s">
        <v>11923</v>
      </c>
    </row>
    <row r="916">
      <c r="A916" s="15" t="s">
        <v>11925</v>
      </c>
      <c r="B916" s="14" t="s">
        <v>7944</v>
      </c>
      <c r="C916" s="15" t="s">
        <v>11926</v>
      </c>
    </row>
    <row r="917">
      <c r="A917" s="15" t="s">
        <v>11928</v>
      </c>
      <c r="B917" s="14" t="s">
        <v>7946</v>
      </c>
      <c r="C917" s="15" t="s">
        <v>11929</v>
      </c>
    </row>
    <row r="918">
      <c r="A918" s="15" t="s">
        <v>11931</v>
      </c>
      <c r="B918" s="14" t="s">
        <v>7948</v>
      </c>
      <c r="C918" s="15" t="s">
        <v>11932</v>
      </c>
    </row>
    <row r="919">
      <c r="A919" s="15" t="s">
        <v>11934</v>
      </c>
      <c r="B919" s="14" t="s">
        <v>7950</v>
      </c>
      <c r="C919" s="15" t="s">
        <v>11935</v>
      </c>
    </row>
    <row r="920">
      <c r="A920" s="15" t="s">
        <v>11937</v>
      </c>
      <c r="B920" s="14" t="s">
        <v>7953</v>
      </c>
      <c r="C920" s="15" t="s">
        <v>11938</v>
      </c>
    </row>
    <row r="921">
      <c r="A921" s="15" t="s">
        <v>11940</v>
      </c>
      <c r="B921" s="14" t="s">
        <v>7955</v>
      </c>
      <c r="C921" s="15" t="s">
        <v>11941</v>
      </c>
    </row>
    <row r="922">
      <c r="A922" s="15" t="s">
        <v>11943</v>
      </c>
      <c r="B922" s="14" t="s">
        <v>7957</v>
      </c>
      <c r="C922" s="15" t="s">
        <v>11944</v>
      </c>
    </row>
    <row r="923">
      <c r="A923" s="15" t="s">
        <v>11946</v>
      </c>
      <c r="B923" s="14" t="s">
        <v>7960</v>
      </c>
      <c r="C923" s="15" t="s">
        <v>11947</v>
      </c>
    </row>
    <row r="924">
      <c r="A924" s="15" t="s">
        <v>11949</v>
      </c>
      <c r="B924" s="14" t="s">
        <v>7962</v>
      </c>
      <c r="C924" s="15" t="s">
        <v>11950</v>
      </c>
    </row>
    <row r="925">
      <c r="A925" s="15" t="s">
        <v>11952</v>
      </c>
      <c r="B925" s="14" t="s">
        <v>7964</v>
      </c>
      <c r="C925" s="15" t="s">
        <v>11953</v>
      </c>
    </row>
    <row r="926">
      <c r="A926" s="15" t="s">
        <v>11955</v>
      </c>
      <c r="B926" s="14" t="s">
        <v>7967</v>
      </c>
      <c r="C926" s="15" t="s">
        <v>11956</v>
      </c>
    </row>
    <row r="927">
      <c r="A927" s="15" t="s">
        <v>11958</v>
      </c>
      <c r="B927" s="14" t="s">
        <v>7969</v>
      </c>
      <c r="C927" s="15" t="s">
        <v>11959</v>
      </c>
    </row>
    <row r="928">
      <c r="A928" s="15" t="s">
        <v>11961</v>
      </c>
      <c r="B928" s="14" t="s">
        <v>7972</v>
      </c>
      <c r="C928" s="15" t="s">
        <v>11962</v>
      </c>
    </row>
    <row r="929">
      <c r="A929" s="15" t="s">
        <v>11964</v>
      </c>
      <c r="B929" s="14" t="s">
        <v>7974</v>
      </c>
      <c r="C929" s="15" t="s">
        <v>11965</v>
      </c>
    </row>
    <row r="930">
      <c r="A930" s="15" t="s">
        <v>11967</v>
      </c>
      <c r="B930" s="14" t="s">
        <v>7976</v>
      </c>
      <c r="C930" s="15" t="s">
        <v>11968</v>
      </c>
    </row>
    <row r="931">
      <c r="A931" s="15" t="s">
        <v>11970</v>
      </c>
      <c r="B931" s="14" t="s">
        <v>7978</v>
      </c>
      <c r="C931" s="15" t="s">
        <v>11971</v>
      </c>
    </row>
    <row r="932">
      <c r="A932" s="15" t="s">
        <v>11973</v>
      </c>
      <c r="B932" s="14" t="s">
        <v>7981</v>
      </c>
      <c r="C932" s="15" t="s">
        <v>11974</v>
      </c>
    </row>
    <row r="933">
      <c r="A933" s="15" t="s">
        <v>11977</v>
      </c>
      <c r="B933" s="14" t="s">
        <v>7983</v>
      </c>
      <c r="C933" s="15" t="s">
        <v>11978</v>
      </c>
    </row>
    <row r="934">
      <c r="A934" s="15" t="s">
        <v>11980</v>
      </c>
      <c r="B934" s="14" t="s">
        <v>7985</v>
      </c>
      <c r="C934" s="15" t="s">
        <v>11981</v>
      </c>
    </row>
    <row r="935">
      <c r="A935" s="15" t="s">
        <v>11983</v>
      </c>
      <c r="B935" s="14" t="s">
        <v>7988</v>
      </c>
      <c r="C935" s="15" t="s">
        <v>11984</v>
      </c>
    </row>
    <row r="936">
      <c r="A936" s="15" t="s">
        <v>11986</v>
      </c>
      <c r="B936" s="14" t="s">
        <v>7990</v>
      </c>
      <c r="C936" s="15" t="s">
        <v>11987</v>
      </c>
    </row>
    <row r="937">
      <c r="A937" s="15" t="s">
        <v>11989</v>
      </c>
      <c r="B937" s="14" t="s">
        <v>7992</v>
      </c>
      <c r="C937" s="15" t="s">
        <v>11990</v>
      </c>
    </row>
    <row r="938">
      <c r="A938" s="15" t="s">
        <v>11992</v>
      </c>
      <c r="B938" s="14" t="s">
        <v>7994</v>
      </c>
      <c r="C938" s="15" t="s">
        <v>11993</v>
      </c>
    </row>
    <row r="939">
      <c r="A939" s="15" t="s">
        <v>11995</v>
      </c>
      <c r="B939" s="14" t="s">
        <v>7997</v>
      </c>
      <c r="C939" s="15" t="s">
        <v>11996</v>
      </c>
    </row>
    <row r="940">
      <c r="A940" s="15" t="s">
        <v>11998</v>
      </c>
      <c r="B940" s="14" t="s">
        <v>7999</v>
      </c>
      <c r="C940" s="15" t="s">
        <v>11999</v>
      </c>
    </row>
    <row r="941">
      <c r="A941" s="15" t="s">
        <v>12001</v>
      </c>
      <c r="B941" s="14" t="s">
        <v>8001</v>
      </c>
      <c r="C941" s="15" t="s">
        <v>12002</v>
      </c>
    </row>
    <row r="942">
      <c r="A942" s="15" t="s">
        <v>12004</v>
      </c>
      <c r="B942" s="14" t="s">
        <v>8003</v>
      </c>
      <c r="C942" s="15" t="s">
        <v>12005</v>
      </c>
    </row>
    <row r="943">
      <c r="A943" s="15" t="s">
        <v>12007</v>
      </c>
      <c r="B943" s="14" t="s">
        <v>8005</v>
      </c>
      <c r="C943" s="15" t="s">
        <v>12008</v>
      </c>
    </row>
    <row r="944">
      <c r="A944" s="15" t="s">
        <v>12010</v>
      </c>
      <c r="B944" s="14" t="s">
        <v>8007</v>
      </c>
      <c r="C944" s="15" t="s">
        <v>12011</v>
      </c>
    </row>
    <row r="945">
      <c r="A945" s="15" t="s">
        <v>12013</v>
      </c>
      <c r="B945" s="14" t="s">
        <v>8009</v>
      </c>
      <c r="C945" s="15" t="s">
        <v>12014</v>
      </c>
    </row>
    <row r="946">
      <c r="A946" s="15" t="s">
        <v>12016</v>
      </c>
      <c r="B946" s="14" t="s">
        <v>8011</v>
      </c>
      <c r="C946" s="15" t="s">
        <v>12017</v>
      </c>
    </row>
    <row r="947">
      <c r="A947" s="15" t="s">
        <v>12019</v>
      </c>
      <c r="B947" s="14" t="s">
        <v>8014</v>
      </c>
      <c r="C947" s="15" t="s">
        <v>12020</v>
      </c>
    </row>
    <row r="948">
      <c r="A948" s="15" t="s">
        <v>12022</v>
      </c>
      <c r="B948" s="14" t="s">
        <v>8016</v>
      </c>
      <c r="C948" s="15" t="s">
        <v>12023</v>
      </c>
    </row>
    <row r="949">
      <c r="A949" s="15" t="s">
        <v>12025</v>
      </c>
      <c r="B949" s="14" t="s">
        <v>8018</v>
      </c>
      <c r="C949" s="15" t="s">
        <v>12026</v>
      </c>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row r="1001">
      <c r="B1001" s="1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24.0"/>
    <col customWidth="1" min="3" max="3" width="41.5"/>
  </cols>
  <sheetData>
    <row r="1">
      <c r="A1" s="15" t="s">
        <v>17528</v>
      </c>
      <c r="B1" s="15" t="s">
        <v>12033</v>
      </c>
      <c r="C1" s="15" t="s">
        <v>9260</v>
      </c>
    </row>
    <row r="2">
      <c r="A2" s="15" t="s">
        <v>17529</v>
      </c>
      <c r="B2" s="15" t="s">
        <v>27</v>
      </c>
      <c r="C2" s="15" t="s">
        <v>12036</v>
      </c>
    </row>
    <row r="3">
      <c r="A3" s="15" t="s">
        <v>17530</v>
      </c>
      <c r="B3" s="15" t="s">
        <v>35</v>
      </c>
      <c r="C3" s="15" t="s">
        <v>12039</v>
      </c>
    </row>
    <row r="4">
      <c r="A4" s="15" t="s">
        <v>17531</v>
      </c>
      <c r="B4" s="15" t="s">
        <v>12042</v>
      </c>
      <c r="C4" s="15" t="s">
        <v>12043</v>
      </c>
    </row>
    <row r="5">
      <c r="A5" s="15" t="s">
        <v>17532</v>
      </c>
      <c r="B5" s="15" t="s">
        <v>17533</v>
      </c>
      <c r="C5" s="15" t="s">
        <v>17534</v>
      </c>
    </row>
    <row r="6">
      <c r="A6" s="15" t="s">
        <v>17535</v>
      </c>
      <c r="B6" s="15" t="s">
        <v>12046</v>
      </c>
      <c r="C6" s="15" t="s">
        <v>12047</v>
      </c>
    </row>
    <row r="7">
      <c r="A7" s="15" t="s">
        <v>17536</v>
      </c>
      <c r="B7" s="15" t="s">
        <v>62</v>
      </c>
      <c r="C7" s="15" t="s">
        <v>12052</v>
      </c>
    </row>
    <row r="8">
      <c r="A8" s="15" t="s">
        <v>17537</v>
      </c>
      <c r="B8" s="15" t="s">
        <v>12057</v>
      </c>
      <c r="C8" s="15" t="s">
        <v>12058</v>
      </c>
    </row>
    <row r="9">
      <c r="A9" s="15" t="s">
        <v>17538</v>
      </c>
      <c r="B9" s="15" t="s">
        <v>12063</v>
      </c>
      <c r="C9" s="15" t="s">
        <v>12064</v>
      </c>
    </row>
    <row r="10">
      <c r="A10" s="15" t="s">
        <v>17539</v>
      </c>
      <c r="B10" s="15" t="s">
        <v>86</v>
      </c>
      <c r="C10" s="15" t="s">
        <v>12069</v>
      </c>
    </row>
    <row r="11">
      <c r="A11" s="15" t="s">
        <v>17540</v>
      </c>
      <c r="B11" s="15" t="s">
        <v>94</v>
      </c>
      <c r="C11" s="15" t="s">
        <v>12074</v>
      </c>
    </row>
    <row r="12">
      <c r="A12" s="15" t="s">
        <v>17541</v>
      </c>
      <c r="B12" s="15" t="s">
        <v>12079</v>
      </c>
      <c r="C12" s="15" t="s">
        <v>12080</v>
      </c>
    </row>
    <row r="13">
      <c r="A13" s="15" t="s">
        <v>17542</v>
      </c>
      <c r="B13" s="15" t="s">
        <v>12085</v>
      </c>
      <c r="C13" s="15" t="s">
        <v>12086</v>
      </c>
    </row>
    <row r="14">
      <c r="A14" s="15" t="s">
        <v>17543</v>
      </c>
      <c r="B14" s="15" t="s">
        <v>12092</v>
      </c>
      <c r="C14" s="15" t="s">
        <v>12093</v>
      </c>
    </row>
    <row r="15">
      <c r="A15" s="15" t="s">
        <v>17544</v>
      </c>
      <c r="B15" s="15" t="s">
        <v>126</v>
      </c>
      <c r="C15" s="15" t="s">
        <v>12098</v>
      </c>
    </row>
    <row r="16">
      <c r="A16" s="15" t="s">
        <v>17545</v>
      </c>
      <c r="B16" s="15" t="s">
        <v>12101</v>
      </c>
      <c r="C16" s="15" t="s">
        <v>12102</v>
      </c>
    </row>
    <row r="17">
      <c r="A17" s="15" t="s">
        <v>17546</v>
      </c>
      <c r="B17" s="15" t="s">
        <v>144</v>
      </c>
      <c r="C17" s="15" t="s">
        <v>12105</v>
      </c>
    </row>
    <row r="18">
      <c r="A18" s="15" t="s">
        <v>17547</v>
      </c>
      <c r="B18" s="15" t="s">
        <v>12108</v>
      </c>
      <c r="C18" s="15" t="s">
        <v>12109</v>
      </c>
    </row>
    <row r="19">
      <c r="A19" s="15" t="s">
        <v>17548</v>
      </c>
      <c r="B19" s="15" t="s">
        <v>12112</v>
      </c>
      <c r="C19" s="15" t="s">
        <v>12113</v>
      </c>
    </row>
    <row r="20">
      <c r="A20" s="15" t="s">
        <v>17549</v>
      </c>
      <c r="B20" s="15" t="s">
        <v>12116</v>
      </c>
      <c r="C20" s="15" t="s">
        <v>12117</v>
      </c>
    </row>
    <row r="21">
      <c r="A21" s="15" t="s">
        <v>17550</v>
      </c>
      <c r="B21" s="15" t="s">
        <v>12120</v>
      </c>
      <c r="C21" s="15" t="s">
        <v>12121</v>
      </c>
    </row>
    <row r="22">
      <c r="A22" s="15" t="s">
        <v>17551</v>
      </c>
      <c r="B22" s="15" t="s">
        <v>12124</v>
      </c>
      <c r="C22" s="15" t="s">
        <v>12125</v>
      </c>
    </row>
    <row r="23">
      <c r="A23" s="15" t="s">
        <v>17552</v>
      </c>
      <c r="B23" s="15" t="s">
        <v>12128</v>
      </c>
      <c r="C23" s="15" t="s">
        <v>12129</v>
      </c>
    </row>
    <row r="24">
      <c r="A24" s="15" t="s">
        <v>17553</v>
      </c>
      <c r="B24" s="15" t="s">
        <v>12132</v>
      </c>
      <c r="C24" s="15" t="s">
        <v>12133</v>
      </c>
    </row>
    <row r="25">
      <c r="A25" s="15" t="s">
        <v>17554</v>
      </c>
      <c r="B25" s="15" t="s">
        <v>208</v>
      </c>
      <c r="C25" s="15" t="s">
        <v>12136</v>
      </c>
    </row>
    <row r="26">
      <c r="A26" s="15" t="s">
        <v>17555</v>
      </c>
      <c r="B26" s="15" t="s">
        <v>12139</v>
      </c>
      <c r="C26" s="15" t="s">
        <v>12140</v>
      </c>
    </row>
    <row r="27">
      <c r="A27" s="15" t="s">
        <v>17556</v>
      </c>
      <c r="B27" s="15" t="s">
        <v>12143</v>
      </c>
      <c r="C27" s="15" t="s">
        <v>12144</v>
      </c>
    </row>
    <row r="28">
      <c r="A28" s="15" t="s">
        <v>17557</v>
      </c>
      <c r="B28" s="15" t="s">
        <v>12147</v>
      </c>
      <c r="C28" s="15" t="s">
        <v>12148</v>
      </c>
    </row>
    <row r="29">
      <c r="A29" s="15" t="s">
        <v>17558</v>
      </c>
      <c r="B29" s="15" t="s">
        <v>12149</v>
      </c>
      <c r="C29" s="15" t="s">
        <v>12150</v>
      </c>
    </row>
    <row r="30">
      <c r="A30" s="15" t="s">
        <v>17559</v>
      </c>
      <c r="B30" s="15" t="s">
        <v>12153</v>
      </c>
      <c r="C30" s="15" t="s">
        <v>12154</v>
      </c>
    </row>
    <row r="31">
      <c r="A31" s="15" t="s">
        <v>17562</v>
      </c>
      <c r="B31" s="15" t="s">
        <v>12163</v>
      </c>
      <c r="C31" s="15" t="s">
        <v>12164</v>
      </c>
    </row>
    <row r="32">
      <c r="A32" s="15" t="s">
        <v>17563</v>
      </c>
      <c r="B32" s="15" t="s">
        <v>12167</v>
      </c>
      <c r="C32" s="15" t="s">
        <v>12168</v>
      </c>
    </row>
    <row r="33">
      <c r="A33" s="15" t="s">
        <v>17564</v>
      </c>
      <c r="B33" s="15" t="s">
        <v>12171</v>
      </c>
      <c r="C33" s="15" t="s">
        <v>12172</v>
      </c>
    </row>
    <row r="34">
      <c r="A34" s="15" t="s">
        <v>17565</v>
      </c>
      <c r="B34" s="15" t="s">
        <v>12175</v>
      </c>
      <c r="C34" s="15" t="s">
        <v>12176</v>
      </c>
    </row>
    <row r="35">
      <c r="A35" s="15" t="s">
        <v>17568</v>
      </c>
      <c r="B35" s="15" t="s">
        <v>12181</v>
      </c>
      <c r="C35" s="15" t="s">
        <v>12182</v>
      </c>
    </row>
    <row r="36">
      <c r="A36" s="15" t="s">
        <v>17570</v>
      </c>
      <c r="B36" s="15" t="s">
        <v>12183</v>
      </c>
      <c r="C36" s="15" t="s">
        <v>12184</v>
      </c>
    </row>
    <row r="37">
      <c r="A37" s="15" t="s">
        <v>17573</v>
      </c>
      <c r="B37" s="15" t="s">
        <v>12185</v>
      </c>
      <c r="C37" s="15" t="s">
        <v>12186</v>
      </c>
    </row>
    <row r="38">
      <c r="A38" s="15" t="s">
        <v>17574</v>
      </c>
      <c r="B38" s="15" t="s">
        <v>12187</v>
      </c>
      <c r="C38" s="15" t="s">
        <v>12188</v>
      </c>
    </row>
    <row r="39">
      <c r="A39" s="15" t="s">
        <v>17575</v>
      </c>
      <c r="B39" s="15" t="s">
        <v>12189</v>
      </c>
      <c r="C39" s="15" t="s">
        <v>12190</v>
      </c>
    </row>
    <row r="40">
      <c r="A40" s="15" t="s">
        <v>17576</v>
      </c>
      <c r="B40" s="15" t="s">
        <v>12193</v>
      </c>
      <c r="C40" s="15" t="s">
        <v>12194</v>
      </c>
    </row>
    <row r="41">
      <c r="A41" s="15" t="s">
        <v>17577</v>
      </c>
      <c r="B41" s="15" t="s">
        <v>12197</v>
      </c>
      <c r="C41" s="15" t="s">
        <v>12198</v>
      </c>
    </row>
    <row r="42">
      <c r="A42" s="15" t="s">
        <v>17578</v>
      </c>
      <c r="B42" s="15" t="s">
        <v>12201</v>
      </c>
      <c r="C42" s="15" t="s">
        <v>12202</v>
      </c>
    </row>
    <row r="43">
      <c r="A43" s="15" t="s">
        <v>17579</v>
      </c>
      <c r="B43" s="15" t="s">
        <v>12207</v>
      </c>
      <c r="C43" s="15" t="s">
        <v>12208</v>
      </c>
    </row>
    <row r="44">
      <c r="A44" s="15" t="s">
        <v>17580</v>
      </c>
      <c r="B44" s="15" t="s">
        <v>12211</v>
      </c>
      <c r="C44" s="15" t="s">
        <v>12212</v>
      </c>
    </row>
    <row r="45">
      <c r="A45" s="15" t="s">
        <v>17581</v>
      </c>
      <c r="B45" s="15" t="s">
        <v>12215</v>
      </c>
      <c r="C45" s="15" t="s">
        <v>12216</v>
      </c>
    </row>
    <row r="46">
      <c r="A46" s="15" t="s">
        <v>17582</v>
      </c>
      <c r="B46" s="15" t="s">
        <v>12219</v>
      </c>
      <c r="C46" s="15" t="s">
        <v>12220</v>
      </c>
    </row>
    <row r="47">
      <c r="A47" s="15" t="s">
        <v>17583</v>
      </c>
      <c r="B47" s="15" t="s">
        <v>12223</v>
      </c>
      <c r="C47" s="15" t="s">
        <v>12224</v>
      </c>
    </row>
    <row r="48">
      <c r="A48" s="15" t="s">
        <v>17584</v>
      </c>
      <c r="B48" s="15" t="s">
        <v>12227</v>
      </c>
      <c r="C48" s="15" t="s">
        <v>12228</v>
      </c>
    </row>
    <row r="49">
      <c r="A49" s="15" t="s">
        <v>17585</v>
      </c>
      <c r="B49" s="15" t="s">
        <v>12231</v>
      </c>
      <c r="C49" s="15" t="s">
        <v>12232</v>
      </c>
    </row>
    <row r="50">
      <c r="A50" s="15" t="s">
        <v>17586</v>
      </c>
      <c r="B50" s="15" t="s">
        <v>12235</v>
      </c>
      <c r="C50" s="15" t="s">
        <v>12236</v>
      </c>
    </row>
    <row r="51">
      <c r="A51" s="15" t="s">
        <v>17587</v>
      </c>
      <c r="B51" s="15" t="s">
        <v>12239</v>
      </c>
      <c r="C51" s="15" t="s">
        <v>12240</v>
      </c>
    </row>
    <row r="52">
      <c r="A52" s="15" t="s">
        <v>17588</v>
      </c>
      <c r="B52" s="15" t="s">
        <v>12243</v>
      </c>
      <c r="C52" s="15" t="s">
        <v>12244</v>
      </c>
    </row>
    <row r="53">
      <c r="A53" s="15" t="s">
        <v>17589</v>
      </c>
      <c r="B53" s="15" t="s">
        <v>12247</v>
      </c>
      <c r="C53" s="15" t="s">
        <v>12248</v>
      </c>
    </row>
    <row r="54">
      <c r="A54" s="15" t="s">
        <v>17590</v>
      </c>
      <c r="B54" s="15" t="s">
        <v>12251</v>
      </c>
      <c r="C54" s="15" t="s">
        <v>12252</v>
      </c>
    </row>
    <row r="55">
      <c r="A55" s="15" t="s">
        <v>17591</v>
      </c>
      <c r="B55" s="15" t="s">
        <v>12255</v>
      </c>
      <c r="C55" s="15" t="s">
        <v>12256</v>
      </c>
    </row>
    <row r="56">
      <c r="A56" s="15" t="s">
        <v>17592</v>
      </c>
      <c r="B56" s="15" t="s">
        <v>12259</v>
      </c>
      <c r="C56" s="15" t="s">
        <v>12260</v>
      </c>
    </row>
    <row r="57">
      <c r="A57" s="15" t="s">
        <v>17593</v>
      </c>
      <c r="B57" s="15" t="s">
        <v>12263</v>
      </c>
      <c r="C57" s="15" t="s">
        <v>12264</v>
      </c>
    </row>
    <row r="58">
      <c r="A58" s="15" t="s">
        <v>17594</v>
      </c>
      <c r="B58" s="15" t="s">
        <v>12267</v>
      </c>
      <c r="C58" s="15" t="s">
        <v>12268</v>
      </c>
    </row>
    <row r="59">
      <c r="A59" s="15" t="s">
        <v>17595</v>
      </c>
      <c r="B59" s="15" t="s">
        <v>519</v>
      </c>
      <c r="C59" s="15" t="s">
        <v>9448</v>
      </c>
    </row>
    <row r="60">
      <c r="A60" s="15" t="s">
        <v>17596</v>
      </c>
      <c r="B60" s="15" t="s">
        <v>534</v>
      </c>
      <c r="C60" s="15" t="s">
        <v>12279</v>
      </c>
    </row>
    <row r="61">
      <c r="A61" s="15" t="s">
        <v>17597</v>
      </c>
      <c r="B61" s="15" t="s">
        <v>12282</v>
      </c>
      <c r="C61" s="15" t="s">
        <v>12283</v>
      </c>
    </row>
    <row r="62">
      <c r="A62" s="15" t="s">
        <v>17598</v>
      </c>
      <c r="B62" s="15" t="s">
        <v>550</v>
      </c>
      <c r="C62" s="15" t="s">
        <v>12286</v>
      </c>
    </row>
    <row r="63">
      <c r="A63" s="15" t="s">
        <v>17599</v>
      </c>
      <c r="B63" s="15" t="s">
        <v>12288</v>
      </c>
      <c r="C63" s="15" t="s">
        <v>12289</v>
      </c>
    </row>
    <row r="64">
      <c r="A64" s="15" t="s">
        <v>17600</v>
      </c>
      <c r="B64" s="15" t="s">
        <v>12294</v>
      </c>
      <c r="C64" s="15" t="s">
        <v>12295</v>
      </c>
    </row>
    <row r="65">
      <c r="A65" s="15" t="s">
        <v>17601</v>
      </c>
      <c r="B65" s="15" t="s">
        <v>12296</v>
      </c>
      <c r="C65" s="15" t="s">
        <v>12297</v>
      </c>
    </row>
    <row r="66">
      <c r="A66" s="15" t="s">
        <v>17602</v>
      </c>
      <c r="B66" s="15" t="s">
        <v>12300</v>
      </c>
      <c r="C66" s="15" t="s">
        <v>12301</v>
      </c>
    </row>
    <row r="67">
      <c r="A67" s="15" t="s">
        <v>17603</v>
      </c>
      <c r="B67" s="15" t="s">
        <v>12304</v>
      </c>
      <c r="C67" s="15" t="s">
        <v>12305</v>
      </c>
    </row>
    <row r="68">
      <c r="A68" s="15" t="s">
        <v>17604</v>
      </c>
      <c r="B68" s="15" t="s">
        <v>12308</v>
      </c>
      <c r="C68" s="15" t="s">
        <v>12309</v>
      </c>
    </row>
    <row r="69">
      <c r="A69" s="15" t="s">
        <v>17605</v>
      </c>
      <c r="B69" s="15" t="s">
        <v>12318</v>
      </c>
      <c r="C69" s="15" t="s">
        <v>12319</v>
      </c>
    </row>
    <row r="70">
      <c r="A70" s="15" t="s">
        <v>17606</v>
      </c>
      <c r="B70" s="15" t="s">
        <v>649</v>
      </c>
      <c r="C70" s="15" t="s">
        <v>12326</v>
      </c>
    </row>
    <row r="71">
      <c r="A71" s="15" t="s">
        <v>17607</v>
      </c>
      <c r="B71" s="15" t="s">
        <v>12327</v>
      </c>
      <c r="C71" s="15" t="s">
        <v>12328</v>
      </c>
    </row>
    <row r="72">
      <c r="A72" s="15" t="s">
        <v>17608</v>
      </c>
      <c r="B72" s="15" t="s">
        <v>12335</v>
      </c>
      <c r="C72" s="15" t="s">
        <v>12336</v>
      </c>
    </row>
    <row r="73">
      <c r="A73" s="15" t="s">
        <v>17609</v>
      </c>
      <c r="B73" s="15" t="s">
        <v>12347</v>
      </c>
      <c r="C73" s="15" t="s">
        <v>9522</v>
      </c>
    </row>
    <row r="74">
      <c r="A74" s="15" t="s">
        <v>17610</v>
      </c>
      <c r="B74" s="15" t="s">
        <v>12350</v>
      </c>
      <c r="C74" s="15" t="s">
        <v>12351</v>
      </c>
    </row>
    <row r="75">
      <c r="A75" s="15" t="s">
        <v>17611</v>
      </c>
      <c r="B75" s="15" t="s">
        <v>12354</v>
      </c>
      <c r="C75" s="15" t="s">
        <v>12355</v>
      </c>
    </row>
    <row r="76">
      <c r="A76" s="15" t="s">
        <v>17612</v>
      </c>
      <c r="B76" s="15" t="s">
        <v>12358</v>
      </c>
      <c r="C76" s="15" t="s">
        <v>12359</v>
      </c>
    </row>
    <row r="77">
      <c r="A77" s="15" t="s">
        <v>17613</v>
      </c>
      <c r="B77" s="15" t="s">
        <v>12362</v>
      </c>
      <c r="C77" s="15" t="s">
        <v>12363</v>
      </c>
    </row>
    <row r="78">
      <c r="A78" s="15" t="s">
        <v>17614</v>
      </c>
      <c r="B78" s="15" t="s">
        <v>12366</v>
      </c>
      <c r="C78" s="15" t="s">
        <v>12367</v>
      </c>
    </row>
    <row r="79">
      <c r="A79" s="15" t="s">
        <v>17615</v>
      </c>
      <c r="B79" s="15" t="s">
        <v>12370</v>
      </c>
      <c r="C79" s="15" t="s">
        <v>12371</v>
      </c>
    </row>
    <row r="80">
      <c r="A80" s="15" t="s">
        <v>17616</v>
      </c>
      <c r="B80" s="15" t="s">
        <v>12374</v>
      </c>
      <c r="C80" s="15" t="s">
        <v>12375</v>
      </c>
    </row>
    <row r="81">
      <c r="A81" s="15" t="s">
        <v>17617</v>
      </c>
      <c r="B81" s="15" t="s">
        <v>12378</v>
      </c>
      <c r="C81" s="15" t="s">
        <v>12379</v>
      </c>
    </row>
    <row r="82">
      <c r="A82" s="15" t="s">
        <v>17619</v>
      </c>
      <c r="B82" s="15" t="s">
        <v>12384</v>
      </c>
      <c r="C82" s="15" t="s">
        <v>12385</v>
      </c>
    </row>
    <row r="83">
      <c r="A83" s="15" t="s">
        <v>17618</v>
      </c>
      <c r="B83" s="15" t="s">
        <v>12380</v>
      </c>
      <c r="C83" s="15" t="s">
        <v>12381</v>
      </c>
    </row>
    <row r="84">
      <c r="A84" s="15" t="s">
        <v>17620</v>
      </c>
      <c r="B84" s="15" t="s">
        <v>12388</v>
      </c>
      <c r="C84" s="15" t="s">
        <v>12389</v>
      </c>
    </row>
    <row r="85">
      <c r="A85" s="15" t="s">
        <v>17621</v>
      </c>
      <c r="B85" s="15" t="s">
        <v>12394</v>
      </c>
      <c r="C85" s="15" t="s">
        <v>12395</v>
      </c>
    </row>
    <row r="86">
      <c r="A86" s="15" t="s">
        <v>17622</v>
      </c>
      <c r="B86" s="15" t="s">
        <v>12398</v>
      </c>
      <c r="C86" s="15" t="s">
        <v>9568</v>
      </c>
    </row>
    <row r="87">
      <c r="A87" s="15" t="s">
        <v>17623</v>
      </c>
      <c r="B87" s="15" t="s">
        <v>12401</v>
      </c>
      <c r="C87" s="15" t="s">
        <v>12402</v>
      </c>
    </row>
    <row r="88">
      <c r="A88" s="15" t="s">
        <v>17624</v>
      </c>
      <c r="B88" s="15" t="s">
        <v>12405</v>
      </c>
      <c r="C88" s="15" t="s">
        <v>12406</v>
      </c>
    </row>
    <row r="89">
      <c r="A89" s="15" t="s">
        <v>17625</v>
      </c>
      <c r="B89" s="15" t="s">
        <v>12409</v>
      </c>
      <c r="C89" s="15" t="s">
        <v>12410</v>
      </c>
    </row>
    <row r="90">
      <c r="A90" s="15" t="s">
        <v>17626</v>
      </c>
      <c r="B90" s="15" t="s">
        <v>12413</v>
      </c>
      <c r="C90" s="15" t="s">
        <v>12414</v>
      </c>
    </row>
    <row r="91">
      <c r="A91" s="15" t="s">
        <v>17627</v>
      </c>
      <c r="B91" s="15" t="s">
        <v>12417</v>
      </c>
      <c r="C91" s="15" t="s">
        <v>12418</v>
      </c>
    </row>
    <row r="92">
      <c r="A92" s="15" t="s">
        <v>17628</v>
      </c>
      <c r="B92" s="15" t="s">
        <v>12421</v>
      </c>
      <c r="C92" s="15" t="s">
        <v>12422</v>
      </c>
    </row>
    <row r="93">
      <c r="A93" s="15" t="s">
        <v>17629</v>
      </c>
      <c r="B93" s="15" t="s">
        <v>12425</v>
      </c>
      <c r="C93" s="15" t="s">
        <v>12426</v>
      </c>
    </row>
    <row r="94">
      <c r="A94" s="15" t="s">
        <v>17630</v>
      </c>
      <c r="B94" s="15" t="s">
        <v>12429</v>
      </c>
      <c r="C94" s="15" t="s">
        <v>12430</v>
      </c>
    </row>
    <row r="95">
      <c r="A95" s="15" t="s">
        <v>17631</v>
      </c>
      <c r="B95" s="15" t="s">
        <v>12433</v>
      </c>
      <c r="C95" s="15" t="s">
        <v>12434</v>
      </c>
    </row>
    <row r="96">
      <c r="A96" s="15" t="s">
        <v>17632</v>
      </c>
      <c r="B96" s="15" t="s">
        <v>12437</v>
      </c>
      <c r="C96" s="15" t="s">
        <v>12438</v>
      </c>
    </row>
    <row r="97">
      <c r="A97" s="15" t="s">
        <v>17633</v>
      </c>
      <c r="B97" s="15" t="s">
        <v>12441</v>
      </c>
      <c r="C97" s="15" t="s">
        <v>12442</v>
      </c>
    </row>
    <row r="98">
      <c r="A98" s="15" t="s">
        <v>17634</v>
      </c>
      <c r="B98" s="15" t="s">
        <v>12447</v>
      </c>
      <c r="C98" s="15" t="s">
        <v>12448</v>
      </c>
    </row>
    <row r="99">
      <c r="A99" s="15" t="s">
        <v>17635</v>
      </c>
      <c r="B99" s="15" t="s">
        <v>12451</v>
      </c>
      <c r="C99" s="15" t="s">
        <v>12452</v>
      </c>
    </row>
    <row r="100">
      <c r="A100" s="15" t="s">
        <v>17636</v>
      </c>
      <c r="B100" s="15" t="s">
        <v>12457</v>
      </c>
      <c r="C100" s="15" t="s">
        <v>12458</v>
      </c>
    </row>
    <row r="101">
      <c r="A101" s="15" t="s">
        <v>17539</v>
      </c>
      <c r="B101" s="15" t="s">
        <v>12461</v>
      </c>
      <c r="C101" s="15" t="s">
        <v>12462</v>
      </c>
    </row>
    <row r="102">
      <c r="A102" s="15" t="s">
        <v>17637</v>
      </c>
      <c r="B102" s="15" t="s">
        <v>12463</v>
      </c>
      <c r="C102" s="15" t="s">
        <v>12464</v>
      </c>
    </row>
    <row r="103">
      <c r="A103" s="15" t="s">
        <v>17638</v>
      </c>
      <c r="B103" s="15" t="s">
        <v>12467</v>
      </c>
      <c r="C103" s="15" t="s">
        <v>12468</v>
      </c>
    </row>
    <row r="104">
      <c r="A104" s="15" t="s">
        <v>17639</v>
      </c>
      <c r="B104" s="15" t="s">
        <v>12471</v>
      </c>
      <c r="C104" s="15" t="s">
        <v>12472</v>
      </c>
    </row>
    <row r="105">
      <c r="A105" s="15" t="s">
        <v>17640</v>
      </c>
      <c r="B105" s="15" t="s">
        <v>12475</v>
      </c>
      <c r="C105" s="15" t="s">
        <v>12476</v>
      </c>
    </row>
    <row r="106">
      <c r="A106" s="15" t="s">
        <v>17641</v>
      </c>
      <c r="B106" s="15" t="s">
        <v>12483</v>
      </c>
      <c r="C106" s="15" t="s">
        <v>12484</v>
      </c>
    </row>
    <row r="107">
      <c r="A107" s="15" t="s">
        <v>17642</v>
      </c>
      <c r="B107" s="15" t="s">
        <v>12489</v>
      </c>
      <c r="C107" s="15" t="s">
        <v>12490</v>
      </c>
    </row>
    <row r="108">
      <c r="A108" s="15" t="s">
        <v>17643</v>
      </c>
      <c r="B108" s="15" t="s">
        <v>12493</v>
      </c>
      <c r="C108" s="15" t="s">
        <v>12494</v>
      </c>
    </row>
    <row r="109">
      <c r="A109" s="15" t="s">
        <v>17644</v>
      </c>
      <c r="B109" s="15" t="s">
        <v>12497</v>
      </c>
      <c r="C109" s="15" t="s">
        <v>12498</v>
      </c>
    </row>
    <row r="110">
      <c r="A110" s="15" t="s">
        <v>17645</v>
      </c>
      <c r="B110" s="15" t="s">
        <v>12503</v>
      </c>
      <c r="C110" s="15" t="s">
        <v>12504</v>
      </c>
    </row>
    <row r="111">
      <c r="A111" s="15" t="s">
        <v>17646</v>
      </c>
      <c r="B111" s="15" t="s">
        <v>12505</v>
      </c>
      <c r="C111" s="15" t="s">
        <v>12506</v>
      </c>
    </row>
    <row r="112">
      <c r="A112" s="15" t="s">
        <v>17647</v>
      </c>
      <c r="B112" s="15" t="s">
        <v>12509</v>
      </c>
      <c r="C112" s="15" t="s">
        <v>12510</v>
      </c>
    </row>
    <row r="113">
      <c r="A113" s="15" t="s">
        <v>17648</v>
      </c>
      <c r="B113" s="15" t="s">
        <v>12513</v>
      </c>
      <c r="C113" s="15" t="s">
        <v>12514</v>
      </c>
    </row>
    <row r="114">
      <c r="A114" s="15" t="s">
        <v>17649</v>
      </c>
      <c r="B114" s="15" t="s">
        <v>12517</v>
      </c>
      <c r="C114" s="15" t="s">
        <v>12518</v>
      </c>
    </row>
    <row r="115">
      <c r="A115" s="15" t="s">
        <v>17650</v>
      </c>
      <c r="B115" s="15" t="s">
        <v>12521</v>
      </c>
      <c r="C115" s="15" t="s">
        <v>12522</v>
      </c>
    </row>
    <row r="116">
      <c r="A116" s="15" t="s">
        <v>17651</v>
      </c>
      <c r="B116" s="15" t="s">
        <v>12523</v>
      </c>
      <c r="C116" s="15" t="s">
        <v>12524</v>
      </c>
    </row>
    <row r="117">
      <c r="A117" s="15" t="s">
        <v>17653</v>
      </c>
      <c r="B117" s="15" t="s">
        <v>12533</v>
      </c>
      <c r="C117" s="15" t="s">
        <v>12534</v>
      </c>
    </row>
    <row r="118">
      <c r="A118" s="15" t="s">
        <v>17652</v>
      </c>
      <c r="B118" s="15" t="s">
        <v>12529</v>
      </c>
      <c r="C118" s="15" t="s">
        <v>12530</v>
      </c>
    </row>
    <row r="119">
      <c r="A119" s="15" t="s">
        <v>17654</v>
      </c>
      <c r="B119" s="15" t="s">
        <v>12537</v>
      </c>
      <c r="C119" s="15" t="s">
        <v>12538</v>
      </c>
    </row>
    <row r="120">
      <c r="A120" s="15" t="s">
        <v>17655</v>
      </c>
      <c r="B120" s="15" t="s">
        <v>12541</v>
      </c>
      <c r="C120" s="15" t="s">
        <v>12542</v>
      </c>
    </row>
    <row r="121">
      <c r="A121" s="15" t="s">
        <v>17656</v>
      </c>
      <c r="B121" s="15" t="s">
        <v>12545</v>
      </c>
      <c r="C121" s="15" t="s">
        <v>12546</v>
      </c>
    </row>
    <row r="122">
      <c r="A122" s="15" t="s">
        <v>17657</v>
      </c>
      <c r="B122" s="15" t="s">
        <v>12549</v>
      </c>
      <c r="C122" s="15" t="s">
        <v>12550</v>
      </c>
    </row>
    <row r="123">
      <c r="A123" s="15" t="s">
        <v>17658</v>
      </c>
      <c r="B123" s="15" t="s">
        <v>12553</v>
      </c>
      <c r="C123" s="15" t="s">
        <v>12554</v>
      </c>
    </row>
    <row r="124">
      <c r="A124" s="15" t="s">
        <v>17659</v>
      </c>
      <c r="B124" s="15" t="s">
        <v>12557</v>
      </c>
      <c r="C124" s="15" t="s">
        <v>12558</v>
      </c>
    </row>
    <row r="125">
      <c r="A125" s="15" t="s">
        <v>17660</v>
      </c>
      <c r="B125" s="15" t="s">
        <v>12561</v>
      </c>
      <c r="C125" s="15" t="s">
        <v>12562</v>
      </c>
    </row>
    <row r="126">
      <c r="A126" s="15" t="s">
        <v>17661</v>
      </c>
      <c r="B126" s="15" t="s">
        <v>12567</v>
      </c>
      <c r="C126" s="15" t="s">
        <v>12568</v>
      </c>
    </row>
    <row r="127">
      <c r="A127" s="15" t="s">
        <v>17662</v>
      </c>
      <c r="B127" s="15" t="s">
        <v>12571</v>
      </c>
      <c r="C127" s="15" t="s">
        <v>12572</v>
      </c>
    </row>
    <row r="128">
      <c r="A128" s="15" t="s">
        <v>17663</v>
      </c>
      <c r="B128" s="15" t="s">
        <v>12575</v>
      </c>
      <c r="C128" s="15" t="s">
        <v>12576</v>
      </c>
    </row>
    <row r="129">
      <c r="A129" s="15" t="s">
        <v>17664</v>
      </c>
      <c r="B129" s="15" t="s">
        <v>12579</v>
      </c>
      <c r="C129" s="15" t="s">
        <v>9768</v>
      </c>
    </row>
    <row r="130">
      <c r="A130" s="15" t="s">
        <v>17665</v>
      </c>
      <c r="B130" s="15" t="s">
        <v>12585</v>
      </c>
      <c r="C130" s="15" t="s">
        <v>12586</v>
      </c>
    </row>
    <row r="131">
      <c r="A131" s="15" t="s">
        <v>17666</v>
      </c>
      <c r="B131" s="15" t="s">
        <v>12588</v>
      </c>
      <c r="C131" s="15" t="s">
        <v>12589</v>
      </c>
    </row>
    <row r="132">
      <c r="A132" s="15" t="s">
        <v>17667</v>
      </c>
      <c r="B132" s="15" t="s">
        <v>12591</v>
      </c>
      <c r="C132" s="15" t="s">
        <v>12592</v>
      </c>
    </row>
    <row r="133">
      <c r="A133" s="15" t="s">
        <v>17668</v>
      </c>
      <c r="B133" s="15" t="s">
        <v>12594</v>
      </c>
      <c r="C133" s="15" t="s">
        <v>12595</v>
      </c>
    </row>
    <row r="134">
      <c r="A134" s="15" t="s">
        <v>17669</v>
      </c>
      <c r="B134" s="15" t="s">
        <v>12597</v>
      </c>
      <c r="C134" s="15" t="s">
        <v>12598</v>
      </c>
    </row>
    <row r="135">
      <c r="A135" s="15" t="s">
        <v>17670</v>
      </c>
      <c r="B135" s="15" t="s">
        <v>12600</v>
      </c>
      <c r="C135" s="15" t="s">
        <v>12601</v>
      </c>
    </row>
    <row r="136">
      <c r="A136" s="15" t="s">
        <v>17671</v>
      </c>
      <c r="B136" s="15" t="s">
        <v>12603</v>
      </c>
      <c r="C136" s="15" t="s">
        <v>12604</v>
      </c>
    </row>
    <row r="137">
      <c r="A137" s="15" t="s">
        <v>17672</v>
      </c>
      <c r="B137" s="15" t="s">
        <v>12605</v>
      </c>
      <c r="C137" s="15" t="s">
        <v>9799</v>
      </c>
    </row>
    <row r="138">
      <c r="A138" s="15" t="s">
        <v>17673</v>
      </c>
      <c r="B138" s="15" t="s">
        <v>12607</v>
      </c>
      <c r="C138" s="15" t="s">
        <v>12608</v>
      </c>
    </row>
    <row r="139">
      <c r="A139" s="15" t="s">
        <v>17674</v>
      </c>
      <c r="B139" s="15" t="s">
        <v>12610</v>
      </c>
      <c r="C139" s="15" t="s">
        <v>12611</v>
      </c>
    </row>
    <row r="140">
      <c r="A140" s="15" t="s">
        <v>17675</v>
      </c>
      <c r="B140" s="15" t="s">
        <v>12613</v>
      </c>
      <c r="C140" s="15" t="s">
        <v>12614</v>
      </c>
    </row>
    <row r="141">
      <c r="A141" s="15" t="s">
        <v>17676</v>
      </c>
      <c r="B141" s="15" t="s">
        <v>12616</v>
      </c>
      <c r="C141" s="15" t="s">
        <v>12617</v>
      </c>
    </row>
    <row r="142">
      <c r="A142" s="15" t="s">
        <v>17677</v>
      </c>
      <c r="B142" s="15" t="s">
        <v>12619</v>
      </c>
      <c r="C142" s="15" t="s">
        <v>12620</v>
      </c>
    </row>
    <row r="143">
      <c r="A143" s="15" t="s">
        <v>17678</v>
      </c>
      <c r="B143" s="15" t="s">
        <v>12622</v>
      </c>
      <c r="C143" s="15" t="s">
        <v>12623</v>
      </c>
    </row>
    <row r="144">
      <c r="A144" s="15" t="s">
        <v>17679</v>
      </c>
      <c r="B144" s="15" t="s">
        <v>12625</v>
      </c>
      <c r="C144" s="15" t="s">
        <v>12626</v>
      </c>
    </row>
    <row r="145">
      <c r="A145" s="15" t="s">
        <v>17680</v>
      </c>
      <c r="B145" s="15" t="s">
        <v>12628</v>
      </c>
      <c r="C145" s="15" t="s">
        <v>12629</v>
      </c>
    </row>
    <row r="146">
      <c r="A146" s="15" t="s">
        <v>17681</v>
      </c>
      <c r="B146" s="15" t="s">
        <v>12631</v>
      </c>
      <c r="C146" s="15" t="s">
        <v>12632</v>
      </c>
    </row>
    <row r="147">
      <c r="A147" s="15" t="s">
        <v>17682</v>
      </c>
      <c r="B147" s="15" t="s">
        <v>12634</v>
      </c>
      <c r="C147" s="15" t="s">
        <v>12635</v>
      </c>
    </row>
    <row r="148">
      <c r="A148" s="15" t="s">
        <v>17683</v>
      </c>
      <c r="B148" s="15" t="s">
        <v>12636</v>
      </c>
      <c r="C148" s="15" t="s">
        <v>12637</v>
      </c>
    </row>
    <row r="149">
      <c r="A149" s="15" t="s">
        <v>17684</v>
      </c>
      <c r="B149" s="15" t="s">
        <v>12639</v>
      </c>
      <c r="C149" s="15" t="s">
        <v>12640</v>
      </c>
    </row>
    <row r="150">
      <c r="A150" s="15" t="s">
        <v>17685</v>
      </c>
      <c r="B150" s="15" t="s">
        <v>12642</v>
      </c>
      <c r="C150" s="15" t="s">
        <v>12643</v>
      </c>
    </row>
    <row r="151">
      <c r="A151" s="15" t="s">
        <v>17686</v>
      </c>
      <c r="B151" s="15" t="s">
        <v>12645</v>
      </c>
      <c r="C151" s="15" t="s">
        <v>12646</v>
      </c>
    </row>
    <row r="152">
      <c r="A152" s="15" t="s">
        <v>17687</v>
      </c>
      <c r="B152" s="15" t="s">
        <v>12648</v>
      </c>
      <c r="C152" s="15" t="s">
        <v>12649</v>
      </c>
    </row>
    <row r="153">
      <c r="A153" s="15" t="s">
        <v>17688</v>
      </c>
      <c r="B153" s="15" t="s">
        <v>12651</v>
      </c>
      <c r="C153" s="15" t="s">
        <v>12652</v>
      </c>
    </row>
    <row r="154">
      <c r="A154" s="15" t="s">
        <v>17689</v>
      </c>
      <c r="B154" s="15" t="s">
        <v>12654</v>
      </c>
      <c r="C154" s="15" t="s">
        <v>12655</v>
      </c>
    </row>
    <row r="155">
      <c r="A155" s="15" t="s">
        <v>17690</v>
      </c>
      <c r="B155" s="15" t="s">
        <v>12657</v>
      </c>
      <c r="C155" s="15" t="s">
        <v>12658</v>
      </c>
    </row>
    <row r="156">
      <c r="A156" s="15" t="s">
        <v>17691</v>
      </c>
      <c r="B156" s="15" t="s">
        <v>12660</v>
      </c>
      <c r="C156" s="15" t="s">
        <v>12661</v>
      </c>
    </row>
    <row r="157">
      <c r="A157" s="15" t="s">
        <v>17692</v>
      </c>
      <c r="B157" s="15" t="s">
        <v>12663</v>
      </c>
      <c r="C157" s="15" t="s">
        <v>12664</v>
      </c>
    </row>
    <row r="158">
      <c r="A158" s="15" t="s">
        <v>17693</v>
      </c>
      <c r="B158" s="15" t="s">
        <v>12666</v>
      </c>
      <c r="C158" s="15" t="s">
        <v>12667</v>
      </c>
    </row>
    <row r="159">
      <c r="A159" s="15" t="s">
        <v>17694</v>
      </c>
      <c r="B159" s="15" t="s">
        <v>12669</v>
      </c>
      <c r="C159" s="15" t="s">
        <v>12670</v>
      </c>
    </row>
    <row r="160">
      <c r="A160" s="15" t="s">
        <v>17695</v>
      </c>
      <c r="B160" s="15" t="s">
        <v>12672</v>
      </c>
      <c r="C160" s="15" t="s">
        <v>12673</v>
      </c>
    </row>
    <row r="161">
      <c r="A161" s="15" t="s">
        <v>17696</v>
      </c>
      <c r="B161" s="15" t="s">
        <v>12675</v>
      </c>
      <c r="C161" s="15" t="s">
        <v>9870</v>
      </c>
    </row>
    <row r="162">
      <c r="A162" s="15" t="s">
        <v>17697</v>
      </c>
      <c r="B162" s="15" t="s">
        <v>12677</v>
      </c>
      <c r="C162" s="15" t="s">
        <v>12678</v>
      </c>
    </row>
    <row r="163">
      <c r="A163" s="15" t="s">
        <v>17698</v>
      </c>
      <c r="B163" s="15" t="s">
        <v>12681</v>
      </c>
      <c r="C163" s="15" t="s">
        <v>12682</v>
      </c>
    </row>
    <row r="164">
      <c r="A164" s="15" t="s">
        <v>17699</v>
      </c>
      <c r="B164" s="15" t="s">
        <v>12684</v>
      </c>
      <c r="C164" s="15" t="s">
        <v>12685</v>
      </c>
    </row>
    <row r="165">
      <c r="A165" s="15" t="s">
        <v>17700</v>
      </c>
      <c r="B165" s="15" t="s">
        <v>12687</v>
      </c>
      <c r="C165" s="15" t="s">
        <v>12688</v>
      </c>
    </row>
    <row r="166">
      <c r="A166" s="15" t="s">
        <v>17701</v>
      </c>
      <c r="B166" s="15" t="s">
        <v>12690</v>
      </c>
      <c r="C166" s="15" t="s">
        <v>12691</v>
      </c>
    </row>
    <row r="167">
      <c r="A167" s="15" t="s">
        <v>17702</v>
      </c>
      <c r="B167" s="15" t="s">
        <v>12693</v>
      </c>
      <c r="C167" s="15" t="s">
        <v>12694</v>
      </c>
    </row>
    <row r="168">
      <c r="A168" s="15" t="s">
        <v>17703</v>
      </c>
      <c r="B168" s="15" t="s">
        <v>12695</v>
      </c>
      <c r="C168" s="15" t="s">
        <v>12696</v>
      </c>
    </row>
    <row r="169">
      <c r="A169" s="15" t="s">
        <v>17704</v>
      </c>
      <c r="B169" s="15" t="s">
        <v>12698</v>
      </c>
      <c r="C169" s="15" t="s">
        <v>12699</v>
      </c>
    </row>
    <row r="170">
      <c r="A170" s="15" t="s">
        <v>17705</v>
      </c>
      <c r="B170" s="15" t="s">
        <v>12701</v>
      </c>
      <c r="C170" s="15" t="s">
        <v>12702</v>
      </c>
    </row>
    <row r="171">
      <c r="A171" s="15" t="s">
        <v>17706</v>
      </c>
      <c r="B171" s="15" t="s">
        <v>12704</v>
      </c>
      <c r="C171" s="15" t="s">
        <v>12705</v>
      </c>
    </row>
    <row r="172">
      <c r="A172" s="15" t="s">
        <v>17707</v>
      </c>
      <c r="B172" s="15" t="s">
        <v>12707</v>
      </c>
      <c r="C172" s="15" t="s">
        <v>12708</v>
      </c>
    </row>
    <row r="173">
      <c r="A173" s="15" t="s">
        <v>17708</v>
      </c>
      <c r="B173" s="15" t="s">
        <v>12709</v>
      </c>
      <c r="C173" s="15" t="s">
        <v>12710</v>
      </c>
    </row>
    <row r="174">
      <c r="A174" s="15" t="s">
        <v>17709</v>
      </c>
      <c r="B174" s="15" t="s">
        <v>12711</v>
      </c>
      <c r="C174" s="15" t="s">
        <v>12712</v>
      </c>
    </row>
    <row r="175">
      <c r="A175" s="15" t="s">
        <v>17710</v>
      </c>
      <c r="B175" s="15" t="s">
        <v>12713</v>
      </c>
      <c r="C175" s="15" t="s">
        <v>12714</v>
      </c>
    </row>
    <row r="176">
      <c r="A176" s="15" t="s">
        <v>17711</v>
      </c>
      <c r="B176" s="15" t="s">
        <v>12715</v>
      </c>
      <c r="C176" s="15" t="s">
        <v>12716</v>
      </c>
    </row>
    <row r="177">
      <c r="A177" s="15" t="s">
        <v>17713</v>
      </c>
      <c r="B177" s="15" t="s">
        <v>12720</v>
      </c>
      <c r="C177" s="15" t="s">
        <v>12721</v>
      </c>
    </row>
    <row r="178">
      <c r="A178" s="15" t="s">
        <v>17714</v>
      </c>
      <c r="B178" s="15" t="s">
        <v>12723</v>
      </c>
      <c r="C178" s="15" t="s">
        <v>12724</v>
      </c>
    </row>
    <row r="179">
      <c r="A179" s="15" t="s">
        <v>17715</v>
      </c>
      <c r="B179" s="15" t="s">
        <v>12726</v>
      </c>
      <c r="C179" s="15" t="s">
        <v>12727</v>
      </c>
    </row>
    <row r="180">
      <c r="A180" s="15" t="s">
        <v>17716</v>
      </c>
      <c r="B180" s="15" t="s">
        <v>12729</v>
      </c>
      <c r="C180" s="15" t="s">
        <v>12730</v>
      </c>
    </row>
    <row r="181">
      <c r="A181" s="15" t="s">
        <v>17717</v>
      </c>
      <c r="B181" s="15" t="s">
        <v>12732</v>
      </c>
      <c r="C181" s="15" t="s">
        <v>12733</v>
      </c>
    </row>
    <row r="182">
      <c r="A182" s="15" t="s">
        <v>17718</v>
      </c>
      <c r="B182" s="15" t="s">
        <v>12735</v>
      </c>
      <c r="C182" s="15" t="s">
        <v>12736</v>
      </c>
    </row>
    <row r="183">
      <c r="A183" s="15" t="s">
        <v>17719</v>
      </c>
      <c r="B183" s="15" t="s">
        <v>12738</v>
      </c>
      <c r="C183" s="15" t="s">
        <v>12739</v>
      </c>
    </row>
    <row r="184">
      <c r="A184" s="15" t="s">
        <v>17712</v>
      </c>
      <c r="B184" s="15" t="s">
        <v>22658</v>
      </c>
      <c r="C184" s="15" t="s">
        <v>12718</v>
      </c>
    </row>
    <row r="185">
      <c r="A185" s="15" t="s">
        <v>17720</v>
      </c>
      <c r="B185" s="15" t="s">
        <v>12741</v>
      </c>
      <c r="C185" s="15" t="s">
        <v>12742</v>
      </c>
    </row>
    <row r="186">
      <c r="A186" s="15" t="s">
        <v>17721</v>
      </c>
      <c r="B186" s="15" t="s">
        <v>12744</v>
      </c>
      <c r="C186" s="15" t="s">
        <v>12745</v>
      </c>
    </row>
    <row r="187">
      <c r="A187" s="15" t="s">
        <v>17722</v>
      </c>
      <c r="B187" s="15" t="s">
        <v>12747</v>
      </c>
      <c r="C187" s="15" t="s">
        <v>12748</v>
      </c>
    </row>
    <row r="188">
      <c r="A188" s="15" t="s">
        <v>17723</v>
      </c>
      <c r="B188" s="15" t="s">
        <v>12750</v>
      </c>
      <c r="C188" s="15" t="s">
        <v>12751</v>
      </c>
    </row>
    <row r="189">
      <c r="A189" s="15" t="s">
        <v>17724</v>
      </c>
      <c r="B189" s="15" t="s">
        <v>12753</v>
      </c>
      <c r="C189" s="15" t="s">
        <v>12754</v>
      </c>
    </row>
    <row r="190">
      <c r="A190" s="15" t="s">
        <v>17725</v>
      </c>
      <c r="B190" s="15" t="s">
        <v>12756</v>
      </c>
      <c r="C190" s="15" t="s">
        <v>12757</v>
      </c>
    </row>
    <row r="191">
      <c r="A191" s="15" t="s">
        <v>17726</v>
      </c>
      <c r="B191" s="15" t="s">
        <v>12760</v>
      </c>
      <c r="C191" s="15" t="s">
        <v>9968</v>
      </c>
    </row>
    <row r="192">
      <c r="A192" s="15" t="s">
        <v>17727</v>
      </c>
      <c r="B192" s="15" t="s">
        <v>12762</v>
      </c>
      <c r="C192" s="15" t="s">
        <v>12763</v>
      </c>
    </row>
    <row r="193">
      <c r="A193" s="15" t="s">
        <v>17728</v>
      </c>
      <c r="B193" s="15" t="s">
        <v>12765</v>
      </c>
      <c r="C193" s="15" t="s">
        <v>12766</v>
      </c>
    </row>
    <row r="194">
      <c r="A194" s="15" t="s">
        <v>17729</v>
      </c>
      <c r="B194" s="15" t="s">
        <v>12768</v>
      </c>
      <c r="C194" s="15" t="s">
        <v>9977</v>
      </c>
    </row>
    <row r="195">
      <c r="A195" s="15" t="s">
        <v>17730</v>
      </c>
      <c r="B195" s="15" t="s">
        <v>12770</v>
      </c>
      <c r="C195" s="15" t="s">
        <v>9980</v>
      </c>
    </row>
    <row r="196">
      <c r="A196" s="15" t="s">
        <v>17731</v>
      </c>
      <c r="B196" s="15" t="s">
        <v>12772</v>
      </c>
      <c r="C196" s="15" t="s">
        <v>12773</v>
      </c>
    </row>
    <row r="197">
      <c r="A197" s="15" t="s">
        <v>17732</v>
      </c>
      <c r="B197" s="15" t="s">
        <v>12775</v>
      </c>
      <c r="C197" s="15" t="s">
        <v>12776</v>
      </c>
    </row>
    <row r="198">
      <c r="A198" s="15" t="s">
        <v>17733</v>
      </c>
      <c r="B198" s="15" t="s">
        <v>12778</v>
      </c>
      <c r="C198" s="15" t="s">
        <v>12779</v>
      </c>
    </row>
    <row r="199">
      <c r="A199" s="15" t="s">
        <v>17734</v>
      </c>
      <c r="B199" s="15" t="s">
        <v>12781</v>
      </c>
      <c r="C199" s="15" t="s">
        <v>12782</v>
      </c>
    </row>
    <row r="200">
      <c r="A200" s="15" t="s">
        <v>17735</v>
      </c>
      <c r="B200" s="15" t="s">
        <v>12785</v>
      </c>
      <c r="C200" s="15" t="s">
        <v>12786</v>
      </c>
    </row>
    <row r="201">
      <c r="A201" s="15" t="s">
        <v>17736</v>
      </c>
      <c r="B201" s="15" t="s">
        <v>12788</v>
      </c>
      <c r="C201" s="15" t="s">
        <v>12789</v>
      </c>
    </row>
    <row r="202">
      <c r="A202" s="15" t="s">
        <v>17737</v>
      </c>
      <c r="B202" s="15" t="s">
        <v>12791</v>
      </c>
      <c r="C202" s="15" t="s">
        <v>12792</v>
      </c>
    </row>
    <row r="203">
      <c r="A203" s="15" t="s">
        <v>17738</v>
      </c>
      <c r="B203" s="15" t="s">
        <v>12793</v>
      </c>
      <c r="C203" s="15" t="s">
        <v>12794</v>
      </c>
    </row>
    <row r="204">
      <c r="A204" s="15" t="s">
        <v>17739</v>
      </c>
      <c r="B204" s="15" t="s">
        <v>12796</v>
      </c>
      <c r="C204" s="15" t="s">
        <v>12797</v>
      </c>
    </row>
    <row r="205">
      <c r="A205" s="15" t="s">
        <v>17740</v>
      </c>
      <c r="B205" s="15" t="s">
        <v>12799</v>
      </c>
      <c r="C205" s="15" t="s">
        <v>12800</v>
      </c>
    </row>
    <row r="206">
      <c r="A206" s="15" t="s">
        <v>17741</v>
      </c>
      <c r="B206" s="15" t="s">
        <v>12802</v>
      </c>
      <c r="C206" s="15" t="s">
        <v>12803</v>
      </c>
    </row>
    <row r="207">
      <c r="A207" s="15" t="s">
        <v>17742</v>
      </c>
      <c r="B207" s="15" t="s">
        <v>12805</v>
      </c>
      <c r="C207" s="15" t="s">
        <v>12806</v>
      </c>
    </row>
    <row r="208">
      <c r="A208" s="15" t="s">
        <v>17743</v>
      </c>
      <c r="B208" s="15" t="s">
        <v>12808</v>
      </c>
      <c r="C208" s="15" t="s">
        <v>12809</v>
      </c>
    </row>
    <row r="209">
      <c r="A209" s="15" t="s">
        <v>17744</v>
      </c>
      <c r="B209" s="15" t="s">
        <v>12811</v>
      </c>
      <c r="C209" s="15" t="s">
        <v>12812</v>
      </c>
    </row>
    <row r="210">
      <c r="A210" s="15" t="s">
        <v>17745</v>
      </c>
      <c r="B210" s="15" t="s">
        <v>12814</v>
      </c>
      <c r="C210" s="15" t="s">
        <v>12815</v>
      </c>
    </row>
    <row r="211">
      <c r="A211" s="15" t="s">
        <v>17746</v>
      </c>
      <c r="B211" s="15" t="s">
        <v>12817</v>
      </c>
      <c r="C211" s="15" t="s">
        <v>12818</v>
      </c>
    </row>
    <row r="212">
      <c r="A212" s="15" t="s">
        <v>17747</v>
      </c>
      <c r="B212" s="15" t="s">
        <v>12820</v>
      </c>
      <c r="C212" s="15" t="s">
        <v>12821</v>
      </c>
    </row>
    <row r="213">
      <c r="A213" s="15" t="s">
        <v>17748</v>
      </c>
      <c r="B213" s="15" t="s">
        <v>12823</v>
      </c>
      <c r="C213" s="15" t="s">
        <v>12824</v>
      </c>
    </row>
    <row r="214">
      <c r="A214" s="15" t="s">
        <v>17749</v>
      </c>
      <c r="B214" s="15" t="s">
        <v>12826</v>
      </c>
      <c r="C214" s="15" t="s">
        <v>12827</v>
      </c>
    </row>
    <row r="215">
      <c r="A215" s="15" t="s">
        <v>17750</v>
      </c>
      <c r="B215" s="15" t="s">
        <v>12829</v>
      </c>
      <c r="C215" s="15" t="s">
        <v>12830</v>
      </c>
    </row>
    <row r="216">
      <c r="A216" s="15" t="s">
        <v>17751</v>
      </c>
      <c r="B216" s="15" t="s">
        <v>12832</v>
      </c>
      <c r="C216" s="15" t="s">
        <v>12833</v>
      </c>
    </row>
    <row r="217">
      <c r="A217" s="15" t="s">
        <v>17752</v>
      </c>
      <c r="B217" s="15" t="s">
        <v>12835</v>
      </c>
      <c r="C217" s="15" t="s">
        <v>12836</v>
      </c>
    </row>
    <row r="218">
      <c r="A218" s="15" t="s">
        <v>17753</v>
      </c>
      <c r="B218" s="15" t="s">
        <v>12838</v>
      </c>
      <c r="C218" s="15" t="s">
        <v>12839</v>
      </c>
    </row>
    <row r="219">
      <c r="A219" s="15" t="s">
        <v>17754</v>
      </c>
      <c r="B219" s="15" t="s">
        <v>12841</v>
      </c>
      <c r="C219" s="15" t="s">
        <v>12842</v>
      </c>
    </row>
    <row r="220">
      <c r="A220" s="15" t="s">
        <v>17755</v>
      </c>
      <c r="B220" s="15" t="s">
        <v>12844</v>
      </c>
      <c r="C220" s="15" t="s">
        <v>12845</v>
      </c>
    </row>
    <row r="221">
      <c r="A221" s="15" t="s">
        <v>17756</v>
      </c>
      <c r="B221" s="15" t="s">
        <v>12847</v>
      </c>
      <c r="C221" s="15" t="s">
        <v>12848</v>
      </c>
    </row>
    <row r="222">
      <c r="A222" s="15" t="s">
        <v>17757</v>
      </c>
      <c r="B222" s="15" t="s">
        <v>12850</v>
      </c>
      <c r="C222" s="15" t="s">
        <v>12851</v>
      </c>
    </row>
    <row r="223">
      <c r="A223" s="15" t="s">
        <v>17758</v>
      </c>
      <c r="B223" s="15" t="s">
        <v>12853</v>
      </c>
      <c r="C223" s="15" t="s">
        <v>12854</v>
      </c>
    </row>
    <row r="224">
      <c r="A224" s="15" t="s">
        <v>17759</v>
      </c>
      <c r="B224" s="15" t="s">
        <v>12856</v>
      </c>
      <c r="C224" s="15" t="s">
        <v>12857</v>
      </c>
    </row>
    <row r="225">
      <c r="A225" s="15" t="s">
        <v>17760</v>
      </c>
      <c r="B225" s="15" t="s">
        <v>12859</v>
      </c>
      <c r="C225" s="15" t="s">
        <v>12860</v>
      </c>
    </row>
    <row r="226">
      <c r="A226" s="15" t="s">
        <v>17761</v>
      </c>
      <c r="B226" s="15" t="s">
        <v>12862</v>
      </c>
      <c r="C226" s="15" t="s">
        <v>12863</v>
      </c>
    </row>
    <row r="227">
      <c r="A227" s="15" t="s">
        <v>17762</v>
      </c>
      <c r="B227" s="15" t="s">
        <v>12865</v>
      </c>
      <c r="C227" s="15" t="s">
        <v>12866</v>
      </c>
    </row>
    <row r="228">
      <c r="A228" s="15" t="s">
        <v>17763</v>
      </c>
      <c r="B228" s="15" t="s">
        <v>12868</v>
      </c>
      <c r="C228" s="15" t="s">
        <v>12869</v>
      </c>
    </row>
    <row r="229">
      <c r="A229" s="15" t="s">
        <v>17764</v>
      </c>
      <c r="B229" s="15" t="s">
        <v>12871</v>
      </c>
      <c r="C229" s="15" t="s">
        <v>12872</v>
      </c>
    </row>
    <row r="230">
      <c r="A230" s="15" t="s">
        <v>17765</v>
      </c>
      <c r="B230" s="15" t="s">
        <v>12874</v>
      </c>
      <c r="C230" s="15" t="s">
        <v>12875</v>
      </c>
    </row>
    <row r="231">
      <c r="A231" s="15" t="s">
        <v>17766</v>
      </c>
      <c r="B231" s="15" t="s">
        <v>12877</v>
      </c>
      <c r="C231" s="15" t="s">
        <v>12878</v>
      </c>
    </row>
    <row r="232">
      <c r="A232" s="15" t="s">
        <v>17767</v>
      </c>
      <c r="B232" s="15" t="s">
        <v>12880</v>
      </c>
      <c r="C232" s="15" t="s">
        <v>12881</v>
      </c>
    </row>
    <row r="233">
      <c r="A233" s="15" t="s">
        <v>17768</v>
      </c>
      <c r="B233" s="15" t="s">
        <v>12883</v>
      </c>
      <c r="C233" s="15" t="s">
        <v>12884</v>
      </c>
    </row>
    <row r="234">
      <c r="A234" s="15" t="s">
        <v>17769</v>
      </c>
      <c r="B234" s="15" t="s">
        <v>12886</v>
      </c>
      <c r="C234" s="15" t="s">
        <v>12887</v>
      </c>
    </row>
    <row r="235">
      <c r="A235" s="15" t="s">
        <v>17770</v>
      </c>
      <c r="B235" s="15" t="s">
        <v>12889</v>
      </c>
      <c r="C235" s="15" t="s">
        <v>12890</v>
      </c>
    </row>
    <row r="236">
      <c r="A236" s="15" t="s">
        <v>17771</v>
      </c>
      <c r="B236" s="15" t="s">
        <v>12892</v>
      </c>
      <c r="C236" s="15" t="s">
        <v>12893</v>
      </c>
    </row>
    <row r="237">
      <c r="A237" s="15" t="s">
        <v>17772</v>
      </c>
      <c r="B237" s="15" t="s">
        <v>12896</v>
      </c>
      <c r="C237" s="15" t="s">
        <v>12897</v>
      </c>
    </row>
    <row r="238">
      <c r="A238" s="15" t="s">
        <v>17773</v>
      </c>
      <c r="B238" s="15" t="s">
        <v>12899</v>
      </c>
      <c r="C238" s="15" t="s">
        <v>10150</v>
      </c>
    </row>
    <row r="239">
      <c r="A239" s="15" t="s">
        <v>17774</v>
      </c>
      <c r="B239" s="15" t="s">
        <v>12901</v>
      </c>
      <c r="C239" s="15" t="s">
        <v>12902</v>
      </c>
    </row>
    <row r="240">
      <c r="A240" s="15" t="s">
        <v>17775</v>
      </c>
      <c r="B240" s="15" t="s">
        <v>12904</v>
      </c>
      <c r="C240" s="15" t="s">
        <v>12905</v>
      </c>
    </row>
    <row r="241">
      <c r="A241" s="15" t="s">
        <v>17776</v>
      </c>
      <c r="B241" s="15" t="s">
        <v>12907</v>
      </c>
      <c r="C241" s="15" t="s">
        <v>12908</v>
      </c>
    </row>
    <row r="242">
      <c r="A242" s="15" t="s">
        <v>17777</v>
      </c>
      <c r="B242" s="15" t="s">
        <v>12910</v>
      </c>
      <c r="C242" s="15" t="s">
        <v>12911</v>
      </c>
    </row>
    <row r="243">
      <c r="A243" s="15" t="s">
        <v>17778</v>
      </c>
      <c r="B243" s="15" t="s">
        <v>12913</v>
      </c>
      <c r="C243" s="15" t="s">
        <v>12914</v>
      </c>
    </row>
    <row r="244">
      <c r="A244" s="15" t="s">
        <v>17779</v>
      </c>
      <c r="B244" s="15" t="s">
        <v>12915</v>
      </c>
      <c r="C244" s="15" t="s">
        <v>12916</v>
      </c>
    </row>
    <row r="245">
      <c r="A245" s="15" t="s">
        <v>17780</v>
      </c>
      <c r="B245" s="15" t="s">
        <v>12918</v>
      </c>
      <c r="C245" s="15" t="s">
        <v>12919</v>
      </c>
    </row>
    <row r="246">
      <c r="A246" s="15" t="s">
        <v>17781</v>
      </c>
      <c r="B246" s="15" t="s">
        <v>12921</v>
      </c>
      <c r="C246" s="15" t="s">
        <v>12922</v>
      </c>
    </row>
    <row r="247">
      <c r="A247" s="15" t="s">
        <v>17782</v>
      </c>
      <c r="B247" s="15" t="s">
        <v>12924</v>
      </c>
      <c r="C247" s="15" t="s">
        <v>12925</v>
      </c>
    </row>
    <row r="248">
      <c r="A248" s="15" t="s">
        <v>17783</v>
      </c>
      <c r="B248" s="15" t="s">
        <v>12927</v>
      </c>
      <c r="C248" s="15" t="s">
        <v>12928</v>
      </c>
    </row>
    <row r="249">
      <c r="A249" s="15" t="s">
        <v>17784</v>
      </c>
      <c r="B249" s="15" t="s">
        <v>12930</v>
      </c>
      <c r="C249" s="15" t="s">
        <v>12931</v>
      </c>
    </row>
    <row r="250">
      <c r="A250" s="15" t="s">
        <v>17785</v>
      </c>
      <c r="B250" s="15" t="s">
        <v>12933</v>
      </c>
      <c r="C250" s="15" t="s">
        <v>12934</v>
      </c>
    </row>
    <row r="251">
      <c r="A251" s="15" t="s">
        <v>17786</v>
      </c>
      <c r="B251" s="15" t="s">
        <v>12936</v>
      </c>
      <c r="C251" s="15" t="s">
        <v>12937</v>
      </c>
    </row>
    <row r="252">
      <c r="A252" s="15" t="s">
        <v>17787</v>
      </c>
      <c r="B252" s="15" t="s">
        <v>12939</v>
      </c>
      <c r="C252" s="15" t="s">
        <v>12940</v>
      </c>
    </row>
    <row r="253">
      <c r="A253" s="15" t="s">
        <v>17788</v>
      </c>
      <c r="B253" s="15" t="s">
        <v>12942</v>
      </c>
      <c r="C253" s="15" t="s">
        <v>12943</v>
      </c>
    </row>
    <row r="254">
      <c r="A254" s="15" t="s">
        <v>17789</v>
      </c>
      <c r="B254" s="15" t="s">
        <v>12945</v>
      </c>
      <c r="C254" s="15" t="s">
        <v>12946</v>
      </c>
    </row>
    <row r="255">
      <c r="A255" s="15" t="s">
        <v>17790</v>
      </c>
      <c r="B255" s="15" t="s">
        <v>12948</v>
      </c>
      <c r="C255" s="15" t="s">
        <v>12949</v>
      </c>
    </row>
    <row r="256">
      <c r="A256" s="15" t="s">
        <v>17791</v>
      </c>
      <c r="B256" s="15" t="s">
        <v>12951</v>
      </c>
      <c r="C256" s="15" t="s">
        <v>12952</v>
      </c>
    </row>
    <row r="257">
      <c r="A257" s="15" t="s">
        <v>17792</v>
      </c>
      <c r="B257" s="15" t="s">
        <v>2080</v>
      </c>
      <c r="C257" s="15" t="s">
        <v>12954</v>
      </c>
    </row>
    <row r="258">
      <c r="A258" s="15" t="s">
        <v>17793</v>
      </c>
      <c r="B258" s="15" t="s">
        <v>12958</v>
      </c>
      <c r="C258" s="15" t="s">
        <v>12959</v>
      </c>
    </row>
    <row r="259">
      <c r="A259" s="15" t="s">
        <v>17794</v>
      </c>
      <c r="B259" s="15" t="s">
        <v>12961</v>
      </c>
      <c r="C259" s="15" t="s">
        <v>12962</v>
      </c>
    </row>
    <row r="260">
      <c r="A260" s="15" t="s">
        <v>17795</v>
      </c>
      <c r="B260" s="15" t="s">
        <v>12964</v>
      </c>
      <c r="C260" s="15" t="s">
        <v>12965</v>
      </c>
    </row>
    <row r="261">
      <c r="A261" s="15" t="s">
        <v>17796</v>
      </c>
      <c r="B261" s="15" t="s">
        <v>12967</v>
      </c>
      <c r="C261" s="15" t="s">
        <v>12968</v>
      </c>
    </row>
    <row r="262">
      <c r="A262" s="15" t="s">
        <v>17797</v>
      </c>
      <c r="B262" s="15" t="s">
        <v>12970</v>
      </c>
      <c r="C262" s="15" t="s">
        <v>12971</v>
      </c>
    </row>
    <row r="263">
      <c r="A263" s="15" t="s">
        <v>17798</v>
      </c>
      <c r="B263" s="15" t="s">
        <v>12973</v>
      </c>
      <c r="C263" s="15" t="s">
        <v>12974</v>
      </c>
    </row>
    <row r="264">
      <c r="A264" s="15" t="s">
        <v>17799</v>
      </c>
      <c r="B264" s="15" t="s">
        <v>12976</v>
      </c>
      <c r="C264" s="15" t="s">
        <v>12977</v>
      </c>
    </row>
    <row r="265">
      <c r="A265" s="15" t="s">
        <v>17800</v>
      </c>
      <c r="B265" s="15" t="s">
        <v>12979</v>
      </c>
      <c r="C265" s="15" t="s">
        <v>12980</v>
      </c>
    </row>
    <row r="266">
      <c r="A266" s="15" t="s">
        <v>17801</v>
      </c>
      <c r="B266" s="15" t="s">
        <v>12983</v>
      </c>
      <c r="C266" s="15" t="s">
        <v>12984</v>
      </c>
    </row>
    <row r="267">
      <c r="A267" s="15" t="s">
        <v>17802</v>
      </c>
      <c r="B267" s="15" t="s">
        <v>12986</v>
      </c>
      <c r="C267" s="15" t="s">
        <v>12987</v>
      </c>
    </row>
    <row r="268">
      <c r="A268" s="15" t="s">
        <v>17803</v>
      </c>
      <c r="B268" s="15" t="s">
        <v>12989</v>
      </c>
      <c r="C268" s="15" t="s">
        <v>12990</v>
      </c>
    </row>
    <row r="269">
      <c r="A269" s="15" t="s">
        <v>17804</v>
      </c>
      <c r="B269" s="15" t="s">
        <v>12992</v>
      </c>
      <c r="C269" s="15" t="s">
        <v>12993</v>
      </c>
    </row>
    <row r="270">
      <c r="A270" s="15" t="s">
        <v>17805</v>
      </c>
      <c r="B270" s="15" t="s">
        <v>12995</v>
      </c>
      <c r="C270" s="15" t="s">
        <v>12996</v>
      </c>
    </row>
    <row r="271">
      <c r="A271" s="15" t="s">
        <v>17806</v>
      </c>
      <c r="B271" s="15" t="s">
        <v>12998</v>
      </c>
      <c r="C271" s="15" t="s">
        <v>12999</v>
      </c>
    </row>
    <row r="272">
      <c r="A272" s="15" t="s">
        <v>17807</v>
      </c>
      <c r="B272" s="15" t="s">
        <v>13001</v>
      </c>
      <c r="C272" s="15" t="s">
        <v>13002</v>
      </c>
    </row>
    <row r="273">
      <c r="A273" s="15" t="s">
        <v>17808</v>
      </c>
      <c r="B273" s="15" t="s">
        <v>13004</v>
      </c>
      <c r="C273" s="15" t="s">
        <v>13005</v>
      </c>
    </row>
    <row r="274">
      <c r="A274" s="15" t="s">
        <v>17809</v>
      </c>
      <c r="B274" s="15" t="s">
        <v>13007</v>
      </c>
      <c r="C274" s="15" t="s">
        <v>13008</v>
      </c>
    </row>
    <row r="275">
      <c r="A275" s="15" t="s">
        <v>17810</v>
      </c>
      <c r="B275" s="15" t="s">
        <v>13010</v>
      </c>
      <c r="C275" s="15" t="s">
        <v>13011</v>
      </c>
    </row>
    <row r="276">
      <c r="A276" s="15" t="s">
        <v>17811</v>
      </c>
      <c r="B276" s="15" t="s">
        <v>2205</v>
      </c>
      <c r="C276" s="15" t="s">
        <v>13013</v>
      </c>
    </row>
    <row r="277">
      <c r="A277" s="15" t="s">
        <v>17812</v>
      </c>
      <c r="B277" s="15" t="s">
        <v>13015</v>
      </c>
      <c r="C277" s="15" t="s">
        <v>13016</v>
      </c>
    </row>
    <row r="278">
      <c r="A278" s="15" t="s">
        <v>17813</v>
      </c>
      <c r="B278" s="15" t="s">
        <v>13018</v>
      </c>
      <c r="C278" s="15" t="s">
        <v>13019</v>
      </c>
    </row>
    <row r="279">
      <c r="A279" s="15" t="s">
        <v>17814</v>
      </c>
      <c r="B279" s="15" t="s">
        <v>13021</v>
      </c>
      <c r="C279" s="15" t="s">
        <v>13022</v>
      </c>
    </row>
    <row r="280">
      <c r="A280" s="15" t="s">
        <v>17815</v>
      </c>
      <c r="B280" s="15" t="s">
        <v>13024</v>
      </c>
      <c r="C280" s="15" t="s">
        <v>13025</v>
      </c>
    </row>
    <row r="281">
      <c r="A281" s="15" t="s">
        <v>17816</v>
      </c>
      <c r="B281" s="15" t="s">
        <v>13027</v>
      </c>
      <c r="C281" s="15" t="s">
        <v>13028</v>
      </c>
    </row>
    <row r="282">
      <c r="A282" s="15" t="s">
        <v>17817</v>
      </c>
      <c r="B282" s="15" t="s">
        <v>13030</v>
      </c>
      <c r="C282" s="15" t="s">
        <v>13031</v>
      </c>
    </row>
    <row r="283">
      <c r="A283" s="15" t="s">
        <v>17818</v>
      </c>
      <c r="B283" s="15" t="s">
        <v>13034</v>
      </c>
      <c r="C283" s="15" t="s">
        <v>13035</v>
      </c>
    </row>
    <row r="284">
      <c r="A284" s="15" t="s">
        <v>17819</v>
      </c>
      <c r="B284" s="15" t="s">
        <v>13038</v>
      </c>
      <c r="C284" s="15" t="s">
        <v>13039</v>
      </c>
    </row>
    <row r="285">
      <c r="A285" s="15" t="s">
        <v>17820</v>
      </c>
      <c r="B285" s="15" t="s">
        <v>13042</v>
      </c>
      <c r="C285" s="15" t="s">
        <v>13043</v>
      </c>
    </row>
    <row r="286">
      <c r="A286" s="15" t="s">
        <v>17821</v>
      </c>
      <c r="B286" s="15" t="s">
        <v>13046</v>
      </c>
      <c r="C286" s="15" t="s">
        <v>13047</v>
      </c>
    </row>
    <row r="287">
      <c r="A287" s="15" t="s">
        <v>17822</v>
      </c>
      <c r="B287" s="15" t="s">
        <v>13050</v>
      </c>
      <c r="C287" s="15" t="s">
        <v>13051</v>
      </c>
    </row>
    <row r="288">
      <c r="A288" s="15" t="s">
        <v>17823</v>
      </c>
      <c r="B288" s="15" t="s">
        <v>13054</v>
      </c>
      <c r="C288" s="15" t="s">
        <v>13055</v>
      </c>
    </row>
    <row r="289">
      <c r="A289" s="15" t="s">
        <v>17824</v>
      </c>
      <c r="B289" s="15" t="s">
        <v>13058</v>
      </c>
      <c r="C289" s="15" t="s">
        <v>13059</v>
      </c>
    </row>
    <row r="290">
      <c r="A290" s="15" t="s">
        <v>17825</v>
      </c>
      <c r="B290" s="15" t="s">
        <v>13062</v>
      </c>
      <c r="C290" s="15" t="s">
        <v>13063</v>
      </c>
    </row>
    <row r="291">
      <c r="A291" s="15" t="s">
        <v>17826</v>
      </c>
      <c r="B291" s="15" t="s">
        <v>13066</v>
      </c>
      <c r="C291" s="15" t="s">
        <v>13067</v>
      </c>
    </row>
    <row r="292">
      <c r="A292" s="15" t="s">
        <v>17827</v>
      </c>
      <c r="B292" s="15" t="s">
        <v>13070</v>
      </c>
      <c r="C292" s="15" t="s">
        <v>13071</v>
      </c>
    </row>
    <row r="293">
      <c r="A293" s="15" t="s">
        <v>17828</v>
      </c>
      <c r="B293" s="15" t="s">
        <v>13074</v>
      </c>
      <c r="C293" s="15" t="s">
        <v>13075</v>
      </c>
    </row>
    <row r="294">
      <c r="A294" s="15" t="s">
        <v>17829</v>
      </c>
      <c r="B294" s="15" t="s">
        <v>13078</v>
      </c>
      <c r="C294" s="15" t="s">
        <v>13079</v>
      </c>
    </row>
    <row r="295">
      <c r="A295" s="15" t="s">
        <v>17830</v>
      </c>
      <c r="B295" s="15" t="s">
        <v>13082</v>
      </c>
      <c r="C295" s="15" t="s">
        <v>13083</v>
      </c>
    </row>
    <row r="296">
      <c r="A296" s="15" t="s">
        <v>17831</v>
      </c>
      <c r="B296" s="15" t="s">
        <v>13088</v>
      </c>
      <c r="C296" s="15" t="s">
        <v>13089</v>
      </c>
    </row>
    <row r="297">
      <c r="A297" s="15" t="s">
        <v>17832</v>
      </c>
      <c r="B297" s="15" t="s">
        <v>13092</v>
      </c>
      <c r="C297" s="15" t="s">
        <v>13093</v>
      </c>
    </row>
    <row r="298">
      <c r="A298" s="15" t="s">
        <v>17833</v>
      </c>
      <c r="B298" s="15" t="s">
        <v>13096</v>
      </c>
      <c r="C298" s="15" t="s">
        <v>13097</v>
      </c>
    </row>
    <row r="299">
      <c r="A299" s="15" t="s">
        <v>17834</v>
      </c>
      <c r="B299" s="15" t="s">
        <v>13100</v>
      </c>
      <c r="C299" s="15" t="s">
        <v>13101</v>
      </c>
    </row>
    <row r="300">
      <c r="A300" s="15" t="s">
        <v>17835</v>
      </c>
      <c r="B300" s="15" t="s">
        <v>13106</v>
      </c>
      <c r="C300" s="15" t="s">
        <v>13107</v>
      </c>
    </row>
    <row r="301">
      <c r="A301" s="15" t="s">
        <v>17836</v>
      </c>
      <c r="B301" s="15" t="s">
        <v>13110</v>
      </c>
      <c r="C301" s="15" t="s">
        <v>13111</v>
      </c>
    </row>
    <row r="302">
      <c r="A302" s="15" t="s">
        <v>17837</v>
      </c>
      <c r="B302" s="15" t="s">
        <v>13114</v>
      </c>
      <c r="C302" s="15" t="s">
        <v>13115</v>
      </c>
    </row>
    <row r="303">
      <c r="A303" s="15" t="s">
        <v>17838</v>
      </c>
      <c r="B303" s="15" t="s">
        <v>13117</v>
      </c>
      <c r="C303" s="15" t="s">
        <v>13118</v>
      </c>
    </row>
    <row r="304">
      <c r="A304" s="15" t="s">
        <v>17839</v>
      </c>
      <c r="B304" s="15" t="s">
        <v>13121</v>
      </c>
      <c r="C304" s="15" t="s">
        <v>13122</v>
      </c>
    </row>
    <row r="305">
      <c r="A305" s="15" t="s">
        <v>17840</v>
      </c>
      <c r="B305" s="15" t="s">
        <v>13125</v>
      </c>
      <c r="C305" s="15" t="s">
        <v>13126</v>
      </c>
    </row>
    <row r="306">
      <c r="A306" s="15" t="s">
        <v>17841</v>
      </c>
      <c r="B306" s="15" t="s">
        <v>13129</v>
      </c>
      <c r="C306" s="15" t="s">
        <v>13130</v>
      </c>
    </row>
    <row r="307">
      <c r="A307" s="15" t="s">
        <v>17842</v>
      </c>
      <c r="B307" s="15" t="s">
        <v>13133</v>
      </c>
      <c r="C307" s="15" t="s">
        <v>13134</v>
      </c>
    </row>
    <row r="308">
      <c r="A308" s="15" t="s">
        <v>17843</v>
      </c>
      <c r="B308" s="15" t="s">
        <v>13137</v>
      </c>
      <c r="C308" s="15" t="s">
        <v>13138</v>
      </c>
    </row>
    <row r="309">
      <c r="A309" s="15" t="s">
        <v>17844</v>
      </c>
      <c r="B309" s="15" t="s">
        <v>13141</v>
      </c>
      <c r="C309" s="15" t="s">
        <v>13142</v>
      </c>
    </row>
    <row r="310">
      <c r="A310" s="15" t="s">
        <v>17845</v>
      </c>
      <c r="B310" s="15" t="s">
        <v>13145</v>
      </c>
      <c r="C310" s="15" t="s">
        <v>13146</v>
      </c>
    </row>
    <row r="311">
      <c r="A311" s="15" t="s">
        <v>17846</v>
      </c>
      <c r="B311" s="15" t="s">
        <v>13149</v>
      </c>
      <c r="C311" s="15" t="s">
        <v>10397</v>
      </c>
    </row>
    <row r="312">
      <c r="A312" s="15" t="s">
        <v>17847</v>
      </c>
      <c r="B312" s="15" t="s">
        <v>13152</v>
      </c>
      <c r="C312" s="15" t="s">
        <v>13153</v>
      </c>
    </row>
    <row r="313">
      <c r="A313" s="15" t="s">
        <v>17848</v>
      </c>
      <c r="B313" s="15" t="s">
        <v>13156</v>
      </c>
      <c r="C313" s="15" t="s">
        <v>13157</v>
      </c>
    </row>
    <row r="314">
      <c r="A314" s="15" t="s">
        <v>17851</v>
      </c>
      <c r="B314" s="15" t="s">
        <v>13158</v>
      </c>
      <c r="C314" s="15" t="s">
        <v>13159</v>
      </c>
    </row>
    <row r="315">
      <c r="A315" s="15" t="s">
        <v>17852</v>
      </c>
      <c r="B315" s="15" t="s">
        <v>13162</v>
      </c>
      <c r="C315" s="15" t="s">
        <v>13163</v>
      </c>
    </row>
    <row r="316">
      <c r="A316" s="15" t="s">
        <v>17853</v>
      </c>
      <c r="B316" s="15" t="s">
        <v>13165</v>
      </c>
      <c r="C316" s="15" t="s">
        <v>13166</v>
      </c>
    </row>
    <row r="317">
      <c r="A317" s="15" t="s">
        <v>17854</v>
      </c>
      <c r="B317" s="15" t="s">
        <v>13168</v>
      </c>
      <c r="C317" s="15" t="s">
        <v>13169</v>
      </c>
    </row>
    <row r="318">
      <c r="A318" s="15" t="s">
        <v>17855</v>
      </c>
      <c r="B318" s="15" t="s">
        <v>13171</v>
      </c>
      <c r="C318" s="15" t="s">
        <v>13172</v>
      </c>
    </row>
    <row r="319">
      <c r="A319" s="15" t="s">
        <v>17856</v>
      </c>
      <c r="B319" s="15" t="s">
        <v>13174</v>
      </c>
      <c r="C319" s="15" t="s">
        <v>13175</v>
      </c>
    </row>
    <row r="320">
      <c r="A320" s="15" t="s">
        <v>17857</v>
      </c>
      <c r="B320" s="15" t="s">
        <v>13177</v>
      </c>
      <c r="C320" s="15" t="s">
        <v>13178</v>
      </c>
    </row>
    <row r="321">
      <c r="A321" s="15" t="s">
        <v>17858</v>
      </c>
      <c r="B321" s="15" t="s">
        <v>13180</v>
      </c>
      <c r="C321" s="15" t="s">
        <v>13181</v>
      </c>
    </row>
    <row r="322">
      <c r="A322" s="15" t="s">
        <v>17859</v>
      </c>
      <c r="B322" s="15" t="s">
        <v>13183</v>
      </c>
      <c r="C322" s="15" t="s">
        <v>13184</v>
      </c>
    </row>
    <row r="323">
      <c r="A323" s="15" t="s">
        <v>17860</v>
      </c>
      <c r="B323" s="15" t="s">
        <v>13186</v>
      </c>
      <c r="C323" s="15" t="s">
        <v>13187</v>
      </c>
    </row>
    <row r="324">
      <c r="A324" s="15" t="s">
        <v>17861</v>
      </c>
      <c r="B324" s="15" t="s">
        <v>13189</v>
      </c>
      <c r="C324" s="15" t="s">
        <v>13190</v>
      </c>
    </row>
    <row r="325">
      <c r="A325" s="15" t="s">
        <v>17862</v>
      </c>
      <c r="B325" s="15" t="s">
        <v>13192</v>
      </c>
      <c r="C325" s="15" t="s">
        <v>13193</v>
      </c>
    </row>
    <row r="326">
      <c r="A326" s="15" t="s">
        <v>17863</v>
      </c>
      <c r="B326" s="15" t="s">
        <v>13195</v>
      </c>
      <c r="C326" s="15" t="s">
        <v>13196</v>
      </c>
    </row>
    <row r="327">
      <c r="A327" s="15" t="s">
        <v>17864</v>
      </c>
      <c r="B327" s="15" t="s">
        <v>13198</v>
      </c>
      <c r="C327" s="15" t="s">
        <v>13199</v>
      </c>
    </row>
    <row r="328">
      <c r="A328" s="15" t="s">
        <v>17865</v>
      </c>
      <c r="B328" s="15" t="s">
        <v>13201</v>
      </c>
      <c r="C328" s="15" t="s">
        <v>13202</v>
      </c>
    </row>
    <row r="329">
      <c r="A329" s="15" t="s">
        <v>17866</v>
      </c>
      <c r="B329" s="15" t="s">
        <v>13204</v>
      </c>
      <c r="C329" s="15" t="s">
        <v>13205</v>
      </c>
    </row>
    <row r="330">
      <c r="A330" s="15" t="s">
        <v>17867</v>
      </c>
      <c r="B330" s="15" t="s">
        <v>13207</v>
      </c>
      <c r="C330" s="15" t="s">
        <v>13208</v>
      </c>
    </row>
    <row r="331">
      <c r="A331" s="15" t="s">
        <v>17868</v>
      </c>
      <c r="B331" s="15" t="s">
        <v>13210</v>
      </c>
      <c r="C331" s="15" t="s">
        <v>13211</v>
      </c>
    </row>
    <row r="332">
      <c r="A332" s="15" t="s">
        <v>17869</v>
      </c>
      <c r="B332" s="15" t="s">
        <v>13213</v>
      </c>
      <c r="C332" s="15" t="s">
        <v>13214</v>
      </c>
    </row>
    <row r="333">
      <c r="A333" s="15" t="s">
        <v>17870</v>
      </c>
      <c r="B333" s="15" t="s">
        <v>13216</v>
      </c>
      <c r="C333" s="15" t="s">
        <v>13217</v>
      </c>
    </row>
    <row r="334">
      <c r="A334" s="15" t="s">
        <v>17871</v>
      </c>
      <c r="B334" s="15" t="s">
        <v>13219</v>
      </c>
      <c r="C334" s="15" t="s">
        <v>13220</v>
      </c>
    </row>
    <row r="335">
      <c r="A335" s="15" t="s">
        <v>17872</v>
      </c>
      <c r="B335" s="15" t="s">
        <v>13222</v>
      </c>
      <c r="C335" s="15" t="s">
        <v>13223</v>
      </c>
    </row>
    <row r="336">
      <c r="A336" s="15" t="s">
        <v>17873</v>
      </c>
      <c r="B336" s="15" t="s">
        <v>13225</v>
      </c>
      <c r="C336" s="15" t="s">
        <v>13226</v>
      </c>
    </row>
    <row r="337">
      <c r="A337" s="15" t="s">
        <v>17874</v>
      </c>
      <c r="B337" s="15" t="s">
        <v>13228</v>
      </c>
      <c r="C337" s="15" t="s">
        <v>13229</v>
      </c>
    </row>
    <row r="338">
      <c r="A338" s="15" t="s">
        <v>17875</v>
      </c>
      <c r="B338" s="15" t="s">
        <v>13231</v>
      </c>
      <c r="C338" s="15" t="s">
        <v>13232</v>
      </c>
    </row>
    <row r="339">
      <c r="A339" s="15" t="s">
        <v>17876</v>
      </c>
      <c r="B339" s="15" t="s">
        <v>13235</v>
      </c>
      <c r="C339" s="15" t="s">
        <v>13232</v>
      </c>
    </row>
    <row r="340">
      <c r="A340" s="15" t="s">
        <v>17877</v>
      </c>
      <c r="B340" s="15" t="s">
        <v>13237</v>
      </c>
      <c r="C340" s="15" t="s">
        <v>13238</v>
      </c>
    </row>
    <row r="341">
      <c r="A341" s="15" t="s">
        <v>17878</v>
      </c>
      <c r="B341" s="15" t="s">
        <v>13240</v>
      </c>
      <c r="C341" s="15" t="s">
        <v>13241</v>
      </c>
    </row>
    <row r="342">
      <c r="A342" s="15" t="s">
        <v>17879</v>
      </c>
      <c r="B342" s="15" t="s">
        <v>13243</v>
      </c>
      <c r="C342" s="15" t="s">
        <v>13244</v>
      </c>
    </row>
    <row r="343">
      <c r="A343" s="15" t="s">
        <v>17880</v>
      </c>
      <c r="B343" s="15" t="s">
        <v>6712</v>
      </c>
      <c r="C343" s="15" t="s">
        <v>13245</v>
      </c>
    </row>
    <row r="344">
      <c r="A344" s="15" t="s">
        <v>17881</v>
      </c>
      <c r="B344" s="15" t="s">
        <v>13246</v>
      </c>
      <c r="C344" s="15" t="s">
        <v>13247</v>
      </c>
    </row>
    <row r="345">
      <c r="A345" s="15" t="s">
        <v>17882</v>
      </c>
      <c r="B345" s="15" t="s">
        <v>13249</v>
      </c>
      <c r="C345" s="15" t="s">
        <v>13250</v>
      </c>
    </row>
    <row r="346">
      <c r="A346" s="15" t="s">
        <v>17883</v>
      </c>
      <c r="B346" s="15" t="s">
        <v>13252</v>
      </c>
      <c r="C346" s="15" t="s">
        <v>13253</v>
      </c>
    </row>
    <row r="347">
      <c r="A347" s="15" t="s">
        <v>17884</v>
      </c>
      <c r="B347" s="15" t="s">
        <v>13255</v>
      </c>
      <c r="C347" s="15" t="s">
        <v>13256</v>
      </c>
    </row>
    <row r="348">
      <c r="A348" s="15" t="s">
        <v>17885</v>
      </c>
      <c r="B348" s="15" t="s">
        <v>13260</v>
      </c>
      <c r="C348" s="15" t="s">
        <v>13261</v>
      </c>
    </row>
    <row r="349">
      <c r="A349" s="15" t="s">
        <v>17886</v>
      </c>
      <c r="B349" s="15" t="s">
        <v>13263</v>
      </c>
      <c r="C349" s="15" t="s">
        <v>13264</v>
      </c>
    </row>
    <row r="350">
      <c r="A350" s="15" t="s">
        <v>17887</v>
      </c>
      <c r="B350" s="15" t="s">
        <v>13266</v>
      </c>
      <c r="C350" s="15" t="s">
        <v>13267</v>
      </c>
    </row>
    <row r="351">
      <c r="A351" s="15" t="s">
        <v>17888</v>
      </c>
      <c r="B351" s="15" t="s">
        <v>13269</v>
      </c>
      <c r="C351" s="15" t="s">
        <v>13270</v>
      </c>
    </row>
    <row r="352">
      <c r="A352" s="15" t="s">
        <v>17889</v>
      </c>
      <c r="B352" s="15" t="s">
        <v>13272</v>
      </c>
      <c r="C352" s="15" t="s">
        <v>13273</v>
      </c>
    </row>
    <row r="353">
      <c r="A353" s="15" t="s">
        <v>17890</v>
      </c>
      <c r="B353" s="15" t="s">
        <v>13275</v>
      </c>
      <c r="C353" s="15" t="s">
        <v>13276</v>
      </c>
    </row>
    <row r="354">
      <c r="A354" s="15" t="s">
        <v>17891</v>
      </c>
      <c r="B354" s="15" t="s">
        <v>13278</v>
      </c>
      <c r="C354" s="15" t="s">
        <v>13247</v>
      </c>
    </row>
    <row r="355">
      <c r="A355" s="15" t="s">
        <v>17892</v>
      </c>
      <c r="B355" s="15" t="s">
        <v>13280</v>
      </c>
      <c r="C355" s="15" t="s">
        <v>13281</v>
      </c>
    </row>
    <row r="356">
      <c r="A356" s="15" t="s">
        <v>17893</v>
      </c>
      <c r="B356" s="15" t="s">
        <v>12955</v>
      </c>
      <c r="C356" s="15" t="s">
        <v>17894</v>
      </c>
    </row>
    <row r="357">
      <c r="A357" s="15" t="s">
        <v>17895</v>
      </c>
      <c r="B357" s="15" t="s">
        <v>13283</v>
      </c>
      <c r="C357" s="15" t="s">
        <v>13284</v>
      </c>
    </row>
    <row r="358">
      <c r="A358" s="15" t="s">
        <v>17896</v>
      </c>
      <c r="B358" s="15" t="s">
        <v>13286</v>
      </c>
      <c r="C358" s="15" t="s">
        <v>13287</v>
      </c>
    </row>
    <row r="359">
      <c r="A359" s="15" t="s">
        <v>17897</v>
      </c>
      <c r="B359" s="15" t="s">
        <v>13289</v>
      </c>
      <c r="C359" s="15" t="s">
        <v>13290</v>
      </c>
    </row>
    <row r="360">
      <c r="A360" s="15" t="s">
        <v>17898</v>
      </c>
      <c r="B360" s="15" t="s">
        <v>13292</v>
      </c>
      <c r="C360" s="15" t="s">
        <v>13293</v>
      </c>
    </row>
    <row r="361">
      <c r="A361" s="15" t="s">
        <v>17899</v>
      </c>
      <c r="B361" s="15" t="s">
        <v>13295</v>
      </c>
      <c r="C361" s="15" t="s">
        <v>13296</v>
      </c>
    </row>
    <row r="362">
      <c r="A362" s="15" t="s">
        <v>17900</v>
      </c>
      <c r="B362" s="15" t="s">
        <v>13298</v>
      </c>
      <c r="C362" s="15" t="s">
        <v>13028</v>
      </c>
    </row>
    <row r="363">
      <c r="A363" s="15" t="s">
        <v>17901</v>
      </c>
      <c r="B363" s="15" t="s">
        <v>13300</v>
      </c>
      <c r="C363" s="15" t="s">
        <v>13301</v>
      </c>
    </row>
    <row r="364">
      <c r="A364" s="15" t="s">
        <v>17902</v>
      </c>
      <c r="B364" s="15" t="s">
        <v>13303</v>
      </c>
      <c r="C364" s="15" t="s">
        <v>13304</v>
      </c>
    </row>
    <row r="365">
      <c r="A365" s="15" t="s">
        <v>17903</v>
      </c>
      <c r="B365" s="15" t="s">
        <v>13306</v>
      </c>
      <c r="C365" s="15" t="s">
        <v>13307</v>
      </c>
    </row>
    <row r="366">
      <c r="A366" s="15" t="s">
        <v>17904</v>
      </c>
      <c r="B366" s="15" t="s">
        <v>13309</v>
      </c>
      <c r="C366" s="15" t="s">
        <v>13310</v>
      </c>
    </row>
    <row r="367">
      <c r="A367" s="15" t="s">
        <v>17905</v>
      </c>
      <c r="B367" s="15" t="s">
        <v>13312</v>
      </c>
      <c r="C367" s="15" t="s">
        <v>13313</v>
      </c>
    </row>
    <row r="368">
      <c r="A368" s="15" t="s">
        <v>17906</v>
      </c>
      <c r="B368" s="15" t="s">
        <v>13315</v>
      </c>
      <c r="C368" s="15" t="s">
        <v>13316</v>
      </c>
    </row>
    <row r="369">
      <c r="A369" s="15" t="s">
        <v>17907</v>
      </c>
      <c r="B369" s="15" t="s">
        <v>13317</v>
      </c>
      <c r="C369" s="15" t="s">
        <v>13318</v>
      </c>
    </row>
    <row r="370">
      <c r="A370" s="15" t="s">
        <v>17908</v>
      </c>
      <c r="B370" s="15" t="s">
        <v>13319</v>
      </c>
      <c r="C370" s="15" t="s">
        <v>13320</v>
      </c>
    </row>
    <row r="371">
      <c r="A371" s="15" t="s">
        <v>17909</v>
      </c>
      <c r="B371" s="15" t="s">
        <v>13322</v>
      </c>
      <c r="C371" s="15" t="s">
        <v>13323</v>
      </c>
    </row>
    <row r="372">
      <c r="A372" s="15" t="s">
        <v>17910</v>
      </c>
      <c r="B372" s="15" t="s">
        <v>13327</v>
      </c>
      <c r="C372" s="15" t="s">
        <v>13328</v>
      </c>
    </row>
    <row r="373">
      <c r="A373" s="15" t="s">
        <v>17911</v>
      </c>
      <c r="B373" s="15" t="s">
        <v>13330</v>
      </c>
      <c r="C373" s="15" t="s">
        <v>10597</v>
      </c>
    </row>
    <row r="374">
      <c r="A374" s="15" t="s">
        <v>17912</v>
      </c>
      <c r="B374" s="15" t="s">
        <v>13332</v>
      </c>
      <c r="C374" s="15" t="s">
        <v>13333</v>
      </c>
    </row>
    <row r="375">
      <c r="A375" s="15" t="s">
        <v>17913</v>
      </c>
      <c r="B375" s="15" t="s">
        <v>13335</v>
      </c>
      <c r="C375" s="15" t="s">
        <v>13336</v>
      </c>
    </row>
    <row r="376">
      <c r="A376" s="15" t="s">
        <v>17914</v>
      </c>
      <c r="B376" s="15" t="s">
        <v>13337</v>
      </c>
      <c r="C376" s="15" t="s">
        <v>13338</v>
      </c>
    </row>
    <row r="377">
      <c r="A377" s="15" t="s">
        <v>17915</v>
      </c>
      <c r="B377" s="15" t="s">
        <v>13340</v>
      </c>
      <c r="C377" s="15" t="s">
        <v>13341</v>
      </c>
    </row>
    <row r="378">
      <c r="A378" s="15" t="s">
        <v>17916</v>
      </c>
      <c r="B378" s="15" t="s">
        <v>13343</v>
      </c>
      <c r="C378" s="15" t="s">
        <v>13344</v>
      </c>
    </row>
    <row r="379">
      <c r="A379" s="15" t="s">
        <v>17917</v>
      </c>
      <c r="B379" s="15" t="s">
        <v>13347</v>
      </c>
      <c r="C379" s="15" t="s">
        <v>13348</v>
      </c>
    </row>
    <row r="380">
      <c r="A380" s="15" t="s">
        <v>17918</v>
      </c>
      <c r="B380" s="15" t="s">
        <v>13349</v>
      </c>
      <c r="C380" s="15" t="s">
        <v>13350</v>
      </c>
    </row>
    <row r="381">
      <c r="A381" s="15" t="s">
        <v>17919</v>
      </c>
      <c r="B381" s="15" t="s">
        <v>13351</v>
      </c>
      <c r="C381" s="15" t="s">
        <v>13352</v>
      </c>
    </row>
    <row r="382">
      <c r="A382" s="15" t="s">
        <v>17920</v>
      </c>
      <c r="B382" s="15" t="s">
        <v>13353</v>
      </c>
      <c r="C382" s="15" t="s">
        <v>13354</v>
      </c>
    </row>
    <row r="383">
      <c r="A383" s="15" t="s">
        <v>17921</v>
      </c>
      <c r="B383" s="15" t="s">
        <v>13356</v>
      </c>
      <c r="C383" s="15" t="s">
        <v>13357</v>
      </c>
    </row>
    <row r="384">
      <c r="A384" s="15" t="s">
        <v>17922</v>
      </c>
      <c r="B384" s="15" t="s">
        <v>13359</v>
      </c>
      <c r="C384" s="15" t="s">
        <v>12911</v>
      </c>
    </row>
    <row r="385">
      <c r="A385" s="15" t="s">
        <v>17923</v>
      </c>
      <c r="B385" s="15" t="s">
        <v>13361</v>
      </c>
      <c r="C385" s="15" t="s">
        <v>13362</v>
      </c>
    </row>
    <row r="386">
      <c r="A386" s="15" t="s">
        <v>17924</v>
      </c>
      <c r="B386" s="15" t="s">
        <v>13364</v>
      </c>
      <c r="C386" s="15" t="s">
        <v>13365</v>
      </c>
    </row>
    <row r="387">
      <c r="A387" s="15" t="s">
        <v>17925</v>
      </c>
      <c r="B387" s="15" t="s">
        <v>13367</v>
      </c>
      <c r="C387" s="15" t="s">
        <v>13368</v>
      </c>
    </row>
    <row r="388">
      <c r="A388" s="15" t="s">
        <v>17926</v>
      </c>
      <c r="B388" s="15" t="s">
        <v>13371</v>
      </c>
      <c r="C388" s="15" t="s">
        <v>13372</v>
      </c>
    </row>
    <row r="389">
      <c r="A389" s="15" t="s">
        <v>17927</v>
      </c>
      <c r="B389" s="15" t="s">
        <v>13374</v>
      </c>
      <c r="C389" s="15" t="s">
        <v>13375</v>
      </c>
    </row>
    <row r="390">
      <c r="A390" s="15" t="s">
        <v>17928</v>
      </c>
      <c r="B390" s="15" t="s">
        <v>13374</v>
      </c>
      <c r="C390" s="15" t="s">
        <v>13377</v>
      </c>
    </row>
    <row r="391">
      <c r="A391" s="15" t="s">
        <v>17929</v>
      </c>
      <c r="B391" s="15" t="s">
        <v>13379</v>
      </c>
      <c r="C391" s="15" t="s">
        <v>13380</v>
      </c>
    </row>
    <row r="392">
      <c r="A392" s="15" t="s">
        <v>17930</v>
      </c>
      <c r="B392" s="15" t="s">
        <v>13382</v>
      </c>
      <c r="C392" s="15" t="s">
        <v>13383</v>
      </c>
    </row>
    <row r="393">
      <c r="A393" s="15" t="s">
        <v>17931</v>
      </c>
      <c r="B393" s="15" t="s">
        <v>13385</v>
      </c>
      <c r="C393" s="15" t="s">
        <v>13386</v>
      </c>
    </row>
    <row r="394">
      <c r="A394" s="15" t="s">
        <v>17932</v>
      </c>
      <c r="B394" s="15" t="s">
        <v>13388</v>
      </c>
      <c r="C394" s="15" t="s">
        <v>13389</v>
      </c>
    </row>
    <row r="395">
      <c r="A395" s="15" t="s">
        <v>17933</v>
      </c>
      <c r="B395" s="15" t="s">
        <v>13391</v>
      </c>
      <c r="C395" s="15" t="s">
        <v>13392</v>
      </c>
    </row>
    <row r="396">
      <c r="A396" s="15" t="s">
        <v>17934</v>
      </c>
      <c r="B396" s="15" t="s">
        <v>13394</v>
      </c>
      <c r="C396" s="15" t="s">
        <v>10674</v>
      </c>
    </row>
    <row r="397">
      <c r="A397" s="15" t="s">
        <v>17935</v>
      </c>
      <c r="B397" s="15" t="s">
        <v>13396</v>
      </c>
      <c r="C397" s="15" t="s">
        <v>13397</v>
      </c>
    </row>
    <row r="398">
      <c r="A398" s="15" t="s">
        <v>17936</v>
      </c>
      <c r="B398" s="15" t="s">
        <v>13399</v>
      </c>
      <c r="C398" s="15" t="s">
        <v>10680</v>
      </c>
    </row>
    <row r="399">
      <c r="A399" s="15" t="s">
        <v>17937</v>
      </c>
      <c r="B399" s="15" t="s">
        <v>13401</v>
      </c>
      <c r="C399" s="15" t="s">
        <v>13402</v>
      </c>
    </row>
    <row r="400">
      <c r="A400" s="15" t="s">
        <v>17938</v>
      </c>
      <c r="B400" s="15" t="s">
        <v>13404</v>
      </c>
      <c r="C400" s="15" t="s">
        <v>13405</v>
      </c>
    </row>
    <row r="401">
      <c r="A401" s="15" t="s">
        <v>17939</v>
      </c>
      <c r="B401" s="15" t="s">
        <v>13407</v>
      </c>
      <c r="C401" s="15" t="s">
        <v>13408</v>
      </c>
    </row>
    <row r="402">
      <c r="A402" s="15" t="s">
        <v>17940</v>
      </c>
      <c r="B402" s="15" t="s">
        <v>13410</v>
      </c>
      <c r="C402" s="15" t="s">
        <v>13411</v>
      </c>
    </row>
    <row r="403">
      <c r="A403" s="15" t="s">
        <v>17941</v>
      </c>
      <c r="B403" s="15" t="s">
        <v>13413</v>
      </c>
      <c r="C403" s="15" t="s">
        <v>13414</v>
      </c>
    </row>
    <row r="404">
      <c r="A404" s="15" t="s">
        <v>17942</v>
      </c>
      <c r="B404" s="15" t="s">
        <v>13416</v>
      </c>
      <c r="C404" s="15" t="s">
        <v>13417</v>
      </c>
    </row>
    <row r="405">
      <c r="A405" s="15" t="s">
        <v>17943</v>
      </c>
      <c r="B405" s="15" t="s">
        <v>13419</v>
      </c>
      <c r="C405" s="15" t="s">
        <v>13420</v>
      </c>
    </row>
    <row r="406">
      <c r="A406" s="15" t="s">
        <v>17944</v>
      </c>
      <c r="B406" s="15" t="s">
        <v>13422</v>
      </c>
      <c r="C406" s="15" t="s">
        <v>13153</v>
      </c>
    </row>
    <row r="407">
      <c r="A407" s="15" t="s">
        <v>17945</v>
      </c>
      <c r="B407" s="15" t="s">
        <v>13424</v>
      </c>
      <c r="C407" s="15" t="s">
        <v>13425</v>
      </c>
    </row>
    <row r="408">
      <c r="A408" s="15" t="s">
        <v>17946</v>
      </c>
      <c r="B408" s="15" t="s">
        <v>13427</v>
      </c>
      <c r="C408" s="15" t="s">
        <v>13428</v>
      </c>
    </row>
    <row r="409">
      <c r="A409" s="15" t="s">
        <v>17947</v>
      </c>
      <c r="B409" s="15" t="s">
        <v>13430</v>
      </c>
      <c r="C409" s="15" t="s">
        <v>13431</v>
      </c>
    </row>
    <row r="410">
      <c r="A410" s="15" t="s">
        <v>17948</v>
      </c>
      <c r="B410" s="15" t="s">
        <v>13433</v>
      </c>
      <c r="C410" s="15" t="s">
        <v>13434</v>
      </c>
    </row>
    <row r="411">
      <c r="A411" s="15" t="s">
        <v>17949</v>
      </c>
      <c r="B411" s="15" t="s">
        <v>13436</v>
      </c>
      <c r="C411" s="15" t="s">
        <v>10718</v>
      </c>
    </row>
    <row r="412">
      <c r="A412" s="15" t="s">
        <v>17950</v>
      </c>
      <c r="B412" s="15" t="s">
        <v>3105</v>
      </c>
      <c r="C412" s="15" t="s">
        <v>13438</v>
      </c>
    </row>
    <row r="413">
      <c r="A413" s="15" t="s">
        <v>17951</v>
      </c>
      <c r="B413" s="15" t="s">
        <v>13440</v>
      </c>
      <c r="C413" s="15" t="s">
        <v>13441</v>
      </c>
    </row>
    <row r="414">
      <c r="A414" s="15" t="s">
        <v>17952</v>
      </c>
      <c r="B414" s="15" t="s">
        <v>13443</v>
      </c>
      <c r="C414" s="15" t="s">
        <v>13444</v>
      </c>
    </row>
    <row r="415">
      <c r="A415" s="15" t="s">
        <v>17953</v>
      </c>
      <c r="B415" s="15" t="s">
        <v>13446</v>
      </c>
      <c r="C415" s="15" t="s">
        <v>13447</v>
      </c>
    </row>
    <row r="416">
      <c r="A416" s="15" t="s">
        <v>17954</v>
      </c>
      <c r="B416" s="15" t="s">
        <v>13448</v>
      </c>
      <c r="C416" s="15" t="s">
        <v>13449</v>
      </c>
    </row>
    <row r="417">
      <c r="A417" s="15" t="s">
        <v>17955</v>
      </c>
      <c r="B417" s="15" t="s">
        <v>13451</v>
      </c>
      <c r="C417" s="15" t="s">
        <v>13452</v>
      </c>
    </row>
    <row r="418">
      <c r="A418" s="15" t="s">
        <v>17956</v>
      </c>
      <c r="B418" s="15" t="s">
        <v>13454</v>
      </c>
      <c r="C418" s="15" t="s">
        <v>13455</v>
      </c>
    </row>
    <row r="419">
      <c r="A419" s="15" t="s">
        <v>17957</v>
      </c>
      <c r="B419" s="15" t="s">
        <v>13457</v>
      </c>
      <c r="C419" s="15" t="s">
        <v>13458</v>
      </c>
    </row>
    <row r="420">
      <c r="A420" s="15" t="s">
        <v>17958</v>
      </c>
      <c r="B420" s="15" t="s">
        <v>13460</v>
      </c>
      <c r="C420" s="15" t="s">
        <v>13461</v>
      </c>
    </row>
    <row r="421">
      <c r="A421" s="15" t="s">
        <v>17959</v>
      </c>
      <c r="B421" s="15" t="s">
        <v>13463</v>
      </c>
      <c r="C421" s="15" t="s">
        <v>13464</v>
      </c>
    </row>
    <row r="422">
      <c r="A422" s="15" t="s">
        <v>17960</v>
      </c>
      <c r="B422" s="15" t="s">
        <v>13466</v>
      </c>
      <c r="C422" s="15" t="s">
        <v>13467</v>
      </c>
    </row>
    <row r="423">
      <c r="A423" s="15" t="s">
        <v>17961</v>
      </c>
      <c r="B423" s="15" t="s">
        <v>13469</v>
      </c>
      <c r="C423" s="15" t="s">
        <v>13470</v>
      </c>
    </row>
    <row r="424">
      <c r="A424" s="15" t="s">
        <v>17962</v>
      </c>
      <c r="B424" s="15" t="s">
        <v>13472</v>
      </c>
      <c r="C424" s="15" t="s">
        <v>13473</v>
      </c>
    </row>
    <row r="425">
      <c r="A425" s="15" t="s">
        <v>17963</v>
      </c>
      <c r="B425" s="15" t="s">
        <v>13475</v>
      </c>
      <c r="C425" s="15" t="s">
        <v>13476</v>
      </c>
    </row>
    <row r="426">
      <c r="A426" s="15" t="s">
        <v>17964</v>
      </c>
      <c r="B426" s="15" t="s">
        <v>13478</v>
      </c>
      <c r="C426" s="15" t="s">
        <v>13479</v>
      </c>
    </row>
    <row r="427">
      <c r="A427" s="15" t="s">
        <v>17965</v>
      </c>
      <c r="B427" s="15" t="s">
        <v>13481</v>
      </c>
      <c r="C427" s="15" t="s">
        <v>13482</v>
      </c>
    </row>
    <row r="428">
      <c r="A428" s="15" t="s">
        <v>17966</v>
      </c>
      <c r="B428" s="15" t="s">
        <v>13484</v>
      </c>
      <c r="C428" s="15" t="s">
        <v>13232</v>
      </c>
    </row>
    <row r="429">
      <c r="A429" s="15" t="s">
        <v>17967</v>
      </c>
      <c r="B429" s="15" t="s">
        <v>13487</v>
      </c>
      <c r="C429" s="15" t="s">
        <v>13488</v>
      </c>
    </row>
    <row r="430">
      <c r="A430" s="15" t="s">
        <v>17968</v>
      </c>
      <c r="B430" s="15" t="s">
        <v>13490</v>
      </c>
      <c r="C430" s="15" t="s">
        <v>13491</v>
      </c>
    </row>
    <row r="431">
      <c r="A431" s="15" t="s">
        <v>17969</v>
      </c>
      <c r="B431" s="15" t="s">
        <v>13493</v>
      </c>
      <c r="C431" s="15" t="s">
        <v>13494</v>
      </c>
    </row>
    <row r="432">
      <c r="A432" s="15" t="s">
        <v>17970</v>
      </c>
      <c r="B432" s="15" t="s">
        <v>13496</v>
      </c>
      <c r="C432" s="15" t="s">
        <v>13497</v>
      </c>
    </row>
    <row r="433">
      <c r="A433" s="15" t="s">
        <v>17971</v>
      </c>
      <c r="B433" s="15" t="s">
        <v>13499</v>
      </c>
      <c r="C433" s="15" t="s">
        <v>13500</v>
      </c>
    </row>
    <row r="434">
      <c r="A434" s="15" t="s">
        <v>17972</v>
      </c>
      <c r="B434" s="15" t="s">
        <v>13502</v>
      </c>
      <c r="C434" s="15" t="s">
        <v>13503</v>
      </c>
    </row>
    <row r="435">
      <c r="A435" s="15" t="s">
        <v>17973</v>
      </c>
      <c r="B435" s="15" t="s">
        <v>13505</v>
      </c>
      <c r="C435" s="15" t="s">
        <v>13506</v>
      </c>
    </row>
    <row r="436">
      <c r="A436" s="15" t="s">
        <v>17974</v>
      </c>
      <c r="B436" s="15" t="s">
        <v>13508</v>
      </c>
      <c r="C436" s="15" t="s">
        <v>13509</v>
      </c>
    </row>
    <row r="437">
      <c r="A437" s="15" t="s">
        <v>17975</v>
      </c>
      <c r="B437" s="15" t="s">
        <v>13511</v>
      </c>
      <c r="C437" s="15" t="s">
        <v>13512</v>
      </c>
    </row>
    <row r="438">
      <c r="A438" s="15" t="s">
        <v>17976</v>
      </c>
      <c r="B438" s="15" t="s">
        <v>13514</v>
      </c>
      <c r="C438" s="15" t="s">
        <v>13515</v>
      </c>
    </row>
    <row r="439">
      <c r="A439" s="15" t="s">
        <v>17977</v>
      </c>
      <c r="B439" s="15" t="s">
        <v>13517</v>
      </c>
      <c r="C439" s="15" t="s">
        <v>13518</v>
      </c>
    </row>
    <row r="440">
      <c r="A440" s="15" t="s">
        <v>17978</v>
      </c>
      <c r="B440" s="15" t="s">
        <v>13520</v>
      </c>
      <c r="C440" s="15" t="s">
        <v>13521</v>
      </c>
    </row>
    <row r="441">
      <c r="A441" s="15" t="s">
        <v>17979</v>
      </c>
      <c r="B441" s="15" t="s">
        <v>13523</v>
      </c>
      <c r="C441" s="15" t="s">
        <v>13524</v>
      </c>
    </row>
    <row r="442">
      <c r="A442" s="15" t="s">
        <v>17980</v>
      </c>
      <c r="B442" s="15" t="s">
        <v>13526</v>
      </c>
      <c r="C442" s="15" t="s">
        <v>13527</v>
      </c>
    </row>
    <row r="443">
      <c r="A443" s="15" t="s">
        <v>17981</v>
      </c>
      <c r="B443" s="15" t="s">
        <v>13529</v>
      </c>
      <c r="C443" s="15" t="s">
        <v>13530</v>
      </c>
    </row>
    <row r="444">
      <c r="A444" s="15" t="s">
        <v>17982</v>
      </c>
      <c r="B444" s="15" t="s">
        <v>13533</v>
      </c>
      <c r="C444" s="15" t="s">
        <v>13534</v>
      </c>
    </row>
    <row r="445">
      <c r="A445" s="15" t="s">
        <v>17983</v>
      </c>
      <c r="B445" s="15" t="s">
        <v>13536</v>
      </c>
      <c r="C445" s="15" t="s">
        <v>13537</v>
      </c>
    </row>
    <row r="446">
      <c r="A446" s="15" t="s">
        <v>17984</v>
      </c>
      <c r="B446" s="15" t="s">
        <v>13539</v>
      </c>
      <c r="C446" s="15" t="s">
        <v>13540</v>
      </c>
    </row>
    <row r="447">
      <c r="A447" s="15" t="s">
        <v>17985</v>
      </c>
      <c r="B447" s="15" t="s">
        <v>13543</v>
      </c>
      <c r="C447" s="15" t="s">
        <v>13544</v>
      </c>
    </row>
    <row r="448">
      <c r="A448" s="15" t="s">
        <v>17986</v>
      </c>
      <c r="B448" s="15" t="s">
        <v>13547</v>
      </c>
      <c r="C448" s="15" t="s">
        <v>13548</v>
      </c>
    </row>
    <row r="449">
      <c r="A449" s="15" t="s">
        <v>17987</v>
      </c>
      <c r="B449" s="15" t="s">
        <v>13550</v>
      </c>
      <c r="C449" s="15" t="s">
        <v>13551</v>
      </c>
    </row>
    <row r="450">
      <c r="A450" s="15" t="s">
        <v>17988</v>
      </c>
      <c r="B450" s="15" t="s">
        <v>13553</v>
      </c>
      <c r="C450" s="15" t="s">
        <v>13554</v>
      </c>
    </row>
    <row r="451">
      <c r="A451" s="15" t="s">
        <v>17989</v>
      </c>
      <c r="B451" s="15" t="s">
        <v>13556</v>
      </c>
      <c r="C451" s="15" t="s">
        <v>10849</v>
      </c>
    </row>
    <row r="452">
      <c r="A452" s="15" t="s">
        <v>17990</v>
      </c>
      <c r="B452" s="15" t="s">
        <v>13558</v>
      </c>
      <c r="C452" s="15" t="s">
        <v>13559</v>
      </c>
    </row>
    <row r="453">
      <c r="A453" s="15" t="s">
        <v>17991</v>
      </c>
      <c r="B453" s="15" t="s">
        <v>13561</v>
      </c>
      <c r="C453" s="15" t="s">
        <v>13184</v>
      </c>
    </row>
    <row r="454">
      <c r="A454" s="15" t="s">
        <v>17992</v>
      </c>
      <c r="B454" s="15" t="s">
        <v>13563</v>
      </c>
      <c r="C454" s="15" t="s">
        <v>13564</v>
      </c>
    </row>
    <row r="455">
      <c r="A455" s="15" t="s">
        <v>17993</v>
      </c>
      <c r="B455" s="15" t="s">
        <v>13566</v>
      </c>
      <c r="C455" s="15" t="s">
        <v>13567</v>
      </c>
    </row>
    <row r="456">
      <c r="A456" s="15" t="s">
        <v>17994</v>
      </c>
      <c r="B456" s="15" t="s">
        <v>13569</v>
      </c>
      <c r="C456" s="15" t="s">
        <v>13570</v>
      </c>
    </row>
    <row r="457">
      <c r="A457" s="15" t="s">
        <v>17995</v>
      </c>
      <c r="B457" s="15" t="s">
        <v>13572</v>
      </c>
      <c r="C457" s="15" t="s">
        <v>13573</v>
      </c>
    </row>
    <row r="458">
      <c r="A458" s="15" t="s">
        <v>17996</v>
      </c>
      <c r="B458" s="15" t="s">
        <v>13575</v>
      </c>
      <c r="C458" s="15" t="s">
        <v>13576</v>
      </c>
    </row>
    <row r="459">
      <c r="A459" s="15" t="s">
        <v>17997</v>
      </c>
      <c r="B459" s="15" t="s">
        <v>13578</v>
      </c>
      <c r="C459" s="15" t="s">
        <v>13579</v>
      </c>
    </row>
    <row r="460">
      <c r="A460" s="15" t="s">
        <v>17998</v>
      </c>
      <c r="B460" s="15" t="s">
        <v>13581</v>
      </c>
      <c r="C460" s="15" t="s">
        <v>13582</v>
      </c>
    </row>
    <row r="461">
      <c r="A461" s="15" t="s">
        <v>17999</v>
      </c>
      <c r="B461" s="15" t="s">
        <v>13584</v>
      </c>
      <c r="C461" s="15" t="s">
        <v>13585</v>
      </c>
    </row>
    <row r="462">
      <c r="A462" s="15" t="s">
        <v>18000</v>
      </c>
      <c r="B462" s="15" t="s">
        <v>13587</v>
      </c>
      <c r="C462" s="15" t="s">
        <v>13588</v>
      </c>
    </row>
    <row r="463">
      <c r="A463" s="15" t="s">
        <v>18001</v>
      </c>
      <c r="B463" s="15" t="s">
        <v>13590</v>
      </c>
      <c r="C463" s="15" t="s">
        <v>13591</v>
      </c>
    </row>
    <row r="464">
      <c r="A464" s="15" t="s">
        <v>18002</v>
      </c>
      <c r="B464" s="15" t="s">
        <v>13592</v>
      </c>
      <c r="C464" s="15" t="s">
        <v>13593</v>
      </c>
    </row>
    <row r="465">
      <c r="A465" s="15" t="s">
        <v>18003</v>
      </c>
      <c r="B465" s="15" t="s">
        <v>13595</v>
      </c>
      <c r="C465" s="15" t="s">
        <v>13596</v>
      </c>
    </row>
    <row r="466">
      <c r="A466" s="15" t="s">
        <v>18004</v>
      </c>
      <c r="B466" s="15" t="s">
        <v>13598</v>
      </c>
      <c r="C466" s="15" t="s">
        <v>13599</v>
      </c>
    </row>
    <row r="467">
      <c r="A467" s="15" t="s">
        <v>18005</v>
      </c>
      <c r="B467" s="15" t="s">
        <v>13601</v>
      </c>
      <c r="C467" s="15" t="s">
        <v>13602</v>
      </c>
    </row>
    <row r="468">
      <c r="A468" s="15" t="s">
        <v>18006</v>
      </c>
      <c r="B468" s="15" t="s">
        <v>13604</v>
      </c>
      <c r="C468" s="15" t="s">
        <v>13605</v>
      </c>
    </row>
    <row r="469">
      <c r="A469" s="15" t="s">
        <v>18007</v>
      </c>
      <c r="B469" s="15" t="s">
        <v>13607</v>
      </c>
      <c r="C469" s="15" t="s">
        <v>13608</v>
      </c>
    </row>
    <row r="470">
      <c r="A470" s="15" t="s">
        <v>22659</v>
      </c>
      <c r="B470" s="15" t="s">
        <v>19172</v>
      </c>
      <c r="C470" s="15" t="s">
        <v>13608</v>
      </c>
    </row>
    <row r="471">
      <c r="A471" s="15" t="s">
        <v>18008</v>
      </c>
      <c r="B471" s="15" t="s">
        <v>13611</v>
      </c>
      <c r="C471" s="15" t="s">
        <v>13608</v>
      </c>
    </row>
    <row r="472">
      <c r="A472" s="15" t="s">
        <v>18009</v>
      </c>
      <c r="B472" s="15" t="s">
        <v>13613</v>
      </c>
      <c r="C472" s="15" t="s">
        <v>13608</v>
      </c>
    </row>
    <row r="473">
      <c r="A473" s="15" t="s">
        <v>18010</v>
      </c>
      <c r="B473" s="15" t="s">
        <v>13615</v>
      </c>
      <c r="C473" s="15" t="s">
        <v>13616</v>
      </c>
    </row>
    <row r="474">
      <c r="A474" s="15" t="s">
        <v>18011</v>
      </c>
      <c r="B474" s="15" t="s">
        <v>13618</v>
      </c>
      <c r="C474" s="15" t="s">
        <v>13619</v>
      </c>
    </row>
    <row r="475">
      <c r="A475" s="15" t="s">
        <v>18012</v>
      </c>
      <c r="B475" s="15" t="s">
        <v>13621</v>
      </c>
      <c r="C475" s="15" t="s">
        <v>13622</v>
      </c>
    </row>
    <row r="476">
      <c r="A476" s="15" t="s">
        <v>18013</v>
      </c>
      <c r="B476" s="15" t="s">
        <v>13624</v>
      </c>
      <c r="C476" s="15" t="s">
        <v>13625</v>
      </c>
    </row>
    <row r="477">
      <c r="A477" s="15" t="s">
        <v>18014</v>
      </c>
      <c r="B477" s="15" t="s">
        <v>13627</v>
      </c>
      <c r="C477" s="15" t="s">
        <v>13628</v>
      </c>
    </row>
    <row r="478">
      <c r="A478" s="15" t="s">
        <v>18015</v>
      </c>
      <c r="B478" s="15" t="s">
        <v>13629</v>
      </c>
      <c r="C478" s="15" t="s">
        <v>13630</v>
      </c>
    </row>
    <row r="479">
      <c r="A479" s="15" t="s">
        <v>18016</v>
      </c>
      <c r="B479" s="15" t="s">
        <v>13632</v>
      </c>
      <c r="C479" s="15" t="s">
        <v>13633</v>
      </c>
    </row>
    <row r="480">
      <c r="A480" s="15" t="s">
        <v>18017</v>
      </c>
      <c r="B480" s="15" t="s">
        <v>13635</v>
      </c>
      <c r="C480" s="15" t="s">
        <v>13636</v>
      </c>
    </row>
    <row r="481">
      <c r="A481" s="15" t="s">
        <v>18018</v>
      </c>
      <c r="B481" s="15" t="s">
        <v>13638</v>
      </c>
      <c r="C481" s="15" t="s">
        <v>13639</v>
      </c>
    </row>
    <row r="482">
      <c r="A482" s="15" t="s">
        <v>18019</v>
      </c>
      <c r="B482" s="15" t="s">
        <v>13641</v>
      </c>
      <c r="C482" s="15" t="s">
        <v>13642</v>
      </c>
    </row>
    <row r="483">
      <c r="A483" s="15" t="s">
        <v>18020</v>
      </c>
      <c r="B483" s="15" t="s">
        <v>13644</v>
      </c>
      <c r="C483" s="15" t="s">
        <v>13645</v>
      </c>
    </row>
    <row r="484">
      <c r="A484" s="15" t="s">
        <v>18021</v>
      </c>
      <c r="B484" s="15" t="s">
        <v>13647</v>
      </c>
      <c r="C484" s="15" t="s">
        <v>13648</v>
      </c>
    </row>
    <row r="485">
      <c r="A485" s="15" t="s">
        <v>18022</v>
      </c>
      <c r="B485" s="15" t="s">
        <v>13650</v>
      </c>
      <c r="C485" s="15" t="s">
        <v>13651</v>
      </c>
    </row>
    <row r="486">
      <c r="A486" s="15" t="s">
        <v>18023</v>
      </c>
      <c r="B486" s="15" t="s">
        <v>13653</v>
      </c>
      <c r="C486" s="15" t="s">
        <v>13654</v>
      </c>
    </row>
    <row r="487">
      <c r="A487" s="15" t="s">
        <v>18024</v>
      </c>
      <c r="B487" s="15" t="s">
        <v>13656</v>
      </c>
      <c r="C487" s="15" t="s">
        <v>13657</v>
      </c>
    </row>
    <row r="488">
      <c r="A488" s="15" t="s">
        <v>18025</v>
      </c>
      <c r="B488" s="15" t="s">
        <v>13659</v>
      </c>
      <c r="C488" s="15" t="s">
        <v>13660</v>
      </c>
    </row>
    <row r="489">
      <c r="A489" s="15" t="s">
        <v>18026</v>
      </c>
      <c r="B489" s="15" t="s">
        <v>13663</v>
      </c>
      <c r="C489" s="15" t="s">
        <v>13664</v>
      </c>
    </row>
    <row r="490">
      <c r="A490" s="15" t="s">
        <v>18027</v>
      </c>
      <c r="B490" s="15" t="s">
        <v>13666</v>
      </c>
      <c r="C490" s="15" t="s">
        <v>13667</v>
      </c>
    </row>
    <row r="491">
      <c r="A491" s="15" t="s">
        <v>18028</v>
      </c>
      <c r="B491" s="15" t="s">
        <v>13669</v>
      </c>
      <c r="C491" s="15" t="s">
        <v>10971</v>
      </c>
    </row>
    <row r="492">
      <c r="A492" s="15" t="s">
        <v>18029</v>
      </c>
      <c r="B492" s="15" t="s">
        <v>13671</v>
      </c>
      <c r="C492" s="15" t="s">
        <v>10974</v>
      </c>
    </row>
    <row r="493">
      <c r="A493" s="15" t="s">
        <v>18030</v>
      </c>
      <c r="B493" s="15" t="s">
        <v>13673</v>
      </c>
      <c r="C493" s="15" t="s">
        <v>13674</v>
      </c>
    </row>
    <row r="494">
      <c r="A494" s="15" t="s">
        <v>18031</v>
      </c>
      <c r="B494" s="15" t="s">
        <v>13676</v>
      </c>
      <c r="C494" s="15" t="s">
        <v>13677</v>
      </c>
    </row>
    <row r="495">
      <c r="A495" s="15" t="s">
        <v>18032</v>
      </c>
      <c r="B495" s="15" t="s">
        <v>13679</v>
      </c>
      <c r="C495" s="15" t="s">
        <v>13680</v>
      </c>
    </row>
    <row r="496">
      <c r="A496" s="15" t="s">
        <v>18033</v>
      </c>
      <c r="B496" s="15" t="s">
        <v>13682</v>
      </c>
      <c r="C496" s="15" t="s">
        <v>13683</v>
      </c>
    </row>
    <row r="497">
      <c r="A497" s="15" t="s">
        <v>18034</v>
      </c>
      <c r="B497" s="15" t="s">
        <v>13684</v>
      </c>
      <c r="C497" s="15" t="s">
        <v>13685</v>
      </c>
    </row>
    <row r="498">
      <c r="A498" s="15" t="s">
        <v>18035</v>
      </c>
      <c r="B498" s="15" t="s">
        <v>13686</v>
      </c>
      <c r="C498" s="15" t="s">
        <v>13685</v>
      </c>
    </row>
    <row r="499">
      <c r="A499" s="15" t="s">
        <v>18036</v>
      </c>
      <c r="B499" s="15" t="s">
        <v>13688</v>
      </c>
      <c r="C499" s="15" t="s">
        <v>13689</v>
      </c>
    </row>
    <row r="500">
      <c r="A500" s="15" t="s">
        <v>18037</v>
      </c>
      <c r="B500" s="15" t="s">
        <v>13691</v>
      </c>
      <c r="C500" s="15" t="s">
        <v>10997</v>
      </c>
    </row>
    <row r="501">
      <c r="A501" s="15" t="s">
        <v>18038</v>
      </c>
      <c r="B501" s="15" t="s">
        <v>13693</v>
      </c>
      <c r="C501" s="15" t="s">
        <v>13694</v>
      </c>
    </row>
    <row r="502">
      <c r="A502" s="15" t="s">
        <v>18039</v>
      </c>
      <c r="B502" s="15" t="s">
        <v>13697</v>
      </c>
      <c r="C502" s="15" t="s">
        <v>13698</v>
      </c>
    </row>
    <row r="503">
      <c r="A503" s="15" t="s">
        <v>18040</v>
      </c>
      <c r="B503" s="15" t="s">
        <v>13699</v>
      </c>
      <c r="C503" s="15" t="s">
        <v>13700</v>
      </c>
    </row>
    <row r="504">
      <c r="A504" s="15" t="s">
        <v>18041</v>
      </c>
      <c r="B504" s="15" t="s">
        <v>13701</v>
      </c>
      <c r="C504" s="15" t="s">
        <v>13702</v>
      </c>
    </row>
    <row r="505">
      <c r="A505" s="15" t="s">
        <v>18042</v>
      </c>
      <c r="B505" s="15" t="s">
        <v>13703</v>
      </c>
      <c r="C505" s="15" t="s">
        <v>13704</v>
      </c>
    </row>
    <row r="506">
      <c r="A506" s="15" t="s">
        <v>18043</v>
      </c>
      <c r="B506" s="15" t="s">
        <v>13706</v>
      </c>
      <c r="C506" s="15" t="s">
        <v>13707</v>
      </c>
    </row>
    <row r="507">
      <c r="A507" s="15" t="s">
        <v>18044</v>
      </c>
      <c r="B507" s="15" t="s">
        <v>13709</v>
      </c>
      <c r="C507" s="15" t="s">
        <v>13710</v>
      </c>
    </row>
    <row r="508">
      <c r="A508" s="15" t="s">
        <v>18045</v>
      </c>
      <c r="B508" s="15" t="s">
        <v>13712</v>
      </c>
      <c r="C508" s="15" t="s">
        <v>13713</v>
      </c>
    </row>
    <row r="509">
      <c r="A509" s="15" t="s">
        <v>18046</v>
      </c>
      <c r="B509" s="15" t="s">
        <v>3700</v>
      </c>
      <c r="C509" s="15" t="s">
        <v>13715</v>
      </c>
    </row>
    <row r="510">
      <c r="A510" s="15" t="s">
        <v>18047</v>
      </c>
      <c r="B510" s="15" t="s">
        <v>13717</v>
      </c>
      <c r="C510" s="15" t="s">
        <v>13718</v>
      </c>
    </row>
    <row r="511">
      <c r="A511" s="15" t="s">
        <v>18048</v>
      </c>
      <c r="B511" s="15" t="s">
        <v>13720</v>
      </c>
      <c r="C511" s="15" t="s">
        <v>13721</v>
      </c>
    </row>
    <row r="512">
      <c r="A512" s="15" t="s">
        <v>18049</v>
      </c>
      <c r="B512" s="15" t="s">
        <v>13724</v>
      </c>
      <c r="C512" s="15" t="s">
        <v>13725</v>
      </c>
    </row>
    <row r="513">
      <c r="A513" s="15" t="s">
        <v>18050</v>
      </c>
      <c r="B513" s="15" t="s">
        <v>13727</v>
      </c>
      <c r="C513" s="15" t="s">
        <v>13728</v>
      </c>
    </row>
    <row r="514">
      <c r="A514" s="15" t="s">
        <v>18051</v>
      </c>
      <c r="B514" s="15" t="s">
        <v>13730</v>
      </c>
      <c r="C514" s="15" t="s">
        <v>13731</v>
      </c>
    </row>
    <row r="515">
      <c r="A515" s="15" t="s">
        <v>18052</v>
      </c>
      <c r="B515" s="15" t="s">
        <v>13733</v>
      </c>
      <c r="C515" s="15" t="s">
        <v>13734</v>
      </c>
    </row>
    <row r="516">
      <c r="A516" s="15" t="s">
        <v>18053</v>
      </c>
      <c r="B516" s="15" t="s">
        <v>12497</v>
      </c>
      <c r="C516" s="15" t="s">
        <v>13736</v>
      </c>
    </row>
    <row r="517">
      <c r="A517" s="15" t="s">
        <v>18054</v>
      </c>
      <c r="B517" s="15" t="s">
        <v>13738</v>
      </c>
      <c r="C517" s="15" t="s">
        <v>13739</v>
      </c>
    </row>
    <row r="518">
      <c r="A518" s="15" t="s">
        <v>18055</v>
      </c>
      <c r="B518" s="15" t="s">
        <v>3752</v>
      </c>
      <c r="C518" s="15" t="s">
        <v>13741</v>
      </c>
    </row>
    <row r="519">
      <c r="A519" s="15" t="s">
        <v>18056</v>
      </c>
      <c r="B519" s="15" t="s">
        <v>13743</v>
      </c>
      <c r="C519" s="15" t="s">
        <v>13744</v>
      </c>
    </row>
    <row r="520">
      <c r="A520" s="15" t="s">
        <v>18057</v>
      </c>
      <c r="B520" s="15" t="s">
        <v>13745</v>
      </c>
      <c r="C520" s="15" t="s">
        <v>13746</v>
      </c>
    </row>
    <row r="521">
      <c r="A521" s="15" t="s">
        <v>18058</v>
      </c>
      <c r="B521" s="15" t="s">
        <v>13748</v>
      </c>
      <c r="C521" s="15" t="s">
        <v>13749</v>
      </c>
    </row>
    <row r="522">
      <c r="A522" s="15" t="s">
        <v>18059</v>
      </c>
      <c r="B522" s="15" t="s">
        <v>13751</v>
      </c>
      <c r="C522" s="15" t="s">
        <v>13752</v>
      </c>
    </row>
    <row r="523">
      <c r="A523" s="15" t="s">
        <v>18060</v>
      </c>
      <c r="B523" s="15" t="s">
        <v>13754</v>
      </c>
      <c r="C523" s="15" t="s">
        <v>13755</v>
      </c>
    </row>
    <row r="524">
      <c r="A524" s="15" t="s">
        <v>18061</v>
      </c>
      <c r="B524" s="15" t="s">
        <v>12850</v>
      </c>
      <c r="C524" s="15" t="s">
        <v>10099</v>
      </c>
    </row>
    <row r="525">
      <c r="A525" s="15" t="s">
        <v>18062</v>
      </c>
      <c r="B525" s="15" t="s">
        <v>13758</v>
      </c>
      <c r="C525" s="15" t="s">
        <v>13759</v>
      </c>
    </row>
    <row r="526">
      <c r="A526" s="15" t="s">
        <v>18063</v>
      </c>
      <c r="B526" s="15" t="s">
        <v>13761</v>
      </c>
      <c r="C526" s="15" t="s">
        <v>13762</v>
      </c>
    </row>
    <row r="527">
      <c r="A527" s="15" t="s">
        <v>18064</v>
      </c>
      <c r="B527" s="15" t="s">
        <v>13764</v>
      </c>
      <c r="C527" s="15" t="s">
        <v>11073</v>
      </c>
    </row>
    <row r="528">
      <c r="A528" s="15" t="s">
        <v>18065</v>
      </c>
      <c r="B528" s="15" t="s">
        <v>13766</v>
      </c>
      <c r="C528" s="15" t="s">
        <v>13767</v>
      </c>
    </row>
    <row r="529">
      <c r="A529" s="15" t="s">
        <v>18066</v>
      </c>
      <c r="B529" s="15" t="s">
        <v>13769</v>
      </c>
      <c r="C529" s="15" t="s">
        <v>13770</v>
      </c>
    </row>
    <row r="530">
      <c r="A530" s="15" t="s">
        <v>18067</v>
      </c>
      <c r="B530" s="15" t="s">
        <v>13772</v>
      </c>
      <c r="C530" s="15" t="s">
        <v>13773</v>
      </c>
    </row>
    <row r="531">
      <c r="A531" s="15" t="s">
        <v>18068</v>
      </c>
      <c r="B531" s="15" t="s">
        <v>13776</v>
      </c>
      <c r="C531" s="15" t="s">
        <v>13777</v>
      </c>
    </row>
    <row r="532">
      <c r="A532" s="15" t="s">
        <v>18069</v>
      </c>
      <c r="B532" s="15" t="s">
        <v>13780</v>
      </c>
      <c r="C532" s="15" t="s">
        <v>13781</v>
      </c>
    </row>
    <row r="533">
      <c r="A533" s="15" t="s">
        <v>18070</v>
      </c>
      <c r="B533" s="15" t="s">
        <v>13783</v>
      </c>
      <c r="C533" s="15" t="s">
        <v>13784</v>
      </c>
    </row>
    <row r="534">
      <c r="A534" s="15" t="s">
        <v>18071</v>
      </c>
      <c r="B534" s="15" t="s">
        <v>13786</v>
      </c>
      <c r="C534" s="15" t="s">
        <v>13787</v>
      </c>
    </row>
    <row r="535">
      <c r="A535" s="15" t="s">
        <v>18072</v>
      </c>
      <c r="B535" s="15" t="s">
        <v>13789</v>
      </c>
      <c r="C535" s="15" t="s">
        <v>13790</v>
      </c>
    </row>
    <row r="536">
      <c r="A536" s="15" t="s">
        <v>18073</v>
      </c>
      <c r="B536" s="15" t="s">
        <v>13792</v>
      </c>
      <c r="C536" s="15" t="s">
        <v>13793</v>
      </c>
    </row>
    <row r="537">
      <c r="A537" s="15" t="s">
        <v>18074</v>
      </c>
      <c r="B537" s="15" t="s">
        <v>13795</v>
      </c>
      <c r="C537" s="15" t="s">
        <v>13796</v>
      </c>
    </row>
    <row r="538">
      <c r="A538" s="15" t="s">
        <v>18075</v>
      </c>
      <c r="B538" s="15" t="s">
        <v>13798</v>
      </c>
      <c r="C538" s="15" t="s">
        <v>13799</v>
      </c>
    </row>
    <row r="539">
      <c r="A539" s="15" t="s">
        <v>18076</v>
      </c>
      <c r="B539" s="15" t="s">
        <v>13801</v>
      </c>
      <c r="C539" s="15" t="s">
        <v>13802</v>
      </c>
    </row>
    <row r="540">
      <c r="A540" s="15" t="s">
        <v>18077</v>
      </c>
      <c r="B540" s="15" t="s">
        <v>13804</v>
      </c>
      <c r="C540" s="15" t="s">
        <v>13805</v>
      </c>
    </row>
    <row r="541">
      <c r="A541" s="15" t="s">
        <v>18078</v>
      </c>
      <c r="B541" s="15" t="s">
        <v>13807</v>
      </c>
      <c r="C541" s="15" t="s">
        <v>13808</v>
      </c>
    </row>
    <row r="542">
      <c r="A542" s="15" t="s">
        <v>18079</v>
      </c>
      <c r="B542" s="15" t="s">
        <v>13810</v>
      </c>
      <c r="C542" s="15" t="s">
        <v>13811</v>
      </c>
    </row>
    <row r="543">
      <c r="A543" s="15" t="s">
        <v>18080</v>
      </c>
      <c r="B543" s="15" t="s">
        <v>13813</v>
      </c>
      <c r="C543" s="15" t="s">
        <v>13814</v>
      </c>
    </row>
    <row r="544">
      <c r="A544" s="15" t="s">
        <v>18081</v>
      </c>
      <c r="B544" s="15" t="s">
        <v>13816</v>
      </c>
      <c r="C544" s="15" t="s">
        <v>13817</v>
      </c>
    </row>
    <row r="545">
      <c r="A545" s="15" t="s">
        <v>18082</v>
      </c>
      <c r="B545" s="15" t="s">
        <v>13819</v>
      </c>
      <c r="C545" s="15" t="s">
        <v>13820</v>
      </c>
    </row>
    <row r="546">
      <c r="A546" s="15" t="s">
        <v>18083</v>
      </c>
      <c r="B546" s="15" t="s">
        <v>13822</v>
      </c>
      <c r="C546" s="15" t="s">
        <v>13823</v>
      </c>
    </row>
    <row r="547">
      <c r="A547" s="15" t="s">
        <v>18084</v>
      </c>
      <c r="B547" s="15" t="s">
        <v>13825</v>
      </c>
      <c r="C547" s="15" t="s">
        <v>13826</v>
      </c>
    </row>
    <row r="548">
      <c r="A548" s="15" t="s">
        <v>18085</v>
      </c>
      <c r="B548" s="15" t="s">
        <v>13828</v>
      </c>
      <c r="C548" s="15" t="s">
        <v>13829</v>
      </c>
    </row>
    <row r="549">
      <c r="A549" s="15" t="s">
        <v>18086</v>
      </c>
      <c r="B549" s="15" t="s">
        <v>13831</v>
      </c>
      <c r="C549" s="15" t="s">
        <v>13832</v>
      </c>
    </row>
    <row r="550">
      <c r="A550" s="15" t="s">
        <v>18087</v>
      </c>
      <c r="B550" s="15" t="s">
        <v>13834</v>
      </c>
      <c r="C550" s="15" t="s">
        <v>13835</v>
      </c>
    </row>
    <row r="551">
      <c r="A551" s="15" t="s">
        <v>18088</v>
      </c>
      <c r="B551" s="15" t="s">
        <v>13837</v>
      </c>
      <c r="C551" s="15" t="s">
        <v>13838</v>
      </c>
    </row>
    <row r="552">
      <c r="A552" s="15" t="s">
        <v>18089</v>
      </c>
      <c r="B552" s="15" t="s">
        <v>13840</v>
      </c>
      <c r="C552" s="15" t="s">
        <v>13841</v>
      </c>
    </row>
    <row r="553">
      <c r="A553" s="15" t="s">
        <v>18090</v>
      </c>
      <c r="B553" s="15" t="s">
        <v>13843</v>
      </c>
      <c r="C553" s="15" t="s">
        <v>13844</v>
      </c>
    </row>
    <row r="554">
      <c r="A554" s="15" t="s">
        <v>18091</v>
      </c>
      <c r="B554" s="15" t="s">
        <v>13846</v>
      </c>
      <c r="C554" s="15" t="s">
        <v>11157</v>
      </c>
    </row>
    <row r="555">
      <c r="A555" s="15" t="s">
        <v>18092</v>
      </c>
      <c r="B555" s="15" t="s">
        <v>13848</v>
      </c>
      <c r="C555" s="15" t="s">
        <v>13849</v>
      </c>
    </row>
    <row r="556">
      <c r="A556" s="15" t="s">
        <v>18093</v>
      </c>
      <c r="B556" s="15" t="s">
        <v>3980</v>
      </c>
      <c r="C556" s="15" t="s">
        <v>13851</v>
      </c>
    </row>
    <row r="557">
      <c r="A557" s="15" t="s">
        <v>18094</v>
      </c>
      <c r="B557" s="15" t="s">
        <v>13853</v>
      </c>
      <c r="C557" s="15" t="s">
        <v>11166</v>
      </c>
    </row>
    <row r="558">
      <c r="A558" s="15" t="s">
        <v>18095</v>
      </c>
      <c r="B558" s="15" t="s">
        <v>13855</v>
      </c>
      <c r="C558" s="15" t="s">
        <v>13372</v>
      </c>
    </row>
    <row r="559">
      <c r="A559" s="15" t="s">
        <v>18097</v>
      </c>
      <c r="B559" s="15" t="s">
        <v>13857</v>
      </c>
      <c r="C559" s="15" t="s">
        <v>13858</v>
      </c>
    </row>
    <row r="560">
      <c r="A560" s="15" t="s">
        <v>18098</v>
      </c>
      <c r="B560" s="15" t="s">
        <v>13860</v>
      </c>
      <c r="C560" s="15" t="s">
        <v>13861</v>
      </c>
    </row>
    <row r="561">
      <c r="A561" s="15" t="s">
        <v>18099</v>
      </c>
      <c r="B561" s="15" t="s">
        <v>13863</v>
      </c>
      <c r="C561" s="15" t="s">
        <v>13864</v>
      </c>
    </row>
    <row r="562">
      <c r="A562" s="15" t="s">
        <v>18100</v>
      </c>
      <c r="B562" s="15" t="s">
        <v>13866</v>
      </c>
      <c r="C562" s="15" t="s">
        <v>13864</v>
      </c>
    </row>
    <row r="563">
      <c r="A563" s="15" t="s">
        <v>18101</v>
      </c>
      <c r="B563" s="15" t="s">
        <v>13868</v>
      </c>
      <c r="C563" s="15" t="s">
        <v>13869</v>
      </c>
    </row>
    <row r="564">
      <c r="A564" s="15" t="s">
        <v>18102</v>
      </c>
      <c r="B564" s="15" t="s">
        <v>13871</v>
      </c>
      <c r="C564" s="15" t="s">
        <v>13872</v>
      </c>
    </row>
    <row r="565">
      <c r="A565" s="15" t="s">
        <v>18103</v>
      </c>
      <c r="B565" s="15" t="s">
        <v>13874</v>
      </c>
      <c r="C565" s="15" t="s">
        <v>13875</v>
      </c>
    </row>
    <row r="566">
      <c r="A566" s="15" t="s">
        <v>18104</v>
      </c>
      <c r="B566" s="15" t="s">
        <v>13877</v>
      </c>
      <c r="C566" s="15" t="s">
        <v>13878</v>
      </c>
    </row>
    <row r="567">
      <c r="A567" s="15" t="s">
        <v>18105</v>
      </c>
      <c r="B567" s="15" t="s">
        <v>13880</v>
      </c>
      <c r="C567" s="15" t="s">
        <v>13881</v>
      </c>
    </row>
    <row r="568">
      <c r="A568" s="15" t="s">
        <v>18106</v>
      </c>
      <c r="B568" s="15" t="s">
        <v>13883</v>
      </c>
      <c r="C568" s="15" t="s">
        <v>13884</v>
      </c>
    </row>
    <row r="569">
      <c r="A569" s="15" t="s">
        <v>18107</v>
      </c>
      <c r="B569" s="15" t="s">
        <v>13886</v>
      </c>
      <c r="C569" s="15" t="s">
        <v>13887</v>
      </c>
    </row>
    <row r="570">
      <c r="A570" s="15" t="s">
        <v>18108</v>
      </c>
      <c r="B570" s="15" t="s">
        <v>13889</v>
      </c>
      <c r="C570" s="15" t="s">
        <v>13890</v>
      </c>
    </row>
    <row r="571">
      <c r="A571" s="15" t="s">
        <v>18109</v>
      </c>
      <c r="B571" s="15" t="s">
        <v>13892</v>
      </c>
      <c r="C571" s="15" t="s">
        <v>13893</v>
      </c>
    </row>
    <row r="572">
      <c r="A572" s="15" t="s">
        <v>18110</v>
      </c>
      <c r="B572" s="15" t="s">
        <v>13895</v>
      </c>
      <c r="C572" s="15" t="s">
        <v>13896</v>
      </c>
    </row>
    <row r="573">
      <c r="A573" s="15" t="s">
        <v>18111</v>
      </c>
      <c r="B573" s="15" t="s">
        <v>13898</v>
      </c>
      <c r="C573" s="15" t="s">
        <v>13899</v>
      </c>
    </row>
    <row r="574">
      <c r="A574" s="15" t="s">
        <v>18112</v>
      </c>
      <c r="B574" s="15" t="s">
        <v>13901</v>
      </c>
      <c r="C574" s="15" t="s">
        <v>13902</v>
      </c>
    </row>
    <row r="575">
      <c r="A575" s="15" t="s">
        <v>18113</v>
      </c>
      <c r="B575" s="15" t="s">
        <v>13904</v>
      </c>
      <c r="C575" s="15" t="s">
        <v>13905</v>
      </c>
    </row>
    <row r="576">
      <c r="A576" s="15" t="s">
        <v>18114</v>
      </c>
      <c r="B576" s="15" t="s">
        <v>13907</v>
      </c>
      <c r="C576" s="15" t="s">
        <v>13908</v>
      </c>
    </row>
    <row r="577">
      <c r="A577" s="15" t="s">
        <v>18115</v>
      </c>
      <c r="B577" s="15" t="s">
        <v>4102</v>
      </c>
      <c r="C577" s="15" t="s">
        <v>13910</v>
      </c>
    </row>
    <row r="578">
      <c r="A578" s="15" t="s">
        <v>18116</v>
      </c>
      <c r="B578" s="15" t="s">
        <v>13912</v>
      </c>
      <c r="C578" s="15" t="s">
        <v>13913</v>
      </c>
    </row>
    <row r="579">
      <c r="A579" s="15" t="s">
        <v>18117</v>
      </c>
      <c r="B579" s="15" t="s">
        <v>13915</v>
      </c>
      <c r="C579" s="15" t="s">
        <v>13916</v>
      </c>
    </row>
    <row r="580">
      <c r="A580" s="15" t="s">
        <v>18118</v>
      </c>
      <c r="B580" s="15" t="s">
        <v>13918</v>
      </c>
      <c r="C580" s="15" t="s">
        <v>13919</v>
      </c>
    </row>
    <row r="581">
      <c r="A581" s="15" t="s">
        <v>18119</v>
      </c>
      <c r="B581" s="15" t="s">
        <v>13921</v>
      </c>
      <c r="C581" s="15" t="s">
        <v>13922</v>
      </c>
    </row>
    <row r="582">
      <c r="A582" s="15" t="s">
        <v>18120</v>
      </c>
      <c r="B582" s="15" t="s">
        <v>13924</v>
      </c>
      <c r="C582" s="15" t="s">
        <v>13925</v>
      </c>
    </row>
    <row r="583">
      <c r="A583" s="15" t="s">
        <v>18121</v>
      </c>
      <c r="B583" s="15" t="s">
        <v>13927</v>
      </c>
      <c r="C583" s="15" t="s">
        <v>13928</v>
      </c>
    </row>
    <row r="584">
      <c r="A584" s="15" t="s">
        <v>18122</v>
      </c>
      <c r="B584" s="15" t="s">
        <v>13930</v>
      </c>
      <c r="C584" s="15" t="s">
        <v>13931</v>
      </c>
    </row>
    <row r="585">
      <c r="A585" s="15" t="s">
        <v>18123</v>
      </c>
      <c r="B585" s="15" t="s">
        <v>13933</v>
      </c>
      <c r="C585" s="15" t="s">
        <v>13934</v>
      </c>
    </row>
    <row r="586">
      <c r="A586" s="15" t="s">
        <v>18124</v>
      </c>
      <c r="B586" s="15" t="s">
        <v>13935</v>
      </c>
      <c r="C586" s="15" t="s">
        <v>13936</v>
      </c>
    </row>
    <row r="587">
      <c r="A587" s="15" t="s">
        <v>18125</v>
      </c>
      <c r="B587" s="15" t="s">
        <v>13938</v>
      </c>
      <c r="C587" s="15" t="s">
        <v>13939</v>
      </c>
    </row>
    <row r="588">
      <c r="A588" s="15" t="s">
        <v>18126</v>
      </c>
      <c r="B588" s="15" t="s">
        <v>13941</v>
      </c>
      <c r="C588" s="15" t="s">
        <v>13942</v>
      </c>
    </row>
    <row r="589">
      <c r="A589" s="15" t="s">
        <v>18127</v>
      </c>
      <c r="B589" s="15" t="s">
        <v>13944</v>
      </c>
      <c r="C589" s="15" t="s">
        <v>13945</v>
      </c>
    </row>
    <row r="590">
      <c r="A590" s="15" t="s">
        <v>18128</v>
      </c>
      <c r="B590" s="15" t="s">
        <v>13947</v>
      </c>
      <c r="C590" s="15" t="s">
        <v>11157</v>
      </c>
    </row>
    <row r="591">
      <c r="A591" s="15" t="s">
        <v>18129</v>
      </c>
      <c r="B591" s="15" t="s">
        <v>13949</v>
      </c>
      <c r="C591" s="15" t="s">
        <v>13950</v>
      </c>
    </row>
    <row r="592">
      <c r="A592" s="15" t="s">
        <v>18130</v>
      </c>
      <c r="B592" s="15" t="s">
        <v>13952</v>
      </c>
      <c r="C592" s="15" t="s">
        <v>13953</v>
      </c>
    </row>
    <row r="593">
      <c r="A593" s="15" t="s">
        <v>18131</v>
      </c>
      <c r="B593" s="15" t="s">
        <v>13955</v>
      </c>
      <c r="C593" s="15" t="s">
        <v>13925</v>
      </c>
    </row>
    <row r="594">
      <c r="A594" s="15" t="s">
        <v>18132</v>
      </c>
      <c r="B594" s="15" t="s">
        <v>13957</v>
      </c>
      <c r="C594" s="15" t="s">
        <v>13958</v>
      </c>
    </row>
    <row r="595">
      <c r="A595" s="15" t="s">
        <v>18133</v>
      </c>
      <c r="B595" s="15" t="s">
        <v>13960</v>
      </c>
      <c r="C595" s="15" t="s">
        <v>13961</v>
      </c>
    </row>
    <row r="596">
      <c r="A596" s="15" t="s">
        <v>18134</v>
      </c>
      <c r="B596" s="15" t="s">
        <v>13963</v>
      </c>
      <c r="C596" s="15" t="s">
        <v>13964</v>
      </c>
    </row>
    <row r="597">
      <c r="A597" s="15" t="s">
        <v>18135</v>
      </c>
      <c r="B597" s="15" t="s">
        <v>13966</v>
      </c>
      <c r="C597" s="15" t="s">
        <v>13967</v>
      </c>
    </row>
    <row r="598">
      <c r="A598" s="15" t="s">
        <v>18136</v>
      </c>
      <c r="B598" s="15" t="s">
        <v>13969</v>
      </c>
      <c r="C598" s="15" t="s">
        <v>13970</v>
      </c>
    </row>
    <row r="599">
      <c r="A599" s="15" t="s">
        <v>18137</v>
      </c>
      <c r="B599" s="15" t="s">
        <v>13972</v>
      </c>
      <c r="C599" s="15" t="s">
        <v>13973</v>
      </c>
    </row>
    <row r="600">
      <c r="A600" s="15" t="s">
        <v>18138</v>
      </c>
      <c r="B600" s="15" t="s">
        <v>13975</v>
      </c>
      <c r="C600" s="15" t="s">
        <v>13976</v>
      </c>
    </row>
    <row r="601">
      <c r="A601" s="15" t="s">
        <v>18139</v>
      </c>
      <c r="B601" s="15" t="s">
        <v>13979</v>
      </c>
      <c r="C601" s="15" t="s">
        <v>13980</v>
      </c>
    </row>
    <row r="602">
      <c r="A602" s="15" t="s">
        <v>18140</v>
      </c>
      <c r="B602" s="15" t="s">
        <v>13982</v>
      </c>
      <c r="C602" s="15" t="s">
        <v>13983</v>
      </c>
    </row>
    <row r="603">
      <c r="A603" s="15" t="s">
        <v>18141</v>
      </c>
      <c r="B603" s="15" t="s">
        <v>13985</v>
      </c>
      <c r="C603" s="15" t="s">
        <v>13986</v>
      </c>
    </row>
    <row r="604">
      <c r="A604" s="15" t="s">
        <v>18142</v>
      </c>
      <c r="B604" s="15" t="s">
        <v>13988</v>
      </c>
      <c r="C604" s="15" t="s">
        <v>13989</v>
      </c>
    </row>
    <row r="605">
      <c r="A605" s="15" t="s">
        <v>18143</v>
      </c>
      <c r="B605" s="15" t="s">
        <v>13991</v>
      </c>
      <c r="C605" s="15" t="s">
        <v>13992</v>
      </c>
    </row>
    <row r="606">
      <c r="A606" s="15" t="s">
        <v>18144</v>
      </c>
      <c r="B606" s="15" t="s">
        <v>13994</v>
      </c>
      <c r="C606" s="15" t="s">
        <v>13995</v>
      </c>
    </row>
    <row r="607">
      <c r="A607" s="15" t="s">
        <v>18145</v>
      </c>
      <c r="B607" s="15" t="s">
        <v>13997</v>
      </c>
      <c r="C607" s="15" t="s">
        <v>13998</v>
      </c>
    </row>
    <row r="608">
      <c r="A608" s="15" t="s">
        <v>18146</v>
      </c>
      <c r="B608" s="15" t="s">
        <v>14000</v>
      </c>
      <c r="C608" s="15" t="s">
        <v>14001</v>
      </c>
    </row>
    <row r="609">
      <c r="A609" s="15" t="s">
        <v>18147</v>
      </c>
      <c r="B609" s="15" t="s">
        <v>14003</v>
      </c>
      <c r="C609" s="15" t="s">
        <v>14004</v>
      </c>
    </row>
    <row r="610">
      <c r="A610" s="15" t="s">
        <v>18148</v>
      </c>
      <c r="B610" s="15" t="s">
        <v>14006</v>
      </c>
      <c r="C610" s="15" t="s">
        <v>14007</v>
      </c>
    </row>
    <row r="611">
      <c r="A611" s="15" t="s">
        <v>18149</v>
      </c>
      <c r="B611" s="15" t="s">
        <v>14010</v>
      </c>
      <c r="C611" s="15" t="s">
        <v>14011</v>
      </c>
    </row>
    <row r="612">
      <c r="A612" s="15" t="s">
        <v>18150</v>
      </c>
      <c r="B612" s="15" t="s">
        <v>14013</v>
      </c>
      <c r="C612" s="15" t="s">
        <v>14014</v>
      </c>
    </row>
    <row r="613">
      <c r="A613" s="15" t="s">
        <v>18151</v>
      </c>
      <c r="B613" s="15" t="s">
        <v>14016</v>
      </c>
      <c r="C613" s="15" t="s">
        <v>14017</v>
      </c>
    </row>
    <row r="614">
      <c r="A614" s="15" t="s">
        <v>18152</v>
      </c>
      <c r="B614" s="15" t="s">
        <v>14018</v>
      </c>
      <c r="C614" s="15" t="s">
        <v>14019</v>
      </c>
    </row>
    <row r="615">
      <c r="A615" s="15" t="s">
        <v>18153</v>
      </c>
      <c r="B615" s="15" t="s">
        <v>14021</v>
      </c>
      <c r="C615" s="15" t="s">
        <v>14022</v>
      </c>
    </row>
    <row r="616">
      <c r="A616" s="15" t="s">
        <v>18154</v>
      </c>
      <c r="B616" s="15" t="s">
        <v>14024</v>
      </c>
      <c r="C616" s="15" t="s">
        <v>14025</v>
      </c>
    </row>
    <row r="617">
      <c r="A617" s="15" t="s">
        <v>18155</v>
      </c>
      <c r="B617" s="15" t="s">
        <v>14027</v>
      </c>
      <c r="C617" s="15" t="s">
        <v>14028</v>
      </c>
    </row>
    <row r="618">
      <c r="A618" s="15" t="s">
        <v>18156</v>
      </c>
      <c r="B618" s="15" t="s">
        <v>14030</v>
      </c>
      <c r="C618" s="15" t="s">
        <v>14031</v>
      </c>
    </row>
    <row r="619">
      <c r="A619" s="15" t="s">
        <v>18157</v>
      </c>
      <c r="B619" s="15" t="s">
        <v>14033</v>
      </c>
      <c r="C619" s="15" t="s">
        <v>14034</v>
      </c>
    </row>
    <row r="620">
      <c r="A620" s="15" t="s">
        <v>18158</v>
      </c>
      <c r="B620" s="15" t="s">
        <v>14036</v>
      </c>
      <c r="C620" s="15" t="s">
        <v>11347</v>
      </c>
    </row>
    <row r="621">
      <c r="A621" s="15" t="s">
        <v>18159</v>
      </c>
      <c r="B621" s="15" t="s">
        <v>14038</v>
      </c>
      <c r="C621" s="15" t="s">
        <v>14039</v>
      </c>
    </row>
    <row r="622">
      <c r="A622" s="15" t="s">
        <v>18160</v>
      </c>
      <c r="B622" s="15" t="s">
        <v>14044</v>
      </c>
      <c r="C622" s="15" t="s">
        <v>14045</v>
      </c>
    </row>
    <row r="623">
      <c r="A623" s="15" t="s">
        <v>18161</v>
      </c>
      <c r="B623" s="15" t="s">
        <v>14050</v>
      </c>
      <c r="C623" s="15" t="s">
        <v>14051</v>
      </c>
    </row>
    <row r="624">
      <c r="A624" s="15" t="s">
        <v>18162</v>
      </c>
      <c r="B624" s="15" t="s">
        <v>14052</v>
      </c>
      <c r="C624" s="15" t="s">
        <v>14053</v>
      </c>
    </row>
    <row r="625">
      <c r="A625" s="15" t="s">
        <v>18163</v>
      </c>
      <c r="B625" s="15" t="s">
        <v>14055</v>
      </c>
      <c r="C625" s="15" t="s">
        <v>14056</v>
      </c>
    </row>
    <row r="626">
      <c r="A626" s="15" t="s">
        <v>18164</v>
      </c>
      <c r="B626" s="15" t="s">
        <v>14058</v>
      </c>
      <c r="C626" s="15" t="s">
        <v>14059</v>
      </c>
    </row>
    <row r="627">
      <c r="A627" s="15" t="s">
        <v>18165</v>
      </c>
      <c r="B627" s="15" t="s">
        <v>14061</v>
      </c>
      <c r="C627" s="15" t="s">
        <v>14062</v>
      </c>
    </row>
    <row r="628">
      <c r="A628" s="15" t="s">
        <v>18166</v>
      </c>
      <c r="B628" s="15" t="s">
        <v>14064</v>
      </c>
      <c r="C628" s="15" t="s">
        <v>14065</v>
      </c>
    </row>
    <row r="629">
      <c r="A629" s="15" t="s">
        <v>18167</v>
      </c>
      <c r="B629" s="15" t="s">
        <v>14066</v>
      </c>
      <c r="C629" s="15" t="s">
        <v>14067</v>
      </c>
    </row>
    <row r="630">
      <c r="A630" s="15" t="s">
        <v>18168</v>
      </c>
      <c r="B630" s="15" t="s">
        <v>14069</v>
      </c>
      <c r="C630" s="15" t="s">
        <v>14070</v>
      </c>
    </row>
    <row r="631">
      <c r="A631" s="15" t="s">
        <v>18169</v>
      </c>
      <c r="B631" s="15" t="s">
        <v>14072</v>
      </c>
      <c r="C631" s="15" t="s">
        <v>14073</v>
      </c>
    </row>
    <row r="632">
      <c r="A632" s="15" t="s">
        <v>18170</v>
      </c>
      <c r="B632" s="15" t="s">
        <v>14075</v>
      </c>
      <c r="C632" s="15" t="s">
        <v>13397</v>
      </c>
    </row>
    <row r="633">
      <c r="A633" s="15" t="s">
        <v>18171</v>
      </c>
      <c r="B633" s="15" t="s">
        <v>14077</v>
      </c>
      <c r="C633" s="15" t="s">
        <v>11391</v>
      </c>
    </row>
    <row r="634">
      <c r="A634" s="15" t="s">
        <v>18172</v>
      </c>
      <c r="B634" s="15" t="s">
        <v>14079</v>
      </c>
      <c r="C634" s="15" t="s">
        <v>14080</v>
      </c>
    </row>
    <row r="635">
      <c r="A635" s="15" t="s">
        <v>18173</v>
      </c>
      <c r="B635" s="15" t="s">
        <v>14041</v>
      </c>
      <c r="C635" s="15" t="s">
        <v>14042</v>
      </c>
    </row>
    <row r="636">
      <c r="A636" s="15" t="s">
        <v>18174</v>
      </c>
      <c r="B636" s="15" t="s">
        <v>14047</v>
      </c>
      <c r="C636" s="15" t="s">
        <v>14048</v>
      </c>
    </row>
    <row r="637">
      <c r="A637" s="15" t="s">
        <v>18175</v>
      </c>
      <c r="B637" s="15" t="s">
        <v>14082</v>
      </c>
      <c r="C637" s="15" t="s">
        <v>14083</v>
      </c>
    </row>
    <row r="638">
      <c r="A638" s="15" t="s">
        <v>18176</v>
      </c>
      <c r="B638" s="15" t="s">
        <v>14085</v>
      </c>
      <c r="C638" s="15" t="s">
        <v>14086</v>
      </c>
    </row>
    <row r="639">
      <c r="A639" s="15" t="s">
        <v>18177</v>
      </c>
      <c r="B639" s="15" t="s">
        <v>14088</v>
      </c>
      <c r="C639" s="15" t="s">
        <v>14089</v>
      </c>
    </row>
    <row r="640">
      <c r="A640" s="15" t="s">
        <v>18178</v>
      </c>
      <c r="B640" s="15" t="s">
        <v>14091</v>
      </c>
      <c r="C640" s="15" t="s">
        <v>14092</v>
      </c>
    </row>
    <row r="641">
      <c r="A641" s="15" t="s">
        <v>18179</v>
      </c>
      <c r="B641" s="15" t="s">
        <v>14094</v>
      </c>
      <c r="C641" s="15" t="s">
        <v>14095</v>
      </c>
    </row>
    <row r="642">
      <c r="A642" s="15" t="s">
        <v>18180</v>
      </c>
      <c r="B642" s="15" t="s">
        <v>14097</v>
      </c>
      <c r="C642" s="15" t="s">
        <v>14098</v>
      </c>
    </row>
    <row r="643">
      <c r="A643" s="15" t="s">
        <v>18181</v>
      </c>
      <c r="B643" s="15" t="s">
        <v>14100</v>
      </c>
      <c r="C643" s="15" t="s">
        <v>14101</v>
      </c>
    </row>
    <row r="644">
      <c r="A644" s="15" t="s">
        <v>18182</v>
      </c>
      <c r="B644" s="15" t="s">
        <v>14103</v>
      </c>
      <c r="C644" s="15" t="s">
        <v>14104</v>
      </c>
    </row>
    <row r="645">
      <c r="A645" s="15" t="s">
        <v>18183</v>
      </c>
      <c r="B645" s="15" t="s">
        <v>14106</v>
      </c>
      <c r="C645" s="15" t="s">
        <v>14107</v>
      </c>
    </row>
    <row r="646">
      <c r="A646" s="15" t="s">
        <v>18184</v>
      </c>
      <c r="B646" s="15" t="s">
        <v>14109</v>
      </c>
      <c r="C646" s="15" t="s">
        <v>14110</v>
      </c>
    </row>
    <row r="647">
      <c r="A647" s="15" t="s">
        <v>18185</v>
      </c>
      <c r="B647" s="15" t="s">
        <v>14112</v>
      </c>
      <c r="C647" s="15" t="s">
        <v>14113</v>
      </c>
    </row>
    <row r="648">
      <c r="A648" s="15" t="s">
        <v>18186</v>
      </c>
      <c r="B648" s="15" t="s">
        <v>12523</v>
      </c>
      <c r="C648" s="15" t="s">
        <v>14115</v>
      </c>
    </row>
    <row r="649">
      <c r="A649" s="15" t="s">
        <v>18187</v>
      </c>
      <c r="B649" s="15" t="s">
        <v>14117</v>
      </c>
      <c r="C649" s="15" t="s">
        <v>14118</v>
      </c>
    </row>
    <row r="650">
      <c r="A650" s="15" t="s">
        <v>18188</v>
      </c>
      <c r="B650" s="15" t="s">
        <v>14120</v>
      </c>
      <c r="C650" s="15" t="s">
        <v>14121</v>
      </c>
    </row>
    <row r="651">
      <c r="A651" s="15" t="s">
        <v>18189</v>
      </c>
      <c r="B651" s="15" t="s">
        <v>14123</v>
      </c>
      <c r="C651" s="15" t="s">
        <v>14124</v>
      </c>
    </row>
    <row r="652">
      <c r="A652" s="15" t="s">
        <v>18190</v>
      </c>
      <c r="B652" s="15" t="s">
        <v>14126</v>
      </c>
      <c r="C652" s="15" t="s">
        <v>14127</v>
      </c>
    </row>
    <row r="653">
      <c r="A653" s="15" t="s">
        <v>18191</v>
      </c>
      <c r="B653" s="15" t="s">
        <v>13635</v>
      </c>
      <c r="C653" s="15" t="s">
        <v>14128</v>
      </c>
    </row>
    <row r="654">
      <c r="A654" s="15" t="s">
        <v>18192</v>
      </c>
      <c r="B654" s="15" t="s">
        <v>14130</v>
      </c>
      <c r="C654" s="15" t="s">
        <v>14131</v>
      </c>
    </row>
    <row r="655">
      <c r="A655" s="15" t="s">
        <v>18193</v>
      </c>
      <c r="B655" s="15" t="s">
        <v>14133</v>
      </c>
      <c r="C655" s="15" t="s">
        <v>14134</v>
      </c>
    </row>
    <row r="656">
      <c r="A656" s="15" t="s">
        <v>18194</v>
      </c>
      <c r="B656" s="15" t="s">
        <v>14136</v>
      </c>
      <c r="C656" s="15" t="s">
        <v>14137</v>
      </c>
    </row>
    <row r="657">
      <c r="A657" s="15" t="s">
        <v>18195</v>
      </c>
      <c r="B657" s="15" t="s">
        <v>14139</v>
      </c>
      <c r="C657" s="15" t="s">
        <v>14140</v>
      </c>
    </row>
    <row r="658">
      <c r="A658" s="15" t="s">
        <v>18196</v>
      </c>
      <c r="B658" s="15" t="s">
        <v>14142</v>
      </c>
      <c r="C658" s="15" t="s">
        <v>14143</v>
      </c>
    </row>
    <row r="659">
      <c r="A659" s="15" t="s">
        <v>18197</v>
      </c>
      <c r="B659" s="15" t="s">
        <v>14145</v>
      </c>
      <c r="C659" s="15" t="s">
        <v>14146</v>
      </c>
    </row>
    <row r="660">
      <c r="A660" s="15" t="s">
        <v>18198</v>
      </c>
      <c r="B660" s="15" t="s">
        <v>14148</v>
      </c>
      <c r="C660" s="15" t="s">
        <v>14149</v>
      </c>
    </row>
    <row r="661">
      <c r="A661" s="15" t="s">
        <v>18199</v>
      </c>
      <c r="B661" s="15" t="s">
        <v>14152</v>
      </c>
      <c r="C661" s="15" t="s">
        <v>14153</v>
      </c>
    </row>
    <row r="662">
      <c r="A662" s="15" t="s">
        <v>18200</v>
      </c>
      <c r="B662" s="15" t="s">
        <v>14156</v>
      </c>
      <c r="C662" s="15" t="s">
        <v>14157</v>
      </c>
    </row>
    <row r="663">
      <c r="A663" s="15" t="s">
        <v>18201</v>
      </c>
      <c r="B663" s="15" t="s">
        <v>14162</v>
      </c>
      <c r="C663" s="15" t="s">
        <v>14163</v>
      </c>
    </row>
    <row r="664">
      <c r="A664" s="15" t="s">
        <v>18202</v>
      </c>
      <c r="B664" s="15" t="s">
        <v>14166</v>
      </c>
      <c r="C664" s="15" t="s">
        <v>14167</v>
      </c>
    </row>
    <row r="665">
      <c r="A665" s="15" t="s">
        <v>18203</v>
      </c>
      <c r="B665" s="15" t="s">
        <v>14170</v>
      </c>
      <c r="C665" s="15" t="s">
        <v>14171</v>
      </c>
    </row>
    <row r="666">
      <c r="A666" s="15" t="s">
        <v>18204</v>
      </c>
      <c r="B666" s="15" t="s">
        <v>14173</v>
      </c>
      <c r="C666" s="15" t="s">
        <v>14174</v>
      </c>
    </row>
    <row r="667">
      <c r="A667" s="15" t="s">
        <v>18205</v>
      </c>
      <c r="B667" s="15" t="s">
        <v>14130</v>
      </c>
      <c r="C667" s="15" t="s">
        <v>14131</v>
      </c>
    </row>
    <row r="668">
      <c r="A668" s="15" t="s">
        <v>18206</v>
      </c>
      <c r="B668" s="15" t="s">
        <v>14176</v>
      </c>
      <c r="C668" s="15" t="s">
        <v>14177</v>
      </c>
    </row>
    <row r="669">
      <c r="A669" s="15" t="s">
        <v>18207</v>
      </c>
      <c r="B669" s="15" t="s">
        <v>13505</v>
      </c>
      <c r="C669" s="15" t="s">
        <v>10793</v>
      </c>
    </row>
    <row r="670">
      <c r="A670" s="15" t="s">
        <v>18208</v>
      </c>
      <c r="B670" s="15" t="s">
        <v>14180</v>
      </c>
      <c r="C670" s="15" t="s">
        <v>14181</v>
      </c>
    </row>
    <row r="671">
      <c r="A671" s="15" t="s">
        <v>18209</v>
      </c>
      <c r="B671" s="15" t="s">
        <v>14183</v>
      </c>
      <c r="C671" s="15" t="s">
        <v>14184</v>
      </c>
    </row>
    <row r="672">
      <c r="A672" s="15" t="s">
        <v>18210</v>
      </c>
      <c r="B672" s="15" t="s">
        <v>14189</v>
      </c>
      <c r="C672" s="15" t="s">
        <v>14190</v>
      </c>
    </row>
    <row r="673">
      <c r="A673" s="15" t="s">
        <v>18211</v>
      </c>
      <c r="B673" s="15" t="s">
        <v>14192</v>
      </c>
      <c r="C673" s="15" t="s">
        <v>14193</v>
      </c>
    </row>
    <row r="674">
      <c r="A674" s="15" t="s">
        <v>18212</v>
      </c>
      <c r="B674" s="15" t="s">
        <v>14195</v>
      </c>
      <c r="C674" s="15" t="s">
        <v>14196</v>
      </c>
    </row>
    <row r="675">
      <c r="A675" s="15" t="s">
        <v>18213</v>
      </c>
      <c r="B675" s="15" t="s">
        <v>14198</v>
      </c>
      <c r="C675" s="15" t="s">
        <v>14199</v>
      </c>
    </row>
    <row r="676">
      <c r="A676" s="15" t="s">
        <v>18214</v>
      </c>
      <c r="B676" s="15" t="s">
        <v>14201</v>
      </c>
      <c r="C676" s="15" t="s">
        <v>14202</v>
      </c>
    </row>
    <row r="677">
      <c r="A677" s="15" t="s">
        <v>18215</v>
      </c>
      <c r="B677" s="15" t="s">
        <v>14204</v>
      </c>
      <c r="C677" s="15" t="s">
        <v>14205</v>
      </c>
    </row>
    <row r="678">
      <c r="A678" s="15" t="s">
        <v>18216</v>
      </c>
      <c r="B678" s="15" t="s">
        <v>14207</v>
      </c>
      <c r="C678" s="15" t="s">
        <v>14208</v>
      </c>
    </row>
    <row r="679">
      <c r="A679" s="15" t="s">
        <v>18217</v>
      </c>
      <c r="B679" s="15" t="s">
        <v>14210</v>
      </c>
      <c r="C679" s="15" t="s">
        <v>14211</v>
      </c>
    </row>
    <row r="680">
      <c r="A680" s="15" t="s">
        <v>18218</v>
      </c>
      <c r="B680" s="15" t="s">
        <v>14213</v>
      </c>
      <c r="C680" s="15" t="s">
        <v>14214</v>
      </c>
    </row>
    <row r="681">
      <c r="A681" s="15" t="s">
        <v>18219</v>
      </c>
      <c r="B681" s="15" t="s">
        <v>14216</v>
      </c>
      <c r="C681" s="15" t="s">
        <v>14217</v>
      </c>
    </row>
    <row r="682">
      <c r="A682" s="15" t="s">
        <v>18220</v>
      </c>
      <c r="B682" s="15" t="s">
        <v>14219</v>
      </c>
      <c r="C682" s="15" t="s">
        <v>14220</v>
      </c>
    </row>
    <row r="683">
      <c r="A683" s="15" t="s">
        <v>18221</v>
      </c>
      <c r="B683" s="15" t="s">
        <v>14222</v>
      </c>
      <c r="C683" s="15" t="s">
        <v>14223</v>
      </c>
    </row>
    <row r="684">
      <c r="A684" s="15" t="s">
        <v>18222</v>
      </c>
      <c r="B684" s="15" t="s">
        <v>14225</v>
      </c>
      <c r="C684" s="15" t="s">
        <v>14226</v>
      </c>
    </row>
    <row r="685">
      <c r="A685" s="15" t="s">
        <v>18223</v>
      </c>
      <c r="B685" s="15" t="s">
        <v>14228</v>
      </c>
      <c r="C685" s="15" t="s">
        <v>14229</v>
      </c>
    </row>
    <row r="686">
      <c r="A686" s="15" t="s">
        <v>18224</v>
      </c>
      <c r="B686" s="15" t="s">
        <v>14230</v>
      </c>
      <c r="C686" s="15" t="s">
        <v>14231</v>
      </c>
    </row>
    <row r="687">
      <c r="A687" s="15" t="s">
        <v>18225</v>
      </c>
      <c r="B687" s="15" t="s">
        <v>14233</v>
      </c>
      <c r="C687" s="15" t="s">
        <v>14234</v>
      </c>
    </row>
    <row r="688">
      <c r="A688" s="15" t="s">
        <v>18226</v>
      </c>
      <c r="B688" s="15" t="s">
        <v>14236</v>
      </c>
      <c r="C688" s="15" t="s">
        <v>14237</v>
      </c>
    </row>
    <row r="689">
      <c r="A689" s="15" t="s">
        <v>18227</v>
      </c>
      <c r="B689" s="15" t="s">
        <v>14239</v>
      </c>
      <c r="C689" s="15" t="s">
        <v>14240</v>
      </c>
    </row>
    <row r="690">
      <c r="A690" s="15" t="s">
        <v>18228</v>
      </c>
      <c r="B690" s="15" t="s">
        <v>14242</v>
      </c>
      <c r="C690" s="15" t="s">
        <v>14243</v>
      </c>
    </row>
    <row r="691">
      <c r="A691" s="15" t="s">
        <v>18229</v>
      </c>
      <c r="B691" s="15" t="s">
        <v>14245</v>
      </c>
      <c r="C691" s="15" t="s">
        <v>14246</v>
      </c>
    </row>
    <row r="692">
      <c r="A692" s="15" t="s">
        <v>18230</v>
      </c>
      <c r="B692" s="15" t="s">
        <v>14248</v>
      </c>
      <c r="C692" s="15" t="s">
        <v>14249</v>
      </c>
    </row>
    <row r="693">
      <c r="A693" s="15" t="s">
        <v>18231</v>
      </c>
      <c r="B693" s="15" t="s">
        <v>14251</v>
      </c>
      <c r="C693" s="15" t="s">
        <v>14252</v>
      </c>
    </row>
    <row r="694">
      <c r="A694" s="15" t="s">
        <v>18232</v>
      </c>
      <c r="B694" s="15" t="s">
        <v>14254</v>
      </c>
      <c r="C694" s="15" t="s">
        <v>14255</v>
      </c>
    </row>
    <row r="695">
      <c r="A695" s="15" t="s">
        <v>18233</v>
      </c>
      <c r="B695" s="15" t="s">
        <v>14257</v>
      </c>
      <c r="C695" s="15" t="s">
        <v>14258</v>
      </c>
    </row>
    <row r="696">
      <c r="A696" s="15" t="s">
        <v>18234</v>
      </c>
      <c r="B696" s="15" t="s">
        <v>14259</v>
      </c>
      <c r="C696" s="15" t="s">
        <v>14260</v>
      </c>
    </row>
    <row r="697">
      <c r="A697" s="15" t="s">
        <v>18235</v>
      </c>
      <c r="B697" s="15" t="s">
        <v>14262</v>
      </c>
      <c r="C697" s="15" t="s">
        <v>14263</v>
      </c>
    </row>
    <row r="698">
      <c r="A698" s="15" t="s">
        <v>18236</v>
      </c>
      <c r="B698" s="15" t="s">
        <v>14264</v>
      </c>
      <c r="C698" s="15" t="s">
        <v>14265</v>
      </c>
    </row>
    <row r="699">
      <c r="A699" s="15" t="s">
        <v>18237</v>
      </c>
      <c r="B699" s="15" t="s">
        <v>14267</v>
      </c>
      <c r="C699" s="15" t="s">
        <v>14268</v>
      </c>
    </row>
    <row r="700">
      <c r="A700" s="15" t="s">
        <v>18238</v>
      </c>
      <c r="B700" s="15" t="s">
        <v>14270</v>
      </c>
      <c r="C700" s="15" t="s">
        <v>14271</v>
      </c>
    </row>
    <row r="701">
      <c r="A701" s="15" t="s">
        <v>18239</v>
      </c>
      <c r="B701" s="15" t="s">
        <v>14273</v>
      </c>
      <c r="C701" s="15" t="s">
        <v>14274</v>
      </c>
    </row>
    <row r="702">
      <c r="A702" s="15" t="s">
        <v>18240</v>
      </c>
      <c r="B702" s="15" t="s">
        <v>14275</v>
      </c>
      <c r="C702" s="15" t="s">
        <v>14276</v>
      </c>
    </row>
    <row r="703">
      <c r="A703" s="15" t="s">
        <v>18241</v>
      </c>
      <c r="B703" s="15" t="s">
        <v>14278</v>
      </c>
      <c r="C703" s="15" t="s">
        <v>14279</v>
      </c>
    </row>
    <row r="704">
      <c r="A704" s="15" t="s">
        <v>18242</v>
      </c>
      <c r="B704" s="15" t="s">
        <v>14281</v>
      </c>
      <c r="C704" s="15" t="s">
        <v>14282</v>
      </c>
    </row>
    <row r="705">
      <c r="A705" s="15" t="s">
        <v>18243</v>
      </c>
      <c r="B705" s="15" t="s">
        <v>14284</v>
      </c>
      <c r="C705" s="15" t="s">
        <v>14285</v>
      </c>
    </row>
    <row r="706">
      <c r="A706" s="15" t="s">
        <v>18244</v>
      </c>
      <c r="B706" s="15" t="s">
        <v>14287</v>
      </c>
      <c r="C706" s="15" t="s">
        <v>14288</v>
      </c>
    </row>
    <row r="707">
      <c r="A707" s="15" t="s">
        <v>18245</v>
      </c>
      <c r="B707" s="15" t="s">
        <v>14289</v>
      </c>
      <c r="C707" s="15" t="s">
        <v>14290</v>
      </c>
    </row>
    <row r="708">
      <c r="A708" s="15" t="s">
        <v>18246</v>
      </c>
      <c r="B708" s="15" t="s">
        <v>14291</v>
      </c>
      <c r="C708" s="15" t="s">
        <v>14292</v>
      </c>
    </row>
    <row r="709">
      <c r="A709" s="15" t="s">
        <v>18247</v>
      </c>
      <c r="B709" s="15" t="s">
        <v>14293</v>
      </c>
      <c r="C709" s="15" t="s">
        <v>14294</v>
      </c>
    </row>
    <row r="710">
      <c r="A710" s="15" t="s">
        <v>18248</v>
      </c>
      <c r="B710" s="15" t="s">
        <v>14295</v>
      </c>
      <c r="C710" s="15" t="s">
        <v>14296</v>
      </c>
    </row>
    <row r="711">
      <c r="A711" s="15" t="s">
        <v>18249</v>
      </c>
      <c r="B711" s="15" t="s">
        <v>14297</v>
      </c>
      <c r="C711" s="15" t="s">
        <v>14298</v>
      </c>
    </row>
    <row r="712">
      <c r="A712" s="15" t="s">
        <v>18250</v>
      </c>
      <c r="B712" s="15" t="s">
        <v>14299</v>
      </c>
      <c r="C712" s="15" t="s">
        <v>14300</v>
      </c>
    </row>
    <row r="713">
      <c r="A713" s="15" t="s">
        <v>18251</v>
      </c>
      <c r="B713" s="15" t="s">
        <v>14301</v>
      </c>
      <c r="C713" s="15" t="s">
        <v>14302</v>
      </c>
    </row>
    <row r="714">
      <c r="A714" s="15" t="s">
        <v>18252</v>
      </c>
      <c r="B714" s="15" t="s">
        <v>14303</v>
      </c>
      <c r="C714" s="15" t="s">
        <v>14304</v>
      </c>
    </row>
    <row r="715">
      <c r="A715" s="15" t="s">
        <v>18253</v>
      </c>
      <c r="B715" s="15" t="s">
        <v>14305</v>
      </c>
      <c r="C715" s="15" t="s">
        <v>14306</v>
      </c>
    </row>
    <row r="716">
      <c r="A716" s="15" t="s">
        <v>18254</v>
      </c>
      <c r="B716" s="15" t="s">
        <v>14307</v>
      </c>
      <c r="C716" s="15" t="s">
        <v>14308</v>
      </c>
    </row>
    <row r="717">
      <c r="A717" s="15" t="s">
        <v>18255</v>
      </c>
      <c r="B717" s="15" t="s">
        <v>14309</v>
      </c>
      <c r="C717" s="15" t="s">
        <v>14310</v>
      </c>
    </row>
    <row r="718">
      <c r="A718" s="15" t="s">
        <v>18256</v>
      </c>
      <c r="B718" s="15" t="s">
        <v>14311</v>
      </c>
      <c r="C718" s="15" t="s">
        <v>14312</v>
      </c>
    </row>
    <row r="719">
      <c r="A719" s="15" t="s">
        <v>18257</v>
      </c>
      <c r="B719" s="15" t="s">
        <v>14314</v>
      </c>
      <c r="C719" s="15" t="s">
        <v>14315</v>
      </c>
    </row>
    <row r="720">
      <c r="A720" s="15" t="s">
        <v>18258</v>
      </c>
      <c r="B720" s="15" t="s">
        <v>14318</v>
      </c>
      <c r="C720" s="15" t="s">
        <v>14319</v>
      </c>
    </row>
    <row r="721">
      <c r="A721" s="15" t="s">
        <v>18259</v>
      </c>
      <c r="B721" s="15" t="s">
        <v>14320</v>
      </c>
      <c r="C721" s="15" t="s">
        <v>14321</v>
      </c>
    </row>
    <row r="722">
      <c r="A722" s="15" t="s">
        <v>18260</v>
      </c>
      <c r="B722" s="15" t="s">
        <v>14324</v>
      </c>
      <c r="C722" s="15" t="s">
        <v>14325</v>
      </c>
    </row>
    <row r="723">
      <c r="A723" s="15" t="s">
        <v>18261</v>
      </c>
      <c r="B723" s="15" t="s">
        <v>14326</v>
      </c>
      <c r="C723" s="15" t="s">
        <v>14327</v>
      </c>
    </row>
    <row r="724">
      <c r="A724" s="15" t="s">
        <v>18262</v>
      </c>
      <c r="B724" s="15" t="s">
        <v>14328</v>
      </c>
      <c r="C724" s="15" t="s">
        <v>14329</v>
      </c>
    </row>
    <row r="725">
      <c r="A725" s="15" t="s">
        <v>18263</v>
      </c>
      <c r="B725" s="15" t="s">
        <v>14330</v>
      </c>
      <c r="C725" s="15" t="s">
        <v>14331</v>
      </c>
    </row>
    <row r="726">
      <c r="A726" s="15" t="s">
        <v>18264</v>
      </c>
      <c r="B726" s="15" t="s">
        <v>14332</v>
      </c>
      <c r="C726" s="15" t="s">
        <v>14333</v>
      </c>
    </row>
    <row r="727">
      <c r="A727" s="15" t="s">
        <v>18265</v>
      </c>
      <c r="B727" s="15" t="s">
        <v>14334</v>
      </c>
      <c r="C727" s="15" t="s">
        <v>14335</v>
      </c>
    </row>
    <row r="728">
      <c r="A728" s="15" t="s">
        <v>18266</v>
      </c>
      <c r="B728" s="15" t="s">
        <v>14336</v>
      </c>
      <c r="C728" s="15" t="s">
        <v>14337</v>
      </c>
    </row>
    <row r="729">
      <c r="A729" s="15" t="s">
        <v>18267</v>
      </c>
      <c r="B729" s="15" t="s">
        <v>14338</v>
      </c>
      <c r="C729" s="15" t="s">
        <v>14339</v>
      </c>
    </row>
    <row r="730">
      <c r="A730" s="15" t="s">
        <v>18268</v>
      </c>
      <c r="B730" s="15" t="s">
        <v>14340</v>
      </c>
      <c r="C730" s="15" t="s">
        <v>14341</v>
      </c>
    </row>
    <row r="731">
      <c r="A731" s="15" t="s">
        <v>18269</v>
      </c>
      <c r="B731" s="15" t="s">
        <v>14342</v>
      </c>
      <c r="C731" s="15" t="s">
        <v>14343</v>
      </c>
    </row>
    <row r="732">
      <c r="A732" s="15" t="s">
        <v>18270</v>
      </c>
      <c r="B732" s="15" t="s">
        <v>14344</v>
      </c>
      <c r="C732" s="15" t="s">
        <v>14345</v>
      </c>
    </row>
    <row r="733">
      <c r="A733" s="15" t="s">
        <v>18271</v>
      </c>
      <c r="B733" s="15" t="s">
        <v>14346</v>
      </c>
      <c r="C733" s="15" t="s">
        <v>14347</v>
      </c>
    </row>
    <row r="734">
      <c r="A734" s="15" t="s">
        <v>18272</v>
      </c>
      <c r="B734" s="15" t="s">
        <v>14348</v>
      </c>
      <c r="C734" s="15" t="s">
        <v>14349</v>
      </c>
    </row>
    <row r="735">
      <c r="A735" s="15" t="s">
        <v>18273</v>
      </c>
      <c r="B735" s="15" t="s">
        <v>14350</v>
      </c>
      <c r="C735" s="15" t="s">
        <v>14351</v>
      </c>
    </row>
    <row r="736">
      <c r="A736" s="15" t="s">
        <v>18274</v>
      </c>
      <c r="B736" s="15" t="s">
        <v>14352</v>
      </c>
      <c r="C736" s="15" t="s">
        <v>14353</v>
      </c>
    </row>
    <row r="737">
      <c r="A737" s="15" t="s">
        <v>18275</v>
      </c>
      <c r="B737" s="15" t="s">
        <v>14354</v>
      </c>
      <c r="C737" s="15" t="s">
        <v>14355</v>
      </c>
    </row>
    <row r="738">
      <c r="A738" s="15" t="s">
        <v>18276</v>
      </c>
      <c r="B738" s="15" t="s">
        <v>14356</v>
      </c>
      <c r="C738" s="15" t="s">
        <v>14357</v>
      </c>
    </row>
    <row r="739">
      <c r="A739" s="15" t="s">
        <v>18277</v>
      </c>
      <c r="B739" s="15" t="s">
        <v>14359</v>
      </c>
      <c r="C739" s="15" t="s">
        <v>14360</v>
      </c>
    </row>
    <row r="740">
      <c r="A740" s="15" t="s">
        <v>18278</v>
      </c>
      <c r="B740" s="15" t="s">
        <v>14363</v>
      </c>
      <c r="C740" s="15" t="s">
        <v>11731</v>
      </c>
    </row>
    <row r="741">
      <c r="A741" s="15" t="s">
        <v>18279</v>
      </c>
      <c r="B741" s="15" t="s">
        <v>14365</v>
      </c>
      <c r="C741" s="15" t="s">
        <v>14366</v>
      </c>
    </row>
    <row r="742">
      <c r="A742" s="15" t="s">
        <v>18280</v>
      </c>
      <c r="B742" s="15" t="s">
        <v>14368</v>
      </c>
      <c r="C742" s="15" t="s">
        <v>14369</v>
      </c>
    </row>
    <row r="743">
      <c r="A743" s="15" t="s">
        <v>18281</v>
      </c>
      <c r="B743" s="15" t="s">
        <v>14371</v>
      </c>
      <c r="C743" s="15" t="s">
        <v>14372</v>
      </c>
    </row>
    <row r="744">
      <c r="A744" s="15" t="s">
        <v>18282</v>
      </c>
      <c r="B744" s="15" t="s">
        <v>14375</v>
      </c>
      <c r="C744" s="15" t="s">
        <v>14376</v>
      </c>
    </row>
    <row r="745">
      <c r="A745" s="15" t="s">
        <v>18283</v>
      </c>
      <c r="B745" s="15" t="s">
        <v>14379</v>
      </c>
      <c r="C745" s="15" t="s">
        <v>14380</v>
      </c>
    </row>
    <row r="746">
      <c r="A746" s="15" t="s">
        <v>18284</v>
      </c>
      <c r="B746" s="15" t="s">
        <v>14383</v>
      </c>
      <c r="C746" s="15" t="s">
        <v>14384</v>
      </c>
    </row>
    <row r="747">
      <c r="A747" s="15" t="s">
        <v>18285</v>
      </c>
      <c r="B747" s="15" t="s">
        <v>14387</v>
      </c>
      <c r="C747" s="15" t="s">
        <v>14388</v>
      </c>
    </row>
    <row r="748">
      <c r="A748" s="15" t="s">
        <v>18286</v>
      </c>
      <c r="B748" s="15" t="s">
        <v>14390</v>
      </c>
      <c r="C748" s="15" t="s">
        <v>14391</v>
      </c>
    </row>
    <row r="749">
      <c r="A749" s="15" t="s">
        <v>18287</v>
      </c>
      <c r="B749" s="15" t="s">
        <v>14393</v>
      </c>
      <c r="C749" s="15" t="s">
        <v>14394</v>
      </c>
    </row>
    <row r="750">
      <c r="A750" s="15" t="s">
        <v>18288</v>
      </c>
      <c r="B750" s="15" t="s">
        <v>14396</v>
      </c>
      <c r="C750" s="15" t="s">
        <v>14397</v>
      </c>
    </row>
    <row r="751">
      <c r="A751" s="15" t="s">
        <v>18289</v>
      </c>
      <c r="B751" s="15" t="s">
        <v>14399</v>
      </c>
      <c r="C751" s="15" t="s">
        <v>14400</v>
      </c>
    </row>
    <row r="752">
      <c r="A752" s="15" t="s">
        <v>18290</v>
      </c>
      <c r="B752" s="15" t="s">
        <v>14402</v>
      </c>
      <c r="C752" s="15" t="s">
        <v>14403</v>
      </c>
    </row>
    <row r="753">
      <c r="A753" s="15" t="s">
        <v>18291</v>
      </c>
      <c r="B753" s="15" t="s">
        <v>14405</v>
      </c>
      <c r="C753" s="15" t="s">
        <v>14406</v>
      </c>
    </row>
    <row r="754">
      <c r="A754" s="15" t="s">
        <v>18292</v>
      </c>
      <c r="B754" s="15" t="s">
        <v>14408</v>
      </c>
      <c r="C754" s="15" t="s">
        <v>14409</v>
      </c>
    </row>
    <row r="755">
      <c r="A755" s="15" t="s">
        <v>18293</v>
      </c>
      <c r="B755" s="15" t="s">
        <v>14411</v>
      </c>
      <c r="C755" s="15" t="s">
        <v>14412</v>
      </c>
    </row>
    <row r="756">
      <c r="A756" s="15" t="s">
        <v>18294</v>
      </c>
      <c r="B756" s="15" t="s">
        <v>14414</v>
      </c>
      <c r="C756" s="15" t="s">
        <v>14415</v>
      </c>
    </row>
    <row r="757">
      <c r="A757" s="15" t="s">
        <v>18295</v>
      </c>
      <c r="B757" s="15" t="s">
        <v>5136</v>
      </c>
      <c r="C757" s="15" t="s">
        <v>14417</v>
      </c>
    </row>
    <row r="758">
      <c r="A758" s="15" t="s">
        <v>18296</v>
      </c>
      <c r="B758" s="15" t="s">
        <v>14419</v>
      </c>
      <c r="C758" s="15" t="s">
        <v>14420</v>
      </c>
    </row>
    <row r="759">
      <c r="A759" s="15" t="s">
        <v>18297</v>
      </c>
      <c r="B759" s="15" t="s">
        <v>14422</v>
      </c>
      <c r="C759" s="15" t="s">
        <v>14423</v>
      </c>
    </row>
    <row r="760">
      <c r="A760" s="15" t="s">
        <v>18298</v>
      </c>
      <c r="B760" s="15" t="s">
        <v>14425</v>
      </c>
      <c r="C760" s="15" t="s">
        <v>14157</v>
      </c>
    </row>
    <row r="761">
      <c r="A761" s="15" t="s">
        <v>18299</v>
      </c>
      <c r="B761" s="15" t="s">
        <v>14427</v>
      </c>
      <c r="C761" s="15" t="s">
        <v>14428</v>
      </c>
    </row>
    <row r="762">
      <c r="A762" s="15" t="s">
        <v>18300</v>
      </c>
      <c r="B762" s="15" t="s">
        <v>5172</v>
      </c>
      <c r="C762" s="15" t="s">
        <v>14431</v>
      </c>
    </row>
    <row r="763">
      <c r="A763" s="15" t="s">
        <v>18301</v>
      </c>
      <c r="B763" s="15" t="s">
        <v>14433</v>
      </c>
      <c r="C763" s="15" t="s">
        <v>14434</v>
      </c>
    </row>
    <row r="764">
      <c r="A764" s="15" t="s">
        <v>18302</v>
      </c>
      <c r="B764" s="15" t="s">
        <v>14436</v>
      </c>
      <c r="C764" s="15" t="s">
        <v>14437</v>
      </c>
    </row>
    <row r="765">
      <c r="A765" s="15" t="s">
        <v>18303</v>
      </c>
      <c r="B765" s="15" t="s">
        <v>14439</v>
      </c>
      <c r="C765" s="15" t="s">
        <v>11828</v>
      </c>
    </row>
    <row r="766">
      <c r="A766" s="15" t="s">
        <v>18304</v>
      </c>
      <c r="B766" s="15" t="s">
        <v>14441</v>
      </c>
      <c r="C766" s="15" t="s">
        <v>14442</v>
      </c>
    </row>
    <row r="767">
      <c r="A767" s="15" t="s">
        <v>18305</v>
      </c>
      <c r="B767" s="15" t="s">
        <v>14444</v>
      </c>
      <c r="C767" s="15" t="s">
        <v>14445</v>
      </c>
    </row>
    <row r="768">
      <c r="A768" s="15" t="s">
        <v>18306</v>
      </c>
      <c r="B768" s="15" t="s">
        <v>14447</v>
      </c>
      <c r="C768" s="15" t="s">
        <v>14448</v>
      </c>
    </row>
    <row r="769">
      <c r="A769" s="15" t="s">
        <v>18307</v>
      </c>
      <c r="B769" s="15" t="s">
        <v>14450</v>
      </c>
      <c r="C769" s="15" t="s">
        <v>14451</v>
      </c>
    </row>
    <row r="770">
      <c r="A770" s="15" t="s">
        <v>18308</v>
      </c>
      <c r="B770" s="15" t="s">
        <v>14453</v>
      </c>
      <c r="C770" s="15" t="s">
        <v>14454</v>
      </c>
    </row>
    <row r="771">
      <c r="A771" s="15" t="s">
        <v>18309</v>
      </c>
      <c r="B771" s="15" t="s">
        <v>14456</v>
      </c>
      <c r="C771" s="15" t="s">
        <v>14457</v>
      </c>
    </row>
    <row r="772">
      <c r="A772" s="15" t="s">
        <v>18310</v>
      </c>
      <c r="B772" s="15" t="s">
        <v>14459</v>
      </c>
      <c r="C772" s="15" t="s">
        <v>14460</v>
      </c>
    </row>
    <row r="773">
      <c r="A773" s="15" t="s">
        <v>18311</v>
      </c>
      <c r="B773" s="15" t="s">
        <v>14462</v>
      </c>
      <c r="C773" s="15" t="s">
        <v>14463</v>
      </c>
    </row>
    <row r="774">
      <c r="A774" s="15" t="s">
        <v>18312</v>
      </c>
      <c r="B774" s="15" t="s">
        <v>14465</v>
      </c>
      <c r="C774" s="15" t="s">
        <v>14466</v>
      </c>
    </row>
    <row r="775">
      <c r="A775" s="15" t="s">
        <v>18313</v>
      </c>
      <c r="B775" s="15" t="s">
        <v>14468</v>
      </c>
      <c r="C775" s="15" t="s">
        <v>14469</v>
      </c>
    </row>
    <row r="776">
      <c r="A776" s="15" t="s">
        <v>18314</v>
      </c>
      <c r="B776" s="15" t="s">
        <v>14471</v>
      </c>
      <c r="C776" s="15" t="s">
        <v>14472</v>
      </c>
    </row>
    <row r="777">
      <c r="A777" s="15" t="s">
        <v>18315</v>
      </c>
      <c r="B777" s="15" t="s">
        <v>14474</v>
      </c>
      <c r="C777" s="15" t="s">
        <v>14475</v>
      </c>
    </row>
    <row r="778">
      <c r="A778" s="15" t="s">
        <v>18316</v>
      </c>
      <c r="B778" s="15" t="s">
        <v>14477</v>
      </c>
      <c r="C778" s="15" t="s">
        <v>14478</v>
      </c>
    </row>
    <row r="779">
      <c r="A779" s="15" t="s">
        <v>18317</v>
      </c>
      <c r="B779" s="15" t="s">
        <v>14481</v>
      </c>
      <c r="C779" s="15" t="s">
        <v>14482</v>
      </c>
    </row>
    <row r="780">
      <c r="A780" s="15" t="s">
        <v>18318</v>
      </c>
      <c r="B780" s="15" t="s">
        <v>14484</v>
      </c>
      <c r="C780" s="15" t="s">
        <v>14485</v>
      </c>
    </row>
    <row r="781">
      <c r="A781" s="15" t="s">
        <v>18319</v>
      </c>
      <c r="B781" s="15" t="s">
        <v>14487</v>
      </c>
      <c r="C781" s="15" t="s">
        <v>14488</v>
      </c>
    </row>
    <row r="782">
      <c r="A782" s="15" t="s">
        <v>18320</v>
      </c>
      <c r="B782" s="15" t="s">
        <v>14490</v>
      </c>
      <c r="C782" s="15" t="s">
        <v>14491</v>
      </c>
    </row>
    <row r="783">
      <c r="A783" s="15" t="s">
        <v>18321</v>
      </c>
      <c r="B783" s="15" t="s">
        <v>14493</v>
      </c>
      <c r="C783" s="15" t="s">
        <v>14494</v>
      </c>
    </row>
    <row r="784">
      <c r="A784" s="15" t="s">
        <v>18322</v>
      </c>
      <c r="B784" s="15" t="s">
        <v>14496</v>
      </c>
      <c r="C784" s="15" t="s">
        <v>14497</v>
      </c>
    </row>
    <row r="785">
      <c r="A785" s="15" t="s">
        <v>18323</v>
      </c>
      <c r="B785" s="15" t="s">
        <v>14499</v>
      </c>
      <c r="C785" s="15" t="s">
        <v>14500</v>
      </c>
    </row>
    <row r="786">
      <c r="A786" s="15" t="s">
        <v>18324</v>
      </c>
      <c r="B786" s="15" t="s">
        <v>14502</v>
      </c>
      <c r="C786" s="15" t="s">
        <v>14503</v>
      </c>
    </row>
    <row r="787">
      <c r="A787" s="15" t="s">
        <v>18325</v>
      </c>
      <c r="B787" s="15" t="s">
        <v>14504</v>
      </c>
      <c r="C787" s="15" t="s">
        <v>11896</v>
      </c>
    </row>
    <row r="788">
      <c r="A788" s="15" t="s">
        <v>18326</v>
      </c>
      <c r="B788" s="15" t="s">
        <v>14506</v>
      </c>
      <c r="C788" s="15" t="s">
        <v>14507</v>
      </c>
    </row>
    <row r="789">
      <c r="A789" s="15" t="s">
        <v>18327</v>
      </c>
      <c r="B789" s="15" t="s">
        <v>14509</v>
      </c>
      <c r="C789" s="15" t="s">
        <v>14510</v>
      </c>
    </row>
    <row r="790">
      <c r="A790" s="15" t="s">
        <v>18328</v>
      </c>
      <c r="B790" s="15" t="s">
        <v>14512</v>
      </c>
      <c r="C790" s="15" t="s">
        <v>14513</v>
      </c>
    </row>
    <row r="791">
      <c r="A791" s="15" t="s">
        <v>18329</v>
      </c>
      <c r="B791" s="15" t="s">
        <v>14515</v>
      </c>
      <c r="C791" s="15" t="s">
        <v>14516</v>
      </c>
    </row>
    <row r="792">
      <c r="A792" s="15" t="s">
        <v>18330</v>
      </c>
      <c r="B792" s="15" t="s">
        <v>14518</v>
      </c>
      <c r="C792" s="15" t="s">
        <v>14519</v>
      </c>
    </row>
    <row r="793">
      <c r="A793" s="15" t="s">
        <v>18331</v>
      </c>
      <c r="B793" s="15" t="s">
        <v>14521</v>
      </c>
      <c r="C793" s="15" t="s">
        <v>14522</v>
      </c>
    </row>
    <row r="794">
      <c r="A794" s="15" t="s">
        <v>18332</v>
      </c>
      <c r="B794" s="15" t="s">
        <v>14524</v>
      </c>
      <c r="C794" s="15" t="s">
        <v>14525</v>
      </c>
    </row>
    <row r="795">
      <c r="A795" s="15" t="s">
        <v>18333</v>
      </c>
      <c r="B795" s="15" t="s">
        <v>14527</v>
      </c>
      <c r="C795" s="15" t="s">
        <v>14528</v>
      </c>
    </row>
    <row r="796">
      <c r="A796" s="15" t="s">
        <v>18334</v>
      </c>
      <c r="B796" s="15" t="s">
        <v>14530</v>
      </c>
      <c r="C796" s="15" t="s">
        <v>14531</v>
      </c>
    </row>
    <row r="797">
      <c r="A797" s="15" t="s">
        <v>18335</v>
      </c>
      <c r="B797" s="15" t="s">
        <v>14533</v>
      </c>
      <c r="C797" s="15" t="s">
        <v>14534</v>
      </c>
    </row>
    <row r="798">
      <c r="A798" s="15" t="s">
        <v>18336</v>
      </c>
      <c r="B798" s="15" t="s">
        <v>14536</v>
      </c>
      <c r="C798" s="15" t="s">
        <v>14537</v>
      </c>
    </row>
    <row r="799">
      <c r="A799" s="15" t="s">
        <v>18337</v>
      </c>
      <c r="B799" s="15" t="s">
        <v>14539</v>
      </c>
      <c r="C799" s="15" t="s">
        <v>14540</v>
      </c>
    </row>
    <row r="800">
      <c r="A800" s="15" t="s">
        <v>18338</v>
      </c>
      <c r="B800" s="15" t="s">
        <v>14542</v>
      </c>
      <c r="C800" s="15" t="s">
        <v>14543</v>
      </c>
    </row>
    <row r="801">
      <c r="A801" s="15" t="s">
        <v>18339</v>
      </c>
      <c r="B801" s="15" t="s">
        <v>14545</v>
      </c>
      <c r="C801" s="15" t="s">
        <v>14546</v>
      </c>
    </row>
    <row r="802">
      <c r="A802" s="15" t="s">
        <v>18340</v>
      </c>
      <c r="B802" s="15" t="s">
        <v>14548</v>
      </c>
      <c r="C802" s="15" t="s">
        <v>14549</v>
      </c>
    </row>
    <row r="803">
      <c r="A803" s="15" t="s">
        <v>18341</v>
      </c>
      <c r="B803" s="15" t="s">
        <v>14552</v>
      </c>
      <c r="C803" s="15" t="s">
        <v>14553</v>
      </c>
    </row>
    <row r="804">
      <c r="A804" s="15" t="s">
        <v>18342</v>
      </c>
      <c r="B804" s="15" t="s">
        <v>14555</v>
      </c>
      <c r="C804" s="15" t="s">
        <v>14415</v>
      </c>
    </row>
    <row r="805">
      <c r="A805" s="15" t="s">
        <v>18343</v>
      </c>
      <c r="B805" s="15" t="s">
        <v>14557</v>
      </c>
      <c r="C805" s="15" t="s">
        <v>14558</v>
      </c>
    </row>
    <row r="806">
      <c r="A806" s="15" t="s">
        <v>18344</v>
      </c>
      <c r="B806" s="15" t="s">
        <v>14560</v>
      </c>
      <c r="C806" s="15" t="s">
        <v>14561</v>
      </c>
    </row>
    <row r="807">
      <c r="A807" s="15" t="s">
        <v>18345</v>
      </c>
      <c r="B807" s="15" t="s">
        <v>14563</v>
      </c>
      <c r="C807" s="15" t="s">
        <v>14564</v>
      </c>
    </row>
    <row r="808">
      <c r="A808" s="15" t="s">
        <v>18346</v>
      </c>
      <c r="B808" s="15" t="s">
        <v>14567</v>
      </c>
      <c r="C808" s="15" t="s">
        <v>14568</v>
      </c>
    </row>
    <row r="809">
      <c r="A809" s="15" t="s">
        <v>18347</v>
      </c>
      <c r="B809" s="15" t="s">
        <v>14570</v>
      </c>
      <c r="C809" s="15" t="s">
        <v>14571</v>
      </c>
    </row>
    <row r="810">
      <c r="A810" s="15" t="s">
        <v>18348</v>
      </c>
      <c r="B810" s="15" t="s">
        <v>14573</v>
      </c>
      <c r="C810" s="15" t="s">
        <v>14574</v>
      </c>
    </row>
    <row r="811">
      <c r="A811" s="15" t="s">
        <v>18349</v>
      </c>
      <c r="B811" s="15" t="s">
        <v>14576</v>
      </c>
      <c r="C811" s="15" t="s">
        <v>14577</v>
      </c>
    </row>
    <row r="812">
      <c r="A812" s="15" t="s">
        <v>18350</v>
      </c>
      <c r="B812" s="15" t="s">
        <v>14579</v>
      </c>
      <c r="C812" s="15" t="s">
        <v>14580</v>
      </c>
    </row>
    <row r="813">
      <c r="A813" s="15" t="s">
        <v>18351</v>
      </c>
      <c r="B813" s="15" t="s">
        <v>14582</v>
      </c>
      <c r="C813" s="15" t="s">
        <v>11978</v>
      </c>
    </row>
    <row r="814">
      <c r="A814" s="15" t="s">
        <v>18352</v>
      </c>
      <c r="B814" s="15" t="s">
        <v>14584</v>
      </c>
      <c r="C814" s="15" t="s">
        <v>14585</v>
      </c>
    </row>
    <row r="815">
      <c r="A815" s="15" t="s">
        <v>18353</v>
      </c>
      <c r="B815" s="15" t="s">
        <v>14587</v>
      </c>
      <c r="C815" s="15" t="s">
        <v>14588</v>
      </c>
    </row>
    <row r="816">
      <c r="A816" s="15" t="s">
        <v>18354</v>
      </c>
      <c r="B816" s="15" t="s">
        <v>14590</v>
      </c>
      <c r="C816" s="15" t="s">
        <v>14591</v>
      </c>
    </row>
    <row r="817">
      <c r="A817" s="15" t="s">
        <v>18355</v>
      </c>
      <c r="B817" s="15" t="s">
        <v>14593</v>
      </c>
      <c r="C817" s="15" t="s">
        <v>14594</v>
      </c>
    </row>
    <row r="818">
      <c r="A818" s="15" t="s">
        <v>18356</v>
      </c>
      <c r="B818" s="15" t="s">
        <v>14595</v>
      </c>
      <c r="C818" s="15" t="s">
        <v>14596</v>
      </c>
    </row>
    <row r="819">
      <c r="A819" s="15" t="s">
        <v>18357</v>
      </c>
      <c r="B819" s="15" t="s">
        <v>14597</v>
      </c>
      <c r="C819" s="15" t="s">
        <v>14598</v>
      </c>
    </row>
    <row r="820">
      <c r="A820" s="15" t="s">
        <v>18358</v>
      </c>
      <c r="B820" s="15" t="s">
        <v>14599</v>
      </c>
      <c r="C820" s="15" t="s">
        <v>14600</v>
      </c>
    </row>
    <row r="821">
      <c r="A821" s="15" t="s">
        <v>18359</v>
      </c>
      <c r="B821" s="15" t="s">
        <v>14601</v>
      </c>
      <c r="C821" s="15" t="s">
        <v>14602</v>
      </c>
    </row>
    <row r="822">
      <c r="A822" s="15" t="s">
        <v>18360</v>
      </c>
      <c r="B822" s="15" t="s">
        <v>14603</v>
      </c>
      <c r="C822" s="15" t="s">
        <v>14604</v>
      </c>
    </row>
    <row r="823">
      <c r="A823" s="15" t="s">
        <v>18361</v>
      </c>
      <c r="B823" s="15" t="s">
        <v>14606</v>
      </c>
      <c r="C823" s="15" t="s">
        <v>14607</v>
      </c>
    </row>
    <row r="824">
      <c r="A824" s="15" t="s">
        <v>18362</v>
      </c>
      <c r="B824" s="15" t="s">
        <v>14609</v>
      </c>
      <c r="C824" s="15" t="s">
        <v>14610</v>
      </c>
    </row>
    <row r="825">
      <c r="A825" s="15" t="s">
        <v>18363</v>
      </c>
      <c r="B825" s="15" t="s">
        <v>14612</v>
      </c>
      <c r="C825" s="15" t="s">
        <v>14613</v>
      </c>
    </row>
    <row r="826">
      <c r="A826" s="15" t="s">
        <v>18364</v>
      </c>
      <c r="B826" s="15" t="s">
        <v>14615</v>
      </c>
      <c r="C826" s="15" t="s">
        <v>14616</v>
      </c>
    </row>
    <row r="827">
      <c r="A827" s="15" t="s">
        <v>18365</v>
      </c>
      <c r="B827" s="15" t="s">
        <v>14618</v>
      </c>
      <c r="C827" s="15" t="s">
        <v>14619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5" max="5" width="28.0"/>
  </cols>
  <sheetData>
    <row r="1">
      <c r="A1" s="15">
        <v>26.0</v>
      </c>
      <c r="B1" s="15" t="s">
        <v>8028</v>
      </c>
      <c r="C1" s="15">
        <v>0.0</v>
      </c>
      <c r="D1" s="15" t="s">
        <v>24</v>
      </c>
      <c r="E1" s="15" t="s">
        <v>22660</v>
      </c>
      <c r="F1" s="50" t="str">
        <f>IFERROR(__xludf.DUMMYFUNCTION("IF(C2=0, INDEX(C$1:C1, MAX(FILTER(ROW(C$1:C1), C$1:C1&lt;&gt;0)))&amp;""v"", C2&amp;""r"")"),"#N/A")</f>
        <v>#N/A</v>
      </c>
    </row>
    <row r="2">
      <c r="A2" s="15">
        <v>26.0</v>
      </c>
      <c r="B2" s="15" t="s">
        <v>8028</v>
      </c>
      <c r="C2" s="15">
        <v>0.0</v>
      </c>
      <c r="D2" s="15" t="s">
        <v>32</v>
      </c>
      <c r="E2" s="15" t="s">
        <v>8031</v>
      </c>
      <c r="F2" s="50" t="str">
        <f>IFERROR(__xludf.DUMMYFUNCTION("IF(C2=0, INDEX(C$1:C1, MAX(FILTER(ROW(C$1:C1), C$1:C1&lt;&gt;0)))&amp;""v"", C2&amp;""r"")"),"#N/A")</f>
        <v>#N/A</v>
      </c>
    </row>
    <row r="3">
      <c r="A3" s="15">
        <v>27.0</v>
      </c>
      <c r="B3" s="15" t="s">
        <v>8028</v>
      </c>
      <c r="C3" s="15">
        <v>3.0</v>
      </c>
      <c r="D3" s="15" t="s">
        <v>40</v>
      </c>
      <c r="E3" s="15" t="s">
        <v>8033</v>
      </c>
      <c r="F3" s="50" t="str">
        <f>IFERROR(__xludf.DUMMYFUNCTION("IF(C3=0, INDEX(C$1:C2, MAX(FILTER(ROW(C$1:C2), C$1:C2&lt;&gt;0)))&amp;""v"", C3&amp;""r"")"),"3r")</f>
        <v>3r</v>
      </c>
    </row>
    <row r="4">
      <c r="A4" s="15">
        <v>27.0</v>
      </c>
      <c r="B4" s="15" t="s">
        <v>8028</v>
      </c>
      <c r="C4" s="15">
        <v>3.0</v>
      </c>
      <c r="D4" s="15" t="s">
        <v>49</v>
      </c>
      <c r="E4" s="15" t="s">
        <v>9269</v>
      </c>
      <c r="F4" s="50" t="str">
        <f>IFERROR(__xludf.DUMMYFUNCTION("IF(C4=0, INDEX(C$1:C3, MAX(FILTER(ROW(C$1:C3), C$1:C3&lt;&gt;0)))&amp;""v"", C4&amp;""r"")"),"3r")</f>
        <v>3r</v>
      </c>
    </row>
    <row r="5">
      <c r="A5" s="15">
        <v>27.0</v>
      </c>
      <c r="B5" s="15" t="s">
        <v>8028</v>
      </c>
      <c r="C5" s="15">
        <v>3.0</v>
      </c>
      <c r="D5" s="15" t="s">
        <v>59</v>
      </c>
      <c r="E5" s="15" t="s">
        <v>8037</v>
      </c>
      <c r="F5" s="50" t="str">
        <f>IFERROR(__xludf.DUMMYFUNCTION("IF(C5=0, INDEX(C$1:C4, MAX(FILTER(ROW(C$1:C4), C$1:C4&lt;&gt;0)))&amp;""v"", C5&amp;""r"")"),"3r")</f>
        <v>3r</v>
      </c>
    </row>
    <row r="6">
      <c r="A6" s="15">
        <v>28.0</v>
      </c>
      <c r="B6" s="15" t="s">
        <v>8028</v>
      </c>
      <c r="C6" s="15">
        <v>0.0</v>
      </c>
      <c r="D6" s="15" t="s">
        <v>67</v>
      </c>
      <c r="E6" s="15" t="s">
        <v>8039</v>
      </c>
      <c r="F6" s="50" t="str">
        <f>IFERROR(__xludf.DUMMYFUNCTION("IF(C6=0, INDEX(C$1:C5, MAX(FILTER(ROW(C$1:C5), C$1:C5&lt;&gt;0)))&amp;""v"", C6&amp;""r"")"),"3v")</f>
        <v>3v</v>
      </c>
    </row>
    <row r="7">
      <c r="A7" s="15">
        <v>28.0</v>
      </c>
      <c r="B7" s="15" t="s">
        <v>8028</v>
      </c>
      <c r="C7" s="15">
        <v>0.0</v>
      </c>
      <c r="D7" s="15" t="s">
        <v>75</v>
      </c>
      <c r="E7" s="15" t="s">
        <v>9276</v>
      </c>
      <c r="F7" s="50" t="str">
        <f>IFERROR(__xludf.DUMMYFUNCTION("IF(C7=0, INDEX(C$1:C6, MAX(FILTER(ROW(C$1:C6), C$1:C6&lt;&gt;0)))&amp;""v"", C7&amp;""r"")"),"3v")</f>
        <v>3v</v>
      </c>
    </row>
    <row r="8">
      <c r="A8" s="15">
        <v>29.0</v>
      </c>
      <c r="B8" s="15" t="s">
        <v>8028</v>
      </c>
      <c r="C8" s="15">
        <v>4.0</v>
      </c>
      <c r="D8" s="15" t="s">
        <v>83</v>
      </c>
      <c r="E8" s="15" t="s">
        <v>9279</v>
      </c>
      <c r="F8" s="50" t="str">
        <f>IFERROR(__xludf.DUMMYFUNCTION("IF(C8=0, INDEX(C$1:C7, MAX(FILTER(ROW(C$1:C7), C$1:C7&lt;&gt;0)))&amp;""v"", C8&amp;""r"")"),"4r")</f>
        <v>4r</v>
      </c>
    </row>
    <row r="9">
      <c r="A9" s="15">
        <v>29.0</v>
      </c>
      <c r="B9" s="15" t="s">
        <v>8028</v>
      </c>
      <c r="C9" s="15">
        <v>4.0</v>
      </c>
      <c r="D9" s="15" t="s">
        <v>91</v>
      </c>
      <c r="E9" s="15" t="s">
        <v>9282</v>
      </c>
      <c r="F9" s="50" t="str">
        <f>IFERROR(__xludf.DUMMYFUNCTION("IF(C9=0, INDEX(C$1:C8, MAX(FILTER(ROW(C$1:C8), C$1:C8&lt;&gt;0)))&amp;""v"", C9&amp;""r"")"),"4r")</f>
        <v>4r</v>
      </c>
    </row>
    <row r="10">
      <c r="A10" s="15">
        <v>29.0</v>
      </c>
      <c r="B10" s="15" t="s">
        <v>8028</v>
      </c>
      <c r="C10" s="15">
        <v>4.0</v>
      </c>
      <c r="D10" s="15" t="s">
        <v>99</v>
      </c>
      <c r="E10" s="15" t="s">
        <v>8047</v>
      </c>
      <c r="F10" s="50" t="str">
        <f>IFERROR(__xludf.DUMMYFUNCTION("IF(C10=0, INDEX(C$1:C9, MAX(FILTER(ROW(C$1:C9), C$1:C9&lt;&gt;0)))&amp;""v"", C10&amp;""r"")"),"4r")</f>
        <v>4r</v>
      </c>
    </row>
    <row r="11">
      <c r="A11" s="15">
        <v>30.0</v>
      </c>
      <c r="B11" s="15" t="s">
        <v>8028</v>
      </c>
      <c r="C11" s="15">
        <v>0.0</v>
      </c>
      <c r="D11" s="15" t="s">
        <v>107</v>
      </c>
      <c r="E11" s="15" t="s">
        <v>9287</v>
      </c>
      <c r="F11" s="50" t="str">
        <f>IFERROR(__xludf.DUMMYFUNCTION("IF(C11=0, INDEX(C$1:C10, MAX(FILTER(ROW(C$1:C10), C$1:C10&lt;&gt;0)))&amp;""v"", C11&amp;""r"")"),"4v")</f>
        <v>4v</v>
      </c>
    </row>
    <row r="12">
      <c r="A12" s="15">
        <v>30.0</v>
      </c>
      <c r="B12" s="15" t="s">
        <v>8028</v>
      </c>
      <c r="C12" s="15">
        <v>0.0</v>
      </c>
      <c r="D12" s="15" t="s">
        <v>115</v>
      </c>
      <c r="E12" s="15" t="s">
        <v>9290</v>
      </c>
      <c r="F12" s="50" t="str">
        <f>IFERROR(__xludf.DUMMYFUNCTION("IF(C12=0, INDEX(C$1:C11, MAX(FILTER(ROW(C$1:C11), C$1:C11&lt;&gt;0)))&amp;""v"", C12&amp;""r"")"),"4v")</f>
        <v>4v</v>
      </c>
    </row>
    <row r="13">
      <c r="A13" s="15">
        <v>30.0</v>
      </c>
      <c r="B13" s="15" t="s">
        <v>8028</v>
      </c>
      <c r="C13" s="15">
        <v>0.0</v>
      </c>
      <c r="D13" s="15" t="s">
        <v>123</v>
      </c>
      <c r="E13" s="15" t="s">
        <v>9291</v>
      </c>
      <c r="F13" s="50" t="str">
        <f>IFERROR(__xludf.DUMMYFUNCTION("IF(C13=0, INDEX(C$1:C12, MAX(FILTER(ROW(C$1:C12), C$1:C12&lt;&gt;0)))&amp;""v"", C13&amp;""r"")"),"4v")</f>
        <v>4v</v>
      </c>
    </row>
    <row r="14">
      <c r="A14" s="15">
        <v>31.0</v>
      </c>
      <c r="B14" s="15" t="s">
        <v>8028</v>
      </c>
      <c r="C14" s="15">
        <v>5.0</v>
      </c>
      <c r="D14" s="15" t="s">
        <v>132</v>
      </c>
      <c r="E14" s="15" t="s">
        <v>8053</v>
      </c>
      <c r="F14" s="50" t="str">
        <f>IFERROR(__xludf.DUMMYFUNCTION("IF(C14=0, INDEX(C$1:C13, MAX(FILTER(ROW(C$1:C13), C$1:C13&lt;&gt;0)))&amp;""v"", C14&amp;""r"")"),"5r")</f>
        <v>5r</v>
      </c>
    </row>
    <row r="15">
      <c r="A15" s="15">
        <v>31.0</v>
      </c>
      <c r="B15" s="15" t="s">
        <v>8028</v>
      </c>
      <c r="C15" s="15">
        <v>5.0</v>
      </c>
      <c r="D15" s="15" t="s">
        <v>141</v>
      </c>
      <c r="E15" s="15" t="s">
        <v>9294</v>
      </c>
      <c r="F15" s="50" t="str">
        <f>IFERROR(__xludf.DUMMYFUNCTION("IF(C15=0, INDEX(C$1:C14, MAX(FILTER(ROW(C$1:C14), C$1:C14&lt;&gt;0)))&amp;""v"", C15&amp;""r"")"),"5r")</f>
        <v>5r</v>
      </c>
    </row>
    <row r="16">
      <c r="A16" s="15">
        <v>32.0</v>
      </c>
      <c r="B16" s="15" t="s">
        <v>8028</v>
      </c>
      <c r="C16" s="15">
        <v>0.0</v>
      </c>
      <c r="D16" s="15" t="s">
        <v>149</v>
      </c>
      <c r="E16" s="15" t="s">
        <v>8055</v>
      </c>
      <c r="F16" s="50" t="str">
        <f>IFERROR(__xludf.DUMMYFUNCTION("IF(C16=0, INDEX(C$1:C15, MAX(FILTER(ROW(C$1:C15), C$1:C15&lt;&gt;0)))&amp;""v"", C16&amp;""r"")"),"5v")</f>
        <v>5v</v>
      </c>
    </row>
    <row r="17">
      <c r="A17" s="15">
        <v>32.0</v>
      </c>
      <c r="B17" s="15" t="s">
        <v>8028</v>
      </c>
      <c r="C17" s="15">
        <v>0.0</v>
      </c>
      <c r="D17" s="15" t="s">
        <v>157</v>
      </c>
      <c r="E17" s="15" t="s">
        <v>8057</v>
      </c>
      <c r="F17" s="50" t="str">
        <f>IFERROR(__xludf.DUMMYFUNCTION("IF(C17=0, INDEX(C$1:C16, MAX(FILTER(ROW(C$1:C16), C$1:C16&lt;&gt;0)))&amp;""v"", C17&amp;""r"")"),"5v")</f>
        <v>5v</v>
      </c>
    </row>
    <row r="18">
      <c r="A18" s="15">
        <v>33.0</v>
      </c>
      <c r="B18" s="15" t="s">
        <v>8028</v>
      </c>
      <c r="C18" s="15">
        <v>6.0</v>
      </c>
      <c r="D18" s="15" t="s">
        <v>165</v>
      </c>
      <c r="E18" s="15" t="s">
        <v>9301</v>
      </c>
      <c r="F18" s="50" t="str">
        <f>IFERROR(__xludf.DUMMYFUNCTION("IF(C18=0, INDEX(C$1:C17, MAX(FILTER(ROW(C$1:C17), C$1:C17&lt;&gt;0)))&amp;""v"", C18&amp;""r"")"),"6r")</f>
        <v>6r</v>
      </c>
    </row>
    <row r="19">
      <c r="A19" s="15">
        <v>33.0</v>
      </c>
      <c r="B19" s="15" t="s">
        <v>8028</v>
      </c>
      <c r="C19" s="15">
        <v>6.0</v>
      </c>
      <c r="D19" s="15" t="s">
        <v>173</v>
      </c>
      <c r="E19" s="15" t="s">
        <v>8061</v>
      </c>
      <c r="F19" s="50" t="str">
        <f>IFERROR(__xludf.DUMMYFUNCTION("IF(C19=0, INDEX(C$1:C18, MAX(FILTER(ROW(C$1:C18), C$1:C18&lt;&gt;0)))&amp;""v"", C19&amp;""r"")"),"6r")</f>
        <v>6r</v>
      </c>
    </row>
    <row r="20">
      <c r="A20" s="15">
        <v>33.0</v>
      </c>
      <c r="B20" s="15" t="s">
        <v>8028</v>
      </c>
      <c r="C20" s="15">
        <v>6.0</v>
      </c>
      <c r="D20" s="15" t="s">
        <v>181</v>
      </c>
      <c r="E20" s="15" t="s">
        <v>8063</v>
      </c>
      <c r="F20" s="50" t="str">
        <f>IFERROR(__xludf.DUMMYFUNCTION("IF(C20=0, INDEX(C$1:C19, MAX(FILTER(ROW(C$1:C19), C$1:C19&lt;&gt;0)))&amp;""v"", C20&amp;""r"")"),"6r")</f>
        <v>6r</v>
      </c>
    </row>
    <row r="21">
      <c r="A21" s="15">
        <v>33.0</v>
      </c>
      <c r="B21" s="15" t="s">
        <v>8028</v>
      </c>
      <c r="C21" s="15">
        <v>6.0</v>
      </c>
      <c r="D21" s="15" t="s">
        <v>189</v>
      </c>
      <c r="E21" s="15" t="s">
        <v>9306</v>
      </c>
      <c r="F21" s="50" t="str">
        <f>IFERROR(__xludf.DUMMYFUNCTION("IF(C21=0, INDEX(C$1:C20, MAX(FILTER(ROW(C$1:C20), C$1:C20&lt;&gt;0)))&amp;""v"", C21&amp;""r"")"),"6r")</f>
        <v>6r</v>
      </c>
    </row>
    <row r="22">
      <c r="A22" s="15">
        <v>34.0</v>
      </c>
      <c r="B22" s="15" t="s">
        <v>8028</v>
      </c>
      <c r="C22" s="15">
        <v>0.0</v>
      </c>
      <c r="D22" s="15" t="s">
        <v>197</v>
      </c>
      <c r="E22" s="15" t="s">
        <v>9307</v>
      </c>
      <c r="F22" s="50" t="str">
        <f>IFERROR(__xludf.DUMMYFUNCTION("IF(C22=0, INDEX(C$1:C21, MAX(FILTER(ROW(C$1:C21), C$1:C21&lt;&gt;0)))&amp;""v"", C22&amp;""r"")"),"6v")</f>
        <v>6v</v>
      </c>
    </row>
    <row r="23">
      <c r="A23" s="15">
        <v>34.0</v>
      </c>
      <c r="B23" s="15" t="s">
        <v>8028</v>
      </c>
      <c r="C23" s="15">
        <v>0.0</v>
      </c>
      <c r="D23" s="15" t="s">
        <v>205</v>
      </c>
      <c r="E23" s="15" t="s">
        <v>9310</v>
      </c>
      <c r="F23" s="50" t="str">
        <f>IFERROR(__xludf.DUMMYFUNCTION("IF(C23=0, INDEX(C$1:C22, MAX(FILTER(ROW(C$1:C22), C$1:C22&lt;&gt;0)))&amp;""v"", C23&amp;""r"")"),"6v")</f>
        <v>6v</v>
      </c>
    </row>
    <row r="24">
      <c r="A24" s="15">
        <v>35.0</v>
      </c>
      <c r="B24" s="15" t="s">
        <v>8028</v>
      </c>
      <c r="C24" s="15">
        <v>7.0</v>
      </c>
      <c r="D24" s="15" t="s">
        <v>214</v>
      </c>
      <c r="E24" s="15" t="s">
        <v>9313</v>
      </c>
      <c r="F24" s="50" t="str">
        <f>IFERROR(__xludf.DUMMYFUNCTION("IF(C24=0, INDEX(C$1:C23, MAX(FILTER(ROW(C$1:C23), C$1:C23&lt;&gt;0)))&amp;""v"", C24&amp;""r"")"),"7r")</f>
        <v>7r</v>
      </c>
    </row>
    <row r="25">
      <c r="A25" s="15">
        <v>35.0</v>
      </c>
      <c r="B25" s="15" t="s">
        <v>8028</v>
      </c>
      <c r="C25" s="15">
        <v>7.0</v>
      </c>
      <c r="D25" s="15" t="s">
        <v>222</v>
      </c>
      <c r="E25" s="15" t="s">
        <v>9316</v>
      </c>
      <c r="F25" s="50" t="str">
        <f>IFERROR(__xludf.DUMMYFUNCTION("IF(C25=0, INDEX(C$1:C24, MAX(FILTER(ROW(C$1:C24), C$1:C24&lt;&gt;0)))&amp;""v"", C25&amp;""r"")"),"7r")</f>
        <v>7r</v>
      </c>
    </row>
    <row r="26">
      <c r="A26" s="15">
        <v>35.0</v>
      </c>
      <c r="B26" s="15" t="s">
        <v>8028</v>
      </c>
      <c r="C26" s="15">
        <v>7.0</v>
      </c>
      <c r="D26" s="15" t="s">
        <v>230</v>
      </c>
      <c r="E26" s="15" t="s">
        <v>9319</v>
      </c>
      <c r="F26" s="50" t="str">
        <f>IFERROR(__xludf.DUMMYFUNCTION("IF(C26=0, INDEX(C$1:C25, MAX(FILTER(ROW(C$1:C25), C$1:C25&lt;&gt;0)))&amp;""v"", C26&amp;""r"")"),"7r")</f>
        <v>7r</v>
      </c>
    </row>
    <row r="27">
      <c r="A27" s="15">
        <v>35.0</v>
      </c>
      <c r="B27" s="15" t="s">
        <v>8028</v>
      </c>
      <c r="C27" s="15">
        <v>7.0</v>
      </c>
      <c r="D27" s="15" t="s">
        <v>238</v>
      </c>
      <c r="E27" s="15" t="s">
        <v>8073</v>
      </c>
      <c r="F27" s="50" t="str">
        <f>IFERROR(__xludf.DUMMYFUNCTION("IF(C27=0, INDEX(C$1:C26, MAX(FILTER(ROW(C$1:C26), C$1:C26&lt;&gt;0)))&amp;""v"", C27&amp;""r"")"),"7r")</f>
        <v>7r</v>
      </c>
    </row>
    <row r="28">
      <c r="A28" s="15">
        <v>35.0</v>
      </c>
      <c r="B28" s="15" t="s">
        <v>8028</v>
      </c>
      <c r="C28" s="15">
        <v>7.0</v>
      </c>
      <c r="D28" s="15" t="s">
        <v>248</v>
      </c>
      <c r="E28" s="15" t="s">
        <v>8075</v>
      </c>
      <c r="F28" s="50" t="str">
        <f>IFERROR(__xludf.DUMMYFUNCTION("IF(C28=0, INDEX(C$1:C27, MAX(FILTER(ROW(C$1:C27), C$1:C27&lt;&gt;0)))&amp;""v"", C28&amp;""r"")"),"7r")</f>
        <v>7r</v>
      </c>
    </row>
    <row r="29">
      <c r="A29" s="15">
        <v>36.0</v>
      </c>
      <c r="B29" s="15" t="s">
        <v>8028</v>
      </c>
      <c r="C29" s="15">
        <v>0.0</v>
      </c>
      <c r="D29" s="15" t="s">
        <v>282</v>
      </c>
      <c r="E29" s="15" t="s">
        <v>9326</v>
      </c>
      <c r="F29" s="50" t="str">
        <f>IFERROR(__xludf.DUMMYFUNCTION("IF(C29=0, INDEX(C$1:C28, MAX(FILTER(ROW(C$1:C28), C$1:C28&lt;&gt;0)))&amp;""v"", C29&amp;""r"")"),"7v")</f>
        <v>7v</v>
      </c>
    </row>
    <row r="30">
      <c r="A30" s="15">
        <v>36.0</v>
      </c>
      <c r="B30" s="15" t="s">
        <v>8028</v>
      </c>
      <c r="C30" s="15">
        <v>0.0</v>
      </c>
      <c r="D30" s="15" t="s">
        <v>290</v>
      </c>
      <c r="E30" s="15" t="s">
        <v>9329</v>
      </c>
      <c r="F30" s="50" t="str">
        <f>IFERROR(__xludf.DUMMYFUNCTION("IF(C30=0, INDEX(C$1:C29, MAX(FILTER(ROW(C$1:C29), C$1:C29&lt;&gt;0)))&amp;""v"", C30&amp;""r"")"),"7v")</f>
        <v>7v</v>
      </c>
    </row>
    <row r="31">
      <c r="A31" s="15">
        <v>37.0</v>
      </c>
      <c r="B31" s="15" t="s">
        <v>8028</v>
      </c>
      <c r="C31" s="15">
        <v>8.0</v>
      </c>
      <c r="D31" s="15" t="s">
        <v>299</v>
      </c>
      <c r="E31" s="15" t="s">
        <v>8081</v>
      </c>
      <c r="F31" s="50" t="str">
        <f>IFERROR(__xludf.DUMMYFUNCTION("IF(C31=0, INDEX(C$1:C30, MAX(FILTER(ROW(C$1:C30), C$1:C30&lt;&gt;0)))&amp;""v"", C31&amp;""r"")"),"8r")</f>
        <v>8r</v>
      </c>
    </row>
    <row r="32">
      <c r="A32" s="15">
        <v>37.0</v>
      </c>
      <c r="B32" s="15" t="s">
        <v>8028</v>
      </c>
      <c r="C32" s="15">
        <v>8.0</v>
      </c>
      <c r="D32" s="15" t="s">
        <v>307</v>
      </c>
      <c r="E32" s="15" t="s">
        <v>9334</v>
      </c>
      <c r="F32" s="50" t="str">
        <f>IFERROR(__xludf.DUMMYFUNCTION("IF(C32=0, INDEX(C$1:C31, MAX(FILTER(ROW(C$1:C31), C$1:C31&lt;&gt;0)))&amp;""v"", C32&amp;""r"")"),"8r")</f>
        <v>8r</v>
      </c>
    </row>
    <row r="33">
      <c r="A33" s="15">
        <v>37.0</v>
      </c>
      <c r="B33" s="15" t="s">
        <v>8028</v>
      </c>
      <c r="C33" s="15">
        <v>8.0</v>
      </c>
      <c r="D33" s="15" t="s">
        <v>317</v>
      </c>
      <c r="E33" s="15" t="s">
        <v>9337</v>
      </c>
      <c r="F33" s="50" t="str">
        <f>IFERROR(__xludf.DUMMYFUNCTION("IF(C33=0, INDEX(C$1:C32, MAX(FILTER(ROW(C$1:C32), C$1:C32&lt;&gt;0)))&amp;""v"", C33&amp;""r"")"),"8r")</f>
        <v>8r</v>
      </c>
    </row>
    <row r="34">
      <c r="A34" s="15">
        <v>38.0</v>
      </c>
      <c r="B34" s="15" t="s">
        <v>8028</v>
      </c>
      <c r="C34" s="15">
        <v>0.0</v>
      </c>
      <c r="D34" s="15" t="s">
        <v>340</v>
      </c>
      <c r="E34" s="15" t="s">
        <v>9342</v>
      </c>
      <c r="F34" s="50" t="str">
        <f>IFERROR(__xludf.DUMMYFUNCTION("IF(C34=0, INDEX(C$1:C33, MAX(FILTER(ROW(C$1:C33), C$1:C33&lt;&gt;0)))&amp;""v"", C34&amp;""r"")"),"8v")</f>
        <v>8v</v>
      </c>
    </row>
    <row r="35">
      <c r="A35" s="15">
        <v>38.0</v>
      </c>
      <c r="B35" s="15" t="s">
        <v>8028</v>
      </c>
      <c r="C35" s="15">
        <v>0.0</v>
      </c>
      <c r="D35" s="15" t="s">
        <v>348</v>
      </c>
      <c r="E35" s="15" t="s">
        <v>9347</v>
      </c>
      <c r="F35" s="50" t="str">
        <f>IFERROR(__xludf.DUMMYFUNCTION("IF(C35=0, INDEX(C$1:C34, MAX(FILTER(ROW(C$1:C34), C$1:C34&lt;&gt;0)))&amp;""v"", C35&amp;""r"")"),"8v")</f>
        <v>8v</v>
      </c>
    </row>
    <row r="36">
      <c r="A36" s="15">
        <v>38.0</v>
      </c>
      <c r="B36" s="15" t="s">
        <v>8028</v>
      </c>
      <c r="C36" s="15">
        <v>0.0</v>
      </c>
      <c r="D36" s="15" t="s">
        <v>356</v>
      </c>
      <c r="E36" s="15" t="s">
        <v>9350</v>
      </c>
      <c r="F36" s="50" t="str">
        <f>IFERROR(__xludf.DUMMYFUNCTION("IF(C36=0, INDEX(C$1:C35, MAX(FILTER(ROW(C$1:C35), C$1:C35&lt;&gt;0)))&amp;""v"", C36&amp;""r"")"),"8v")</f>
        <v>8v</v>
      </c>
    </row>
    <row r="37">
      <c r="A37" s="15">
        <v>38.0</v>
      </c>
      <c r="B37" s="15" t="s">
        <v>8028</v>
      </c>
      <c r="C37" s="15">
        <v>0.0</v>
      </c>
      <c r="D37" s="15" t="s">
        <v>363</v>
      </c>
      <c r="E37" s="15" t="s">
        <v>8101</v>
      </c>
      <c r="F37" s="50" t="str">
        <f>IFERROR(__xludf.DUMMYFUNCTION("IF(C37=0, INDEX(C$1:C36, MAX(FILTER(ROW(C$1:C36), C$1:C36&lt;&gt;0)))&amp;""v"", C37&amp;""r"")"),"8v")</f>
        <v>8v</v>
      </c>
    </row>
    <row r="38">
      <c r="A38" s="15">
        <v>39.0</v>
      </c>
      <c r="B38" s="15" t="s">
        <v>8028</v>
      </c>
      <c r="C38" s="15">
        <v>9.0</v>
      </c>
      <c r="D38" s="15" t="s">
        <v>371</v>
      </c>
      <c r="E38" s="15" t="s">
        <v>8103</v>
      </c>
      <c r="F38" s="50" t="str">
        <f>IFERROR(__xludf.DUMMYFUNCTION("IF(C38=0, INDEX(C$1:C37, MAX(FILTER(ROW(C$1:C37), C$1:C37&lt;&gt;0)))&amp;""v"", C38&amp;""r"")"),"9r")</f>
        <v>9r</v>
      </c>
    </row>
    <row r="39">
      <c r="A39" s="15">
        <v>39.0</v>
      </c>
      <c r="B39" s="15" t="s">
        <v>8028</v>
      </c>
      <c r="C39" s="15">
        <v>9.0</v>
      </c>
      <c r="D39" s="15" t="s">
        <v>379</v>
      </c>
      <c r="E39" s="15" t="s">
        <v>9361</v>
      </c>
      <c r="F39" s="50" t="str">
        <f>IFERROR(__xludf.DUMMYFUNCTION("IF(C39=0, INDEX(C$1:C38, MAX(FILTER(ROW(C$1:C38), C$1:C38&lt;&gt;0)))&amp;""v"", C39&amp;""r"")"),"9r")</f>
        <v>9r</v>
      </c>
    </row>
    <row r="40">
      <c r="A40" s="15">
        <v>39.0</v>
      </c>
      <c r="B40" s="15" t="s">
        <v>8028</v>
      </c>
      <c r="C40" s="15">
        <v>9.0</v>
      </c>
      <c r="D40" s="15" t="s">
        <v>387</v>
      </c>
      <c r="E40" s="15" t="s">
        <v>8107</v>
      </c>
      <c r="F40" s="50" t="str">
        <f>IFERROR(__xludf.DUMMYFUNCTION("IF(C40=0, INDEX(C$1:C39, MAX(FILTER(ROW(C$1:C39), C$1:C39&lt;&gt;0)))&amp;""v"", C40&amp;""r"")"),"9r")</f>
        <v>9r</v>
      </c>
    </row>
    <row r="41">
      <c r="A41" s="15">
        <v>39.0</v>
      </c>
      <c r="B41" s="15" t="s">
        <v>8028</v>
      </c>
      <c r="C41" s="15">
        <v>9.0</v>
      </c>
      <c r="D41" s="15" t="s">
        <v>396</v>
      </c>
      <c r="E41" s="15" t="s">
        <v>9366</v>
      </c>
      <c r="F41" s="50" t="str">
        <f>IFERROR(__xludf.DUMMYFUNCTION("IF(C41=0, INDEX(C$1:C40, MAX(FILTER(ROW(C$1:C40), C$1:C40&lt;&gt;0)))&amp;""v"", C41&amp;""r"")"),"9r")</f>
        <v>9r</v>
      </c>
    </row>
    <row r="42">
      <c r="A42" s="15">
        <v>40.0</v>
      </c>
      <c r="B42" s="15" t="s">
        <v>8028</v>
      </c>
      <c r="C42" s="15">
        <v>0.0</v>
      </c>
      <c r="D42" s="15" t="s">
        <v>387</v>
      </c>
      <c r="E42" s="15" t="s">
        <v>9369</v>
      </c>
      <c r="F42" s="50" t="str">
        <f>IFERROR(__xludf.DUMMYFUNCTION("IF(C42=0, INDEX(C$1:C41, MAX(FILTER(ROW(C$1:C41), C$1:C41&lt;&gt;0)))&amp;""v"", C42&amp;""r"")"),"9v")</f>
        <v>9v</v>
      </c>
    </row>
    <row r="43">
      <c r="A43" s="15">
        <v>40.0</v>
      </c>
      <c r="B43" s="15" t="s">
        <v>8028</v>
      </c>
      <c r="C43" s="15">
        <v>0.0</v>
      </c>
      <c r="D43" s="15" t="s">
        <v>412</v>
      </c>
      <c r="E43" s="15" t="s">
        <v>9372</v>
      </c>
      <c r="F43" s="50" t="str">
        <f>IFERROR(__xludf.DUMMYFUNCTION("IF(C43=0, INDEX(C$1:C42, MAX(FILTER(ROW(C$1:C42), C$1:C42&lt;&gt;0)))&amp;""v"", C43&amp;""r"")"),"9v")</f>
        <v>9v</v>
      </c>
    </row>
    <row r="44">
      <c r="A44" s="15">
        <v>40.0</v>
      </c>
      <c r="B44" s="15" t="s">
        <v>8028</v>
      </c>
      <c r="C44" s="15">
        <v>0.0</v>
      </c>
      <c r="D44" s="15" t="s">
        <v>420</v>
      </c>
      <c r="E44" s="15" t="s">
        <v>9377</v>
      </c>
      <c r="F44" s="50" t="str">
        <f>IFERROR(__xludf.DUMMYFUNCTION("IF(C44=0, INDEX(C$1:C43, MAX(FILTER(ROW(C$1:C43), C$1:C43&lt;&gt;0)))&amp;""v"", C44&amp;""r"")"),"9v")</f>
        <v>9v</v>
      </c>
    </row>
    <row r="45">
      <c r="A45" s="15">
        <v>40.0</v>
      </c>
      <c r="B45" s="15" t="s">
        <v>8028</v>
      </c>
      <c r="C45" s="15">
        <v>0.0</v>
      </c>
      <c r="D45" s="15" t="s">
        <v>428</v>
      </c>
      <c r="E45" s="15" t="s">
        <v>9380</v>
      </c>
      <c r="F45" s="50" t="str">
        <f>IFERROR(__xludf.DUMMYFUNCTION("IF(C45=0, INDEX(C$1:C44, MAX(FILTER(ROW(C$1:C44), C$1:C44&lt;&gt;0)))&amp;""v"", C45&amp;""r"")"),"9v")</f>
        <v>9v</v>
      </c>
    </row>
    <row r="46">
      <c r="A46" s="15">
        <v>40.0</v>
      </c>
      <c r="B46" s="15" t="s">
        <v>8028</v>
      </c>
      <c r="C46" s="15">
        <v>0.0</v>
      </c>
      <c r="D46" s="15" t="s">
        <v>436</v>
      </c>
      <c r="E46" s="15" t="s">
        <v>9383</v>
      </c>
      <c r="F46" s="50" t="str">
        <f>IFERROR(__xludf.DUMMYFUNCTION("IF(C46=0, INDEX(C$1:C45, MAX(FILTER(ROW(C$1:C45), C$1:C45&lt;&gt;0)))&amp;""v"", C46&amp;""r"")"),"9v")</f>
        <v>9v</v>
      </c>
    </row>
    <row r="47">
      <c r="A47" s="15">
        <v>40.0</v>
      </c>
      <c r="B47" s="15" t="s">
        <v>8028</v>
      </c>
      <c r="C47" s="15">
        <v>0.0</v>
      </c>
      <c r="D47" s="15" t="s">
        <v>444</v>
      </c>
      <c r="E47" s="15" t="s">
        <v>9386</v>
      </c>
      <c r="F47" s="50" t="str">
        <f>IFERROR(__xludf.DUMMYFUNCTION("IF(C47=0, INDEX(C$1:C46, MAX(FILTER(ROW(C$1:C46), C$1:C46&lt;&gt;0)))&amp;""v"", C47&amp;""r"")"),"9v")</f>
        <v>9v</v>
      </c>
    </row>
    <row r="48">
      <c r="A48" s="15">
        <v>40.0</v>
      </c>
      <c r="B48" s="15" t="s">
        <v>8028</v>
      </c>
      <c r="C48" s="15">
        <v>0.0</v>
      </c>
      <c r="D48" s="15" t="s">
        <v>452</v>
      </c>
      <c r="E48" s="15" t="s">
        <v>9389</v>
      </c>
      <c r="F48" s="50" t="str">
        <f>IFERROR(__xludf.DUMMYFUNCTION("IF(C48=0, INDEX(C$1:C47, MAX(FILTER(ROW(C$1:C47), C$1:C47&lt;&gt;0)))&amp;""v"", C48&amp;""r"")"),"9v")</f>
        <v>9v</v>
      </c>
    </row>
    <row r="49">
      <c r="A49" s="15">
        <v>41.0</v>
      </c>
      <c r="B49" s="15" t="s">
        <v>8028</v>
      </c>
      <c r="C49" s="15">
        <v>10.0</v>
      </c>
      <c r="D49" s="15" t="s">
        <v>460</v>
      </c>
      <c r="E49" s="15" t="s">
        <v>9392</v>
      </c>
      <c r="F49" s="50" t="str">
        <f>IFERROR(__xludf.DUMMYFUNCTION("IF(C49=0, INDEX(C$1:C48, MAX(FILTER(ROW(C$1:C48), C$1:C48&lt;&gt;0)))&amp;""v"", C49&amp;""r"")"),"10r")</f>
        <v>10r</v>
      </c>
    </row>
    <row r="50">
      <c r="A50" s="15">
        <v>41.0</v>
      </c>
      <c r="B50" s="15" t="s">
        <v>8028</v>
      </c>
      <c r="C50" s="15">
        <v>10.0</v>
      </c>
      <c r="D50" s="15" t="s">
        <v>468</v>
      </c>
      <c r="E50" s="15" t="s">
        <v>9394</v>
      </c>
      <c r="F50" s="50" t="str">
        <f>IFERROR(__xludf.DUMMYFUNCTION("IF(C50=0, INDEX(C$1:C49, MAX(FILTER(ROW(C$1:C49), C$1:C49&lt;&gt;0)))&amp;""v"", C50&amp;""r"")"),"10r")</f>
        <v>10r</v>
      </c>
    </row>
    <row r="51">
      <c r="A51" s="15">
        <v>41.0</v>
      </c>
      <c r="B51" s="15" t="s">
        <v>8028</v>
      </c>
      <c r="C51" s="15">
        <v>10.0</v>
      </c>
      <c r="D51" s="15" t="s">
        <v>477</v>
      </c>
      <c r="E51" s="15" t="s">
        <v>9397</v>
      </c>
      <c r="F51" s="50" t="str">
        <f>IFERROR(__xludf.DUMMYFUNCTION("IF(C51=0, INDEX(C$1:C50, MAX(FILTER(ROW(C$1:C50), C$1:C50&lt;&gt;0)))&amp;""v"", C51&amp;""r"")"),"10r")</f>
        <v>10r</v>
      </c>
    </row>
    <row r="52">
      <c r="A52" s="15">
        <v>41.0</v>
      </c>
      <c r="B52" s="15" t="s">
        <v>8028</v>
      </c>
      <c r="C52" s="15">
        <v>10.0</v>
      </c>
      <c r="D52" s="15" t="s">
        <v>485</v>
      </c>
      <c r="E52" s="15" t="s">
        <v>9400</v>
      </c>
      <c r="F52" s="50" t="str">
        <f>IFERROR(__xludf.DUMMYFUNCTION("IF(C52=0, INDEX(C$1:C51, MAX(FILTER(ROW(C$1:C51), C$1:C51&lt;&gt;0)))&amp;""v"", C52&amp;""r"")"),"10r")</f>
        <v>10r</v>
      </c>
    </row>
    <row r="53">
      <c r="A53" s="15">
        <v>42.0</v>
      </c>
      <c r="B53" s="15" t="s">
        <v>8028</v>
      </c>
      <c r="C53" s="15">
        <v>0.0</v>
      </c>
      <c r="D53" s="15" t="s">
        <v>493</v>
      </c>
      <c r="E53" s="15" t="s">
        <v>9403</v>
      </c>
      <c r="F53" s="50" t="str">
        <f>IFERROR(__xludf.DUMMYFUNCTION("IF(C53=0, INDEX(C$1:C52, MAX(FILTER(ROW(C$1:C52), C$1:C52&lt;&gt;0)))&amp;""v"", C53&amp;""r"")"),"10v")</f>
        <v>10v</v>
      </c>
    </row>
    <row r="54">
      <c r="A54" s="15">
        <v>42.0</v>
      </c>
      <c r="B54" s="15" t="s">
        <v>8028</v>
      </c>
      <c r="C54" s="15">
        <v>0.0</v>
      </c>
      <c r="D54" s="15" t="s">
        <v>501</v>
      </c>
      <c r="E54" s="15" t="s">
        <v>9406</v>
      </c>
      <c r="F54" s="50" t="str">
        <f>IFERROR(__xludf.DUMMYFUNCTION("IF(C54=0, INDEX(C$1:C53, MAX(FILTER(ROW(C$1:C53), C$1:C53&lt;&gt;0)))&amp;""v"", C54&amp;""r"")"),"10v")</f>
        <v>10v</v>
      </c>
    </row>
    <row r="55">
      <c r="A55" s="15">
        <v>42.0</v>
      </c>
      <c r="B55" s="15" t="s">
        <v>8028</v>
      </c>
      <c r="C55" s="15">
        <v>0.0</v>
      </c>
      <c r="D55" s="15" t="s">
        <v>509</v>
      </c>
      <c r="E55" s="15" t="s">
        <v>9409</v>
      </c>
      <c r="F55" s="50" t="str">
        <f>IFERROR(__xludf.DUMMYFUNCTION("IF(C55=0, INDEX(C$1:C54, MAX(FILTER(ROW(C$1:C54), C$1:C54&lt;&gt;0)))&amp;""v"", C55&amp;""r"")"),"10v")</f>
        <v>10v</v>
      </c>
    </row>
    <row r="56">
      <c r="A56" s="15">
        <v>42.0</v>
      </c>
      <c r="B56" s="15" t="s">
        <v>8028</v>
      </c>
      <c r="C56" s="15">
        <v>0.0</v>
      </c>
      <c r="D56" s="15" t="s">
        <v>524</v>
      </c>
      <c r="E56" s="15" t="s">
        <v>8141</v>
      </c>
      <c r="F56" s="50" t="str">
        <f>IFERROR(__xludf.DUMMYFUNCTION("IF(C56=0, INDEX(C$1:C55, MAX(FILTER(ROW(C$1:C55), C$1:C55&lt;&gt;0)))&amp;""v"", C56&amp;""r"")"),"10v")</f>
        <v>10v</v>
      </c>
    </row>
    <row r="57">
      <c r="A57" s="15">
        <v>43.0</v>
      </c>
      <c r="B57" s="15" t="s">
        <v>8028</v>
      </c>
      <c r="C57" s="15">
        <v>11.0</v>
      </c>
      <c r="D57" s="15" t="s">
        <v>531</v>
      </c>
      <c r="E57" s="15" t="s">
        <v>9414</v>
      </c>
      <c r="F57" s="50" t="str">
        <f>IFERROR(__xludf.DUMMYFUNCTION("IF(C57=0, INDEX(C$1:C56, MAX(FILTER(ROW(C$1:C56), C$1:C56&lt;&gt;0)))&amp;""v"", C57&amp;""r"")"),"11r")</f>
        <v>11r</v>
      </c>
    </row>
    <row r="58">
      <c r="A58" s="15">
        <v>43.0</v>
      </c>
      <c r="B58" s="15" t="s">
        <v>8028</v>
      </c>
      <c r="C58" s="15">
        <v>11.0</v>
      </c>
      <c r="D58" s="15" t="s">
        <v>539</v>
      </c>
      <c r="E58" s="15" t="s">
        <v>9417</v>
      </c>
      <c r="F58" s="50" t="str">
        <f>IFERROR(__xludf.DUMMYFUNCTION("IF(C58=0, INDEX(C$1:C57, MAX(FILTER(ROW(C$1:C57), C$1:C57&lt;&gt;0)))&amp;""v"", C58&amp;""r"")"),"11r")</f>
        <v>11r</v>
      </c>
    </row>
    <row r="59">
      <c r="A59" s="15">
        <v>43.0</v>
      </c>
      <c r="B59" s="15" t="s">
        <v>8028</v>
      </c>
      <c r="C59" s="15">
        <v>11.0</v>
      </c>
      <c r="D59" s="15" t="s">
        <v>547</v>
      </c>
      <c r="E59" s="15" t="s">
        <v>9420</v>
      </c>
      <c r="F59" s="50" t="str">
        <f>IFERROR(__xludf.DUMMYFUNCTION("IF(C59=0, INDEX(C$1:C58, MAX(FILTER(ROW(C$1:C58), C$1:C58&lt;&gt;0)))&amp;""v"", C59&amp;""r"")"),"11r")</f>
        <v>11r</v>
      </c>
    </row>
    <row r="60">
      <c r="A60" s="15">
        <v>43.0</v>
      </c>
      <c r="B60" s="15" t="s">
        <v>8028</v>
      </c>
      <c r="C60" s="15">
        <v>11.0</v>
      </c>
      <c r="D60" s="15" t="s">
        <v>556</v>
      </c>
      <c r="E60" s="15" t="s">
        <v>9423</v>
      </c>
      <c r="F60" s="50" t="str">
        <f>IFERROR(__xludf.DUMMYFUNCTION("IF(C60=0, INDEX(C$1:C59, MAX(FILTER(ROW(C$1:C59), C$1:C59&lt;&gt;0)))&amp;""v"", C60&amp;""r"")"),"11r")</f>
        <v>11r</v>
      </c>
    </row>
    <row r="61">
      <c r="A61" s="15">
        <v>44.0</v>
      </c>
      <c r="B61" s="15" t="s">
        <v>8028</v>
      </c>
      <c r="C61" s="15">
        <v>0.0</v>
      </c>
      <c r="D61" s="15" t="s">
        <v>564</v>
      </c>
      <c r="E61" s="15" t="s">
        <v>8151</v>
      </c>
      <c r="F61" s="50" t="str">
        <f>IFERROR(__xludf.DUMMYFUNCTION("IF(C61=0, INDEX(C$1:C60, MAX(FILTER(ROW(C$1:C60), C$1:C60&lt;&gt;0)))&amp;""v"", C61&amp;""r"")"),"11v")</f>
        <v>11v</v>
      </c>
    </row>
    <row r="62">
      <c r="A62" s="15">
        <v>44.0</v>
      </c>
      <c r="B62" s="15" t="s">
        <v>8028</v>
      </c>
      <c r="C62" s="15">
        <v>0.0</v>
      </c>
      <c r="D62" s="15" t="s">
        <v>573</v>
      </c>
      <c r="E62" s="15" t="s">
        <v>9428</v>
      </c>
      <c r="F62" s="50" t="str">
        <f>IFERROR(__xludf.DUMMYFUNCTION("IF(C62=0, INDEX(C$1:C61, MAX(FILTER(ROW(C$1:C61), C$1:C61&lt;&gt;0)))&amp;""v"", C62&amp;""r"")"),"11v")</f>
        <v>11v</v>
      </c>
    </row>
    <row r="63">
      <c r="A63" s="15">
        <v>45.0</v>
      </c>
      <c r="B63" s="15" t="s">
        <v>8028</v>
      </c>
      <c r="C63" s="15">
        <v>12.0</v>
      </c>
      <c r="D63" s="15" t="s">
        <v>581</v>
      </c>
      <c r="E63" s="15" t="s">
        <v>9431</v>
      </c>
      <c r="F63" s="50" t="str">
        <f>IFERROR(__xludf.DUMMYFUNCTION("IF(C63=0, INDEX(C$1:C62, MAX(FILTER(ROW(C$1:C62), C$1:C62&lt;&gt;0)))&amp;""v"", C63&amp;""r"")"),"12r")</f>
        <v>12r</v>
      </c>
    </row>
    <row r="64">
      <c r="A64" s="15">
        <v>45.0</v>
      </c>
      <c r="B64" s="15" t="s">
        <v>8028</v>
      </c>
      <c r="C64" s="15">
        <v>12.0</v>
      </c>
      <c r="D64" s="15" t="s">
        <v>591</v>
      </c>
      <c r="E64" s="15" t="s">
        <v>9434</v>
      </c>
      <c r="F64" s="50" t="str">
        <f>IFERROR(__xludf.DUMMYFUNCTION("IF(C64=0, INDEX(C$1:C63, MAX(FILTER(ROW(C$1:C63), C$1:C63&lt;&gt;0)))&amp;""v"", C64&amp;""r"")"),"12r")</f>
        <v>12r</v>
      </c>
    </row>
    <row r="65">
      <c r="A65" s="15">
        <v>46.0</v>
      </c>
      <c r="B65" s="15" t="s">
        <v>8028</v>
      </c>
      <c r="C65" s="15">
        <v>0.0</v>
      </c>
      <c r="D65" s="15" t="s">
        <v>599</v>
      </c>
      <c r="E65" s="15" t="s">
        <v>8159</v>
      </c>
      <c r="F65" s="50" t="str">
        <f>IFERROR(__xludf.DUMMYFUNCTION("IF(C65=0, INDEX(C$1:C64, MAX(FILTER(ROW(C$1:C64), C$1:C64&lt;&gt;0)))&amp;""v"", C65&amp;""r"")"),"12v")</f>
        <v>12v</v>
      </c>
    </row>
    <row r="66">
      <c r="A66" s="15">
        <v>46.0</v>
      </c>
      <c r="B66" s="15" t="s">
        <v>8028</v>
      </c>
      <c r="C66" s="15">
        <v>0.0</v>
      </c>
      <c r="D66" s="15" t="s">
        <v>607</v>
      </c>
      <c r="E66" s="15" t="s">
        <v>8161</v>
      </c>
      <c r="F66" s="50" t="str">
        <f>IFERROR(__xludf.DUMMYFUNCTION("IF(C66=0, INDEX(C$1:C65, MAX(FILTER(ROW(C$1:C65), C$1:C65&lt;&gt;0)))&amp;""v"", C66&amp;""r"")"),"12v")</f>
        <v>12v</v>
      </c>
    </row>
    <row r="67">
      <c r="A67" s="15">
        <v>46.0</v>
      </c>
      <c r="B67" s="15" t="s">
        <v>8028</v>
      </c>
      <c r="C67" s="15">
        <v>0.0</v>
      </c>
      <c r="D67" s="15" t="s">
        <v>615</v>
      </c>
      <c r="E67" s="15" t="s">
        <v>8163</v>
      </c>
      <c r="F67" s="50" t="str">
        <f>IFERROR(__xludf.DUMMYFUNCTION("IF(C67=0, INDEX(C$1:C66, MAX(FILTER(ROW(C$1:C66), C$1:C66&lt;&gt;0)))&amp;""v"", C67&amp;""r"")"),"12v")</f>
        <v>12v</v>
      </c>
    </row>
    <row r="68">
      <c r="A68" s="15">
        <v>47.0</v>
      </c>
      <c r="B68" s="15" t="s">
        <v>8028</v>
      </c>
      <c r="C68" s="15">
        <v>13.0</v>
      </c>
      <c r="D68" s="15" t="s">
        <v>623</v>
      </c>
      <c r="E68" s="15" t="s">
        <v>9443</v>
      </c>
      <c r="F68" s="50" t="str">
        <f>IFERROR(__xludf.DUMMYFUNCTION("IF(C68=0, INDEX(C$1:C67, MAX(FILTER(ROW(C$1:C67), C$1:C67&lt;&gt;0)))&amp;""v"", C68&amp;""r"")"),"13r")</f>
        <v>13r</v>
      </c>
    </row>
    <row r="69">
      <c r="A69" s="15">
        <v>47.0</v>
      </c>
      <c r="B69" s="15" t="s">
        <v>8028</v>
      </c>
      <c r="C69" s="15">
        <v>13.0</v>
      </c>
      <c r="D69" s="15" t="s">
        <v>631</v>
      </c>
      <c r="E69" s="15" t="s">
        <v>9446</v>
      </c>
      <c r="F69" s="50" t="str">
        <f>IFERROR(__xludf.DUMMYFUNCTION("IF(C69=0, INDEX(C$1:C68, MAX(FILTER(ROW(C$1:C68), C$1:C68&lt;&gt;0)))&amp;""v"", C69&amp;""r"")"),"13r")</f>
        <v>13r</v>
      </c>
    </row>
    <row r="70">
      <c r="A70" s="15">
        <v>47.0</v>
      </c>
      <c r="B70" s="15" t="s">
        <v>8028</v>
      </c>
      <c r="C70" s="15">
        <v>13.0</v>
      </c>
      <c r="D70" s="15" t="s">
        <v>635</v>
      </c>
      <c r="E70" s="15" t="s">
        <v>8169</v>
      </c>
      <c r="F70" s="50" t="str">
        <f>IFERROR(__xludf.DUMMYFUNCTION("IF(C70=0, INDEX(C$1:C69, MAX(FILTER(ROW(C$1:C69), C$1:C69&lt;&gt;0)))&amp;""v"", C70&amp;""r"")"),"13r")</f>
        <v>13r</v>
      </c>
    </row>
    <row r="71">
      <c r="A71" s="15">
        <v>47.0</v>
      </c>
      <c r="B71" s="15" t="s">
        <v>8028</v>
      </c>
      <c r="C71" s="15">
        <v>13.0</v>
      </c>
      <c r="D71" s="15" t="s">
        <v>654</v>
      </c>
      <c r="E71" s="15" t="s">
        <v>8171</v>
      </c>
      <c r="F71" s="50" t="str">
        <f>IFERROR(__xludf.DUMMYFUNCTION("IF(C71=0, INDEX(C$1:C70, MAX(FILTER(ROW(C$1:C70), C$1:C70&lt;&gt;0)))&amp;""v"", C71&amp;""r"")"),"13r")</f>
        <v>13r</v>
      </c>
    </row>
    <row r="72">
      <c r="A72" s="15">
        <v>48.0</v>
      </c>
      <c r="B72" s="15" t="s">
        <v>8028</v>
      </c>
      <c r="C72" s="15">
        <v>0.0</v>
      </c>
      <c r="D72" s="15" t="s">
        <v>664</v>
      </c>
      <c r="E72" s="15" t="s">
        <v>8173</v>
      </c>
      <c r="F72" s="50" t="str">
        <f>IFERROR(__xludf.DUMMYFUNCTION("IF(C72=0, INDEX(C$1:C71, MAX(FILTER(ROW(C$1:C71), C$1:C71&lt;&gt;0)))&amp;""v"", C72&amp;""r"")"),"13v")</f>
        <v>13v</v>
      </c>
    </row>
    <row r="73">
      <c r="A73" s="15">
        <v>48.0</v>
      </c>
      <c r="B73" s="15" t="s">
        <v>8028</v>
      </c>
      <c r="C73" s="15">
        <v>0.0</v>
      </c>
      <c r="D73" s="15" t="s">
        <v>672</v>
      </c>
      <c r="E73" s="15" t="s">
        <v>8175</v>
      </c>
      <c r="F73" s="50" t="str">
        <f>IFERROR(__xludf.DUMMYFUNCTION("IF(C73=0, INDEX(C$1:C72, MAX(FILTER(ROW(C$1:C72), C$1:C72&lt;&gt;0)))&amp;""v"", C73&amp;""r"")"),"13v")</f>
        <v>13v</v>
      </c>
    </row>
    <row r="74">
      <c r="A74" s="15">
        <v>48.0</v>
      </c>
      <c r="B74" s="15" t="s">
        <v>8028</v>
      </c>
      <c r="C74" s="15">
        <v>0.0</v>
      </c>
      <c r="D74" s="15" t="s">
        <v>682</v>
      </c>
      <c r="E74" s="15" t="s">
        <v>9457</v>
      </c>
      <c r="F74" s="50" t="str">
        <f>IFERROR(__xludf.DUMMYFUNCTION("IF(C74=0, INDEX(C$1:C73, MAX(FILTER(ROW(C$1:C73), C$1:C73&lt;&gt;0)))&amp;""v"", C74&amp;""r"")"),"13v")</f>
        <v>13v</v>
      </c>
    </row>
    <row r="75">
      <c r="A75" s="15">
        <v>48.0</v>
      </c>
      <c r="B75" s="15" t="s">
        <v>8028</v>
      </c>
      <c r="C75" s="15">
        <v>0.0</v>
      </c>
      <c r="D75" s="15" t="s">
        <v>690</v>
      </c>
      <c r="E75" s="15" t="s">
        <v>9459</v>
      </c>
      <c r="F75" s="50" t="str">
        <f>IFERROR(__xludf.DUMMYFUNCTION("IF(C75=0, INDEX(C$1:C74, MAX(FILTER(ROW(C$1:C74), C$1:C74&lt;&gt;0)))&amp;""v"", C75&amp;""r"")"),"13v")</f>
        <v>13v</v>
      </c>
    </row>
    <row r="76">
      <c r="A76" s="15">
        <v>48.0</v>
      </c>
      <c r="B76" s="15" t="s">
        <v>8028</v>
      </c>
      <c r="C76" s="15">
        <v>0.0</v>
      </c>
      <c r="D76" s="15" t="s">
        <v>698</v>
      </c>
      <c r="E76" s="15" t="s">
        <v>9462</v>
      </c>
      <c r="F76" s="50" t="str">
        <f>IFERROR(__xludf.DUMMYFUNCTION("IF(C76=0, INDEX(C$1:C75, MAX(FILTER(ROW(C$1:C75), C$1:C75&lt;&gt;0)))&amp;""v"", C76&amp;""r"")"),"13v")</f>
        <v>13v</v>
      </c>
    </row>
    <row r="77">
      <c r="A77" s="15">
        <v>49.0</v>
      </c>
      <c r="B77" s="15" t="s">
        <v>8028</v>
      </c>
      <c r="C77" s="15">
        <v>14.0</v>
      </c>
      <c r="D77" s="15" t="s">
        <v>706</v>
      </c>
      <c r="E77" s="15" t="s">
        <v>8181</v>
      </c>
      <c r="F77" s="50" t="str">
        <f>IFERROR(__xludf.DUMMYFUNCTION("IF(C77=0, INDEX(C$1:C76, MAX(FILTER(ROW(C$1:C76), C$1:C76&lt;&gt;0)))&amp;""v"", C77&amp;""r"")"),"14r")</f>
        <v>14r</v>
      </c>
    </row>
    <row r="78">
      <c r="A78" s="15">
        <v>50.0</v>
      </c>
      <c r="B78" s="15" t="s">
        <v>8028</v>
      </c>
      <c r="C78" s="15">
        <v>0.0</v>
      </c>
      <c r="D78" s="15" t="s">
        <v>714</v>
      </c>
      <c r="E78" s="15" t="s">
        <v>9467</v>
      </c>
      <c r="F78" s="50" t="str">
        <f>IFERROR(__xludf.DUMMYFUNCTION("IF(C78=0, INDEX(C$1:C77, MAX(FILTER(ROW(C$1:C77), C$1:C77&lt;&gt;0)))&amp;""v"", C78&amp;""r"")"),"14v")</f>
        <v>14v</v>
      </c>
    </row>
    <row r="79">
      <c r="A79" s="15">
        <v>50.0</v>
      </c>
      <c r="B79" s="15" t="s">
        <v>8028</v>
      </c>
      <c r="C79" s="15">
        <v>0.0</v>
      </c>
      <c r="D79" s="15" t="s">
        <v>722</v>
      </c>
      <c r="E79" s="15" t="s">
        <v>8185</v>
      </c>
      <c r="F79" s="50" t="str">
        <f>IFERROR(__xludf.DUMMYFUNCTION("IF(C79=0, INDEX(C$1:C78, MAX(FILTER(ROW(C$1:C78), C$1:C78&lt;&gt;0)))&amp;""v"", C79&amp;""r"")"),"14v")</f>
        <v>14v</v>
      </c>
    </row>
    <row r="80">
      <c r="A80" s="15">
        <v>50.0</v>
      </c>
      <c r="B80" s="15" t="s">
        <v>8028</v>
      </c>
      <c r="C80" s="15">
        <v>0.0</v>
      </c>
      <c r="D80" s="15" t="s">
        <v>731</v>
      </c>
      <c r="E80" s="15" t="s">
        <v>9472</v>
      </c>
      <c r="F80" s="50" t="str">
        <f>IFERROR(__xludf.DUMMYFUNCTION("IF(C80=0, INDEX(C$1:C79, MAX(FILTER(ROW(C$1:C79), C$1:C79&lt;&gt;0)))&amp;""v"", C80&amp;""r"")"),"14v")</f>
        <v>14v</v>
      </c>
    </row>
    <row r="81">
      <c r="A81" s="15">
        <v>51.0</v>
      </c>
      <c r="B81" s="15" t="s">
        <v>8028</v>
      </c>
      <c r="C81" s="15">
        <v>15.0</v>
      </c>
      <c r="D81" s="15" t="s">
        <v>739</v>
      </c>
      <c r="E81" s="15" t="s">
        <v>8189</v>
      </c>
      <c r="F81" s="50" t="str">
        <f>IFERROR(__xludf.DUMMYFUNCTION("IF(C81=0, INDEX(C$1:C80, MAX(FILTER(ROW(C$1:C80), C$1:C80&lt;&gt;0)))&amp;""v"", C81&amp;""r"")"),"15r")</f>
        <v>15r</v>
      </c>
    </row>
    <row r="82">
      <c r="A82" s="15">
        <v>52.0</v>
      </c>
      <c r="B82" s="15" t="s">
        <v>8028</v>
      </c>
      <c r="C82" s="15">
        <v>0.0</v>
      </c>
      <c r="D82" s="15" t="s">
        <v>747</v>
      </c>
      <c r="E82" s="15" t="s">
        <v>9477</v>
      </c>
      <c r="F82" s="50" t="str">
        <f>IFERROR(__xludf.DUMMYFUNCTION("IF(C82=0, INDEX(C$1:C81, MAX(FILTER(ROW(C$1:C81), C$1:C81&lt;&gt;0)))&amp;""v"", C82&amp;""r"")"),"15v")</f>
        <v>15v</v>
      </c>
    </row>
    <row r="83">
      <c r="A83" s="15">
        <v>52.0</v>
      </c>
      <c r="B83" s="15" t="s">
        <v>8028</v>
      </c>
      <c r="C83" s="15">
        <v>0.0</v>
      </c>
      <c r="D83" s="15" t="s">
        <v>755</v>
      </c>
      <c r="E83" s="15" t="s">
        <v>9480</v>
      </c>
      <c r="F83" s="50" t="str">
        <f>IFERROR(__xludf.DUMMYFUNCTION("IF(C83=0, INDEX(C$1:C82, MAX(FILTER(ROW(C$1:C82), C$1:C82&lt;&gt;0)))&amp;""v"", C83&amp;""r"")"),"15v")</f>
        <v>15v</v>
      </c>
    </row>
    <row r="84">
      <c r="A84" s="15">
        <v>52.0</v>
      </c>
      <c r="B84" s="15" t="s">
        <v>8028</v>
      </c>
      <c r="C84" s="15">
        <v>0.0</v>
      </c>
      <c r="D84" s="15" t="s">
        <v>763</v>
      </c>
      <c r="E84" s="15" t="s">
        <v>9483</v>
      </c>
      <c r="F84" s="50" t="str">
        <f>IFERROR(__xludf.DUMMYFUNCTION("IF(C84=0, INDEX(C$1:C83, MAX(FILTER(ROW(C$1:C83), C$1:C83&lt;&gt;0)))&amp;""v"", C84&amp;""r"")"),"15v")</f>
        <v>15v</v>
      </c>
    </row>
    <row r="85">
      <c r="A85" s="15">
        <v>52.0</v>
      </c>
      <c r="B85" s="15" t="s">
        <v>8028</v>
      </c>
      <c r="C85" s="15">
        <v>0.0</v>
      </c>
      <c r="D85" s="15" t="s">
        <v>771</v>
      </c>
      <c r="E85" s="15" t="s">
        <v>9486</v>
      </c>
      <c r="F85" s="50" t="str">
        <f>IFERROR(__xludf.DUMMYFUNCTION("IF(C85=0, INDEX(C$1:C84, MAX(FILTER(ROW(C$1:C84), C$1:C84&lt;&gt;0)))&amp;""v"", C85&amp;""r"")"),"15v")</f>
        <v>15v</v>
      </c>
    </row>
    <row r="86">
      <c r="A86" s="15">
        <v>52.0</v>
      </c>
      <c r="B86" s="15" t="s">
        <v>8028</v>
      </c>
      <c r="C86" s="15">
        <v>0.0</v>
      </c>
      <c r="D86" s="15" t="s">
        <v>779</v>
      </c>
      <c r="E86" s="15" t="s">
        <v>9489</v>
      </c>
      <c r="F86" s="50" t="str">
        <f>IFERROR(__xludf.DUMMYFUNCTION("IF(C86=0, INDEX(C$1:C85, MAX(FILTER(ROW(C$1:C85), C$1:C85&lt;&gt;0)))&amp;""v"", C86&amp;""r"")"),"15v")</f>
        <v>15v</v>
      </c>
    </row>
    <row r="87">
      <c r="A87" s="15">
        <v>53.0</v>
      </c>
      <c r="B87" s="15" t="s">
        <v>8028</v>
      </c>
      <c r="C87" s="15">
        <v>16.0</v>
      </c>
      <c r="D87" s="15" t="s">
        <v>787</v>
      </c>
      <c r="E87" s="15" t="s">
        <v>9494</v>
      </c>
      <c r="F87" s="50" t="str">
        <f>IFERROR(__xludf.DUMMYFUNCTION("IF(C87=0, INDEX(C$1:C86, MAX(FILTER(ROW(C$1:C86), C$1:C86&lt;&gt;0)))&amp;""v"", C87&amp;""r"")"),"16r")</f>
        <v>16r</v>
      </c>
    </row>
    <row r="88">
      <c r="A88" s="15">
        <v>53.0</v>
      </c>
      <c r="B88" s="15" t="s">
        <v>8028</v>
      </c>
      <c r="C88" s="15">
        <v>16.0</v>
      </c>
      <c r="D88" s="15" t="s">
        <v>795</v>
      </c>
      <c r="E88" s="15" t="s">
        <v>9497</v>
      </c>
      <c r="F88" s="50" t="str">
        <f>IFERROR(__xludf.DUMMYFUNCTION("IF(C88=0, INDEX(C$1:C87, MAX(FILTER(ROW(C$1:C87), C$1:C87&lt;&gt;0)))&amp;""v"", C88&amp;""r"")"),"16r")</f>
        <v>16r</v>
      </c>
    </row>
    <row r="89">
      <c r="A89" s="15">
        <v>54.0</v>
      </c>
      <c r="B89" s="15" t="s">
        <v>8028</v>
      </c>
      <c r="C89" s="15">
        <v>0.0</v>
      </c>
      <c r="D89" s="15" t="s">
        <v>803</v>
      </c>
      <c r="E89" s="15" t="s">
        <v>9500</v>
      </c>
      <c r="F89" s="50" t="str">
        <f>IFERROR(__xludf.DUMMYFUNCTION("IF(C89=0, INDEX(C$1:C88, MAX(FILTER(ROW(C$1:C88), C$1:C88&lt;&gt;0)))&amp;""v"", C89&amp;""r"")"),"16v")</f>
        <v>16v</v>
      </c>
    </row>
    <row r="90">
      <c r="A90" s="15">
        <v>54.0</v>
      </c>
      <c r="B90" s="15" t="s">
        <v>8028</v>
      </c>
      <c r="C90" s="15">
        <v>0.0</v>
      </c>
      <c r="D90" s="15" t="s">
        <v>807</v>
      </c>
      <c r="E90" s="15" t="s">
        <v>8209</v>
      </c>
      <c r="F90" s="50" t="str">
        <f>IFERROR(__xludf.DUMMYFUNCTION("IF(C90=0, INDEX(C$1:C89, MAX(FILTER(ROW(C$1:C89), C$1:C89&lt;&gt;0)))&amp;""v"", C90&amp;""r"")"),"16v")</f>
        <v>16v</v>
      </c>
    </row>
    <row r="91">
      <c r="A91" s="15">
        <v>54.0</v>
      </c>
      <c r="B91" s="15" t="s">
        <v>8028</v>
      </c>
      <c r="C91" s="15">
        <v>0.0</v>
      </c>
      <c r="D91" s="15" t="s">
        <v>816</v>
      </c>
      <c r="E91" s="15" t="s">
        <v>9505</v>
      </c>
      <c r="F91" s="50" t="str">
        <f>IFERROR(__xludf.DUMMYFUNCTION("IF(C91=0, INDEX(C$1:C90, MAX(FILTER(ROW(C$1:C90), C$1:C90&lt;&gt;0)))&amp;""v"", C91&amp;""r"")"),"16v")</f>
        <v>16v</v>
      </c>
    </row>
    <row r="92">
      <c r="A92" s="15">
        <v>55.0</v>
      </c>
      <c r="B92" s="15" t="s">
        <v>8028</v>
      </c>
      <c r="C92" s="15">
        <v>17.0</v>
      </c>
      <c r="D92" s="15" t="s">
        <v>1915</v>
      </c>
      <c r="E92" s="15" t="s">
        <v>8215</v>
      </c>
      <c r="F92" s="50" t="str">
        <f>IFERROR(__xludf.DUMMYFUNCTION("IF(C92=0, INDEX(C$1:C91, MAX(FILTER(ROW(C$1:C91), C$1:C91&lt;&gt;0)))&amp;""v"", C92&amp;""r"")"),"17r")</f>
        <v>17r</v>
      </c>
    </row>
    <row r="93">
      <c r="A93" s="15">
        <v>56.0</v>
      </c>
      <c r="B93" s="15" t="s">
        <v>8028</v>
      </c>
      <c r="C93" s="15">
        <v>0.0</v>
      </c>
      <c r="D93" s="15" t="s">
        <v>832</v>
      </c>
      <c r="E93" s="15" t="s">
        <v>9512</v>
      </c>
      <c r="F93" s="50" t="str">
        <f>IFERROR(__xludf.DUMMYFUNCTION("IF(C93=0, INDEX(C$1:C92, MAX(FILTER(ROW(C$1:C92), C$1:C92&lt;&gt;0)))&amp;""v"", C93&amp;""r"")"),"17v")</f>
        <v>17v</v>
      </c>
    </row>
    <row r="94">
      <c r="A94" s="15">
        <v>56.0</v>
      </c>
      <c r="B94" s="15" t="s">
        <v>8028</v>
      </c>
      <c r="C94" s="15">
        <v>0.0</v>
      </c>
      <c r="D94" s="15" t="s">
        <v>840</v>
      </c>
      <c r="E94" s="15" t="s">
        <v>9515</v>
      </c>
      <c r="F94" s="50" t="str">
        <f>IFERROR(__xludf.DUMMYFUNCTION("IF(C94=0, INDEX(C$1:C93, MAX(FILTER(ROW(C$1:C93), C$1:C93&lt;&gt;0)))&amp;""v"", C94&amp;""r"")"),"17v")</f>
        <v>17v</v>
      </c>
    </row>
    <row r="95">
      <c r="A95" s="15">
        <v>56.0</v>
      </c>
      <c r="B95" s="15" t="s">
        <v>8028</v>
      </c>
      <c r="C95" s="15">
        <v>0.0</v>
      </c>
      <c r="D95" s="15" t="s">
        <v>848</v>
      </c>
      <c r="E95" s="15" t="s">
        <v>9518</v>
      </c>
      <c r="F95" s="50" t="str">
        <f>IFERROR(__xludf.DUMMYFUNCTION("IF(C95=0, INDEX(C$1:C94, MAX(FILTER(ROW(C$1:C94), C$1:C94&lt;&gt;0)))&amp;""v"", C95&amp;""r"")"),"17v")</f>
        <v>17v</v>
      </c>
    </row>
    <row r="96">
      <c r="A96" s="15">
        <v>56.0</v>
      </c>
      <c r="B96" s="15" t="s">
        <v>8028</v>
      </c>
      <c r="C96" s="15">
        <v>0.0</v>
      </c>
      <c r="D96" s="15" t="s">
        <v>856</v>
      </c>
      <c r="E96" s="15" t="s">
        <v>711</v>
      </c>
      <c r="F96" s="50" t="str">
        <f>IFERROR(__xludf.DUMMYFUNCTION("IF(C96=0, INDEX(C$1:C95, MAX(FILTER(ROW(C$1:C95), C$1:C95&lt;&gt;0)))&amp;""v"", C96&amp;""r"")"),"17v")</f>
        <v>17v</v>
      </c>
    </row>
    <row r="97">
      <c r="A97" s="15">
        <v>57.0</v>
      </c>
      <c r="B97" s="15" t="s">
        <v>8028</v>
      </c>
      <c r="C97" s="15">
        <v>18.0</v>
      </c>
      <c r="D97" s="15" t="s">
        <v>864</v>
      </c>
      <c r="E97" s="15" t="s">
        <v>8225</v>
      </c>
      <c r="F97" s="50" t="str">
        <f>IFERROR(__xludf.DUMMYFUNCTION("IF(C97=0, INDEX(C$1:C96, MAX(FILTER(ROW(C$1:C96), C$1:C96&lt;&gt;0)))&amp;""v"", C97&amp;""r"")"),"18r")</f>
        <v>18r</v>
      </c>
    </row>
    <row r="98">
      <c r="A98" s="15">
        <v>57.0</v>
      </c>
      <c r="B98" s="15" t="s">
        <v>8028</v>
      </c>
      <c r="C98" s="15">
        <v>18.0</v>
      </c>
      <c r="D98" s="15" t="s">
        <v>880</v>
      </c>
      <c r="E98" s="15" t="s">
        <v>8227</v>
      </c>
      <c r="F98" s="50" t="str">
        <f>IFERROR(__xludf.DUMMYFUNCTION("IF(C98=0, INDEX(C$1:C97, MAX(FILTER(ROW(C$1:C97), C$1:C97&lt;&gt;0)))&amp;""v"", C98&amp;""r"")"),"18r")</f>
        <v>18r</v>
      </c>
    </row>
    <row r="99">
      <c r="A99" s="15">
        <v>57.0</v>
      </c>
      <c r="B99" s="15" t="s">
        <v>8028</v>
      </c>
      <c r="C99" s="15">
        <v>18.0</v>
      </c>
      <c r="D99" s="15" t="s">
        <v>1958</v>
      </c>
      <c r="E99" s="15" t="s">
        <v>8229</v>
      </c>
      <c r="F99" s="50" t="str">
        <f>IFERROR(__xludf.DUMMYFUNCTION("IF(C99=0, INDEX(C$1:C98, MAX(FILTER(ROW(C$1:C98), C$1:C98&lt;&gt;0)))&amp;""v"", C99&amp;""r"")"),"18r")</f>
        <v>18r</v>
      </c>
    </row>
    <row r="100">
      <c r="A100" s="15">
        <v>57.0</v>
      </c>
      <c r="B100" s="15" t="s">
        <v>8028</v>
      </c>
      <c r="C100" s="15">
        <v>18.0</v>
      </c>
      <c r="D100" s="15" t="s">
        <v>888</v>
      </c>
      <c r="E100" s="15" t="s">
        <v>8231</v>
      </c>
      <c r="F100" s="50" t="str">
        <f>IFERROR(__xludf.DUMMYFUNCTION("IF(C100=0, INDEX(C$1:C99, MAX(FILTER(ROW(C$1:C99), C$1:C99&lt;&gt;0)))&amp;""v"", C100&amp;""r"")"),"18r")</f>
        <v>18r</v>
      </c>
    </row>
    <row r="101">
      <c r="A101" s="15">
        <v>58.0</v>
      </c>
      <c r="B101" s="15" t="s">
        <v>8028</v>
      </c>
      <c r="C101" s="15">
        <v>0.0</v>
      </c>
      <c r="D101" s="15" t="s">
        <v>897</v>
      </c>
      <c r="E101" s="15" t="s">
        <v>9531</v>
      </c>
      <c r="F101" s="50" t="str">
        <f>IFERROR(__xludf.DUMMYFUNCTION("IF(C101=0, INDEX(C$1:C100, MAX(FILTER(ROW(C$1:C100), C$1:C100&lt;&gt;0)))&amp;""v"", C101&amp;""r"")"),"18v")</f>
        <v>18v</v>
      </c>
    </row>
    <row r="102">
      <c r="A102" s="15">
        <v>58.0</v>
      </c>
      <c r="B102" s="15" t="s">
        <v>8028</v>
      </c>
      <c r="C102" s="15">
        <v>0.0</v>
      </c>
      <c r="D102" s="15" t="s">
        <v>905</v>
      </c>
      <c r="E102" s="15" t="s">
        <v>9532</v>
      </c>
      <c r="F102" s="50" t="str">
        <f>IFERROR(__xludf.DUMMYFUNCTION("IF(C102=0, INDEX(C$1:C101, MAX(FILTER(ROW(C$1:C101), C$1:C101&lt;&gt;0)))&amp;""v"", C102&amp;""r"")"),"18v")</f>
        <v>18v</v>
      </c>
    </row>
    <row r="103">
      <c r="A103" s="15">
        <v>58.0</v>
      </c>
      <c r="B103" s="15" t="s">
        <v>8028</v>
      </c>
      <c r="C103" s="15">
        <v>0.0</v>
      </c>
      <c r="D103" s="15" t="s">
        <v>913</v>
      </c>
      <c r="E103" s="15" t="s">
        <v>9535</v>
      </c>
      <c r="F103" s="50" t="str">
        <f>IFERROR(__xludf.DUMMYFUNCTION("IF(C103=0, INDEX(C$1:C102, MAX(FILTER(ROW(C$1:C102), C$1:C102&lt;&gt;0)))&amp;""v"", C103&amp;""r"")"),"18v")</f>
        <v>18v</v>
      </c>
    </row>
    <row r="104">
      <c r="A104" s="15">
        <v>58.0</v>
      </c>
      <c r="B104" s="15" t="s">
        <v>8028</v>
      </c>
      <c r="C104" s="15">
        <v>0.0</v>
      </c>
      <c r="D104" s="15" t="s">
        <v>921</v>
      </c>
      <c r="E104" s="15" t="s">
        <v>9538</v>
      </c>
      <c r="F104" s="50" t="str">
        <f>IFERROR(__xludf.DUMMYFUNCTION("IF(C104=0, INDEX(C$1:C103, MAX(FILTER(ROW(C$1:C103), C$1:C103&lt;&gt;0)))&amp;""v"", C104&amp;""r"")"),"18v")</f>
        <v>18v</v>
      </c>
    </row>
    <row r="105">
      <c r="A105" s="15">
        <v>58.0</v>
      </c>
      <c r="B105" s="15" t="s">
        <v>8028</v>
      </c>
      <c r="C105" s="15">
        <v>0.0</v>
      </c>
      <c r="D105" s="15" t="s">
        <v>929</v>
      </c>
      <c r="E105" s="15" t="s">
        <v>9539</v>
      </c>
      <c r="F105" s="50" t="str">
        <f>IFERROR(__xludf.DUMMYFUNCTION("IF(C105=0, INDEX(C$1:C104, MAX(FILTER(ROW(C$1:C104), C$1:C104&lt;&gt;0)))&amp;""v"", C105&amp;""r"")"),"18v")</f>
        <v>18v</v>
      </c>
    </row>
    <row r="106">
      <c r="A106" s="15">
        <v>59.0</v>
      </c>
      <c r="B106" s="15" t="s">
        <v>8028</v>
      </c>
      <c r="C106" s="15">
        <v>19.0</v>
      </c>
      <c r="D106" s="15" t="s">
        <v>937</v>
      </c>
      <c r="E106" s="15" t="s">
        <v>9540</v>
      </c>
      <c r="F106" s="50" t="str">
        <f>IFERROR(__xludf.DUMMYFUNCTION("IF(C106=0, INDEX(C$1:C105, MAX(FILTER(ROW(C$1:C105), C$1:C105&lt;&gt;0)))&amp;""v"", C106&amp;""r"")"),"19r")</f>
        <v>19r</v>
      </c>
    </row>
    <row r="107">
      <c r="A107" s="15">
        <v>59.0</v>
      </c>
      <c r="B107" s="15" t="s">
        <v>8028</v>
      </c>
      <c r="C107" s="15">
        <v>19.0</v>
      </c>
      <c r="D107" s="15" t="s">
        <v>941</v>
      </c>
      <c r="E107" s="15" t="s">
        <v>8239</v>
      </c>
      <c r="F107" s="50" t="str">
        <f>IFERROR(__xludf.DUMMYFUNCTION("IF(C107=0, INDEX(C$1:C106, MAX(FILTER(ROW(C$1:C106), C$1:C106&lt;&gt;0)))&amp;""v"", C107&amp;""r"")"),"19r")</f>
        <v>19r</v>
      </c>
    </row>
    <row r="108">
      <c r="A108" s="15">
        <v>59.0</v>
      </c>
      <c r="B108" s="15" t="s">
        <v>8028</v>
      </c>
      <c r="C108" s="15">
        <v>19.0</v>
      </c>
      <c r="D108" s="15" t="s">
        <v>949</v>
      </c>
      <c r="E108" s="15" t="s">
        <v>9543</v>
      </c>
      <c r="F108" s="50" t="str">
        <f>IFERROR(__xludf.DUMMYFUNCTION("IF(C108=0, INDEX(C$1:C107, MAX(FILTER(ROW(C$1:C107), C$1:C107&lt;&gt;0)))&amp;""v"", C108&amp;""r"")"),"19r")</f>
        <v>19r</v>
      </c>
    </row>
    <row r="109">
      <c r="A109" s="15">
        <v>60.0</v>
      </c>
      <c r="B109" s="15" t="s">
        <v>8028</v>
      </c>
      <c r="C109" s="15">
        <v>0.0</v>
      </c>
      <c r="D109" s="15" t="s">
        <v>957</v>
      </c>
      <c r="E109" s="15" t="s">
        <v>9546</v>
      </c>
      <c r="F109" s="50" t="str">
        <f>IFERROR(__xludf.DUMMYFUNCTION("IF(C109=0, INDEX(C$1:C108, MAX(FILTER(ROW(C$1:C108), C$1:C108&lt;&gt;0)))&amp;""v"", C109&amp;""r"")"),"19v")</f>
        <v>19v</v>
      </c>
    </row>
    <row r="110">
      <c r="A110" s="15">
        <v>60.0</v>
      </c>
      <c r="B110" s="15" t="s">
        <v>8028</v>
      </c>
      <c r="C110" s="15">
        <v>0.0</v>
      </c>
      <c r="D110" s="15" t="s">
        <v>965</v>
      </c>
      <c r="E110" s="15" t="s">
        <v>9549</v>
      </c>
      <c r="F110" s="50" t="str">
        <f>IFERROR(__xludf.DUMMYFUNCTION("IF(C110=0, INDEX(C$1:C109, MAX(FILTER(ROW(C$1:C109), C$1:C109&lt;&gt;0)))&amp;""v"", C110&amp;""r"")"),"19v")</f>
        <v>19v</v>
      </c>
    </row>
    <row r="111">
      <c r="A111" s="15">
        <v>60.0</v>
      </c>
      <c r="B111" s="15" t="s">
        <v>8028</v>
      </c>
      <c r="C111" s="15">
        <v>0.0</v>
      </c>
      <c r="D111" s="15" t="s">
        <v>973</v>
      </c>
      <c r="E111" s="15" t="s">
        <v>9552</v>
      </c>
      <c r="F111" s="50" t="str">
        <f>IFERROR(__xludf.DUMMYFUNCTION("IF(C111=0, INDEX(C$1:C110, MAX(FILTER(ROW(C$1:C110), C$1:C110&lt;&gt;0)))&amp;""v"", C111&amp;""r"")"),"19v")</f>
        <v>19v</v>
      </c>
    </row>
    <row r="112">
      <c r="A112" s="15">
        <v>60.0</v>
      </c>
      <c r="B112" s="15" t="s">
        <v>8028</v>
      </c>
      <c r="C112" s="15">
        <v>0.0</v>
      </c>
      <c r="D112" s="15" t="s">
        <v>982</v>
      </c>
      <c r="E112" s="15" t="s">
        <v>9555</v>
      </c>
      <c r="F112" s="50" t="str">
        <f>IFERROR(__xludf.DUMMYFUNCTION("IF(C112=0, INDEX(C$1:C111, MAX(FILTER(ROW(C$1:C111), C$1:C111&lt;&gt;0)))&amp;""v"", C112&amp;""r"")"),"19v")</f>
        <v>19v</v>
      </c>
    </row>
    <row r="113">
      <c r="A113" s="15">
        <v>60.0</v>
      </c>
      <c r="B113" s="15" t="s">
        <v>8028</v>
      </c>
      <c r="C113" s="15">
        <v>0.0</v>
      </c>
      <c r="D113" s="15" t="s">
        <v>990</v>
      </c>
      <c r="E113" s="15" t="s">
        <v>9558</v>
      </c>
      <c r="F113" s="50" t="str">
        <f>IFERROR(__xludf.DUMMYFUNCTION("IF(C113=0, INDEX(C$1:C112, MAX(FILTER(ROW(C$1:C112), C$1:C112&lt;&gt;0)))&amp;""v"", C113&amp;""r"")"),"19v")</f>
        <v>19v</v>
      </c>
    </row>
    <row r="114">
      <c r="A114" s="15">
        <v>60.0</v>
      </c>
      <c r="B114" s="15" t="s">
        <v>8028</v>
      </c>
      <c r="C114" s="15">
        <v>0.0</v>
      </c>
      <c r="D114" s="15" t="s">
        <v>998</v>
      </c>
      <c r="E114" s="15" t="s">
        <v>9561</v>
      </c>
      <c r="F114" s="50" t="str">
        <f>IFERROR(__xludf.DUMMYFUNCTION("IF(C114=0, INDEX(C$1:C113, MAX(FILTER(ROW(C$1:C113), C$1:C113&lt;&gt;0)))&amp;""v"", C114&amp;""r"")"),"19v")</f>
        <v>19v</v>
      </c>
    </row>
    <row r="115">
      <c r="A115" s="15">
        <v>61.0</v>
      </c>
      <c r="B115" s="15" t="s">
        <v>8028</v>
      </c>
      <c r="C115" s="15">
        <v>20.0</v>
      </c>
      <c r="D115" s="15" t="s">
        <v>1006</v>
      </c>
      <c r="E115" s="15" t="s">
        <v>9564</v>
      </c>
      <c r="F115" s="50" t="str">
        <f>IFERROR(__xludf.DUMMYFUNCTION("IF(C115=0, INDEX(C$1:C114, MAX(FILTER(ROW(C$1:C114), C$1:C114&lt;&gt;0)))&amp;""v"", C115&amp;""r"")"),"20r")</f>
        <v>20r</v>
      </c>
    </row>
    <row r="116">
      <c r="A116" s="15">
        <v>61.0</v>
      </c>
      <c r="B116" s="15" t="s">
        <v>8028</v>
      </c>
      <c r="C116" s="15">
        <v>20.0</v>
      </c>
      <c r="D116" s="15" t="s">
        <v>1014</v>
      </c>
      <c r="E116" s="15" t="s">
        <v>8255</v>
      </c>
      <c r="F116" s="50" t="str">
        <f>IFERROR(__xludf.DUMMYFUNCTION("IF(C116=0, INDEX(C$1:C115, MAX(FILTER(ROW(C$1:C115), C$1:C115&lt;&gt;0)))&amp;""v"", C116&amp;""r"")"),"20r")</f>
        <v>20r</v>
      </c>
    </row>
    <row r="117">
      <c r="A117" s="15">
        <v>61.0</v>
      </c>
      <c r="B117" s="15" t="s">
        <v>8028</v>
      </c>
      <c r="C117" s="15">
        <v>20.0</v>
      </c>
      <c r="D117" s="15" t="s">
        <v>1020</v>
      </c>
      <c r="E117" s="15" t="s">
        <v>9569</v>
      </c>
      <c r="F117" s="50" t="str">
        <f>IFERROR(__xludf.DUMMYFUNCTION("IF(C117=0, INDEX(C$1:C116, MAX(FILTER(ROW(C$1:C116), C$1:C116&lt;&gt;0)))&amp;""v"", C117&amp;""r"")"),"20r")</f>
        <v>20r</v>
      </c>
    </row>
    <row r="118">
      <c r="A118" s="15">
        <v>61.0</v>
      </c>
      <c r="B118" s="15" t="s">
        <v>8028</v>
      </c>
      <c r="C118" s="15">
        <v>20.0</v>
      </c>
      <c r="D118" s="15" t="s">
        <v>1024</v>
      </c>
      <c r="E118" s="15" t="s">
        <v>9572</v>
      </c>
      <c r="F118" s="50" t="str">
        <f>IFERROR(__xludf.DUMMYFUNCTION("IF(C118=0, INDEX(C$1:C117, MAX(FILTER(ROW(C$1:C117), C$1:C117&lt;&gt;0)))&amp;""v"", C118&amp;""r"")"),"20r")</f>
        <v>20r</v>
      </c>
    </row>
    <row r="119">
      <c r="A119" s="15">
        <v>62.0</v>
      </c>
      <c r="B119" s="15" t="s">
        <v>8028</v>
      </c>
      <c r="C119" s="15">
        <v>0.0</v>
      </c>
      <c r="D119" s="15" t="s">
        <v>1032</v>
      </c>
      <c r="E119" s="15" t="s">
        <v>9575</v>
      </c>
      <c r="F119" s="50" t="str">
        <f>IFERROR(__xludf.DUMMYFUNCTION("IF(C119=0, INDEX(C$1:C118, MAX(FILTER(ROW(C$1:C118), C$1:C118&lt;&gt;0)))&amp;""v"", C119&amp;""r"")"),"20v")</f>
        <v>20v</v>
      </c>
    </row>
    <row r="120">
      <c r="A120" s="15">
        <v>62.0</v>
      </c>
      <c r="B120" s="15" t="s">
        <v>8028</v>
      </c>
      <c r="C120" s="15">
        <v>0.0</v>
      </c>
      <c r="D120" s="15" t="s">
        <v>1040</v>
      </c>
      <c r="E120" s="15" t="s">
        <v>9578</v>
      </c>
      <c r="F120" s="50" t="str">
        <f>IFERROR(__xludf.DUMMYFUNCTION("IF(C120=0, INDEX(C$1:C119, MAX(FILTER(ROW(C$1:C119), C$1:C119&lt;&gt;0)))&amp;""v"", C120&amp;""r"")"),"20v")</f>
        <v>20v</v>
      </c>
    </row>
    <row r="121">
      <c r="A121" s="15">
        <v>62.0</v>
      </c>
      <c r="B121" s="15" t="s">
        <v>8028</v>
      </c>
      <c r="C121" s="15">
        <v>0.0</v>
      </c>
      <c r="D121" s="15" t="s">
        <v>1048</v>
      </c>
      <c r="E121" s="15" t="s">
        <v>8265</v>
      </c>
      <c r="F121" s="50" t="str">
        <f>IFERROR(__xludf.DUMMYFUNCTION("IF(C121=0, INDEX(C$1:C120, MAX(FILTER(ROW(C$1:C120), C$1:C120&lt;&gt;0)))&amp;""v"", C121&amp;""r"")"),"20v")</f>
        <v>20v</v>
      </c>
    </row>
    <row r="122">
      <c r="A122" s="15">
        <v>62.0</v>
      </c>
      <c r="B122" s="15" t="s">
        <v>8028</v>
      </c>
      <c r="C122" s="15">
        <v>0.0</v>
      </c>
      <c r="D122" s="15" t="s">
        <v>1061</v>
      </c>
      <c r="E122" s="15" t="s">
        <v>8267</v>
      </c>
      <c r="F122" s="50" t="str">
        <f>IFERROR(__xludf.DUMMYFUNCTION("IF(C122=0, INDEX(C$1:C121, MAX(FILTER(ROW(C$1:C121), C$1:C121&lt;&gt;0)))&amp;""v"", C122&amp;""r"")"),"20v")</f>
        <v>20v</v>
      </c>
    </row>
    <row r="123">
      <c r="A123" s="15">
        <v>62.0</v>
      </c>
      <c r="B123" s="15" t="s">
        <v>8028</v>
      </c>
      <c r="C123" s="15">
        <v>0.0</v>
      </c>
      <c r="D123" s="15" t="s">
        <v>1069</v>
      </c>
      <c r="E123" s="15" t="s">
        <v>8269</v>
      </c>
      <c r="F123" s="50" t="str">
        <f>IFERROR(__xludf.DUMMYFUNCTION("IF(C123=0, INDEX(C$1:C122, MAX(FILTER(ROW(C$1:C122), C$1:C122&lt;&gt;0)))&amp;""v"", C123&amp;""r"")"),"20v")</f>
        <v>20v</v>
      </c>
    </row>
    <row r="124">
      <c r="A124" s="15">
        <v>63.0</v>
      </c>
      <c r="B124" s="15" t="s">
        <v>8028</v>
      </c>
      <c r="C124" s="15">
        <v>21.0</v>
      </c>
      <c r="D124" s="15" t="s">
        <v>1078</v>
      </c>
      <c r="E124" s="15" t="s">
        <v>8271</v>
      </c>
      <c r="F124" s="50" t="str">
        <f>IFERROR(__xludf.DUMMYFUNCTION("IF(C124=0, INDEX(C$1:C123, MAX(FILTER(ROW(C$1:C123), C$1:C123&lt;&gt;0)))&amp;""v"", C124&amp;""r"")"),"21r")</f>
        <v>21r</v>
      </c>
    </row>
    <row r="125">
      <c r="A125" s="15">
        <v>63.0</v>
      </c>
      <c r="B125" s="15" t="s">
        <v>8028</v>
      </c>
      <c r="C125" s="15">
        <v>21.0</v>
      </c>
      <c r="D125" s="15" t="s">
        <v>1086</v>
      </c>
      <c r="E125" s="15" t="s">
        <v>9589</v>
      </c>
      <c r="F125" s="50" t="str">
        <f>IFERROR(__xludf.DUMMYFUNCTION("IF(C125=0, INDEX(C$1:C124, MAX(FILTER(ROW(C$1:C124), C$1:C124&lt;&gt;0)))&amp;""v"", C125&amp;""r"")"),"21r")</f>
        <v>21r</v>
      </c>
    </row>
    <row r="126">
      <c r="A126" s="15">
        <v>63.0</v>
      </c>
      <c r="B126" s="15" t="s">
        <v>8028</v>
      </c>
      <c r="C126" s="15">
        <v>21.0</v>
      </c>
      <c r="D126" s="15" t="s">
        <v>1095</v>
      </c>
      <c r="E126" s="15" t="s">
        <v>9592</v>
      </c>
      <c r="F126" s="50" t="str">
        <f>IFERROR(__xludf.DUMMYFUNCTION("IF(C126=0, INDEX(C$1:C125, MAX(FILTER(ROW(C$1:C125), C$1:C125&lt;&gt;0)))&amp;""v"", C126&amp;""r"")"),"21r")</f>
        <v>21r</v>
      </c>
    </row>
    <row r="127">
      <c r="A127" s="15">
        <v>63.0</v>
      </c>
      <c r="B127" s="15" t="s">
        <v>8028</v>
      </c>
      <c r="C127" s="15">
        <v>21.0</v>
      </c>
      <c r="D127" s="15" t="s">
        <v>1103</v>
      </c>
      <c r="E127" s="15" t="s">
        <v>9595</v>
      </c>
      <c r="F127" s="50" t="str">
        <f>IFERROR(__xludf.DUMMYFUNCTION("IF(C127=0, INDEX(C$1:C126, MAX(FILTER(ROW(C$1:C126), C$1:C126&lt;&gt;0)))&amp;""v"", C127&amp;""r"")"),"21r")</f>
        <v>21r</v>
      </c>
    </row>
    <row r="128">
      <c r="A128" s="15">
        <v>63.0</v>
      </c>
      <c r="B128" s="15" t="s">
        <v>8028</v>
      </c>
      <c r="C128" s="15">
        <v>21.0</v>
      </c>
      <c r="D128" s="15" t="s">
        <v>1117</v>
      </c>
      <c r="E128" s="15" t="s">
        <v>8279</v>
      </c>
      <c r="F128" s="50" t="str">
        <f>IFERROR(__xludf.DUMMYFUNCTION("IF(C128=0, INDEX(C$1:C127, MAX(FILTER(ROW(C$1:C127), C$1:C127&lt;&gt;0)))&amp;""v"", C128&amp;""r"")"),"21r")</f>
        <v>21r</v>
      </c>
    </row>
    <row r="129">
      <c r="A129" s="15">
        <v>64.0</v>
      </c>
      <c r="B129" s="15" t="s">
        <v>8028</v>
      </c>
      <c r="C129" s="15">
        <v>0.0</v>
      </c>
      <c r="D129" s="15" t="s">
        <v>1127</v>
      </c>
      <c r="E129" s="15" t="s">
        <v>8281</v>
      </c>
      <c r="F129" s="50" t="str">
        <f>IFERROR(__xludf.DUMMYFUNCTION("IF(C129=0, INDEX(C$1:C128, MAX(FILTER(ROW(C$1:C128), C$1:C128&lt;&gt;0)))&amp;""v"", C129&amp;""r"")"),"21v")</f>
        <v>21v</v>
      </c>
    </row>
    <row r="130">
      <c r="A130" s="15">
        <v>64.0</v>
      </c>
      <c r="B130" s="15" t="s">
        <v>8028</v>
      </c>
      <c r="C130" s="15">
        <v>0.0</v>
      </c>
      <c r="D130" s="15" t="s">
        <v>1135</v>
      </c>
      <c r="E130" s="15" t="s">
        <v>8283</v>
      </c>
      <c r="F130" s="50" t="str">
        <f>IFERROR(__xludf.DUMMYFUNCTION("IF(C130=0, INDEX(C$1:C129, MAX(FILTER(ROW(C$1:C129), C$1:C129&lt;&gt;0)))&amp;""v"", C130&amp;""r"")"),"21v")</f>
        <v>21v</v>
      </c>
    </row>
    <row r="131">
      <c r="A131" s="15">
        <v>64.0</v>
      </c>
      <c r="B131" s="15" t="s">
        <v>8028</v>
      </c>
      <c r="C131" s="15">
        <v>0.0</v>
      </c>
      <c r="D131" s="15" t="s">
        <v>1143</v>
      </c>
      <c r="E131" s="15" t="s">
        <v>9604</v>
      </c>
      <c r="F131" s="50" t="str">
        <f>IFERROR(__xludf.DUMMYFUNCTION("IF(C131=0, INDEX(C$1:C130, MAX(FILTER(ROW(C$1:C130), C$1:C130&lt;&gt;0)))&amp;""v"", C131&amp;""r"")"),"21v")</f>
        <v>21v</v>
      </c>
    </row>
    <row r="132">
      <c r="A132" s="15">
        <v>65.0</v>
      </c>
      <c r="B132" s="15" t="s">
        <v>8028</v>
      </c>
      <c r="C132" s="15">
        <v>22.0</v>
      </c>
      <c r="D132" s="15" t="s">
        <v>1165</v>
      </c>
      <c r="E132" s="15" t="s">
        <v>9607</v>
      </c>
      <c r="F132" s="50" t="str">
        <f>IFERROR(__xludf.DUMMYFUNCTION("IF(C132=0, INDEX(C$1:C131, MAX(FILTER(ROW(C$1:C131), C$1:C131&lt;&gt;0)))&amp;""v"", C132&amp;""r"")"),"22r")</f>
        <v>22r</v>
      </c>
    </row>
    <row r="133">
      <c r="A133" s="15">
        <v>65.0</v>
      </c>
      <c r="B133" s="15" t="s">
        <v>8028</v>
      </c>
      <c r="C133" s="15">
        <v>22.0</v>
      </c>
      <c r="D133" s="15" t="s">
        <v>1175</v>
      </c>
      <c r="E133" s="15" t="s">
        <v>9610</v>
      </c>
      <c r="F133" s="50" t="str">
        <f>IFERROR(__xludf.DUMMYFUNCTION("IF(C133=0, INDEX(C$1:C132, MAX(FILTER(ROW(C$1:C132), C$1:C132&lt;&gt;0)))&amp;""v"", C133&amp;""r"")"),"22r")</f>
        <v>22r</v>
      </c>
    </row>
    <row r="134">
      <c r="A134" s="15">
        <v>65.0</v>
      </c>
      <c r="B134" s="15" t="s">
        <v>8028</v>
      </c>
      <c r="C134" s="15">
        <v>22.0</v>
      </c>
      <c r="D134" s="15" t="s">
        <v>1186</v>
      </c>
      <c r="E134" s="15" t="s">
        <v>8291</v>
      </c>
      <c r="F134" s="50" t="str">
        <f>IFERROR(__xludf.DUMMYFUNCTION("IF(C134=0, INDEX(C$1:C133, MAX(FILTER(ROW(C$1:C133), C$1:C133&lt;&gt;0)))&amp;""v"", C134&amp;""r"")"),"22r")</f>
        <v>22r</v>
      </c>
    </row>
    <row r="135">
      <c r="A135" s="15">
        <v>66.0</v>
      </c>
      <c r="B135" s="15" t="s">
        <v>8028</v>
      </c>
      <c r="C135" s="15">
        <v>0.0</v>
      </c>
      <c r="D135" s="15" t="s">
        <v>1194</v>
      </c>
      <c r="E135" s="15" t="s">
        <v>9615</v>
      </c>
      <c r="F135" s="50" t="str">
        <f>IFERROR(__xludf.DUMMYFUNCTION("IF(C135=0, INDEX(C$1:C134, MAX(FILTER(ROW(C$1:C134), C$1:C134&lt;&gt;0)))&amp;""v"", C135&amp;""r"")"),"22v")</f>
        <v>22v</v>
      </c>
    </row>
    <row r="136">
      <c r="A136" s="15">
        <v>67.0</v>
      </c>
      <c r="B136" s="15" t="s">
        <v>8028</v>
      </c>
      <c r="C136" s="15">
        <v>23.0</v>
      </c>
      <c r="D136" s="15" t="s">
        <v>2207</v>
      </c>
      <c r="E136" s="15" t="s">
        <v>9616</v>
      </c>
      <c r="F136" s="50" t="str">
        <f>IFERROR(__xludf.DUMMYFUNCTION("IF(C136=0, INDEX(C$1:C135, MAX(FILTER(ROW(C$1:C135), C$1:C135&lt;&gt;0)))&amp;""v"", C136&amp;""r"")"),"23r")</f>
        <v>23r</v>
      </c>
    </row>
    <row r="137">
      <c r="A137" s="15">
        <v>67.0</v>
      </c>
      <c r="B137" s="15" t="s">
        <v>8028</v>
      </c>
      <c r="C137" s="15">
        <v>23.0</v>
      </c>
      <c r="D137" s="15" t="s">
        <v>1208</v>
      </c>
      <c r="E137" s="15" t="s">
        <v>8295</v>
      </c>
      <c r="F137" s="50" t="str">
        <f>IFERROR(__xludf.DUMMYFUNCTION("IF(C137=0, INDEX(C$1:C136, MAX(FILTER(ROW(C$1:C136), C$1:C136&lt;&gt;0)))&amp;""v"", C137&amp;""r"")"),"23r")</f>
        <v>23r</v>
      </c>
    </row>
    <row r="138">
      <c r="A138" s="15">
        <v>67.0</v>
      </c>
      <c r="B138" s="15" t="s">
        <v>8028</v>
      </c>
      <c r="C138" s="15">
        <v>23.0</v>
      </c>
      <c r="D138" s="15" t="s">
        <v>1216</v>
      </c>
      <c r="E138" s="15" t="s">
        <v>8297</v>
      </c>
      <c r="F138" s="50" t="str">
        <f>IFERROR(__xludf.DUMMYFUNCTION("IF(C138=0, INDEX(C$1:C137, MAX(FILTER(ROW(C$1:C137), C$1:C137&lt;&gt;0)))&amp;""v"", C138&amp;""r"")"),"23r")</f>
        <v>23r</v>
      </c>
    </row>
    <row r="139">
      <c r="A139" s="15">
        <v>68.0</v>
      </c>
      <c r="B139" s="15" t="s">
        <v>8028</v>
      </c>
      <c r="C139" s="15">
        <v>0.0</v>
      </c>
      <c r="D139" s="15" t="s">
        <v>1224</v>
      </c>
      <c r="E139" s="15" t="s">
        <v>9621</v>
      </c>
      <c r="F139" s="50" t="str">
        <f>IFERROR(__xludf.DUMMYFUNCTION("IF(C139=0, INDEX(C$1:C138, MAX(FILTER(ROW(C$1:C138), C$1:C138&lt;&gt;0)))&amp;""v"", C139&amp;""r"")"),"23v")</f>
        <v>23v</v>
      </c>
    </row>
    <row r="140">
      <c r="A140" s="15">
        <v>68.0</v>
      </c>
      <c r="B140" s="15" t="s">
        <v>8028</v>
      </c>
      <c r="C140" s="15">
        <v>0.0</v>
      </c>
      <c r="D140" s="15" t="s">
        <v>2382</v>
      </c>
      <c r="E140" s="15" t="s">
        <v>9624</v>
      </c>
      <c r="F140" s="50" t="str">
        <f>IFERROR(__xludf.DUMMYFUNCTION("IF(C140=0, INDEX(C$1:C139, MAX(FILTER(ROW(C$1:C139), C$1:C139&lt;&gt;0)))&amp;""v"", C140&amp;""r"")"),"23v")</f>
        <v>23v</v>
      </c>
    </row>
    <row r="141">
      <c r="A141" s="15">
        <v>69.0</v>
      </c>
      <c r="B141" s="15" t="s">
        <v>8028</v>
      </c>
      <c r="C141" s="15">
        <v>24.0</v>
      </c>
      <c r="D141" s="15" t="s">
        <v>1240</v>
      </c>
      <c r="E141" s="15" t="s">
        <v>9627</v>
      </c>
      <c r="F141" s="50" t="str">
        <f>IFERROR(__xludf.DUMMYFUNCTION("IF(C141=0, INDEX(C$1:C140, MAX(FILTER(ROW(C$1:C140), C$1:C140&lt;&gt;0)))&amp;""v"", C141&amp;""r"")"),"24r")</f>
        <v>24r</v>
      </c>
    </row>
    <row r="142">
      <c r="A142" s="15">
        <v>69.0</v>
      </c>
      <c r="B142" s="15" t="s">
        <v>8028</v>
      </c>
      <c r="C142" s="15">
        <v>24.0</v>
      </c>
      <c r="D142" s="15" t="s">
        <v>1248</v>
      </c>
      <c r="E142" s="15" t="s">
        <v>9342</v>
      </c>
      <c r="F142" s="50" t="str">
        <f>IFERROR(__xludf.DUMMYFUNCTION("IF(C142=0, INDEX(C$1:C141, MAX(FILTER(ROW(C$1:C141), C$1:C141&lt;&gt;0)))&amp;""v"", C142&amp;""r"")"),"24r")</f>
        <v>24r</v>
      </c>
    </row>
    <row r="143">
      <c r="A143" s="15">
        <v>69.0</v>
      </c>
      <c r="B143" s="15" t="s">
        <v>8028</v>
      </c>
      <c r="C143" s="15">
        <v>24.0</v>
      </c>
      <c r="D143" s="15" t="s">
        <v>1256</v>
      </c>
      <c r="E143" s="15" t="s">
        <v>9636</v>
      </c>
      <c r="F143" s="50" t="str">
        <f>IFERROR(__xludf.DUMMYFUNCTION("IF(C143=0, INDEX(C$1:C142, MAX(FILTER(ROW(C$1:C142), C$1:C142&lt;&gt;0)))&amp;""v"", C143&amp;""r"")"),"24r")</f>
        <v>24r</v>
      </c>
    </row>
    <row r="144">
      <c r="A144" s="15">
        <v>69.0</v>
      </c>
      <c r="B144" s="15" t="s">
        <v>8028</v>
      </c>
      <c r="C144" s="15">
        <v>24.0</v>
      </c>
      <c r="D144" s="15" t="s">
        <v>1265</v>
      </c>
      <c r="E144" s="15" t="s">
        <v>9639</v>
      </c>
      <c r="F144" s="50" t="str">
        <f>IFERROR(__xludf.DUMMYFUNCTION("IF(C144=0, INDEX(C$1:C143, MAX(FILTER(ROW(C$1:C143), C$1:C143&lt;&gt;0)))&amp;""v"", C144&amp;""r"")"),"24r")</f>
        <v>24r</v>
      </c>
    </row>
    <row r="145">
      <c r="A145" s="15">
        <v>69.0</v>
      </c>
      <c r="B145" s="15" t="s">
        <v>8028</v>
      </c>
      <c r="C145" s="15">
        <v>24.0</v>
      </c>
      <c r="D145" s="15" t="s">
        <v>1279</v>
      </c>
      <c r="E145" s="15" t="s">
        <v>9642</v>
      </c>
      <c r="F145" s="50" t="str">
        <f>IFERROR(__xludf.DUMMYFUNCTION("IF(C145=0, INDEX(C$1:C144, MAX(FILTER(ROW(C$1:C144), C$1:C144&lt;&gt;0)))&amp;""v"", C145&amp;""r"")"),"24r")</f>
        <v>24r</v>
      </c>
    </row>
    <row r="146">
      <c r="A146" s="15">
        <v>70.0</v>
      </c>
      <c r="B146" s="15" t="s">
        <v>8028</v>
      </c>
      <c r="C146" s="15">
        <v>0.0</v>
      </c>
      <c r="D146" s="15" t="s">
        <v>1289</v>
      </c>
      <c r="E146" s="15" t="s">
        <v>9645</v>
      </c>
      <c r="F146" s="50" t="str">
        <f>IFERROR(__xludf.DUMMYFUNCTION("IF(C146=0, INDEX(C$1:C145, MAX(FILTER(ROW(C$1:C145), C$1:C145&lt;&gt;0)))&amp;""v"", C146&amp;""r"")"),"24v")</f>
        <v>24v</v>
      </c>
    </row>
    <row r="147">
      <c r="A147" s="15">
        <v>70.0</v>
      </c>
      <c r="B147" s="15" t="s">
        <v>8028</v>
      </c>
      <c r="C147" s="15">
        <v>0.0</v>
      </c>
      <c r="D147" s="15" t="s">
        <v>1294</v>
      </c>
      <c r="E147" s="15" t="s">
        <v>9648</v>
      </c>
      <c r="F147" s="50" t="str">
        <f>IFERROR(__xludf.DUMMYFUNCTION("IF(C147=0, INDEX(C$1:C146, MAX(FILTER(ROW(C$1:C146), C$1:C146&lt;&gt;0)))&amp;""v"", C147&amp;""r"")"),"24v")</f>
        <v>24v</v>
      </c>
    </row>
    <row r="148">
      <c r="A148" s="15">
        <v>70.0</v>
      </c>
      <c r="B148" s="15" t="s">
        <v>8028</v>
      </c>
      <c r="C148" s="15">
        <v>0.0</v>
      </c>
      <c r="D148" s="15" t="s">
        <v>3386</v>
      </c>
      <c r="E148" s="15" t="s">
        <v>9651</v>
      </c>
      <c r="F148" s="50" t="str">
        <f>IFERROR(__xludf.DUMMYFUNCTION("IF(C148=0, INDEX(C$1:C147, MAX(FILTER(ROW(C$1:C147), C$1:C147&lt;&gt;0)))&amp;""v"", C148&amp;""r"")"),"24v")</f>
        <v>24v</v>
      </c>
    </row>
    <row r="149">
      <c r="A149" s="15">
        <v>70.0</v>
      </c>
      <c r="B149" s="15" t="s">
        <v>8028</v>
      </c>
      <c r="C149" s="15">
        <v>0.0</v>
      </c>
      <c r="D149" s="15" t="s">
        <v>2293</v>
      </c>
      <c r="E149" s="15" t="s">
        <v>9654</v>
      </c>
      <c r="F149" s="50" t="str">
        <f>IFERROR(__xludf.DUMMYFUNCTION("IF(C149=0, INDEX(C$1:C148, MAX(FILTER(ROW(C$1:C148), C$1:C148&lt;&gt;0)))&amp;""v"", C149&amp;""r"")"),"24v")</f>
        <v>24v</v>
      </c>
    </row>
    <row r="150">
      <c r="A150" s="15">
        <v>71.0</v>
      </c>
      <c r="B150" s="15" t="s">
        <v>8028</v>
      </c>
      <c r="C150" s="15">
        <v>25.0</v>
      </c>
      <c r="D150" s="15" t="s">
        <v>2301</v>
      </c>
      <c r="E150" s="15" t="s">
        <v>8322</v>
      </c>
      <c r="F150" s="50" t="str">
        <f>IFERROR(__xludf.DUMMYFUNCTION("IF(C150=0, INDEX(C$1:C149, MAX(FILTER(ROW(C$1:C149), C$1:C149&lt;&gt;0)))&amp;""v"", C150&amp;""r"")"),"25r")</f>
        <v>25r</v>
      </c>
    </row>
    <row r="151">
      <c r="A151" s="15">
        <v>71.0</v>
      </c>
      <c r="B151" s="15" t="s">
        <v>8028</v>
      </c>
      <c r="C151" s="15">
        <v>25.0</v>
      </c>
      <c r="D151" s="15" t="s">
        <v>2309</v>
      </c>
      <c r="E151" s="15" t="s">
        <v>9659</v>
      </c>
      <c r="F151" s="50" t="str">
        <f>IFERROR(__xludf.DUMMYFUNCTION("IF(C151=0, INDEX(C$1:C150, MAX(FILTER(ROW(C$1:C150), C$1:C150&lt;&gt;0)))&amp;""v"", C151&amp;""r"")"),"25r")</f>
        <v>25r</v>
      </c>
    </row>
    <row r="152">
      <c r="A152" s="15">
        <v>71.0</v>
      </c>
      <c r="B152" s="15" t="s">
        <v>8028</v>
      </c>
      <c r="C152" s="15">
        <v>25.0</v>
      </c>
      <c r="D152" s="15" t="s">
        <v>2317</v>
      </c>
      <c r="E152" s="15" t="s">
        <v>8326</v>
      </c>
      <c r="F152" s="50" t="str">
        <f>IFERROR(__xludf.DUMMYFUNCTION("IF(C152=0, INDEX(C$1:C151, MAX(FILTER(ROW(C$1:C151), C$1:C151&lt;&gt;0)))&amp;""v"", C152&amp;""r"")"),"25r")</f>
        <v>25r</v>
      </c>
    </row>
    <row r="153">
      <c r="A153" s="15">
        <v>72.0</v>
      </c>
      <c r="B153" s="15" t="s">
        <v>8028</v>
      </c>
      <c r="C153" s="15">
        <v>0.0</v>
      </c>
      <c r="D153" s="15" t="s">
        <v>2325</v>
      </c>
      <c r="E153" s="15" t="s">
        <v>9664</v>
      </c>
      <c r="F153" s="50" t="str">
        <f>IFERROR(__xludf.DUMMYFUNCTION("IF(C153=0, INDEX(C$1:C152, MAX(FILTER(ROW(C$1:C152), C$1:C152&lt;&gt;0)))&amp;""v"", C153&amp;""r"")"),"25v")</f>
        <v>25v</v>
      </c>
    </row>
    <row r="154">
      <c r="A154" s="15">
        <v>72.0</v>
      </c>
      <c r="B154" s="15" t="s">
        <v>8028</v>
      </c>
      <c r="C154" s="15">
        <v>0.0</v>
      </c>
      <c r="D154" s="15" t="s">
        <v>2333</v>
      </c>
      <c r="E154" s="15" t="s">
        <v>9667</v>
      </c>
      <c r="F154" s="50" t="str">
        <f>IFERROR(__xludf.DUMMYFUNCTION("IF(C154=0, INDEX(C$1:C153, MAX(FILTER(ROW(C$1:C153), C$1:C153&lt;&gt;0)))&amp;""v"", C154&amp;""r"")"),"25v")</f>
        <v>25v</v>
      </c>
    </row>
    <row r="155">
      <c r="A155" s="15">
        <v>72.0</v>
      </c>
      <c r="B155" s="15" t="s">
        <v>8028</v>
      </c>
      <c r="C155" s="15">
        <v>0.0</v>
      </c>
      <c r="D155" s="15" t="s">
        <v>2341</v>
      </c>
      <c r="E155" s="15" t="s">
        <v>9670</v>
      </c>
      <c r="F155" s="50" t="str">
        <f>IFERROR(__xludf.DUMMYFUNCTION("IF(C155=0, INDEX(C$1:C154, MAX(FILTER(ROW(C$1:C154), C$1:C154&lt;&gt;0)))&amp;""v"", C155&amp;""r"")"),"25v")</f>
        <v>25v</v>
      </c>
    </row>
    <row r="156">
      <c r="A156" s="15">
        <v>72.0</v>
      </c>
      <c r="B156" s="15" t="s">
        <v>8028</v>
      </c>
      <c r="C156" s="15">
        <v>0.0</v>
      </c>
      <c r="D156" s="15" t="s">
        <v>2349</v>
      </c>
      <c r="E156" s="15" t="s">
        <v>9673</v>
      </c>
      <c r="F156" s="50" t="str">
        <f>IFERROR(__xludf.DUMMYFUNCTION("IF(C156=0, INDEX(C$1:C155, MAX(FILTER(ROW(C$1:C155), C$1:C155&lt;&gt;0)))&amp;""v"", C156&amp;""r"")"),"25v")</f>
        <v>25v</v>
      </c>
    </row>
    <row r="157">
      <c r="A157" s="15">
        <v>72.0</v>
      </c>
      <c r="B157" s="15" t="s">
        <v>8028</v>
      </c>
      <c r="C157" s="15">
        <v>0.0</v>
      </c>
      <c r="D157" s="15" t="s">
        <v>2357</v>
      </c>
      <c r="E157" s="15" t="s">
        <v>9676</v>
      </c>
      <c r="F157" s="50" t="str">
        <f>IFERROR(__xludf.DUMMYFUNCTION("IF(C157=0, INDEX(C$1:C156, MAX(FILTER(ROW(C$1:C156), C$1:C156&lt;&gt;0)))&amp;""v"", C157&amp;""r"")"),"25v")</f>
        <v>25v</v>
      </c>
    </row>
    <row r="158">
      <c r="A158" s="15">
        <v>73.0</v>
      </c>
      <c r="B158" s="15" t="s">
        <v>8028</v>
      </c>
      <c r="C158" s="15">
        <v>26.0</v>
      </c>
      <c r="D158" s="15" t="s">
        <v>2365</v>
      </c>
      <c r="E158" s="15" t="s">
        <v>9679</v>
      </c>
      <c r="F158" s="50" t="str">
        <f>IFERROR(__xludf.DUMMYFUNCTION("IF(C158=0, INDEX(C$1:C157, MAX(FILTER(ROW(C$1:C157), C$1:C157&lt;&gt;0)))&amp;""v"", C158&amp;""r"")"),"26r")</f>
        <v>26r</v>
      </c>
    </row>
    <row r="159">
      <c r="A159" s="15">
        <v>73.0</v>
      </c>
      <c r="B159" s="15" t="s">
        <v>8028</v>
      </c>
      <c r="C159" s="15">
        <v>26.0</v>
      </c>
      <c r="D159" s="15" t="s">
        <v>2374</v>
      </c>
      <c r="E159" s="15" t="s">
        <v>9682</v>
      </c>
      <c r="F159" s="50" t="str">
        <f>IFERROR(__xludf.DUMMYFUNCTION("IF(C159=0, INDEX(C$1:C158, MAX(FILTER(ROW(C$1:C158), C$1:C158&lt;&gt;0)))&amp;""v"", C159&amp;""r"")"),"26r")</f>
        <v>26r</v>
      </c>
    </row>
    <row r="160">
      <c r="A160" s="15">
        <v>73.0</v>
      </c>
      <c r="B160" s="15" t="s">
        <v>8028</v>
      </c>
      <c r="C160" s="15">
        <v>26.0</v>
      </c>
      <c r="D160" s="15" t="s">
        <v>2382</v>
      </c>
      <c r="E160" s="15" t="s">
        <v>8342</v>
      </c>
      <c r="F160" s="50" t="str">
        <f>IFERROR(__xludf.DUMMYFUNCTION("IF(C160=0, INDEX(C$1:C159, MAX(FILTER(ROW(C$1:C159), C$1:C159&lt;&gt;0)))&amp;""v"", C160&amp;""r"")"),"26r")</f>
        <v>26r</v>
      </c>
    </row>
    <row r="161">
      <c r="A161" s="15">
        <v>73.0</v>
      </c>
      <c r="B161" s="15" t="s">
        <v>8028</v>
      </c>
      <c r="C161" s="15">
        <v>26.0</v>
      </c>
      <c r="D161" s="15" t="s">
        <v>2390</v>
      </c>
      <c r="E161" s="15" t="s">
        <v>9687</v>
      </c>
      <c r="F161" s="50" t="str">
        <f>IFERROR(__xludf.DUMMYFUNCTION("IF(C161=0, INDEX(C$1:C160, MAX(FILTER(ROW(C$1:C160), C$1:C160&lt;&gt;0)))&amp;""v"", C161&amp;""r"")"),"26r")</f>
        <v>26r</v>
      </c>
    </row>
    <row r="162">
      <c r="A162" s="15">
        <v>73.0</v>
      </c>
      <c r="B162" s="15" t="s">
        <v>8028</v>
      </c>
      <c r="C162" s="15">
        <v>26.0</v>
      </c>
      <c r="D162" s="15" t="s">
        <v>2398</v>
      </c>
      <c r="E162" s="15" t="s">
        <v>9690</v>
      </c>
      <c r="F162" s="50" t="str">
        <f>IFERROR(__xludf.DUMMYFUNCTION("IF(C162=0, INDEX(C$1:C161, MAX(FILTER(ROW(C$1:C161), C$1:C161&lt;&gt;0)))&amp;""v"", C162&amp;""r"")"),"26r")</f>
        <v>26r</v>
      </c>
    </row>
    <row r="163">
      <c r="A163" s="15">
        <v>74.0</v>
      </c>
      <c r="B163" s="15" t="s">
        <v>8028</v>
      </c>
      <c r="C163" s="15">
        <v>0.0</v>
      </c>
      <c r="D163" s="15" t="s">
        <v>2406</v>
      </c>
      <c r="E163" s="15" t="s">
        <v>9693</v>
      </c>
      <c r="F163" s="50" t="str">
        <f>IFERROR(__xludf.DUMMYFUNCTION("IF(C163=0, INDEX(C$1:C162, MAX(FILTER(ROW(C$1:C162), C$1:C162&lt;&gt;0)))&amp;""v"", C163&amp;""r"")"),"26v")</f>
        <v>26v</v>
      </c>
    </row>
    <row r="164">
      <c r="A164" s="15">
        <v>74.0</v>
      </c>
      <c r="B164" s="15" t="s">
        <v>8028</v>
      </c>
      <c r="C164" s="15">
        <v>0.0</v>
      </c>
      <c r="D164" s="15" t="s">
        <v>2414</v>
      </c>
      <c r="E164" s="15" t="s">
        <v>9696</v>
      </c>
      <c r="F164" s="50" t="str">
        <f>IFERROR(__xludf.DUMMYFUNCTION("IF(C164=0, INDEX(C$1:C163, MAX(FILTER(ROW(C$1:C163), C$1:C163&lt;&gt;0)))&amp;""v"", C164&amp;""r"")"),"26v")</f>
        <v>26v</v>
      </c>
    </row>
    <row r="165">
      <c r="A165" s="15">
        <v>74.0</v>
      </c>
      <c r="B165" s="15" t="s">
        <v>8028</v>
      </c>
      <c r="C165" s="15">
        <v>0.0</v>
      </c>
      <c r="D165" s="15" t="s">
        <v>2422</v>
      </c>
      <c r="E165" s="15" t="s">
        <v>9699</v>
      </c>
      <c r="F165" s="50" t="str">
        <f>IFERROR(__xludf.DUMMYFUNCTION("IF(C165=0, INDEX(C$1:C164, MAX(FILTER(ROW(C$1:C164), C$1:C164&lt;&gt;0)))&amp;""v"", C165&amp;""r"")"),"26v")</f>
        <v>26v</v>
      </c>
    </row>
    <row r="166">
      <c r="A166" s="15">
        <v>74.0</v>
      </c>
      <c r="B166" s="15" t="s">
        <v>8028</v>
      </c>
      <c r="C166" s="15">
        <v>0.0</v>
      </c>
      <c r="D166" s="15" t="s">
        <v>2431</v>
      </c>
      <c r="E166" s="15" t="s">
        <v>9702</v>
      </c>
      <c r="F166" s="50" t="str">
        <f>IFERROR(__xludf.DUMMYFUNCTION("IF(C166=0, INDEX(C$1:C165, MAX(FILTER(ROW(C$1:C165), C$1:C165&lt;&gt;0)))&amp;""v"", C166&amp;""r"")"),"26v")</f>
        <v>26v</v>
      </c>
    </row>
    <row r="167">
      <c r="A167" s="15">
        <v>74.0</v>
      </c>
      <c r="B167" s="15" t="s">
        <v>8028</v>
      </c>
      <c r="C167" s="15">
        <v>0.0</v>
      </c>
      <c r="D167" s="15" t="s">
        <v>3496</v>
      </c>
      <c r="E167" s="15" t="s">
        <v>9705</v>
      </c>
      <c r="F167" s="50" t="str">
        <f>IFERROR(__xludf.DUMMYFUNCTION("IF(C167=0, INDEX(C$1:C166, MAX(FILTER(ROW(C$1:C166), C$1:C166&lt;&gt;0)))&amp;""v"", C167&amp;""r"")"),"26v")</f>
        <v>26v</v>
      </c>
    </row>
    <row r="168">
      <c r="A168" s="15">
        <v>74.0</v>
      </c>
      <c r="B168" s="15" t="s">
        <v>8028</v>
      </c>
      <c r="C168" s="15">
        <v>0.0</v>
      </c>
      <c r="D168" s="15" t="s">
        <v>2446</v>
      </c>
      <c r="E168" s="15" t="s">
        <v>9708</v>
      </c>
      <c r="F168" s="50" t="str">
        <f>IFERROR(__xludf.DUMMYFUNCTION("IF(C168=0, INDEX(C$1:C167, MAX(FILTER(ROW(C$1:C167), C$1:C167&lt;&gt;0)))&amp;""v"", C168&amp;""r"")"),"26v")</f>
        <v>26v</v>
      </c>
    </row>
    <row r="169">
      <c r="A169" s="15">
        <v>74.0</v>
      </c>
      <c r="B169" s="15" t="s">
        <v>8028</v>
      </c>
      <c r="C169" s="15">
        <v>0.0</v>
      </c>
      <c r="D169" s="15" t="s">
        <v>2455</v>
      </c>
      <c r="E169" s="15" t="s">
        <v>9711</v>
      </c>
      <c r="F169" s="50" t="str">
        <f>IFERROR(__xludf.DUMMYFUNCTION("IF(C169=0, INDEX(C$1:C168, MAX(FILTER(ROW(C$1:C168), C$1:C168&lt;&gt;0)))&amp;""v"", C169&amp;""r"")"),"26v")</f>
        <v>26v</v>
      </c>
    </row>
    <row r="170">
      <c r="A170" s="15">
        <v>75.0</v>
      </c>
      <c r="B170" s="15" t="s">
        <v>8028</v>
      </c>
      <c r="C170" s="15">
        <v>27.0</v>
      </c>
      <c r="D170" s="15" t="s">
        <v>2463</v>
      </c>
      <c r="E170" s="15" t="s">
        <v>9714</v>
      </c>
      <c r="F170" s="50" t="str">
        <f>IFERROR(__xludf.DUMMYFUNCTION("IF(C170=0, INDEX(C$1:C169, MAX(FILTER(ROW(C$1:C169), C$1:C169&lt;&gt;0)))&amp;""v"", C170&amp;""r"")"),"27r")</f>
        <v>27r</v>
      </c>
    </row>
    <row r="171">
      <c r="A171" s="15">
        <v>75.0</v>
      </c>
      <c r="B171" s="15" t="s">
        <v>8028</v>
      </c>
      <c r="C171" s="15">
        <v>27.0</v>
      </c>
      <c r="D171" s="15" t="s">
        <v>2471</v>
      </c>
      <c r="E171" s="15" t="s">
        <v>9717</v>
      </c>
      <c r="F171" s="50" t="str">
        <f>IFERROR(__xludf.DUMMYFUNCTION("IF(C171=0, INDEX(C$1:C170, MAX(FILTER(ROW(C$1:C170), C$1:C170&lt;&gt;0)))&amp;""v"", C171&amp;""r"")"),"27r")</f>
        <v>27r</v>
      </c>
    </row>
    <row r="172">
      <c r="A172" s="15">
        <v>75.0</v>
      </c>
      <c r="B172" s="15" t="s">
        <v>8028</v>
      </c>
      <c r="C172" s="15">
        <v>27.0</v>
      </c>
      <c r="D172" s="15" t="s">
        <v>2479</v>
      </c>
      <c r="E172" s="15" t="s">
        <v>9720</v>
      </c>
      <c r="F172" s="50" t="str">
        <f>IFERROR(__xludf.DUMMYFUNCTION("IF(C172=0, INDEX(C$1:C171, MAX(FILTER(ROW(C$1:C171), C$1:C171&lt;&gt;0)))&amp;""v"", C172&amp;""r"")"),"27r")</f>
        <v>27r</v>
      </c>
    </row>
    <row r="173">
      <c r="A173" s="15">
        <v>75.0</v>
      </c>
      <c r="B173" s="15" t="s">
        <v>8028</v>
      </c>
      <c r="C173" s="15">
        <v>27.0</v>
      </c>
      <c r="D173" s="15" t="s">
        <v>2487</v>
      </c>
      <c r="E173" s="15" t="s">
        <v>9723</v>
      </c>
      <c r="F173" s="50" t="str">
        <f>IFERROR(__xludf.DUMMYFUNCTION("IF(C173=0, INDEX(C$1:C172, MAX(FILTER(ROW(C$1:C172), C$1:C172&lt;&gt;0)))&amp;""v"", C173&amp;""r"")"),"27r")</f>
        <v>27r</v>
      </c>
    </row>
    <row r="174">
      <c r="A174" s="15">
        <v>75.0</v>
      </c>
      <c r="B174" s="15" t="s">
        <v>8028</v>
      </c>
      <c r="C174" s="15">
        <v>27.0</v>
      </c>
      <c r="D174" s="15" t="s">
        <v>2495</v>
      </c>
      <c r="E174" s="15" t="s">
        <v>9726</v>
      </c>
      <c r="F174" s="50" t="str">
        <f>IFERROR(__xludf.DUMMYFUNCTION("IF(C174=0, INDEX(C$1:C173, MAX(FILTER(ROW(C$1:C173), C$1:C173&lt;&gt;0)))&amp;""v"", C174&amp;""r"")"),"27r")</f>
        <v>27r</v>
      </c>
    </row>
    <row r="175">
      <c r="A175" s="15">
        <v>75.0</v>
      </c>
      <c r="B175" s="15" t="s">
        <v>8028</v>
      </c>
      <c r="C175" s="15">
        <v>27.0</v>
      </c>
      <c r="D175" s="15" t="s">
        <v>2498</v>
      </c>
      <c r="E175" s="15" t="s">
        <v>9729</v>
      </c>
      <c r="F175" s="50" t="str">
        <f>IFERROR(__xludf.DUMMYFUNCTION("IF(C175=0, INDEX(C$1:C174, MAX(FILTER(ROW(C$1:C174), C$1:C174&lt;&gt;0)))&amp;""v"", C175&amp;""r"")"),"27r")</f>
        <v>27r</v>
      </c>
    </row>
    <row r="176">
      <c r="A176" s="15">
        <v>75.0</v>
      </c>
      <c r="B176" s="15" t="s">
        <v>8028</v>
      </c>
      <c r="C176" s="15">
        <v>27.0</v>
      </c>
      <c r="D176" s="15" t="s">
        <v>2506</v>
      </c>
      <c r="E176" s="15" t="s">
        <v>9732</v>
      </c>
      <c r="F176" s="50" t="str">
        <f>IFERROR(__xludf.DUMMYFUNCTION("IF(C176=0, INDEX(C$1:C175, MAX(FILTER(ROW(C$1:C175), C$1:C175&lt;&gt;0)))&amp;""v"", C176&amp;""r"")"),"27r")</f>
        <v>27r</v>
      </c>
    </row>
    <row r="177">
      <c r="A177" s="15">
        <v>76.0</v>
      </c>
      <c r="B177" s="15" t="s">
        <v>8028</v>
      </c>
      <c r="C177" s="15">
        <v>0.0</v>
      </c>
      <c r="D177" s="15" t="s">
        <v>2514</v>
      </c>
      <c r="E177" s="15" t="s">
        <v>9735</v>
      </c>
      <c r="F177" s="50" t="str">
        <f>IFERROR(__xludf.DUMMYFUNCTION("IF(C177=0, INDEX(C$1:C176, MAX(FILTER(ROW(C$1:C176), C$1:C176&lt;&gt;0)))&amp;""v"", C177&amp;""r"")"),"27v")</f>
        <v>27v</v>
      </c>
    </row>
    <row r="178">
      <c r="A178" s="15">
        <v>76.0</v>
      </c>
      <c r="B178" s="15" t="s">
        <v>8028</v>
      </c>
      <c r="C178" s="15">
        <v>0.0</v>
      </c>
      <c r="D178" s="15" t="s">
        <v>9738</v>
      </c>
      <c r="E178" s="15" t="s">
        <v>9739</v>
      </c>
      <c r="F178" s="50" t="str">
        <f>IFERROR(__xludf.DUMMYFUNCTION("IF(C178=0, INDEX(C$1:C177, MAX(FILTER(ROW(C$1:C177), C$1:C177&lt;&gt;0)))&amp;""v"", C178&amp;""r"")"),"27v")</f>
        <v>27v</v>
      </c>
    </row>
    <row r="179">
      <c r="A179" s="15">
        <v>76.0</v>
      </c>
      <c r="B179" s="15" t="s">
        <v>8028</v>
      </c>
      <c r="C179" s="15">
        <v>0.0</v>
      </c>
      <c r="D179" s="15" t="s">
        <v>4567</v>
      </c>
      <c r="E179" s="15" t="s">
        <v>9742</v>
      </c>
      <c r="F179" s="50" t="str">
        <f>IFERROR(__xludf.DUMMYFUNCTION("IF(C179=0, INDEX(C$1:C178, MAX(FILTER(ROW(C$1:C178), C$1:C178&lt;&gt;0)))&amp;""v"", C179&amp;""r"")"),"27v")</f>
        <v>27v</v>
      </c>
    </row>
    <row r="180">
      <c r="A180" s="15">
        <v>76.0</v>
      </c>
      <c r="B180" s="15" t="s">
        <v>8028</v>
      </c>
      <c r="C180" s="15">
        <v>0.0</v>
      </c>
      <c r="D180" s="15" t="s">
        <v>4574</v>
      </c>
      <c r="E180" s="15" t="s">
        <v>9745</v>
      </c>
      <c r="F180" s="50" t="str">
        <f>IFERROR(__xludf.DUMMYFUNCTION("IF(C180=0, INDEX(C$1:C179, MAX(FILTER(ROW(C$1:C179), C$1:C179&lt;&gt;0)))&amp;""v"", C180&amp;""r"")"),"27v")</f>
        <v>27v</v>
      </c>
    </row>
    <row r="181">
      <c r="A181" s="15">
        <v>77.0</v>
      </c>
      <c r="B181" s="15" t="s">
        <v>8028</v>
      </c>
      <c r="C181" s="15">
        <v>28.0</v>
      </c>
      <c r="D181" s="15" t="s">
        <v>4581</v>
      </c>
      <c r="E181" s="15" t="s">
        <v>9748</v>
      </c>
      <c r="F181" s="50" t="str">
        <f>IFERROR(__xludf.DUMMYFUNCTION("IF(C181=0, INDEX(C$1:C180, MAX(FILTER(ROW(C$1:C180), C$1:C180&lt;&gt;0)))&amp;""v"", C181&amp;""r"")"),"28r")</f>
        <v>28r</v>
      </c>
    </row>
    <row r="182">
      <c r="A182" s="15">
        <v>77.0</v>
      </c>
      <c r="B182" s="15" t="s">
        <v>8028</v>
      </c>
      <c r="C182" s="15">
        <v>28.0</v>
      </c>
      <c r="D182" s="15" t="s">
        <v>4593</v>
      </c>
      <c r="E182" s="15" t="s">
        <v>9751</v>
      </c>
      <c r="F182" s="50" t="str">
        <f>IFERROR(__xludf.DUMMYFUNCTION("IF(C182=0, INDEX(C$1:C181, MAX(FILTER(ROW(C$1:C181), C$1:C181&lt;&gt;0)))&amp;""v"", C182&amp;""r"")"),"28r")</f>
        <v>28r</v>
      </c>
    </row>
    <row r="183">
      <c r="A183" s="15">
        <v>77.0</v>
      </c>
      <c r="B183" s="15" t="s">
        <v>8028</v>
      </c>
      <c r="C183" s="15">
        <v>28.0</v>
      </c>
      <c r="D183" s="15" t="s">
        <v>4600</v>
      </c>
      <c r="E183" s="15" t="s">
        <v>9754</v>
      </c>
      <c r="F183" s="50" t="str">
        <f>IFERROR(__xludf.DUMMYFUNCTION("IF(C183=0, INDEX(C$1:C182, MAX(FILTER(ROW(C$1:C182), C$1:C182&lt;&gt;0)))&amp;""v"", C183&amp;""r"")"),"28r")</f>
        <v>28r</v>
      </c>
    </row>
    <row r="184">
      <c r="A184" s="15">
        <v>78.0</v>
      </c>
      <c r="B184" s="15" t="s">
        <v>8028</v>
      </c>
      <c r="C184" s="15">
        <v>0.0</v>
      </c>
      <c r="D184" s="15" t="s">
        <v>4607</v>
      </c>
      <c r="E184" s="15" t="s">
        <v>9757</v>
      </c>
      <c r="F184" s="50" t="str">
        <f>IFERROR(__xludf.DUMMYFUNCTION("IF(C184=0, INDEX(C$1:C183, MAX(FILTER(ROW(C$1:C183), C$1:C183&lt;&gt;0)))&amp;""v"", C184&amp;""r"")"),"28v")</f>
        <v>28v</v>
      </c>
    </row>
    <row r="185">
      <c r="A185" s="15">
        <v>79.0</v>
      </c>
      <c r="B185" s="15" t="s">
        <v>8028</v>
      </c>
      <c r="C185" s="15">
        <v>29.0</v>
      </c>
      <c r="D185" s="15" t="s">
        <v>4615</v>
      </c>
      <c r="E185" s="15" t="s">
        <v>9766</v>
      </c>
      <c r="F185" s="50" t="str">
        <f>IFERROR(__xludf.DUMMYFUNCTION("IF(C185=0, INDEX(C$1:C184, MAX(FILTER(ROW(C$1:C184), C$1:C184&lt;&gt;0)))&amp;""v"", C185&amp;""r"")"),"29r")</f>
        <v>29r</v>
      </c>
    </row>
    <row r="186">
      <c r="A186" s="15">
        <v>79.0</v>
      </c>
      <c r="B186" s="15" t="s">
        <v>8028</v>
      </c>
      <c r="C186" s="15">
        <v>29.0</v>
      </c>
      <c r="D186" s="15" t="s">
        <v>4623</v>
      </c>
      <c r="E186" s="15" t="s">
        <v>1286</v>
      </c>
      <c r="F186" s="50" t="str">
        <f>IFERROR(__xludf.DUMMYFUNCTION("IF(C186=0, INDEX(C$1:C185, MAX(FILTER(ROW(C$1:C185), C$1:C185&lt;&gt;0)))&amp;""v"", C186&amp;""r"")"),"29r")</f>
        <v>29r</v>
      </c>
    </row>
    <row r="187">
      <c r="A187" s="15">
        <v>80.0</v>
      </c>
      <c r="B187" s="15" t="s">
        <v>8028</v>
      </c>
      <c r="C187" s="15">
        <v>0.0</v>
      </c>
      <c r="D187" s="15" t="s">
        <v>4632</v>
      </c>
      <c r="E187" s="15" t="s">
        <v>9769</v>
      </c>
      <c r="F187" s="50" t="str">
        <f>IFERROR(__xludf.DUMMYFUNCTION("IF(C187=0, INDEX(C$1:C186, MAX(FILTER(ROW(C$1:C186), C$1:C186&lt;&gt;0)))&amp;""v"", C187&amp;""r"")"),"29v")</f>
        <v>29v</v>
      </c>
    </row>
    <row r="188">
      <c r="A188" s="15">
        <v>80.0</v>
      </c>
      <c r="B188" s="15" t="s">
        <v>8028</v>
      </c>
      <c r="C188" s="15">
        <v>0.0</v>
      </c>
      <c r="D188" s="15" t="s">
        <v>4640</v>
      </c>
      <c r="E188" s="15" t="s">
        <v>9770</v>
      </c>
      <c r="F188" s="50" t="str">
        <f>IFERROR(__xludf.DUMMYFUNCTION("IF(C188=0, INDEX(C$1:C187, MAX(FILTER(ROW(C$1:C187), C$1:C187&lt;&gt;0)))&amp;""v"", C188&amp;""r"")"),"29v")</f>
        <v>29v</v>
      </c>
    </row>
    <row r="189">
      <c r="A189" s="15">
        <v>81.0</v>
      </c>
      <c r="B189" s="15" t="s">
        <v>8405</v>
      </c>
      <c r="C189" s="15">
        <v>30.0</v>
      </c>
      <c r="D189" s="15" t="s">
        <v>24</v>
      </c>
      <c r="E189" s="15" t="s">
        <v>9773</v>
      </c>
      <c r="F189" s="50" t="str">
        <f>IFERROR(__xludf.DUMMYFUNCTION("IF(C189=0, INDEX(C$1:C188, MAX(FILTER(ROW(C$1:C188), C$1:C188&lt;&gt;0)))&amp;""v"", C189&amp;""r"")"),"30r")</f>
        <v>30r</v>
      </c>
    </row>
    <row r="190">
      <c r="A190" s="15">
        <v>81.0</v>
      </c>
      <c r="B190" s="15" t="s">
        <v>8405</v>
      </c>
      <c r="C190" s="15">
        <v>30.0</v>
      </c>
      <c r="D190" s="15" t="s">
        <v>32</v>
      </c>
      <c r="E190" s="15" t="s">
        <v>9776</v>
      </c>
      <c r="F190" s="50" t="str">
        <f>IFERROR(__xludf.DUMMYFUNCTION("IF(C190=0, INDEX(C$1:C189, MAX(FILTER(ROW(C$1:C189), C$1:C189&lt;&gt;0)))&amp;""v"", C190&amp;""r"")"),"30r")</f>
        <v>30r</v>
      </c>
    </row>
    <row r="191">
      <c r="A191" s="15">
        <v>81.0</v>
      </c>
      <c r="B191" s="15" t="s">
        <v>8405</v>
      </c>
      <c r="C191" s="15">
        <v>30.0</v>
      </c>
      <c r="D191" s="15" t="s">
        <v>40</v>
      </c>
      <c r="E191" s="15" t="s">
        <v>9779</v>
      </c>
      <c r="F191" s="50" t="str">
        <f>IFERROR(__xludf.DUMMYFUNCTION("IF(C191=0, INDEX(C$1:C190, MAX(FILTER(ROW(C$1:C190), C$1:C190&lt;&gt;0)))&amp;""v"", C191&amp;""r"")"),"30r")</f>
        <v>30r</v>
      </c>
    </row>
    <row r="192">
      <c r="A192" s="15">
        <v>81.0</v>
      </c>
      <c r="B192" s="15" t="s">
        <v>8405</v>
      </c>
      <c r="C192" s="15">
        <v>30.0</v>
      </c>
      <c r="D192" s="15" t="s">
        <v>49</v>
      </c>
      <c r="E192" s="15" t="s">
        <v>9782</v>
      </c>
      <c r="F192" s="50" t="str">
        <f>IFERROR(__xludf.DUMMYFUNCTION("IF(C192=0, INDEX(C$1:C191, MAX(FILTER(ROW(C$1:C191), C$1:C191&lt;&gt;0)))&amp;""v"", C192&amp;""r"")"),"30r")</f>
        <v>30r</v>
      </c>
    </row>
    <row r="193">
      <c r="A193" s="15">
        <v>81.0</v>
      </c>
      <c r="B193" s="15" t="s">
        <v>8405</v>
      </c>
      <c r="C193" s="15">
        <v>30.0</v>
      </c>
      <c r="D193" s="15" t="s">
        <v>59</v>
      </c>
      <c r="E193" s="15" t="s">
        <v>9785</v>
      </c>
      <c r="F193" s="50" t="str">
        <f>IFERROR(__xludf.DUMMYFUNCTION("IF(C193=0, INDEX(C$1:C192, MAX(FILTER(ROW(C$1:C192), C$1:C192&lt;&gt;0)))&amp;""v"", C193&amp;""r"")"),"30r")</f>
        <v>30r</v>
      </c>
    </row>
    <row r="194">
      <c r="A194" s="15">
        <v>82.0</v>
      </c>
      <c r="B194" s="15" t="s">
        <v>8405</v>
      </c>
      <c r="C194" s="15">
        <v>0.0</v>
      </c>
      <c r="D194" s="15" t="s">
        <v>67</v>
      </c>
      <c r="E194" s="15" t="s">
        <v>9788</v>
      </c>
      <c r="F194" s="50" t="str">
        <f>IFERROR(__xludf.DUMMYFUNCTION("IF(C194=0, INDEX(C$1:C193, MAX(FILTER(ROW(C$1:C193), C$1:C193&lt;&gt;0)))&amp;""v"", C194&amp;""r"")"),"30v")</f>
        <v>30v</v>
      </c>
    </row>
    <row r="195">
      <c r="A195" s="15">
        <v>82.0</v>
      </c>
      <c r="B195" s="15" t="s">
        <v>8405</v>
      </c>
      <c r="C195" s="15">
        <v>0.0</v>
      </c>
      <c r="D195" s="15" t="s">
        <v>75</v>
      </c>
      <c r="E195" s="15" t="s">
        <v>9791</v>
      </c>
      <c r="F195" s="50" t="str">
        <f>IFERROR(__xludf.DUMMYFUNCTION("IF(C195=0, INDEX(C$1:C194, MAX(FILTER(ROW(C$1:C194), C$1:C194&lt;&gt;0)))&amp;""v"", C195&amp;""r"")"),"30v")</f>
        <v>30v</v>
      </c>
    </row>
    <row r="196">
      <c r="A196" s="15">
        <v>82.0</v>
      </c>
      <c r="B196" s="15" t="s">
        <v>8405</v>
      </c>
      <c r="C196" s="15">
        <v>0.0</v>
      </c>
      <c r="D196" s="15" t="s">
        <v>83</v>
      </c>
      <c r="E196" s="15" t="s">
        <v>9794</v>
      </c>
      <c r="F196" s="50" t="str">
        <f>IFERROR(__xludf.DUMMYFUNCTION("IF(C196=0, INDEX(C$1:C195, MAX(FILTER(ROW(C$1:C195), C$1:C195&lt;&gt;0)))&amp;""v"", C196&amp;""r"")"),"30v")</f>
        <v>30v</v>
      </c>
    </row>
    <row r="197">
      <c r="A197" s="15">
        <v>82.0</v>
      </c>
      <c r="B197" s="15" t="s">
        <v>8405</v>
      </c>
      <c r="C197" s="15">
        <v>0.0</v>
      </c>
      <c r="D197" s="15" t="s">
        <v>91</v>
      </c>
      <c r="E197" s="15" t="s">
        <v>9797</v>
      </c>
      <c r="F197" s="50" t="str">
        <f>IFERROR(__xludf.DUMMYFUNCTION("IF(C197=0, INDEX(C$1:C196, MAX(FILTER(ROW(C$1:C196), C$1:C196&lt;&gt;0)))&amp;""v"", C197&amp;""r"")"),"30v")</f>
        <v>30v</v>
      </c>
    </row>
    <row r="198">
      <c r="A198" s="15">
        <v>82.0</v>
      </c>
      <c r="B198" s="15" t="s">
        <v>8405</v>
      </c>
      <c r="C198" s="15">
        <v>0.0</v>
      </c>
      <c r="D198" s="15" t="s">
        <v>99</v>
      </c>
      <c r="E198" s="15" t="s">
        <v>9800</v>
      </c>
      <c r="F198" s="50" t="str">
        <f>IFERROR(__xludf.DUMMYFUNCTION("IF(C198=0, INDEX(C$1:C197, MAX(FILTER(ROW(C$1:C197), C$1:C197&lt;&gt;0)))&amp;""v"", C198&amp;""r"")"),"30v")</f>
        <v>30v</v>
      </c>
    </row>
    <row r="199">
      <c r="A199" s="15">
        <v>82.0</v>
      </c>
      <c r="B199" s="15" t="s">
        <v>8405</v>
      </c>
      <c r="C199" s="15">
        <v>0.0</v>
      </c>
      <c r="D199" s="15" t="s">
        <v>107</v>
      </c>
      <c r="E199" s="15" t="s">
        <v>9803</v>
      </c>
      <c r="F199" s="50" t="str">
        <f>IFERROR(__xludf.DUMMYFUNCTION("IF(C199=0, INDEX(C$1:C198, MAX(FILTER(ROW(C$1:C198), C$1:C198&lt;&gt;0)))&amp;""v"", C199&amp;""r"")"),"30v")</f>
        <v>30v</v>
      </c>
    </row>
    <row r="200">
      <c r="A200" s="15">
        <v>83.0</v>
      </c>
      <c r="B200" s="15" t="s">
        <v>8405</v>
      </c>
      <c r="C200" s="15">
        <v>31.0</v>
      </c>
      <c r="D200" s="15" t="s">
        <v>115</v>
      </c>
      <c r="E200" s="15" t="s">
        <v>9806</v>
      </c>
      <c r="F200" s="50" t="str">
        <f>IFERROR(__xludf.DUMMYFUNCTION("IF(C200=0, INDEX(C$1:C199, MAX(FILTER(ROW(C$1:C199), C$1:C199&lt;&gt;0)))&amp;""v"", C200&amp;""r"")"),"31r")</f>
        <v>31r</v>
      </c>
    </row>
    <row r="201">
      <c r="A201" s="15">
        <v>83.0</v>
      </c>
      <c r="B201" s="15" t="s">
        <v>8405</v>
      </c>
      <c r="C201" s="15">
        <v>31.0</v>
      </c>
      <c r="D201" s="15" t="s">
        <v>123</v>
      </c>
      <c r="E201" s="15" t="s">
        <v>9809</v>
      </c>
      <c r="F201" s="50" t="str">
        <f>IFERROR(__xludf.DUMMYFUNCTION("IF(C201=0, INDEX(C$1:C200, MAX(FILTER(ROW(C$1:C200), C$1:C200&lt;&gt;0)))&amp;""v"", C201&amp;""r"")"),"31r")</f>
        <v>31r</v>
      </c>
    </row>
    <row r="202">
      <c r="A202" s="15">
        <v>83.0</v>
      </c>
      <c r="B202" s="15" t="s">
        <v>8405</v>
      </c>
      <c r="C202" s="15">
        <v>31.0</v>
      </c>
      <c r="D202" s="15" t="s">
        <v>132</v>
      </c>
      <c r="E202" s="15" t="s">
        <v>9812</v>
      </c>
      <c r="F202" s="50" t="str">
        <f>IFERROR(__xludf.DUMMYFUNCTION("IF(C202=0, INDEX(C$1:C201, MAX(FILTER(ROW(C$1:C201), C$1:C201&lt;&gt;0)))&amp;""v"", C202&amp;""r"")"),"31r")</f>
        <v>31r</v>
      </c>
    </row>
    <row r="203">
      <c r="A203" s="15">
        <v>83.0</v>
      </c>
      <c r="B203" s="15" t="s">
        <v>8405</v>
      </c>
      <c r="C203" s="15">
        <v>31.0</v>
      </c>
      <c r="D203" s="15" t="s">
        <v>141</v>
      </c>
      <c r="E203" s="15" t="s">
        <v>8420</v>
      </c>
      <c r="F203" s="50" t="str">
        <f>IFERROR(__xludf.DUMMYFUNCTION("IF(C203=0, INDEX(C$1:C202, MAX(FILTER(ROW(C$1:C202), C$1:C202&lt;&gt;0)))&amp;""v"", C203&amp;""r"")"),"31r")</f>
        <v>31r</v>
      </c>
    </row>
    <row r="204">
      <c r="A204" s="15">
        <v>83.0</v>
      </c>
      <c r="B204" s="15" t="s">
        <v>8405</v>
      </c>
      <c r="C204" s="15">
        <v>31.0</v>
      </c>
      <c r="D204" s="15" t="s">
        <v>149</v>
      </c>
      <c r="E204" s="15" t="s">
        <v>9817</v>
      </c>
      <c r="F204" s="50" t="str">
        <f>IFERROR(__xludf.DUMMYFUNCTION("IF(C204=0, INDEX(C$1:C203, MAX(FILTER(ROW(C$1:C203), C$1:C203&lt;&gt;0)))&amp;""v"", C204&amp;""r"")"),"31r")</f>
        <v>31r</v>
      </c>
    </row>
    <row r="205">
      <c r="A205" s="15">
        <v>83.0</v>
      </c>
      <c r="B205" s="15" t="s">
        <v>8405</v>
      </c>
      <c r="C205" s="15">
        <v>31.0</v>
      </c>
      <c r="D205" s="15" t="s">
        <v>157</v>
      </c>
      <c r="E205" s="15" t="s">
        <v>9820</v>
      </c>
      <c r="F205" s="50" t="str">
        <f>IFERROR(__xludf.DUMMYFUNCTION("IF(C205=0, INDEX(C$1:C204, MAX(FILTER(ROW(C$1:C204), C$1:C204&lt;&gt;0)))&amp;""v"", C205&amp;""r"")"),"31r")</f>
        <v>31r</v>
      </c>
    </row>
    <row r="206">
      <c r="A206" s="15">
        <v>84.0</v>
      </c>
      <c r="B206" s="15" t="s">
        <v>8405</v>
      </c>
      <c r="C206" s="15">
        <v>0.0</v>
      </c>
      <c r="D206" s="15" t="s">
        <v>165</v>
      </c>
      <c r="E206" s="15" t="s">
        <v>9823</v>
      </c>
      <c r="F206" s="50" t="str">
        <f>IFERROR(__xludf.DUMMYFUNCTION("IF(C206=0, INDEX(C$1:C205, MAX(FILTER(ROW(C$1:C205), C$1:C205&lt;&gt;0)))&amp;""v"", C206&amp;""r"")"),"31v")</f>
        <v>31v</v>
      </c>
    </row>
    <row r="207">
      <c r="A207" s="15">
        <v>84.0</v>
      </c>
      <c r="B207" s="15" t="s">
        <v>8405</v>
      </c>
      <c r="C207" s="15">
        <v>0.0</v>
      </c>
      <c r="D207" s="15" t="s">
        <v>173</v>
      </c>
      <c r="E207" s="15" t="s">
        <v>9826</v>
      </c>
      <c r="F207" s="50" t="str">
        <f>IFERROR(__xludf.DUMMYFUNCTION("IF(C207=0, INDEX(C$1:C206, MAX(FILTER(ROW(C$1:C206), C$1:C206&lt;&gt;0)))&amp;""v"", C207&amp;""r"")"),"31v")</f>
        <v>31v</v>
      </c>
    </row>
    <row r="208">
      <c r="A208" s="15">
        <v>84.0</v>
      </c>
      <c r="B208" s="15" t="s">
        <v>8405</v>
      </c>
      <c r="C208" s="15">
        <v>0.0</v>
      </c>
      <c r="D208" s="15" t="s">
        <v>181</v>
      </c>
      <c r="E208" s="15" t="s">
        <v>9829</v>
      </c>
      <c r="F208" s="50" t="str">
        <f>IFERROR(__xludf.DUMMYFUNCTION("IF(C208=0, INDEX(C$1:C207, MAX(FILTER(ROW(C$1:C207), C$1:C207&lt;&gt;0)))&amp;""v"", C208&amp;""r"")"),"31v")</f>
        <v>31v</v>
      </c>
    </row>
    <row r="209">
      <c r="A209" s="15">
        <v>84.0</v>
      </c>
      <c r="B209" s="15" t="s">
        <v>8405</v>
      </c>
      <c r="C209" s="15">
        <v>0.0</v>
      </c>
      <c r="D209" s="15" t="s">
        <v>189</v>
      </c>
      <c r="E209" s="15" t="s">
        <v>9832</v>
      </c>
      <c r="F209" s="50" t="str">
        <f>IFERROR(__xludf.DUMMYFUNCTION("IF(C209=0, INDEX(C$1:C208, MAX(FILTER(ROW(C$1:C208), C$1:C208&lt;&gt;0)))&amp;""v"", C209&amp;""r"")"),"31v")</f>
        <v>31v</v>
      </c>
    </row>
    <row r="210">
      <c r="A210" s="15">
        <v>84.0</v>
      </c>
      <c r="B210" s="15" t="s">
        <v>8405</v>
      </c>
      <c r="C210" s="15">
        <v>0.0</v>
      </c>
      <c r="D210" s="15" t="s">
        <v>197</v>
      </c>
      <c r="E210" s="15" t="s">
        <v>9835</v>
      </c>
      <c r="F210" s="50" t="str">
        <f>IFERROR(__xludf.DUMMYFUNCTION("IF(C210=0, INDEX(C$1:C209, MAX(FILTER(ROW(C$1:C209), C$1:C209&lt;&gt;0)))&amp;""v"", C210&amp;""r"")"),"31v")</f>
        <v>31v</v>
      </c>
    </row>
    <row r="211">
      <c r="A211" s="15">
        <v>84.0</v>
      </c>
      <c r="B211" s="15" t="s">
        <v>8405</v>
      </c>
      <c r="C211" s="15">
        <v>0.0</v>
      </c>
      <c r="D211" s="15" t="s">
        <v>205</v>
      </c>
      <c r="E211" s="15" t="s">
        <v>9838</v>
      </c>
      <c r="F211" s="50" t="str">
        <f>IFERROR(__xludf.DUMMYFUNCTION("IF(C211=0, INDEX(C$1:C210, MAX(FILTER(ROW(C$1:C210), C$1:C210&lt;&gt;0)))&amp;""v"", C211&amp;""r"")"),"31v")</f>
        <v>31v</v>
      </c>
    </row>
    <row r="212">
      <c r="A212" s="15">
        <v>85.0</v>
      </c>
      <c r="B212" s="15" t="s">
        <v>8405</v>
      </c>
      <c r="C212" s="15">
        <v>32.0</v>
      </c>
      <c r="D212" s="15" t="s">
        <v>214</v>
      </c>
      <c r="E212" s="15" t="s">
        <v>9841</v>
      </c>
      <c r="F212" s="50" t="str">
        <f>IFERROR(__xludf.DUMMYFUNCTION("IF(C212=0, INDEX(C$1:C211, MAX(FILTER(ROW(C$1:C211), C$1:C211&lt;&gt;0)))&amp;""v"", C212&amp;""r"")"),"32r")</f>
        <v>32r</v>
      </c>
    </row>
    <row r="213">
      <c r="A213" s="15">
        <v>85.0</v>
      </c>
      <c r="B213" s="15" t="s">
        <v>8405</v>
      </c>
      <c r="C213" s="15">
        <v>32.0</v>
      </c>
      <c r="D213" s="15" t="s">
        <v>222</v>
      </c>
      <c r="E213" s="15" t="s">
        <v>9844</v>
      </c>
      <c r="F213" s="50" t="str">
        <f>IFERROR(__xludf.DUMMYFUNCTION("IF(C213=0, INDEX(C$1:C212, MAX(FILTER(ROW(C$1:C212), C$1:C212&lt;&gt;0)))&amp;""v"", C213&amp;""r"")"),"32r")</f>
        <v>32r</v>
      </c>
    </row>
    <row r="214">
      <c r="A214" s="15">
        <v>85.0</v>
      </c>
      <c r="B214" s="15" t="s">
        <v>8405</v>
      </c>
      <c r="C214" s="15">
        <v>32.0</v>
      </c>
      <c r="D214" s="15" t="s">
        <v>230</v>
      </c>
      <c r="E214" s="15" t="s">
        <v>9847</v>
      </c>
      <c r="F214" s="50" t="str">
        <f>IFERROR(__xludf.DUMMYFUNCTION("IF(C214=0, INDEX(C$1:C213, MAX(FILTER(ROW(C$1:C213), C$1:C213&lt;&gt;0)))&amp;""v"", C214&amp;""r"")"),"32r")</f>
        <v>32r</v>
      </c>
    </row>
    <row r="215">
      <c r="A215" s="15">
        <v>85.0</v>
      </c>
      <c r="B215" s="15" t="s">
        <v>8405</v>
      </c>
      <c r="C215" s="15">
        <v>32.0</v>
      </c>
      <c r="D215" s="15" t="s">
        <v>238</v>
      </c>
      <c r="E215" s="15" t="s">
        <v>9850</v>
      </c>
      <c r="F215" s="50" t="str">
        <f>IFERROR(__xludf.DUMMYFUNCTION("IF(C215=0, INDEX(C$1:C214, MAX(FILTER(ROW(C$1:C214), C$1:C214&lt;&gt;0)))&amp;""v"", C215&amp;""r"")"),"32r")</f>
        <v>32r</v>
      </c>
    </row>
    <row r="216">
      <c r="A216" s="15">
        <v>86.0</v>
      </c>
      <c r="B216" s="15" t="s">
        <v>8405</v>
      </c>
      <c r="C216" s="15">
        <v>0.0</v>
      </c>
      <c r="D216" s="15" t="s">
        <v>248</v>
      </c>
      <c r="E216" s="15" t="s">
        <v>9853</v>
      </c>
      <c r="F216" s="50" t="str">
        <f>IFERROR(__xludf.DUMMYFUNCTION("IF(C216=0, INDEX(C$1:C215, MAX(FILTER(ROW(C$1:C215), C$1:C215&lt;&gt;0)))&amp;""v"", C216&amp;""r"")"),"32v")</f>
        <v>32v</v>
      </c>
    </row>
    <row r="217">
      <c r="A217" s="15">
        <v>86.0</v>
      </c>
      <c r="B217" s="15" t="s">
        <v>8405</v>
      </c>
      <c r="C217" s="15">
        <v>0.0</v>
      </c>
      <c r="D217" s="15" t="s">
        <v>282</v>
      </c>
      <c r="E217" s="15" t="s">
        <v>9856</v>
      </c>
      <c r="F217" s="50" t="str">
        <f>IFERROR(__xludf.DUMMYFUNCTION("IF(C217=0, INDEX(C$1:C216, MAX(FILTER(ROW(C$1:C216), C$1:C216&lt;&gt;0)))&amp;""v"", C217&amp;""r"")"),"32v")</f>
        <v>32v</v>
      </c>
    </row>
    <row r="218">
      <c r="A218" s="15">
        <v>86.0</v>
      </c>
      <c r="B218" s="15" t="s">
        <v>8405</v>
      </c>
      <c r="C218" s="15">
        <v>0.0</v>
      </c>
      <c r="D218" s="15" t="s">
        <v>290</v>
      </c>
      <c r="E218" s="15" t="s">
        <v>9859</v>
      </c>
      <c r="F218" s="50" t="str">
        <f>IFERROR(__xludf.DUMMYFUNCTION("IF(C218=0, INDEX(C$1:C217, MAX(FILTER(ROW(C$1:C217), C$1:C217&lt;&gt;0)))&amp;""v"", C218&amp;""r"")"),"32v")</f>
        <v>32v</v>
      </c>
    </row>
    <row r="219">
      <c r="A219" s="15">
        <v>86.0</v>
      </c>
      <c r="B219" s="15" t="s">
        <v>8405</v>
      </c>
      <c r="C219" s="15">
        <v>0.0</v>
      </c>
      <c r="D219" s="15" t="s">
        <v>299</v>
      </c>
      <c r="E219" s="15" t="s">
        <v>9862</v>
      </c>
      <c r="F219" s="50" t="str">
        <f>IFERROR(__xludf.DUMMYFUNCTION("IF(C219=0, INDEX(C$1:C218, MAX(FILTER(ROW(C$1:C218), C$1:C218&lt;&gt;0)))&amp;""v"", C219&amp;""r"")"),"32v")</f>
        <v>32v</v>
      </c>
    </row>
    <row r="220">
      <c r="A220" s="15">
        <v>86.0</v>
      </c>
      <c r="B220" s="15" t="s">
        <v>8405</v>
      </c>
      <c r="C220" s="15">
        <v>0.0</v>
      </c>
      <c r="D220" s="15" t="s">
        <v>307</v>
      </c>
      <c r="E220" s="15" t="s">
        <v>9865</v>
      </c>
      <c r="F220" s="50" t="str">
        <f>IFERROR(__xludf.DUMMYFUNCTION("IF(C220=0, INDEX(C$1:C219, MAX(FILTER(ROW(C$1:C219), C$1:C219&lt;&gt;0)))&amp;""v"", C220&amp;""r"")"),"32v")</f>
        <v>32v</v>
      </c>
    </row>
    <row r="221">
      <c r="A221" s="15">
        <v>86.0</v>
      </c>
      <c r="B221" s="15" t="s">
        <v>8405</v>
      </c>
      <c r="C221" s="15">
        <v>0.0</v>
      </c>
      <c r="D221" s="15" t="s">
        <v>317</v>
      </c>
      <c r="E221" s="15" t="s">
        <v>9868</v>
      </c>
      <c r="F221" s="50" t="str">
        <f>IFERROR(__xludf.DUMMYFUNCTION("IF(C221=0, INDEX(C$1:C220, MAX(FILTER(ROW(C$1:C220), C$1:C220&lt;&gt;0)))&amp;""v"", C221&amp;""r"")"),"32v")</f>
        <v>32v</v>
      </c>
    </row>
    <row r="222">
      <c r="A222" s="15">
        <v>86.0</v>
      </c>
      <c r="B222" s="15" t="s">
        <v>8405</v>
      </c>
      <c r="C222" s="15">
        <v>0.0</v>
      </c>
      <c r="D222" s="15" t="s">
        <v>340</v>
      </c>
      <c r="E222" s="15" t="s">
        <v>9871</v>
      </c>
      <c r="F222" s="50" t="str">
        <f>IFERROR(__xludf.DUMMYFUNCTION("IF(C222=0, INDEX(C$1:C221, MAX(FILTER(ROW(C$1:C221), C$1:C221&lt;&gt;0)))&amp;""v"", C222&amp;""r"")"),"32v")</f>
        <v>32v</v>
      </c>
    </row>
    <row r="223">
      <c r="A223" s="15">
        <v>87.0</v>
      </c>
      <c r="B223" s="15" t="s">
        <v>8405</v>
      </c>
      <c r="C223" s="15">
        <v>33.0</v>
      </c>
      <c r="D223" s="15" t="s">
        <v>348</v>
      </c>
      <c r="E223" s="15" t="s">
        <v>9874</v>
      </c>
      <c r="F223" s="50" t="str">
        <f>IFERROR(__xludf.DUMMYFUNCTION("IF(C223=0, INDEX(C$1:C222, MAX(FILTER(ROW(C$1:C222), C$1:C222&lt;&gt;0)))&amp;""v"", C223&amp;""r"")"),"33r")</f>
        <v>33r</v>
      </c>
    </row>
    <row r="224">
      <c r="A224" s="15">
        <v>87.0</v>
      </c>
      <c r="B224" s="15" t="s">
        <v>8405</v>
      </c>
      <c r="C224" s="15">
        <v>33.0</v>
      </c>
      <c r="D224" s="15" t="s">
        <v>356</v>
      </c>
      <c r="E224" s="15" t="s">
        <v>9877</v>
      </c>
      <c r="F224" s="50" t="str">
        <f>IFERROR(__xludf.DUMMYFUNCTION("IF(C224=0, INDEX(C$1:C223, MAX(FILTER(ROW(C$1:C223), C$1:C223&lt;&gt;0)))&amp;""v"", C224&amp;""r"")"),"33r")</f>
        <v>33r</v>
      </c>
    </row>
    <row r="225">
      <c r="A225" s="15">
        <v>87.0</v>
      </c>
      <c r="B225" s="15" t="s">
        <v>8405</v>
      </c>
      <c r="C225" s="15">
        <v>33.0</v>
      </c>
      <c r="D225" s="15" t="s">
        <v>363</v>
      </c>
      <c r="E225" s="15" t="s">
        <v>9880</v>
      </c>
      <c r="F225" s="50" t="str">
        <f>IFERROR(__xludf.DUMMYFUNCTION("IF(C225=0, INDEX(C$1:C224, MAX(FILTER(ROW(C$1:C224), C$1:C224&lt;&gt;0)))&amp;""v"", C225&amp;""r"")"),"33r")</f>
        <v>33r</v>
      </c>
    </row>
    <row r="226">
      <c r="A226" s="15">
        <v>87.0</v>
      </c>
      <c r="B226" s="15" t="s">
        <v>8405</v>
      </c>
      <c r="C226" s="15">
        <v>33.0</v>
      </c>
      <c r="D226" s="15" t="s">
        <v>371</v>
      </c>
      <c r="E226" s="15" t="s">
        <v>9883</v>
      </c>
      <c r="F226" s="50" t="str">
        <f>IFERROR(__xludf.DUMMYFUNCTION("IF(C226=0, INDEX(C$1:C225, MAX(FILTER(ROW(C$1:C225), C$1:C225&lt;&gt;0)))&amp;""v"", C226&amp;""r"")"),"33r")</f>
        <v>33r</v>
      </c>
    </row>
    <row r="227">
      <c r="A227" s="15">
        <v>87.0</v>
      </c>
      <c r="B227" s="15" t="s">
        <v>8405</v>
      </c>
      <c r="C227" s="15">
        <v>33.0</v>
      </c>
      <c r="D227" s="15" t="s">
        <v>379</v>
      </c>
      <c r="E227" s="15" t="s">
        <v>9886</v>
      </c>
      <c r="F227" s="50" t="str">
        <f>IFERROR(__xludf.DUMMYFUNCTION("IF(C227=0, INDEX(C$1:C226, MAX(FILTER(ROW(C$1:C226), C$1:C226&lt;&gt;0)))&amp;""v"", C227&amp;""r"")"),"33r")</f>
        <v>33r</v>
      </c>
    </row>
    <row r="228">
      <c r="A228" s="15">
        <v>87.0</v>
      </c>
      <c r="B228" s="15" t="s">
        <v>8405</v>
      </c>
      <c r="C228" s="15">
        <v>33.0</v>
      </c>
      <c r="D228" s="15" t="s">
        <v>387</v>
      </c>
      <c r="E228" s="15" t="s">
        <v>9889</v>
      </c>
      <c r="F228" s="50" t="str">
        <f>IFERROR(__xludf.DUMMYFUNCTION("IF(C228=0, INDEX(C$1:C227, MAX(FILTER(ROW(C$1:C227), C$1:C227&lt;&gt;0)))&amp;""v"", C228&amp;""r"")"),"33r")</f>
        <v>33r</v>
      </c>
    </row>
    <row r="229">
      <c r="A229" s="15">
        <v>87.0</v>
      </c>
      <c r="B229" s="15" t="s">
        <v>8405</v>
      </c>
      <c r="C229" s="15">
        <v>33.0</v>
      </c>
      <c r="D229" s="15" t="s">
        <v>396</v>
      </c>
      <c r="E229" s="15" t="s">
        <v>9892</v>
      </c>
      <c r="F229" s="50" t="str">
        <f>IFERROR(__xludf.DUMMYFUNCTION("IF(C229=0, INDEX(C$1:C228, MAX(FILTER(ROW(C$1:C228), C$1:C228&lt;&gt;0)))&amp;""v"", C229&amp;""r"")"),"33r")</f>
        <v>33r</v>
      </c>
    </row>
    <row r="230">
      <c r="A230" s="15">
        <v>87.0</v>
      </c>
      <c r="B230" s="15" t="s">
        <v>8405</v>
      </c>
      <c r="C230" s="15">
        <v>33.0</v>
      </c>
      <c r="D230" s="15" t="s">
        <v>404</v>
      </c>
      <c r="E230" s="15" t="s">
        <v>9895</v>
      </c>
      <c r="F230" s="50" t="str">
        <f>IFERROR(__xludf.DUMMYFUNCTION("IF(C230=0, INDEX(C$1:C229, MAX(FILTER(ROW(C$1:C229), C$1:C229&lt;&gt;0)))&amp;""v"", C230&amp;""r"")"),"33r")</f>
        <v>33r</v>
      </c>
    </row>
    <row r="231">
      <c r="A231" s="15">
        <v>88.0</v>
      </c>
      <c r="B231" s="15" t="s">
        <v>8405</v>
      </c>
      <c r="C231" s="15">
        <v>0.0</v>
      </c>
      <c r="D231" s="15" t="s">
        <v>420</v>
      </c>
      <c r="E231" s="15" t="s">
        <v>9900</v>
      </c>
      <c r="F231" s="50" t="str">
        <f>IFERROR(__xludf.DUMMYFUNCTION("IF(C231=0, INDEX(C$1:C230, MAX(FILTER(ROW(C$1:C230), C$1:C230&lt;&gt;0)))&amp;""v"", C231&amp;""r"")"),"33v")</f>
        <v>33v</v>
      </c>
    </row>
    <row r="232">
      <c r="A232" s="15">
        <v>88.0</v>
      </c>
      <c r="B232" s="15" t="s">
        <v>8405</v>
      </c>
      <c r="C232" s="15">
        <v>0.0</v>
      </c>
      <c r="D232" s="15" t="s">
        <v>428</v>
      </c>
      <c r="E232" s="15" t="s">
        <v>9903</v>
      </c>
      <c r="F232" s="50" t="str">
        <f>IFERROR(__xludf.DUMMYFUNCTION("IF(C232=0, INDEX(C$1:C231, MAX(FILTER(ROW(C$1:C231), C$1:C231&lt;&gt;0)))&amp;""v"", C232&amp;""r"")"),"33v")</f>
        <v>33v</v>
      </c>
    </row>
    <row r="233">
      <c r="A233" s="15">
        <v>88.0</v>
      </c>
      <c r="B233" s="15" t="s">
        <v>8405</v>
      </c>
      <c r="C233" s="15">
        <v>0.0</v>
      </c>
      <c r="D233" s="15" t="s">
        <v>436</v>
      </c>
      <c r="E233" s="15" t="s">
        <v>9906</v>
      </c>
      <c r="F233" s="50" t="str">
        <f>IFERROR(__xludf.DUMMYFUNCTION("IF(C233=0, INDEX(C$1:C232, MAX(FILTER(ROW(C$1:C232), C$1:C232&lt;&gt;0)))&amp;""v"", C233&amp;""r"")"),"33v")</f>
        <v>33v</v>
      </c>
    </row>
    <row r="234">
      <c r="A234" s="15">
        <v>88.0</v>
      </c>
      <c r="B234" s="15" t="s">
        <v>8405</v>
      </c>
      <c r="C234" s="15">
        <v>0.0</v>
      </c>
      <c r="D234" s="15" t="s">
        <v>444</v>
      </c>
      <c r="E234" s="15" t="s">
        <v>9909</v>
      </c>
      <c r="F234" s="50" t="str">
        <f>IFERROR(__xludf.DUMMYFUNCTION("IF(C234=0, INDEX(C$1:C233, MAX(FILTER(ROW(C$1:C233), C$1:C233&lt;&gt;0)))&amp;""v"", C234&amp;""r"")"),"33v")</f>
        <v>33v</v>
      </c>
    </row>
    <row r="235">
      <c r="A235" s="15">
        <v>88.0</v>
      </c>
      <c r="B235" s="15" t="s">
        <v>8405</v>
      </c>
      <c r="C235" s="15">
        <v>0.0</v>
      </c>
      <c r="D235" s="15" t="s">
        <v>452</v>
      </c>
      <c r="F235" s="50" t="str">
        <f>IFERROR(__xludf.DUMMYFUNCTION("IF(C235=0, INDEX(C$1:C234, MAX(FILTER(ROW(C$1:C234), C$1:C234&lt;&gt;0)))&amp;""v"", C235&amp;""r"")"),"33v")</f>
        <v>33v</v>
      </c>
    </row>
    <row r="236">
      <c r="A236" s="15">
        <v>88.0</v>
      </c>
      <c r="B236" s="15" t="s">
        <v>8405</v>
      </c>
      <c r="C236" s="15">
        <v>0.0</v>
      </c>
      <c r="D236" s="15" t="s">
        <v>460</v>
      </c>
      <c r="F236" s="50" t="str">
        <f>IFERROR(__xludf.DUMMYFUNCTION("IF(C236=0, INDEX(C$1:C235, MAX(FILTER(ROW(C$1:C235), C$1:C235&lt;&gt;0)))&amp;""v"", C236&amp;""r"")"),"33v")</f>
        <v>33v</v>
      </c>
    </row>
    <row r="237">
      <c r="A237" s="15">
        <v>88.0</v>
      </c>
      <c r="B237" s="15" t="s">
        <v>8405</v>
      </c>
      <c r="C237" s="15">
        <v>0.0</v>
      </c>
      <c r="D237" s="15" t="s">
        <v>468</v>
      </c>
      <c r="F237" s="50" t="str">
        <f>IFERROR(__xludf.DUMMYFUNCTION("IF(C237=0, INDEX(C$1:C236, MAX(FILTER(ROW(C$1:C236), C$1:C236&lt;&gt;0)))&amp;""v"", C237&amp;""r"")"),"33v")</f>
        <v>33v</v>
      </c>
    </row>
    <row r="238">
      <c r="A238" s="15">
        <v>88.0</v>
      </c>
      <c r="B238" s="15" t="s">
        <v>8405</v>
      </c>
      <c r="C238" s="15">
        <v>0.0</v>
      </c>
      <c r="D238" s="15" t="s">
        <v>477</v>
      </c>
      <c r="F238" s="50" t="str">
        <f>IFERROR(__xludf.DUMMYFUNCTION("IF(C238=0, INDEX(C$1:C237, MAX(FILTER(ROW(C$1:C237), C$1:C237&lt;&gt;0)))&amp;""v"", C238&amp;""r"")"),"33v")</f>
        <v>33v</v>
      </c>
    </row>
    <row r="239">
      <c r="A239" s="15">
        <v>88.0</v>
      </c>
      <c r="B239" s="15" t="s">
        <v>8405</v>
      </c>
      <c r="C239" s="15">
        <v>0.0</v>
      </c>
      <c r="D239" s="15" t="s">
        <v>485</v>
      </c>
      <c r="F239" s="50" t="str">
        <f>IFERROR(__xludf.DUMMYFUNCTION("IF(C239=0, INDEX(C$1:C238, MAX(FILTER(ROW(C$1:C238), C$1:C238&lt;&gt;0)))&amp;""v"", C239&amp;""r"")"),"33v")</f>
        <v>33v</v>
      </c>
    </row>
    <row r="240">
      <c r="A240" s="15">
        <v>88.0</v>
      </c>
      <c r="B240" s="15" t="s">
        <v>8405</v>
      </c>
      <c r="C240" s="15">
        <v>0.0</v>
      </c>
      <c r="D240" s="15" t="s">
        <v>493</v>
      </c>
      <c r="F240" s="50" t="str">
        <f>IFERROR(__xludf.DUMMYFUNCTION("IF(C240=0, INDEX(C$1:C239, MAX(FILTER(ROW(C$1:C239), C$1:C239&lt;&gt;0)))&amp;""v"", C240&amp;""r"")"),"33v")</f>
        <v>33v</v>
      </c>
    </row>
    <row r="241">
      <c r="A241" s="15">
        <v>89.0</v>
      </c>
      <c r="B241" s="15" t="s">
        <v>8405</v>
      </c>
      <c r="C241" s="15">
        <v>34.0</v>
      </c>
      <c r="D241" s="15" t="s">
        <v>501</v>
      </c>
      <c r="E241" s="15" t="s">
        <v>9930</v>
      </c>
      <c r="F241" s="50" t="str">
        <f>IFERROR(__xludf.DUMMYFUNCTION("IF(C241=0, INDEX(C$1:C240, MAX(FILTER(ROW(C$1:C240), C$1:C240&lt;&gt;0)))&amp;""v"", C241&amp;""r"")"),"34r")</f>
        <v>34r</v>
      </c>
    </row>
    <row r="242">
      <c r="A242" s="15">
        <v>89.0</v>
      </c>
      <c r="B242" s="15" t="s">
        <v>8405</v>
      </c>
      <c r="C242" s="15">
        <v>34.0</v>
      </c>
      <c r="D242" s="15" t="s">
        <v>509</v>
      </c>
      <c r="E242" s="15" t="s">
        <v>9933</v>
      </c>
      <c r="F242" s="50" t="str">
        <f>IFERROR(__xludf.DUMMYFUNCTION("IF(C242=0, INDEX(C$1:C241, MAX(FILTER(ROW(C$1:C241), C$1:C241&lt;&gt;0)))&amp;""v"", C242&amp;""r"")"),"34r")</f>
        <v>34r</v>
      </c>
    </row>
    <row r="243">
      <c r="A243" s="15">
        <v>89.0</v>
      </c>
      <c r="B243" s="15" t="s">
        <v>8405</v>
      </c>
      <c r="C243" s="15">
        <v>34.0</v>
      </c>
      <c r="D243" s="15" t="s">
        <v>524</v>
      </c>
      <c r="E243" s="15" t="s">
        <v>9936</v>
      </c>
      <c r="F243" s="50" t="str">
        <f>IFERROR(__xludf.DUMMYFUNCTION("IF(C243=0, INDEX(C$1:C242, MAX(FILTER(ROW(C$1:C242), C$1:C242&lt;&gt;0)))&amp;""v"", C243&amp;""r"")"),"34r")</f>
        <v>34r</v>
      </c>
    </row>
    <row r="244">
      <c r="A244" s="15">
        <v>89.0</v>
      </c>
      <c r="B244" s="15" t="s">
        <v>8405</v>
      </c>
      <c r="C244" s="15">
        <v>34.0</v>
      </c>
      <c r="D244" s="15" t="s">
        <v>531</v>
      </c>
      <c r="E244" s="15" t="s">
        <v>9939</v>
      </c>
      <c r="F244" s="50" t="str">
        <f>IFERROR(__xludf.DUMMYFUNCTION("IF(C244=0, INDEX(C$1:C243, MAX(FILTER(ROW(C$1:C243), C$1:C243&lt;&gt;0)))&amp;""v"", C244&amp;""r"")"),"34r")</f>
        <v>34r</v>
      </c>
    </row>
    <row r="245">
      <c r="A245" s="15">
        <v>89.0</v>
      </c>
      <c r="B245" s="15" t="s">
        <v>8405</v>
      </c>
      <c r="C245" s="15">
        <v>34.0</v>
      </c>
      <c r="D245" s="15" t="s">
        <v>539</v>
      </c>
      <c r="E245" s="15" t="s">
        <v>9942</v>
      </c>
      <c r="F245" s="50" t="str">
        <f>IFERROR(__xludf.DUMMYFUNCTION("IF(C245=0, INDEX(C$1:C244, MAX(FILTER(ROW(C$1:C244), C$1:C244&lt;&gt;0)))&amp;""v"", C245&amp;""r"")"),"34r")</f>
        <v>34r</v>
      </c>
    </row>
    <row r="246">
      <c r="A246" s="15">
        <v>90.0</v>
      </c>
      <c r="B246" s="15" t="s">
        <v>8405</v>
      </c>
      <c r="C246" s="15">
        <v>0.0</v>
      </c>
      <c r="D246" s="15" t="s">
        <v>547</v>
      </c>
      <c r="E246" s="15" t="s">
        <v>9945</v>
      </c>
      <c r="F246" s="50" t="str">
        <f>IFERROR(__xludf.DUMMYFUNCTION("IF(C246=0, INDEX(C$1:C245, MAX(FILTER(ROW(C$1:C245), C$1:C245&lt;&gt;0)))&amp;""v"", C246&amp;""r"")"),"34v")</f>
        <v>34v</v>
      </c>
    </row>
    <row r="247">
      <c r="A247" s="15">
        <v>90.0</v>
      </c>
      <c r="B247" s="15" t="s">
        <v>8405</v>
      </c>
      <c r="C247" s="15">
        <v>0.0</v>
      </c>
      <c r="D247" s="15" t="s">
        <v>556</v>
      </c>
      <c r="E247" s="15" t="s">
        <v>9948</v>
      </c>
      <c r="F247" s="50" t="str">
        <f>IFERROR(__xludf.DUMMYFUNCTION("IF(C247=0, INDEX(C$1:C246, MAX(FILTER(ROW(C$1:C246), C$1:C246&lt;&gt;0)))&amp;""v"", C247&amp;""r"")"),"34v")</f>
        <v>34v</v>
      </c>
    </row>
    <row r="248">
      <c r="A248" s="15">
        <v>90.0</v>
      </c>
      <c r="B248" s="15" t="s">
        <v>8405</v>
      </c>
      <c r="C248" s="15">
        <v>0.0</v>
      </c>
      <c r="D248" s="15" t="s">
        <v>564</v>
      </c>
      <c r="E248" s="15" t="s">
        <v>9951</v>
      </c>
      <c r="F248" s="50" t="str">
        <f>IFERROR(__xludf.DUMMYFUNCTION("IF(C248=0, INDEX(C$1:C247, MAX(FILTER(ROW(C$1:C247), C$1:C247&lt;&gt;0)))&amp;""v"", C248&amp;""r"")"),"34v")</f>
        <v>34v</v>
      </c>
    </row>
    <row r="249">
      <c r="A249" s="15">
        <v>90.0</v>
      </c>
      <c r="B249" s="15" t="s">
        <v>8405</v>
      </c>
      <c r="C249" s="15">
        <v>0.0</v>
      </c>
      <c r="D249" s="15" t="s">
        <v>573</v>
      </c>
      <c r="E249" s="15" t="s">
        <v>9954</v>
      </c>
      <c r="F249" s="50" t="str">
        <f>IFERROR(__xludf.DUMMYFUNCTION("IF(C249=0, INDEX(C$1:C248, MAX(FILTER(ROW(C$1:C248), C$1:C248&lt;&gt;0)))&amp;""v"", C249&amp;""r"")"),"34v")</f>
        <v>34v</v>
      </c>
    </row>
    <row r="250">
      <c r="A250" s="15">
        <v>90.0</v>
      </c>
      <c r="B250" s="15" t="s">
        <v>8405</v>
      </c>
      <c r="C250" s="15">
        <v>0.0</v>
      </c>
      <c r="D250" s="15" t="s">
        <v>581</v>
      </c>
      <c r="E250" s="15" t="s">
        <v>9957</v>
      </c>
      <c r="F250" s="50" t="str">
        <f>IFERROR(__xludf.DUMMYFUNCTION("IF(C250=0, INDEX(C$1:C249, MAX(FILTER(ROW(C$1:C249), C$1:C249&lt;&gt;0)))&amp;""v"", C250&amp;""r"")"),"34v")</f>
        <v>34v</v>
      </c>
    </row>
    <row r="251">
      <c r="A251" s="15">
        <v>90.0</v>
      </c>
      <c r="B251" s="15" t="s">
        <v>8405</v>
      </c>
      <c r="C251" s="15">
        <v>0.0</v>
      </c>
      <c r="D251" s="15" t="s">
        <v>591</v>
      </c>
      <c r="E251" s="15" t="s">
        <v>9960</v>
      </c>
      <c r="F251" s="50" t="str">
        <f>IFERROR(__xludf.DUMMYFUNCTION("IF(C251=0, INDEX(C$1:C250, MAX(FILTER(ROW(C$1:C250), C$1:C250&lt;&gt;0)))&amp;""v"", C251&amp;""r"")"),"34v")</f>
        <v>34v</v>
      </c>
    </row>
    <row r="252">
      <c r="A252" s="15">
        <v>90.0</v>
      </c>
      <c r="B252" s="15" t="s">
        <v>8405</v>
      </c>
      <c r="C252" s="15">
        <v>0.0</v>
      </c>
      <c r="D252" s="15" t="s">
        <v>599</v>
      </c>
      <c r="E252" s="15" t="s">
        <v>9963</v>
      </c>
      <c r="F252" s="50" t="str">
        <f>IFERROR(__xludf.DUMMYFUNCTION("IF(C252=0, INDEX(C$1:C251, MAX(FILTER(ROW(C$1:C251), C$1:C251&lt;&gt;0)))&amp;""v"", C252&amp;""r"")"),"34v")</f>
        <v>34v</v>
      </c>
    </row>
    <row r="253">
      <c r="A253" s="15">
        <v>91.0</v>
      </c>
      <c r="B253" s="15" t="s">
        <v>8405</v>
      </c>
      <c r="C253" s="15">
        <v>35.0</v>
      </c>
      <c r="D253" s="15" t="s">
        <v>607</v>
      </c>
      <c r="E253" s="15" t="s">
        <v>9966</v>
      </c>
      <c r="F253" s="50" t="str">
        <f>IFERROR(__xludf.DUMMYFUNCTION("IF(C253=0, INDEX(C$1:C252, MAX(FILTER(ROW(C$1:C252), C$1:C252&lt;&gt;0)))&amp;""v"", C253&amp;""r"")"),"35r")</f>
        <v>35r</v>
      </c>
    </row>
    <row r="254">
      <c r="A254" s="15">
        <v>91.0</v>
      </c>
      <c r="B254" s="15" t="s">
        <v>8405</v>
      </c>
      <c r="C254" s="15">
        <v>35.0</v>
      </c>
      <c r="D254" s="15" t="s">
        <v>615</v>
      </c>
      <c r="E254" s="15" t="s">
        <v>9969</v>
      </c>
      <c r="F254" s="50" t="str">
        <f>IFERROR(__xludf.DUMMYFUNCTION("IF(C254=0, INDEX(C$1:C253, MAX(FILTER(ROW(C$1:C253), C$1:C253&lt;&gt;0)))&amp;""v"", C254&amp;""r"")"),"35r")</f>
        <v>35r</v>
      </c>
    </row>
    <row r="255">
      <c r="A255" s="15">
        <v>91.0</v>
      </c>
      <c r="B255" s="15" t="s">
        <v>8405</v>
      </c>
      <c r="C255" s="15">
        <v>35.0</v>
      </c>
      <c r="D255" s="15" t="s">
        <v>623</v>
      </c>
      <c r="E255" s="15" t="s">
        <v>9972</v>
      </c>
      <c r="F255" s="50" t="str">
        <f>IFERROR(__xludf.DUMMYFUNCTION("IF(C255=0, INDEX(C$1:C254, MAX(FILTER(ROW(C$1:C254), C$1:C254&lt;&gt;0)))&amp;""v"", C255&amp;""r"")"),"35r")</f>
        <v>35r</v>
      </c>
    </row>
    <row r="256">
      <c r="A256" s="15">
        <v>91.0</v>
      </c>
      <c r="B256" s="15" t="s">
        <v>8405</v>
      </c>
      <c r="C256" s="15">
        <v>35.0</v>
      </c>
      <c r="D256" s="15" t="s">
        <v>631</v>
      </c>
      <c r="E256" s="15" t="s">
        <v>9975</v>
      </c>
      <c r="F256" s="50" t="str">
        <f>IFERROR(__xludf.DUMMYFUNCTION("IF(C256=0, INDEX(C$1:C255, MAX(FILTER(ROW(C$1:C255), C$1:C255&lt;&gt;0)))&amp;""v"", C256&amp;""r"")"),"35r")</f>
        <v>35r</v>
      </c>
    </row>
    <row r="257">
      <c r="A257" s="15">
        <v>91.0</v>
      </c>
      <c r="B257" s="15" t="s">
        <v>8405</v>
      </c>
      <c r="C257" s="15">
        <v>35.0</v>
      </c>
      <c r="D257" s="15" t="s">
        <v>635</v>
      </c>
      <c r="E257" s="15" t="s">
        <v>9978</v>
      </c>
      <c r="F257" s="50" t="str">
        <f>IFERROR(__xludf.DUMMYFUNCTION("IF(C257=0, INDEX(C$1:C256, MAX(FILTER(ROW(C$1:C256), C$1:C256&lt;&gt;0)))&amp;""v"", C257&amp;""r"")"),"35r")</f>
        <v>35r</v>
      </c>
    </row>
    <row r="258">
      <c r="A258" s="15">
        <v>91.0</v>
      </c>
      <c r="B258" s="15" t="s">
        <v>8405</v>
      </c>
      <c r="C258" s="15">
        <v>35.0</v>
      </c>
      <c r="D258" s="15" t="s">
        <v>654</v>
      </c>
      <c r="E258" s="15" t="s">
        <v>9981</v>
      </c>
      <c r="F258" s="50" t="str">
        <f>IFERROR(__xludf.DUMMYFUNCTION("IF(C258=0, INDEX(C$1:C257, MAX(FILTER(ROW(C$1:C257), C$1:C257&lt;&gt;0)))&amp;""v"", C258&amp;""r"")"),"35r")</f>
        <v>35r</v>
      </c>
    </row>
    <row r="259">
      <c r="A259" s="15">
        <v>92.0</v>
      </c>
      <c r="B259" s="15" t="s">
        <v>8405</v>
      </c>
      <c r="C259" s="15">
        <v>0.0</v>
      </c>
      <c r="D259" s="15" t="s">
        <v>664</v>
      </c>
      <c r="E259" s="15" t="s">
        <v>9984</v>
      </c>
      <c r="F259" s="50" t="str">
        <f>IFERROR(__xludf.DUMMYFUNCTION("IF(C259=0, INDEX(C$1:C258, MAX(FILTER(ROW(C$1:C258), C$1:C258&lt;&gt;0)))&amp;""v"", C259&amp;""r"")"),"35v")</f>
        <v>35v</v>
      </c>
    </row>
    <row r="260">
      <c r="A260" s="15">
        <v>92.0</v>
      </c>
      <c r="B260" s="15" t="s">
        <v>8405</v>
      </c>
      <c r="C260" s="15">
        <v>0.0</v>
      </c>
      <c r="D260" s="15" t="s">
        <v>672</v>
      </c>
      <c r="E260" s="15" t="s">
        <v>9987</v>
      </c>
      <c r="F260" s="50" t="str">
        <f>IFERROR(__xludf.DUMMYFUNCTION("IF(C260=0, INDEX(C$1:C259, MAX(FILTER(ROW(C$1:C259), C$1:C259&lt;&gt;0)))&amp;""v"", C260&amp;""r"")"),"35v")</f>
        <v>35v</v>
      </c>
    </row>
    <row r="261">
      <c r="A261" s="15">
        <v>92.0</v>
      </c>
      <c r="B261" s="15" t="s">
        <v>8405</v>
      </c>
      <c r="C261" s="15">
        <v>0.0</v>
      </c>
      <c r="D261" s="15" t="s">
        <v>682</v>
      </c>
      <c r="E261" s="15" t="s">
        <v>9990</v>
      </c>
      <c r="F261" s="50" t="str">
        <f>IFERROR(__xludf.DUMMYFUNCTION("IF(C261=0, INDEX(C$1:C260, MAX(FILTER(ROW(C$1:C260), C$1:C260&lt;&gt;0)))&amp;""v"", C261&amp;""r"")"),"35v")</f>
        <v>35v</v>
      </c>
    </row>
    <row r="262">
      <c r="A262" s="15">
        <v>92.0</v>
      </c>
      <c r="B262" s="15" t="s">
        <v>8405</v>
      </c>
      <c r="C262" s="15">
        <v>0.0</v>
      </c>
      <c r="D262" s="15" t="s">
        <v>690</v>
      </c>
      <c r="E262" s="15" t="s">
        <v>9993</v>
      </c>
      <c r="F262" s="50" t="str">
        <f>IFERROR(__xludf.DUMMYFUNCTION("IF(C262=0, INDEX(C$1:C261, MAX(FILTER(ROW(C$1:C261), C$1:C261&lt;&gt;0)))&amp;""v"", C262&amp;""r"")"),"35v")</f>
        <v>35v</v>
      </c>
    </row>
    <row r="263">
      <c r="A263" s="15">
        <v>92.0</v>
      </c>
      <c r="B263" s="15" t="s">
        <v>8405</v>
      </c>
      <c r="C263" s="15">
        <v>0.0</v>
      </c>
      <c r="D263" s="15" t="s">
        <v>698</v>
      </c>
      <c r="E263" s="15" t="s">
        <v>9996</v>
      </c>
      <c r="F263" s="50" t="str">
        <f>IFERROR(__xludf.DUMMYFUNCTION("IF(C263=0, INDEX(C$1:C262, MAX(FILTER(ROW(C$1:C262), C$1:C262&lt;&gt;0)))&amp;""v"", C263&amp;""r"")"),"35v")</f>
        <v>35v</v>
      </c>
    </row>
    <row r="264">
      <c r="A264" s="15">
        <v>93.0</v>
      </c>
      <c r="B264" s="15" t="s">
        <v>8405</v>
      </c>
      <c r="C264" s="15">
        <v>36.0</v>
      </c>
      <c r="D264" s="15" t="s">
        <v>706</v>
      </c>
      <c r="E264" s="15" t="s">
        <v>9999</v>
      </c>
      <c r="F264" s="50" t="str">
        <f>IFERROR(__xludf.DUMMYFUNCTION("IF(C264=0, INDEX(C$1:C263, MAX(FILTER(ROW(C$1:C263), C$1:C263&lt;&gt;0)))&amp;""v"", C264&amp;""r"")"),"36r")</f>
        <v>36r</v>
      </c>
    </row>
    <row r="265">
      <c r="A265" s="15">
        <v>93.0</v>
      </c>
      <c r="B265" s="15" t="s">
        <v>8405</v>
      </c>
      <c r="C265" s="15">
        <v>36.0</v>
      </c>
      <c r="D265" s="15" t="s">
        <v>714</v>
      </c>
      <c r="E265" s="15" t="s">
        <v>10002</v>
      </c>
      <c r="F265" s="50" t="str">
        <f>IFERROR(__xludf.DUMMYFUNCTION("IF(C265=0, INDEX(C$1:C264, MAX(FILTER(ROW(C$1:C264), C$1:C264&lt;&gt;0)))&amp;""v"", C265&amp;""r"")"),"36r")</f>
        <v>36r</v>
      </c>
    </row>
    <row r="266">
      <c r="A266" s="15">
        <v>93.0</v>
      </c>
      <c r="B266" s="15" t="s">
        <v>8405</v>
      </c>
      <c r="C266" s="15">
        <v>36.0</v>
      </c>
      <c r="D266" s="15" t="s">
        <v>722</v>
      </c>
      <c r="E266" s="15" t="s">
        <v>10005</v>
      </c>
      <c r="F266" s="50" t="str">
        <f>IFERROR(__xludf.DUMMYFUNCTION("IF(C266=0, INDEX(C$1:C265, MAX(FILTER(ROW(C$1:C265), C$1:C265&lt;&gt;0)))&amp;""v"", C266&amp;""r"")"),"36r")</f>
        <v>36r</v>
      </c>
    </row>
    <row r="267">
      <c r="A267" s="15">
        <v>94.0</v>
      </c>
      <c r="B267" s="15" t="s">
        <v>8405</v>
      </c>
      <c r="C267" s="15">
        <v>0.0</v>
      </c>
      <c r="D267" s="15" t="s">
        <v>731</v>
      </c>
      <c r="E267" s="15" t="s">
        <v>10008</v>
      </c>
      <c r="F267" s="50" t="str">
        <f>IFERROR(__xludf.DUMMYFUNCTION("IF(C267=0, INDEX(C$1:C266, MAX(FILTER(ROW(C$1:C266), C$1:C266&lt;&gt;0)))&amp;""v"", C267&amp;""r"")"),"36v")</f>
        <v>36v</v>
      </c>
    </row>
    <row r="268">
      <c r="A268" s="15">
        <v>94.0</v>
      </c>
      <c r="B268" s="15" t="s">
        <v>8405</v>
      </c>
      <c r="C268" s="15">
        <v>0.0</v>
      </c>
      <c r="D268" s="15" t="s">
        <v>739</v>
      </c>
      <c r="E268" s="15" t="s">
        <v>10011</v>
      </c>
      <c r="F268" s="50" t="str">
        <f>IFERROR(__xludf.DUMMYFUNCTION("IF(C268=0, INDEX(C$1:C267, MAX(FILTER(ROW(C$1:C267), C$1:C267&lt;&gt;0)))&amp;""v"", C268&amp;""r"")"),"36v")</f>
        <v>36v</v>
      </c>
    </row>
    <row r="269">
      <c r="A269" s="15">
        <v>94.0</v>
      </c>
      <c r="B269" s="15" t="s">
        <v>8405</v>
      </c>
      <c r="C269" s="15">
        <v>0.0</v>
      </c>
      <c r="D269" s="15" t="s">
        <v>747</v>
      </c>
      <c r="E269" s="15" t="s">
        <v>10014</v>
      </c>
      <c r="F269" s="50" t="str">
        <f>IFERROR(__xludf.DUMMYFUNCTION("IF(C269=0, INDEX(C$1:C268, MAX(FILTER(ROW(C$1:C268), C$1:C268&lt;&gt;0)))&amp;""v"", C269&amp;""r"")"),"36v")</f>
        <v>36v</v>
      </c>
    </row>
    <row r="270">
      <c r="A270" s="15">
        <v>94.0</v>
      </c>
      <c r="B270" s="15" t="s">
        <v>8405</v>
      </c>
      <c r="C270" s="15">
        <v>0.0</v>
      </c>
      <c r="D270" s="15" t="s">
        <v>672</v>
      </c>
      <c r="E270" s="15" t="s">
        <v>10017</v>
      </c>
      <c r="F270" s="50" t="str">
        <f>IFERROR(__xludf.DUMMYFUNCTION("IF(C270=0, INDEX(C$1:C269, MAX(FILTER(ROW(C$1:C269), C$1:C269&lt;&gt;0)))&amp;""v"", C270&amp;""r"")"),"36v")</f>
        <v>36v</v>
      </c>
    </row>
    <row r="271">
      <c r="A271" s="15">
        <v>95.0</v>
      </c>
      <c r="B271" s="15" t="s">
        <v>8405</v>
      </c>
      <c r="C271" s="15">
        <v>37.0</v>
      </c>
      <c r="D271" s="15" t="s">
        <v>763</v>
      </c>
      <c r="E271" s="15" t="s">
        <v>10020</v>
      </c>
      <c r="F271" s="50" t="str">
        <f>IFERROR(__xludf.DUMMYFUNCTION("IF(C271=0, INDEX(C$1:C270, MAX(FILTER(ROW(C$1:C270), C$1:C270&lt;&gt;0)))&amp;""v"", C271&amp;""r"")"),"37r")</f>
        <v>37r</v>
      </c>
    </row>
    <row r="272">
      <c r="A272" s="15">
        <v>96.0</v>
      </c>
      <c r="B272" s="15" t="s">
        <v>8405</v>
      </c>
      <c r="C272" s="15">
        <v>0.0</v>
      </c>
      <c r="D272" s="15" t="s">
        <v>771</v>
      </c>
      <c r="E272" s="15" t="s">
        <v>10023</v>
      </c>
      <c r="F272" s="50" t="str">
        <f>IFERROR(__xludf.DUMMYFUNCTION("IF(C272=0, INDEX(C$1:C271, MAX(FILTER(ROW(C$1:C271), C$1:C271&lt;&gt;0)))&amp;""v"", C272&amp;""r"")"),"37v")</f>
        <v>37v</v>
      </c>
    </row>
    <row r="273">
      <c r="A273" s="15">
        <v>96.0</v>
      </c>
      <c r="B273" s="15" t="s">
        <v>8405</v>
      </c>
      <c r="C273" s="15">
        <v>0.0</v>
      </c>
      <c r="D273" s="15" t="s">
        <v>779</v>
      </c>
      <c r="E273" s="15" t="s">
        <v>10026</v>
      </c>
      <c r="F273" s="50" t="str">
        <f>IFERROR(__xludf.DUMMYFUNCTION("IF(C273=0, INDEX(C$1:C272, MAX(FILTER(ROW(C$1:C272), C$1:C272&lt;&gt;0)))&amp;""v"", C273&amp;""r"")"),"37v")</f>
        <v>37v</v>
      </c>
    </row>
    <row r="274">
      <c r="A274" s="15">
        <v>99.0</v>
      </c>
      <c r="B274" s="15" t="s">
        <v>8405</v>
      </c>
      <c r="C274" s="15">
        <v>39.0</v>
      </c>
      <c r="D274" s="15" t="s">
        <v>714</v>
      </c>
      <c r="E274" s="15" t="s">
        <v>10045</v>
      </c>
      <c r="F274" s="50" t="str">
        <f>IFERROR(__xludf.DUMMYFUNCTION("IF(C274=0, INDEX(C$1:C273, MAX(FILTER(ROW(C$1:C273), C$1:C273&lt;&gt;0)))&amp;""v"", C274&amp;""r"")"),"39r")</f>
        <v>39r</v>
      </c>
    </row>
    <row r="275">
      <c r="A275" s="15">
        <v>100.0</v>
      </c>
      <c r="B275" s="15" t="s">
        <v>8405</v>
      </c>
      <c r="C275" s="15">
        <v>0.0</v>
      </c>
      <c r="D275" s="15" t="s">
        <v>795</v>
      </c>
      <c r="E275" s="15" t="s">
        <v>10048</v>
      </c>
      <c r="F275" s="50" t="str">
        <f>IFERROR(__xludf.DUMMYFUNCTION("IF(C275=0, INDEX(C$1:C274, MAX(FILTER(ROW(C$1:C274), C$1:C274&lt;&gt;0)))&amp;""v"", C275&amp;""r"")"),"39v")</f>
        <v>39v</v>
      </c>
    </row>
    <row r="276">
      <c r="A276" s="15">
        <v>101.0</v>
      </c>
      <c r="B276" s="15" t="s">
        <v>8405</v>
      </c>
      <c r="C276" s="15">
        <v>40.0</v>
      </c>
      <c r="D276" s="15" t="s">
        <v>803</v>
      </c>
      <c r="E276" s="15" t="s">
        <v>10051</v>
      </c>
      <c r="F276" s="50" t="str">
        <f>IFERROR(__xludf.DUMMYFUNCTION("IF(C276=0, INDEX(C$1:C275, MAX(FILTER(ROW(C$1:C275), C$1:C275&lt;&gt;0)))&amp;""v"", C276&amp;""r"")"),"40r")</f>
        <v>40r</v>
      </c>
    </row>
    <row r="277">
      <c r="A277" s="15">
        <v>101.0</v>
      </c>
      <c r="B277" s="15" t="s">
        <v>8405</v>
      </c>
      <c r="C277" s="15">
        <v>40.0</v>
      </c>
      <c r="D277" s="15" t="s">
        <v>807</v>
      </c>
      <c r="E277" s="15" t="s">
        <v>8511</v>
      </c>
      <c r="F277" s="50" t="str">
        <f>IFERROR(__xludf.DUMMYFUNCTION("IF(C277=0, INDEX(C$1:C276, MAX(FILTER(ROW(C$1:C276), C$1:C276&lt;&gt;0)))&amp;""v"", C277&amp;""r"")"),"40r")</f>
        <v>40r</v>
      </c>
    </row>
    <row r="278">
      <c r="A278" s="15">
        <v>102.0</v>
      </c>
      <c r="B278" s="15" t="s">
        <v>8405</v>
      </c>
      <c r="C278" s="15">
        <v>0.0</v>
      </c>
      <c r="D278" s="15" t="s">
        <v>816</v>
      </c>
      <c r="E278" s="15" t="s">
        <v>10056</v>
      </c>
      <c r="F278" s="50" t="str">
        <f>IFERROR(__xludf.DUMMYFUNCTION("IF(C278=0, INDEX(C$1:C277, MAX(FILTER(ROW(C$1:C277), C$1:C277&lt;&gt;0)))&amp;""v"", C278&amp;""r"")"),"40v")</f>
        <v>40v</v>
      </c>
    </row>
    <row r="279">
      <c r="A279" s="15">
        <v>103.0</v>
      </c>
      <c r="B279" s="15" t="s">
        <v>8405</v>
      </c>
      <c r="C279" s="15">
        <v>41.0</v>
      </c>
      <c r="D279" s="15" t="s">
        <v>1915</v>
      </c>
      <c r="E279" s="15" t="s">
        <v>10061</v>
      </c>
      <c r="F279" s="50" t="str">
        <f>IFERROR(__xludf.DUMMYFUNCTION("IF(C279=0, INDEX(C$1:C278, MAX(FILTER(ROW(C$1:C278), C$1:C278&lt;&gt;0)))&amp;""v"", C279&amp;""r"")"),"41r")</f>
        <v>41r</v>
      </c>
    </row>
    <row r="280">
      <c r="A280" s="15">
        <v>104.0</v>
      </c>
      <c r="B280" s="15" t="s">
        <v>8405</v>
      </c>
      <c r="C280" s="15">
        <v>0.0</v>
      </c>
      <c r="D280" s="15" t="s">
        <v>832</v>
      </c>
      <c r="E280" s="15" t="s">
        <v>10070</v>
      </c>
      <c r="F280" s="50" t="str">
        <f>IFERROR(__xludf.DUMMYFUNCTION("IF(C280=0, INDEX(C$1:C279, MAX(FILTER(ROW(C$1:C279), C$1:C279&lt;&gt;0)))&amp;""v"", C280&amp;""r"")"),"41v")</f>
        <v>41v</v>
      </c>
    </row>
    <row r="281">
      <c r="A281" s="15">
        <v>104.0</v>
      </c>
      <c r="B281" s="15" t="s">
        <v>8405</v>
      </c>
      <c r="C281" s="15">
        <v>0.0</v>
      </c>
      <c r="D281" s="15" t="s">
        <v>840</v>
      </c>
      <c r="E281" s="15" t="s">
        <v>10073</v>
      </c>
      <c r="F281" s="50" t="str">
        <f>IFERROR(__xludf.DUMMYFUNCTION("IF(C281=0, INDEX(C$1:C280, MAX(FILTER(ROW(C$1:C280), C$1:C280&lt;&gt;0)))&amp;""v"", C281&amp;""r"")"),"41v")</f>
        <v>41v</v>
      </c>
    </row>
    <row r="282">
      <c r="A282" s="15">
        <v>104.0</v>
      </c>
      <c r="B282" s="15" t="s">
        <v>8405</v>
      </c>
      <c r="C282" s="15">
        <v>0.0</v>
      </c>
      <c r="D282" s="15" t="s">
        <v>848</v>
      </c>
      <c r="E282" s="15" t="s">
        <v>10076</v>
      </c>
      <c r="F282" s="50" t="str">
        <f>IFERROR(__xludf.DUMMYFUNCTION("IF(C282=0, INDEX(C$1:C281, MAX(FILTER(ROW(C$1:C281), C$1:C281&lt;&gt;0)))&amp;""v"", C282&amp;""r"")"),"41v")</f>
        <v>41v</v>
      </c>
    </row>
    <row r="283">
      <c r="A283" s="15">
        <v>105.0</v>
      </c>
      <c r="B283" s="15" t="s">
        <v>8405</v>
      </c>
      <c r="C283" s="15">
        <v>42.0</v>
      </c>
      <c r="D283" s="15" t="s">
        <v>856</v>
      </c>
      <c r="E283" s="15" t="s">
        <v>10079</v>
      </c>
      <c r="F283" s="50" t="str">
        <f>IFERROR(__xludf.DUMMYFUNCTION("IF(C283=0, INDEX(C$1:C282, MAX(FILTER(ROW(C$1:C282), C$1:C282&lt;&gt;0)))&amp;""v"", C283&amp;""r"")"),"42r")</f>
        <v>42r</v>
      </c>
    </row>
    <row r="284">
      <c r="A284" s="15">
        <v>106.0</v>
      </c>
      <c r="B284" s="15" t="s">
        <v>8405</v>
      </c>
      <c r="C284" s="15">
        <v>0.0</v>
      </c>
      <c r="D284" s="15" t="s">
        <v>864</v>
      </c>
      <c r="E284" s="15" t="s">
        <v>10082</v>
      </c>
      <c r="F284" s="50" t="str">
        <f>IFERROR(__xludf.DUMMYFUNCTION("IF(C284=0, INDEX(C$1:C283, MAX(FILTER(ROW(C$1:C283), C$1:C283&lt;&gt;0)))&amp;""v"", C284&amp;""r"")"),"42v")</f>
        <v>42v</v>
      </c>
    </row>
    <row r="285">
      <c r="A285" s="15">
        <v>106.0</v>
      </c>
      <c r="B285" s="15" t="s">
        <v>8405</v>
      </c>
      <c r="C285" s="15">
        <v>0.0</v>
      </c>
      <c r="D285" s="15" t="s">
        <v>880</v>
      </c>
      <c r="E285" s="15" t="s">
        <v>10085</v>
      </c>
      <c r="F285" s="50" t="str">
        <f>IFERROR(__xludf.DUMMYFUNCTION("IF(C285=0, INDEX(C$1:C284, MAX(FILTER(ROW(C$1:C284), C$1:C284&lt;&gt;0)))&amp;""v"", C285&amp;""r"")"),"42v")</f>
        <v>42v</v>
      </c>
    </row>
    <row r="286">
      <c r="A286" s="15">
        <v>106.0</v>
      </c>
      <c r="B286" s="15" t="s">
        <v>8405</v>
      </c>
      <c r="C286" s="15">
        <v>0.0</v>
      </c>
      <c r="D286" s="15" t="s">
        <v>1958</v>
      </c>
      <c r="F286" s="50" t="str">
        <f>IFERROR(__xludf.DUMMYFUNCTION("IF(C286=0, INDEX(C$1:C285, MAX(FILTER(ROW(C$1:C285), C$1:C285&lt;&gt;0)))&amp;""v"", C286&amp;""r"")"),"42v")</f>
        <v>42v</v>
      </c>
    </row>
    <row r="287">
      <c r="A287" s="15">
        <v>106.0</v>
      </c>
      <c r="B287" s="15" t="s">
        <v>8405</v>
      </c>
      <c r="C287" s="15">
        <v>0.0</v>
      </c>
      <c r="D287" s="15" t="s">
        <v>888</v>
      </c>
      <c r="F287" s="50" t="str">
        <f>IFERROR(__xludf.DUMMYFUNCTION("IF(C287=0, INDEX(C$1:C286, MAX(FILTER(ROW(C$1:C286), C$1:C286&lt;&gt;0)))&amp;""v"", C287&amp;""r"")"),"42v")</f>
        <v>42v</v>
      </c>
    </row>
    <row r="288">
      <c r="A288" s="15">
        <v>106.0</v>
      </c>
      <c r="B288" s="15" t="s">
        <v>8405</v>
      </c>
      <c r="C288" s="15">
        <v>0.0</v>
      </c>
      <c r="D288" s="15" t="s">
        <v>897</v>
      </c>
      <c r="F288" s="50" t="str">
        <f>IFERROR(__xludf.DUMMYFUNCTION("IF(C288=0, INDEX(C$1:C287, MAX(FILTER(ROW(C$1:C287), C$1:C287&lt;&gt;0)))&amp;""v"", C288&amp;""r"")"),"42v")</f>
        <v>42v</v>
      </c>
    </row>
    <row r="289">
      <c r="A289" s="15">
        <v>106.0</v>
      </c>
      <c r="B289" s="15" t="s">
        <v>8405</v>
      </c>
      <c r="C289" s="15">
        <v>0.0</v>
      </c>
      <c r="D289" s="15" t="s">
        <v>905</v>
      </c>
      <c r="F289" s="50" t="str">
        <f>IFERROR(__xludf.DUMMYFUNCTION("IF(C289=0, INDEX(C$1:C288, MAX(FILTER(ROW(C$1:C288), C$1:C288&lt;&gt;0)))&amp;""v"", C289&amp;""r"")"),"42v")</f>
        <v>42v</v>
      </c>
    </row>
    <row r="290">
      <c r="A290" s="15">
        <v>106.0</v>
      </c>
      <c r="B290" s="15" t="s">
        <v>8405</v>
      </c>
      <c r="C290" s="15">
        <v>0.0</v>
      </c>
      <c r="D290" s="15" t="s">
        <v>913</v>
      </c>
      <c r="F290" s="50" t="str">
        <f>IFERROR(__xludf.DUMMYFUNCTION("IF(C290=0, INDEX(C$1:C289, MAX(FILTER(ROW(C$1:C289), C$1:C289&lt;&gt;0)))&amp;""v"", C290&amp;""r"")"),"42v")</f>
        <v>42v</v>
      </c>
    </row>
    <row r="291">
      <c r="A291" s="15">
        <v>106.0</v>
      </c>
      <c r="B291" s="15" t="s">
        <v>8405</v>
      </c>
      <c r="C291" s="15">
        <v>0.0</v>
      </c>
      <c r="D291" s="15" t="s">
        <v>921</v>
      </c>
      <c r="F291" s="50" t="str">
        <f>IFERROR(__xludf.DUMMYFUNCTION("IF(C291=0, INDEX(C$1:C290, MAX(FILTER(ROW(C$1:C290), C$1:C290&lt;&gt;0)))&amp;""v"", C291&amp;""r"")"),"42v")</f>
        <v>42v</v>
      </c>
    </row>
    <row r="292">
      <c r="A292" s="15">
        <v>106.0</v>
      </c>
      <c r="B292" s="15" t="s">
        <v>8405</v>
      </c>
      <c r="C292" s="15">
        <v>0.0</v>
      </c>
      <c r="D292" s="15" t="s">
        <v>929</v>
      </c>
      <c r="F292" s="50" t="str">
        <f>IFERROR(__xludf.DUMMYFUNCTION("IF(C292=0, INDEX(C$1:C291, MAX(FILTER(ROW(C$1:C291), C$1:C291&lt;&gt;0)))&amp;""v"", C292&amp;""r"")"),"42v")</f>
        <v>42v</v>
      </c>
    </row>
    <row r="293">
      <c r="A293" s="15">
        <v>106.0</v>
      </c>
      <c r="B293" s="15" t="s">
        <v>8405</v>
      </c>
      <c r="C293" s="15">
        <v>0.0</v>
      </c>
      <c r="D293" s="15" t="s">
        <v>2349</v>
      </c>
      <c r="E293" s="15" t="s">
        <v>10109</v>
      </c>
      <c r="F293" s="50" t="str">
        <f>IFERROR(__xludf.DUMMYFUNCTION("IF(C293=0, INDEX(C$1:C292, MAX(FILTER(ROW(C$1:C292), C$1:C292&lt;&gt;0)))&amp;""v"", C293&amp;""r"")"),"42v")</f>
        <v>42v</v>
      </c>
    </row>
    <row r="294">
      <c r="A294" s="15">
        <v>107.0</v>
      </c>
      <c r="B294" s="15" t="s">
        <v>8405</v>
      </c>
      <c r="C294" s="15">
        <v>43.0</v>
      </c>
      <c r="D294" s="15" t="s">
        <v>941</v>
      </c>
      <c r="E294" s="15" t="s">
        <v>10112</v>
      </c>
      <c r="F294" s="50" t="str">
        <f>IFERROR(__xludf.DUMMYFUNCTION("IF(C294=0, INDEX(C$1:C293, MAX(FILTER(ROW(C$1:C293), C$1:C293&lt;&gt;0)))&amp;""v"", C294&amp;""r"")"),"43r")</f>
        <v>43r</v>
      </c>
    </row>
    <row r="295">
      <c r="A295" s="15">
        <v>107.0</v>
      </c>
      <c r="B295" s="15" t="s">
        <v>8405</v>
      </c>
      <c r="C295" s="15">
        <v>43.0</v>
      </c>
      <c r="D295" s="15" t="s">
        <v>949</v>
      </c>
      <c r="E295" s="15" t="s">
        <v>10115</v>
      </c>
      <c r="F295" s="50" t="str">
        <f>IFERROR(__xludf.DUMMYFUNCTION("IF(C295=0, INDEX(C$1:C294, MAX(FILTER(ROW(C$1:C294), C$1:C294&lt;&gt;0)))&amp;""v"", C295&amp;""r"")"),"43r")</f>
        <v>43r</v>
      </c>
    </row>
    <row r="296">
      <c r="A296" s="15">
        <v>107.0</v>
      </c>
      <c r="B296" s="15" t="s">
        <v>8405</v>
      </c>
      <c r="C296" s="15">
        <v>43.0</v>
      </c>
      <c r="D296" s="15" t="s">
        <v>957</v>
      </c>
      <c r="E296" s="15" t="s">
        <v>10118</v>
      </c>
      <c r="F296" s="50" t="str">
        <f>IFERROR(__xludf.DUMMYFUNCTION("IF(C296=0, INDEX(C$1:C295, MAX(FILTER(ROW(C$1:C295), C$1:C295&lt;&gt;0)))&amp;""v"", C296&amp;""r"")"),"43r")</f>
        <v>43r</v>
      </c>
    </row>
    <row r="297">
      <c r="A297" s="15">
        <v>107.0</v>
      </c>
      <c r="B297" s="15" t="s">
        <v>8405</v>
      </c>
      <c r="C297" s="15">
        <v>43.0</v>
      </c>
      <c r="D297" s="15" t="s">
        <v>965</v>
      </c>
      <c r="E297" s="15" t="s">
        <v>10121</v>
      </c>
      <c r="F297" s="50" t="str">
        <f>IFERROR(__xludf.DUMMYFUNCTION("IF(C297=0, INDEX(C$1:C296, MAX(FILTER(ROW(C$1:C296), C$1:C296&lt;&gt;0)))&amp;""v"", C297&amp;""r"")"),"43r")</f>
        <v>43r</v>
      </c>
    </row>
    <row r="298">
      <c r="A298" s="15">
        <v>107.0</v>
      </c>
      <c r="B298" s="15" t="s">
        <v>8405</v>
      </c>
      <c r="C298" s="15">
        <v>43.0</v>
      </c>
      <c r="D298" s="15" t="s">
        <v>973</v>
      </c>
      <c r="E298" s="15" t="s">
        <v>10124</v>
      </c>
      <c r="F298" s="50" t="str">
        <f>IFERROR(__xludf.DUMMYFUNCTION("IF(C298=0, INDEX(C$1:C297, MAX(FILTER(ROW(C$1:C297), C$1:C297&lt;&gt;0)))&amp;""v"", C298&amp;""r"")"),"43r")</f>
        <v>43r</v>
      </c>
    </row>
    <row r="299">
      <c r="A299" s="15">
        <v>108.0</v>
      </c>
      <c r="B299" s="15" t="s">
        <v>8405</v>
      </c>
      <c r="C299" s="15">
        <v>0.0</v>
      </c>
      <c r="D299" s="15" t="s">
        <v>982</v>
      </c>
      <c r="E299" s="15" t="s">
        <v>10127</v>
      </c>
      <c r="F299" s="50" t="str">
        <f>IFERROR(__xludf.DUMMYFUNCTION("IF(C299=0, INDEX(C$1:C298, MAX(FILTER(ROW(C$1:C298), C$1:C298&lt;&gt;0)))&amp;""v"", C299&amp;""r"")"),"43v")</f>
        <v>43v</v>
      </c>
    </row>
    <row r="300">
      <c r="A300" s="15">
        <v>108.0</v>
      </c>
      <c r="B300" s="15" t="s">
        <v>8405</v>
      </c>
      <c r="C300" s="15">
        <v>0.0</v>
      </c>
      <c r="D300" s="15" t="s">
        <v>990</v>
      </c>
      <c r="E300" s="15" t="s">
        <v>10130</v>
      </c>
      <c r="F300" s="50" t="str">
        <f>IFERROR(__xludf.DUMMYFUNCTION("IF(C300=0, INDEX(C$1:C299, MAX(FILTER(ROW(C$1:C299), C$1:C299&lt;&gt;0)))&amp;""v"", C300&amp;""r"")"),"43v")</f>
        <v>43v</v>
      </c>
    </row>
    <row r="301">
      <c r="A301" s="15">
        <v>108.0</v>
      </c>
      <c r="B301" s="15" t="s">
        <v>8405</v>
      </c>
      <c r="C301" s="15">
        <v>0.0</v>
      </c>
      <c r="D301" s="15" t="s">
        <v>998</v>
      </c>
      <c r="E301" s="15" t="s">
        <v>10133</v>
      </c>
      <c r="F301" s="50" t="str">
        <f>IFERROR(__xludf.DUMMYFUNCTION("IF(C301=0, INDEX(C$1:C300, MAX(FILTER(ROW(C$1:C300), C$1:C300&lt;&gt;0)))&amp;""v"", C301&amp;""r"")"),"43v")</f>
        <v>43v</v>
      </c>
    </row>
    <row r="302">
      <c r="A302" s="15">
        <v>109.0</v>
      </c>
      <c r="B302" s="15" t="s">
        <v>8405</v>
      </c>
      <c r="C302" s="15">
        <v>44.0</v>
      </c>
      <c r="D302" s="15" t="s">
        <v>1006</v>
      </c>
      <c r="E302" s="15" t="s">
        <v>10136</v>
      </c>
      <c r="F302" s="50" t="str">
        <f>IFERROR(__xludf.DUMMYFUNCTION("IF(C302=0, INDEX(C$1:C301, MAX(FILTER(ROW(C$1:C301), C$1:C301&lt;&gt;0)))&amp;""v"", C302&amp;""r"")"),"44r")</f>
        <v>44r</v>
      </c>
    </row>
    <row r="303">
      <c r="A303" s="15">
        <v>109.0</v>
      </c>
      <c r="B303" s="15" t="s">
        <v>8405</v>
      </c>
      <c r="C303" s="15">
        <v>44.0</v>
      </c>
      <c r="D303" s="15" t="s">
        <v>1014</v>
      </c>
      <c r="E303" s="15" t="s">
        <v>10139</v>
      </c>
      <c r="F303" s="50" t="str">
        <f>IFERROR(__xludf.DUMMYFUNCTION("IF(C303=0, INDEX(C$1:C302, MAX(FILTER(ROW(C$1:C302), C$1:C302&lt;&gt;0)))&amp;""v"", C303&amp;""r"")"),"44r")</f>
        <v>44r</v>
      </c>
    </row>
    <row r="304">
      <c r="A304" s="15">
        <v>110.0</v>
      </c>
      <c r="B304" s="15" t="s">
        <v>8405</v>
      </c>
      <c r="C304" s="15">
        <v>0.0</v>
      </c>
      <c r="D304" s="15" t="s">
        <v>1020</v>
      </c>
      <c r="E304" s="15" t="s">
        <v>10142</v>
      </c>
      <c r="F304" s="50" t="str">
        <f>IFERROR(__xludf.DUMMYFUNCTION("IF(C304=0, INDEX(C$1:C303, MAX(FILTER(ROW(C$1:C303), C$1:C303&lt;&gt;0)))&amp;""v"", C304&amp;""r"")"),"44v")</f>
        <v>44v</v>
      </c>
    </row>
    <row r="305">
      <c r="A305" s="15">
        <v>110.0</v>
      </c>
      <c r="B305" s="15" t="s">
        <v>8405</v>
      </c>
      <c r="C305" s="15">
        <v>0.0</v>
      </c>
      <c r="D305" s="15" t="s">
        <v>1024</v>
      </c>
      <c r="E305" s="15" t="s">
        <v>10145</v>
      </c>
      <c r="F305" s="50" t="str">
        <f>IFERROR(__xludf.DUMMYFUNCTION("IF(C305=0, INDEX(C$1:C304, MAX(FILTER(ROW(C$1:C304), C$1:C304&lt;&gt;0)))&amp;""v"", C305&amp;""r"")"),"44v")</f>
        <v>44v</v>
      </c>
    </row>
    <row r="306">
      <c r="A306" s="15">
        <v>110.0</v>
      </c>
      <c r="B306" s="15" t="s">
        <v>8405</v>
      </c>
      <c r="C306" s="15">
        <v>0.0</v>
      </c>
      <c r="D306" s="15" t="s">
        <v>1032</v>
      </c>
      <c r="E306" s="15" t="s">
        <v>10148</v>
      </c>
      <c r="F306" s="50" t="str">
        <f>IFERROR(__xludf.DUMMYFUNCTION("IF(C306=0, INDEX(C$1:C305, MAX(FILTER(ROW(C$1:C305), C$1:C305&lt;&gt;0)))&amp;""v"", C306&amp;""r"")"),"44v")</f>
        <v>44v</v>
      </c>
    </row>
    <row r="307">
      <c r="A307" s="15">
        <v>111.0</v>
      </c>
      <c r="B307" s="15" t="s">
        <v>8405</v>
      </c>
      <c r="C307" s="15">
        <v>45.0</v>
      </c>
      <c r="D307" s="15" t="s">
        <v>1040</v>
      </c>
      <c r="E307" s="15" t="s">
        <v>10151</v>
      </c>
      <c r="F307" s="50" t="str">
        <f>IFERROR(__xludf.DUMMYFUNCTION("IF(C307=0, INDEX(C$1:C306, MAX(FILTER(ROW(C$1:C306), C$1:C306&lt;&gt;0)))&amp;""v"", C307&amp;""r"")"),"45r")</f>
        <v>45r</v>
      </c>
    </row>
    <row r="308">
      <c r="A308" s="15">
        <v>111.0</v>
      </c>
      <c r="B308" s="15" t="s">
        <v>8405</v>
      </c>
      <c r="C308" s="15">
        <v>45.0</v>
      </c>
      <c r="D308" s="15" t="s">
        <v>1048</v>
      </c>
      <c r="E308" s="15" t="s">
        <v>10154</v>
      </c>
      <c r="F308" s="50" t="str">
        <f>IFERROR(__xludf.DUMMYFUNCTION("IF(C308=0, INDEX(C$1:C307, MAX(FILTER(ROW(C$1:C307), C$1:C307&lt;&gt;0)))&amp;""v"", C308&amp;""r"")"),"45r")</f>
        <v>45r</v>
      </c>
    </row>
    <row r="309">
      <c r="A309" s="15">
        <v>112.0</v>
      </c>
      <c r="B309" s="15" t="s">
        <v>8405</v>
      </c>
      <c r="C309" s="15">
        <v>0.0</v>
      </c>
      <c r="D309" s="15" t="s">
        <v>1061</v>
      </c>
      <c r="E309" s="15" t="s">
        <v>10157</v>
      </c>
      <c r="F309" s="50" t="str">
        <f>IFERROR(__xludf.DUMMYFUNCTION("IF(C309=0, INDEX(C$1:C308, MAX(FILTER(ROW(C$1:C308), C$1:C308&lt;&gt;0)))&amp;""v"", C309&amp;""r"")"),"45v")</f>
        <v>45v</v>
      </c>
    </row>
    <row r="310">
      <c r="A310" s="15">
        <v>112.0</v>
      </c>
      <c r="B310" s="15" t="s">
        <v>8405</v>
      </c>
      <c r="C310" s="15">
        <v>0.0</v>
      </c>
      <c r="D310" s="15" t="s">
        <v>1069</v>
      </c>
      <c r="E310" s="15" t="s">
        <v>10160</v>
      </c>
      <c r="F310" s="50" t="str">
        <f>IFERROR(__xludf.DUMMYFUNCTION("IF(C310=0, INDEX(C$1:C309, MAX(FILTER(ROW(C$1:C309), C$1:C309&lt;&gt;0)))&amp;""v"", C310&amp;""r"")"),"45v")</f>
        <v>45v</v>
      </c>
    </row>
    <row r="311">
      <c r="A311" s="15">
        <v>113.0</v>
      </c>
      <c r="B311" s="15" t="s">
        <v>8405</v>
      </c>
      <c r="C311" s="15">
        <v>46.0</v>
      </c>
      <c r="D311" s="15" t="s">
        <v>1078</v>
      </c>
      <c r="E311" s="15" t="s">
        <v>10163</v>
      </c>
      <c r="F311" s="50" t="str">
        <f>IFERROR(__xludf.DUMMYFUNCTION("IF(C311=0, INDEX(C$1:C310, MAX(FILTER(ROW(C$1:C310), C$1:C310&lt;&gt;0)))&amp;""v"", C311&amp;""r"")"),"46r")</f>
        <v>46r</v>
      </c>
    </row>
    <row r="312">
      <c r="A312" s="15">
        <v>113.0</v>
      </c>
      <c r="B312" s="15" t="s">
        <v>8405</v>
      </c>
      <c r="C312" s="15">
        <v>46.0</v>
      </c>
      <c r="D312" s="15" t="s">
        <v>1086</v>
      </c>
      <c r="E312" s="15" t="s">
        <v>10166</v>
      </c>
      <c r="F312" s="50" t="str">
        <f>IFERROR(__xludf.DUMMYFUNCTION("IF(C312=0, INDEX(C$1:C311, MAX(FILTER(ROW(C$1:C311), C$1:C311&lt;&gt;0)))&amp;""v"", C312&amp;""r"")"),"46r")</f>
        <v>46r</v>
      </c>
    </row>
    <row r="313">
      <c r="A313" s="15">
        <v>113.0</v>
      </c>
      <c r="B313" s="15" t="s">
        <v>8405</v>
      </c>
      <c r="C313" s="15">
        <v>46.0</v>
      </c>
      <c r="D313" s="15" t="s">
        <v>1095</v>
      </c>
      <c r="E313" s="15" t="s">
        <v>10169</v>
      </c>
      <c r="F313" s="50" t="str">
        <f>IFERROR(__xludf.DUMMYFUNCTION("IF(C313=0, INDEX(C$1:C312, MAX(FILTER(ROW(C$1:C312), C$1:C312&lt;&gt;0)))&amp;""v"", C313&amp;""r"")"),"46r")</f>
        <v>46r</v>
      </c>
    </row>
    <row r="314">
      <c r="A314" s="15">
        <v>113.0</v>
      </c>
      <c r="B314" s="15" t="s">
        <v>8405</v>
      </c>
      <c r="C314" s="15">
        <v>46.0</v>
      </c>
      <c r="D314" s="15" t="s">
        <v>1103</v>
      </c>
      <c r="E314" s="15" t="s">
        <v>10172</v>
      </c>
      <c r="F314" s="50" t="str">
        <f>IFERROR(__xludf.DUMMYFUNCTION("IF(C314=0, INDEX(C$1:C313, MAX(FILTER(ROW(C$1:C313), C$1:C313&lt;&gt;0)))&amp;""v"", C314&amp;""r"")"),"46r")</f>
        <v>46r</v>
      </c>
    </row>
    <row r="315">
      <c r="A315" s="15">
        <v>113.0</v>
      </c>
      <c r="B315" s="15" t="s">
        <v>8405</v>
      </c>
      <c r="C315" s="15">
        <v>46.0</v>
      </c>
      <c r="D315" s="15" t="s">
        <v>1117</v>
      </c>
      <c r="E315" s="15" t="s">
        <v>10175</v>
      </c>
      <c r="F315" s="50" t="str">
        <f>IFERROR(__xludf.DUMMYFUNCTION("IF(C315=0, INDEX(C$1:C314, MAX(FILTER(ROW(C$1:C314), C$1:C314&lt;&gt;0)))&amp;""v"", C315&amp;""r"")"),"46r")</f>
        <v>46r</v>
      </c>
    </row>
    <row r="316">
      <c r="A316" s="15">
        <v>113.0</v>
      </c>
      <c r="B316" s="15" t="s">
        <v>8405</v>
      </c>
      <c r="C316" s="15">
        <v>46.0</v>
      </c>
      <c r="D316" s="15" t="s">
        <v>1127</v>
      </c>
      <c r="E316" s="15" t="s">
        <v>10178</v>
      </c>
      <c r="F316" s="50" t="str">
        <f>IFERROR(__xludf.DUMMYFUNCTION("IF(C316=0, INDEX(C$1:C315, MAX(FILTER(ROW(C$1:C315), C$1:C315&lt;&gt;0)))&amp;""v"", C316&amp;""r"")"),"46r")</f>
        <v>46r</v>
      </c>
    </row>
    <row r="317">
      <c r="A317" s="15">
        <v>114.0</v>
      </c>
      <c r="B317" s="15" t="s">
        <v>8405</v>
      </c>
      <c r="C317" s="15">
        <v>0.0</v>
      </c>
      <c r="D317" s="15" t="s">
        <v>1135</v>
      </c>
      <c r="E317" s="15" t="s">
        <v>10181</v>
      </c>
      <c r="F317" s="50" t="str">
        <f>IFERROR(__xludf.DUMMYFUNCTION("IF(C317=0, INDEX(C$1:C316, MAX(FILTER(ROW(C$1:C316), C$1:C316&lt;&gt;0)))&amp;""v"", C317&amp;""r"")"),"46v")</f>
        <v>46v</v>
      </c>
    </row>
    <row r="318">
      <c r="A318" s="15">
        <v>114.0</v>
      </c>
      <c r="B318" s="15" t="s">
        <v>8405</v>
      </c>
      <c r="C318" s="15">
        <v>0.0</v>
      </c>
      <c r="D318" s="15" t="s">
        <v>1143</v>
      </c>
      <c r="E318" s="15" t="s">
        <v>10184</v>
      </c>
      <c r="F318" s="50" t="str">
        <f>IFERROR(__xludf.DUMMYFUNCTION("IF(C318=0, INDEX(C$1:C317, MAX(FILTER(ROW(C$1:C317), C$1:C317&lt;&gt;0)))&amp;""v"", C318&amp;""r"")"),"46v")</f>
        <v>46v</v>
      </c>
    </row>
    <row r="319">
      <c r="A319" s="15">
        <v>114.0</v>
      </c>
      <c r="B319" s="15" t="s">
        <v>8405</v>
      </c>
      <c r="C319" s="15">
        <v>0.0</v>
      </c>
      <c r="D319" s="15" t="s">
        <v>1165</v>
      </c>
      <c r="E319" s="15" t="s">
        <v>10187</v>
      </c>
      <c r="F319" s="50" t="str">
        <f>IFERROR(__xludf.DUMMYFUNCTION("IF(C319=0, INDEX(C$1:C318, MAX(FILTER(ROW(C$1:C318), C$1:C318&lt;&gt;0)))&amp;""v"", C319&amp;""r"")"),"46v")</f>
        <v>46v</v>
      </c>
    </row>
    <row r="320">
      <c r="A320" s="15">
        <v>114.0</v>
      </c>
      <c r="B320" s="15" t="s">
        <v>8405</v>
      </c>
      <c r="C320" s="15">
        <v>0.0</v>
      </c>
      <c r="D320" s="15" t="s">
        <v>1175</v>
      </c>
      <c r="E320" s="15" t="s">
        <v>10190</v>
      </c>
      <c r="F320" s="50" t="str">
        <f>IFERROR(__xludf.DUMMYFUNCTION("IF(C320=0, INDEX(C$1:C319, MAX(FILTER(ROW(C$1:C319), C$1:C319&lt;&gt;0)))&amp;""v"", C320&amp;""r"")"),"46v")</f>
        <v>46v</v>
      </c>
    </row>
    <row r="321">
      <c r="A321" s="15">
        <v>115.0</v>
      </c>
      <c r="B321" s="15" t="s">
        <v>8405</v>
      </c>
      <c r="C321" s="15">
        <v>47.0</v>
      </c>
      <c r="D321" s="15" t="s">
        <v>1186</v>
      </c>
      <c r="E321" s="15" t="s">
        <v>10193</v>
      </c>
      <c r="F321" s="50" t="str">
        <f>IFERROR(__xludf.DUMMYFUNCTION("IF(C321=0, INDEX(C$1:C320, MAX(FILTER(ROW(C$1:C320), C$1:C320&lt;&gt;0)))&amp;""v"", C321&amp;""r"")"),"47r")</f>
        <v>47r</v>
      </c>
    </row>
    <row r="322">
      <c r="A322" s="15">
        <v>115.0</v>
      </c>
      <c r="B322" s="15" t="s">
        <v>8405</v>
      </c>
      <c r="C322" s="15">
        <v>47.0</v>
      </c>
      <c r="D322" s="15" t="s">
        <v>1194</v>
      </c>
      <c r="E322" s="15" t="s">
        <v>10196</v>
      </c>
      <c r="F322" s="50" t="str">
        <f>IFERROR(__xludf.DUMMYFUNCTION("IF(C322=0, INDEX(C$1:C321, MAX(FILTER(ROW(C$1:C321), C$1:C321&lt;&gt;0)))&amp;""v"", C322&amp;""r"")"),"47r")</f>
        <v>47r</v>
      </c>
    </row>
    <row r="323">
      <c r="A323" s="15">
        <v>115.0</v>
      </c>
      <c r="B323" s="15" t="s">
        <v>8405</v>
      </c>
      <c r="C323" s="15">
        <v>47.0</v>
      </c>
      <c r="D323" s="15" t="s">
        <v>2207</v>
      </c>
      <c r="E323" s="15" t="s">
        <v>8563</v>
      </c>
      <c r="F323" s="50" t="str">
        <f>IFERROR(__xludf.DUMMYFUNCTION("IF(C323=0, INDEX(C$1:C322, MAX(FILTER(ROW(C$1:C322), C$1:C322&lt;&gt;0)))&amp;""v"", C323&amp;""r"")"),"47r")</f>
        <v>47r</v>
      </c>
    </row>
    <row r="324">
      <c r="A324" s="15">
        <v>116.0</v>
      </c>
      <c r="B324" s="15" t="s">
        <v>8405</v>
      </c>
      <c r="C324" s="15">
        <v>0.0</v>
      </c>
      <c r="D324" s="15" t="s">
        <v>1208</v>
      </c>
      <c r="E324" s="15" t="s">
        <v>10201</v>
      </c>
      <c r="F324" s="50" t="str">
        <f>IFERROR(__xludf.DUMMYFUNCTION("IF(C324=0, INDEX(C$1:C323, MAX(FILTER(ROW(C$1:C323), C$1:C323&lt;&gt;0)))&amp;""v"", C324&amp;""r"")"),"47v")</f>
        <v>47v</v>
      </c>
    </row>
    <row r="325">
      <c r="A325" s="15">
        <v>116.0</v>
      </c>
      <c r="B325" s="15" t="s">
        <v>8405</v>
      </c>
      <c r="C325" s="15">
        <v>0.0</v>
      </c>
      <c r="D325" s="15" t="s">
        <v>1216</v>
      </c>
      <c r="E325" s="15" t="s">
        <v>10204</v>
      </c>
      <c r="F325" s="50" t="str">
        <f>IFERROR(__xludf.DUMMYFUNCTION("IF(C325=0, INDEX(C$1:C324, MAX(FILTER(ROW(C$1:C324), C$1:C324&lt;&gt;0)))&amp;""v"", C325&amp;""r"")"),"47v")</f>
        <v>47v</v>
      </c>
    </row>
    <row r="326">
      <c r="A326" s="15">
        <v>116.0</v>
      </c>
      <c r="B326" s="15" t="s">
        <v>8405</v>
      </c>
      <c r="C326" s="15">
        <v>0.0</v>
      </c>
      <c r="D326" s="15" t="s">
        <v>1224</v>
      </c>
      <c r="E326" s="15" t="s">
        <v>10207</v>
      </c>
      <c r="F326" s="50" t="str">
        <f>IFERROR(__xludf.DUMMYFUNCTION("IF(C326=0, INDEX(C$1:C325, MAX(FILTER(ROW(C$1:C325), C$1:C325&lt;&gt;0)))&amp;""v"", C326&amp;""r"")"),"47v")</f>
        <v>47v</v>
      </c>
    </row>
    <row r="327">
      <c r="A327" s="15">
        <v>117.0</v>
      </c>
      <c r="B327" s="15" t="s">
        <v>8405</v>
      </c>
      <c r="C327" s="15">
        <v>48.0</v>
      </c>
      <c r="D327" s="15" t="s">
        <v>1232</v>
      </c>
      <c r="E327" s="15" t="s">
        <v>10210</v>
      </c>
      <c r="F327" s="50" t="str">
        <f>IFERROR(__xludf.DUMMYFUNCTION("IF(C327=0, INDEX(C$1:C326, MAX(FILTER(ROW(C$1:C326), C$1:C326&lt;&gt;0)))&amp;""v"", C327&amp;""r"")"),"48r")</f>
        <v>48r</v>
      </c>
    </row>
    <row r="328">
      <c r="A328" s="15">
        <v>117.0</v>
      </c>
      <c r="B328" s="15" t="s">
        <v>8405</v>
      </c>
      <c r="C328" s="15">
        <v>48.0</v>
      </c>
      <c r="D328" s="15" t="s">
        <v>1240</v>
      </c>
      <c r="E328" s="15" t="s">
        <v>10213</v>
      </c>
      <c r="F328" s="50" t="str">
        <f>IFERROR(__xludf.DUMMYFUNCTION("IF(C328=0, INDEX(C$1:C327, MAX(FILTER(ROW(C$1:C327), C$1:C327&lt;&gt;0)))&amp;""v"", C328&amp;""r"")"),"48r")</f>
        <v>48r</v>
      </c>
    </row>
    <row r="329">
      <c r="A329" s="15">
        <v>118.0</v>
      </c>
      <c r="B329" s="15" t="s">
        <v>8405</v>
      </c>
      <c r="C329" s="15">
        <v>0.0</v>
      </c>
      <c r="D329" s="15" t="s">
        <v>1248</v>
      </c>
      <c r="E329" s="15" t="s">
        <v>10216</v>
      </c>
      <c r="F329" s="50" t="str">
        <f>IFERROR(__xludf.DUMMYFUNCTION("IF(C329=0, INDEX(C$1:C328, MAX(FILTER(ROW(C$1:C328), C$1:C328&lt;&gt;0)))&amp;""v"", C329&amp;""r"")"),"48v")</f>
        <v>48v</v>
      </c>
    </row>
    <row r="330">
      <c r="A330" s="15">
        <v>118.0</v>
      </c>
      <c r="B330" s="15" t="s">
        <v>8405</v>
      </c>
      <c r="C330" s="15">
        <v>0.0</v>
      </c>
      <c r="D330" s="15" t="s">
        <v>1256</v>
      </c>
      <c r="E330" s="15" t="s">
        <v>10219</v>
      </c>
      <c r="F330" s="50" t="str">
        <f>IFERROR(__xludf.DUMMYFUNCTION("IF(C330=0, INDEX(C$1:C329, MAX(FILTER(ROW(C$1:C329), C$1:C329&lt;&gt;0)))&amp;""v"", C330&amp;""r"")"),"48v")</f>
        <v>48v</v>
      </c>
    </row>
    <row r="331">
      <c r="A331" s="15">
        <v>118.0</v>
      </c>
      <c r="B331" s="15" t="s">
        <v>8405</v>
      </c>
      <c r="C331" s="15">
        <v>0.0</v>
      </c>
      <c r="D331" s="15" t="s">
        <v>1265</v>
      </c>
      <c r="E331" s="15" t="s">
        <v>10222</v>
      </c>
      <c r="F331" s="50" t="str">
        <f>IFERROR(__xludf.DUMMYFUNCTION("IF(C331=0, INDEX(C$1:C330, MAX(FILTER(ROW(C$1:C330), C$1:C330&lt;&gt;0)))&amp;""v"", C331&amp;""r"")"),"48v")</f>
        <v>48v</v>
      </c>
    </row>
    <row r="332">
      <c r="A332" s="15">
        <v>118.0</v>
      </c>
      <c r="B332" s="15" t="s">
        <v>8405</v>
      </c>
      <c r="C332" s="15">
        <v>0.0</v>
      </c>
      <c r="D332" s="15" t="s">
        <v>1279</v>
      </c>
      <c r="E332" s="15" t="s">
        <v>10225</v>
      </c>
      <c r="F332" s="50" t="str">
        <f>IFERROR(__xludf.DUMMYFUNCTION("IF(C332=0, INDEX(C$1:C331, MAX(FILTER(ROW(C$1:C331), C$1:C331&lt;&gt;0)))&amp;""v"", C332&amp;""r"")"),"48v")</f>
        <v>48v</v>
      </c>
    </row>
    <row r="333">
      <c r="A333" s="15">
        <v>118.0</v>
      </c>
      <c r="B333" s="15" t="s">
        <v>8405</v>
      </c>
      <c r="C333" s="15">
        <v>0.0</v>
      </c>
      <c r="D333" s="15" t="s">
        <v>1289</v>
      </c>
      <c r="E333" s="15" t="s">
        <v>10228</v>
      </c>
      <c r="F333" s="50" t="str">
        <f>IFERROR(__xludf.DUMMYFUNCTION("IF(C333=0, INDEX(C$1:C332, MAX(FILTER(ROW(C$1:C332), C$1:C332&lt;&gt;0)))&amp;""v"", C333&amp;""r"")"),"48v")</f>
        <v>48v</v>
      </c>
    </row>
    <row r="334">
      <c r="A334" s="15">
        <v>119.0</v>
      </c>
      <c r="B334" s="15" t="s">
        <v>8405</v>
      </c>
      <c r="C334" s="15">
        <v>49.0</v>
      </c>
      <c r="D334" s="15" t="s">
        <v>1294</v>
      </c>
      <c r="E334" s="15" t="s">
        <v>10231</v>
      </c>
      <c r="F334" s="50" t="str">
        <f>IFERROR(__xludf.DUMMYFUNCTION("IF(C334=0, INDEX(C$1:C333, MAX(FILTER(ROW(C$1:C333), C$1:C333&lt;&gt;0)))&amp;""v"", C334&amp;""r"")"),"49r")</f>
        <v>49r</v>
      </c>
    </row>
    <row r="335">
      <c r="A335" s="15">
        <v>119.0</v>
      </c>
      <c r="B335" s="15" t="s">
        <v>8405</v>
      </c>
      <c r="C335" s="15">
        <v>49.0</v>
      </c>
      <c r="D335" s="15" t="s">
        <v>3386</v>
      </c>
      <c r="E335" s="15" t="s">
        <v>10234</v>
      </c>
      <c r="F335" s="50" t="str">
        <f>IFERROR(__xludf.DUMMYFUNCTION("IF(C335=0, INDEX(C$1:C334, MAX(FILTER(ROW(C$1:C334), C$1:C334&lt;&gt;0)))&amp;""v"", C335&amp;""r"")"),"49r")</f>
        <v>49r</v>
      </c>
    </row>
    <row r="336">
      <c r="A336" s="15">
        <v>120.0</v>
      </c>
      <c r="B336" s="15" t="s">
        <v>8405</v>
      </c>
      <c r="C336" s="15">
        <v>0.0</v>
      </c>
      <c r="D336" s="15" t="s">
        <v>2293</v>
      </c>
      <c r="E336" s="15" t="s">
        <v>10237</v>
      </c>
      <c r="F336" s="50" t="str">
        <f>IFERROR(__xludf.DUMMYFUNCTION("IF(C336=0, INDEX(C$1:C335, MAX(FILTER(ROW(C$1:C335), C$1:C335&lt;&gt;0)))&amp;""v"", C336&amp;""r"")"),"49v")</f>
        <v>49v</v>
      </c>
    </row>
    <row r="337">
      <c r="A337" s="15">
        <v>120.0</v>
      </c>
      <c r="B337" s="15" t="s">
        <v>8405</v>
      </c>
      <c r="C337" s="15">
        <v>0.0</v>
      </c>
      <c r="D337" s="15" t="s">
        <v>2301</v>
      </c>
      <c r="E337" s="15" t="s">
        <v>10240</v>
      </c>
      <c r="F337" s="50" t="str">
        <f>IFERROR(__xludf.DUMMYFUNCTION("IF(C337=0, INDEX(C$1:C336, MAX(FILTER(ROW(C$1:C336), C$1:C336&lt;&gt;0)))&amp;""v"", C337&amp;""r"")"),"49v")</f>
        <v>49v</v>
      </c>
    </row>
    <row r="338">
      <c r="A338" s="15">
        <v>120.0</v>
      </c>
      <c r="B338" s="15" t="s">
        <v>8405</v>
      </c>
      <c r="C338" s="15">
        <v>0.0</v>
      </c>
      <c r="D338" s="15" t="s">
        <v>2309</v>
      </c>
      <c r="E338" s="15" t="s">
        <v>10243</v>
      </c>
      <c r="F338" s="50" t="str">
        <f>IFERROR(__xludf.DUMMYFUNCTION("IF(C338=0, INDEX(C$1:C337, MAX(FILTER(ROW(C$1:C337), C$1:C337&lt;&gt;0)))&amp;""v"", C338&amp;""r"")"),"49v")</f>
        <v>49v</v>
      </c>
    </row>
    <row r="339">
      <c r="A339" s="15">
        <v>120.0</v>
      </c>
      <c r="B339" s="15" t="s">
        <v>8405</v>
      </c>
      <c r="C339" s="15">
        <v>0.0</v>
      </c>
      <c r="D339" s="15" t="s">
        <v>2317</v>
      </c>
      <c r="E339" s="15" t="s">
        <v>10246</v>
      </c>
      <c r="F339" s="50" t="str">
        <f>IFERROR(__xludf.DUMMYFUNCTION("IF(C339=0, INDEX(C$1:C338, MAX(FILTER(ROW(C$1:C338), C$1:C338&lt;&gt;0)))&amp;""v"", C339&amp;""r"")"),"49v")</f>
        <v>49v</v>
      </c>
    </row>
    <row r="340">
      <c r="A340" s="15">
        <v>120.0</v>
      </c>
      <c r="B340" s="15" t="s">
        <v>8405</v>
      </c>
      <c r="C340" s="15">
        <v>0.0</v>
      </c>
      <c r="D340" s="15" t="s">
        <v>2325</v>
      </c>
      <c r="E340" s="15" t="s">
        <v>10249</v>
      </c>
      <c r="F340" s="50" t="str">
        <f>IFERROR(__xludf.DUMMYFUNCTION("IF(C340=0, INDEX(C$1:C339, MAX(FILTER(ROW(C$1:C339), C$1:C339&lt;&gt;0)))&amp;""v"", C340&amp;""r"")"),"49v")</f>
        <v>49v</v>
      </c>
    </row>
    <row r="341">
      <c r="A341" s="15">
        <v>121.0</v>
      </c>
      <c r="B341" s="15" t="s">
        <v>8405</v>
      </c>
      <c r="C341" s="15">
        <v>50.0</v>
      </c>
      <c r="D341" s="15" t="s">
        <v>2333</v>
      </c>
      <c r="E341" s="15" t="s">
        <v>8583</v>
      </c>
      <c r="F341" s="50" t="str">
        <f>IFERROR(__xludf.DUMMYFUNCTION("IF(C341=0, INDEX(C$1:C340, MAX(FILTER(ROW(C$1:C340), C$1:C340&lt;&gt;0)))&amp;""v"", C341&amp;""r"")"),"50r")</f>
        <v>50r</v>
      </c>
    </row>
    <row r="342">
      <c r="A342" s="15">
        <v>121.0</v>
      </c>
      <c r="B342" s="15" t="s">
        <v>8405</v>
      </c>
      <c r="C342" s="15">
        <v>50.0</v>
      </c>
      <c r="D342" s="15" t="s">
        <v>2341</v>
      </c>
      <c r="E342" s="15" t="s">
        <v>10254</v>
      </c>
      <c r="F342" s="50" t="str">
        <f>IFERROR(__xludf.DUMMYFUNCTION("IF(C342=0, INDEX(C$1:C341, MAX(FILTER(ROW(C$1:C341), C$1:C341&lt;&gt;0)))&amp;""v"", C342&amp;""r"")"),"50r")</f>
        <v>50r</v>
      </c>
    </row>
    <row r="343">
      <c r="A343" s="15">
        <v>121.0</v>
      </c>
      <c r="B343" s="15" t="s">
        <v>8405</v>
      </c>
      <c r="C343" s="15">
        <v>50.0</v>
      </c>
      <c r="D343" s="15" t="s">
        <v>2349</v>
      </c>
      <c r="E343" s="15" t="s">
        <v>10257</v>
      </c>
      <c r="F343" s="50" t="str">
        <f>IFERROR(__xludf.DUMMYFUNCTION("IF(C343=0, INDEX(C$1:C342, MAX(FILTER(ROW(C$1:C342), C$1:C342&lt;&gt;0)))&amp;""v"", C343&amp;""r"")"),"50r")</f>
        <v>50r</v>
      </c>
    </row>
    <row r="344">
      <c r="A344" s="15">
        <v>121.0</v>
      </c>
      <c r="B344" s="15" t="s">
        <v>8405</v>
      </c>
      <c r="C344" s="15">
        <v>50.0</v>
      </c>
      <c r="D344" s="15" t="s">
        <v>2357</v>
      </c>
      <c r="E344" s="15" t="s">
        <v>9960</v>
      </c>
      <c r="F344" s="50" t="str">
        <f>IFERROR(__xludf.DUMMYFUNCTION("IF(C344=0, INDEX(C$1:C343, MAX(FILTER(ROW(C$1:C343), C$1:C343&lt;&gt;0)))&amp;""v"", C344&amp;""r"")"),"50r")</f>
        <v>50r</v>
      </c>
    </row>
    <row r="345">
      <c r="A345" s="15">
        <v>121.0</v>
      </c>
      <c r="B345" s="15" t="s">
        <v>8405</v>
      </c>
      <c r="C345" s="15">
        <v>50.0</v>
      </c>
      <c r="D345" s="15" t="s">
        <v>2365</v>
      </c>
      <c r="E345" s="15" t="s">
        <v>10262</v>
      </c>
      <c r="F345" s="50" t="str">
        <f>IFERROR(__xludf.DUMMYFUNCTION("IF(C345=0, INDEX(C$1:C344, MAX(FILTER(ROW(C$1:C344), C$1:C344&lt;&gt;0)))&amp;""v"", C345&amp;""r"")"),"50r")</f>
        <v>50r</v>
      </c>
    </row>
    <row r="346">
      <c r="A346" s="15">
        <v>122.0</v>
      </c>
      <c r="B346" s="15" t="s">
        <v>8405</v>
      </c>
      <c r="C346" s="15">
        <v>0.0</v>
      </c>
      <c r="D346" s="15" t="s">
        <v>2374</v>
      </c>
      <c r="E346" s="15" t="s">
        <v>2174</v>
      </c>
      <c r="F346" s="50" t="str">
        <f>IFERROR(__xludf.DUMMYFUNCTION("IF(C346=0, INDEX(C$1:C345, MAX(FILTER(ROW(C$1:C345), C$1:C345&lt;&gt;0)))&amp;""v"", C346&amp;""r"")"),"50v")</f>
        <v>50v</v>
      </c>
    </row>
    <row r="347">
      <c r="A347" s="15">
        <v>122.0</v>
      </c>
      <c r="B347" s="15" t="s">
        <v>8405</v>
      </c>
      <c r="C347" s="15">
        <v>0.0</v>
      </c>
      <c r="D347" s="15" t="s">
        <v>2382</v>
      </c>
      <c r="E347" s="15" t="s">
        <v>10267</v>
      </c>
      <c r="F347" s="50" t="str">
        <f>IFERROR(__xludf.DUMMYFUNCTION("IF(C347=0, INDEX(C$1:C346, MAX(FILTER(ROW(C$1:C346), C$1:C346&lt;&gt;0)))&amp;""v"", C347&amp;""r"")"),"50v")</f>
        <v>50v</v>
      </c>
    </row>
    <row r="348">
      <c r="A348" s="15">
        <v>122.0</v>
      </c>
      <c r="B348" s="15" t="s">
        <v>8405</v>
      </c>
      <c r="C348" s="15">
        <v>0.0</v>
      </c>
      <c r="D348" s="15" t="s">
        <v>2390</v>
      </c>
      <c r="F348" s="50" t="str">
        <f>IFERROR(__xludf.DUMMYFUNCTION("IF(C348=0, INDEX(C$1:C347, MAX(FILTER(ROW(C$1:C347), C$1:C347&lt;&gt;0)))&amp;""v"", C348&amp;""r"")"),"50v")</f>
        <v>50v</v>
      </c>
    </row>
    <row r="349">
      <c r="A349" s="15">
        <v>122.0</v>
      </c>
      <c r="B349" s="15" t="s">
        <v>8405</v>
      </c>
      <c r="C349" s="15">
        <v>0.0</v>
      </c>
      <c r="D349" s="15" t="s">
        <v>2398</v>
      </c>
      <c r="F349" s="50" t="str">
        <f>IFERROR(__xludf.DUMMYFUNCTION("IF(C349=0, INDEX(C$1:C348, MAX(FILTER(ROW(C$1:C348), C$1:C348&lt;&gt;0)))&amp;""v"", C349&amp;""r"")"),"50v")</f>
        <v>50v</v>
      </c>
    </row>
    <row r="350">
      <c r="A350" s="15">
        <v>122.0</v>
      </c>
      <c r="B350" s="15" t="s">
        <v>8405</v>
      </c>
      <c r="C350" s="15">
        <v>0.0</v>
      </c>
      <c r="D350" s="15" t="s">
        <v>2406</v>
      </c>
      <c r="F350" s="50" t="str">
        <f>IFERROR(__xludf.DUMMYFUNCTION("IF(C350=0, INDEX(C$1:C349, MAX(FILTER(ROW(C$1:C349), C$1:C349&lt;&gt;0)))&amp;""v"", C350&amp;""r"")"),"50v")</f>
        <v>50v</v>
      </c>
    </row>
    <row r="351">
      <c r="A351" s="15">
        <v>122.0</v>
      </c>
      <c r="B351" s="15" t="s">
        <v>8405</v>
      </c>
      <c r="C351" s="15">
        <v>0.0</v>
      </c>
      <c r="D351" s="15" t="s">
        <v>2414</v>
      </c>
      <c r="E351" s="15" t="s">
        <v>2204</v>
      </c>
      <c r="F351" s="50" t="str">
        <f>IFERROR(__xludf.DUMMYFUNCTION("IF(C351=0, INDEX(C$1:C350, MAX(FILTER(ROW(C$1:C350), C$1:C350&lt;&gt;0)))&amp;""v"", C351&amp;""r"")"),"50v")</f>
        <v>50v</v>
      </c>
    </row>
    <row r="352">
      <c r="A352" s="15">
        <v>123.0</v>
      </c>
      <c r="B352" s="15" t="s">
        <v>8405</v>
      </c>
      <c r="C352" s="15">
        <v>51.0</v>
      </c>
      <c r="D352" s="15" t="s">
        <v>2422</v>
      </c>
      <c r="E352" s="15" t="s">
        <v>2211</v>
      </c>
      <c r="F352" s="50" t="str">
        <f>IFERROR(__xludf.DUMMYFUNCTION("IF(C352=0, INDEX(C$1:C351, MAX(FILTER(ROW(C$1:C351), C$1:C351&lt;&gt;0)))&amp;""v"", C352&amp;""r"")"),"51r")</f>
        <v>51r</v>
      </c>
    </row>
    <row r="353">
      <c r="A353" s="15">
        <v>123.0</v>
      </c>
      <c r="B353" s="15" t="s">
        <v>8405</v>
      </c>
      <c r="C353" s="15">
        <v>51.0</v>
      </c>
      <c r="D353" s="15" t="s">
        <v>2431</v>
      </c>
      <c r="E353" s="15" t="s">
        <v>10283</v>
      </c>
      <c r="F353" s="50" t="str">
        <f>IFERROR(__xludf.DUMMYFUNCTION("IF(C353=0, INDEX(C$1:C352, MAX(FILTER(ROW(C$1:C352), C$1:C352&lt;&gt;0)))&amp;""v"", C353&amp;""r"")"),"51r")</f>
        <v>51r</v>
      </c>
    </row>
    <row r="354">
      <c r="A354" s="15">
        <v>123.0</v>
      </c>
      <c r="B354" s="15" t="s">
        <v>8405</v>
      </c>
      <c r="C354" s="15">
        <v>51.0</v>
      </c>
      <c r="D354" s="15" t="s">
        <v>3496</v>
      </c>
      <c r="E354" s="15" t="s">
        <v>10286</v>
      </c>
      <c r="F354" s="50" t="str">
        <f>IFERROR(__xludf.DUMMYFUNCTION("IF(C354=0, INDEX(C$1:C353, MAX(FILTER(ROW(C$1:C353), C$1:C353&lt;&gt;0)))&amp;""v"", C354&amp;""r"")"),"51r")</f>
        <v>51r</v>
      </c>
    </row>
    <row r="355">
      <c r="A355" s="15">
        <v>123.0</v>
      </c>
      <c r="B355" s="15" t="s">
        <v>8405</v>
      </c>
      <c r="C355" s="15">
        <v>51.0</v>
      </c>
      <c r="D355" s="15" t="s">
        <v>2446</v>
      </c>
      <c r="E355" s="15" t="s">
        <v>10289</v>
      </c>
      <c r="F355" s="50" t="str">
        <f>IFERROR(__xludf.DUMMYFUNCTION("IF(C355=0, INDEX(C$1:C354, MAX(FILTER(ROW(C$1:C354), C$1:C354&lt;&gt;0)))&amp;""v"", C355&amp;""r"")"),"51r")</f>
        <v>51r</v>
      </c>
    </row>
    <row r="356">
      <c r="A356" s="15">
        <v>124.0</v>
      </c>
      <c r="B356" s="15" t="s">
        <v>8405</v>
      </c>
      <c r="C356" s="15">
        <v>0.0</v>
      </c>
      <c r="D356" s="15" t="s">
        <v>2455</v>
      </c>
      <c r="E356" s="15" t="s">
        <v>10292</v>
      </c>
      <c r="F356" s="50" t="str">
        <f>IFERROR(__xludf.DUMMYFUNCTION("IF(C356=0, INDEX(C$1:C355, MAX(FILTER(ROW(C$1:C355), C$1:C355&lt;&gt;0)))&amp;""v"", C356&amp;""r"")"),"51v")</f>
        <v>51v</v>
      </c>
    </row>
    <row r="357">
      <c r="A357" s="15">
        <v>124.0</v>
      </c>
      <c r="B357" s="15" t="s">
        <v>8405</v>
      </c>
      <c r="C357" s="15">
        <v>0.0</v>
      </c>
      <c r="D357" s="15" t="s">
        <v>2463</v>
      </c>
      <c r="E357" s="15" t="s">
        <v>10295</v>
      </c>
      <c r="F357" s="50" t="str">
        <f>IFERROR(__xludf.DUMMYFUNCTION("IF(C357=0, INDEX(C$1:C356, MAX(FILTER(ROW(C$1:C356), C$1:C356&lt;&gt;0)))&amp;""v"", C357&amp;""r"")"),"51v")</f>
        <v>51v</v>
      </c>
    </row>
    <row r="358">
      <c r="A358" s="15">
        <v>124.0</v>
      </c>
      <c r="B358" s="15" t="s">
        <v>8405</v>
      </c>
      <c r="C358" s="15">
        <v>0.0</v>
      </c>
      <c r="D358" s="15" t="s">
        <v>2471</v>
      </c>
      <c r="E358" s="15" t="s">
        <v>10298</v>
      </c>
      <c r="F358" s="50" t="str">
        <f>IFERROR(__xludf.DUMMYFUNCTION("IF(C358=0, INDEX(C$1:C357, MAX(FILTER(ROW(C$1:C357), C$1:C357&lt;&gt;0)))&amp;""v"", C358&amp;""r"")"),"51v")</f>
        <v>51v</v>
      </c>
    </row>
    <row r="359">
      <c r="A359" s="15">
        <v>125.0</v>
      </c>
      <c r="B359" s="15" t="s">
        <v>8405</v>
      </c>
      <c r="C359" s="15">
        <v>52.0</v>
      </c>
      <c r="D359" s="15" t="s">
        <v>2479</v>
      </c>
      <c r="E359" s="15" t="s">
        <v>10301</v>
      </c>
      <c r="F359" s="50" t="str">
        <f>IFERROR(__xludf.DUMMYFUNCTION("IF(C359=0, INDEX(C$1:C358, MAX(FILTER(ROW(C$1:C358), C$1:C358&lt;&gt;0)))&amp;""v"", C359&amp;""r"")"),"52r")</f>
        <v>52r</v>
      </c>
    </row>
    <row r="360">
      <c r="A360" s="15">
        <v>125.0</v>
      </c>
      <c r="B360" s="15" t="s">
        <v>8405</v>
      </c>
      <c r="C360" s="15">
        <v>52.0</v>
      </c>
      <c r="D360" s="15" t="s">
        <v>2487</v>
      </c>
      <c r="E360" s="15" t="s">
        <v>10304</v>
      </c>
      <c r="F360" s="50" t="str">
        <f>IFERROR(__xludf.DUMMYFUNCTION("IF(C360=0, INDEX(C$1:C359, MAX(FILTER(ROW(C$1:C359), C$1:C359&lt;&gt;0)))&amp;""v"", C360&amp;""r"")"),"52r")</f>
        <v>52r</v>
      </c>
    </row>
    <row r="361">
      <c r="A361" s="15">
        <v>126.0</v>
      </c>
      <c r="B361" s="15" t="s">
        <v>8405</v>
      </c>
      <c r="C361" s="15">
        <v>0.0</v>
      </c>
      <c r="D361" s="15" t="s">
        <v>2495</v>
      </c>
      <c r="E361" s="15" t="s">
        <v>10307</v>
      </c>
      <c r="F361" s="50" t="str">
        <f>IFERROR(__xludf.DUMMYFUNCTION("IF(C361=0, INDEX(C$1:C360, MAX(FILTER(ROW(C$1:C360), C$1:C360&lt;&gt;0)))&amp;""v"", C361&amp;""r"")"),"52v")</f>
        <v>52v</v>
      </c>
    </row>
    <row r="362">
      <c r="A362" s="15">
        <v>126.0</v>
      </c>
      <c r="B362" s="15" t="s">
        <v>8405</v>
      </c>
      <c r="C362" s="15">
        <v>0.0</v>
      </c>
      <c r="D362" s="15" t="s">
        <v>2498</v>
      </c>
      <c r="E362" s="15" t="s">
        <v>10310</v>
      </c>
      <c r="F362" s="50" t="str">
        <f>IFERROR(__xludf.DUMMYFUNCTION("IF(C362=0, INDEX(C$1:C361, MAX(FILTER(ROW(C$1:C361), C$1:C361&lt;&gt;0)))&amp;""v"", C362&amp;""r"")"),"52v")</f>
        <v>52v</v>
      </c>
    </row>
    <row r="363">
      <c r="A363" s="15">
        <v>126.0</v>
      </c>
      <c r="B363" s="15" t="s">
        <v>8405</v>
      </c>
      <c r="C363" s="15">
        <v>0.0</v>
      </c>
      <c r="D363" s="15" t="s">
        <v>2506</v>
      </c>
      <c r="E363" s="15" t="s">
        <v>10313</v>
      </c>
      <c r="F363" s="50" t="str">
        <f>IFERROR(__xludf.DUMMYFUNCTION("IF(C363=0, INDEX(C$1:C362, MAX(FILTER(ROW(C$1:C362), C$1:C362&lt;&gt;0)))&amp;""v"", C363&amp;""r"")"),"52v")</f>
        <v>52v</v>
      </c>
    </row>
    <row r="364">
      <c r="A364" s="15">
        <v>127.0</v>
      </c>
      <c r="B364" s="15" t="s">
        <v>8405</v>
      </c>
      <c r="C364" s="15">
        <v>53.0</v>
      </c>
      <c r="D364" s="15" t="s">
        <v>2514</v>
      </c>
      <c r="E364" s="15" t="s">
        <v>10316</v>
      </c>
      <c r="F364" s="50" t="str">
        <f>IFERROR(__xludf.DUMMYFUNCTION("IF(C364=0, INDEX(C$1:C363, MAX(FILTER(ROW(C$1:C363), C$1:C363&lt;&gt;0)))&amp;""v"", C364&amp;""r"")"),"53r")</f>
        <v>53r</v>
      </c>
    </row>
    <row r="365">
      <c r="A365" s="15">
        <v>127.0</v>
      </c>
      <c r="B365" s="15" t="s">
        <v>8405</v>
      </c>
      <c r="C365" s="15">
        <v>53.0</v>
      </c>
      <c r="D365" s="15" t="s">
        <v>9738</v>
      </c>
      <c r="E365" s="15" t="s">
        <v>10319</v>
      </c>
      <c r="F365" s="50" t="str">
        <f>IFERROR(__xludf.DUMMYFUNCTION("IF(C365=0, INDEX(C$1:C364, MAX(FILTER(ROW(C$1:C364), C$1:C364&lt;&gt;0)))&amp;""v"", C365&amp;""r"")"),"53r")</f>
        <v>53r</v>
      </c>
    </row>
    <row r="366">
      <c r="A366" s="15">
        <v>127.0</v>
      </c>
      <c r="B366" s="15" t="s">
        <v>8405</v>
      </c>
      <c r="C366" s="15">
        <v>53.0</v>
      </c>
      <c r="D366" s="15" t="s">
        <v>4567</v>
      </c>
      <c r="E366" s="15" t="s">
        <v>10322</v>
      </c>
      <c r="F366" s="50" t="str">
        <f>IFERROR(__xludf.DUMMYFUNCTION("IF(C366=0, INDEX(C$1:C365, MAX(FILTER(ROW(C$1:C365), C$1:C365&lt;&gt;0)))&amp;""v"", C366&amp;""r"")"),"53r")</f>
        <v>53r</v>
      </c>
    </row>
    <row r="367">
      <c r="A367" s="15">
        <v>128.0</v>
      </c>
      <c r="B367" s="15" t="s">
        <v>8405</v>
      </c>
      <c r="C367" s="15">
        <v>0.0</v>
      </c>
      <c r="D367" s="15" t="s">
        <v>4574</v>
      </c>
      <c r="E367" s="15" t="s">
        <v>10325</v>
      </c>
      <c r="F367" s="50" t="str">
        <f>IFERROR(__xludf.DUMMYFUNCTION("IF(C367=0, INDEX(C$1:C366, MAX(FILTER(ROW(C$1:C366), C$1:C366&lt;&gt;0)))&amp;""v"", C367&amp;""r"")"),"53v")</f>
        <v>53v</v>
      </c>
    </row>
    <row r="368">
      <c r="A368" s="15">
        <v>128.0</v>
      </c>
      <c r="B368" s="15" t="s">
        <v>8405</v>
      </c>
      <c r="C368" s="15">
        <v>0.0</v>
      </c>
      <c r="D368" s="15" t="s">
        <v>4581</v>
      </c>
      <c r="E368" s="15" t="s">
        <v>10328</v>
      </c>
      <c r="F368" s="50" t="str">
        <f>IFERROR(__xludf.DUMMYFUNCTION("IF(C368=0, INDEX(C$1:C367, MAX(FILTER(ROW(C$1:C367), C$1:C367&lt;&gt;0)))&amp;""v"", C368&amp;""r"")"),"53v")</f>
        <v>53v</v>
      </c>
    </row>
    <row r="369">
      <c r="A369" s="15">
        <v>129.0</v>
      </c>
      <c r="B369" s="15" t="s">
        <v>8405</v>
      </c>
      <c r="C369" s="15">
        <v>54.0</v>
      </c>
      <c r="D369" s="15" t="s">
        <v>4593</v>
      </c>
      <c r="E369" s="15" t="s">
        <v>10331</v>
      </c>
      <c r="F369" s="50" t="str">
        <f>IFERROR(__xludf.DUMMYFUNCTION("IF(C369=0, INDEX(C$1:C368, MAX(FILTER(ROW(C$1:C368), C$1:C368&lt;&gt;0)))&amp;""v"", C369&amp;""r"")"),"54r")</f>
        <v>54r</v>
      </c>
    </row>
    <row r="370">
      <c r="A370" s="15">
        <v>129.0</v>
      </c>
      <c r="B370" s="15" t="s">
        <v>8405</v>
      </c>
      <c r="C370" s="15">
        <v>54.0</v>
      </c>
      <c r="D370" s="15" t="s">
        <v>4600</v>
      </c>
      <c r="E370" s="15" t="s">
        <v>10334</v>
      </c>
      <c r="F370" s="50" t="str">
        <f>IFERROR(__xludf.DUMMYFUNCTION("IF(C370=0, INDEX(C$1:C369, MAX(FILTER(ROW(C$1:C369), C$1:C369&lt;&gt;0)))&amp;""v"", C370&amp;""r"")"),"54r")</f>
        <v>54r</v>
      </c>
    </row>
    <row r="371">
      <c r="A371" s="15">
        <v>130.0</v>
      </c>
      <c r="B371" s="15" t="s">
        <v>8405</v>
      </c>
      <c r="C371" s="15">
        <v>0.0</v>
      </c>
      <c r="D371" s="15" t="s">
        <v>4607</v>
      </c>
      <c r="E371" s="15" t="s">
        <v>10337</v>
      </c>
      <c r="F371" s="50" t="str">
        <f>IFERROR(__xludf.DUMMYFUNCTION("IF(C371=0, INDEX(C$1:C370, MAX(FILTER(ROW(C$1:C370), C$1:C370&lt;&gt;0)))&amp;""v"", C371&amp;""r"")"),"54v")</f>
        <v>54v</v>
      </c>
    </row>
    <row r="372">
      <c r="A372" s="15">
        <v>130.0</v>
      </c>
      <c r="B372" s="15" t="s">
        <v>8405</v>
      </c>
      <c r="C372" s="15">
        <v>0.0</v>
      </c>
      <c r="D372" s="15" t="s">
        <v>4615</v>
      </c>
      <c r="E372" s="15" t="s">
        <v>10340</v>
      </c>
      <c r="F372" s="50" t="str">
        <f>IFERROR(__xludf.DUMMYFUNCTION("IF(C372=0, INDEX(C$1:C371, MAX(FILTER(ROW(C$1:C371), C$1:C371&lt;&gt;0)))&amp;""v"", C372&amp;""r"")"),"54v")</f>
        <v>54v</v>
      </c>
    </row>
    <row r="373">
      <c r="A373" s="15">
        <v>130.0</v>
      </c>
      <c r="B373" s="15" t="s">
        <v>8405</v>
      </c>
      <c r="C373" s="15">
        <v>0.0</v>
      </c>
      <c r="D373" s="15" t="s">
        <v>4623</v>
      </c>
      <c r="E373" s="15" t="s">
        <v>10343</v>
      </c>
      <c r="F373" s="50" t="str">
        <f>IFERROR(__xludf.DUMMYFUNCTION("IF(C373=0, INDEX(C$1:C372, MAX(FILTER(ROW(C$1:C372), C$1:C372&lt;&gt;0)))&amp;""v"", C373&amp;""r"")"),"54v")</f>
        <v>54v</v>
      </c>
    </row>
    <row r="374">
      <c r="A374" s="15">
        <v>131.0</v>
      </c>
      <c r="B374" s="15" t="s">
        <v>8405</v>
      </c>
      <c r="C374" s="15">
        <v>55.0</v>
      </c>
      <c r="D374" s="15" t="s">
        <v>4632</v>
      </c>
      <c r="E374" s="15" t="s">
        <v>10346</v>
      </c>
      <c r="F374" s="50" t="str">
        <f>IFERROR(__xludf.DUMMYFUNCTION("IF(C374=0, INDEX(C$1:C373, MAX(FILTER(ROW(C$1:C373), C$1:C373&lt;&gt;0)))&amp;""v"", C374&amp;""r"")"),"55r")</f>
        <v>55r</v>
      </c>
    </row>
    <row r="375">
      <c r="A375" s="15">
        <v>131.0</v>
      </c>
      <c r="B375" s="15" t="s">
        <v>8405</v>
      </c>
      <c r="C375" s="15">
        <v>55.0</v>
      </c>
      <c r="D375" s="15" t="s">
        <v>4640</v>
      </c>
      <c r="E375" s="15" t="s">
        <v>10349</v>
      </c>
      <c r="F375" s="50" t="str">
        <f>IFERROR(__xludf.DUMMYFUNCTION("IF(C375=0, INDEX(C$1:C374, MAX(FILTER(ROW(C$1:C374), C$1:C374&lt;&gt;0)))&amp;""v"", C375&amp;""r"")"),"55r")</f>
        <v>55r</v>
      </c>
    </row>
    <row r="376">
      <c r="A376" s="15">
        <v>131.0</v>
      </c>
      <c r="B376" s="15" t="s">
        <v>8405</v>
      </c>
      <c r="C376" s="15">
        <v>55.0</v>
      </c>
      <c r="D376" s="15" t="s">
        <v>4648</v>
      </c>
      <c r="E376" s="15" t="s">
        <v>10352</v>
      </c>
      <c r="F376" s="50" t="str">
        <f>IFERROR(__xludf.DUMMYFUNCTION("IF(C376=0, INDEX(C$1:C375, MAX(FILTER(ROW(C$1:C375), C$1:C375&lt;&gt;0)))&amp;""v"", C376&amp;""r"")"),"55r")</f>
        <v>55r</v>
      </c>
    </row>
    <row r="377">
      <c r="A377" s="15">
        <v>132.0</v>
      </c>
      <c r="B377" s="15" t="s">
        <v>8405</v>
      </c>
      <c r="C377" s="15">
        <v>0.0</v>
      </c>
      <c r="D377" s="15" t="s">
        <v>4657</v>
      </c>
      <c r="E377" s="15" t="s">
        <v>10355</v>
      </c>
      <c r="F377" s="50" t="str">
        <f>IFERROR(__xludf.DUMMYFUNCTION("IF(C377=0, INDEX(C$1:C376, MAX(FILTER(ROW(C$1:C376), C$1:C376&lt;&gt;0)))&amp;""v"", C377&amp;""r"")"),"55v")</f>
        <v>55v</v>
      </c>
    </row>
    <row r="378">
      <c r="A378" s="15">
        <v>132.0</v>
      </c>
      <c r="B378" s="15" t="s">
        <v>8405</v>
      </c>
      <c r="C378" s="15">
        <v>0.0</v>
      </c>
      <c r="D378" s="15" t="s">
        <v>4664</v>
      </c>
      <c r="E378" s="15" t="s">
        <v>10358</v>
      </c>
      <c r="F378" s="50" t="str">
        <f>IFERROR(__xludf.DUMMYFUNCTION("IF(C378=0, INDEX(C$1:C377, MAX(FILTER(ROW(C$1:C377), C$1:C377&lt;&gt;0)))&amp;""v"", C378&amp;""r"")"),"55v")</f>
        <v>55v</v>
      </c>
    </row>
    <row r="379">
      <c r="A379" s="15">
        <v>133.0</v>
      </c>
      <c r="B379" s="15" t="s">
        <v>8405</v>
      </c>
      <c r="C379" s="15">
        <v>56.0</v>
      </c>
      <c r="D379" s="15" t="s">
        <v>4668</v>
      </c>
      <c r="E379" s="15" t="s">
        <v>10361</v>
      </c>
      <c r="F379" s="50" t="str">
        <f>IFERROR(__xludf.DUMMYFUNCTION("IF(C379=0, INDEX(C$1:C378, MAX(FILTER(ROW(C$1:C378), C$1:C378&lt;&gt;0)))&amp;""v"", C379&amp;""r"")"),"56r")</f>
        <v>56r</v>
      </c>
    </row>
    <row r="380">
      <c r="A380" s="15">
        <v>133.0</v>
      </c>
      <c r="B380" s="15" t="s">
        <v>8405</v>
      </c>
      <c r="C380" s="15">
        <v>56.0</v>
      </c>
      <c r="D380" s="15" t="s">
        <v>4675</v>
      </c>
      <c r="E380" s="15" t="s">
        <v>10364</v>
      </c>
      <c r="F380" s="50" t="str">
        <f>IFERROR(__xludf.DUMMYFUNCTION("IF(C380=0, INDEX(C$1:C379, MAX(FILTER(ROW(C$1:C379), C$1:C379&lt;&gt;0)))&amp;""v"", C380&amp;""r"")"),"56r")</f>
        <v>56r</v>
      </c>
    </row>
    <row r="381">
      <c r="A381" s="15">
        <v>134.0</v>
      </c>
      <c r="B381" s="15" t="s">
        <v>8405</v>
      </c>
      <c r="C381" s="15">
        <v>0.0</v>
      </c>
      <c r="D381" s="15" t="s">
        <v>4682</v>
      </c>
      <c r="E381" s="15" t="s">
        <v>10368</v>
      </c>
      <c r="F381" s="50" t="str">
        <f>IFERROR(__xludf.DUMMYFUNCTION("IF(C381=0, INDEX(C$1:C380, MAX(FILTER(ROW(C$1:C380), C$1:C380&lt;&gt;0)))&amp;""v"", C381&amp;""r"")"),"56v")</f>
        <v>56v</v>
      </c>
    </row>
    <row r="382">
      <c r="A382" s="15">
        <v>134.0</v>
      </c>
      <c r="B382" s="15" t="s">
        <v>8405</v>
      </c>
      <c r="C382" s="15">
        <v>0.0</v>
      </c>
      <c r="D382" s="15" t="s">
        <v>10371</v>
      </c>
      <c r="E382" s="15" t="s">
        <v>10372</v>
      </c>
      <c r="F382" s="50" t="str">
        <f>IFERROR(__xludf.DUMMYFUNCTION("IF(C382=0, INDEX(C$1:C381, MAX(FILTER(ROW(C$1:C381), C$1:C381&lt;&gt;0)))&amp;""v"", C382&amp;""r"")"),"56v")</f>
        <v>56v</v>
      </c>
    </row>
    <row r="383">
      <c r="A383" s="15">
        <v>135.0</v>
      </c>
      <c r="B383" s="15" t="s">
        <v>8405</v>
      </c>
      <c r="C383" s="15">
        <v>57.0</v>
      </c>
      <c r="D383" s="15" t="s">
        <v>10375</v>
      </c>
      <c r="E383" s="15" t="s">
        <v>2443</v>
      </c>
      <c r="F383" s="50" t="str">
        <f>IFERROR(__xludf.DUMMYFUNCTION("IF(C383=0, INDEX(C$1:C382, MAX(FILTER(ROW(C$1:C382), C$1:C382&lt;&gt;0)))&amp;""v"", C383&amp;""r"")"),"57r")</f>
        <v>57r</v>
      </c>
    </row>
    <row r="384">
      <c r="A384" s="15">
        <v>135.0</v>
      </c>
      <c r="B384" s="15" t="s">
        <v>8405</v>
      </c>
      <c r="C384" s="15">
        <v>57.0</v>
      </c>
      <c r="D384" s="15" t="s">
        <v>10378</v>
      </c>
      <c r="E384" s="15" t="s">
        <v>10379</v>
      </c>
      <c r="F384" s="50" t="str">
        <f>IFERROR(__xludf.DUMMYFUNCTION("IF(C384=0, INDEX(C$1:C383, MAX(FILTER(ROW(C$1:C383), C$1:C383&lt;&gt;0)))&amp;""v"", C384&amp;""r"")"),"57r")</f>
        <v>57r</v>
      </c>
    </row>
    <row r="385">
      <c r="A385" s="15">
        <v>135.0</v>
      </c>
      <c r="B385" s="15" t="s">
        <v>8405</v>
      </c>
      <c r="C385" s="15">
        <v>57.0</v>
      </c>
      <c r="D385" s="15" t="s">
        <v>10382</v>
      </c>
      <c r="E385" s="15" t="s">
        <v>10383</v>
      </c>
      <c r="F385" s="50" t="str">
        <f>IFERROR(__xludf.DUMMYFUNCTION("IF(C385=0, INDEX(C$1:C384, MAX(FILTER(ROW(C$1:C384), C$1:C384&lt;&gt;0)))&amp;""v"", C385&amp;""r"")"),"57r")</f>
        <v>57r</v>
      </c>
    </row>
    <row r="386">
      <c r="A386" s="15">
        <v>136.0</v>
      </c>
      <c r="B386" s="15" t="s">
        <v>8405</v>
      </c>
      <c r="C386" s="15">
        <v>0.0</v>
      </c>
      <c r="D386" s="15" t="s">
        <v>10386</v>
      </c>
      <c r="E386" s="15" t="s">
        <v>10387</v>
      </c>
      <c r="F386" s="50" t="str">
        <f>IFERROR(__xludf.DUMMYFUNCTION("IF(C386=0, INDEX(C$1:C385, MAX(FILTER(ROW(C$1:C385), C$1:C385&lt;&gt;0)))&amp;""v"", C386&amp;""r"")"),"57v")</f>
        <v>57v</v>
      </c>
    </row>
    <row r="387">
      <c r="A387" s="15">
        <v>136.0</v>
      </c>
      <c r="B387" s="15" t="s">
        <v>8405</v>
      </c>
      <c r="C387" s="15">
        <v>0.0</v>
      </c>
      <c r="D387" s="15" t="s">
        <v>10390</v>
      </c>
      <c r="E387" s="15" t="s">
        <v>10391</v>
      </c>
      <c r="F387" s="50" t="str">
        <f>IFERROR(__xludf.DUMMYFUNCTION("IF(C387=0, INDEX(C$1:C386, MAX(FILTER(ROW(C$1:C386), C$1:C386&lt;&gt;0)))&amp;""v"", C387&amp;""r"")"),"57v")</f>
        <v>57v</v>
      </c>
    </row>
    <row r="388">
      <c r="A388" s="15">
        <v>137.0</v>
      </c>
      <c r="B388" s="15" t="s">
        <v>8405</v>
      </c>
      <c r="C388" s="15">
        <v>58.0</v>
      </c>
      <c r="D388" s="15" t="s">
        <v>10394</v>
      </c>
      <c r="E388" s="15" t="s">
        <v>10395</v>
      </c>
      <c r="F388" s="50" t="str">
        <f>IFERROR(__xludf.DUMMYFUNCTION("IF(C388=0, INDEX(C$1:C387, MAX(FILTER(ROW(C$1:C387), C$1:C387&lt;&gt;0)))&amp;""v"", C388&amp;""r"")"),"58r")</f>
        <v>58r</v>
      </c>
    </row>
    <row r="389">
      <c r="A389" s="15">
        <v>137.0</v>
      </c>
      <c r="B389" s="15" t="s">
        <v>8405</v>
      </c>
      <c r="C389" s="15">
        <v>58.0</v>
      </c>
      <c r="D389" s="15" t="s">
        <v>10398</v>
      </c>
      <c r="E389" s="15" t="s">
        <v>2484</v>
      </c>
      <c r="F389" s="50" t="str">
        <f>IFERROR(__xludf.DUMMYFUNCTION("IF(C389=0, INDEX(C$1:C388, MAX(FILTER(ROW(C$1:C388), C$1:C388&lt;&gt;0)))&amp;""v"", C389&amp;""r"")"),"58r")</f>
        <v>58r</v>
      </c>
    </row>
    <row r="390">
      <c r="A390" s="15">
        <v>138.0</v>
      </c>
      <c r="B390" s="15" t="s">
        <v>8405</v>
      </c>
      <c r="C390" s="15">
        <v>0.0</v>
      </c>
      <c r="D390" s="15" t="s">
        <v>10401</v>
      </c>
      <c r="E390" s="15" t="s">
        <v>10402</v>
      </c>
      <c r="F390" s="50" t="str">
        <f>IFERROR(__xludf.DUMMYFUNCTION("IF(C390=0, INDEX(C$1:C389, MAX(FILTER(ROW(C$1:C389), C$1:C389&lt;&gt;0)))&amp;""v"", C390&amp;""r"")"),"58v")</f>
        <v>58v</v>
      </c>
    </row>
    <row r="391">
      <c r="A391" s="15">
        <v>138.0</v>
      </c>
      <c r="B391" s="15" t="s">
        <v>8405</v>
      </c>
      <c r="C391" s="15">
        <v>0.0</v>
      </c>
      <c r="D391" s="15" t="s">
        <v>10403</v>
      </c>
      <c r="E391" s="15" t="s">
        <v>10404</v>
      </c>
      <c r="F391" s="50" t="str">
        <f>IFERROR(__xludf.DUMMYFUNCTION("IF(C391=0, INDEX(C$1:C390, MAX(FILTER(ROW(C$1:C390), C$1:C390&lt;&gt;0)))&amp;""v"", C391&amp;""r"")"),"58v")</f>
        <v>58v</v>
      </c>
    </row>
    <row r="392">
      <c r="A392" s="15">
        <v>138.0</v>
      </c>
      <c r="B392" s="15" t="s">
        <v>8405</v>
      </c>
      <c r="C392" s="15">
        <v>0.0</v>
      </c>
      <c r="D392" s="15" t="s">
        <v>10407</v>
      </c>
      <c r="E392" s="15" t="s">
        <v>10408</v>
      </c>
      <c r="F392" s="50" t="str">
        <f>IFERROR(__xludf.DUMMYFUNCTION("IF(C392=0, INDEX(C$1:C391, MAX(FILTER(ROW(C$1:C391), C$1:C391&lt;&gt;0)))&amp;""v"", C392&amp;""r"")"),"58v")</f>
        <v>58v</v>
      </c>
    </row>
    <row r="393">
      <c r="A393" s="15">
        <v>138.0</v>
      </c>
      <c r="B393" s="15" t="s">
        <v>8405</v>
      </c>
      <c r="C393" s="15">
        <v>0.0</v>
      </c>
      <c r="D393" s="15" t="s">
        <v>10409</v>
      </c>
      <c r="E393" s="15" t="s">
        <v>10410</v>
      </c>
      <c r="F393" s="50" t="str">
        <f>IFERROR(__xludf.DUMMYFUNCTION("IF(C393=0, INDEX(C$1:C392, MAX(FILTER(ROW(C$1:C392), C$1:C392&lt;&gt;0)))&amp;""v"", C393&amp;""r"")"),"58v")</f>
        <v>58v</v>
      </c>
    </row>
    <row r="394">
      <c r="A394" s="15">
        <v>139.0</v>
      </c>
      <c r="B394" s="15" t="s">
        <v>8405</v>
      </c>
      <c r="C394" s="15">
        <v>59.0</v>
      </c>
      <c r="D394" s="15" t="s">
        <v>10413</v>
      </c>
      <c r="E394" s="15" t="s">
        <v>10414</v>
      </c>
      <c r="F394" s="50" t="str">
        <f>IFERROR(__xludf.DUMMYFUNCTION("IF(C394=0, INDEX(C$1:C393, MAX(FILTER(ROW(C$1:C393), C$1:C393&lt;&gt;0)))&amp;""v"", C394&amp;""r"")"),"59r")</f>
        <v>59r</v>
      </c>
    </row>
    <row r="395">
      <c r="A395" s="15">
        <v>140.0</v>
      </c>
      <c r="B395" s="15" t="s">
        <v>8665</v>
      </c>
      <c r="C395" s="15">
        <v>0.0</v>
      </c>
      <c r="D395" s="15" t="s">
        <v>24</v>
      </c>
      <c r="E395" s="15" t="s">
        <v>10417</v>
      </c>
      <c r="F395" s="50" t="str">
        <f>IFERROR(__xludf.DUMMYFUNCTION("IF(C395=0, INDEX(C$1:C394, MAX(FILTER(ROW(C$1:C394), C$1:C394&lt;&gt;0)))&amp;""v"", C395&amp;""r"")"),"59v")</f>
        <v>59v</v>
      </c>
    </row>
    <row r="396">
      <c r="A396" s="15">
        <v>141.0</v>
      </c>
      <c r="B396" s="15" t="s">
        <v>8665</v>
      </c>
      <c r="C396" s="15">
        <v>60.0</v>
      </c>
      <c r="D396" s="15" t="s">
        <v>32</v>
      </c>
      <c r="E396" s="15" t="s">
        <v>10420</v>
      </c>
      <c r="F396" s="50" t="str">
        <f>IFERROR(__xludf.DUMMYFUNCTION("IF(C396=0, INDEX(C$1:C395, MAX(FILTER(ROW(C$1:C395), C$1:C395&lt;&gt;0)))&amp;""v"", C396&amp;""r"")"),"60r")</f>
        <v>60r</v>
      </c>
    </row>
    <row r="397">
      <c r="A397" s="15">
        <v>141.0</v>
      </c>
      <c r="B397" s="15" t="s">
        <v>8665</v>
      </c>
      <c r="C397" s="15">
        <v>60.0</v>
      </c>
      <c r="D397" s="15" t="s">
        <v>40</v>
      </c>
      <c r="E397" s="15" t="s">
        <v>10423</v>
      </c>
      <c r="F397" s="50" t="str">
        <f>IFERROR(__xludf.DUMMYFUNCTION("IF(C397=0, INDEX(C$1:C396, MAX(FILTER(ROW(C$1:C396), C$1:C396&lt;&gt;0)))&amp;""v"", C397&amp;""r"")"),"60r")</f>
        <v>60r</v>
      </c>
    </row>
    <row r="398">
      <c r="A398" s="15">
        <v>142.0</v>
      </c>
      <c r="B398" s="15" t="s">
        <v>8665</v>
      </c>
      <c r="C398" s="15">
        <v>0.0</v>
      </c>
      <c r="D398" s="15" t="s">
        <v>49</v>
      </c>
      <c r="E398" s="15" t="s">
        <v>10426</v>
      </c>
      <c r="F398" s="50" t="str">
        <f>IFERROR(__xludf.DUMMYFUNCTION("IF(C398=0, INDEX(C$1:C397, MAX(FILTER(ROW(C$1:C397), C$1:C397&lt;&gt;0)))&amp;""v"", C398&amp;""r"")"),"60v")</f>
        <v>60v</v>
      </c>
    </row>
    <row r="399">
      <c r="A399" s="15">
        <v>142.0</v>
      </c>
      <c r="B399" s="15" t="s">
        <v>8665</v>
      </c>
      <c r="C399" s="15">
        <v>0.0</v>
      </c>
      <c r="D399" s="15" t="s">
        <v>59</v>
      </c>
      <c r="E399" s="15" t="s">
        <v>10427</v>
      </c>
      <c r="F399" s="50" t="str">
        <f>IFERROR(__xludf.DUMMYFUNCTION("IF(C399=0, INDEX(C$1:C398, MAX(FILTER(ROW(C$1:C398), C$1:C398&lt;&gt;0)))&amp;""v"", C399&amp;""r"")"),"60v")</f>
        <v>60v</v>
      </c>
    </row>
    <row r="400">
      <c r="A400" s="15">
        <v>143.0</v>
      </c>
      <c r="B400" s="15" t="s">
        <v>8665</v>
      </c>
      <c r="C400" s="15">
        <v>61.0</v>
      </c>
      <c r="D400" s="15" t="s">
        <v>67</v>
      </c>
      <c r="E400" s="15" t="s">
        <v>10430</v>
      </c>
      <c r="F400" s="50" t="str">
        <f>IFERROR(__xludf.DUMMYFUNCTION("IF(C400=0, INDEX(C$1:C399, MAX(FILTER(ROW(C$1:C399), C$1:C399&lt;&gt;0)))&amp;""v"", C400&amp;""r"")"),"61r")</f>
        <v>61r</v>
      </c>
    </row>
    <row r="401">
      <c r="A401" s="15">
        <v>143.0</v>
      </c>
      <c r="B401" s="15" t="s">
        <v>8665</v>
      </c>
      <c r="C401" s="15">
        <v>61.0</v>
      </c>
      <c r="D401" s="15" t="s">
        <v>75</v>
      </c>
      <c r="E401" s="15" t="s">
        <v>10433</v>
      </c>
      <c r="F401" s="50" t="str">
        <f>IFERROR(__xludf.DUMMYFUNCTION("IF(C401=0, INDEX(C$1:C400, MAX(FILTER(ROW(C$1:C400), C$1:C400&lt;&gt;0)))&amp;""v"", C401&amp;""r"")"),"61r")</f>
        <v>61r</v>
      </c>
    </row>
    <row r="402">
      <c r="A402" s="15">
        <v>144.0</v>
      </c>
      <c r="B402" s="15" t="s">
        <v>8665</v>
      </c>
      <c r="C402" s="15">
        <v>0.0</v>
      </c>
      <c r="D402" s="15" t="s">
        <v>83</v>
      </c>
      <c r="E402" s="15" t="s">
        <v>10436</v>
      </c>
      <c r="F402" s="50" t="str">
        <f>IFERROR(__xludf.DUMMYFUNCTION("IF(C402=0, INDEX(C$1:C401, MAX(FILTER(ROW(C$1:C401), C$1:C401&lt;&gt;0)))&amp;""v"", C402&amp;""r"")"),"61v")</f>
        <v>61v</v>
      </c>
    </row>
    <row r="403">
      <c r="A403" s="15">
        <v>144.0</v>
      </c>
      <c r="B403" s="15" t="s">
        <v>8665</v>
      </c>
      <c r="C403" s="15">
        <v>0.0</v>
      </c>
      <c r="D403" s="15" t="s">
        <v>91</v>
      </c>
      <c r="E403" s="15" t="s">
        <v>10439</v>
      </c>
      <c r="F403" s="50" t="str">
        <f>IFERROR(__xludf.DUMMYFUNCTION("IF(C403=0, INDEX(C$1:C402, MAX(FILTER(ROW(C$1:C402), C$1:C402&lt;&gt;0)))&amp;""v"", C403&amp;""r"")"),"61v")</f>
        <v>61v</v>
      </c>
    </row>
    <row r="404">
      <c r="A404" s="15">
        <v>145.0</v>
      </c>
      <c r="B404" s="15" t="s">
        <v>8665</v>
      </c>
      <c r="C404" s="15">
        <v>62.0</v>
      </c>
      <c r="D404" s="15" t="s">
        <v>99</v>
      </c>
      <c r="E404" s="15" t="s">
        <v>8676</v>
      </c>
      <c r="F404" s="50" t="str">
        <f>IFERROR(__xludf.DUMMYFUNCTION("IF(C404=0, INDEX(C$1:C403, MAX(FILTER(ROW(C$1:C403), C$1:C403&lt;&gt;0)))&amp;""v"", C404&amp;""r"")"),"62r")</f>
        <v>62r</v>
      </c>
    </row>
    <row r="405">
      <c r="A405" s="15">
        <v>145.0</v>
      </c>
      <c r="B405" s="15" t="s">
        <v>8665</v>
      </c>
      <c r="C405" s="15">
        <v>62.0</v>
      </c>
      <c r="D405" s="15" t="s">
        <v>107</v>
      </c>
      <c r="E405" s="15" t="s">
        <v>10444</v>
      </c>
      <c r="F405" s="50" t="str">
        <f>IFERROR(__xludf.DUMMYFUNCTION("IF(C405=0, INDEX(C$1:C404, MAX(FILTER(ROW(C$1:C404), C$1:C404&lt;&gt;0)))&amp;""v"", C405&amp;""r"")"),"62r")</f>
        <v>62r</v>
      </c>
    </row>
    <row r="406">
      <c r="A406" s="15">
        <v>145.0</v>
      </c>
      <c r="B406" s="15" t="s">
        <v>8665</v>
      </c>
      <c r="C406" s="15">
        <v>62.0</v>
      </c>
      <c r="D406" s="15" t="s">
        <v>115</v>
      </c>
      <c r="E406" s="15" t="s">
        <v>10447</v>
      </c>
      <c r="F406" s="50" t="str">
        <f>IFERROR(__xludf.DUMMYFUNCTION("IF(C406=0, INDEX(C$1:C405, MAX(FILTER(ROW(C$1:C405), C$1:C405&lt;&gt;0)))&amp;""v"", C406&amp;""r"")"),"62r")</f>
        <v>62r</v>
      </c>
    </row>
    <row r="407">
      <c r="A407" s="15">
        <v>146.0</v>
      </c>
      <c r="B407" s="15" t="s">
        <v>8665</v>
      </c>
      <c r="C407" s="15">
        <v>0.0</v>
      </c>
      <c r="D407" s="15" t="s">
        <v>123</v>
      </c>
      <c r="E407" s="15" t="s">
        <v>10450</v>
      </c>
      <c r="F407" s="50" t="str">
        <f>IFERROR(__xludf.DUMMYFUNCTION("IF(C407=0, INDEX(C$1:C406, MAX(FILTER(ROW(C$1:C406), C$1:C406&lt;&gt;0)))&amp;""v"", C407&amp;""r"")"),"62v")</f>
        <v>62v</v>
      </c>
    </row>
    <row r="408">
      <c r="A408" s="15">
        <v>146.0</v>
      </c>
      <c r="B408" s="15" t="s">
        <v>8665</v>
      </c>
      <c r="C408" s="15">
        <v>0.0</v>
      </c>
      <c r="D408" s="15" t="s">
        <v>132</v>
      </c>
      <c r="E408" s="15" t="s">
        <v>10453</v>
      </c>
      <c r="F408" s="50" t="str">
        <f>IFERROR(__xludf.DUMMYFUNCTION("IF(C408=0, INDEX(C$1:C407, MAX(FILTER(ROW(C$1:C407), C$1:C407&lt;&gt;0)))&amp;""v"", C408&amp;""r"")"),"62v")</f>
        <v>62v</v>
      </c>
    </row>
    <row r="409">
      <c r="A409" s="15">
        <v>146.0</v>
      </c>
      <c r="B409" s="15" t="s">
        <v>8665</v>
      </c>
      <c r="C409" s="15">
        <v>0.0</v>
      </c>
      <c r="D409" s="15" t="s">
        <v>141</v>
      </c>
      <c r="E409" s="15" t="s">
        <v>10456</v>
      </c>
      <c r="F409" s="50" t="str">
        <f>IFERROR(__xludf.DUMMYFUNCTION("IF(C409=0, INDEX(C$1:C408, MAX(FILTER(ROW(C$1:C408), C$1:C408&lt;&gt;0)))&amp;""v"", C409&amp;""r"")"),"62v")</f>
        <v>62v</v>
      </c>
    </row>
    <row r="410">
      <c r="A410" s="15">
        <v>146.0</v>
      </c>
      <c r="B410" s="15" t="s">
        <v>8665</v>
      </c>
      <c r="C410" s="15">
        <v>0.0</v>
      </c>
      <c r="D410" s="15" t="s">
        <v>149</v>
      </c>
      <c r="E410" s="15" t="s">
        <v>10459</v>
      </c>
      <c r="F410" s="50" t="str">
        <f>IFERROR(__xludf.DUMMYFUNCTION("IF(C410=0, INDEX(C$1:C409, MAX(FILTER(ROW(C$1:C409), C$1:C409&lt;&gt;0)))&amp;""v"", C410&amp;""r"")"),"62v")</f>
        <v>62v</v>
      </c>
    </row>
    <row r="411">
      <c r="A411" s="15">
        <v>147.0</v>
      </c>
      <c r="B411" s="15" t="s">
        <v>8665</v>
      </c>
      <c r="C411" s="15">
        <v>63.0</v>
      </c>
      <c r="D411" s="15" t="s">
        <v>157</v>
      </c>
      <c r="E411" s="15" t="s">
        <v>10462</v>
      </c>
      <c r="F411" s="50" t="str">
        <f>IFERROR(__xludf.DUMMYFUNCTION("IF(C411=0, INDEX(C$1:C410, MAX(FILTER(ROW(C$1:C410), C$1:C410&lt;&gt;0)))&amp;""v"", C411&amp;""r"")"),"63r")</f>
        <v>63r</v>
      </c>
    </row>
    <row r="412">
      <c r="A412" s="15">
        <v>147.0</v>
      </c>
      <c r="B412" s="15" t="s">
        <v>8665</v>
      </c>
      <c r="C412" s="15">
        <v>63.0</v>
      </c>
      <c r="D412" s="15" t="s">
        <v>165</v>
      </c>
      <c r="E412" s="15" t="s">
        <v>10465</v>
      </c>
      <c r="F412" s="50" t="str">
        <f>IFERROR(__xludf.DUMMYFUNCTION("IF(C412=0, INDEX(C$1:C411, MAX(FILTER(ROW(C$1:C411), C$1:C411&lt;&gt;0)))&amp;""v"", C412&amp;""r"")"),"63r")</f>
        <v>63r</v>
      </c>
    </row>
    <row r="413">
      <c r="A413" s="15">
        <v>147.0</v>
      </c>
      <c r="B413" s="15" t="s">
        <v>8665</v>
      </c>
      <c r="C413" s="15">
        <v>63.0</v>
      </c>
      <c r="D413" s="15" t="s">
        <v>173</v>
      </c>
      <c r="E413" s="15" t="s">
        <v>22661</v>
      </c>
      <c r="F413" s="50" t="str">
        <f>IFERROR(__xludf.DUMMYFUNCTION("IF(C413=0, INDEX(C$1:C412, MAX(FILTER(ROW(C$1:C412), C$1:C412&lt;&gt;0)))&amp;""v"", C413&amp;""r"")"),"63r")</f>
        <v>63r</v>
      </c>
    </row>
    <row r="414">
      <c r="A414" s="15">
        <v>147.0</v>
      </c>
      <c r="B414" s="15" t="s">
        <v>8665</v>
      </c>
      <c r="C414" s="15">
        <v>63.0</v>
      </c>
      <c r="D414" s="15" t="s">
        <v>181</v>
      </c>
      <c r="E414" s="15" t="s">
        <v>10469</v>
      </c>
      <c r="F414" s="50" t="str">
        <f>IFERROR(__xludf.DUMMYFUNCTION("IF(C414=0, INDEX(C$1:C413, MAX(FILTER(ROW(C$1:C413), C$1:C413&lt;&gt;0)))&amp;""v"", C414&amp;""r"")"),"63r")</f>
        <v>63r</v>
      </c>
    </row>
    <row r="415">
      <c r="A415" s="15">
        <v>147.0</v>
      </c>
      <c r="B415" s="15" t="s">
        <v>8665</v>
      </c>
      <c r="C415" s="15">
        <v>63.0</v>
      </c>
      <c r="D415" s="15" t="s">
        <v>189</v>
      </c>
      <c r="E415" s="15" t="s">
        <v>10472</v>
      </c>
      <c r="F415" s="50" t="str">
        <f>IFERROR(__xludf.DUMMYFUNCTION("IF(C415=0, INDEX(C$1:C414, MAX(FILTER(ROW(C$1:C414), C$1:C414&lt;&gt;0)))&amp;""v"", C415&amp;""r"")"),"63r")</f>
        <v>63r</v>
      </c>
    </row>
    <row r="416">
      <c r="A416" s="15">
        <v>148.0</v>
      </c>
      <c r="B416" s="15" t="s">
        <v>8665</v>
      </c>
      <c r="C416" s="15">
        <v>0.0</v>
      </c>
      <c r="D416" s="15" t="s">
        <v>197</v>
      </c>
      <c r="E416" s="15" t="s">
        <v>10475</v>
      </c>
      <c r="F416" s="50" t="str">
        <f>IFERROR(__xludf.DUMMYFUNCTION("IF(C416=0, INDEX(C$1:C415, MAX(FILTER(ROW(C$1:C415), C$1:C415&lt;&gt;0)))&amp;""v"", C416&amp;""r"")"),"63v")</f>
        <v>63v</v>
      </c>
    </row>
    <row r="417">
      <c r="A417" s="15">
        <v>148.0</v>
      </c>
      <c r="B417" s="15" t="s">
        <v>8665</v>
      </c>
      <c r="C417" s="15">
        <v>0.0</v>
      </c>
      <c r="D417" s="15" t="s">
        <v>205</v>
      </c>
      <c r="E417" s="15" t="s">
        <v>10478</v>
      </c>
      <c r="F417" s="50" t="str">
        <f>IFERROR(__xludf.DUMMYFUNCTION("IF(C417=0, INDEX(C$1:C416, MAX(FILTER(ROW(C$1:C416), C$1:C416&lt;&gt;0)))&amp;""v"", C417&amp;""r"")"),"63v")</f>
        <v>63v</v>
      </c>
    </row>
    <row r="418">
      <c r="A418" s="15">
        <v>148.0</v>
      </c>
      <c r="B418" s="15" t="s">
        <v>8665</v>
      </c>
      <c r="C418" s="15">
        <v>0.0</v>
      </c>
      <c r="D418" s="15" t="s">
        <v>214</v>
      </c>
      <c r="E418" s="15" t="s">
        <v>10481</v>
      </c>
      <c r="F418" s="50" t="str">
        <f>IFERROR(__xludf.DUMMYFUNCTION("IF(C418=0, INDEX(C$1:C417, MAX(FILTER(ROW(C$1:C417), C$1:C417&lt;&gt;0)))&amp;""v"", C418&amp;""r"")"),"63v")</f>
        <v>63v</v>
      </c>
    </row>
    <row r="419">
      <c r="A419" s="15">
        <v>149.0</v>
      </c>
      <c r="B419" s="15" t="s">
        <v>8665</v>
      </c>
      <c r="C419" s="15">
        <v>64.0</v>
      </c>
      <c r="D419" s="15" t="s">
        <v>222</v>
      </c>
      <c r="E419" s="15" t="s">
        <v>10484</v>
      </c>
      <c r="F419" s="50" t="str">
        <f>IFERROR(__xludf.DUMMYFUNCTION("IF(C419=0, INDEX(C$1:C418, MAX(FILTER(ROW(C$1:C418), C$1:C418&lt;&gt;0)))&amp;""v"", C419&amp;""r"")"),"64r")</f>
        <v>64r</v>
      </c>
    </row>
    <row r="420">
      <c r="A420" s="15">
        <v>150.0</v>
      </c>
      <c r="B420" s="15" t="s">
        <v>8665</v>
      </c>
      <c r="C420" s="15">
        <v>0.0</v>
      </c>
      <c r="D420" s="15" t="s">
        <v>230</v>
      </c>
      <c r="E420" s="15" t="s">
        <v>10487</v>
      </c>
      <c r="F420" s="50" t="str">
        <f>IFERROR(__xludf.DUMMYFUNCTION("IF(C420=0, INDEX(C$1:C419, MAX(FILTER(ROW(C$1:C419), C$1:C419&lt;&gt;0)))&amp;""v"", C420&amp;""r"")"),"64v")</f>
        <v>64v</v>
      </c>
    </row>
    <row r="421">
      <c r="A421" s="15">
        <v>150.0</v>
      </c>
      <c r="B421" s="15" t="s">
        <v>8665</v>
      </c>
      <c r="C421" s="15">
        <v>0.0</v>
      </c>
      <c r="D421" s="15" t="s">
        <v>238</v>
      </c>
      <c r="E421" s="15" t="s">
        <v>10492</v>
      </c>
      <c r="F421" s="50" t="str">
        <f>IFERROR(__xludf.DUMMYFUNCTION("IF(C421=0, INDEX(C$1:C420, MAX(FILTER(ROW(C$1:C420), C$1:C420&lt;&gt;0)))&amp;""v"", C421&amp;""r"")"),"64v")</f>
        <v>64v</v>
      </c>
    </row>
    <row r="422">
      <c r="A422" s="15">
        <v>151.0</v>
      </c>
      <c r="B422" s="15" t="s">
        <v>8665</v>
      </c>
      <c r="C422" s="15">
        <v>65.0</v>
      </c>
      <c r="D422" s="15" t="s">
        <v>248</v>
      </c>
      <c r="E422" s="15" t="s">
        <v>10495</v>
      </c>
      <c r="F422" s="50" t="str">
        <f>IFERROR(__xludf.DUMMYFUNCTION("IF(C422=0, INDEX(C$1:C421, MAX(FILTER(ROW(C$1:C421), C$1:C421&lt;&gt;0)))&amp;""v"", C422&amp;""r"")"),"65r")</f>
        <v>65r</v>
      </c>
    </row>
    <row r="423">
      <c r="A423" s="15">
        <v>151.0</v>
      </c>
      <c r="B423" s="15" t="s">
        <v>8665</v>
      </c>
      <c r="C423" s="15">
        <v>65.0</v>
      </c>
      <c r="D423" s="15" t="s">
        <v>282</v>
      </c>
      <c r="E423" s="15" t="s">
        <v>10498</v>
      </c>
      <c r="F423" s="50" t="str">
        <f>IFERROR(__xludf.DUMMYFUNCTION("IF(C423=0, INDEX(C$1:C422, MAX(FILTER(ROW(C$1:C422), C$1:C422&lt;&gt;0)))&amp;""v"", C423&amp;""r"")"),"65r")</f>
        <v>65r</v>
      </c>
    </row>
    <row r="424">
      <c r="A424" s="15">
        <v>152.0</v>
      </c>
      <c r="B424" s="15" t="s">
        <v>8665</v>
      </c>
      <c r="C424" s="15">
        <v>0.0</v>
      </c>
      <c r="D424" s="15" t="s">
        <v>290</v>
      </c>
      <c r="E424" s="15" t="s">
        <v>10501</v>
      </c>
      <c r="F424" s="50" t="str">
        <f>IFERROR(__xludf.DUMMYFUNCTION("IF(C424=0, INDEX(C$1:C423, MAX(FILTER(ROW(C$1:C423), C$1:C423&lt;&gt;0)))&amp;""v"", C424&amp;""r"")"),"65v")</f>
        <v>65v</v>
      </c>
    </row>
    <row r="425">
      <c r="A425" s="15">
        <v>152.0</v>
      </c>
      <c r="B425" s="15" t="s">
        <v>8665</v>
      </c>
      <c r="C425" s="15">
        <v>0.0</v>
      </c>
      <c r="D425" s="15" t="s">
        <v>299</v>
      </c>
      <c r="E425" s="15" t="s">
        <v>10504</v>
      </c>
      <c r="F425" s="50" t="str">
        <f>IFERROR(__xludf.DUMMYFUNCTION("IF(C425=0, INDEX(C$1:C424, MAX(FILTER(ROW(C$1:C424), C$1:C424&lt;&gt;0)))&amp;""v"", C425&amp;""r"")"),"65v")</f>
        <v>65v</v>
      </c>
    </row>
    <row r="426">
      <c r="A426" s="15">
        <v>152.0</v>
      </c>
      <c r="B426" s="15" t="s">
        <v>8665</v>
      </c>
      <c r="C426" s="15">
        <v>0.0</v>
      </c>
      <c r="D426" s="15" t="s">
        <v>307</v>
      </c>
      <c r="E426" s="15" t="s">
        <v>10507</v>
      </c>
      <c r="F426" s="50" t="str">
        <f>IFERROR(__xludf.DUMMYFUNCTION("IF(C426=0, INDEX(C$1:C425, MAX(FILTER(ROW(C$1:C425), C$1:C425&lt;&gt;0)))&amp;""v"", C426&amp;""r"")"),"65v")</f>
        <v>65v</v>
      </c>
    </row>
    <row r="427">
      <c r="A427" s="15">
        <v>152.0</v>
      </c>
      <c r="B427" s="15" t="s">
        <v>8665</v>
      </c>
      <c r="C427" s="15">
        <v>0.0</v>
      </c>
      <c r="D427" s="15" t="s">
        <v>317</v>
      </c>
      <c r="E427" s="15" t="s">
        <v>10510</v>
      </c>
      <c r="F427" s="50" t="str">
        <f>IFERROR(__xludf.DUMMYFUNCTION("IF(C427=0, INDEX(C$1:C426, MAX(FILTER(ROW(C$1:C426), C$1:C426&lt;&gt;0)))&amp;""v"", C427&amp;""r"")"),"65v")</f>
        <v>65v</v>
      </c>
    </row>
    <row r="428">
      <c r="A428" s="15">
        <v>153.0</v>
      </c>
      <c r="B428" s="15" t="s">
        <v>8665</v>
      </c>
      <c r="C428" s="15">
        <v>66.0</v>
      </c>
      <c r="D428" s="15" t="s">
        <v>340</v>
      </c>
      <c r="E428" s="15" t="s">
        <v>10513</v>
      </c>
      <c r="F428" s="50" t="str">
        <f>IFERROR(__xludf.DUMMYFUNCTION("IF(C428=0, INDEX(C$1:C427, MAX(FILTER(ROW(C$1:C427), C$1:C427&lt;&gt;0)))&amp;""v"", C428&amp;""r"")"),"66r")</f>
        <v>66r</v>
      </c>
    </row>
    <row r="429">
      <c r="A429" s="15">
        <v>153.0</v>
      </c>
      <c r="B429" s="15" t="s">
        <v>8665</v>
      </c>
      <c r="C429" s="15">
        <v>66.0</v>
      </c>
      <c r="D429" s="15" t="s">
        <v>348</v>
      </c>
      <c r="E429" s="15" t="s">
        <v>10516</v>
      </c>
      <c r="F429" s="50" t="str">
        <f>IFERROR(__xludf.DUMMYFUNCTION("IF(C429=0, INDEX(C$1:C428, MAX(FILTER(ROW(C$1:C428), C$1:C428&lt;&gt;0)))&amp;""v"", C429&amp;""r"")"),"66r")</f>
        <v>66r</v>
      </c>
    </row>
    <row r="430">
      <c r="A430" s="15">
        <v>153.0</v>
      </c>
      <c r="B430" s="15" t="s">
        <v>8665</v>
      </c>
      <c r="C430" s="15">
        <v>66.0</v>
      </c>
      <c r="D430" s="15" t="s">
        <v>356</v>
      </c>
      <c r="E430" s="15" t="s">
        <v>10517</v>
      </c>
      <c r="F430" s="50" t="str">
        <f>IFERROR(__xludf.DUMMYFUNCTION("IF(C430=0, INDEX(C$1:C429, MAX(FILTER(ROW(C$1:C429), C$1:C429&lt;&gt;0)))&amp;""v"", C430&amp;""r"")"),"66r")</f>
        <v>66r</v>
      </c>
    </row>
    <row r="431">
      <c r="A431" s="15">
        <v>154.0</v>
      </c>
      <c r="B431" s="15" t="s">
        <v>8665</v>
      </c>
      <c r="C431" s="15">
        <v>0.0</v>
      </c>
      <c r="D431" s="15" t="s">
        <v>363</v>
      </c>
      <c r="E431" s="15" t="s">
        <v>10518</v>
      </c>
      <c r="F431" s="50" t="str">
        <f>IFERROR(__xludf.DUMMYFUNCTION("IF(C431=0, INDEX(C$1:C430, MAX(FILTER(ROW(C$1:C430), C$1:C430&lt;&gt;0)))&amp;""v"", C431&amp;""r"")"),"66v")</f>
        <v>66v</v>
      </c>
    </row>
    <row r="432">
      <c r="A432" s="15">
        <v>154.0</v>
      </c>
      <c r="B432" s="15" t="s">
        <v>8665</v>
      </c>
      <c r="C432" s="15">
        <v>0.0</v>
      </c>
      <c r="D432" s="15" t="s">
        <v>371</v>
      </c>
      <c r="E432" s="15" t="s">
        <v>10521</v>
      </c>
      <c r="F432" s="50" t="str">
        <f>IFERROR(__xludf.DUMMYFUNCTION("IF(C432=0, INDEX(C$1:C431, MAX(FILTER(ROW(C$1:C431), C$1:C431&lt;&gt;0)))&amp;""v"", C432&amp;""r"")"),"66v")</f>
        <v>66v</v>
      </c>
    </row>
    <row r="433">
      <c r="A433" s="15">
        <v>154.0</v>
      </c>
      <c r="B433" s="15" t="s">
        <v>8665</v>
      </c>
      <c r="C433" s="15">
        <v>0.0</v>
      </c>
      <c r="D433" s="15" t="s">
        <v>379</v>
      </c>
      <c r="E433" s="15" t="s">
        <v>10524</v>
      </c>
      <c r="F433" s="50" t="str">
        <f>IFERROR(__xludf.DUMMYFUNCTION("IF(C433=0, INDEX(C$1:C432, MAX(FILTER(ROW(C$1:C432), C$1:C432&lt;&gt;0)))&amp;""v"", C433&amp;""r"")"),"66v")</f>
        <v>66v</v>
      </c>
    </row>
    <row r="434">
      <c r="A434" s="15">
        <v>154.0</v>
      </c>
      <c r="B434" s="15" t="s">
        <v>8665</v>
      </c>
      <c r="C434" s="15">
        <v>0.0</v>
      </c>
      <c r="D434" s="15" t="s">
        <v>387</v>
      </c>
      <c r="E434" s="15" t="s">
        <v>10525</v>
      </c>
      <c r="F434" s="50" t="str">
        <f>IFERROR(__xludf.DUMMYFUNCTION("IF(C434=0, INDEX(C$1:C433, MAX(FILTER(ROW(C$1:C433), C$1:C433&lt;&gt;0)))&amp;""v"", C434&amp;""r"")"),"66v")</f>
        <v>66v</v>
      </c>
    </row>
    <row r="435">
      <c r="A435" s="15">
        <v>154.0</v>
      </c>
      <c r="B435" s="15" t="s">
        <v>8665</v>
      </c>
      <c r="C435" s="15">
        <v>0.0</v>
      </c>
      <c r="D435" s="15" t="s">
        <v>396</v>
      </c>
      <c r="E435" s="15" t="s">
        <v>10528</v>
      </c>
      <c r="F435" s="50" t="str">
        <f>IFERROR(__xludf.DUMMYFUNCTION("IF(C435=0, INDEX(C$1:C434, MAX(FILTER(ROW(C$1:C434), C$1:C434&lt;&gt;0)))&amp;""v"", C435&amp;""r"")"),"66v")</f>
        <v>66v</v>
      </c>
    </row>
    <row r="436">
      <c r="A436" s="15">
        <v>155.0</v>
      </c>
      <c r="B436" s="15" t="s">
        <v>8665</v>
      </c>
      <c r="C436" s="15">
        <v>67.0</v>
      </c>
      <c r="D436" s="15" t="s">
        <v>404</v>
      </c>
      <c r="E436" s="15" t="s">
        <v>10531</v>
      </c>
      <c r="F436" s="50" t="str">
        <f>IFERROR(__xludf.DUMMYFUNCTION("IF(C436=0, INDEX(C$1:C435, MAX(FILTER(ROW(C$1:C435), C$1:C435&lt;&gt;0)))&amp;""v"", C436&amp;""r"")"),"67r")</f>
        <v>67r</v>
      </c>
    </row>
    <row r="437">
      <c r="A437" s="15">
        <v>155.0</v>
      </c>
      <c r="B437" s="15" t="s">
        <v>8665</v>
      </c>
      <c r="C437" s="15">
        <v>67.0</v>
      </c>
      <c r="D437" s="15" t="s">
        <v>412</v>
      </c>
      <c r="E437" s="15" t="s">
        <v>10534</v>
      </c>
      <c r="F437" s="50" t="str">
        <f>IFERROR(__xludf.DUMMYFUNCTION("IF(C437=0, INDEX(C$1:C436, MAX(FILTER(ROW(C$1:C436), C$1:C436&lt;&gt;0)))&amp;""v"", C437&amp;""r"")"),"67r")</f>
        <v>67r</v>
      </c>
    </row>
    <row r="438">
      <c r="A438" s="15">
        <v>155.0</v>
      </c>
      <c r="B438" s="15" t="s">
        <v>8665</v>
      </c>
      <c r="C438" s="15">
        <v>67.0</v>
      </c>
      <c r="D438" s="15" t="s">
        <v>420</v>
      </c>
      <c r="E438" s="15" t="s">
        <v>10537</v>
      </c>
      <c r="F438" s="50" t="str">
        <f>IFERROR(__xludf.DUMMYFUNCTION("IF(C438=0, INDEX(C$1:C437, MAX(FILTER(ROW(C$1:C437), C$1:C437&lt;&gt;0)))&amp;""v"", C438&amp;""r"")"),"67r")</f>
        <v>67r</v>
      </c>
    </row>
    <row r="439">
      <c r="A439" s="15">
        <v>156.0</v>
      </c>
      <c r="B439" s="15" t="s">
        <v>8665</v>
      </c>
      <c r="C439" s="15">
        <v>0.0</v>
      </c>
      <c r="D439" s="15" t="s">
        <v>428</v>
      </c>
      <c r="E439" s="15" t="s">
        <v>10540</v>
      </c>
      <c r="F439" s="50" t="str">
        <f>IFERROR(__xludf.DUMMYFUNCTION("IF(C439=0, INDEX(C$1:C438, MAX(FILTER(ROW(C$1:C438), C$1:C438&lt;&gt;0)))&amp;""v"", C439&amp;""r"")"),"67v")</f>
        <v>67v</v>
      </c>
    </row>
    <row r="440">
      <c r="A440" s="15">
        <v>156.0</v>
      </c>
      <c r="B440" s="15" t="s">
        <v>8665</v>
      </c>
      <c r="C440" s="15">
        <v>0.0</v>
      </c>
      <c r="D440" s="15" t="s">
        <v>436</v>
      </c>
      <c r="E440" s="15" t="s">
        <v>10543</v>
      </c>
      <c r="F440" s="50" t="str">
        <f>IFERROR(__xludf.DUMMYFUNCTION("IF(C440=0, INDEX(C$1:C439, MAX(FILTER(ROW(C$1:C439), C$1:C439&lt;&gt;0)))&amp;""v"", C440&amp;""r"")"),"67v")</f>
        <v>67v</v>
      </c>
    </row>
    <row r="441">
      <c r="A441" s="15">
        <v>157.0</v>
      </c>
      <c r="B441" s="15" t="s">
        <v>8665</v>
      </c>
      <c r="C441" s="15">
        <v>68.0</v>
      </c>
      <c r="D441" s="15" t="s">
        <v>444</v>
      </c>
      <c r="E441" s="15" t="s">
        <v>10546</v>
      </c>
      <c r="F441" s="50" t="str">
        <f>IFERROR(__xludf.DUMMYFUNCTION("IF(C441=0, INDEX(C$1:C440, MAX(FILTER(ROW(C$1:C440), C$1:C440&lt;&gt;0)))&amp;""v"", C441&amp;""r"")"),"68r")</f>
        <v>68r</v>
      </c>
    </row>
    <row r="442">
      <c r="A442" s="15">
        <v>157.0</v>
      </c>
      <c r="B442" s="15" t="s">
        <v>8665</v>
      </c>
      <c r="C442" s="15">
        <v>68.0</v>
      </c>
      <c r="D442" s="15" t="s">
        <v>452</v>
      </c>
      <c r="E442" s="15" t="s">
        <v>10549</v>
      </c>
      <c r="F442" s="50" t="str">
        <f>IFERROR(__xludf.DUMMYFUNCTION("IF(C442=0, INDEX(C$1:C441, MAX(FILTER(ROW(C$1:C441), C$1:C441&lt;&gt;0)))&amp;""v"", C442&amp;""r"")"),"68r")</f>
        <v>68r</v>
      </c>
    </row>
    <row r="443">
      <c r="A443" s="15">
        <v>157.0</v>
      </c>
      <c r="B443" s="15" t="s">
        <v>8665</v>
      </c>
      <c r="C443" s="15">
        <v>68.0</v>
      </c>
      <c r="D443" s="15" t="s">
        <v>460</v>
      </c>
      <c r="E443" s="15" t="s">
        <v>10552</v>
      </c>
      <c r="F443" s="50" t="str">
        <f>IFERROR(__xludf.DUMMYFUNCTION("IF(C443=0, INDEX(C$1:C442, MAX(FILTER(ROW(C$1:C442), C$1:C442&lt;&gt;0)))&amp;""v"", C443&amp;""r"")"),"68r")</f>
        <v>68r</v>
      </c>
    </row>
    <row r="444">
      <c r="A444" s="15">
        <v>157.0</v>
      </c>
      <c r="B444" s="15" t="s">
        <v>8665</v>
      </c>
      <c r="C444" s="15">
        <v>68.0</v>
      </c>
      <c r="D444" s="15" t="s">
        <v>468</v>
      </c>
      <c r="E444" s="15" t="s">
        <v>10555</v>
      </c>
      <c r="F444" s="50" t="str">
        <f>IFERROR(__xludf.DUMMYFUNCTION("IF(C444=0, INDEX(C$1:C443, MAX(FILTER(ROW(C$1:C443), C$1:C443&lt;&gt;0)))&amp;""v"", C444&amp;""r"")"),"68r")</f>
        <v>68r</v>
      </c>
    </row>
    <row r="445">
      <c r="A445" s="15">
        <v>158.0</v>
      </c>
      <c r="B445" s="15" t="s">
        <v>8665</v>
      </c>
      <c r="C445" s="15">
        <v>0.0</v>
      </c>
      <c r="D445" s="15" t="s">
        <v>477</v>
      </c>
      <c r="E445" s="15" t="s">
        <v>10558</v>
      </c>
      <c r="F445" s="50" t="str">
        <f>IFERROR(__xludf.DUMMYFUNCTION("IF(C445=0, INDEX(C$1:C444, MAX(FILTER(ROW(C$1:C444), C$1:C444&lt;&gt;0)))&amp;""v"", C445&amp;""r"")"),"68v")</f>
        <v>68v</v>
      </c>
    </row>
    <row r="446">
      <c r="A446" s="15">
        <v>159.0</v>
      </c>
      <c r="B446" s="15" t="s">
        <v>8665</v>
      </c>
      <c r="C446" s="15">
        <v>69.0</v>
      </c>
      <c r="D446" s="15" t="s">
        <v>485</v>
      </c>
      <c r="E446" s="15" t="s">
        <v>2798</v>
      </c>
      <c r="F446" s="50" t="str">
        <f>IFERROR(__xludf.DUMMYFUNCTION("IF(C446=0, INDEX(C$1:C445, MAX(FILTER(ROW(C$1:C445), C$1:C445&lt;&gt;0)))&amp;""v"", C446&amp;""r"")"),"69r")</f>
        <v>69r</v>
      </c>
    </row>
    <row r="447">
      <c r="A447" s="15">
        <v>159.0</v>
      </c>
      <c r="B447" s="15" t="s">
        <v>8665</v>
      </c>
      <c r="C447" s="15">
        <v>69.0</v>
      </c>
      <c r="D447" s="15" t="s">
        <v>493</v>
      </c>
      <c r="E447" s="15" t="s">
        <v>10563</v>
      </c>
      <c r="F447" s="50" t="str">
        <f>IFERROR(__xludf.DUMMYFUNCTION("IF(C447=0, INDEX(C$1:C446, MAX(FILTER(ROW(C$1:C446), C$1:C446&lt;&gt;0)))&amp;""v"", C447&amp;""r"")"),"69r")</f>
        <v>69r</v>
      </c>
    </row>
    <row r="448">
      <c r="A448" s="15">
        <v>160.0</v>
      </c>
      <c r="B448" s="15" t="s">
        <v>8665</v>
      </c>
      <c r="C448" s="15">
        <v>0.0</v>
      </c>
      <c r="D448" s="15" t="s">
        <v>501</v>
      </c>
      <c r="E448" s="15" t="s">
        <v>10566</v>
      </c>
      <c r="F448" s="50" t="str">
        <f>IFERROR(__xludf.DUMMYFUNCTION("IF(C448=0, INDEX(C$1:C447, MAX(FILTER(ROW(C$1:C447), C$1:C447&lt;&gt;0)))&amp;""v"", C448&amp;""r"")"),"69v")</f>
        <v>69v</v>
      </c>
    </row>
    <row r="449">
      <c r="A449" s="15">
        <v>160.0</v>
      </c>
      <c r="B449" s="15" t="s">
        <v>8665</v>
      </c>
      <c r="C449" s="15">
        <v>0.0</v>
      </c>
      <c r="D449" s="15" t="s">
        <v>509</v>
      </c>
      <c r="E449" s="15" t="s">
        <v>10569</v>
      </c>
      <c r="F449" s="50" t="str">
        <f>IFERROR(__xludf.DUMMYFUNCTION("IF(C449=0, INDEX(C$1:C448, MAX(FILTER(ROW(C$1:C448), C$1:C448&lt;&gt;0)))&amp;""v"", C449&amp;""r"")"),"69v")</f>
        <v>69v</v>
      </c>
    </row>
    <row r="450">
      <c r="A450" s="15">
        <v>160.0</v>
      </c>
      <c r="B450" s="15" t="s">
        <v>8665</v>
      </c>
      <c r="C450" s="15">
        <v>0.0</v>
      </c>
      <c r="D450" s="15" t="s">
        <v>524</v>
      </c>
      <c r="E450" s="15" t="s">
        <v>10572</v>
      </c>
      <c r="F450" s="50" t="str">
        <f>IFERROR(__xludf.DUMMYFUNCTION("IF(C450=0, INDEX(C$1:C449, MAX(FILTER(ROW(C$1:C449), C$1:C449&lt;&gt;0)))&amp;""v"", C450&amp;""r"")"),"69v")</f>
        <v>69v</v>
      </c>
    </row>
    <row r="451">
      <c r="A451" s="15">
        <v>161.0</v>
      </c>
      <c r="B451" s="15" t="s">
        <v>8665</v>
      </c>
      <c r="C451" s="15">
        <v>70.0</v>
      </c>
      <c r="D451" s="15" t="s">
        <v>531</v>
      </c>
      <c r="E451" s="15" t="s">
        <v>9835</v>
      </c>
      <c r="F451" s="50" t="str">
        <f>IFERROR(__xludf.DUMMYFUNCTION("IF(C451=0, INDEX(C$1:C450, MAX(FILTER(ROW(C$1:C450), C$1:C450&lt;&gt;0)))&amp;""v"", C451&amp;""r"")"),"70r")</f>
        <v>70r</v>
      </c>
    </row>
    <row r="452">
      <c r="A452" s="15">
        <v>161.0</v>
      </c>
      <c r="B452" s="15" t="s">
        <v>8665</v>
      </c>
      <c r="C452" s="15">
        <v>70.0</v>
      </c>
      <c r="D452" s="15" t="s">
        <v>539</v>
      </c>
      <c r="E452" s="15" t="s">
        <v>10577</v>
      </c>
      <c r="F452" s="50" t="str">
        <f>IFERROR(__xludf.DUMMYFUNCTION("IF(C452=0, INDEX(C$1:C451, MAX(FILTER(ROW(C$1:C451), C$1:C451&lt;&gt;0)))&amp;""v"", C452&amp;""r"")"),"70r")</f>
        <v>70r</v>
      </c>
    </row>
    <row r="453">
      <c r="A453" s="15">
        <v>161.0</v>
      </c>
      <c r="B453" s="15" t="s">
        <v>8665</v>
      </c>
      <c r="C453" s="15">
        <v>70.0</v>
      </c>
      <c r="D453" s="15" t="s">
        <v>547</v>
      </c>
      <c r="E453" s="15" t="s">
        <v>10580</v>
      </c>
      <c r="F453" s="50" t="str">
        <f>IFERROR(__xludf.DUMMYFUNCTION("IF(C453=0, INDEX(C$1:C452, MAX(FILTER(ROW(C$1:C452), C$1:C452&lt;&gt;0)))&amp;""v"", C453&amp;""r"")"),"70r")</f>
        <v>70r</v>
      </c>
    </row>
    <row r="454">
      <c r="A454" s="15">
        <v>161.0</v>
      </c>
      <c r="B454" s="15" t="s">
        <v>8665</v>
      </c>
      <c r="C454" s="15">
        <v>70.0</v>
      </c>
      <c r="D454" s="15" t="s">
        <v>556</v>
      </c>
      <c r="E454" s="15" t="s">
        <v>10583</v>
      </c>
      <c r="F454" s="50" t="str">
        <f>IFERROR(__xludf.DUMMYFUNCTION("IF(C454=0, INDEX(C$1:C453, MAX(FILTER(ROW(C$1:C453), C$1:C453&lt;&gt;0)))&amp;""v"", C454&amp;""r"")"),"70r")</f>
        <v>70r</v>
      </c>
    </row>
    <row r="455">
      <c r="A455" s="15">
        <v>162.0</v>
      </c>
      <c r="B455" s="15" t="s">
        <v>8665</v>
      </c>
      <c r="C455" s="15">
        <v>0.0</v>
      </c>
      <c r="D455" s="15" t="s">
        <v>564</v>
      </c>
      <c r="E455" s="15" t="s">
        <v>10586</v>
      </c>
      <c r="F455" s="50" t="str">
        <f>IFERROR(__xludf.DUMMYFUNCTION("IF(C455=0, INDEX(C$1:C454, MAX(FILTER(ROW(C$1:C454), C$1:C454&lt;&gt;0)))&amp;""v"", C455&amp;""r"")"),"70v")</f>
        <v>70v</v>
      </c>
    </row>
    <row r="456">
      <c r="A456" s="15">
        <v>162.0</v>
      </c>
      <c r="B456" s="15" t="s">
        <v>8665</v>
      </c>
      <c r="C456" s="15">
        <v>0.0</v>
      </c>
      <c r="D456" s="15" t="s">
        <v>573</v>
      </c>
      <c r="E456" s="15" t="s">
        <v>10589</v>
      </c>
      <c r="F456" s="50" t="str">
        <f>IFERROR(__xludf.DUMMYFUNCTION("IF(C456=0, INDEX(C$1:C455, MAX(FILTER(ROW(C$1:C455), C$1:C455&lt;&gt;0)))&amp;""v"", C456&amp;""r"")"),"70v")</f>
        <v>70v</v>
      </c>
    </row>
    <row r="457">
      <c r="A457" s="15">
        <v>162.0</v>
      </c>
      <c r="B457" s="15" t="s">
        <v>8665</v>
      </c>
      <c r="C457" s="15">
        <v>0.0</v>
      </c>
      <c r="D457" s="15" t="s">
        <v>581</v>
      </c>
      <c r="E457" s="15" t="s">
        <v>10592</v>
      </c>
      <c r="F457" s="50" t="str">
        <f>IFERROR(__xludf.DUMMYFUNCTION("IF(C457=0, INDEX(C$1:C456, MAX(FILTER(ROW(C$1:C456), C$1:C456&lt;&gt;0)))&amp;""v"", C457&amp;""r"")"),"70v")</f>
        <v>70v</v>
      </c>
    </row>
    <row r="458">
      <c r="A458" s="15">
        <v>162.0</v>
      </c>
      <c r="B458" s="15" t="s">
        <v>8665</v>
      </c>
      <c r="C458" s="15">
        <v>0.0</v>
      </c>
      <c r="D458" s="15" t="s">
        <v>591</v>
      </c>
      <c r="E458" s="15" t="s">
        <v>10595</v>
      </c>
      <c r="F458" s="50" t="str">
        <f>IFERROR(__xludf.DUMMYFUNCTION("IF(C458=0, INDEX(C$1:C457, MAX(FILTER(ROW(C$1:C457), C$1:C457&lt;&gt;0)))&amp;""v"", C458&amp;""r"")"),"70v")</f>
        <v>70v</v>
      </c>
    </row>
    <row r="459">
      <c r="A459" s="15">
        <v>162.0</v>
      </c>
      <c r="B459" s="15" t="s">
        <v>8665</v>
      </c>
      <c r="C459" s="15">
        <v>0.0</v>
      </c>
      <c r="D459" s="15" t="s">
        <v>599</v>
      </c>
      <c r="E459" s="15" t="s">
        <v>10598</v>
      </c>
      <c r="F459" s="50" t="str">
        <f>IFERROR(__xludf.DUMMYFUNCTION("IF(C459=0, INDEX(C$1:C458, MAX(FILTER(ROW(C$1:C458), C$1:C458&lt;&gt;0)))&amp;""v"", C459&amp;""r"")"),"70v")</f>
        <v>70v</v>
      </c>
    </row>
    <row r="460">
      <c r="A460" s="15">
        <v>163.0</v>
      </c>
      <c r="B460" s="15" t="s">
        <v>8665</v>
      </c>
      <c r="C460" s="15">
        <v>71.0</v>
      </c>
      <c r="D460" s="15" t="s">
        <v>607</v>
      </c>
      <c r="E460" s="15" t="s">
        <v>10601</v>
      </c>
      <c r="F460" s="50" t="str">
        <f>IFERROR(__xludf.DUMMYFUNCTION("IF(C460=0, INDEX(C$1:C459, MAX(FILTER(ROW(C$1:C459), C$1:C459&lt;&gt;0)))&amp;""v"", C460&amp;""r"")"),"71r")</f>
        <v>71r</v>
      </c>
    </row>
    <row r="461">
      <c r="A461" s="15">
        <v>163.0</v>
      </c>
      <c r="B461" s="15" t="s">
        <v>8665</v>
      </c>
      <c r="C461" s="15">
        <v>71.0</v>
      </c>
      <c r="D461" s="15" t="s">
        <v>615</v>
      </c>
      <c r="E461" s="15" t="s">
        <v>10604</v>
      </c>
      <c r="F461" s="50" t="str">
        <f>IFERROR(__xludf.DUMMYFUNCTION("IF(C461=0, INDEX(C$1:C460, MAX(FILTER(ROW(C$1:C460), C$1:C460&lt;&gt;0)))&amp;""v"", C461&amp;""r"")"),"71r")</f>
        <v>71r</v>
      </c>
    </row>
    <row r="462">
      <c r="A462" s="15">
        <v>163.0</v>
      </c>
      <c r="B462" s="15" t="s">
        <v>8665</v>
      </c>
      <c r="C462" s="15">
        <v>71.0</v>
      </c>
      <c r="D462" s="15" t="s">
        <v>623</v>
      </c>
      <c r="E462" s="15" t="s">
        <v>10607</v>
      </c>
      <c r="F462" s="50" t="str">
        <f>IFERROR(__xludf.DUMMYFUNCTION("IF(C462=0, INDEX(C$1:C461, MAX(FILTER(ROW(C$1:C461), C$1:C461&lt;&gt;0)))&amp;""v"", C462&amp;""r"")"),"71r")</f>
        <v>71r</v>
      </c>
    </row>
    <row r="463">
      <c r="A463" s="15">
        <v>164.0</v>
      </c>
      <c r="B463" s="15" t="s">
        <v>8665</v>
      </c>
      <c r="C463" s="15">
        <v>0.0</v>
      </c>
      <c r="D463" s="15" t="s">
        <v>631</v>
      </c>
      <c r="E463" s="15" t="s">
        <v>10610</v>
      </c>
      <c r="F463" s="50" t="str">
        <f>IFERROR(__xludf.DUMMYFUNCTION("IF(C463=0, INDEX(C$1:C462, MAX(FILTER(ROW(C$1:C462), C$1:C462&lt;&gt;0)))&amp;""v"", C463&amp;""r"")"),"71v")</f>
        <v>71v</v>
      </c>
    </row>
    <row r="464">
      <c r="A464" s="15">
        <v>164.0</v>
      </c>
      <c r="B464" s="15" t="s">
        <v>8665</v>
      </c>
      <c r="C464" s="15">
        <v>0.0</v>
      </c>
      <c r="D464" s="15" t="s">
        <v>635</v>
      </c>
      <c r="E464" s="15" t="s">
        <v>10613</v>
      </c>
      <c r="F464" s="50" t="str">
        <f>IFERROR(__xludf.DUMMYFUNCTION("IF(C464=0, INDEX(C$1:C463, MAX(FILTER(ROW(C$1:C463), C$1:C463&lt;&gt;0)))&amp;""v"", C464&amp;""r"")"),"71v")</f>
        <v>71v</v>
      </c>
    </row>
    <row r="465">
      <c r="A465" s="15">
        <v>164.0</v>
      </c>
      <c r="B465" s="15" t="s">
        <v>8665</v>
      </c>
      <c r="C465" s="15">
        <v>0.0</v>
      </c>
      <c r="D465" s="15" t="s">
        <v>654</v>
      </c>
      <c r="E465" s="15" t="s">
        <v>10616</v>
      </c>
      <c r="F465" s="50" t="str">
        <f>IFERROR(__xludf.DUMMYFUNCTION("IF(C465=0, INDEX(C$1:C464, MAX(FILTER(ROW(C$1:C464), C$1:C464&lt;&gt;0)))&amp;""v"", C465&amp;""r"")"),"71v")</f>
        <v>71v</v>
      </c>
    </row>
    <row r="466">
      <c r="A466" s="15">
        <v>164.0</v>
      </c>
      <c r="B466" s="15" t="s">
        <v>8665</v>
      </c>
      <c r="C466" s="15">
        <v>0.0</v>
      </c>
      <c r="D466" s="15" t="s">
        <v>664</v>
      </c>
      <c r="E466" s="15" t="s">
        <v>10619</v>
      </c>
      <c r="F466" s="50" t="str">
        <f>IFERROR(__xludf.DUMMYFUNCTION("IF(C466=0, INDEX(C$1:C465, MAX(FILTER(ROW(C$1:C465), C$1:C465&lt;&gt;0)))&amp;""v"", C466&amp;""r"")"),"71v")</f>
        <v>71v</v>
      </c>
    </row>
    <row r="467">
      <c r="A467" s="15">
        <v>164.0</v>
      </c>
      <c r="B467" s="15" t="s">
        <v>8665</v>
      </c>
      <c r="C467" s="15">
        <v>0.0</v>
      </c>
      <c r="D467" s="15" t="s">
        <v>672</v>
      </c>
      <c r="E467" s="15" t="s">
        <v>10622</v>
      </c>
      <c r="F467" s="50" t="str">
        <f>IFERROR(__xludf.DUMMYFUNCTION("IF(C467=0, INDEX(C$1:C466, MAX(FILTER(ROW(C$1:C466), C$1:C466&lt;&gt;0)))&amp;""v"", C467&amp;""r"")"),"71v")</f>
        <v>71v</v>
      </c>
    </row>
    <row r="468">
      <c r="A468" s="15">
        <v>165.0</v>
      </c>
      <c r="B468" s="15" t="s">
        <v>8665</v>
      </c>
      <c r="C468" s="15">
        <v>72.0</v>
      </c>
      <c r="D468" s="15" t="s">
        <v>682</v>
      </c>
      <c r="E468" s="15" t="s">
        <v>10625</v>
      </c>
      <c r="F468" s="50" t="str">
        <f>IFERROR(__xludf.DUMMYFUNCTION("IF(C468=0, INDEX(C$1:C467, MAX(FILTER(ROW(C$1:C467), C$1:C467&lt;&gt;0)))&amp;""v"", C468&amp;""r"")"),"72r")</f>
        <v>72r</v>
      </c>
    </row>
    <row r="469">
      <c r="A469" s="15">
        <v>165.0</v>
      </c>
      <c r="B469" s="15" t="s">
        <v>8665</v>
      </c>
      <c r="C469" s="15">
        <v>72.0</v>
      </c>
      <c r="D469" s="15" t="s">
        <v>690</v>
      </c>
      <c r="E469" s="15" t="s">
        <v>10628</v>
      </c>
      <c r="F469" s="50" t="str">
        <f>IFERROR(__xludf.DUMMYFUNCTION("IF(C469=0, INDEX(C$1:C468, MAX(FILTER(ROW(C$1:C468), C$1:C468&lt;&gt;0)))&amp;""v"", C469&amp;""r"")"),"72r")</f>
        <v>72r</v>
      </c>
    </row>
    <row r="470">
      <c r="A470" s="15">
        <v>165.0</v>
      </c>
      <c r="B470" s="15" t="s">
        <v>8665</v>
      </c>
      <c r="C470" s="15">
        <v>72.0</v>
      </c>
      <c r="D470" s="15" t="s">
        <v>698</v>
      </c>
      <c r="E470" s="15" t="s">
        <v>10631</v>
      </c>
      <c r="F470" s="50" t="str">
        <f>IFERROR(__xludf.DUMMYFUNCTION("IF(C470=0, INDEX(C$1:C469, MAX(FILTER(ROW(C$1:C469), C$1:C469&lt;&gt;0)))&amp;""v"", C470&amp;""r"")"),"72r")</f>
        <v>72r</v>
      </c>
    </row>
    <row r="471">
      <c r="A471" s="15">
        <v>165.0</v>
      </c>
      <c r="B471" s="15" t="s">
        <v>8665</v>
      </c>
      <c r="C471" s="15">
        <v>72.0</v>
      </c>
      <c r="D471" s="15" t="s">
        <v>706</v>
      </c>
      <c r="E471" s="15" t="s">
        <v>8744</v>
      </c>
      <c r="F471" s="50" t="str">
        <f>IFERROR(__xludf.DUMMYFUNCTION("IF(C471=0, INDEX(C$1:C470, MAX(FILTER(ROW(C$1:C470), C$1:C470&lt;&gt;0)))&amp;""v"", C471&amp;""r"")"),"72r")</f>
        <v>72r</v>
      </c>
    </row>
    <row r="472">
      <c r="A472" s="15">
        <v>166.0</v>
      </c>
      <c r="B472" s="15" t="s">
        <v>8665</v>
      </c>
      <c r="C472" s="15">
        <v>0.0</v>
      </c>
      <c r="D472" s="15" t="s">
        <v>714</v>
      </c>
      <c r="E472" s="15" t="s">
        <v>10636</v>
      </c>
      <c r="F472" s="50" t="str">
        <f>IFERROR(__xludf.DUMMYFUNCTION("IF(C472=0, INDEX(C$1:C471, MAX(FILTER(ROW(C$1:C471), C$1:C471&lt;&gt;0)))&amp;""v"", C472&amp;""r"")"),"72v")</f>
        <v>72v</v>
      </c>
    </row>
    <row r="473">
      <c r="A473" s="15">
        <v>166.0</v>
      </c>
      <c r="B473" s="15" t="s">
        <v>8665</v>
      </c>
      <c r="C473" s="15">
        <v>0.0</v>
      </c>
      <c r="D473" s="15" t="s">
        <v>722</v>
      </c>
      <c r="E473" s="15" t="s">
        <v>10639</v>
      </c>
      <c r="F473" s="50" t="str">
        <f>IFERROR(__xludf.DUMMYFUNCTION("IF(C473=0, INDEX(C$1:C472, MAX(FILTER(ROW(C$1:C472), C$1:C472&lt;&gt;0)))&amp;""v"", C473&amp;""r"")"),"72v")</f>
        <v>72v</v>
      </c>
    </row>
    <row r="474">
      <c r="A474" s="15">
        <v>166.0</v>
      </c>
      <c r="B474" s="15" t="s">
        <v>8665</v>
      </c>
      <c r="C474" s="15">
        <v>0.0</v>
      </c>
      <c r="D474" s="15" t="s">
        <v>731</v>
      </c>
      <c r="E474" s="15" t="s">
        <v>10642</v>
      </c>
      <c r="F474" s="50" t="str">
        <f>IFERROR(__xludf.DUMMYFUNCTION("IF(C474=0, INDEX(C$1:C473, MAX(FILTER(ROW(C$1:C473), C$1:C473&lt;&gt;0)))&amp;""v"", C474&amp;""r"")"),"72v")</f>
        <v>72v</v>
      </c>
    </row>
    <row r="475">
      <c r="A475" s="15">
        <v>167.0</v>
      </c>
      <c r="B475" s="15" t="s">
        <v>8665</v>
      </c>
      <c r="C475" s="15">
        <v>73.0</v>
      </c>
      <c r="D475" s="15" t="s">
        <v>739</v>
      </c>
      <c r="E475" s="15" t="s">
        <v>10645</v>
      </c>
      <c r="F475" s="50" t="str">
        <f>IFERROR(__xludf.DUMMYFUNCTION("IF(C475=0, INDEX(C$1:C474, MAX(FILTER(ROW(C$1:C474), C$1:C474&lt;&gt;0)))&amp;""v"", C475&amp;""r"")"),"73r")</f>
        <v>73r</v>
      </c>
    </row>
    <row r="476">
      <c r="A476" s="15">
        <v>167.0</v>
      </c>
      <c r="B476" s="15" t="s">
        <v>8665</v>
      </c>
      <c r="C476" s="15">
        <v>73.0</v>
      </c>
      <c r="D476" s="15" t="s">
        <v>747</v>
      </c>
      <c r="E476" s="15" t="s">
        <v>10648</v>
      </c>
      <c r="F476" s="50" t="str">
        <f>IFERROR(__xludf.DUMMYFUNCTION("IF(C476=0, INDEX(C$1:C475, MAX(FILTER(ROW(C$1:C475), C$1:C475&lt;&gt;0)))&amp;""v"", C476&amp;""r"")"),"73r")</f>
        <v>73r</v>
      </c>
    </row>
    <row r="477">
      <c r="A477" s="15">
        <v>167.0</v>
      </c>
      <c r="B477" s="15" t="s">
        <v>8665</v>
      </c>
      <c r="C477" s="15">
        <v>73.0</v>
      </c>
      <c r="D477" s="15" t="s">
        <v>755</v>
      </c>
      <c r="E477" s="15" t="s">
        <v>10651</v>
      </c>
      <c r="F477" s="50" t="str">
        <f>IFERROR(__xludf.DUMMYFUNCTION("IF(C477=0, INDEX(C$1:C476, MAX(FILTER(ROW(C$1:C476), C$1:C476&lt;&gt;0)))&amp;""v"", C477&amp;""r"")"),"73r")</f>
        <v>73r</v>
      </c>
    </row>
    <row r="478">
      <c r="A478" s="15">
        <v>167.0</v>
      </c>
      <c r="B478" s="15" t="s">
        <v>8665</v>
      </c>
      <c r="C478" s="15">
        <v>73.0</v>
      </c>
      <c r="D478" s="15" t="s">
        <v>763</v>
      </c>
      <c r="E478" s="15" t="s">
        <v>10654</v>
      </c>
      <c r="F478" s="50" t="str">
        <f>IFERROR(__xludf.DUMMYFUNCTION("IF(C478=0, INDEX(C$1:C477, MAX(FILTER(ROW(C$1:C477), C$1:C477&lt;&gt;0)))&amp;""v"", C478&amp;""r"")"),"73r")</f>
        <v>73r</v>
      </c>
    </row>
    <row r="479">
      <c r="A479" s="15">
        <v>168.0</v>
      </c>
      <c r="B479" s="15" t="s">
        <v>8665</v>
      </c>
      <c r="C479" s="15">
        <v>0.0</v>
      </c>
      <c r="D479" s="15" t="s">
        <v>771</v>
      </c>
      <c r="E479" s="15" t="s">
        <v>10655</v>
      </c>
      <c r="F479" s="50" t="str">
        <f>IFERROR(__xludf.DUMMYFUNCTION("IF(C479=0, INDEX(C$1:C478, MAX(FILTER(ROW(C$1:C478), C$1:C478&lt;&gt;0)))&amp;""v"", C479&amp;""r"")"),"73v")</f>
        <v>73v</v>
      </c>
    </row>
    <row r="480">
      <c r="A480" s="15">
        <v>168.0</v>
      </c>
      <c r="B480" s="15" t="s">
        <v>8665</v>
      </c>
      <c r="C480" s="15">
        <v>0.0</v>
      </c>
      <c r="D480" s="15" t="s">
        <v>779</v>
      </c>
      <c r="E480" s="15" t="s">
        <v>10656</v>
      </c>
      <c r="F480" s="50" t="str">
        <f>IFERROR(__xludf.DUMMYFUNCTION("IF(C480=0, INDEX(C$1:C479, MAX(FILTER(ROW(C$1:C479), C$1:C479&lt;&gt;0)))&amp;""v"", C480&amp;""r"")"),"73v")</f>
        <v>73v</v>
      </c>
    </row>
    <row r="481">
      <c r="A481" s="15">
        <v>169.0</v>
      </c>
      <c r="B481" s="15" t="s">
        <v>8665</v>
      </c>
      <c r="C481" s="15">
        <v>74.0</v>
      </c>
      <c r="D481" s="15" t="s">
        <v>795</v>
      </c>
      <c r="E481" s="15" t="s">
        <v>10657</v>
      </c>
      <c r="F481" s="50" t="str">
        <f>IFERROR(__xludf.DUMMYFUNCTION("IF(C481=0, INDEX(C$1:C480, MAX(FILTER(ROW(C$1:C480), C$1:C480&lt;&gt;0)))&amp;""v"", C481&amp;""r"")"),"74r")</f>
        <v>74r</v>
      </c>
    </row>
    <row r="482">
      <c r="A482" s="15">
        <v>169.0</v>
      </c>
      <c r="B482" s="15" t="s">
        <v>8665</v>
      </c>
      <c r="C482" s="15">
        <v>74.0</v>
      </c>
      <c r="D482" s="15" t="s">
        <v>803</v>
      </c>
      <c r="E482" s="15" t="s">
        <v>10660</v>
      </c>
      <c r="F482" s="50" t="str">
        <f>IFERROR(__xludf.DUMMYFUNCTION("IF(C482=0, INDEX(C$1:C481, MAX(FILTER(ROW(C$1:C481), C$1:C481&lt;&gt;0)))&amp;""v"", C482&amp;""r"")"),"74r")</f>
        <v>74r</v>
      </c>
    </row>
    <row r="483">
      <c r="A483" s="15">
        <v>169.0</v>
      </c>
      <c r="B483" s="15" t="s">
        <v>8665</v>
      </c>
      <c r="C483" s="15">
        <v>74.0</v>
      </c>
      <c r="D483" s="15" t="s">
        <v>807</v>
      </c>
      <c r="E483" s="15" t="s">
        <v>10663</v>
      </c>
      <c r="F483" s="50" t="str">
        <f>IFERROR(__xludf.DUMMYFUNCTION("IF(C483=0, INDEX(C$1:C482, MAX(FILTER(ROW(C$1:C482), C$1:C482&lt;&gt;0)))&amp;""v"", C483&amp;""r"")"),"74r")</f>
        <v>74r</v>
      </c>
    </row>
    <row r="484">
      <c r="A484" s="15">
        <v>169.0</v>
      </c>
      <c r="B484" s="15" t="s">
        <v>8665</v>
      </c>
      <c r="C484" s="15">
        <v>74.0</v>
      </c>
      <c r="D484" s="15" t="s">
        <v>816</v>
      </c>
      <c r="E484" s="15" t="s">
        <v>10666</v>
      </c>
      <c r="F484" s="50" t="str">
        <f>IFERROR(__xludf.DUMMYFUNCTION("IF(C484=0, INDEX(C$1:C483, MAX(FILTER(ROW(C$1:C483), C$1:C483&lt;&gt;0)))&amp;""v"", C484&amp;""r"")"),"74r")</f>
        <v>74r</v>
      </c>
    </row>
    <row r="485">
      <c r="A485" s="15">
        <v>170.0</v>
      </c>
      <c r="B485" s="15" t="s">
        <v>8665</v>
      </c>
      <c r="C485" s="15">
        <v>0.0</v>
      </c>
      <c r="D485" s="15" t="s">
        <v>1915</v>
      </c>
      <c r="E485" s="15" t="s">
        <v>10669</v>
      </c>
      <c r="F485" s="50" t="str">
        <f>IFERROR(__xludf.DUMMYFUNCTION("IF(C485=0, INDEX(C$1:C484, MAX(FILTER(ROW(C$1:C484), C$1:C484&lt;&gt;0)))&amp;""v"", C485&amp;""r"")"),"74v")</f>
        <v>74v</v>
      </c>
    </row>
    <row r="486">
      <c r="A486" s="15">
        <v>171.0</v>
      </c>
      <c r="B486" s="15" t="s">
        <v>8665</v>
      </c>
      <c r="C486" s="15">
        <v>75.0</v>
      </c>
      <c r="D486" s="15" t="s">
        <v>832</v>
      </c>
      <c r="E486" s="15" t="s">
        <v>10672</v>
      </c>
      <c r="F486" s="50" t="str">
        <f>IFERROR(__xludf.DUMMYFUNCTION("IF(C486=0, INDEX(C$1:C485, MAX(FILTER(ROW(C$1:C485), C$1:C485&lt;&gt;0)))&amp;""v"", C486&amp;""r"")"),"75r")</f>
        <v>75r</v>
      </c>
    </row>
    <row r="487">
      <c r="A487" s="15">
        <v>172.0</v>
      </c>
      <c r="B487" s="15" t="s">
        <v>8665</v>
      </c>
      <c r="C487" s="15">
        <v>0.0</v>
      </c>
      <c r="D487" s="15" t="s">
        <v>840</v>
      </c>
      <c r="E487" s="15" t="s">
        <v>10675</v>
      </c>
      <c r="F487" s="50" t="str">
        <f>IFERROR(__xludf.DUMMYFUNCTION("IF(C487=0, INDEX(C$1:C486, MAX(FILTER(ROW(C$1:C486), C$1:C486&lt;&gt;0)))&amp;""v"", C487&amp;""r"")"),"75v")</f>
        <v>75v</v>
      </c>
    </row>
    <row r="488">
      <c r="A488" s="15">
        <v>172.0</v>
      </c>
      <c r="B488" s="15" t="s">
        <v>8665</v>
      </c>
      <c r="C488" s="15">
        <v>0.0</v>
      </c>
      <c r="D488" s="15" t="s">
        <v>848</v>
      </c>
      <c r="E488" s="15" t="s">
        <v>10678</v>
      </c>
      <c r="F488" s="50" t="str">
        <f>IFERROR(__xludf.DUMMYFUNCTION("IF(C488=0, INDEX(C$1:C487, MAX(FILTER(ROW(C$1:C487), C$1:C487&lt;&gt;0)))&amp;""v"", C488&amp;""r"")"),"75v")</f>
        <v>75v</v>
      </c>
    </row>
    <row r="489">
      <c r="A489" s="15">
        <v>173.0</v>
      </c>
      <c r="B489" s="15" t="s">
        <v>8665</v>
      </c>
      <c r="C489" s="15">
        <v>76.0</v>
      </c>
      <c r="D489" s="15" t="s">
        <v>856</v>
      </c>
      <c r="E489" s="15" t="s">
        <v>10681</v>
      </c>
      <c r="F489" s="50" t="str">
        <f>IFERROR(__xludf.DUMMYFUNCTION("IF(C489=0, INDEX(C$1:C488, MAX(FILTER(ROW(C$1:C488), C$1:C488&lt;&gt;0)))&amp;""v"", C489&amp;""r"")"),"76r")</f>
        <v>76r</v>
      </c>
    </row>
    <row r="490">
      <c r="A490" s="15">
        <v>173.0</v>
      </c>
      <c r="B490" s="15" t="s">
        <v>8665</v>
      </c>
      <c r="C490" s="15">
        <v>76.0</v>
      </c>
      <c r="D490" s="15" t="s">
        <v>864</v>
      </c>
      <c r="E490" s="15" t="s">
        <v>10684</v>
      </c>
      <c r="F490" s="50" t="str">
        <f>IFERROR(__xludf.DUMMYFUNCTION("IF(C490=0, INDEX(C$1:C489, MAX(FILTER(ROW(C$1:C489), C$1:C489&lt;&gt;0)))&amp;""v"", C490&amp;""r"")"),"76r")</f>
        <v>76r</v>
      </c>
    </row>
    <row r="491">
      <c r="A491" s="15">
        <v>174.0</v>
      </c>
      <c r="B491" s="15" t="s">
        <v>8665</v>
      </c>
      <c r="C491" s="15">
        <v>0.0</v>
      </c>
      <c r="D491" s="15" t="s">
        <v>880</v>
      </c>
      <c r="E491" s="15" t="s">
        <v>2567</v>
      </c>
      <c r="F491" s="50" t="str">
        <f>IFERROR(__xludf.DUMMYFUNCTION("IF(C491=0, INDEX(C$1:C490, MAX(FILTER(ROW(C$1:C490), C$1:C490&lt;&gt;0)))&amp;""v"", C491&amp;""r"")"),"76v")</f>
        <v>76v</v>
      </c>
    </row>
    <row r="492">
      <c r="A492" s="15">
        <v>174.0</v>
      </c>
      <c r="B492" s="15" t="s">
        <v>8665</v>
      </c>
      <c r="C492" s="15">
        <v>0.0</v>
      </c>
      <c r="D492" s="15" t="s">
        <v>1958</v>
      </c>
      <c r="E492" s="15" t="s">
        <v>10689</v>
      </c>
      <c r="F492" s="50" t="str">
        <f>IFERROR(__xludf.DUMMYFUNCTION("IF(C492=0, INDEX(C$1:C491, MAX(FILTER(ROW(C$1:C491), C$1:C491&lt;&gt;0)))&amp;""v"", C492&amp;""r"")"),"76v")</f>
        <v>76v</v>
      </c>
    </row>
    <row r="493">
      <c r="A493" s="15">
        <v>174.0</v>
      </c>
      <c r="B493" s="15" t="s">
        <v>8665</v>
      </c>
      <c r="C493" s="15">
        <v>0.0</v>
      </c>
      <c r="D493" s="15" t="s">
        <v>888</v>
      </c>
      <c r="E493" s="15" t="s">
        <v>10692</v>
      </c>
      <c r="F493" s="50" t="str">
        <f>IFERROR(__xludf.DUMMYFUNCTION("IF(C493=0, INDEX(C$1:C492, MAX(FILTER(ROW(C$1:C492), C$1:C492&lt;&gt;0)))&amp;""v"", C493&amp;""r"")"),"76v")</f>
        <v>76v</v>
      </c>
    </row>
    <row r="494">
      <c r="A494" s="15">
        <v>174.0</v>
      </c>
      <c r="B494" s="15" t="s">
        <v>8665</v>
      </c>
      <c r="C494" s="15">
        <v>0.0</v>
      </c>
      <c r="D494" s="15" t="s">
        <v>897</v>
      </c>
      <c r="E494" s="15" t="s">
        <v>10695</v>
      </c>
      <c r="F494" s="50" t="str">
        <f>IFERROR(__xludf.DUMMYFUNCTION("IF(C494=0, INDEX(C$1:C493, MAX(FILTER(ROW(C$1:C493), C$1:C493&lt;&gt;0)))&amp;""v"", C494&amp;""r"")"),"76v")</f>
        <v>76v</v>
      </c>
    </row>
    <row r="495">
      <c r="A495" s="15">
        <v>174.0</v>
      </c>
      <c r="B495" s="15" t="s">
        <v>8665</v>
      </c>
      <c r="C495" s="15">
        <v>0.0</v>
      </c>
      <c r="D495" s="15" t="s">
        <v>905</v>
      </c>
      <c r="E495" s="15" t="s">
        <v>10698</v>
      </c>
      <c r="F495" s="50" t="str">
        <f>IFERROR(__xludf.DUMMYFUNCTION("IF(C495=0, INDEX(C$1:C494, MAX(FILTER(ROW(C$1:C494), C$1:C494&lt;&gt;0)))&amp;""v"", C495&amp;""r"")"),"76v")</f>
        <v>76v</v>
      </c>
    </row>
    <row r="496">
      <c r="A496" s="15">
        <v>175.0</v>
      </c>
      <c r="B496" s="15" t="s">
        <v>8665</v>
      </c>
      <c r="C496" s="15">
        <v>77.0</v>
      </c>
      <c r="D496" s="15" t="s">
        <v>913</v>
      </c>
      <c r="E496" s="15" t="s">
        <v>10701</v>
      </c>
      <c r="F496" s="50" t="str">
        <f>IFERROR(__xludf.DUMMYFUNCTION("IF(C496=0, INDEX(C$1:C495, MAX(FILTER(ROW(C$1:C495), C$1:C495&lt;&gt;0)))&amp;""v"", C496&amp;""r"")"),"77r")</f>
        <v>77r</v>
      </c>
    </row>
    <row r="497">
      <c r="A497" s="15">
        <v>175.0</v>
      </c>
      <c r="B497" s="15" t="s">
        <v>8665</v>
      </c>
      <c r="C497" s="15">
        <v>77.0</v>
      </c>
      <c r="D497" s="15" t="s">
        <v>921</v>
      </c>
      <c r="E497" s="15" t="s">
        <v>10704</v>
      </c>
      <c r="F497" s="50" t="str">
        <f>IFERROR(__xludf.DUMMYFUNCTION("IF(C497=0, INDEX(C$1:C496, MAX(FILTER(ROW(C$1:C496), C$1:C496&lt;&gt;0)))&amp;""v"", C497&amp;""r"")"),"77r")</f>
        <v>77r</v>
      </c>
    </row>
    <row r="498">
      <c r="A498" s="15">
        <v>175.0</v>
      </c>
      <c r="B498" s="15" t="s">
        <v>8665</v>
      </c>
      <c r="C498" s="15">
        <v>77.0</v>
      </c>
      <c r="D498" s="15" t="s">
        <v>929</v>
      </c>
      <c r="E498" s="15" t="s">
        <v>10707</v>
      </c>
      <c r="F498" s="50" t="str">
        <f>IFERROR(__xludf.DUMMYFUNCTION("IF(C498=0, INDEX(C$1:C497, MAX(FILTER(ROW(C$1:C497), C$1:C497&lt;&gt;0)))&amp;""v"", C498&amp;""r"")"),"77r")</f>
        <v>77r</v>
      </c>
    </row>
    <row r="499">
      <c r="A499" s="15">
        <v>175.0</v>
      </c>
      <c r="B499" s="15" t="s">
        <v>8665</v>
      </c>
      <c r="C499" s="15">
        <v>77.0</v>
      </c>
      <c r="D499" s="15" t="s">
        <v>937</v>
      </c>
      <c r="E499" s="15" t="s">
        <v>10710</v>
      </c>
      <c r="F499" s="50" t="str">
        <f>IFERROR(__xludf.DUMMYFUNCTION("IF(C499=0, INDEX(C$1:C498, MAX(FILTER(ROW(C$1:C498), C$1:C498&lt;&gt;0)))&amp;""v"", C499&amp;""r"")"),"77r")</f>
        <v>77r</v>
      </c>
    </row>
    <row r="500">
      <c r="A500" s="15">
        <v>176.0</v>
      </c>
      <c r="B500" s="15" t="s">
        <v>8665</v>
      </c>
      <c r="C500" s="15">
        <v>0.0</v>
      </c>
      <c r="D500" s="15" t="s">
        <v>941</v>
      </c>
      <c r="E500" s="15" t="s">
        <v>10713</v>
      </c>
      <c r="F500" s="50" t="str">
        <f>IFERROR(__xludf.DUMMYFUNCTION("IF(C500=0, INDEX(C$1:C499, MAX(FILTER(ROW(C$1:C499), C$1:C499&lt;&gt;0)))&amp;""v"", C500&amp;""r"")"),"77v")</f>
        <v>77v</v>
      </c>
    </row>
    <row r="501">
      <c r="A501" s="15">
        <v>176.0</v>
      </c>
      <c r="B501" s="15" t="s">
        <v>8665</v>
      </c>
      <c r="C501" s="15">
        <v>0.0</v>
      </c>
      <c r="D501" s="15" t="s">
        <v>949</v>
      </c>
      <c r="E501" s="15" t="s">
        <v>10716</v>
      </c>
      <c r="F501" s="50" t="str">
        <f>IFERROR(__xludf.DUMMYFUNCTION("IF(C501=0, INDEX(C$1:C500, MAX(FILTER(ROW(C$1:C500), C$1:C500&lt;&gt;0)))&amp;""v"", C501&amp;""r"")"),"77v")</f>
        <v>77v</v>
      </c>
    </row>
    <row r="502">
      <c r="A502" s="15">
        <v>176.0</v>
      </c>
      <c r="B502" s="15" t="s">
        <v>8665</v>
      </c>
      <c r="C502" s="15">
        <v>0.0</v>
      </c>
      <c r="D502" s="15" t="s">
        <v>957</v>
      </c>
      <c r="E502" s="15" t="s">
        <v>10719</v>
      </c>
      <c r="F502" s="50" t="str">
        <f>IFERROR(__xludf.DUMMYFUNCTION("IF(C502=0, INDEX(C$1:C501, MAX(FILTER(ROW(C$1:C501), C$1:C501&lt;&gt;0)))&amp;""v"", C502&amp;""r"")"),"77v")</f>
        <v>77v</v>
      </c>
    </row>
    <row r="503">
      <c r="A503" s="15">
        <v>176.0</v>
      </c>
      <c r="B503" s="15" t="s">
        <v>8665</v>
      </c>
      <c r="C503" s="15">
        <v>0.0</v>
      </c>
      <c r="D503" s="15" t="s">
        <v>965</v>
      </c>
      <c r="E503" s="15" t="s">
        <v>10722</v>
      </c>
      <c r="F503" s="50" t="str">
        <f>IFERROR(__xludf.DUMMYFUNCTION("IF(C503=0, INDEX(C$1:C502, MAX(FILTER(ROW(C$1:C502), C$1:C502&lt;&gt;0)))&amp;""v"", C503&amp;""r"")"),"77v")</f>
        <v>77v</v>
      </c>
    </row>
    <row r="504">
      <c r="A504" s="15">
        <v>177.0</v>
      </c>
      <c r="B504" s="15" t="s">
        <v>8665</v>
      </c>
      <c r="C504" s="15">
        <v>78.0</v>
      </c>
      <c r="D504" s="15" t="s">
        <v>973</v>
      </c>
      <c r="E504" s="15" t="s">
        <v>10725</v>
      </c>
      <c r="F504" s="50" t="str">
        <f>IFERROR(__xludf.DUMMYFUNCTION("IF(C504=0, INDEX(C$1:C503, MAX(FILTER(ROW(C$1:C503), C$1:C503&lt;&gt;0)))&amp;""v"", C504&amp;""r"")"),"78r")</f>
        <v>78r</v>
      </c>
    </row>
    <row r="505">
      <c r="A505" s="15">
        <v>177.0</v>
      </c>
      <c r="B505" s="15" t="s">
        <v>8665</v>
      </c>
      <c r="C505" s="15">
        <v>78.0</v>
      </c>
      <c r="D505" s="15" t="s">
        <v>982</v>
      </c>
      <c r="E505" s="15" t="s">
        <v>10728</v>
      </c>
      <c r="F505" s="50" t="str">
        <f>IFERROR(__xludf.DUMMYFUNCTION("IF(C505=0, INDEX(C$1:C504, MAX(FILTER(ROW(C$1:C504), C$1:C504&lt;&gt;0)))&amp;""v"", C505&amp;""r"")"),"78r")</f>
        <v>78r</v>
      </c>
    </row>
    <row r="506">
      <c r="A506" s="15">
        <v>177.0</v>
      </c>
      <c r="B506" s="15" t="s">
        <v>8665</v>
      </c>
      <c r="C506" s="15">
        <v>78.0</v>
      </c>
      <c r="D506" s="15" t="s">
        <v>990</v>
      </c>
      <c r="E506" s="15" t="s">
        <v>10731</v>
      </c>
      <c r="F506" s="50" t="str">
        <f>IFERROR(__xludf.DUMMYFUNCTION("IF(C506=0, INDEX(C$1:C505, MAX(FILTER(ROW(C$1:C505), C$1:C505&lt;&gt;0)))&amp;""v"", C506&amp;""r"")"),"78r")</f>
        <v>78r</v>
      </c>
    </row>
    <row r="507">
      <c r="A507" s="15">
        <v>177.0</v>
      </c>
      <c r="B507" s="15" t="s">
        <v>8665</v>
      </c>
      <c r="C507" s="15">
        <v>78.0</v>
      </c>
      <c r="D507" s="15" t="s">
        <v>998</v>
      </c>
      <c r="E507" s="15" t="s">
        <v>10734</v>
      </c>
      <c r="F507" s="50" t="str">
        <f>IFERROR(__xludf.DUMMYFUNCTION("IF(C507=0, INDEX(C$1:C506, MAX(FILTER(ROW(C$1:C506), C$1:C506&lt;&gt;0)))&amp;""v"", C507&amp;""r"")"),"78r")</f>
        <v>78r</v>
      </c>
    </row>
    <row r="508">
      <c r="A508" s="15">
        <v>177.0</v>
      </c>
      <c r="B508" s="15" t="s">
        <v>8665</v>
      </c>
      <c r="C508" s="15">
        <v>78.0</v>
      </c>
      <c r="D508" s="15" t="s">
        <v>1006</v>
      </c>
      <c r="E508" s="15" t="s">
        <v>10737</v>
      </c>
      <c r="F508" s="50" t="str">
        <f>IFERROR(__xludf.DUMMYFUNCTION("IF(C508=0, INDEX(C$1:C507, MAX(FILTER(ROW(C$1:C507), C$1:C507&lt;&gt;0)))&amp;""v"", C508&amp;""r"")"),"78r")</f>
        <v>78r</v>
      </c>
    </row>
    <row r="509">
      <c r="A509" s="15">
        <v>178.0</v>
      </c>
      <c r="B509" s="15" t="s">
        <v>8665</v>
      </c>
      <c r="C509" s="15">
        <v>0.0</v>
      </c>
      <c r="D509" s="15" t="s">
        <v>1014</v>
      </c>
      <c r="E509" s="15" t="s">
        <v>10740</v>
      </c>
      <c r="F509" s="50" t="str">
        <f>IFERROR(__xludf.DUMMYFUNCTION("IF(C509=0, INDEX(C$1:C508, MAX(FILTER(ROW(C$1:C508), C$1:C508&lt;&gt;0)))&amp;""v"", C509&amp;""r"")"),"78v")</f>
        <v>78v</v>
      </c>
    </row>
    <row r="510">
      <c r="A510" s="15">
        <v>178.0</v>
      </c>
      <c r="B510" s="15" t="s">
        <v>8665</v>
      </c>
      <c r="C510" s="15">
        <v>0.0</v>
      </c>
      <c r="D510" s="15" t="s">
        <v>1020</v>
      </c>
      <c r="E510" s="15" t="s">
        <v>10743</v>
      </c>
      <c r="F510" s="50" t="str">
        <f>IFERROR(__xludf.DUMMYFUNCTION("IF(C510=0, INDEX(C$1:C509, MAX(FILTER(ROW(C$1:C509), C$1:C509&lt;&gt;0)))&amp;""v"", C510&amp;""r"")"),"78v")</f>
        <v>78v</v>
      </c>
    </row>
    <row r="511">
      <c r="A511" s="15">
        <v>179.0</v>
      </c>
      <c r="B511" s="15" t="s">
        <v>8665</v>
      </c>
      <c r="C511" s="15">
        <v>79.0</v>
      </c>
      <c r="D511" s="15" t="s">
        <v>1024</v>
      </c>
      <c r="E511" s="15" t="s">
        <v>10746</v>
      </c>
      <c r="F511" s="50" t="str">
        <f>IFERROR(__xludf.DUMMYFUNCTION("IF(C511=0, INDEX(C$1:C510, MAX(FILTER(ROW(C$1:C510), C$1:C510&lt;&gt;0)))&amp;""v"", C511&amp;""r"")"),"79r")</f>
        <v>79r</v>
      </c>
    </row>
    <row r="512">
      <c r="A512" s="15">
        <v>179.0</v>
      </c>
      <c r="B512" s="15" t="s">
        <v>8665</v>
      </c>
      <c r="C512" s="15">
        <v>79.0</v>
      </c>
      <c r="D512" s="15" t="s">
        <v>1032</v>
      </c>
      <c r="E512" s="15" t="s">
        <v>10749</v>
      </c>
      <c r="F512" s="50" t="str">
        <f>IFERROR(__xludf.DUMMYFUNCTION("IF(C512=0, INDEX(C$1:C511, MAX(FILTER(ROW(C$1:C511), C$1:C511&lt;&gt;0)))&amp;""v"", C512&amp;""r"")"),"79r")</f>
        <v>79r</v>
      </c>
    </row>
    <row r="513">
      <c r="A513" s="15">
        <v>179.0</v>
      </c>
      <c r="B513" s="15" t="s">
        <v>8665</v>
      </c>
      <c r="C513" s="15">
        <v>79.0</v>
      </c>
      <c r="D513" s="15" t="s">
        <v>1040</v>
      </c>
      <c r="E513" s="15" t="s">
        <v>10752</v>
      </c>
      <c r="F513" s="50" t="str">
        <f>IFERROR(__xludf.DUMMYFUNCTION("IF(C513=0, INDEX(C$1:C512, MAX(FILTER(ROW(C$1:C512), C$1:C512&lt;&gt;0)))&amp;""v"", C513&amp;""r"")"),"79r")</f>
        <v>79r</v>
      </c>
    </row>
    <row r="514">
      <c r="A514" s="15">
        <v>179.0</v>
      </c>
      <c r="B514" s="15" t="s">
        <v>8665</v>
      </c>
      <c r="C514" s="15">
        <v>79.0</v>
      </c>
      <c r="D514" s="15" t="s">
        <v>1048</v>
      </c>
      <c r="E514" s="15" t="s">
        <v>10755</v>
      </c>
      <c r="F514" s="50" t="str">
        <f>IFERROR(__xludf.DUMMYFUNCTION("IF(C514=0, INDEX(C$1:C513, MAX(FILTER(ROW(C$1:C513), C$1:C513&lt;&gt;0)))&amp;""v"", C514&amp;""r"")"),"79r")</f>
        <v>79r</v>
      </c>
    </row>
    <row r="515">
      <c r="A515" s="15">
        <v>180.0</v>
      </c>
      <c r="B515" s="15" t="s">
        <v>8665</v>
      </c>
      <c r="C515" s="15">
        <v>0.0</v>
      </c>
      <c r="D515" s="15" t="s">
        <v>1061</v>
      </c>
      <c r="E515" s="15" t="s">
        <v>10758</v>
      </c>
      <c r="F515" s="50" t="str">
        <f>IFERROR(__xludf.DUMMYFUNCTION("IF(C515=0, INDEX(C$1:C514, MAX(FILTER(ROW(C$1:C514), C$1:C514&lt;&gt;0)))&amp;""v"", C515&amp;""r"")"),"79v")</f>
        <v>79v</v>
      </c>
    </row>
    <row r="516">
      <c r="A516" s="15">
        <v>180.0</v>
      </c>
      <c r="B516" s="15" t="s">
        <v>8665</v>
      </c>
      <c r="C516" s="15">
        <v>0.0</v>
      </c>
      <c r="D516" s="15" t="s">
        <v>1069</v>
      </c>
      <c r="E516" s="15" t="s">
        <v>10761</v>
      </c>
      <c r="F516" s="50" t="str">
        <f>IFERROR(__xludf.DUMMYFUNCTION("IF(C516=0, INDEX(C$1:C515, MAX(FILTER(ROW(C$1:C515), C$1:C515&lt;&gt;0)))&amp;""v"", C516&amp;""r"")"),"79v")</f>
        <v>79v</v>
      </c>
    </row>
    <row r="517">
      <c r="A517" s="15">
        <v>180.0</v>
      </c>
      <c r="B517" s="15" t="s">
        <v>8665</v>
      </c>
      <c r="C517" s="15">
        <v>0.0</v>
      </c>
      <c r="D517" s="15" t="s">
        <v>1078</v>
      </c>
      <c r="E517" s="15" t="s">
        <v>10764</v>
      </c>
      <c r="F517" s="50" t="str">
        <f>IFERROR(__xludf.DUMMYFUNCTION("IF(C517=0, INDEX(C$1:C516, MAX(FILTER(ROW(C$1:C516), C$1:C516&lt;&gt;0)))&amp;""v"", C517&amp;""r"")"),"79v")</f>
        <v>79v</v>
      </c>
    </row>
    <row r="518">
      <c r="A518" s="15">
        <v>181.0</v>
      </c>
      <c r="B518" s="15" t="s">
        <v>8665</v>
      </c>
      <c r="C518" s="15">
        <v>80.0</v>
      </c>
      <c r="D518" s="15" t="s">
        <v>1078</v>
      </c>
      <c r="E518" s="15" t="s">
        <v>10767</v>
      </c>
      <c r="F518" s="50" t="str">
        <f>IFERROR(__xludf.DUMMYFUNCTION("IF(C518=0, INDEX(C$1:C517, MAX(FILTER(ROW(C$1:C517), C$1:C517&lt;&gt;0)))&amp;""v"", C518&amp;""r"")"),"80r")</f>
        <v>80r</v>
      </c>
    </row>
    <row r="519">
      <c r="A519" s="15">
        <v>181.0</v>
      </c>
      <c r="B519" s="15" t="s">
        <v>8665</v>
      </c>
      <c r="C519" s="15">
        <v>80.0</v>
      </c>
      <c r="D519" s="15" t="s">
        <v>1086</v>
      </c>
      <c r="E519" s="15" t="s">
        <v>10770</v>
      </c>
      <c r="F519" s="50" t="str">
        <f>IFERROR(__xludf.DUMMYFUNCTION("IF(C519=0, INDEX(C$1:C518, MAX(FILTER(ROW(C$1:C518), C$1:C518&lt;&gt;0)))&amp;""v"", C519&amp;""r"")"),"80r")</f>
        <v>80r</v>
      </c>
    </row>
    <row r="520">
      <c r="A520" s="15">
        <v>182.0</v>
      </c>
      <c r="B520" s="15" t="s">
        <v>8665</v>
      </c>
      <c r="C520" s="15">
        <v>0.0</v>
      </c>
      <c r="D520" s="15" t="s">
        <v>1095</v>
      </c>
      <c r="E520" s="15" t="s">
        <v>10773</v>
      </c>
      <c r="F520" s="50" t="str">
        <f>IFERROR(__xludf.DUMMYFUNCTION("IF(C520=0, INDEX(C$1:C519, MAX(FILTER(ROW(C$1:C519), C$1:C519&lt;&gt;0)))&amp;""v"", C520&amp;""r"")"),"80v")</f>
        <v>80v</v>
      </c>
    </row>
    <row r="521">
      <c r="A521" s="15">
        <v>182.0</v>
      </c>
      <c r="B521" s="15" t="s">
        <v>8665</v>
      </c>
      <c r="C521" s="15">
        <v>0.0</v>
      </c>
      <c r="D521" s="15" t="s">
        <v>1103</v>
      </c>
      <c r="F521" s="50" t="str">
        <f>IFERROR(__xludf.DUMMYFUNCTION("IF(C521=0, INDEX(C$1:C520, MAX(FILTER(ROW(C$1:C520), C$1:C520&lt;&gt;0)))&amp;""v"", C521&amp;""r"")"),"80v")</f>
        <v>80v</v>
      </c>
    </row>
    <row r="522">
      <c r="A522" s="15">
        <v>182.0</v>
      </c>
      <c r="B522" s="15" t="s">
        <v>8665</v>
      </c>
      <c r="C522" s="15">
        <v>0.0</v>
      </c>
      <c r="D522" s="15" t="s">
        <v>1117</v>
      </c>
      <c r="F522" s="50" t="str">
        <f>IFERROR(__xludf.DUMMYFUNCTION("IF(C522=0, INDEX(C$1:C521, MAX(FILTER(ROW(C$1:C521), C$1:C521&lt;&gt;0)))&amp;""v"", C522&amp;""r"")"),"80v")</f>
        <v>80v</v>
      </c>
    </row>
    <row r="523">
      <c r="A523" s="15">
        <v>182.0</v>
      </c>
      <c r="B523" s="15" t="s">
        <v>8665</v>
      </c>
      <c r="C523" s="15">
        <v>0.0</v>
      </c>
      <c r="D523" s="15" t="s">
        <v>1127</v>
      </c>
      <c r="F523" s="50" t="str">
        <f>IFERROR(__xludf.DUMMYFUNCTION("IF(C523=0, INDEX(C$1:C522, MAX(FILTER(ROW(C$1:C522), C$1:C522&lt;&gt;0)))&amp;""v"", C523&amp;""r"")"),"80v")</f>
        <v>80v</v>
      </c>
    </row>
    <row r="524">
      <c r="A524" s="15">
        <v>182.0</v>
      </c>
      <c r="B524" s="15" t="s">
        <v>8665</v>
      </c>
      <c r="C524" s="15">
        <v>0.0</v>
      </c>
      <c r="D524" s="15" t="s">
        <v>1135</v>
      </c>
      <c r="F524" s="50" t="str">
        <f>IFERROR(__xludf.DUMMYFUNCTION("IF(C524=0, INDEX(C$1:C523, MAX(FILTER(ROW(C$1:C523), C$1:C523&lt;&gt;0)))&amp;""v"", C524&amp;""r"")"),"80v")</f>
        <v>80v</v>
      </c>
    </row>
    <row r="525">
      <c r="A525" s="15">
        <v>182.0</v>
      </c>
      <c r="B525" s="15" t="s">
        <v>8665</v>
      </c>
      <c r="C525" s="15">
        <v>0.0</v>
      </c>
      <c r="D525" s="15" t="s">
        <v>1143</v>
      </c>
      <c r="E525" s="15" t="s">
        <v>10785</v>
      </c>
      <c r="F525" s="50" t="str">
        <f>IFERROR(__xludf.DUMMYFUNCTION("IF(C525=0, INDEX(C$1:C524, MAX(FILTER(ROW(C$1:C524), C$1:C524&lt;&gt;0)))&amp;""v"", C525&amp;""r"")"),"80v")</f>
        <v>80v</v>
      </c>
    </row>
    <row r="526">
      <c r="A526" s="15">
        <v>183.0</v>
      </c>
      <c r="B526" s="15" t="s">
        <v>8665</v>
      </c>
      <c r="C526" s="15">
        <v>81.0</v>
      </c>
      <c r="D526" s="15" t="s">
        <v>1165</v>
      </c>
      <c r="E526" s="15" t="s">
        <v>10788</v>
      </c>
      <c r="F526" s="50" t="str">
        <f>IFERROR(__xludf.DUMMYFUNCTION("IF(C526=0, INDEX(C$1:C525, MAX(FILTER(ROW(C$1:C525), C$1:C525&lt;&gt;0)))&amp;""v"", C526&amp;""r"")"),"81r")</f>
        <v>81r</v>
      </c>
    </row>
    <row r="527">
      <c r="A527" s="15">
        <v>183.0</v>
      </c>
      <c r="B527" s="15" t="s">
        <v>8665</v>
      </c>
      <c r="C527" s="15">
        <v>81.0</v>
      </c>
      <c r="D527" s="15" t="s">
        <v>1175</v>
      </c>
      <c r="E527" s="15" t="s">
        <v>10791</v>
      </c>
      <c r="F527" s="50" t="str">
        <f>IFERROR(__xludf.DUMMYFUNCTION("IF(C527=0, INDEX(C$1:C526, MAX(FILTER(ROW(C$1:C526), C$1:C526&lt;&gt;0)))&amp;""v"", C527&amp;""r"")"),"81r")</f>
        <v>81r</v>
      </c>
    </row>
    <row r="528">
      <c r="A528" s="15">
        <v>183.0</v>
      </c>
      <c r="B528" s="15" t="s">
        <v>8665</v>
      </c>
      <c r="C528" s="15">
        <v>81.0</v>
      </c>
      <c r="D528" s="15" t="s">
        <v>1186</v>
      </c>
      <c r="E528" s="15" t="s">
        <v>3244</v>
      </c>
      <c r="F528" s="50" t="str">
        <f>IFERROR(__xludf.DUMMYFUNCTION("IF(C528=0, INDEX(C$1:C527, MAX(FILTER(ROW(C$1:C527), C$1:C527&lt;&gt;0)))&amp;""v"", C528&amp;""r"")"),"81r")</f>
        <v>81r</v>
      </c>
    </row>
    <row r="529">
      <c r="A529" s="15">
        <v>183.0</v>
      </c>
      <c r="B529" s="15" t="s">
        <v>8665</v>
      </c>
      <c r="C529" s="15">
        <v>81.0</v>
      </c>
      <c r="D529" s="15" t="s">
        <v>1194</v>
      </c>
      <c r="E529" s="15" t="s">
        <v>10796</v>
      </c>
      <c r="F529" s="50" t="str">
        <f>IFERROR(__xludf.DUMMYFUNCTION("IF(C529=0, INDEX(C$1:C528, MAX(FILTER(ROW(C$1:C528), C$1:C528&lt;&gt;0)))&amp;""v"", C529&amp;""r"")"),"81r")</f>
        <v>81r</v>
      </c>
    </row>
    <row r="530">
      <c r="A530" s="15">
        <v>183.0</v>
      </c>
      <c r="B530" s="15" t="s">
        <v>8665</v>
      </c>
      <c r="C530" s="15">
        <v>81.0</v>
      </c>
      <c r="D530" s="15" t="s">
        <v>2207</v>
      </c>
      <c r="E530" s="15" t="s">
        <v>10797</v>
      </c>
      <c r="F530" s="50" t="str">
        <f>IFERROR(__xludf.DUMMYFUNCTION("IF(C530=0, INDEX(C$1:C529, MAX(FILTER(ROW(C$1:C529), C$1:C529&lt;&gt;0)))&amp;""v"", C530&amp;""r"")"),"81r")</f>
        <v>81r</v>
      </c>
    </row>
    <row r="531">
      <c r="A531" s="15">
        <v>184.0</v>
      </c>
      <c r="B531" s="15" t="s">
        <v>8665</v>
      </c>
      <c r="C531" s="15">
        <v>0.0</v>
      </c>
      <c r="D531" s="15" t="s">
        <v>1208</v>
      </c>
      <c r="E531" s="15" t="s">
        <v>10798</v>
      </c>
      <c r="F531" s="50" t="str">
        <f>IFERROR(__xludf.DUMMYFUNCTION("IF(C531=0, INDEX(C$1:C530, MAX(FILTER(ROW(C$1:C530), C$1:C530&lt;&gt;0)))&amp;""v"", C531&amp;""r"")"),"81v")</f>
        <v>81v</v>
      </c>
    </row>
    <row r="532">
      <c r="A532" s="15">
        <v>184.0</v>
      </c>
      <c r="B532" s="15" t="s">
        <v>8665</v>
      </c>
      <c r="C532" s="15">
        <v>0.0</v>
      </c>
      <c r="D532" s="15" t="s">
        <v>1216</v>
      </c>
      <c r="F532" s="50" t="str">
        <f>IFERROR(__xludf.DUMMYFUNCTION("IF(C532=0, INDEX(C$1:C531, MAX(FILTER(ROW(C$1:C531), C$1:C531&lt;&gt;0)))&amp;""v"", C532&amp;""r"")"),"81v")</f>
        <v>81v</v>
      </c>
    </row>
    <row r="533">
      <c r="A533" s="15">
        <v>184.0</v>
      </c>
      <c r="B533" s="15" t="s">
        <v>8665</v>
      </c>
      <c r="C533" s="15">
        <v>0.0</v>
      </c>
      <c r="D533" s="15" t="s">
        <v>1224</v>
      </c>
      <c r="F533" s="50" t="str">
        <f>IFERROR(__xludf.DUMMYFUNCTION("IF(C533=0, INDEX(C$1:C532, MAX(FILTER(ROW(C$1:C532), C$1:C532&lt;&gt;0)))&amp;""v"", C533&amp;""r"")"),"81v")</f>
        <v>81v</v>
      </c>
    </row>
    <row r="534">
      <c r="A534" s="15">
        <v>184.0</v>
      </c>
      <c r="B534" s="15" t="s">
        <v>8665</v>
      </c>
      <c r="C534" s="15">
        <v>0.0</v>
      </c>
      <c r="D534" s="15" t="s">
        <v>1232</v>
      </c>
      <c r="E534" s="15" t="s">
        <v>10807</v>
      </c>
      <c r="F534" s="50" t="str">
        <f>IFERROR(__xludf.DUMMYFUNCTION("IF(C534=0, INDEX(C$1:C533, MAX(FILTER(ROW(C$1:C533), C$1:C533&lt;&gt;0)))&amp;""v"", C534&amp;""r"")"),"81v")</f>
        <v>81v</v>
      </c>
    </row>
    <row r="535">
      <c r="A535" s="15">
        <v>184.0</v>
      </c>
      <c r="B535" s="15" t="s">
        <v>8665</v>
      </c>
      <c r="C535" s="15">
        <v>0.0</v>
      </c>
      <c r="D535" s="15" t="s">
        <v>1240</v>
      </c>
      <c r="E535" s="15" t="s">
        <v>10810</v>
      </c>
      <c r="F535" s="50" t="str">
        <f>IFERROR(__xludf.DUMMYFUNCTION("IF(C535=0, INDEX(C$1:C534, MAX(FILTER(ROW(C$1:C534), C$1:C534&lt;&gt;0)))&amp;""v"", C535&amp;""r"")"),"81v")</f>
        <v>81v</v>
      </c>
    </row>
    <row r="536">
      <c r="A536" s="15">
        <v>185.0</v>
      </c>
      <c r="B536" s="15" t="s">
        <v>8665</v>
      </c>
      <c r="C536" s="15">
        <v>82.0</v>
      </c>
      <c r="D536" s="15" t="s">
        <v>1248</v>
      </c>
      <c r="E536" s="15" t="s">
        <v>10813</v>
      </c>
      <c r="F536" s="50" t="str">
        <f>IFERROR(__xludf.DUMMYFUNCTION("IF(C536=0, INDEX(C$1:C535, MAX(FILTER(ROW(C$1:C535), C$1:C535&lt;&gt;0)))&amp;""v"", C536&amp;""r"")"),"82r")</f>
        <v>82r</v>
      </c>
    </row>
    <row r="537">
      <c r="A537" s="15">
        <v>185.0</v>
      </c>
      <c r="B537" s="15" t="s">
        <v>8665</v>
      </c>
      <c r="C537" s="15">
        <v>82.0</v>
      </c>
      <c r="D537" s="15" t="s">
        <v>1256</v>
      </c>
      <c r="E537" s="15" t="s">
        <v>10816</v>
      </c>
      <c r="F537" s="50" t="str">
        <f>IFERROR(__xludf.DUMMYFUNCTION("IF(C537=0, INDEX(C$1:C536, MAX(FILTER(ROW(C$1:C536), C$1:C536&lt;&gt;0)))&amp;""v"", C537&amp;""r"")"),"82r")</f>
        <v>82r</v>
      </c>
    </row>
    <row r="538">
      <c r="A538" s="15">
        <v>185.0</v>
      </c>
      <c r="B538" s="15" t="s">
        <v>8665</v>
      </c>
      <c r="C538" s="15">
        <v>82.0</v>
      </c>
      <c r="D538" s="15" t="s">
        <v>1265</v>
      </c>
      <c r="E538" s="15" t="s">
        <v>10819</v>
      </c>
      <c r="F538" s="50" t="str">
        <f>IFERROR(__xludf.DUMMYFUNCTION("IF(C538=0, INDEX(C$1:C537, MAX(FILTER(ROW(C$1:C537), C$1:C537&lt;&gt;0)))&amp;""v"", C538&amp;""r"")"),"82r")</f>
        <v>82r</v>
      </c>
    </row>
    <row r="539">
      <c r="A539" s="15">
        <v>185.0</v>
      </c>
      <c r="B539" s="15" t="s">
        <v>8665</v>
      </c>
      <c r="C539" s="15">
        <v>82.0</v>
      </c>
      <c r="D539" s="15" t="s">
        <v>10822</v>
      </c>
      <c r="E539" s="15" t="s">
        <v>10823</v>
      </c>
      <c r="F539" s="50" t="str">
        <f>IFERROR(__xludf.DUMMYFUNCTION("IF(C539=0, INDEX(C$1:C538, MAX(FILTER(ROW(C$1:C538), C$1:C538&lt;&gt;0)))&amp;""v"", C539&amp;""r"")"),"82r")</f>
        <v>82r</v>
      </c>
    </row>
    <row r="540">
      <c r="A540" s="15">
        <v>186.0</v>
      </c>
      <c r="B540" s="15" t="s">
        <v>8665</v>
      </c>
      <c r="C540" s="15">
        <v>0.0</v>
      </c>
      <c r="D540" s="15" t="s">
        <v>1289</v>
      </c>
      <c r="E540" s="15" t="s">
        <v>10826</v>
      </c>
      <c r="F540" s="50" t="str">
        <f>IFERROR(__xludf.DUMMYFUNCTION("IF(C540=0, INDEX(C$1:C539, MAX(FILTER(ROW(C$1:C539), C$1:C539&lt;&gt;0)))&amp;""v"", C540&amp;""r"")"),"82v")</f>
        <v>82v</v>
      </c>
    </row>
    <row r="541">
      <c r="A541" s="15">
        <v>186.0</v>
      </c>
      <c r="B541" s="15" t="s">
        <v>8665</v>
      </c>
      <c r="C541" s="15">
        <v>0.0</v>
      </c>
      <c r="D541" s="15" t="s">
        <v>1294</v>
      </c>
      <c r="E541" s="15" t="s">
        <v>10829</v>
      </c>
      <c r="F541" s="50" t="str">
        <f>IFERROR(__xludf.DUMMYFUNCTION("IF(C541=0, INDEX(C$1:C540, MAX(FILTER(ROW(C$1:C540), C$1:C540&lt;&gt;0)))&amp;""v"", C541&amp;""r"")"),"82v")</f>
        <v>82v</v>
      </c>
    </row>
    <row r="542">
      <c r="A542" s="15">
        <v>186.0</v>
      </c>
      <c r="B542" s="15" t="s">
        <v>8665</v>
      </c>
      <c r="C542" s="15">
        <v>0.0</v>
      </c>
      <c r="D542" s="15" t="s">
        <v>3386</v>
      </c>
      <c r="E542" s="15" t="s">
        <v>10832</v>
      </c>
      <c r="F542" s="50" t="str">
        <f>IFERROR(__xludf.DUMMYFUNCTION("IF(C542=0, INDEX(C$1:C541, MAX(FILTER(ROW(C$1:C541), C$1:C541&lt;&gt;0)))&amp;""v"", C542&amp;""r"")"),"82v")</f>
        <v>82v</v>
      </c>
    </row>
    <row r="543">
      <c r="A543" s="15">
        <v>186.0</v>
      </c>
      <c r="B543" s="15" t="s">
        <v>8665</v>
      </c>
      <c r="C543" s="15">
        <v>0.0</v>
      </c>
      <c r="D543" s="15" t="s">
        <v>2293</v>
      </c>
      <c r="E543" s="15" t="s">
        <v>10835</v>
      </c>
      <c r="F543" s="50" t="str">
        <f>IFERROR(__xludf.DUMMYFUNCTION("IF(C543=0, INDEX(C$1:C542, MAX(FILTER(ROW(C$1:C542), C$1:C542&lt;&gt;0)))&amp;""v"", C543&amp;""r"")"),"82v")</f>
        <v>82v</v>
      </c>
    </row>
    <row r="544">
      <c r="A544" s="15">
        <v>187.0</v>
      </c>
      <c r="B544" s="15" t="s">
        <v>8665</v>
      </c>
      <c r="C544" s="15">
        <v>83.0</v>
      </c>
      <c r="D544" s="15" t="s">
        <v>2301</v>
      </c>
      <c r="E544" s="15" t="s">
        <v>10838</v>
      </c>
      <c r="F544" s="50" t="str">
        <f>IFERROR(__xludf.DUMMYFUNCTION("IF(C544=0, INDEX(C$1:C543, MAX(FILTER(ROW(C$1:C543), C$1:C543&lt;&gt;0)))&amp;""v"", C544&amp;""r"")"),"83r")</f>
        <v>83r</v>
      </c>
    </row>
    <row r="545">
      <c r="A545" s="15">
        <v>187.0</v>
      </c>
      <c r="B545" s="15" t="s">
        <v>8665</v>
      </c>
      <c r="C545" s="15">
        <v>83.0</v>
      </c>
      <c r="D545" s="15" t="s">
        <v>2309</v>
      </c>
      <c r="E545" s="15" t="s">
        <v>10841</v>
      </c>
      <c r="F545" s="50" t="str">
        <f>IFERROR(__xludf.DUMMYFUNCTION("IF(C545=0, INDEX(C$1:C544, MAX(FILTER(ROW(C$1:C544), C$1:C544&lt;&gt;0)))&amp;""v"", C545&amp;""r"")"),"83r")</f>
        <v>83r</v>
      </c>
    </row>
    <row r="546">
      <c r="A546" s="15">
        <v>187.0</v>
      </c>
      <c r="B546" s="15" t="s">
        <v>8665</v>
      </c>
      <c r="C546" s="15">
        <v>83.0</v>
      </c>
      <c r="D546" s="15" t="s">
        <v>2317</v>
      </c>
      <c r="E546" s="15" t="s">
        <v>10844</v>
      </c>
      <c r="F546" s="50" t="str">
        <f>IFERROR(__xludf.DUMMYFUNCTION("IF(C546=0, INDEX(C$1:C545, MAX(FILTER(ROW(C$1:C545), C$1:C545&lt;&gt;0)))&amp;""v"", C546&amp;""r"")"),"83r")</f>
        <v>83r</v>
      </c>
    </row>
    <row r="547">
      <c r="A547" s="15">
        <v>187.0</v>
      </c>
      <c r="B547" s="15" t="s">
        <v>8665</v>
      </c>
      <c r="C547" s="15">
        <v>83.0</v>
      </c>
      <c r="D547" s="15" t="s">
        <v>2325</v>
      </c>
      <c r="E547" s="15" t="s">
        <v>10847</v>
      </c>
      <c r="F547" s="50" t="str">
        <f>IFERROR(__xludf.DUMMYFUNCTION("IF(C547=0, INDEX(C$1:C546, MAX(FILTER(ROW(C$1:C546), C$1:C546&lt;&gt;0)))&amp;""v"", C547&amp;""r"")"),"83r")</f>
        <v>83r</v>
      </c>
    </row>
    <row r="548">
      <c r="A548" s="15">
        <v>187.0</v>
      </c>
      <c r="B548" s="15" t="s">
        <v>8665</v>
      </c>
      <c r="C548" s="15">
        <v>83.0</v>
      </c>
      <c r="D548" s="15" t="s">
        <v>2333</v>
      </c>
      <c r="E548" s="15" t="s">
        <v>10850</v>
      </c>
      <c r="F548" s="50" t="str">
        <f>IFERROR(__xludf.DUMMYFUNCTION("IF(C548=0, INDEX(C$1:C547, MAX(FILTER(ROW(C$1:C547), C$1:C547&lt;&gt;0)))&amp;""v"", C548&amp;""r"")"),"83r")</f>
        <v>83r</v>
      </c>
    </row>
    <row r="549">
      <c r="A549" s="15">
        <v>188.0</v>
      </c>
      <c r="B549" s="15" t="s">
        <v>8665</v>
      </c>
      <c r="C549" s="15">
        <v>0.0</v>
      </c>
      <c r="D549" s="15" t="s">
        <v>2341</v>
      </c>
      <c r="E549" s="15" t="s">
        <v>10853</v>
      </c>
      <c r="F549" s="50" t="str">
        <f>IFERROR(__xludf.DUMMYFUNCTION("IF(C549=0, INDEX(C$1:C548, MAX(FILTER(ROW(C$1:C548), C$1:C548&lt;&gt;0)))&amp;""v"", C549&amp;""r"")"),"83v")</f>
        <v>83v</v>
      </c>
    </row>
    <row r="550">
      <c r="A550" s="15">
        <v>188.0</v>
      </c>
      <c r="B550" s="15" t="s">
        <v>8665</v>
      </c>
      <c r="C550" s="15">
        <v>0.0</v>
      </c>
      <c r="D550" s="15" t="s">
        <v>2349</v>
      </c>
      <c r="E550" s="15" t="s">
        <v>10856</v>
      </c>
      <c r="F550" s="50" t="str">
        <f>IFERROR(__xludf.DUMMYFUNCTION("IF(C550=0, INDEX(C$1:C549, MAX(FILTER(ROW(C$1:C549), C$1:C549&lt;&gt;0)))&amp;""v"", C550&amp;""r"")"),"83v")</f>
        <v>83v</v>
      </c>
    </row>
    <row r="551">
      <c r="A551" s="15">
        <v>188.0</v>
      </c>
      <c r="B551" s="15" t="s">
        <v>8665</v>
      </c>
      <c r="C551" s="15">
        <v>0.0</v>
      </c>
      <c r="D551" s="15" t="s">
        <v>2357</v>
      </c>
      <c r="E551" s="15" t="s">
        <v>10859</v>
      </c>
      <c r="F551" s="50" t="str">
        <f>IFERROR(__xludf.DUMMYFUNCTION("IF(C551=0, INDEX(C$1:C550, MAX(FILTER(ROW(C$1:C550), C$1:C550&lt;&gt;0)))&amp;""v"", C551&amp;""r"")"),"83v")</f>
        <v>83v</v>
      </c>
    </row>
    <row r="552">
      <c r="A552" s="15">
        <v>189.0</v>
      </c>
      <c r="B552" s="15" t="s">
        <v>8665</v>
      </c>
      <c r="C552" s="15">
        <v>84.0</v>
      </c>
      <c r="D552" s="15" t="s">
        <v>2365</v>
      </c>
      <c r="E552" s="15" t="s">
        <v>8825</v>
      </c>
      <c r="F552" s="50" t="str">
        <f>IFERROR(__xludf.DUMMYFUNCTION("IF(C552=0, INDEX(C$1:C551, MAX(FILTER(ROW(C$1:C551), C$1:C551&lt;&gt;0)))&amp;""v"", C552&amp;""r"")"),"84r")</f>
        <v>84r</v>
      </c>
    </row>
    <row r="553">
      <c r="A553" s="15">
        <v>189.0</v>
      </c>
      <c r="B553" s="15" t="s">
        <v>8665</v>
      </c>
      <c r="C553" s="15">
        <v>84.0</v>
      </c>
      <c r="D553" s="15" t="s">
        <v>2374</v>
      </c>
      <c r="E553" s="15" t="s">
        <v>10864</v>
      </c>
      <c r="F553" s="50" t="str">
        <f>IFERROR(__xludf.DUMMYFUNCTION("IF(C553=0, INDEX(C$1:C552, MAX(FILTER(ROW(C$1:C552), C$1:C552&lt;&gt;0)))&amp;""v"", C553&amp;""r"")"),"84r")</f>
        <v>84r</v>
      </c>
    </row>
    <row r="554">
      <c r="A554" s="15">
        <v>190.0</v>
      </c>
      <c r="B554" s="15" t="s">
        <v>8665</v>
      </c>
      <c r="C554" s="15">
        <v>0.0</v>
      </c>
      <c r="D554" s="15" t="s">
        <v>2382</v>
      </c>
      <c r="E554" s="15" t="s">
        <v>10867</v>
      </c>
      <c r="F554" s="50" t="str">
        <f>IFERROR(__xludf.DUMMYFUNCTION("IF(C554=0, INDEX(C$1:C553, MAX(FILTER(ROW(C$1:C553), C$1:C553&lt;&gt;0)))&amp;""v"", C554&amp;""r"")"),"84v")</f>
        <v>84v</v>
      </c>
    </row>
    <row r="555">
      <c r="A555" s="15">
        <v>190.0</v>
      </c>
      <c r="B555" s="15" t="s">
        <v>8665</v>
      </c>
      <c r="C555" s="15">
        <v>0.0</v>
      </c>
      <c r="D555" s="15" t="s">
        <v>2390</v>
      </c>
      <c r="E555" s="15" t="s">
        <v>10870</v>
      </c>
      <c r="F555" s="50" t="str">
        <f>IFERROR(__xludf.DUMMYFUNCTION("IF(C555=0, INDEX(C$1:C554, MAX(FILTER(ROW(C$1:C554), C$1:C554&lt;&gt;0)))&amp;""v"", C555&amp;""r"")"),"84v")</f>
        <v>84v</v>
      </c>
    </row>
    <row r="556">
      <c r="A556" s="15">
        <v>190.0</v>
      </c>
      <c r="B556" s="15" t="s">
        <v>8665</v>
      </c>
      <c r="C556" s="15">
        <v>0.0</v>
      </c>
      <c r="D556" s="15" t="s">
        <v>2398</v>
      </c>
      <c r="E556" s="15" t="s">
        <v>10873</v>
      </c>
      <c r="F556" s="50" t="str">
        <f>IFERROR(__xludf.DUMMYFUNCTION("IF(C556=0, INDEX(C$1:C555, MAX(FILTER(ROW(C$1:C555), C$1:C555&lt;&gt;0)))&amp;""v"", C556&amp;""r"")"),"84v")</f>
        <v>84v</v>
      </c>
    </row>
    <row r="557">
      <c r="A557" s="15">
        <v>190.0</v>
      </c>
      <c r="B557" s="15" t="s">
        <v>8665</v>
      </c>
      <c r="C557" s="15">
        <v>0.0</v>
      </c>
      <c r="D557" s="15" t="s">
        <v>2406</v>
      </c>
      <c r="E557" s="15" t="s">
        <v>10876</v>
      </c>
      <c r="F557" s="50" t="str">
        <f>IFERROR(__xludf.DUMMYFUNCTION("IF(C557=0, INDEX(C$1:C556, MAX(FILTER(ROW(C$1:C556), C$1:C556&lt;&gt;0)))&amp;""v"", C557&amp;""r"")"),"84v")</f>
        <v>84v</v>
      </c>
    </row>
    <row r="558">
      <c r="A558" s="15">
        <v>191.0</v>
      </c>
      <c r="B558" s="15" t="s">
        <v>8665</v>
      </c>
      <c r="C558" s="15">
        <v>85.0</v>
      </c>
      <c r="D558" s="15" t="s">
        <v>2414</v>
      </c>
      <c r="E558" s="15" t="s">
        <v>10879</v>
      </c>
      <c r="F558" s="50" t="str">
        <f>IFERROR(__xludf.DUMMYFUNCTION("IF(C558=0, INDEX(C$1:C557, MAX(FILTER(ROW(C$1:C557), C$1:C557&lt;&gt;0)))&amp;""v"", C558&amp;""r"")"),"85r")</f>
        <v>85r</v>
      </c>
    </row>
    <row r="559">
      <c r="A559" s="15">
        <v>191.0</v>
      </c>
      <c r="B559" s="15" t="s">
        <v>8665</v>
      </c>
      <c r="C559" s="15">
        <v>85.0</v>
      </c>
      <c r="D559" s="15" t="s">
        <v>2422</v>
      </c>
      <c r="E559" s="15" t="s">
        <v>10882</v>
      </c>
      <c r="F559" s="50" t="str">
        <f>IFERROR(__xludf.DUMMYFUNCTION("IF(C559=0, INDEX(C$1:C558, MAX(FILTER(ROW(C$1:C558), C$1:C558&lt;&gt;0)))&amp;""v"", C559&amp;""r"")"),"85r")</f>
        <v>85r</v>
      </c>
    </row>
    <row r="560">
      <c r="A560" s="15">
        <v>191.0</v>
      </c>
      <c r="B560" s="15" t="s">
        <v>8665</v>
      </c>
      <c r="C560" s="15">
        <v>85.0</v>
      </c>
      <c r="D560" s="15" t="s">
        <v>2431</v>
      </c>
      <c r="E560" s="15" t="s">
        <v>10885</v>
      </c>
      <c r="F560" s="50" t="str">
        <f>IFERROR(__xludf.DUMMYFUNCTION("IF(C560=0, INDEX(C$1:C559, MAX(FILTER(ROW(C$1:C559), C$1:C559&lt;&gt;0)))&amp;""v"", C560&amp;""r"")"),"85r")</f>
        <v>85r</v>
      </c>
    </row>
    <row r="561">
      <c r="A561" s="15">
        <v>191.0</v>
      </c>
      <c r="B561" s="15" t="s">
        <v>8665</v>
      </c>
      <c r="C561" s="15">
        <v>85.0</v>
      </c>
      <c r="D561" s="15" t="s">
        <v>3496</v>
      </c>
      <c r="E561" s="15" t="s">
        <v>10888</v>
      </c>
      <c r="F561" s="50" t="str">
        <f>IFERROR(__xludf.DUMMYFUNCTION("IF(C561=0, INDEX(C$1:C560, MAX(FILTER(ROW(C$1:C560), C$1:C560&lt;&gt;0)))&amp;""v"", C561&amp;""r"")"),"85r")</f>
        <v>85r</v>
      </c>
    </row>
    <row r="562">
      <c r="A562" s="15">
        <v>192.0</v>
      </c>
      <c r="B562" s="15" t="s">
        <v>8665</v>
      </c>
      <c r="C562" s="15">
        <v>0.0</v>
      </c>
      <c r="D562" s="15" t="s">
        <v>2446</v>
      </c>
      <c r="E562" s="15" t="s">
        <v>10891</v>
      </c>
      <c r="F562" s="50" t="str">
        <f>IFERROR(__xludf.DUMMYFUNCTION("IF(C562=0, INDEX(C$1:C561, MAX(FILTER(ROW(C$1:C561), C$1:C561&lt;&gt;0)))&amp;""v"", C562&amp;""r"")"),"85v")</f>
        <v>85v</v>
      </c>
    </row>
    <row r="563">
      <c r="A563" s="15">
        <v>192.0</v>
      </c>
      <c r="B563" s="15" t="s">
        <v>8665</v>
      </c>
      <c r="C563" s="15">
        <v>0.0</v>
      </c>
      <c r="D563" s="15" t="s">
        <v>2455</v>
      </c>
      <c r="F563" s="50" t="str">
        <f>IFERROR(__xludf.DUMMYFUNCTION("IF(C563=0, INDEX(C$1:C562, MAX(FILTER(ROW(C$1:C562), C$1:C562&lt;&gt;0)))&amp;""v"", C563&amp;""r"")"),"85v")</f>
        <v>85v</v>
      </c>
    </row>
    <row r="564">
      <c r="A564" s="15">
        <v>192.0</v>
      </c>
      <c r="B564" s="15" t="s">
        <v>8665</v>
      </c>
      <c r="C564" s="15">
        <v>0.0</v>
      </c>
      <c r="D564" s="15" t="s">
        <v>2463</v>
      </c>
      <c r="F564" s="50" t="str">
        <f>IFERROR(__xludf.DUMMYFUNCTION("IF(C564=0, INDEX(C$1:C563, MAX(FILTER(ROW(C$1:C563), C$1:C563&lt;&gt;0)))&amp;""v"", C564&amp;""r"")"),"85v")</f>
        <v>85v</v>
      </c>
    </row>
    <row r="565">
      <c r="A565" s="15">
        <v>192.0</v>
      </c>
      <c r="B565" s="15" t="s">
        <v>8665</v>
      </c>
      <c r="C565" s="15">
        <v>0.0</v>
      </c>
      <c r="D565" s="15" t="s">
        <v>2471</v>
      </c>
      <c r="F565" s="50" t="str">
        <f>IFERROR(__xludf.DUMMYFUNCTION("IF(C565=0, INDEX(C$1:C564, MAX(FILTER(ROW(C$1:C564), C$1:C564&lt;&gt;0)))&amp;""v"", C565&amp;""r"")"),"85v")</f>
        <v>85v</v>
      </c>
    </row>
    <row r="566">
      <c r="A566" s="15">
        <v>192.0</v>
      </c>
      <c r="B566" s="15" t="s">
        <v>8665</v>
      </c>
      <c r="C566" s="15">
        <v>0.0</v>
      </c>
      <c r="D566" s="15" t="s">
        <v>2479</v>
      </c>
      <c r="E566" s="15" t="s">
        <v>10902</v>
      </c>
      <c r="F566" s="50" t="str">
        <f>IFERROR(__xludf.DUMMYFUNCTION("IF(C566=0, INDEX(C$1:C565, MAX(FILTER(ROW(C$1:C565), C$1:C565&lt;&gt;0)))&amp;""v"", C566&amp;""r"")"),"85v")</f>
        <v>85v</v>
      </c>
    </row>
    <row r="567">
      <c r="A567" s="15">
        <v>193.0</v>
      </c>
      <c r="B567" s="15" t="s">
        <v>8665</v>
      </c>
      <c r="C567" s="15">
        <v>86.0</v>
      </c>
      <c r="D567" s="15" t="s">
        <v>2487</v>
      </c>
      <c r="E567" s="15" t="s">
        <v>10905</v>
      </c>
      <c r="F567" s="50" t="str">
        <f>IFERROR(__xludf.DUMMYFUNCTION("IF(C567=0, INDEX(C$1:C566, MAX(FILTER(ROW(C$1:C566), C$1:C566&lt;&gt;0)))&amp;""v"", C567&amp;""r"")"),"86r")</f>
        <v>86r</v>
      </c>
    </row>
    <row r="568">
      <c r="A568" s="15">
        <v>193.0</v>
      </c>
      <c r="B568" s="15" t="s">
        <v>8665</v>
      </c>
      <c r="C568" s="15">
        <v>86.0</v>
      </c>
      <c r="D568" s="15" t="s">
        <v>2495</v>
      </c>
      <c r="F568" s="50" t="str">
        <f>IFERROR(__xludf.DUMMYFUNCTION("IF(C568=0, INDEX(C$1:C567, MAX(FILTER(ROW(C$1:C567), C$1:C567&lt;&gt;0)))&amp;""v"", C568&amp;""r"")"),"86r")</f>
        <v>86r</v>
      </c>
    </row>
    <row r="569">
      <c r="A569" s="15">
        <v>193.0</v>
      </c>
      <c r="B569" s="15" t="s">
        <v>8665</v>
      </c>
      <c r="C569" s="15">
        <v>86.0</v>
      </c>
      <c r="D569" s="15" t="s">
        <v>2498</v>
      </c>
      <c r="F569" s="50" t="str">
        <f>IFERROR(__xludf.DUMMYFUNCTION("IF(C569=0, INDEX(C$1:C568, MAX(FILTER(ROW(C$1:C568), C$1:C568&lt;&gt;0)))&amp;""v"", C569&amp;""r"")"),"86r")</f>
        <v>86r</v>
      </c>
    </row>
    <row r="570">
      <c r="A570" s="15">
        <v>193.0</v>
      </c>
      <c r="B570" s="15" t="s">
        <v>8665</v>
      </c>
      <c r="C570" s="15">
        <v>86.0</v>
      </c>
      <c r="D570" s="15" t="s">
        <v>2506</v>
      </c>
      <c r="E570" s="15" t="s">
        <v>10913</v>
      </c>
      <c r="F570" s="50" t="str">
        <f>IFERROR(__xludf.DUMMYFUNCTION("IF(C570=0, INDEX(C$1:C569, MAX(FILTER(ROW(C$1:C569), C$1:C569&lt;&gt;0)))&amp;""v"", C570&amp;""r"")"),"86r")</f>
        <v>86r</v>
      </c>
    </row>
    <row r="571">
      <c r="A571" s="15">
        <v>194.0</v>
      </c>
      <c r="B571" s="15" t="s">
        <v>8665</v>
      </c>
      <c r="C571" s="15">
        <v>0.0</v>
      </c>
      <c r="D571" s="15" t="s">
        <v>2514</v>
      </c>
      <c r="E571" s="15" t="s">
        <v>10916</v>
      </c>
      <c r="F571" s="50" t="str">
        <f>IFERROR(__xludf.DUMMYFUNCTION("IF(C571=0, INDEX(C$1:C570, MAX(FILTER(ROW(C$1:C570), C$1:C570&lt;&gt;0)))&amp;""v"", C571&amp;""r"")"),"86v")</f>
        <v>86v</v>
      </c>
    </row>
    <row r="572">
      <c r="A572" s="15">
        <v>195.0</v>
      </c>
      <c r="B572" s="15" t="s">
        <v>8846</v>
      </c>
      <c r="C572" s="15">
        <v>87.0</v>
      </c>
      <c r="D572" s="15" t="s">
        <v>24</v>
      </c>
      <c r="E572" s="15" t="s">
        <v>10919</v>
      </c>
      <c r="F572" s="50" t="str">
        <f>IFERROR(__xludf.DUMMYFUNCTION("IF(C572=0, INDEX(C$1:C571, MAX(FILTER(ROW(C$1:C571), C$1:C571&lt;&gt;0)))&amp;""v"", C572&amp;""r"")"),"87r")</f>
        <v>87r</v>
      </c>
    </row>
    <row r="573">
      <c r="A573" s="15">
        <v>196.0</v>
      </c>
      <c r="B573" s="15" t="s">
        <v>8846</v>
      </c>
      <c r="C573" s="15">
        <v>0.0</v>
      </c>
      <c r="D573" s="15" t="s">
        <v>32</v>
      </c>
      <c r="E573" s="15" t="s">
        <v>10922</v>
      </c>
      <c r="F573" s="50" t="str">
        <f>IFERROR(__xludf.DUMMYFUNCTION("IF(C573=0, INDEX(C$1:C572, MAX(FILTER(ROW(C$1:C572), C$1:C572&lt;&gt;0)))&amp;""v"", C573&amp;""r"")"),"87v")</f>
        <v>87v</v>
      </c>
    </row>
    <row r="574">
      <c r="A574" s="15">
        <v>196.0</v>
      </c>
      <c r="B574" s="15" t="s">
        <v>8846</v>
      </c>
      <c r="C574" s="15">
        <v>0.0</v>
      </c>
      <c r="D574" s="15" t="s">
        <v>40</v>
      </c>
      <c r="E574" s="15" t="s">
        <v>10923</v>
      </c>
      <c r="F574" s="50" t="str">
        <f>IFERROR(__xludf.DUMMYFUNCTION("IF(C574=0, INDEX(C$1:C573, MAX(FILTER(ROW(C$1:C573), C$1:C573&lt;&gt;0)))&amp;""v"", C574&amp;""r"")"),"87v")</f>
        <v>87v</v>
      </c>
    </row>
    <row r="575">
      <c r="A575" s="15">
        <v>196.0</v>
      </c>
      <c r="B575" s="15" t="s">
        <v>8846</v>
      </c>
      <c r="C575" s="15">
        <v>0.0</v>
      </c>
      <c r="D575" s="15" t="s">
        <v>49</v>
      </c>
      <c r="E575" s="15" t="s">
        <v>3506</v>
      </c>
      <c r="F575" s="50" t="str">
        <f>IFERROR(__xludf.DUMMYFUNCTION("IF(C575=0, INDEX(C$1:C574, MAX(FILTER(ROW(C$1:C574), C$1:C574&lt;&gt;0)))&amp;""v"", C575&amp;""r"")"),"87v")</f>
        <v>87v</v>
      </c>
    </row>
    <row r="576">
      <c r="A576" s="15">
        <v>196.0</v>
      </c>
      <c r="B576" s="15" t="s">
        <v>8846</v>
      </c>
      <c r="C576" s="15">
        <v>0.0</v>
      </c>
      <c r="D576" s="15" t="s">
        <v>59</v>
      </c>
      <c r="E576" s="15" t="s">
        <v>10928</v>
      </c>
      <c r="F576" s="50" t="str">
        <f>IFERROR(__xludf.DUMMYFUNCTION("IF(C576=0, INDEX(C$1:C575, MAX(FILTER(ROW(C$1:C575), C$1:C575&lt;&gt;0)))&amp;""v"", C576&amp;""r"")"),"87v")</f>
        <v>87v</v>
      </c>
    </row>
    <row r="577">
      <c r="A577" s="15">
        <v>197.0</v>
      </c>
      <c r="B577" s="15" t="s">
        <v>8846</v>
      </c>
      <c r="C577" s="15">
        <v>88.0</v>
      </c>
      <c r="D577" s="15" t="s">
        <v>67</v>
      </c>
      <c r="E577" s="15" t="s">
        <v>10931</v>
      </c>
      <c r="F577" s="50" t="str">
        <f>IFERROR(__xludf.DUMMYFUNCTION("IF(C577=0, INDEX(C$1:C576, MAX(FILTER(ROW(C$1:C576), C$1:C576&lt;&gt;0)))&amp;""v"", C577&amp;""r"")"),"88r")</f>
        <v>88r</v>
      </c>
    </row>
    <row r="578">
      <c r="A578" s="15">
        <v>197.0</v>
      </c>
      <c r="B578" s="15" t="s">
        <v>8846</v>
      </c>
      <c r="C578" s="15">
        <v>88.0</v>
      </c>
      <c r="D578" s="15" t="s">
        <v>75</v>
      </c>
      <c r="E578" s="15" t="s">
        <v>10933</v>
      </c>
      <c r="F578" s="50" t="str">
        <f>IFERROR(__xludf.DUMMYFUNCTION("IF(C578=0, INDEX(C$1:C577, MAX(FILTER(ROW(C$1:C577), C$1:C577&lt;&gt;0)))&amp;""v"", C578&amp;""r"")"),"88r")</f>
        <v>88r</v>
      </c>
    </row>
    <row r="579">
      <c r="A579" s="15">
        <v>197.0</v>
      </c>
      <c r="B579" s="15" t="s">
        <v>8846</v>
      </c>
      <c r="C579" s="15">
        <v>88.0</v>
      </c>
      <c r="D579" s="15" t="s">
        <v>83</v>
      </c>
      <c r="E579" s="15" t="s">
        <v>10936</v>
      </c>
      <c r="F579" s="50" t="str">
        <f>IFERROR(__xludf.DUMMYFUNCTION("IF(C579=0, INDEX(C$1:C578, MAX(FILTER(ROW(C$1:C578), C$1:C578&lt;&gt;0)))&amp;""v"", C579&amp;""r"")"),"88r")</f>
        <v>88r</v>
      </c>
    </row>
    <row r="580">
      <c r="A580" s="15">
        <v>197.0</v>
      </c>
      <c r="B580" s="15" t="s">
        <v>8846</v>
      </c>
      <c r="C580" s="15">
        <v>88.0</v>
      </c>
      <c r="D580" s="15" t="s">
        <v>91</v>
      </c>
      <c r="E580" s="15" t="s">
        <v>10937</v>
      </c>
      <c r="F580" s="50" t="str">
        <f>IFERROR(__xludf.DUMMYFUNCTION("IF(C580=0, INDEX(C$1:C579, MAX(FILTER(ROW(C$1:C579), C$1:C579&lt;&gt;0)))&amp;""v"", C580&amp;""r"")"),"88r")</f>
        <v>88r</v>
      </c>
    </row>
    <row r="581">
      <c r="A581" s="15">
        <v>198.0</v>
      </c>
      <c r="B581" s="15" t="s">
        <v>8846</v>
      </c>
      <c r="C581" s="15">
        <v>0.0</v>
      </c>
      <c r="D581" s="15" t="s">
        <v>99</v>
      </c>
      <c r="F581" s="50" t="str">
        <f>IFERROR(__xludf.DUMMYFUNCTION("IF(C581=0, INDEX(C$1:C580, MAX(FILTER(ROW(C$1:C580), C$1:C580&lt;&gt;0)))&amp;""v"", C581&amp;""r"")"),"88v")</f>
        <v>88v</v>
      </c>
    </row>
    <row r="582">
      <c r="A582" s="15">
        <v>198.0</v>
      </c>
      <c r="B582" s="15" t="s">
        <v>8846</v>
      </c>
      <c r="C582" s="15">
        <v>0.0</v>
      </c>
      <c r="D582" s="15" t="s">
        <v>107</v>
      </c>
      <c r="F582" s="50" t="str">
        <f>IFERROR(__xludf.DUMMYFUNCTION("IF(C582=0, INDEX(C$1:C581, MAX(FILTER(ROW(C$1:C581), C$1:C581&lt;&gt;0)))&amp;""v"", C582&amp;""r"")"),"88v")</f>
        <v>88v</v>
      </c>
    </row>
    <row r="583">
      <c r="A583" s="15">
        <v>198.0</v>
      </c>
      <c r="B583" s="15" t="s">
        <v>8846</v>
      </c>
      <c r="C583" s="15">
        <v>0.0</v>
      </c>
      <c r="D583" s="15" t="s">
        <v>115</v>
      </c>
      <c r="F583" s="50" t="str">
        <f>IFERROR(__xludf.DUMMYFUNCTION("IF(C583=0, INDEX(C$1:C582, MAX(FILTER(ROW(C$1:C582), C$1:C582&lt;&gt;0)))&amp;""v"", C583&amp;""r"")"),"88v")</f>
        <v>88v</v>
      </c>
    </row>
    <row r="584">
      <c r="A584" s="15">
        <v>198.0</v>
      </c>
      <c r="B584" s="15" t="s">
        <v>8846</v>
      </c>
      <c r="C584" s="15">
        <v>0.0</v>
      </c>
      <c r="D584" s="15" t="s">
        <v>22662</v>
      </c>
      <c r="F584" s="50" t="str">
        <f>IFERROR(__xludf.DUMMYFUNCTION("IF(C584=0, INDEX(C$1:C583, MAX(FILTER(ROW(C$1:C583), C$1:C583&lt;&gt;0)))&amp;""v"", C584&amp;""r"")"),"88v")</f>
        <v>88v</v>
      </c>
    </row>
    <row r="585">
      <c r="A585" s="15">
        <v>199.0</v>
      </c>
      <c r="B585" s="15" t="s">
        <v>8846</v>
      </c>
      <c r="C585" s="15">
        <v>89.0</v>
      </c>
      <c r="D585" s="15" t="s">
        <v>132</v>
      </c>
      <c r="E585" s="15" t="s">
        <v>3559</v>
      </c>
      <c r="F585" s="50" t="str">
        <f>IFERROR(__xludf.DUMMYFUNCTION("IF(C585=0, INDEX(C$1:C584, MAX(FILTER(ROW(C$1:C584), C$1:C584&lt;&gt;0)))&amp;""v"", C585&amp;""r"")"),"89r")</f>
        <v>89r</v>
      </c>
    </row>
    <row r="586">
      <c r="A586" s="15">
        <v>199.0</v>
      </c>
      <c r="B586" s="15" t="s">
        <v>8846</v>
      </c>
      <c r="C586" s="15">
        <v>89.0</v>
      </c>
      <c r="D586" s="15" t="s">
        <v>141</v>
      </c>
      <c r="F586" s="50" t="str">
        <f>IFERROR(__xludf.DUMMYFUNCTION("IF(C586=0, INDEX(C$1:C585, MAX(FILTER(ROW(C$1:C585), C$1:C585&lt;&gt;0)))&amp;""v"", C586&amp;""r"")"),"89r")</f>
        <v>89r</v>
      </c>
    </row>
    <row r="587">
      <c r="A587" s="15">
        <v>199.0</v>
      </c>
      <c r="B587" s="15" t="s">
        <v>8846</v>
      </c>
      <c r="C587" s="15">
        <v>89.0</v>
      </c>
      <c r="D587" s="15" t="s">
        <v>149</v>
      </c>
      <c r="F587" s="50" t="str">
        <f>IFERROR(__xludf.DUMMYFUNCTION("IF(C587=0, INDEX(C$1:C586, MAX(FILTER(ROW(C$1:C586), C$1:C586&lt;&gt;0)))&amp;""v"", C587&amp;""r"")"),"89r")</f>
        <v>89r</v>
      </c>
    </row>
    <row r="588">
      <c r="A588" s="15">
        <v>199.0</v>
      </c>
      <c r="B588" s="15" t="s">
        <v>8846</v>
      </c>
      <c r="C588" s="15">
        <v>89.0</v>
      </c>
      <c r="D588" s="15" t="s">
        <v>22663</v>
      </c>
      <c r="F588" s="50" t="str">
        <f>IFERROR(__xludf.DUMMYFUNCTION("IF(C588=0, INDEX(C$1:C587, MAX(FILTER(ROW(C$1:C587), C$1:C587&lt;&gt;0)))&amp;""v"", C588&amp;""r"")"),"89r")</f>
        <v>89r</v>
      </c>
    </row>
    <row r="589">
      <c r="A589" s="15">
        <v>200.0</v>
      </c>
      <c r="B589" s="15" t="s">
        <v>8846</v>
      </c>
      <c r="C589" s="15">
        <v>0.0</v>
      </c>
      <c r="D589" s="15" t="s">
        <v>165</v>
      </c>
      <c r="E589" s="15" t="s">
        <v>10963</v>
      </c>
      <c r="F589" s="50" t="str">
        <f>IFERROR(__xludf.DUMMYFUNCTION("IF(C589=0, INDEX(C$1:C588, MAX(FILTER(ROW(C$1:C588), C$1:C588&lt;&gt;0)))&amp;""v"", C589&amp;""r"")"),"89v")</f>
        <v>89v</v>
      </c>
    </row>
    <row r="590">
      <c r="A590" s="15">
        <v>200.0</v>
      </c>
      <c r="B590" s="15" t="s">
        <v>8846</v>
      </c>
      <c r="C590" s="15">
        <v>0.0</v>
      </c>
      <c r="D590" s="15" t="s">
        <v>173</v>
      </c>
      <c r="F590" s="50" t="str">
        <f>IFERROR(__xludf.DUMMYFUNCTION("IF(C590=0, INDEX(C$1:C589, MAX(FILTER(ROW(C$1:C589), C$1:C589&lt;&gt;0)))&amp;""v"", C590&amp;""r"")"),"89v")</f>
        <v>89v</v>
      </c>
    </row>
    <row r="591">
      <c r="A591" s="15">
        <v>200.0</v>
      </c>
      <c r="B591" s="15" t="s">
        <v>8846</v>
      </c>
      <c r="C591" s="15">
        <v>0.0</v>
      </c>
      <c r="D591" s="15" t="s">
        <v>181</v>
      </c>
      <c r="F591" s="50" t="str">
        <f>IFERROR(__xludf.DUMMYFUNCTION("IF(C591=0, INDEX(C$1:C590, MAX(FILTER(ROW(C$1:C590), C$1:C590&lt;&gt;0)))&amp;""v"", C591&amp;""r"")"),"89v")</f>
        <v>89v</v>
      </c>
    </row>
    <row r="592">
      <c r="A592" s="15">
        <v>200.0</v>
      </c>
      <c r="B592" s="15" t="s">
        <v>8846</v>
      </c>
      <c r="C592" s="15">
        <v>0.0</v>
      </c>
      <c r="D592" s="15" t="s">
        <v>189</v>
      </c>
      <c r="E592" s="15" t="s">
        <v>22664</v>
      </c>
      <c r="F592" s="50" t="str">
        <f>IFERROR(__xludf.DUMMYFUNCTION("IF(C592=0, INDEX(C$1:C591, MAX(FILTER(ROW(C$1:C591), C$1:C591&lt;&gt;0)))&amp;""v"", C592&amp;""r"")"),"89v")</f>
        <v>89v</v>
      </c>
    </row>
    <row r="593">
      <c r="A593" s="15">
        <v>201.0</v>
      </c>
      <c r="B593" s="15" t="s">
        <v>8846</v>
      </c>
      <c r="C593" s="15">
        <v>90.0</v>
      </c>
      <c r="D593" s="15" t="s">
        <v>197</v>
      </c>
      <c r="E593" s="15" t="s">
        <v>10975</v>
      </c>
      <c r="F593" s="50" t="str">
        <f>IFERROR(__xludf.DUMMYFUNCTION("IF(C593=0, INDEX(C$1:C592, MAX(FILTER(ROW(C$1:C592), C$1:C592&lt;&gt;0)))&amp;""v"", C593&amp;""r"")"),"90r")</f>
        <v>90r</v>
      </c>
    </row>
    <row r="594">
      <c r="A594" s="15">
        <v>201.0</v>
      </c>
      <c r="B594" s="15" t="s">
        <v>8846</v>
      </c>
      <c r="C594" s="15">
        <v>90.0</v>
      </c>
      <c r="D594" s="15" t="s">
        <v>205</v>
      </c>
      <c r="F594" s="50" t="str">
        <f>IFERROR(__xludf.DUMMYFUNCTION("IF(C594=0, INDEX(C$1:C593, MAX(FILTER(ROW(C$1:C593), C$1:C593&lt;&gt;0)))&amp;""v"", C594&amp;""r"")"),"90r")</f>
        <v>90r</v>
      </c>
    </row>
    <row r="595">
      <c r="A595" s="15">
        <v>201.0</v>
      </c>
      <c r="B595" s="15" t="s">
        <v>8846</v>
      </c>
      <c r="C595" s="15">
        <v>90.0</v>
      </c>
      <c r="D595" s="15" t="s">
        <v>214</v>
      </c>
      <c r="F595" s="50" t="str">
        <f>IFERROR(__xludf.DUMMYFUNCTION("IF(C595=0, INDEX(C$1:C594, MAX(FILTER(ROW(C$1:C594), C$1:C594&lt;&gt;0)))&amp;""v"", C595&amp;""r"")"),"90r")</f>
        <v>90r</v>
      </c>
    </row>
    <row r="596">
      <c r="A596" s="15">
        <v>201.0</v>
      </c>
      <c r="B596" s="15" t="s">
        <v>8846</v>
      </c>
      <c r="C596" s="15">
        <v>90.0</v>
      </c>
      <c r="D596" s="15" t="s">
        <v>222</v>
      </c>
      <c r="E596" s="15" t="s">
        <v>10984</v>
      </c>
      <c r="F596" s="50" t="str">
        <f>IFERROR(__xludf.DUMMYFUNCTION("IF(C596=0, INDEX(C$1:C595, MAX(FILTER(ROW(C$1:C595), C$1:C595&lt;&gt;0)))&amp;""v"", C596&amp;""r"")"),"90r")</f>
        <v>90r</v>
      </c>
    </row>
    <row r="597">
      <c r="A597" s="15">
        <v>202.0</v>
      </c>
      <c r="B597" s="15" t="s">
        <v>8846</v>
      </c>
      <c r="C597" s="15">
        <v>0.0</v>
      </c>
      <c r="D597" s="15" t="s">
        <v>230</v>
      </c>
      <c r="E597" s="15" t="s">
        <v>10987</v>
      </c>
      <c r="F597" s="50" t="str">
        <f>IFERROR(__xludf.DUMMYFUNCTION("IF(C597=0, INDEX(C$1:C596, MAX(FILTER(ROW(C$1:C596), C$1:C596&lt;&gt;0)))&amp;""v"", C597&amp;""r"")"),"90v")</f>
        <v>90v</v>
      </c>
    </row>
    <row r="598">
      <c r="A598" s="15">
        <v>202.0</v>
      </c>
      <c r="B598" s="15" t="s">
        <v>8846</v>
      </c>
      <c r="C598" s="15">
        <v>0.0</v>
      </c>
      <c r="D598" s="15" t="s">
        <v>238</v>
      </c>
      <c r="E598" s="15" t="s">
        <v>10990</v>
      </c>
      <c r="F598" s="50" t="str">
        <f>IFERROR(__xludf.DUMMYFUNCTION("IF(C598=0, INDEX(C$1:C597, MAX(FILTER(ROW(C$1:C597), C$1:C597&lt;&gt;0)))&amp;""v"", C598&amp;""r"")"),"90v")</f>
        <v>90v</v>
      </c>
    </row>
    <row r="599">
      <c r="A599" s="15">
        <v>202.0</v>
      </c>
      <c r="B599" s="15" t="s">
        <v>8846</v>
      </c>
      <c r="C599" s="15">
        <v>0.0</v>
      </c>
      <c r="D599" s="15" t="s">
        <v>248</v>
      </c>
      <c r="E599" s="15" t="s">
        <v>10990</v>
      </c>
      <c r="F599" s="50" t="str">
        <f>IFERROR(__xludf.DUMMYFUNCTION("IF(C599=0, INDEX(C$1:C598, MAX(FILTER(ROW(C$1:C598), C$1:C598&lt;&gt;0)))&amp;""v"", C599&amp;""r"")"),"90v")</f>
        <v>90v</v>
      </c>
    </row>
    <row r="600">
      <c r="A600" s="15">
        <v>202.0</v>
      </c>
      <c r="B600" s="15" t="s">
        <v>8846</v>
      </c>
      <c r="C600" s="15">
        <v>0.0</v>
      </c>
      <c r="D600" s="15" t="s">
        <v>282</v>
      </c>
      <c r="E600" s="15" t="s">
        <v>10995</v>
      </c>
      <c r="F600" s="50" t="str">
        <f>IFERROR(__xludf.DUMMYFUNCTION("IF(C600=0, INDEX(C$1:C599, MAX(FILTER(ROW(C$1:C599), C$1:C599&lt;&gt;0)))&amp;""v"", C600&amp;""r"")"),"90v")</f>
        <v>90v</v>
      </c>
    </row>
    <row r="601">
      <c r="A601" s="15">
        <v>203.0</v>
      </c>
      <c r="B601" s="15" t="s">
        <v>8846</v>
      </c>
      <c r="C601" s="15">
        <v>91.0</v>
      </c>
      <c r="D601" s="15" t="s">
        <v>290</v>
      </c>
      <c r="E601" s="15" t="s">
        <v>10998</v>
      </c>
      <c r="F601" s="50" t="str">
        <f>IFERROR(__xludf.DUMMYFUNCTION("IF(C601=0, INDEX(C$1:C600, MAX(FILTER(ROW(C$1:C600), C$1:C600&lt;&gt;0)))&amp;""v"", C601&amp;""r"")"),"91r")</f>
        <v>91r</v>
      </c>
    </row>
    <row r="602">
      <c r="A602" s="15">
        <v>203.0</v>
      </c>
      <c r="B602" s="15" t="s">
        <v>8846</v>
      </c>
      <c r="C602" s="15">
        <v>91.0</v>
      </c>
      <c r="D602" s="15" t="s">
        <v>299</v>
      </c>
      <c r="E602" s="15" t="s">
        <v>10549</v>
      </c>
      <c r="F602" s="50" t="str">
        <f>IFERROR(__xludf.DUMMYFUNCTION("IF(C602=0, INDEX(C$1:C601, MAX(FILTER(ROW(C$1:C601), C$1:C601&lt;&gt;0)))&amp;""v"", C602&amp;""r"")"),"91r")</f>
        <v>91r</v>
      </c>
    </row>
    <row r="603">
      <c r="A603" s="15">
        <v>203.0</v>
      </c>
      <c r="B603" s="15" t="s">
        <v>8846</v>
      </c>
      <c r="C603" s="15">
        <v>91.0</v>
      </c>
      <c r="D603" s="15" t="s">
        <v>307</v>
      </c>
      <c r="E603" s="15" t="s">
        <v>11003</v>
      </c>
      <c r="F603" s="50" t="str">
        <f>IFERROR(__xludf.DUMMYFUNCTION("IF(C603=0, INDEX(C$1:C602, MAX(FILTER(ROW(C$1:C602), C$1:C602&lt;&gt;0)))&amp;""v"", C603&amp;""r"")"),"91r")</f>
        <v>91r</v>
      </c>
    </row>
    <row r="604">
      <c r="A604" s="15">
        <v>203.0</v>
      </c>
      <c r="B604" s="15" t="s">
        <v>8846</v>
      </c>
      <c r="C604" s="15">
        <v>91.0</v>
      </c>
      <c r="D604" s="15" t="s">
        <v>317</v>
      </c>
      <c r="E604" s="15" t="s">
        <v>11006</v>
      </c>
      <c r="F604" s="50" t="str">
        <f>IFERROR(__xludf.DUMMYFUNCTION("IF(C604=0, INDEX(C$1:C603, MAX(FILTER(ROW(C$1:C603), C$1:C603&lt;&gt;0)))&amp;""v"", C604&amp;""r"")"),"91r")</f>
        <v>91r</v>
      </c>
    </row>
    <row r="605">
      <c r="A605" s="15">
        <v>203.0</v>
      </c>
      <c r="B605" s="15" t="s">
        <v>8846</v>
      </c>
      <c r="C605" s="15">
        <v>91.0</v>
      </c>
      <c r="D605" s="15" t="s">
        <v>340</v>
      </c>
      <c r="E605" s="15" t="s">
        <v>11009</v>
      </c>
      <c r="F605" s="50" t="str">
        <f>IFERROR(__xludf.DUMMYFUNCTION("IF(C605=0, INDEX(C$1:C604, MAX(FILTER(ROW(C$1:C604), C$1:C604&lt;&gt;0)))&amp;""v"", C605&amp;""r"")"),"91r")</f>
        <v>91r</v>
      </c>
    </row>
    <row r="606">
      <c r="A606" s="15">
        <v>204.0</v>
      </c>
      <c r="B606" s="15" t="s">
        <v>8846</v>
      </c>
      <c r="C606" s="15">
        <v>0.0</v>
      </c>
      <c r="D606" s="15" t="s">
        <v>348</v>
      </c>
      <c r="F606" s="50" t="str">
        <f>IFERROR(__xludf.DUMMYFUNCTION("IF(C606=0, INDEX(C$1:C605, MAX(FILTER(ROW(C$1:C605), C$1:C605&lt;&gt;0)))&amp;""v"", C606&amp;""r"")"),"91v")</f>
        <v>91v</v>
      </c>
    </row>
    <row r="607">
      <c r="A607" s="15">
        <v>204.0</v>
      </c>
      <c r="B607" s="15" t="s">
        <v>8846</v>
      </c>
      <c r="C607" s="15">
        <v>0.0</v>
      </c>
      <c r="D607" s="15" t="s">
        <v>356</v>
      </c>
      <c r="F607" s="50" t="str">
        <f>IFERROR(__xludf.DUMMYFUNCTION("IF(C607=0, INDEX(C$1:C606, MAX(FILTER(ROW(C$1:C606), C$1:C606&lt;&gt;0)))&amp;""v"", C607&amp;""r"")"),"91v")</f>
        <v>91v</v>
      </c>
    </row>
    <row r="608">
      <c r="A608" s="15">
        <v>204.0</v>
      </c>
      <c r="B608" s="15" t="s">
        <v>8846</v>
      </c>
      <c r="C608" s="15">
        <v>0.0</v>
      </c>
      <c r="D608" s="15" t="s">
        <v>363</v>
      </c>
      <c r="F608" s="50" t="str">
        <f>IFERROR(__xludf.DUMMYFUNCTION("IF(C608=0, INDEX(C$1:C607, MAX(FILTER(ROW(C$1:C607), C$1:C607&lt;&gt;0)))&amp;""v"", C608&amp;""r"")"),"91v")</f>
        <v>91v</v>
      </c>
    </row>
    <row r="609">
      <c r="A609" s="15">
        <v>204.0</v>
      </c>
      <c r="B609" s="15" t="s">
        <v>8846</v>
      </c>
      <c r="C609" s="15">
        <v>0.0</v>
      </c>
      <c r="D609" s="15" t="s">
        <v>371</v>
      </c>
      <c r="F609" s="50" t="str">
        <f>IFERROR(__xludf.DUMMYFUNCTION("IF(C609=0, INDEX(C$1:C608, MAX(FILTER(ROW(C$1:C608), C$1:C608&lt;&gt;0)))&amp;""v"", C609&amp;""r"")"),"91v")</f>
        <v>91v</v>
      </c>
    </row>
    <row r="610">
      <c r="A610" s="15">
        <v>204.0</v>
      </c>
      <c r="B610" s="15" t="s">
        <v>8846</v>
      </c>
      <c r="C610" s="15">
        <v>0.0</v>
      </c>
      <c r="D610" s="15" t="s">
        <v>379</v>
      </c>
      <c r="E610" s="15" t="s">
        <v>3699</v>
      </c>
      <c r="F610" s="50" t="str">
        <f>IFERROR(__xludf.DUMMYFUNCTION("IF(C610=0, INDEX(C$1:C609, MAX(FILTER(ROW(C$1:C609), C$1:C609&lt;&gt;0)))&amp;""v"", C610&amp;""r"")"),"91v")</f>
        <v>91v</v>
      </c>
    </row>
    <row r="611">
      <c r="A611" s="15">
        <v>205.0</v>
      </c>
      <c r="B611" s="15" t="s">
        <v>8846</v>
      </c>
      <c r="C611" s="15">
        <v>92.0</v>
      </c>
      <c r="D611" s="15" t="s">
        <v>387</v>
      </c>
      <c r="E611" s="15" t="s">
        <v>11025</v>
      </c>
      <c r="F611" s="50" t="str">
        <f>IFERROR(__xludf.DUMMYFUNCTION("IF(C611=0, INDEX(C$1:C610, MAX(FILTER(ROW(C$1:C610), C$1:C610&lt;&gt;0)))&amp;""v"", C611&amp;""r"")"),"92r")</f>
        <v>92r</v>
      </c>
    </row>
    <row r="612">
      <c r="A612" s="15">
        <v>205.0</v>
      </c>
      <c r="B612" s="15" t="s">
        <v>8846</v>
      </c>
      <c r="C612" s="15">
        <v>92.0</v>
      </c>
      <c r="D612" s="15" t="s">
        <v>396</v>
      </c>
      <c r="E612" s="15" t="s">
        <v>11028</v>
      </c>
      <c r="F612" s="50" t="str">
        <f>IFERROR(__xludf.DUMMYFUNCTION("IF(C612=0, INDEX(C$1:C611, MAX(FILTER(ROW(C$1:C611), C$1:C611&lt;&gt;0)))&amp;""v"", C612&amp;""r"")"),"92r")</f>
        <v>92r</v>
      </c>
    </row>
    <row r="613">
      <c r="A613" s="15">
        <v>205.0</v>
      </c>
      <c r="B613" s="15" t="s">
        <v>8846</v>
      </c>
      <c r="C613" s="15">
        <v>92.0</v>
      </c>
      <c r="D613" s="15" t="s">
        <v>404</v>
      </c>
      <c r="E613" s="15" t="s">
        <v>11031</v>
      </c>
      <c r="F613" s="50" t="str">
        <f>IFERROR(__xludf.DUMMYFUNCTION("IF(C613=0, INDEX(C$1:C612, MAX(FILTER(ROW(C$1:C612), C$1:C612&lt;&gt;0)))&amp;""v"", C613&amp;""r"")"),"92r")</f>
        <v>92r</v>
      </c>
    </row>
    <row r="614">
      <c r="A614" s="15">
        <v>206.0</v>
      </c>
      <c r="B614" s="15" t="s">
        <v>8846</v>
      </c>
      <c r="C614" s="15">
        <v>0.0</v>
      </c>
      <c r="D614" s="15" t="s">
        <v>412</v>
      </c>
      <c r="E614" s="15" t="s">
        <v>3723</v>
      </c>
      <c r="F614" s="50" t="str">
        <f>IFERROR(__xludf.DUMMYFUNCTION("IF(C614=0, INDEX(C$1:C613, MAX(FILTER(ROW(C$1:C613), C$1:C613&lt;&gt;0)))&amp;""v"", C614&amp;""r"")"),"92v")</f>
        <v>92v</v>
      </c>
    </row>
    <row r="615">
      <c r="A615" s="15">
        <v>206.0</v>
      </c>
      <c r="B615" s="15" t="s">
        <v>8846</v>
      </c>
      <c r="C615" s="15">
        <v>0.0</v>
      </c>
      <c r="D615" s="15" t="s">
        <v>420</v>
      </c>
      <c r="E615" s="15" t="s">
        <v>11036</v>
      </c>
      <c r="F615" s="50" t="str">
        <f>IFERROR(__xludf.DUMMYFUNCTION("IF(C615=0, INDEX(C$1:C614, MAX(FILTER(ROW(C$1:C614), C$1:C614&lt;&gt;0)))&amp;""v"", C615&amp;""r"")"),"92v")</f>
        <v>92v</v>
      </c>
    </row>
    <row r="616">
      <c r="A616" s="15">
        <v>206.0</v>
      </c>
      <c r="B616" s="15" t="s">
        <v>8846</v>
      </c>
      <c r="C616" s="15">
        <v>0.0</v>
      </c>
      <c r="D616" s="15" t="s">
        <v>428</v>
      </c>
      <c r="E616" s="15" t="s">
        <v>11039</v>
      </c>
      <c r="F616" s="50" t="str">
        <f>IFERROR(__xludf.DUMMYFUNCTION("IF(C616=0, INDEX(C$1:C615, MAX(FILTER(ROW(C$1:C615), C$1:C615&lt;&gt;0)))&amp;""v"", C616&amp;""r"")"),"92v")</f>
        <v>92v</v>
      </c>
    </row>
    <row r="617">
      <c r="A617" s="15">
        <v>207.0</v>
      </c>
      <c r="B617" s="15" t="s">
        <v>8846</v>
      </c>
      <c r="C617" s="15">
        <v>93.0</v>
      </c>
      <c r="D617" s="15" t="s">
        <v>436</v>
      </c>
      <c r="E617" s="15" t="s">
        <v>11042</v>
      </c>
      <c r="F617" s="50" t="str">
        <f>IFERROR(__xludf.DUMMYFUNCTION("IF(C617=0, INDEX(C$1:C616, MAX(FILTER(ROW(C$1:C616), C$1:C616&lt;&gt;0)))&amp;""v"", C617&amp;""r"")"),"93r")</f>
        <v>93r</v>
      </c>
    </row>
    <row r="618">
      <c r="A618" s="15">
        <v>207.0</v>
      </c>
      <c r="B618" s="15" t="s">
        <v>8846</v>
      </c>
      <c r="C618" s="15">
        <v>93.0</v>
      </c>
      <c r="D618" s="15" t="s">
        <v>444</v>
      </c>
      <c r="E618" s="15" t="s">
        <v>11045</v>
      </c>
      <c r="F618" s="50" t="str">
        <f>IFERROR(__xludf.DUMMYFUNCTION("IF(C618=0, INDEX(C$1:C617, MAX(FILTER(ROW(C$1:C617), C$1:C617&lt;&gt;0)))&amp;""v"", C618&amp;""r"")"),"93r")</f>
        <v>93r</v>
      </c>
    </row>
    <row r="619">
      <c r="A619" s="15">
        <v>207.0</v>
      </c>
      <c r="B619" s="15" t="s">
        <v>8846</v>
      </c>
      <c r="C619" s="15">
        <v>93.0</v>
      </c>
      <c r="D619" s="15" t="s">
        <v>452</v>
      </c>
      <c r="E619" s="15" t="s">
        <v>11048</v>
      </c>
      <c r="F619" s="50" t="str">
        <f>IFERROR(__xludf.DUMMYFUNCTION("IF(C619=0, INDEX(C$1:C618, MAX(FILTER(ROW(C$1:C618), C$1:C618&lt;&gt;0)))&amp;""v"", C619&amp;""r"")"),"93r")</f>
        <v>93r</v>
      </c>
    </row>
    <row r="620">
      <c r="A620" s="15">
        <v>207.0</v>
      </c>
      <c r="B620" s="15" t="s">
        <v>8846</v>
      </c>
      <c r="C620" s="15">
        <v>93.0</v>
      </c>
      <c r="D620" s="15" t="s">
        <v>460</v>
      </c>
      <c r="E620" s="15" t="s">
        <v>11051</v>
      </c>
      <c r="F620" s="50" t="str">
        <f>IFERROR(__xludf.DUMMYFUNCTION("IF(C620=0, INDEX(C$1:C619, MAX(FILTER(ROW(C$1:C619), C$1:C619&lt;&gt;0)))&amp;""v"", C620&amp;""r"")"),"93r")</f>
        <v>93r</v>
      </c>
    </row>
    <row r="621">
      <c r="A621" s="15">
        <v>208.0</v>
      </c>
      <c r="B621" s="15" t="s">
        <v>8846</v>
      </c>
      <c r="C621" s="15">
        <v>0.0</v>
      </c>
      <c r="D621" s="15" t="s">
        <v>468</v>
      </c>
      <c r="F621" s="50" t="str">
        <f>IFERROR(__xludf.DUMMYFUNCTION("IF(C621=0, INDEX(C$1:C620, MAX(FILTER(ROW(C$1:C620), C$1:C620&lt;&gt;0)))&amp;""v"", C621&amp;""r"")"),"93v")</f>
        <v>93v</v>
      </c>
    </row>
    <row r="622">
      <c r="A622" s="15">
        <v>208.0</v>
      </c>
      <c r="B622" s="15" t="s">
        <v>8846</v>
      </c>
      <c r="C622" s="15">
        <v>0.0</v>
      </c>
      <c r="D622" s="15" t="s">
        <v>477</v>
      </c>
      <c r="F622" s="50" t="str">
        <f>IFERROR(__xludf.DUMMYFUNCTION("IF(C622=0, INDEX(C$1:C621, MAX(FILTER(ROW(C$1:C621), C$1:C621&lt;&gt;0)))&amp;""v"", C622&amp;""r"")"),"93v")</f>
        <v>93v</v>
      </c>
    </row>
    <row r="623">
      <c r="A623" s="15">
        <v>208.0</v>
      </c>
      <c r="B623" s="15" t="s">
        <v>8846</v>
      </c>
      <c r="C623" s="15">
        <v>0.0</v>
      </c>
      <c r="D623" s="15" t="s">
        <v>485</v>
      </c>
      <c r="F623" s="50" t="str">
        <f>IFERROR(__xludf.DUMMYFUNCTION("IF(C623=0, INDEX(C$1:C622, MAX(FILTER(ROW(C$1:C622), C$1:C622&lt;&gt;0)))&amp;""v"", C623&amp;""r"")"),"93v")</f>
        <v>93v</v>
      </c>
    </row>
    <row r="624">
      <c r="A624" s="15">
        <v>208.0</v>
      </c>
      <c r="B624" s="15" t="s">
        <v>8846</v>
      </c>
      <c r="C624" s="15">
        <v>0.0</v>
      </c>
      <c r="D624" s="15" t="s">
        <v>493</v>
      </c>
      <c r="F624" s="50" t="str">
        <f>IFERROR(__xludf.DUMMYFUNCTION("IF(C624=0, INDEX(C$1:C623, MAX(FILTER(ROW(C$1:C623), C$1:C623&lt;&gt;0)))&amp;""v"", C624&amp;""r"")"),"93v")</f>
        <v>93v</v>
      </c>
    </row>
    <row r="625">
      <c r="A625" s="15">
        <v>208.0</v>
      </c>
      <c r="B625" s="15" t="s">
        <v>8846</v>
      </c>
      <c r="C625" s="15">
        <v>0.0</v>
      </c>
      <c r="D625" s="15" t="s">
        <v>501</v>
      </c>
      <c r="E625" s="15" t="s">
        <v>10100</v>
      </c>
      <c r="F625" s="50" t="str">
        <f>IFERROR(__xludf.DUMMYFUNCTION("IF(C625=0, INDEX(C$1:C624, MAX(FILTER(ROW(C$1:C624), C$1:C624&lt;&gt;0)))&amp;""v"", C625&amp;""r"")"),"93v")</f>
        <v>93v</v>
      </c>
    </row>
    <row r="626">
      <c r="A626" s="15">
        <v>209.0</v>
      </c>
      <c r="B626" s="15" t="s">
        <v>8846</v>
      </c>
      <c r="C626" s="15">
        <v>94.0</v>
      </c>
      <c r="D626" s="15" t="s">
        <v>509</v>
      </c>
      <c r="E626" s="15" t="s">
        <v>11068</v>
      </c>
      <c r="F626" s="50" t="str">
        <f>IFERROR(__xludf.DUMMYFUNCTION("IF(C626=0, INDEX(C$1:C625, MAX(FILTER(ROW(C$1:C625), C$1:C625&lt;&gt;0)))&amp;""v"", C626&amp;""r"")"),"94r")</f>
        <v>94r</v>
      </c>
    </row>
    <row r="627">
      <c r="A627" s="15">
        <v>209.0</v>
      </c>
      <c r="B627" s="15" t="s">
        <v>8846</v>
      </c>
      <c r="C627" s="15">
        <v>94.0</v>
      </c>
      <c r="D627" s="15" t="s">
        <v>524</v>
      </c>
      <c r="F627" s="50" t="str">
        <f>IFERROR(__xludf.DUMMYFUNCTION("IF(C627=0, INDEX(C$1:C626, MAX(FILTER(ROW(C$1:C626), C$1:C626&lt;&gt;0)))&amp;""v"", C627&amp;""r"")"),"94r")</f>
        <v>94r</v>
      </c>
    </row>
    <row r="628">
      <c r="A628" s="15">
        <v>209.0</v>
      </c>
      <c r="B628" s="15" t="s">
        <v>8846</v>
      </c>
      <c r="C628" s="15">
        <v>94.0</v>
      </c>
      <c r="D628" s="15" t="s">
        <v>531</v>
      </c>
      <c r="F628" s="50" t="str">
        <f>IFERROR(__xludf.DUMMYFUNCTION("IF(C628=0, INDEX(C$1:C627, MAX(FILTER(ROW(C$1:C627), C$1:C627&lt;&gt;0)))&amp;""v"", C628&amp;""r"")"),"94r")</f>
        <v>94r</v>
      </c>
    </row>
    <row r="629">
      <c r="A629" s="15">
        <v>209.0</v>
      </c>
      <c r="B629" s="15" t="s">
        <v>8846</v>
      </c>
      <c r="C629" s="15">
        <v>94.0</v>
      </c>
      <c r="D629" s="15" t="s">
        <v>539</v>
      </c>
      <c r="F629" s="50" t="str">
        <f>IFERROR(__xludf.DUMMYFUNCTION("IF(C629=0, INDEX(C$1:C628, MAX(FILTER(ROW(C$1:C628), C$1:C628&lt;&gt;0)))&amp;""v"", C629&amp;""r"")"),"94r")</f>
        <v>94r</v>
      </c>
    </row>
    <row r="630">
      <c r="A630" s="15">
        <v>209.0</v>
      </c>
      <c r="B630" s="15" t="s">
        <v>8846</v>
      </c>
      <c r="C630" s="15">
        <v>94.0</v>
      </c>
      <c r="D630" s="15" t="s">
        <v>547</v>
      </c>
      <c r="E630" s="15" t="s">
        <v>11080</v>
      </c>
      <c r="F630" s="50" t="str">
        <f>IFERROR(__xludf.DUMMYFUNCTION("IF(C630=0, INDEX(C$1:C629, MAX(FILTER(ROW(C$1:C629), C$1:C629&lt;&gt;0)))&amp;""v"", C630&amp;""r"")"),"94r")</f>
        <v>94r</v>
      </c>
    </row>
    <row r="631">
      <c r="A631" s="15">
        <v>210.0</v>
      </c>
      <c r="B631" s="15" t="s">
        <v>8846</v>
      </c>
      <c r="C631" s="15">
        <v>0.0</v>
      </c>
      <c r="D631" s="15" t="s">
        <v>556</v>
      </c>
      <c r="E631" s="15" t="s">
        <v>11083</v>
      </c>
      <c r="F631" s="50" t="str">
        <f>IFERROR(__xludf.DUMMYFUNCTION("IF(C631=0, INDEX(C$1:C630, MAX(FILTER(ROW(C$1:C630), C$1:C630&lt;&gt;0)))&amp;""v"", C631&amp;""r"")"),"94v")</f>
        <v>94v</v>
      </c>
    </row>
    <row r="632">
      <c r="A632" s="15">
        <v>210.0</v>
      </c>
      <c r="B632" s="15" t="s">
        <v>8846</v>
      </c>
      <c r="C632" s="15">
        <v>0.0</v>
      </c>
      <c r="D632" s="15" t="s">
        <v>564</v>
      </c>
      <c r="F632" s="50" t="str">
        <f>IFERROR(__xludf.DUMMYFUNCTION("IF(C632=0, INDEX(C$1:C631, MAX(FILTER(ROW(C$1:C631), C$1:C631&lt;&gt;0)))&amp;""v"", C632&amp;""r"")"),"94v")</f>
        <v>94v</v>
      </c>
    </row>
    <row r="633">
      <c r="A633" s="15">
        <v>210.0</v>
      </c>
      <c r="B633" s="15" t="s">
        <v>8846</v>
      </c>
      <c r="C633" s="15">
        <v>0.0</v>
      </c>
      <c r="D633" s="15" t="s">
        <v>573</v>
      </c>
      <c r="F633" s="50" t="str">
        <f>IFERROR(__xludf.DUMMYFUNCTION("IF(C633=0, INDEX(C$1:C632, MAX(FILTER(ROW(C$1:C632), C$1:C632&lt;&gt;0)))&amp;""v"", C633&amp;""r"")"),"94v")</f>
        <v>94v</v>
      </c>
    </row>
    <row r="634">
      <c r="A634" s="15">
        <v>210.0</v>
      </c>
      <c r="B634" s="15" t="s">
        <v>8846</v>
      </c>
      <c r="C634" s="15">
        <v>0.0</v>
      </c>
      <c r="D634" s="15" t="s">
        <v>581</v>
      </c>
      <c r="E634" s="15" t="s">
        <v>11092</v>
      </c>
      <c r="F634" s="50" t="str">
        <f>IFERROR(__xludf.DUMMYFUNCTION("IF(C634=0, INDEX(C$1:C633, MAX(FILTER(ROW(C$1:C633), C$1:C633&lt;&gt;0)))&amp;""v"", C634&amp;""r"")"),"94v")</f>
        <v>94v</v>
      </c>
    </row>
    <row r="635">
      <c r="A635" s="15">
        <v>211.0</v>
      </c>
      <c r="B635" s="15" t="s">
        <v>8846</v>
      </c>
      <c r="C635" s="15">
        <v>95.0</v>
      </c>
      <c r="D635" s="15" t="s">
        <v>591</v>
      </c>
      <c r="E635" s="15" t="s">
        <v>11095</v>
      </c>
      <c r="F635" s="50" t="str">
        <f>IFERROR(__xludf.DUMMYFUNCTION("IF(C635=0, INDEX(C$1:C634, MAX(FILTER(ROW(C$1:C634), C$1:C634&lt;&gt;0)))&amp;""v"", C635&amp;""r"")"),"95r")</f>
        <v>95r</v>
      </c>
    </row>
    <row r="636">
      <c r="A636" s="15">
        <v>211.0</v>
      </c>
      <c r="B636" s="15" t="s">
        <v>8846</v>
      </c>
      <c r="C636" s="15">
        <v>95.0</v>
      </c>
      <c r="D636" s="15" t="s">
        <v>599</v>
      </c>
      <c r="E636" s="15" t="s">
        <v>11098</v>
      </c>
      <c r="F636" s="50" t="str">
        <f>IFERROR(__xludf.DUMMYFUNCTION("IF(C636=0, INDEX(C$1:C635, MAX(FILTER(ROW(C$1:C635), C$1:C635&lt;&gt;0)))&amp;""v"", C636&amp;""r"")"),"95r")</f>
        <v>95r</v>
      </c>
    </row>
    <row r="637">
      <c r="A637" s="15">
        <v>211.0</v>
      </c>
      <c r="B637" s="15" t="s">
        <v>8846</v>
      </c>
      <c r="C637" s="15">
        <v>95.0</v>
      </c>
      <c r="D637" s="15" t="s">
        <v>607</v>
      </c>
      <c r="E637" s="15" t="s">
        <v>11101</v>
      </c>
      <c r="F637" s="50" t="str">
        <f>IFERROR(__xludf.DUMMYFUNCTION("IF(C637=0, INDEX(C$1:C636, MAX(FILTER(ROW(C$1:C636), C$1:C636&lt;&gt;0)))&amp;""v"", C637&amp;""r"")"),"95r")</f>
        <v>95r</v>
      </c>
    </row>
    <row r="638">
      <c r="A638" s="15">
        <v>212.0</v>
      </c>
      <c r="B638" s="15" t="s">
        <v>8846</v>
      </c>
      <c r="C638" s="15">
        <v>0.0</v>
      </c>
      <c r="D638" s="15" t="s">
        <v>615</v>
      </c>
      <c r="E638" s="15" t="s">
        <v>11104</v>
      </c>
      <c r="F638" s="50" t="str">
        <f>IFERROR(__xludf.DUMMYFUNCTION("IF(C638=0, INDEX(C$1:C637, MAX(FILTER(ROW(C$1:C637), C$1:C637&lt;&gt;0)))&amp;""v"", C638&amp;""r"")"),"95v")</f>
        <v>95v</v>
      </c>
    </row>
    <row r="639">
      <c r="A639" s="15">
        <v>212.0</v>
      </c>
      <c r="B639" s="15" t="s">
        <v>8846</v>
      </c>
      <c r="C639" s="15">
        <v>0.0</v>
      </c>
      <c r="D639" s="15" t="s">
        <v>623</v>
      </c>
      <c r="E639" s="15" t="s">
        <v>11107</v>
      </c>
      <c r="F639" s="50" t="str">
        <f>IFERROR(__xludf.DUMMYFUNCTION("IF(C639=0, INDEX(C$1:C638, MAX(FILTER(ROW(C$1:C638), C$1:C638&lt;&gt;0)))&amp;""v"", C639&amp;""r"")"),"95v")</f>
        <v>95v</v>
      </c>
    </row>
    <row r="640">
      <c r="A640" s="15">
        <v>213.0</v>
      </c>
      <c r="B640" s="15" t="s">
        <v>8846</v>
      </c>
      <c r="C640" s="15">
        <v>96.0</v>
      </c>
      <c r="D640" s="15" t="s">
        <v>631</v>
      </c>
      <c r="E640" s="15" t="s">
        <v>11110</v>
      </c>
      <c r="F640" s="50" t="str">
        <f>IFERROR(__xludf.DUMMYFUNCTION("IF(C640=0, INDEX(C$1:C639, MAX(FILTER(ROW(C$1:C639), C$1:C639&lt;&gt;0)))&amp;""v"", C640&amp;""r"")"),"96r")</f>
        <v>96r</v>
      </c>
    </row>
    <row r="641">
      <c r="A641" s="15">
        <v>214.0</v>
      </c>
      <c r="B641" s="15" t="s">
        <v>8846</v>
      </c>
      <c r="C641" s="15">
        <v>0.0</v>
      </c>
      <c r="D641" s="15" t="s">
        <v>635</v>
      </c>
      <c r="E641" s="15" t="s">
        <v>11113</v>
      </c>
      <c r="F641" s="50" t="str">
        <f>IFERROR(__xludf.DUMMYFUNCTION("IF(C641=0, INDEX(C$1:C640, MAX(FILTER(ROW(C$1:C640), C$1:C640&lt;&gt;0)))&amp;""v"", C641&amp;""r"")"),"96v")</f>
        <v>96v</v>
      </c>
    </row>
    <row r="642">
      <c r="A642" s="15">
        <v>214.0</v>
      </c>
      <c r="B642" s="15" t="s">
        <v>8846</v>
      </c>
      <c r="C642" s="15">
        <v>0.0</v>
      </c>
      <c r="D642" s="15" t="s">
        <v>654</v>
      </c>
      <c r="E642" s="15" t="s">
        <v>11116</v>
      </c>
      <c r="F642" s="50" t="str">
        <f>IFERROR(__xludf.DUMMYFUNCTION("IF(C642=0, INDEX(C$1:C641, MAX(FILTER(ROW(C$1:C641), C$1:C641&lt;&gt;0)))&amp;""v"", C642&amp;""r"")"),"96v")</f>
        <v>96v</v>
      </c>
    </row>
    <row r="643">
      <c r="A643" s="15">
        <v>214.0</v>
      </c>
      <c r="B643" s="15" t="s">
        <v>8846</v>
      </c>
      <c r="C643" s="15">
        <v>0.0</v>
      </c>
      <c r="D643" s="15" t="s">
        <v>664</v>
      </c>
      <c r="E643" s="15" t="s">
        <v>11119</v>
      </c>
      <c r="F643" s="50" t="str">
        <f>IFERROR(__xludf.DUMMYFUNCTION("IF(C643=0, INDEX(C$1:C642, MAX(FILTER(ROW(C$1:C642), C$1:C642&lt;&gt;0)))&amp;""v"", C643&amp;""r"")"),"96v")</f>
        <v>96v</v>
      </c>
    </row>
    <row r="644">
      <c r="A644" s="15">
        <v>215.0</v>
      </c>
      <c r="B644" s="15" t="s">
        <v>8846</v>
      </c>
      <c r="C644" s="15">
        <v>97.0</v>
      </c>
      <c r="D644" s="15" t="s">
        <v>672</v>
      </c>
      <c r="E644" s="15" t="s">
        <v>11122</v>
      </c>
      <c r="F644" s="50" t="str">
        <f>IFERROR(__xludf.DUMMYFUNCTION("IF(C644=0, INDEX(C$1:C643, MAX(FILTER(ROW(C$1:C643), C$1:C643&lt;&gt;0)))&amp;""v"", C644&amp;""r"")"),"97r")</f>
        <v>97r</v>
      </c>
    </row>
    <row r="645">
      <c r="A645" s="15">
        <v>216.0</v>
      </c>
      <c r="B645" s="15" t="s">
        <v>8846</v>
      </c>
      <c r="C645" s="15">
        <v>0.0</v>
      </c>
      <c r="D645" s="15" t="s">
        <v>706</v>
      </c>
      <c r="E645" s="15" t="s">
        <v>11125</v>
      </c>
      <c r="F645" s="50" t="str">
        <f>IFERROR(__xludf.DUMMYFUNCTION("IF(C645=0, INDEX(C$1:C644, MAX(FILTER(ROW(C$1:C644), C$1:C644&lt;&gt;0)))&amp;""v"", C645&amp;""r"")"),"97v")</f>
        <v>97v</v>
      </c>
    </row>
    <row r="646">
      <c r="A646" s="15">
        <v>216.0</v>
      </c>
      <c r="B646" s="15" t="s">
        <v>8846</v>
      </c>
      <c r="C646" s="15">
        <v>0.0</v>
      </c>
      <c r="D646" s="15" t="s">
        <v>690</v>
      </c>
      <c r="E646" s="15" t="s">
        <v>11128</v>
      </c>
      <c r="F646" s="50" t="str">
        <f>IFERROR(__xludf.DUMMYFUNCTION("IF(C646=0, INDEX(C$1:C645, MAX(FILTER(ROW(C$1:C645), C$1:C645&lt;&gt;0)))&amp;""v"", C646&amp;""r"")"),"97v")</f>
        <v>97v</v>
      </c>
    </row>
    <row r="647">
      <c r="A647" s="15">
        <v>216.0</v>
      </c>
      <c r="B647" s="15" t="s">
        <v>8846</v>
      </c>
      <c r="C647" s="15">
        <v>0.0</v>
      </c>
      <c r="D647" s="15" t="s">
        <v>698</v>
      </c>
      <c r="E647" s="15" t="s">
        <v>11131</v>
      </c>
      <c r="F647" s="50" t="str">
        <f>IFERROR(__xludf.DUMMYFUNCTION("IF(C647=0, INDEX(C$1:C646, MAX(FILTER(ROW(C$1:C646), C$1:C646&lt;&gt;0)))&amp;""v"", C647&amp;""r"")"),"97v")</f>
        <v>97v</v>
      </c>
    </row>
    <row r="648">
      <c r="A648" s="15">
        <v>217.0</v>
      </c>
      <c r="B648" s="15" t="s">
        <v>8846</v>
      </c>
      <c r="C648" s="15">
        <v>98.0</v>
      </c>
      <c r="D648" s="15" t="s">
        <v>706</v>
      </c>
      <c r="E648" s="15" t="s">
        <v>11134</v>
      </c>
      <c r="F648" s="50" t="str">
        <f>IFERROR(__xludf.DUMMYFUNCTION("IF(C648=0, INDEX(C$1:C647, MAX(FILTER(ROW(C$1:C647), C$1:C647&lt;&gt;0)))&amp;""v"", C648&amp;""r"")"),"98r")</f>
        <v>98r</v>
      </c>
    </row>
    <row r="649">
      <c r="A649" s="15">
        <v>217.0</v>
      </c>
      <c r="B649" s="15" t="s">
        <v>8846</v>
      </c>
      <c r="C649" s="15">
        <v>98.0</v>
      </c>
      <c r="D649" s="15" t="s">
        <v>714</v>
      </c>
      <c r="E649" s="15" t="s">
        <v>11137</v>
      </c>
      <c r="F649" s="50" t="str">
        <f>IFERROR(__xludf.DUMMYFUNCTION("IF(C649=0, INDEX(C$1:C648, MAX(FILTER(ROW(C$1:C648), C$1:C648&lt;&gt;0)))&amp;""v"", C649&amp;""r"")"),"98r")</f>
        <v>98r</v>
      </c>
    </row>
    <row r="650">
      <c r="A650" s="15">
        <v>217.0</v>
      </c>
      <c r="B650" s="15" t="s">
        <v>8846</v>
      </c>
      <c r="C650" s="15">
        <v>98.0</v>
      </c>
      <c r="D650" s="15" t="s">
        <v>722</v>
      </c>
      <c r="E650" s="15" t="s">
        <v>11140</v>
      </c>
      <c r="F650" s="50" t="str">
        <f>IFERROR(__xludf.DUMMYFUNCTION("IF(C650=0, INDEX(C$1:C649, MAX(FILTER(ROW(C$1:C649), C$1:C649&lt;&gt;0)))&amp;""v"", C650&amp;""r"")"),"98r")</f>
        <v>98r</v>
      </c>
    </row>
    <row r="651">
      <c r="A651" s="15">
        <v>219.0</v>
      </c>
      <c r="B651" s="15" t="s">
        <v>8846</v>
      </c>
      <c r="C651" s="15">
        <v>99.0</v>
      </c>
      <c r="D651" s="15" t="s">
        <v>731</v>
      </c>
      <c r="E651" s="15" t="s">
        <v>11143</v>
      </c>
      <c r="F651" s="50" t="str">
        <f>IFERROR(__xludf.DUMMYFUNCTION("IF(C651=0, INDEX(C$1:C650, MAX(FILTER(ROW(C$1:C650), C$1:C650&lt;&gt;0)))&amp;""v"", C651&amp;""r"")"),"99r")</f>
        <v>99r</v>
      </c>
    </row>
    <row r="652">
      <c r="A652" s="15">
        <v>219.0</v>
      </c>
      <c r="B652" s="15" t="s">
        <v>8846</v>
      </c>
      <c r="C652" s="15">
        <v>99.0</v>
      </c>
      <c r="D652" s="15" t="s">
        <v>739</v>
      </c>
      <c r="E652" s="15" t="s">
        <v>11146</v>
      </c>
      <c r="F652" s="50" t="str">
        <f>IFERROR(__xludf.DUMMYFUNCTION("IF(C652=0, INDEX(C$1:C651, MAX(FILTER(ROW(C$1:C651), C$1:C651&lt;&gt;0)))&amp;""v"", C652&amp;""r"")"),"99r")</f>
        <v>99r</v>
      </c>
    </row>
    <row r="653">
      <c r="A653" s="15">
        <v>220.0</v>
      </c>
      <c r="B653" s="15" t="s">
        <v>8846</v>
      </c>
      <c r="C653" s="15">
        <v>0.0</v>
      </c>
      <c r="D653" s="15" t="s">
        <v>747</v>
      </c>
      <c r="E653" s="15" t="s">
        <v>11149</v>
      </c>
      <c r="F653" s="50" t="str">
        <f>IFERROR(__xludf.DUMMYFUNCTION("IF(C653=0, INDEX(C$1:C652, MAX(FILTER(ROW(C$1:C652), C$1:C652&lt;&gt;0)))&amp;""v"", C653&amp;""r"")"),"99v")</f>
        <v>99v</v>
      </c>
    </row>
    <row r="654">
      <c r="A654" s="15">
        <v>220.0</v>
      </c>
      <c r="B654" s="15" t="s">
        <v>8846</v>
      </c>
      <c r="C654" s="15">
        <v>0.0</v>
      </c>
      <c r="D654" s="15" t="s">
        <v>755</v>
      </c>
      <c r="E654" s="15" t="s">
        <v>11152</v>
      </c>
      <c r="F654" s="50" t="str">
        <f>IFERROR(__xludf.DUMMYFUNCTION("IF(C654=0, INDEX(C$1:C653, MAX(FILTER(ROW(C$1:C653), C$1:C653&lt;&gt;0)))&amp;""v"", C654&amp;""r"")"),"99v")</f>
        <v>99v</v>
      </c>
    </row>
    <row r="655">
      <c r="A655" s="15">
        <v>220.0</v>
      </c>
      <c r="B655" s="15" t="s">
        <v>8846</v>
      </c>
      <c r="C655" s="15">
        <v>0.0</v>
      </c>
      <c r="D655" s="15" t="s">
        <v>763</v>
      </c>
      <c r="E655" s="15" t="s">
        <v>11155</v>
      </c>
      <c r="F655" s="50" t="str">
        <f>IFERROR(__xludf.DUMMYFUNCTION("IF(C655=0, INDEX(C$1:C654, MAX(FILTER(ROW(C$1:C654), C$1:C654&lt;&gt;0)))&amp;""v"", C655&amp;""r"")"),"99v")</f>
        <v>99v</v>
      </c>
    </row>
    <row r="656">
      <c r="A656" s="15">
        <v>221.0</v>
      </c>
      <c r="B656" s="15" t="s">
        <v>8846</v>
      </c>
      <c r="C656" s="15">
        <v>100.0</v>
      </c>
      <c r="D656" s="15" t="s">
        <v>771</v>
      </c>
      <c r="E656" s="15" t="s">
        <v>11158</v>
      </c>
      <c r="F656" s="50" t="str">
        <f>IFERROR(__xludf.DUMMYFUNCTION("IF(C656=0, INDEX(C$1:C655, MAX(FILTER(ROW(C$1:C655), C$1:C655&lt;&gt;0)))&amp;""v"", C656&amp;""r"")"),"100r")</f>
        <v>100r</v>
      </c>
    </row>
    <row r="657">
      <c r="A657" s="15">
        <v>221.0</v>
      </c>
      <c r="B657" s="15" t="s">
        <v>8846</v>
      </c>
      <c r="C657" s="15">
        <v>100.0</v>
      </c>
      <c r="D657" s="15" t="s">
        <v>779</v>
      </c>
      <c r="E657" s="15" t="s">
        <v>11161</v>
      </c>
      <c r="F657" s="50" t="str">
        <f>IFERROR(__xludf.DUMMYFUNCTION("IF(C657=0, INDEX(C$1:C656, MAX(FILTER(ROW(C$1:C656), C$1:C656&lt;&gt;0)))&amp;""v"", C657&amp;""r"")"),"100r")</f>
        <v>100r</v>
      </c>
    </row>
    <row r="658">
      <c r="A658" s="15">
        <v>221.0</v>
      </c>
      <c r="B658" s="15" t="s">
        <v>8846</v>
      </c>
      <c r="C658" s="15">
        <v>100.0</v>
      </c>
      <c r="D658" s="15" t="s">
        <v>787</v>
      </c>
      <c r="E658" s="15" t="s">
        <v>11164</v>
      </c>
      <c r="F658" s="50" t="str">
        <f>IFERROR(__xludf.DUMMYFUNCTION("IF(C658=0, INDEX(C$1:C657, MAX(FILTER(ROW(C$1:C657), C$1:C657&lt;&gt;0)))&amp;""v"", C658&amp;""r"")"),"100r")</f>
        <v>100r</v>
      </c>
    </row>
    <row r="659">
      <c r="A659" s="15">
        <v>222.0</v>
      </c>
      <c r="B659" s="15" t="s">
        <v>8846</v>
      </c>
      <c r="C659" s="15">
        <v>0.0</v>
      </c>
      <c r="D659" s="15" t="s">
        <v>795</v>
      </c>
      <c r="F659" s="50" t="str">
        <f>IFERROR(__xludf.DUMMYFUNCTION("IF(C659=0, INDEX(C$1:C658, MAX(FILTER(ROW(C$1:C658), C$1:C658&lt;&gt;0)))&amp;""v"", C659&amp;""r"")"),"100v")</f>
        <v>100v</v>
      </c>
    </row>
    <row r="660">
      <c r="A660" s="15">
        <v>222.0</v>
      </c>
      <c r="B660" s="15" t="s">
        <v>8846</v>
      </c>
      <c r="C660" s="15">
        <v>0.0</v>
      </c>
      <c r="D660" s="15" t="s">
        <v>803</v>
      </c>
      <c r="F660" s="50" t="str">
        <f>IFERROR(__xludf.DUMMYFUNCTION("IF(C660=0, INDEX(C$1:C659, MAX(FILTER(ROW(C$1:C659), C$1:C659&lt;&gt;0)))&amp;""v"", C660&amp;""r"")"),"100v")</f>
        <v>100v</v>
      </c>
    </row>
    <row r="661">
      <c r="A661" s="15">
        <v>222.0</v>
      </c>
      <c r="B661" s="15" t="s">
        <v>8846</v>
      </c>
      <c r="C661" s="15">
        <v>0.0</v>
      </c>
      <c r="D661" s="15" t="s">
        <v>807</v>
      </c>
      <c r="F661" s="50" t="str">
        <f>IFERROR(__xludf.DUMMYFUNCTION("IF(C661=0, INDEX(C$1:C660, MAX(FILTER(ROW(C$1:C660), C$1:C660&lt;&gt;0)))&amp;""v"", C661&amp;""r"")"),"100v")</f>
        <v>100v</v>
      </c>
    </row>
    <row r="662">
      <c r="A662" s="15">
        <v>222.0</v>
      </c>
      <c r="B662" s="15" t="s">
        <v>8846</v>
      </c>
      <c r="C662" s="15">
        <v>0.0</v>
      </c>
      <c r="D662" s="15" t="s">
        <v>816</v>
      </c>
      <c r="E662" s="15" t="s">
        <v>11176</v>
      </c>
      <c r="F662" s="50" t="str">
        <f>IFERROR(__xludf.DUMMYFUNCTION("IF(C662=0, INDEX(C$1:C661, MAX(FILTER(ROW(C$1:C661), C$1:C661&lt;&gt;0)))&amp;""v"", C662&amp;""r"")"),"100v")</f>
        <v>100v</v>
      </c>
    </row>
    <row r="663">
      <c r="A663" s="15">
        <v>223.0</v>
      </c>
      <c r="B663" s="15" t="s">
        <v>8846</v>
      </c>
      <c r="C663" s="15">
        <v>101.0</v>
      </c>
      <c r="D663" s="15" t="s">
        <v>1915</v>
      </c>
      <c r="E663" s="15" t="s">
        <v>11179</v>
      </c>
      <c r="F663" s="50" t="str">
        <f>IFERROR(__xludf.DUMMYFUNCTION("IF(C663=0, INDEX(C$1:C662, MAX(FILTER(ROW(C$1:C662), C$1:C662&lt;&gt;0)))&amp;""v"", C663&amp;""r"")"),"101r")</f>
        <v>101r</v>
      </c>
    </row>
    <row r="664">
      <c r="A664" s="15">
        <v>223.0</v>
      </c>
      <c r="B664" s="15" t="s">
        <v>8846</v>
      </c>
      <c r="C664" s="15">
        <v>101.0</v>
      </c>
      <c r="D664" s="15" t="s">
        <v>832</v>
      </c>
      <c r="E664" s="15" t="s">
        <v>11184</v>
      </c>
      <c r="F664" s="50" t="str">
        <f>IFERROR(__xludf.DUMMYFUNCTION("IF(C664=0, INDEX(C$1:C663, MAX(FILTER(ROW(C$1:C663), C$1:C663&lt;&gt;0)))&amp;""v"", C664&amp;""r"")"),"101r")</f>
        <v>101r</v>
      </c>
    </row>
    <row r="665">
      <c r="A665" s="15">
        <v>223.0</v>
      </c>
      <c r="B665" s="15" t="s">
        <v>8846</v>
      </c>
      <c r="C665" s="15">
        <v>101.0</v>
      </c>
      <c r="D665" s="15" t="s">
        <v>840</v>
      </c>
      <c r="E665" s="15" t="s">
        <v>11187</v>
      </c>
      <c r="F665" s="50" t="str">
        <f>IFERROR(__xludf.DUMMYFUNCTION("IF(C665=0, INDEX(C$1:C664, MAX(FILTER(ROW(C$1:C664), C$1:C664&lt;&gt;0)))&amp;""v"", C665&amp;""r"")"),"101r")</f>
        <v>101r</v>
      </c>
    </row>
    <row r="666">
      <c r="A666" s="15">
        <v>224.0</v>
      </c>
      <c r="B666" s="15" t="s">
        <v>8846</v>
      </c>
      <c r="C666" s="15">
        <v>0.0</v>
      </c>
      <c r="D666" s="15" t="s">
        <v>848</v>
      </c>
      <c r="E666" s="15" t="s">
        <v>11190</v>
      </c>
      <c r="F666" s="50" t="str">
        <f>IFERROR(__xludf.DUMMYFUNCTION("IF(C666=0, INDEX(C$1:C665, MAX(FILTER(ROW(C$1:C665), C$1:C665&lt;&gt;0)))&amp;""v"", C666&amp;""r"")"),"101v")</f>
        <v>101v</v>
      </c>
    </row>
    <row r="667">
      <c r="A667" s="15">
        <v>224.0</v>
      </c>
      <c r="B667" s="15" t="s">
        <v>8846</v>
      </c>
      <c r="C667" s="15">
        <v>0.0</v>
      </c>
      <c r="D667" s="15" t="s">
        <v>856</v>
      </c>
      <c r="E667" s="15" t="s">
        <v>11193</v>
      </c>
      <c r="F667" s="50" t="str">
        <f>IFERROR(__xludf.DUMMYFUNCTION("IF(C667=0, INDEX(C$1:C666, MAX(FILTER(ROW(C$1:C666), C$1:C666&lt;&gt;0)))&amp;""v"", C667&amp;""r"")"),"101v")</f>
        <v>101v</v>
      </c>
    </row>
    <row r="668">
      <c r="A668" s="15">
        <v>224.0</v>
      </c>
      <c r="B668" s="15" t="s">
        <v>8846</v>
      </c>
      <c r="C668" s="15">
        <v>0.0</v>
      </c>
      <c r="D668" s="15" t="s">
        <v>864</v>
      </c>
      <c r="E668" s="15" t="s">
        <v>11196</v>
      </c>
      <c r="F668" s="50" t="str">
        <f>IFERROR(__xludf.DUMMYFUNCTION("IF(C668=0, INDEX(C$1:C667, MAX(FILTER(ROW(C$1:C667), C$1:C667&lt;&gt;0)))&amp;""v"", C668&amp;""r"")"),"101v")</f>
        <v>101v</v>
      </c>
    </row>
    <row r="669">
      <c r="A669" s="15">
        <v>224.0</v>
      </c>
      <c r="B669" s="15" t="s">
        <v>8846</v>
      </c>
      <c r="C669" s="15">
        <v>0.0</v>
      </c>
      <c r="D669" s="15" t="s">
        <v>880</v>
      </c>
      <c r="E669" s="15" t="s">
        <v>11199</v>
      </c>
      <c r="F669" s="50" t="str">
        <f>IFERROR(__xludf.DUMMYFUNCTION("IF(C669=0, INDEX(C$1:C668, MAX(FILTER(ROW(C$1:C668), C$1:C668&lt;&gt;0)))&amp;""v"", C669&amp;""r"")"),"101v")</f>
        <v>101v</v>
      </c>
    </row>
    <row r="670">
      <c r="A670" s="15">
        <v>225.0</v>
      </c>
      <c r="B670" s="15" t="s">
        <v>8846</v>
      </c>
      <c r="C670" s="15">
        <v>102.0</v>
      </c>
      <c r="D670" s="15" t="s">
        <v>1958</v>
      </c>
      <c r="E670" s="15" t="s">
        <v>11202</v>
      </c>
      <c r="F670" s="50" t="str">
        <f>IFERROR(__xludf.DUMMYFUNCTION("IF(C670=0, INDEX(C$1:C669, MAX(FILTER(ROW(C$1:C669), C$1:C669&lt;&gt;0)))&amp;""v"", C670&amp;""r"")"),"102r")</f>
        <v>102r</v>
      </c>
    </row>
    <row r="671">
      <c r="A671" s="15">
        <v>225.0</v>
      </c>
      <c r="B671" s="15" t="s">
        <v>8846</v>
      </c>
      <c r="C671" s="15">
        <v>102.0</v>
      </c>
      <c r="D671" s="15" t="s">
        <v>888</v>
      </c>
      <c r="E671" s="15" t="s">
        <v>11205</v>
      </c>
      <c r="F671" s="50" t="str">
        <f>IFERROR(__xludf.DUMMYFUNCTION("IF(C671=0, INDEX(C$1:C670, MAX(FILTER(ROW(C$1:C670), C$1:C670&lt;&gt;0)))&amp;""v"", C671&amp;""r"")"),"102r")</f>
        <v>102r</v>
      </c>
    </row>
    <row r="672">
      <c r="A672" s="15">
        <v>225.0</v>
      </c>
      <c r="B672" s="15" t="s">
        <v>8846</v>
      </c>
      <c r="C672" s="15">
        <v>102.0</v>
      </c>
      <c r="D672" s="15" t="s">
        <v>897</v>
      </c>
      <c r="E672" s="15" t="s">
        <v>11208</v>
      </c>
      <c r="F672" s="50" t="str">
        <f>IFERROR(__xludf.DUMMYFUNCTION("IF(C672=0, INDEX(C$1:C671, MAX(FILTER(ROW(C$1:C671), C$1:C671&lt;&gt;0)))&amp;""v"", C672&amp;""r"")"),"102r")</f>
        <v>102r</v>
      </c>
    </row>
    <row r="673">
      <c r="A673" s="15">
        <v>225.0</v>
      </c>
      <c r="B673" s="15" t="s">
        <v>8846</v>
      </c>
      <c r="C673" s="15">
        <v>102.0</v>
      </c>
      <c r="D673" s="15" t="s">
        <v>905</v>
      </c>
      <c r="E673" s="15" t="s">
        <v>11211</v>
      </c>
      <c r="F673" s="50" t="str">
        <f>IFERROR(__xludf.DUMMYFUNCTION("IF(C673=0, INDEX(C$1:C672, MAX(FILTER(ROW(C$1:C672), C$1:C672&lt;&gt;0)))&amp;""v"", C673&amp;""r"")"),"102r")</f>
        <v>102r</v>
      </c>
    </row>
    <row r="674">
      <c r="A674" s="15">
        <v>225.0</v>
      </c>
      <c r="B674" s="15" t="s">
        <v>8846</v>
      </c>
      <c r="C674" s="15">
        <v>102.0</v>
      </c>
      <c r="D674" s="15" t="s">
        <v>913</v>
      </c>
      <c r="E674" s="15" t="s">
        <v>11214</v>
      </c>
      <c r="F674" s="50" t="str">
        <f>IFERROR(__xludf.DUMMYFUNCTION("IF(C674=0, INDEX(C$1:C673, MAX(FILTER(ROW(C$1:C673), C$1:C673&lt;&gt;0)))&amp;""v"", C674&amp;""r"")"),"102r")</f>
        <v>102r</v>
      </c>
    </row>
    <row r="675">
      <c r="A675" s="15">
        <v>226.0</v>
      </c>
      <c r="B675" s="15" t="s">
        <v>8846</v>
      </c>
      <c r="C675" s="15">
        <v>0.0</v>
      </c>
      <c r="D675" s="15" t="s">
        <v>921</v>
      </c>
      <c r="E675" s="15" t="s">
        <v>11217</v>
      </c>
      <c r="F675" s="50" t="str">
        <f>IFERROR(__xludf.DUMMYFUNCTION("IF(C675=0, INDEX(C$1:C674, MAX(FILTER(ROW(C$1:C674), C$1:C674&lt;&gt;0)))&amp;""v"", C675&amp;""r"")"),"102v")</f>
        <v>102v</v>
      </c>
    </row>
    <row r="676">
      <c r="A676" s="15">
        <v>226.0</v>
      </c>
      <c r="B676" s="15" t="s">
        <v>8846</v>
      </c>
      <c r="C676" s="15">
        <v>0.0</v>
      </c>
      <c r="D676" s="15" t="s">
        <v>929</v>
      </c>
      <c r="E676" s="15" t="s">
        <v>11220</v>
      </c>
      <c r="F676" s="50" t="str">
        <f>IFERROR(__xludf.DUMMYFUNCTION("IF(C676=0, INDEX(C$1:C675, MAX(FILTER(ROW(C$1:C675), C$1:C675&lt;&gt;0)))&amp;""v"", C676&amp;""r"")"),"102v")</f>
        <v>102v</v>
      </c>
    </row>
    <row r="677">
      <c r="A677" s="15">
        <v>226.0</v>
      </c>
      <c r="B677" s="15" t="s">
        <v>8846</v>
      </c>
      <c r="C677" s="15">
        <v>0.0</v>
      </c>
      <c r="D677" s="15" t="s">
        <v>937</v>
      </c>
      <c r="E677" s="15" t="s">
        <v>11223</v>
      </c>
      <c r="F677" s="50" t="str">
        <f>IFERROR(__xludf.DUMMYFUNCTION("IF(C677=0, INDEX(C$1:C676, MAX(FILTER(ROW(C$1:C676), C$1:C676&lt;&gt;0)))&amp;""v"", C677&amp;""r"")"),"102v")</f>
        <v>102v</v>
      </c>
    </row>
    <row r="678">
      <c r="A678" s="15">
        <v>227.0</v>
      </c>
      <c r="B678" s="15" t="s">
        <v>8846</v>
      </c>
      <c r="C678" s="15">
        <v>103.0</v>
      </c>
      <c r="D678" s="15" t="s">
        <v>941</v>
      </c>
      <c r="F678" s="50" t="str">
        <f>IFERROR(__xludf.DUMMYFUNCTION("IF(C678=0, INDEX(C$1:C677, MAX(FILTER(ROW(C$1:C677), C$1:C677&lt;&gt;0)))&amp;""v"", C678&amp;""r"")"),"103r")</f>
        <v>103r</v>
      </c>
    </row>
    <row r="679">
      <c r="A679" s="15">
        <v>227.0</v>
      </c>
      <c r="B679" s="15" t="s">
        <v>8846</v>
      </c>
      <c r="C679" s="15">
        <v>103.0</v>
      </c>
      <c r="D679" s="15" t="s">
        <v>949</v>
      </c>
      <c r="F679" s="50" t="str">
        <f>IFERROR(__xludf.DUMMYFUNCTION("IF(C679=0, INDEX(C$1:C678, MAX(FILTER(ROW(C$1:C678), C$1:C678&lt;&gt;0)))&amp;""v"", C679&amp;""r"")"),"103r")</f>
        <v>103r</v>
      </c>
    </row>
    <row r="680">
      <c r="A680" s="15">
        <v>227.0</v>
      </c>
      <c r="B680" s="15" t="s">
        <v>8846</v>
      </c>
      <c r="C680" s="15">
        <v>103.0</v>
      </c>
      <c r="D680" s="15" t="s">
        <v>957</v>
      </c>
      <c r="F680" s="50" t="str">
        <f>IFERROR(__xludf.DUMMYFUNCTION("IF(C680=0, INDEX(C$1:C679, MAX(FILTER(ROW(C$1:C679), C$1:C679&lt;&gt;0)))&amp;""v"", C680&amp;""r"")"),"103r")</f>
        <v>103r</v>
      </c>
    </row>
    <row r="681">
      <c r="A681" s="15">
        <v>227.0</v>
      </c>
      <c r="B681" s="15" t="s">
        <v>8846</v>
      </c>
      <c r="C681" s="15">
        <v>103.0</v>
      </c>
      <c r="D681" s="15" t="s">
        <v>965</v>
      </c>
      <c r="F681" s="50" t="str">
        <f>IFERROR(__xludf.DUMMYFUNCTION("IF(C681=0, INDEX(C$1:C680, MAX(FILTER(ROW(C$1:C680), C$1:C680&lt;&gt;0)))&amp;""v"", C681&amp;""r"")"),"103r")</f>
        <v>103r</v>
      </c>
    </row>
    <row r="682">
      <c r="A682" s="15">
        <v>227.0</v>
      </c>
      <c r="B682" s="15" t="s">
        <v>8846</v>
      </c>
      <c r="C682" s="15">
        <v>103.0</v>
      </c>
      <c r="D682" s="15" t="s">
        <v>973</v>
      </c>
      <c r="E682" s="15" t="s">
        <v>11238</v>
      </c>
      <c r="F682" s="50" t="str">
        <f>IFERROR(__xludf.DUMMYFUNCTION("IF(C682=0, INDEX(C$1:C681, MAX(FILTER(ROW(C$1:C681), C$1:C681&lt;&gt;0)))&amp;""v"", C682&amp;""r"")"),"103r")</f>
        <v>103r</v>
      </c>
    </row>
    <row r="683">
      <c r="A683" s="15">
        <v>228.0</v>
      </c>
      <c r="B683" s="15" t="s">
        <v>8846</v>
      </c>
      <c r="C683" s="15">
        <v>0.0</v>
      </c>
      <c r="D683" s="15" t="s">
        <v>982</v>
      </c>
      <c r="E683" s="15" t="s">
        <v>11241</v>
      </c>
      <c r="F683" s="50" t="str">
        <f>IFERROR(__xludf.DUMMYFUNCTION("IF(C683=0, INDEX(C$1:C682, MAX(FILTER(ROW(C$1:C682), C$1:C682&lt;&gt;0)))&amp;""v"", C683&amp;""r"")"),"103v")</f>
        <v>103v</v>
      </c>
    </row>
    <row r="684">
      <c r="A684" s="15">
        <v>228.0</v>
      </c>
      <c r="B684" s="15" t="s">
        <v>8846</v>
      </c>
      <c r="C684" s="15">
        <v>0.0</v>
      </c>
      <c r="D684" s="15" t="s">
        <v>990</v>
      </c>
      <c r="F684" s="50" t="str">
        <f>IFERROR(__xludf.DUMMYFUNCTION("IF(C684=0, INDEX(C$1:C683, MAX(FILTER(ROW(C$1:C683), C$1:C683&lt;&gt;0)))&amp;""v"", C684&amp;""r"")"),"103v")</f>
        <v>103v</v>
      </c>
    </row>
    <row r="685">
      <c r="A685" s="15">
        <v>228.0</v>
      </c>
      <c r="B685" s="15" t="s">
        <v>8846</v>
      </c>
      <c r="C685" s="15">
        <v>0.0</v>
      </c>
      <c r="D685" s="15" t="s">
        <v>998</v>
      </c>
      <c r="F685" s="50" t="str">
        <f>IFERROR(__xludf.DUMMYFUNCTION("IF(C685=0, INDEX(C$1:C684, MAX(FILTER(ROW(C$1:C684), C$1:C684&lt;&gt;0)))&amp;""v"", C685&amp;""r"")"),"103v")</f>
        <v>103v</v>
      </c>
    </row>
    <row r="686">
      <c r="A686" s="15">
        <v>228.0</v>
      </c>
      <c r="B686" s="15" t="s">
        <v>8846</v>
      </c>
      <c r="C686" s="15">
        <v>0.0</v>
      </c>
      <c r="D686" s="15" t="s">
        <v>1006</v>
      </c>
      <c r="F686" s="50" t="str">
        <f>IFERROR(__xludf.DUMMYFUNCTION("IF(C686=0, INDEX(C$1:C685, MAX(FILTER(ROW(C$1:C685), C$1:C685&lt;&gt;0)))&amp;""v"", C686&amp;""r"")"),"103v")</f>
        <v>103v</v>
      </c>
    </row>
    <row r="687">
      <c r="A687" s="15">
        <v>228.0</v>
      </c>
      <c r="B687" s="15" t="s">
        <v>8846</v>
      </c>
      <c r="C687" s="15">
        <v>0.0</v>
      </c>
      <c r="D687" s="15" t="s">
        <v>1014</v>
      </c>
      <c r="E687" s="15" t="s">
        <v>11253</v>
      </c>
      <c r="F687" s="50" t="str">
        <f>IFERROR(__xludf.DUMMYFUNCTION("IF(C687=0, INDEX(C$1:C686, MAX(FILTER(ROW(C$1:C686), C$1:C686&lt;&gt;0)))&amp;""v"", C687&amp;""r"")"),"103v")</f>
        <v>103v</v>
      </c>
    </row>
    <row r="688">
      <c r="A688" s="15">
        <v>229.0</v>
      </c>
      <c r="B688" s="15" t="s">
        <v>8846</v>
      </c>
      <c r="C688" s="15">
        <v>104.0</v>
      </c>
      <c r="D688" s="15" t="s">
        <v>1020</v>
      </c>
      <c r="E688" s="15" t="s">
        <v>11256</v>
      </c>
      <c r="F688" s="50" t="str">
        <f>IFERROR(__xludf.DUMMYFUNCTION("IF(C688=0, INDEX(C$1:C687, MAX(FILTER(ROW(C$1:C687), C$1:C687&lt;&gt;0)))&amp;""v"", C688&amp;""r"")"),"104r")</f>
        <v>104r</v>
      </c>
    </row>
    <row r="689">
      <c r="A689" s="15">
        <v>229.0</v>
      </c>
      <c r="B689" s="15" t="s">
        <v>8846</v>
      </c>
      <c r="C689" s="15">
        <v>104.0</v>
      </c>
      <c r="D689" s="15" t="s">
        <v>1024</v>
      </c>
      <c r="F689" s="50" t="str">
        <f>IFERROR(__xludf.DUMMYFUNCTION("IF(C689=0, INDEX(C$1:C688, MAX(FILTER(ROW(C$1:C688), C$1:C688&lt;&gt;0)))&amp;""v"", C689&amp;""r"")"),"104r")</f>
        <v>104r</v>
      </c>
    </row>
    <row r="690">
      <c r="A690" s="15">
        <v>229.0</v>
      </c>
      <c r="B690" s="15" t="s">
        <v>8846</v>
      </c>
      <c r="C690" s="15">
        <v>104.0</v>
      </c>
      <c r="D690" s="15" t="s">
        <v>1032</v>
      </c>
      <c r="F690" s="50" t="str">
        <f>IFERROR(__xludf.DUMMYFUNCTION("IF(C690=0, INDEX(C$1:C689, MAX(FILTER(ROW(C$1:C689), C$1:C689&lt;&gt;0)))&amp;""v"", C690&amp;""r"")"),"104r")</f>
        <v>104r</v>
      </c>
    </row>
    <row r="691">
      <c r="A691" s="15">
        <v>229.0</v>
      </c>
      <c r="B691" s="15" t="s">
        <v>8846</v>
      </c>
      <c r="C691" s="15">
        <v>104.0</v>
      </c>
      <c r="D691" s="15" t="s">
        <v>1040</v>
      </c>
      <c r="F691" s="50" t="str">
        <f>IFERROR(__xludf.DUMMYFUNCTION("IF(C691=0, INDEX(C$1:C690, MAX(FILTER(ROW(C$1:C690), C$1:C690&lt;&gt;0)))&amp;""v"", C691&amp;""r"")"),"104r")</f>
        <v>104r</v>
      </c>
    </row>
    <row r="692">
      <c r="A692" s="15">
        <v>229.0</v>
      </c>
      <c r="B692" s="15" t="s">
        <v>8846</v>
      </c>
      <c r="C692" s="15">
        <v>104.0</v>
      </c>
      <c r="D692" s="15" t="s">
        <v>1048</v>
      </c>
      <c r="E692" s="15" t="s">
        <v>11267</v>
      </c>
      <c r="F692" s="50" t="str">
        <f>IFERROR(__xludf.DUMMYFUNCTION("IF(C692=0, INDEX(C$1:C691, MAX(FILTER(ROW(C$1:C691), C$1:C691&lt;&gt;0)))&amp;""v"", C692&amp;""r"")"),"104r")</f>
        <v>104r</v>
      </c>
    </row>
    <row r="693">
      <c r="A693" s="15">
        <v>230.0</v>
      </c>
      <c r="B693" s="15" t="s">
        <v>8846</v>
      </c>
      <c r="C693" s="15">
        <v>0.0</v>
      </c>
      <c r="D693" s="15" t="s">
        <v>1061</v>
      </c>
      <c r="E693" s="15" t="s">
        <v>8966</v>
      </c>
      <c r="F693" s="50" t="str">
        <f>IFERROR(__xludf.DUMMYFUNCTION("IF(C693=0, INDEX(C$1:C692, MAX(FILTER(ROW(C$1:C692), C$1:C692&lt;&gt;0)))&amp;""v"", C693&amp;""r"")"),"104v")</f>
        <v>104v</v>
      </c>
    </row>
    <row r="694">
      <c r="A694" s="15">
        <v>230.0</v>
      </c>
      <c r="B694" s="15" t="s">
        <v>8846</v>
      </c>
      <c r="C694" s="15">
        <v>0.0</v>
      </c>
      <c r="D694" s="15" t="s">
        <v>1069</v>
      </c>
      <c r="F694" s="50" t="str">
        <f>IFERROR(__xludf.DUMMYFUNCTION("IF(C694=0, INDEX(C$1:C693, MAX(FILTER(ROW(C$1:C693), C$1:C693&lt;&gt;0)))&amp;""v"", C694&amp;""r"")"),"104v")</f>
        <v>104v</v>
      </c>
    </row>
    <row r="695">
      <c r="A695" s="15">
        <v>230.0</v>
      </c>
      <c r="B695" s="15" t="s">
        <v>8846</v>
      </c>
      <c r="C695" s="15">
        <v>0.0</v>
      </c>
      <c r="D695" s="15" t="s">
        <v>1078</v>
      </c>
      <c r="F695" s="50" t="str">
        <f>IFERROR(__xludf.DUMMYFUNCTION("IF(C695=0, INDEX(C$1:C694, MAX(FILTER(ROW(C$1:C694), C$1:C694&lt;&gt;0)))&amp;""v"", C695&amp;""r"")"),"104v")</f>
        <v>104v</v>
      </c>
    </row>
    <row r="696">
      <c r="A696" s="15">
        <v>230.0</v>
      </c>
      <c r="B696" s="15" t="s">
        <v>8846</v>
      </c>
      <c r="C696" s="15">
        <v>0.0</v>
      </c>
      <c r="D696" s="15" t="s">
        <v>1086</v>
      </c>
      <c r="F696" s="50" t="str">
        <f>IFERROR(__xludf.DUMMYFUNCTION("IF(C696=0, INDEX(C$1:C695, MAX(FILTER(ROW(C$1:C695), C$1:C695&lt;&gt;0)))&amp;""v"", C696&amp;""r"")"),"104v")</f>
        <v>104v</v>
      </c>
    </row>
    <row r="697">
      <c r="A697" s="15">
        <v>230.0</v>
      </c>
      <c r="B697" s="15" t="s">
        <v>8846</v>
      </c>
      <c r="C697" s="15">
        <v>0.0</v>
      </c>
      <c r="D697" s="15" t="s">
        <v>1095</v>
      </c>
      <c r="E697" s="15" t="s">
        <v>11280</v>
      </c>
      <c r="F697" s="50" t="str">
        <f>IFERROR(__xludf.DUMMYFUNCTION("IF(C697=0, INDEX(C$1:C696, MAX(FILTER(ROW(C$1:C696), C$1:C696&lt;&gt;0)))&amp;""v"", C697&amp;""r"")"),"104v")</f>
        <v>104v</v>
      </c>
    </row>
    <row r="698">
      <c r="A698" s="15">
        <v>231.0</v>
      </c>
      <c r="B698" s="15" t="s">
        <v>8846</v>
      </c>
      <c r="C698" s="15">
        <v>105.0</v>
      </c>
      <c r="D698" s="15" t="s">
        <v>1103</v>
      </c>
      <c r="E698" s="15" t="s">
        <v>11283</v>
      </c>
      <c r="F698" s="50" t="str">
        <f>IFERROR(__xludf.DUMMYFUNCTION("IF(C698=0, INDEX(C$1:C697, MAX(FILTER(ROW(C$1:C697), C$1:C697&lt;&gt;0)))&amp;""v"", C698&amp;""r"")"),"105r")</f>
        <v>105r</v>
      </c>
    </row>
    <row r="699">
      <c r="A699" s="15">
        <v>231.0</v>
      </c>
      <c r="B699" s="15" t="s">
        <v>8846</v>
      </c>
      <c r="C699" s="15">
        <v>105.0</v>
      </c>
      <c r="D699" s="15" t="s">
        <v>1117</v>
      </c>
      <c r="F699" s="50" t="str">
        <f>IFERROR(__xludf.DUMMYFUNCTION("IF(C699=0, INDEX(C$1:C698, MAX(FILTER(ROW(C$1:C698), C$1:C698&lt;&gt;0)))&amp;""v"", C699&amp;""r"")"),"105r")</f>
        <v>105r</v>
      </c>
    </row>
    <row r="700">
      <c r="A700" s="15">
        <v>231.0</v>
      </c>
      <c r="B700" s="15" t="s">
        <v>8846</v>
      </c>
      <c r="C700" s="15">
        <v>105.0</v>
      </c>
      <c r="D700" s="15" t="s">
        <v>1127</v>
      </c>
      <c r="F700" s="50" t="str">
        <f>IFERROR(__xludf.DUMMYFUNCTION("IF(C700=0, INDEX(C$1:C699, MAX(FILTER(ROW(C$1:C699), C$1:C699&lt;&gt;0)))&amp;""v"", C700&amp;""r"")"),"105r")</f>
        <v>105r</v>
      </c>
    </row>
    <row r="701">
      <c r="A701" s="15">
        <v>231.0</v>
      </c>
      <c r="B701" s="15" t="s">
        <v>8846</v>
      </c>
      <c r="C701" s="15">
        <v>105.0</v>
      </c>
      <c r="D701" s="15" t="s">
        <v>1135</v>
      </c>
      <c r="F701" s="50" t="str">
        <f>IFERROR(__xludf.DUMMYFUNCTION("IF(C701=0, INDEX(C$1:C700, MAX(FILTER(ROW(C$1:C700), C$1:C700&lt;&gt;0)))&amp;""v"", C701&amp;""r"")"),"105r")</f>
        <v>105r</v>
      </c>
    </row>
    <row r="702">
      <c r="A702" s="15">
        <v>231.0</v>
      </c>
      <c r="B702" s="15" t="s">
        <v>8846</v>
      </c>
      <c r="C702" s="15">
        <v>105.0</v>
      </c>
      <c r="D702" s="15" t="s">
        <v>1143</v>
      </c>
      <c r="F702" s="50" t="str">
        <f>IFERROR(__xludf.DUMMYFUNCTION("IF(C702=0, INDEX(C$1:C701, MAX(FILTER(ROW(C$1:C701), C$1:C701&lt;&gt;0)))&amp;""v"", C702&amp;""r"")"),"105r")</f>
        <v>105r</v>
      </c>
    </row>
    <row r="703">
      <c r="A703" s="15">
        <v>231.0</v>
      </c>
      <c r="B703" s="15" t="s">
        <v>8846</v>
      </c>
      <c r="C703" s="15">
        <v>105.0</v>
      </c>
      <c r="D703" s="15" t="s">
        <v>1165</v>
      </c>
      <c r="E703" s="15" t="s">
        <v>4284</v>
      </c>
      <c r="F703" s="50" t="str">
        <f>IFERROR(__xludf.DUMMYFUNCTION("IF(C703=0, INDEX(C$1:C702, MAX(FILTER(ROW(C$1:C702), C$1:C702&lt;&gt;0)))&amp;""v"", C703&amp;""r"")"),"105r")</f>
        <v>105r</v>
      </c>
    </row>
    <row r="704">
      <c r="A704" s="15">
        <v>232.0</v>
      </c>
      <c r="B704" s="15" t="s">
        <v>8846</v>
      </c>
      <c r="C704" s="15">
        <v>0.0</v>
      </c>
      <c r="D704" s="15" t="s">
        <v>1175</v>
      </c>
      <c r="E704" s="15" t="s">
        <v>11299</v>
      </c>
      <c r="F704" s="50" t="str">
        <f>IFERROR(__xludf.DUMMYFUNCTION("IF(C704=0, INDEX(C$1:C703, MAX(FILTER(ROW(C$1:C703), C$1:C703&lt;&gt;0)))&amp;""v"", C704&amp;""r"")"),"105v")</f>
        <v>105v</v>
      </c>
    </row>
    <row r="705">
      <c r="A705" s="15">
        <v>232.0</v>
      </c>
      <c r="B705" s="15" t="s">
        <v>8846</v>
      </c>
      <c r="C705" s="15">
        <v>0.0</v>
      </c>
      <c r="D705" s="15" t="s">
        <v>1186</v>
      </c>
      <c r="F705" s="50" t="str">
        <f>IFERROR(__xludf.DUMMYFUNCTION("IF(C705=0, INDEX(C$1:C704, MAX(FILTER(ROW(C$1:C704), C$1:C704&lt;&gt;0)))&amp;""v"", C705&amp;""r"")"),"105v")</f>
        <v>105v</v>
      </c>
    </row>
    <row r="706">
      <c r="A706" s="15">
        <v>232.0</v>
      </c>
      <c r="B706" s="15" t="s">
        <v>8846</v>
      </c>
      <c r="C706" s="15">
        <v>0.0</v>
      </c>
      <c r="D706" s="15" t="s">
        <v>1194</v>
      </c>
      <c r="F706" s="50" t="str">
        <f>IFERROR(__xludf.DUMMYFUNCTION("IF(C706=0, INDEX(C$1:C705, MAX(FILTER(ROW(C$1:C705), C$1:C705&lt;&gt;0)))&amp;""v"", C706&amp;""r"")"),"105v")</f>
        <v>105v</v>
      </c>
    </row>
    <row r="707">
      <c r="A707" s="15">
        <v>232.0</v>
      </c>
      <c r="B707" s="15" t="s">
        <v>8846</v>
      </c>
      <c r="C707" s="15">
        <v>0.0</v>
      </c>
      <c r="D707" s="15" t="s">
        <v>2207</v>
      </c>
      <c r="F707" s="50" t="str">
        <f>IFERROR(__xludf.DUMMYFUNCTION("IF(C707=0, INDEX(C$1:C706, MAX(FILTER(ROW(C$1:C706), C$1:C706&lt;&gt;0)))&amp;""v"", C707&amp;""r"")"),"105v")</f>
        <v>105v</v>
      </c>
    </row>
    <row r="708">
      <c r="A708" s="15">
        <v>232.0</v>
      </c>
      <c r="B708" s="15" t="s">
        <v>8846</v>
      </c>
      <c r="C708" s="15">
        <v>0.0</v>
      </c>
      <c r="D708" s="15" t="s">
        <v>1208</v>
      </c>
      <c r="E708" s="15" t="s">
        <v>11311</v>
      </c>
      <c r="F708" s="50" t="str">
        <f>IFERROR(__xludf.DUMMYFUNCTION("IF(C708=0, INDEX(C$1:C707, MAX(FILTER(ROW(C$1:C707), C$1:C707&lt;&gt;0)))&amp;""v"", C708&amp;""r"")"),"105v")</f>
        <v>105v</v>
      </c>
    </row>
    <row r="709">
      <c r="A709" s="15">
        <v>233.0</v>
      </c>
      <c r="B709" s="15" t="s">
        <v>8846</v>
      </c>
      <c r="C709" s="15">
        <v>106.0</v>
      </c>
      <c r="D709" s="15" t="s">
        <v>1216</v>
      </c>
      <c r="E709" s="15" t="s">
        <v>11314</v>
      </c>
      <c r="F709" s="50" t="str">
        <f>IFERROR(__xludf.DUMMYFUNCTION("IF(C709=0, INDEX(C$1:C708, MAX(FILTER(ROW(C$1:C708), C$1:C708&lt;&gt;0)))&amp;""v"", C709&amp;""r"")"),"106r")</f>
        <v>106r</v>
      </c>
    </row>
    <row r="710">
      <c r="A710" s="15">
        <v>233.0</v>
      </c>
      <c r="B710" s="15" t="s">
        <v>8846</v>
      </c>
      <c r="C710" s="15">
        <v>106.0</v>
      </c>
      <c r="D710" s="15" t="s">
        <v>1224</v>
      </c>
      <c r="E710" s="15" t="s">
        <v>11317</v>
      </c>
      <c r="F710" s="50" t="str">
        <f>IFERROR(__xludf.DUMMYFUNCTION("IF(C710=0, INDEX(C$1:C709, MAX(FILTER(ROW(C$1:C709), C$1:C709&lt;&gt;0)))&amp;""v"", C710&amp;""r"")"),"106r")</f>
        <v>106r</v>
      </c>
    </row>
    <row r="711">
      <c r="A711" s="15">
        <v>233.0</v>
      </c>
      <c r="B711" s="15" t="s">
        <v>8846</v>
      </c>
      <c r="C711" s="15">
        <v>106.0</v>
      </c>
      <c r="D711" s="15" t="s">
        <v>1232</v>
      </c>
      <c r="E711" s="15" t="s">
        <v>8529</v>
      </c>
      <c r="F711" s="50" t="str">
        <f>IFERROR(__xludf.DUMMYFUNCTION("IF(C711=0, INDEX(C$1:C710, MAX(FILTER(ROW(C$1:C710), C$1:C710&lt;&gt;0)))&amp;""v"", C711&amp;""r"")"),"106r")</f>
        <v>106r</v>
      </c>
    </row>
    <row r="712">
      <c r="A712" s="15">
        <v>233.0</v>
      </c>
      <c r="B712" s="15" t="s">
        <v>8846</v>
      </c>
      <c r="C712" s="15">
        <v>106.0</v>
      </c>
      <c r="D712" s="15" t="s">
        <v>1240</v>
      </c>
      <c r="E712" s="15" t="s">
        <v>11322</v>
      </c>
      <c r="F712" s="50" t="str">
        <f>IFERROR(__xludf.DUMMYFUNCTION("IF(C712=0, INDEX(C$1:C711, MAX(FILTER(ROW(C$1:C711), C$1:C711&lt;&gt;0)))&amp;""v"", C712&amp;""r"")"),"106r")</f>
        <v>106r</v>
      </c>
    </row>
    <row r="713">
      <c r="A713" s="15">
        <v>234.0</v>
      </c>
      <c r="B713" s="15" t="s">
        <v>8846</v>
      </c>
      <c r="C713" s="15">
        <v>0.0</v>
      </c>
      <c r="D713" s="15" t="s">
        <v>1248</v>
      </c>
      <c r="F713" s="50" t="str">
        <f>IFERROR(__xludf.DUMMYFUNCTION("IF(C713=0, INDEX(C$1:C712, MAX(FILTER(ROW(C$1:C712), C$1:C712&lt;&gt;0)))&amp;""v"", C713&amp;""r"")"),"106v")</f>
        <v>106v</v>
      </c>
    </row>
    <row r="714">
      <c r="A714" s="15">
        <v>234.0</v>
      </c>
      <c r="B714" s="15" t="s">
        <v>8846</v>
      </c>
      <c r="C714" s="15">
        <v>0.0</v>
      </c>
      <c r="D714" s="15" t="s">
        <v>1256</v>
      </c>
      <c r="F714" s="50" t="str">
        <f>IFERROR(__xludf.DUMMYFUNCTION("IF(C714=0, INDEX(C$1:C713, MAX(FILTER(ROW(C$1:C713), C$1:C713&lt;&gt;0)))&amp;""v"", C714&amp;""r"")"),"106v")</f>
        <v>106v</v>
      </c>
    </row>
    <row r="715">
      <c r="A715" s="15">
        <v>234.0</v>
      </c>
      <c r="B715" s="15" t="s">
        <v>8846</v>
      </c>
      <c r="C715" s="15">
        <v>0.0</v>
      </c>
      <c r="D715" s="15" t="s">
        <v>1265</v>
      </c>
      <c r="F715" s="50" t="str">
        <f>IFERROR(__xludf.DUMMYFUNCTION("IF(C715=0, INDEX(C$1:C714, MAX(FILTER(ROW(C$1:C714), C$1:C714&lt;&gt;0)))&amp;""v"", C715&amp;""r"")"),"106v")</f>
        <v>106v</v>
      </c>
    </row>
    <row r="716">
      <c r="A716" s="15">
        <v>234.0</v>
      </c>
      <c r="B716" s="15" t="s">
        <v>8846</v>
      </c>
      <c r="C716" s="15">
        <v>0.0</v>
      </c>
      <c r="D716" s="15" t="s">
        <v>1279</v>
      </c>
      <c r="F716" s="50" t="str">
        <f>IFERROR(__xludf.DUMMYFUNCTION("IF(C716=0, INDEX(C$1:C715, MAX(FILTER(ROW(C$1:C715), C$1:C715&lt;&gt;0)))&amp;""v"", C716&amp;""r"")"),"106v")</f>
        <v>106v</v>
      </c>
    </row>
    <row r="717">
      <c r="A717" s="15">
        <v>234.0</v>
      </c>
      <c r="B717" s="15" t="s">
        <v>8846</v>
      </c>
      <c r="C717" s="15">
        <v>0.0</v>
      </c>
      <c r="D717" s="15" t="s">
        <v>1289</v>
      </c>
      <c r="F717" s="50" t="str">
        <f>IFERROR(__xludf.DUMMYFUNCTION("IF(C717=0, INDEX(C$1:C716, MAX(FILTER(ROW(C$1:C716), C$1:C716&lt;&gt;0)))&amp;""v"", C717&amp;""r"")"),"106v")</f>
        <v>106v</v>
      </c>
    </row>
    <row r="718">
      <c r="A718" s="15">
        <v>234.0</v>
      </c>
      <c r="B718" s="15" t="s">
        <v>8846</v>
      </c>
      <c r="C718" s="15">
        <v>0.0</v>
      </c>
      <c r="D718" s="15" t="s">
        <v>1294</v>
      </c>
      <c r="E718" s="15" t="s">
        <v>11339</v>
      </c>
      <c r="F718" s="50" t="str">
        <f>IFERROR(__xludf.DUMMYFUNCTION("IF(C718=0, INDEX(C$1:C717, MAX(FILTER(ROW(C$1:C717), C$1:C717&lt;&gt;0)))&amp;""v"", C718&amp;""r"")"),"106v")</f>
        <v>106v</v>
      </c>
    </row>
    <row r="719">
      <c r="A719" s="15">
        <v>235.0</v>
      </c>
      <c r="B719" s="15" t="s">
        <v>8846</v>
      </c>
      <c r="C719" s="15">
        <v>107.0</v>
      </c>
      <c r="D719" s="15" t="s">
        <v>3386</v>
      </c>
      <c r="E719" s="15" t="s">
        <v>11342</v>
      </c>
      <c r="F719" s="50" t="str">
        <f>IFERROR(__xludf.DUMMYFUNCTION("IF(C719=0, INDEX(C$1:C718, MAX(FILTER(ROW(C$1:C718), C$1:C718&lt;&gt;0)))&amp;""v"", C719&amp;""r"")"),"107r")</f>
        <v>107r</v>
      </c>
    </row>
    <row r="720">
      <c r="A720" s="15">
        <v>235.0</v>
      </c>
      <c r="B720" s="15" t="s">
        <v>8846</v>
      </c>
      <c r="C720" s="15">
        <v>107.0</v>
      </c>
      <c r="D720" s="15" t="s">
        <v>2293</v>
      </c>
      <c r="E720" s="15" t="s">
        <v>11345</v>
      </c>
      <c r="F720" s="50" t="str">
        <f>IFERROR(__xludf.DUMMYFUNCTION("IF(C720=0, INDEX(C$1:C719, MAX(FILTER(ROW(C$1:C719), C$1:C719&lt;&gt;0)))&amp;""v"", C720&amp;""r"")"),"107r")</f>
        <v>107r</v>
      </c>
    </row>
    <row r="721">
      <c r="A721" s="15">
        <v>235.0</v>
      </c>
      <c r="B721" s="15" t="s">
        <v>8846</v>
      </c>
      <c r="C721" s="15">
        <v>107.0</v>
      </c>
      <c r="D721" s="15" t="s">
        <v>2301</v>
      </c>
      <c r="E721" s="15" t="s">
        <v>11348</v>
      </c>
      <c r="F721" s="50" t="str">
        <f>IFERROR(__xludf.DUMMYFUNCTION("IF(C721=0, INDEX(C$1:C720, MAX(FILTER(ROW(C$1:C720), C$1:C720&lt;&gt;0)))&amp;""v"", C721&amp;""r"")"),"107r")</f>
        <v>107r</v>
      </c>
    </row>
    <row r="722">
      <c r="A722" s="15">
        <v>236.0</v>
      </c>
      <c r="B722" s="15" t="s">
        <v>8846</v>
      </c>
      <c r="C722" s="15">
        <v>0.0</v>
      </c>
      <c r="D722" s="15" t="s">
        <v>2309</v>
      </c>
      <c r="E722" s="15" t="s">
        <v>11351</v>
      </c>
      <c r="F722" s="50" t="str">
        <f>IFERROR(__xludf.DUMMYFUNCTION("IF(C722=0, INDEX(C$1:C721, MAX(FILTER(ROW(C$1:C721), C$1:C721&lt;&gt;0)))&amp;""v"", C722&amp;""r"")"),"107v")</f>
        <v>107v</v>
      </c>
    </row>
    <row r="723">
      <c r="A723" s="15">
        <v>236.0</v>
      </c>
      <c r="B723" s="15" t="s">
        <v>8846</v>
      </c>
      <c r="C723" s="15">
        <v>0.0</v>
      </c>
      <c r="D723" s="15" t="s">
        <v>2317</v>
      </c>
      <c r="E723" s="15" t="s">
        <v>11354</v>
      </c>
      <c r="F723" s="50" t="str">
        <f>IFERROR(__xludf.DUMMYFUNCTION("IF(C723=0, INDEX(C$1:C722, MAX(FILTER(ROW(C$1:C722), C$1:C722&lt;&gt;0)))&amp;""v"", C723&amp;""r"")"),"107v")</f>
        <v>107v</v>
      </c>
    </row>
    <row r="724">
      <c r="A724" s="15">
        <v>237.0</v>
      </c>
      <c r="B724" s="15" t="s">
        <v>8846</v>
      </c>
      <c r="C724" s="15">
        <v>108.0</v>
      </c>
      <c r="D724" s="15" t="s">
        <v>2325</v>
      </c>
      <c r="E724" s="15" t="s">
        <v>11357</v>
      </c>
      <c r="F724" s="50" t="str">
        <f>IFERROR(__xludf.DUMMYFUNCTION("IF(C724=0, INDEX(C$1:C723, MAX(FILTER(ROW(C$1:C723), C$1:C723&lt;&gt;0)))&amp;""v"", C724&amp;""r"")"),"108r")</f>
        <v>108r</v>
      </c>
    </row>
    <row r="725">
      <c r="A725" s="15">
        <v>237.0</v>
      </c>
      <c r="B725" s="15" t="s">
        <v>8846</v>
      </c>
      <c r="C725" s="15">
        <v>108.0</v>
      </c>
      <c r="D725" s="15" t="s">
        <v>2333</v>
      </c>
      <c r="E725" s="15" t="s">
        <v>11360</v>
      </c>
      <c r="F725" s="50" t="str">
        <f>IFERROR(__xludf.DUMMYFUNCTION("IF(C725=0, INDEX(C$1:C724, MAX(FILTER(ROW(C$1:C724), C$1:C724&lt;&gt;0)))&amp;""v"", C725&amp;""r"")"),"108r")</f>
        <v>108r</v>
      </c>
    </row>
    <row r="726">
      <c r="A726" s="15">
        <v>238.0</v>
      </c>
      <c r="B726" s="15" t="s">
        <v>8846</v>
      </c>
      <c r="C726" s="15">
        <v>0.0</v>
      </c>
      <c r="D726" s="15" t="s">
        <v>2341</v>
      </c>
      <c r="E726" s="15" t="s">
        <v>11363</v>
      </c>
      <c r="F726" s="50" t="str">
        <f>IFERROR(__xludf.DUMMYFUNCTION("IF(C726=0, INDEX(C$1:C725, MAX(FILTER(ROW(C$1:C725), C$1:C725&lt;&gt;0)))&amp;""v"", C726&amp;""r"")"),"108v")</f>
        <v>108v</v>
      </c>
    </row>
    <row r="727">
      <c r="A727" s="15">
        <v>238.0</v>
      </c>
      <c r="B727" s="15" t="s">
        <v>8846</v>
      </c>
      <c r="C727" s="15">
        <v>0.0</v>
      </c>
      <c r="D727" s="15" t="s">
        <v>2349</v>
      </c>
      <c r="E727" s="15" t="s">
        <v>11366</v>
      </c>
      <c r="F727" s="50" t="str">
        <f>IFERROR(__xludf.DUMMYFUNCTION("IF(C727=0, INDEX(C$1:C726, MAX(FILTER(ROW(C$1:C726), C$1:C726&lt;&gt;0)))&amp;""v"", C727&amp;""r"")"),"108v")</f>
        <v>108v</v>
      </c>
    </row>
    <row r="728">
      <c r="A728" s="15">
        <v>239.0</v>
      </c>
      <c r="B728" s="15" t="s">
        <v>8846</v>
      </c>
      <c r="C728" s="15">
        <v>109.0</v>
      </c>
      <c r="D728" s="15" t="s">
        <v>2357</v>
      </c>
      <c r="E728" s="15" t="s">
        <v>11367</v>
      </c>
      <c r="F728" s="50" t="str">
        <f>IFERROR(__xludf.DUMMYFUNCTION("IF(C728=0, INDEX(C$1:C727, MAX(FILTER(ROW(C$1:C727), C$1:C727&lt;&gt;0)))&amp;""v"", C728&amp;""r"")"),"109r")</f>
        <v>109r</v>
      </c>
    </row>
    <row r="729">
      <c r="A729" s="15">
        <v>239.0</v>
      </c>
      <c r="B729" s="15" t="s">
        <v>8846</v>
      </c>
      <c r="C729" s="15">
        <v>109.0</v>
      </c>
      <c r="D729" s="15" t="s">
        <v>2365</v>
      </c>
      <c r="E729" s="15" t="s">
        <v>11370</v>
      </c>
      <c r="F729" s="50" t="str">
        <f>IFERROR(__xludf.DUMMYFUNCTION("IF(C729=0, INDEX(C$1:C728, MAX(FILTER(ROW(C$1:C728), C$1:C728&lt;&gt;0)))&amp;""v"", C729&amp;""r"")"),"109r")</f>
        <v>109r</v>
      </c>
    </row>
    <row r="730">
      <c r="A730" s="15">
        <v>240.0</v>
      </c>
      <c r="B730" s="15" t="s">
        <v>8846</v>
      </c>
      <c r="C730" s="15">
        <v>0.0</v>
      </c>
      <c r="D730" s="15" t="s">
        <v>2374</v>
      </c>
      <c r="E730" s="15" t="s">
        <v>11373</v>
      </c>
      <c r="F730" s="50" t="str">
        <f>IFERROR(__xludf.DUMMYFUNCTION("IF(C730=0, INDEX(C$1:C729, MAX(FILTER(ROW(C$1:C729), C$1:C729&lt;&gt;0)))&amp;""v"", C730&amp;""r"")"),"109v")</f>
        <v>109v</v>
      </c>
    </row>
    <row r="731">
      <c r="A731" s="15">
        <v>240.0</v>
      </c>
      <c r="B731" s="15" t="s">
        <v>8846</v>
      </c>
      <c r="C731" s="15">
        <v>0.0</v>
      </c>
      <c r="D731" s="15" t="s">
        <v>2382</v>
      </c>
      <c r="E731" s="15" t="s">
        <v>11376</v>
      </c>
      <c r="F731" s="50" t="str">
        <f>IFERROR(__xludf.DUMMYFUNCTION("IF(C731=0, INDEX(C$1:C730, MAX(FILTER(ROW(C$1:C730), C$1:C730&lt;&gt;0)))&amp;""v"", C731&amp;""r"")"),"109v")</f>
        <v>109v</v>
      </c>
    </row>
    <row r="732">
      <c r="A732" s="15">
        <v>241.0</v>
      </c>
      <c r="B732" s="15" t="s">
        <v>8846</v>
      </c>
      <c r="C732" s="15">
        <v>110.0</v>
      </c>
      <c r="D732" s="15" t="s">
        <v>2390</v>
      </c>
      <c r="E732" s="15" t="s">
        <v>11379</v>
      </c>
      <c r="F732" s="50" t="str">
        <f>IFERROR(__xludf.DUMMYFUNCTION("IF(C732=0, INDEX(C$1:C731, MAX(FILTER(ROW(C$1:C731), C$1:C731&lt;&gt;0)))&amp;""v"", C732&amp;""r"")"),"110r")</f>
        <v>110r</v>
      </c>
    </row>
    <row r="733">
      <c r="A733" s="15">
        <v>241.0</v>
      </c>
      <c r="B733" s="15" t="s">
        <v>8846</v>
      </c>
      <c r="C733" s="15">
        <v>110.0</v>
      </c>
      <c r="D733" s="15" t="s">
        <v>2398</v>
      </c>
      <c r="E733" s="15" t="s">
        <v>11380</v>
      </c>
      <c r="F733" s="50" t="str">
        <f>IFERROR(__xludf.DUMMYFUNCTION("IF(C733=0, INDEX(C$1:C732, MAX(FILTER(ROW(C$1:C732), C$1:C732&lt;&gt;0)))&amp;""v"", C733&amp;""r"")"),"110r")</f>
        <v>110r</v>
      </c>
    </row>
    <row r="734">
      <c r="A734" s="15">
        <v>241.0</v>
      </c>
      <c r="B734" s="15" t="s">
        <v>8846</v>
      </c>
      <c r="C734" s="15">
        <v>110.0</v>
      </c>
      <c r="D734" s="15" t="s">
        <v>2406</v>
      </c>
      <c r="E734" s="15" t="s">
        <v>11383</v>
      </c>
      <c r="F734" s="50" t="str">
        <f>IFERROR(__xludf.DUMMYFUNCTION("IF(C734=0, INDEX(C$1:C733, MAX(FILTER(ROW(C$1:C733), C$1:C733&lt;&gt;0)))&amp;""v"", C734&amp;""r"")"),"110r")</f>
        <v>110r</v>
      </c>
    </row>
    <row r="735">
      <c r="A735" s="15">
        <v>241.0</v>
      </c>
      <c r="B735" s="15" t="s">
        <v>8846</v>
      </c>
      <c r="C735" s="15">
        <v>110.0</v>
      </c>
      <c r="D735" s="15" t="s">
        <v>2414</v>
      </c>
      <c r="E735" s="15" t="s">
        <v>11386</v>
      </c>
      <c r="F735" s="50" t="str">
        <f>IFERROR(__xludf.DUMMYFUNCTION("IF(C735=0, INDEX(C$1:C734, MAX(FILTER(ROW(C$1:C734), C$1:C734&lt;&gt;0)))&amp;""v"", C735&amp;""r"")"),"110r")</f>
        <v>110r</v>
      </c>
    </row>
    <row r="736">
      <c r="A736" s="15">
        <v>242.0</v>
      </c>
      <c r="B736" s="15" t="s">
        <v>8846</v>
      </c>
      <c r="C736" s="15">
        <v>0.0</v>
      </c>
      <c r="D736" s="15" t="s">
        <v>2422</v>
      </c>
      <c r="E736" s="15" t="s">
        <v>11389</v>
      </c>
      <c r="F736" s="50" t="str">
        <f>IFERROR(__xludf.DUMMYFUNCTION("IF(C736=0, INDEX(C$1:C735, MAX(FILTER(ROW(C$1:C735), C$1:C735&lt;&gt;0)))&amp;""v"", C736&amp;""r"")"),"110v")</f>
        <v>110v</v>
      </c>
    </row>
    <row r="737">
      <c r="A737" s="15">
        <v>242.0</v>
      </c>
      <c r="B737" s="15" t="s">
        <v>8846</v>
      </c>
      <c r="C737" s="15">
        <v>0.0</v>
      </c>
      <c r="D737" s="15" t="s">
        <v>2431</v>
      </c>
      <c r="E737" s="15" t="s">
        <v>11392</v>
      </c>
      <c r="F737" s="50" t="str">
        <f>IFERROR(__xludf.DUMMYFUNCTION("IF(C737=0, INDEX(C$1:C736, MAX(FILTER(ROW(C$1:C736), C$1:C736&lt;&gt;0)))&amp;""v"", C737&amp;""r"")"),"110v")</f>
        <v>110v</v>
      </c>
    </row>
    <row r="738">
      <c r="A738" s="15">
        <v>242.0</v>
      </c>
      <c r="B738" s="15" t="s">
        <v>8846</v>
      </c>
      <c r="C738" s="15">
        <v>0.0</v>
      </c>
      <c r="D738" s="15" t="s">
        <v>3496</v>
      </c>
      <c r="E738" s="15" t="s">
        <v>11395</v>
      </c>
      <c r="F738" s="50" t="str">
        <f>IFERROR(__xludf.DUMMYFUNCTION("IF(C738=0, INDEX(C$1:C737, MAX(FILTER(ROW(C$1:C737), C$1:C737&lt;&gt;0)))&amp;""v"", C738&amp;""r"")"),"110v")</f>
        <v>110v</v>
      </c>
    </row>
    <row r="739">
      <c r="A739" s="15">
        <v>243.0</v>
      </c>
      <c r="B739" s="15" t="s">
        <v>8846</v>
      </c>
      <c r="C739" s="15">
        <v>111.0</v>
      </c>
      <c r="D739" s="15" t="s">
        <v>2446</v>
      </c>
      <c r="E739" s="15" t="s">
        <v>11398</v>
      </c>
      <c r="F739" s="50" t="str">
        <f>IFERROR(__xludf.DUMMYFUNCTION("IF(C739=0, INDEX(C$1:C738, MAX(FILTER(ROW(C$1:C738), C$1:C738&lt;&gt;0)))&amp;""v"", C739&amp;""r"")"),"111r")</f>
        <v>111r</v>
      </c>
    </row>
    <row r="740">
      <c r="A740" s="15">
        <v>243.0</v>
      </c>
      <c r="B740" s="15" t="s">
        <v>8846</v>
      </c>
      <c r="C740" s="15">
        <v>111.0</v>
      </c>
      <c r="D740" s="15" t="s">
        <v>2455</v>
      </c>
      <c r="E740" s="15" t="s">
        <v>11399</v>
      </c>
      <c r="F740" s="50" t="str">
        <f>IFERROR(__xludf.DUMMYFUNCTION("IF(C740=0, INDEX(C$1:C739, MAX(FILTER(ROW(C$1:C739), C$1:C739&lt;&gt;0)))&amp;""v"", C740&amp;""r"")"),"111r")</f>
        <v>111r</v>
      </c>
    </row>
    <row r="741">
      <c r="A741" s="15">
        <v>244.0</v>
      </c>
      <c r="B741" s="15" t="s">
        <v>8846</v>
      </c>
      <c r="C741" s="15">
        <v>0.0</v>
      </c>
      <c r="D741" s="15" t="s">
        <v>2463</v>
      </c>
      <c r="E741" s="15" t="s">
        <v>11400</v>
      </c>
      <c r="F741" s="50" t="str">
        <f>IFERROR(__xludf.DUMMYFUNCTION("IF(C741=0, INDEX(C$1:C740, MAX(FILTER(ROW(C$1:C740), C$1:C740&lt;&gt;0)))&amp;""v"", C741&amp;""r"")"),"111v")</f>
        <v>111v</v>
      </c>
    </row>
    <row r="742">
      <c r="A742" s="15">
        <v>244.0</v>
      </c>
      <c r="B742" s="15" t="s">
        <v>8846</v>
      </c>
      <c r="C742" s="15">
        <v>0.0</v>
      </c>
      <c r="D742" s="15" t="s">
        <v>2471</v>
      </c>
      <c r="F742" s="50" t="str">
        <f>IFERROR(__xludf.DUMMYFUNCTION("IF(C742=0, INDEX(C$1:C741, MAX(FILTER(ROW(C$1:C741), C$1:C741&lt;&gt;0)))&amp;""v"", C742&amp;""r"")"),"111v")</f>
        <v>111v</v>
      </c>
    </row>
    <row r="743">
      <c r="A743" s="15">
        <v>244.0</v>
      </c>
      <c r="B743" s="15" t="s">
        <v>8846</v>
      </c>
      <c r="C743" s="15">
        <v>0.0</v>
      </c>
      <c r="D743" s="15" t="s">
        <v>2479</v>
      </c>
      <c r="F743" s="50" t="str">
        <f>IFERROR(__xludf.DUMMYFUNCTION("IF(C743=0, INDEX(C$1:C742, MAX(FILTER(ROW(C$1:C742), C$1:C742&lt;&gt;0)))&amp;""v"", C743&amp;""r"")"),"111v")</f>
        <v>111v</v>
      </c>
    </row>
    <row r="744">
      <c r="A744" s="15">
        <v>244.0</v>
      </c>
      <c r="B744" s="15" t="s">
        <v>8846</v>
      </c>
      <c r="C744" s="15">
        <v>0.0</v>
      </c>
      <c r="D744" s="15" t="s">
        <v>2487</v>
      </c>
      <c r="F744" s="50" t="str">
        <f>IFERROR(__xludf.DUMMYFUNCTION("IF(C744=0, INDEX(C$1:C743, MAX(FILTER(ROW(C$1:C743), C$1:C743&lt;&gt;0)))&amp;""v"", C744&amp;""r"")"),"111v")</f>
        <v>111v</v>
      </c>
    </row>
    <row r="745">
      <c r="A745" s="15">
        <v>244.0</v>
      </c>
      <c r="B745" s="15" t="s">
        <v>8846</v>
      </c>
      <c r="C745" s="15">
        <v>0.0</v>
      </c>
      <c r="D745" s="15" t="s">
        <v>2495</v>
      </c>
      <c r="F745" s="50" t="str">
        <f>IFERROR(__xludf.DUMMYFUNCTION("IF(C745=0, INDEX(C$1:C744, MAX(FILTER(ROW(C$1:C744), C$1:C744&lt;&gt;0)))&amp;""v"", C745&amp;""r"")"),"111v")</f>
        <v>111v</v>
      </c>
    </row>
    <row r="746">
      <c r="A746" s="15">
        <v>244.0</v>
      </c>
      <c r="B746" s="15" t="s">
        <v>8846</v>
      </c>
      <c r="C746" s="15">
        <v>0.0</v>
      </c>
      <c r="D746" s="15" t="s">
        <v>2498</v>
      </c>
      <c r="E746" s="15" t="s">
        <v>11405</v>
      </c>
      <c r="F746" s="50" t="str">
        <f>IFERROR(__xludf.DUMMYFUNCTION("IF(C746=0, INDEX(C$1:C745, MAX(FILTER(ROW(C$1:C745), C$1:C745&lt;&gt;0)))&amp;""v"", C746&amp;""r"")"),"111v")</f>
        <v>111v</v>
      </c>
    </row>
    <row r="747">
      <c r="A747" s="15">
        <v>245.0</v>
      </c>
      <c r="B747" s="15" t="s">
        <v>8846</v>
      </c>
      <c r="C747" s="15">
        <v>112.0</v>
      </c>
      <c r="D747" s="15" t="s">
        <v>2506</v>
      </c>
      <c r="E747" s="15" t="s">
        <v>4472</v>
      </c>
      <c r="F747" s="50" t="str">
        <f>IFERROR(__xludf.DUMMYFUNCTION("IF(C747=0, INDEX(C$1:C746, MAX(FILTER(ROW(C$1:C746), C$1:C746&lt;&gt;0)))&amp;""v"", C747&amp;""r"")"),"112r")</f>
        <v>112r</v>
      </c>
    </row>
    <row r="748">
      <c r="A748" s="15">
        <v>245.0</v>
      </c>
      <c r="B748" s="15" t="s">
        <v>8846</v>
      </c>
      <c r="C748" s="15">
        <v>112.0</v>
      </c>
      <c r="D748" s="15" t="s">
        <v>2514</v>
      </c>
      <c r="E748" s="15" t="s">
        <v>11410</v>
      </c>
      <c r="F748" s="50" t="str">
        <f>IFERROR(__xludf.DUMMYFUNCTION("IF(C748=0, INDEX(C$1:C747, MAX(FILTER(ROW(C$1:C747), C$1:C747&lt;&gt;0)))&amp;""v"", C748&amp;""r"")"),"112r")</f>
        <v>112r</v>
      </c>
    </row>
    <row r="749">
      <c r="A749" s="15">
        <v>245.0</v>
      </c>
      <c r="B749" s="15" t="s">
        <v>8846</v>
      </c>
      <c r="C749" s="15">
        <v>112.0</v>
      </c>
      <c r="D749" s="15" t="s">
        <v>4567</v>
      </c>
      <c r="E749" s="15" t="s">
        <v>4508</v>
      </c>
      <c r="F749" s="50" t="str">
        <f>IFERROR(__xludf.DUMMYFUNCTION("IF(C749=0, INDEX(C$1:C748, MAX(FILTER(ROW(C$1:C748), C$1:C748&lt;&gt;0)))&amp;""v"", C749&amp;""r"")"),"112r")</f>
        <v>112r</v>
      </c>
    </row>
    <row r="750">
      <c r="A750" s="15">
        <v>245.0</v>
      </c>
      <c r="B750" s="15" t="s">
        <v>8846</v>
      </c>
      <c r="C750" s="15">
        <v>112.0</v>
      </c>
      <c r="D750" s="15" t="s">
        <v>4574</v>
      </c>
      <c r="E750" s="15" t="s">
        <v>11415</v>
      </c>
      <c r="F750" s="50" t="str">
        <f>IFERROR(__xludf.DUMMYFUNCTION("IF(C750=0, INDEX(C$1:C749, MAX(FILTER(ROW(C$1:C749), C$1:C749&lt;&gt;0)))&amp;""v"", C750&amp;""r"")"),"112r")</f>
        <v>112r</v>
      </c>
    </row>
    <row r="751">
      <c r="A751" s="15">
        <v>246.0</v>
      </c>
      <c r="B751" s="15" t="s">
        <v>8846</v>
      </c>
      <c r="C751" s="15">
        <v>0.0</v>
      </c>
      <c r="D751" s="15" t="s">
        <v>4581</v>
      </c>
      <c r="E751" s="15" t="s">
        <v>4493</v>
      </c>
      <c r="F751" s="50" t="str">
        <f>IFERROR(__xludf.DUMMYFUNCTION("IF(C751=0, INDEX(C$1:C750, MAX(FILTER(ROW(C$1:C750), C$1:C750&lt;&gt;0)))&amp;""v"", C751&amp;""r"")"),"112v")</f>
        <v>112v</v>
      </c>
    </row>
    <row r="752">
      <c r="A752" s="15">
        <v>246.0</v>
      </c>
      <c r="B752" s="15" t="s">
        <v>8846</v>
      </c>
      <c r="C752" s="15">
        <v>0.0</v>
      </c>
      <c r="D752" s="15" t="s">
        <v>4593</v>
      </c>
      <c r="E752" s="15" t="s">
        <v>11420</v>
      </c>
      <c r="F752" s="50" t="str">
        <f>IFERROR(__xludf.DUMMYFUNCTION("IF(C752=0, INDEX(C$1:C751, MAX(FILTER(ROW(C$1:C751), C$1:C751&lt;&gt;0)))&amp;""v"", C752&amp;""r"")"),"112v")</f>
        <v>112v</v>
      </c>
    </row>
    <row r="753">
      <c r="A753" s="15">
        <v>247.0</v>
      </c>
      <c r="B753" s="15" t="s">
        <v>8846</v>
      </c>
      <c r="C753" s="15">
        <v>113.0</v>
      </c>
      <c r="D753" s="15" t="s">
        <v>4593</v>
      </c>
      <c r="E753" s="15" t="s">
        <v>11423</v>
      </c>
      <c r="F753" s="50" t="str">
        <f>IFERROR(__xludf.DUMMYFUNCTION("IF(C753=0, INDEX(C$1:C752, MAX(FILTER(ROW(C$1:C752), C$1:C752&lt;&gt;0)))&amp;""v"", C753&amp;""r"")"),"113r")</f>
        <v>113r</v>
      </c>
    </row>
    <row r="754">
      <c r="A754" s="15">
        <v>247.0</v>
      </c>
      <c r="B754" s="15" t="s">
        <v>8846</v>
      </c>
      <c r="C754" s="15">
        <v>113.0</v>
      </c>
      <c r="D754" s="15" t="s">
        <v>4600</v>
      </c>
      <c r="E754" s="15" t="s">
        <v>11426</v>
      </c>
      <c r="F754" s="50" t="str">
        <f>IFERROR(__xludf.DUMMYFUNCTION("IF(C754=0, INDEX(C$1:C753, MAX(FILTER(ROW(C$1:C753), C$1:C753&lt;&gt;0)))&amp;""v"", C754&amp;""r"")"),"113r")</f>
        <v>113r</v>
      </c>
    </row>
    <row r="755">
      <c r="A755" s="15">
        <v>248.0</v>
      </c>
      <c r="B755" s="15" t="s">
        <v>8846</v>
      </c>
      <c r="C755" s="15">
        <v>0.0</v>
      </c>
      <c r="D755" s="15" t="s">
        <v>4607</v>
      </c>
      <c r="E755" s="15" t="s">
        <v>11429</v>
      </c>
      <c r="F755" s="50" t="str">
        <f>IFERROR(__xludf.DUMMYFUNCTION("IF(C755=0, INDEX(C$1:C754, MAX(FILTER(ROW(C$1:C754), C$1:C754&lt;&gt;0)))&amp;""v"", C755&amp;""r"")"),"113v")</f>
        <v>113v</v>
      </c>
    </row>
    <row r="756">
      <c r="A756" s="15">
        <v>248.0</v>
      </c>
      <c r="B756" s="15" t="s">
        <v>8846</v>
      </c>
      <c r="C756" s="15">
        <v>0.0</v>
      </c>
      <c r="D756" s="15" t="s">
        <v>4615</v>
      </c>
      <c r="E756" s="15" t="s">
        <v>11432</v>
      </c>
      <c r="F756" s="50" t="str">
        <f>IFERROR(__xludf.DUMMYFUNCTION("IF(C756=0, INDEX(C$1:C755, MAX(FILTER(ROW(C$1:C755), C$1:C755&lt;&gt;0)))&amp;""v"", C756&amp;""r"")"),"113v")</f>
        <v>113v</v>
      </c>
    </row>
    <row r="757">
      <c r="A757" s="15">
        <v>248.0</v>
      </c>
      <c r="B757" s="15" t="s">
        <v>8846</v>
      </c>
      <c r="C757" s="15">
        <v>0.0</v>
      </c>
      <c r="D757" s="15" t="s">
        <v>4623</v>
      </c>
      <c r="E757" s="15" t="s">
        <v>11435</v>
      </c>
      <c r="F757" s="50" t="str">
        <f>IFERROR(__xludf.DUMMYFUNCTION("IF(C757=0, INDEX(C$1:C756, MAX(FILTER(ROW(C$1:C756), C$1:C756&lt;&gt;0)))&amp;""v"", C757&amp;""r"")"),"113v")</f>
        <v>113v</v>
      </c>
    </row>
    <row r="758">
      <c r="A758" s="15">
        <v>249.0</v>
      </c>
      <c r="B758" s="15" t="s">
        <v>8846</v>
      </c>
      <c r="C758" s="15">
        <v>114.0</v>
      </c>
      <c r="D758" s="15" t="s">
        <v>4632</v>
      </c>
      <c r="E758" s="15" t="s">
        <v>11438</v>
      </c>
      <c r="F758" s="50" t="str">
        <f>IFERROR(__xludf.DUMMYFUNCTION("IF(C758=0, INDEX(C$1:C757, MAX(FILTER(ROW(C$1:C757), C$1:C757&lt;&gt;0)))&amp;""v"", C758&amp;""r"")"),"114r")</f>
        <v>114r</v>
      </c>
    </row>
    <row r="759">
      <c r="A759" s="15">
        <v>249.0</v>
      </c>
      <c r="B759" s="15" t="s">
        <v>8846</v>
      </c>
      <c r="C759" s="15">
        <v>114.0</v>
      </c>
      <c r="D759" s="15" t="s">
        <v>4640</v>
      </c>
      <c r="E759" s="15" t="s">
        <v>11441</v>
      </c>
      <c r="F759" s="50" t="str">
        <f>IFERROR(__xludf.DUMMYFUNCTION("IF(C759=0, INDEX(C$1:C758, MAX(FILTER(ROW(C$1:C758), C$1:C758&lt;&gt;0)))&amp;""v"", C759&amp;""r"")"),"114r")</f>
        <v>114r</v>
      </c>
    </row>
    <row r="760">
      <c r="A760" s="15">
        <v>249.0</v>
      </c>
      <c r="B760" s="15" t="s">
        <v>8846</v>
      </c>
      <c r="C760" s="15">
        <v>114.0</v>
      </c>
      <c r="D760" s="15" t="s">
        <v>4648</v>
      </c>
      <c r="E760" s="15" t="s">
        <v>11444</v>
      </c>
      <c r="F760" s="50" t="str">
        <f>IFERROR(__xludf.DUMMYFUNCTION("IF(C760=0, INDEX(C$1:C759, MAX(FILTER(ROW(C$1:C759), C$1:C759&lt;&gt;0)))&amp;""v"", C760&amp;""r"")"),"114r")</f>
        <v>114r</v>
      </c>
    </row>
    <row r="761">
      <c r="A761" s="15">
        <v>249.0</v>
      </c>
      <c r="B761" s="15" t="s">
        <v>8846</v>
      </c>
      <c r="C761" s="15">
        <v>114.0</v>
      </c>
      <c r="D761" s="15" t="s">
        <v>4657</v>
      </c>
      <c r="E761" s="15" t="s">
        <v>11447</v>
      </c>
      <c r="F761" s="50" t="str">
        <f>IFERROR(__xludf.DUMMYFUNCTION("IF(C761=0, INDEX(C$1:C760, MAX(FILTER(ROW(C$1:C760), C$1:C760&lt;&gt;0)))&amp;""v"", C761&amp;""r"")"),"114r")</f>
        <v>114r</v>
      </c>
    </row>
    <row r="762">
      <c r="A762" s="15">
        <v>250.0</v>
      </c>
      <c r="B762" s="15" t="s">
        <v>8846</v>
      </c>
      <c r="C762" s="15">
        <v>0.0</v>
      </c>
      <c r="D762" s="15" t="s">
        <v>4664</v>
      </c>
      <c r="F762" s="50" t="str">
        <f>IFERROR(__xludf.DUMMYFUNCTION("IF(C762=0, INDEX(C$1:C761, MAX(FILTER(ROW(C$1:C761), C$1:C761&lt;&gt;0)))&amp;""v"", C762&amp;""r"")"),"114v")</f>
        <v>114v</v>
      </c>
    </row>
    <row r="763">
      <c r="A763" s="15">
        <v>250.0</v>
      </c>
      <c r="B763" s="15" t="s">
        <v>8846</v>
      </c>
      <c r="C763" s="15">
        <v>0.0</v>
      </c>
      <c r="D763" s="15" t="s">
        <v>4668</v>
      </c>
      <c r="F763" s="50" t="str">
        <f>IFERROR(__xludf.DUMMYFUNCTION("IF(C763=0, INDEX(C$1:C762, MAX(FILTER(ROW(C$1:C762), C$1:C762&lt;&gt;0)))&amp;""v"", C763&amp;""r"")"),"114v")</f>
        <v>114v</v>
      </c>
    </row>
    <row r="764">
      <c r="A764" s="15">
        <v>250.0</v>
      </c>
      <c r="B764" s="15" t="s">
        <v>8846</v>
      </c>
      <c r="C764" s="15">
        <v>0.0</v>
      </c>
      <c r="D764" s="15" t="s">
        <v>4675</v>
      </c>
      <c r="F764" s="50" t="str">
        <f>IFERROR(__xludf.DUMMYFUNCTION("IF(C764=0, INDEX(C$1:C763, MAX(FILTER(ROW(C$1:C763), C$1:C763&lt;&gt;0)))&amp;""v"", C764&amp;""r"")"),"114v")</f>
        <v>114v</v>
      </c>
    </row>
    <row r="765">
      <c r="A765" s="15">
        <v>250.0</v>
      </c>
      <c r="B765" s="15" t="s">
        <v>8846</v>
      </c>
      <c r="C765" s="15">
        <v>0.0</v>
      </c>
      <c r="D765" s="15" t="s">
        <v>4682</v>
      </c>
      <c r="E765" s="15" t="s">
        <v>11458</v>
      </c>
      <c r="F765" s="50" t="str">
        <f>IFERROR(__xludf.DUMMYFUNCTION("IF(C765=0, INDEX(C$1:C764, MAX(FILTER(ROW(C$1:C764), C$1:C764&lt;&gt;0)))&amp;""v"", C765&amp;""r"")"),"114v")</f>
        <v>114v</v>
      </c>
    </row>
    <row r="766">
      <c r="A766" s="15">
        <v>251.0</v>
      </c>
      <c r="B766" s="15" t="s">
        <v>8846</v>
      </c>
      <c r="C766" s="15">
        <v>115.0</v>
      </c>
      <c r="D766" s="15" t="s">
        <v>10371</v>
      </c>
      <c r="E766" s="15" t="s">
        <v>11461</v>
      </c>
      <c r="F766" s="50" t="str">
        <f>IFERROR(__xludf.DUMMYFUNCTION("IF(C766=0, INDEX(C$1:C765, MAX(FILTER(ROW(C$1:C765), C$1:C765&lt;&gt;0)))&amp;""v"", C766&amp;""r"")"),"115r")</f>
        <v>115r</v>
      </c>
    </row>
    <row r="767">
      <c r="A767" s="15">
        <v>251.0</v>
      </c>
      <c r="B767" s="15" t="s">
        <v>8846</v>
      </c>
      <c r="C767" s="15">
        <v>115.0</v>
      </c>
      <c r="D767" s="15" t="s">
        <v>10375</v>
      </c>
      <c r="E767" s="15" t="s">
        <v>11464</v>
      </c>
      <c r="F767" s="50" t="str">
        <f>IFERROR(__xludf.DUMMYFUNCTION("IF(C767=0, INDEX(C$1:C766, MAX(FILTER(ROW(C$1:C766), C$1:C766&lt;&gt;0)))&amp;""v"", C767&amp;""r"")"),"115r")</f>
        <v>115r</v>
      </c>
    </row>
    <row r="768">
      <c r="A768" s="15">
        <v>252.0</v>
      </c>
      <c r="B768" s="15" t="s">
        <v>8846</v>
      </c>
      <c r="C768" s="15">
        <v>0.0</v>
      </c>
      <c r="D768" s="15" t="s">
        <v>10378</v>
      </c>
      <c r="E768" s="15" t="s">
        <v>11467</v>
      </c>
      <c r="F768" s="50" t="str">
        <f>IFERROR(__xludf.DUMMYFUNCTION("IF(C768=0, INDEX(C$1:C767, MAX(FILTER(ROW(C$1:C767), C$1:C767&lt;&gt;0)))&amp;""v"", C768&amp;""r"")"),"115v")</f>
        <v>115v</v>
      </c>
    </row>
    <row r="769">
      <c r="A769" s="15">
        <v>252.0</v>
      </c>
      <c r="B769" s="15" t="s">
        <v>8846</v>
      </c>
      <c r="C769" s="15">
        <v>0.0</v>
      </c>
      <c r="D769" s="15" t="s">
        <v>10382</v>
      </c>
      <c r="E769" s="15" t="s">
        <v>11470</v>
      </c>
      <c r="F769" s="50" t="str">
        <f>IFERROR(__xludf.DUMMYFUNCTION("IF(C769=0, INDEX(C$1:C768, MAX(FILTER(ROW(C$1:C768), C$1:C768&lt;&gt;0)))&amp;""v"", C769&amp;""r"")"),"115v")</f>
        <v>115v</v>
      </c>
    </row>
    <row r="770">
      <c r="A770" s="15">
        <v>252.0</v>
      </c>
      <c r="B770" s="15" t="s">
        <v>8846</v>
      </c>
      <c r="C770" s="15">
        <v>0.0</v>
      </c>
      <c r="D770" s="15" t="s">
        <v>10386</v>
      </c>
      <c r="E770" s="15" t="s">
        <v>11473</v>
      </c>
      <c r="F770" s="50" t="str">
        <f>IFERROR(__xludf.DUMMYFUNCTION("IF(C770=0, INDEX(C$1:C769, MAX(FILTER(ROW(C$1:C769), C$1:C769&lt;&gt;0)))&amp;""v"", C770&amp;""r"")"),"115v")</f>
        <v>115v</v>
      </c>
    </row>
    <row r="771">
      <c r="A771" s="15">
        <v>252.0</v>
      </c>
      <c r="B771" s="15" t="s">
        <v>8846</v>
      </c>
      <c r="C771" s="15">
        <v>0.0</v>
      </c>
      <c r="D771" s="15" t="s">
        <v>10390</v>
      </c>
      <c r="E771" s="15" t="s">
        <v>11476</v>
      </c>
      <c r="F771" s="50" t="str">
        <f>IFERROR(__xludf.DUMMYFUNCTION("IF(C771=0, INDEX(C$1:C770, MAX(FILTER(ROW(C$1:C770), C$1:C770&lt;&gt;0)))&amp;""v"", C771&amp;""r"")"),"115v")</f>
        <v>115v</v>
      </c>
    </row>
    <row r="772">
      <c r="A772" s="15">
        <v>253.0</v>
      </c>
      <c r="B772" s="15" t="s">
        <v>8846</v>
      </c>
      <c r="C772" s="15">
        <v>116.0</v>
      </c>
      <c r="D772" s="15" t="s">
        <v>10394</v>
      </c>
      <c r="E772" s="15" t="s">
        <v>11479</v>
      </c>
      <c r="F772" s="50" t="str">
        <f>IFERROR(__xludf.DUMMYFUNCTION("IF(C772=0, INDEX(C$1:C771, MAX(FILTER(ROW(C$1:C771), C$1:C771&lt;&gt;0)))&amp;""v"", C772&amp;""r"")"),"116r")</f>
        <v>116r</v>
      </c>
    </row>
    <row r="773">
      <c r="A773" s="15">
        <v>253.0</v>
      </c>
      <c r="B773" s="15" t="s">
        <v>8846</v>
      </c>
      <c r="C773" s="15">
        <v>116.0</v>
      </c>
      <c r="D773" s="15" t="s">
        <v>10398</v>
      </c>
      <c r="E773" s="15" t="s">
        <v>11482</v>
      </c>
      <c r="F773" s="50" t="str">
        <f>IFERROR(__xludf.DUMMYFUNCTION("IF(C773=0, INDEX(C$1:C772, MAX(FILTER(ROW(C$1:C772), C$1:C772&lt;&gt;0)))&amp;""v"", C773&amp;""r"")"),"116r")</f>
        <v>116r</v>
      </c>
    </row>
    <row r="774">
      <c r="A774" s="15">
        <v>253.0</v>
      </c>
      <c r="B774" s="15" t="s">
        <v>8846</v>
      </c>
      <c r="C774" s="15">
        <v>116.0</v>
      </c>
      <c r="D774" s="15" t="s">
        <v>10401</v>
      </c>
      <c r="E774" s="15" t="s">
        <v>11485</v>
      </c>
      <c r="F774" s="50" t="str">
        <f>IFERROR(__xludf.DUMMYFUNCTION("IF(C774=0, INDEX(C$1:C773, MAX(FILTER(ROW(C$1:C773), C$1:C773&lt;&gt;0)))&amp;""v"", C774&amp;""r"")"),"116r")</f>
        <v>116r</v>
      </c>
    </row>
    <row r="775">
      <c r="A775" s="15">
        <v>254.0</v>
      </c>
      <c r="B775" s="15" t="s">
        <v>8846</v>
      </c>
      <c r="C775" s="15">
        <v>0.0</v>
      </c>
      <c r="D775" s="15" t="s">
        <v>10403</v>
      </c>
      <c r="E775" s="15" t="s">
        <v>11488</v>
      </c>
      <c r="F775" s="50" t="str">
        <f>IFERROR(__xludf.DUMMYFUNCTION("IF(C775=0, INDEX(C$1:C774, MAX(FILTER(ROW(C$1:C774), C$1:C774&lt;&gt;0)))&amp;""v"", C775&amp;""r"")"),"116v")</f>
        <v>116v</v>
      </c>
    </row>
    <row r="776">
      <c r="A776" s="15">
        <v>254.0</v>
      </c>
      <c r="B776" s="15" t="s">
        <v>8846</v>
      </c>
      <c r="C776" s="15">
        <v>0.0</v>
      </c>
      <c r="D776" s="15" t="s">
        <v>10407</v>
      </c>
      <c r="E776" s="15" t="s">
        <v>11491</v>
      </c>
      <c r="F776" s="50" t="str">
        <f>IFERROR(__xludf.DUMMYFUNCTION("IF(C776=0, INDEX(C$1:C775, MAX(FILTER(ROW(C$1:C775), C$1:C775&lt;&gt;0)))&amp;""v"", C776&amp;""r"")"),"116v")</f>
        <v>116v</v>
      </c>
    </row>
    <row r="777">
      <c r="A777" s="15">
        <v>255.0</v>
      </c>
      <c r="B777" s="15" t="s">
        <v>9047</v>
      </c>
      <c r="C777" s="15">
        <v>117.0</v>
      </c>
      <c r="D777" s="15" t="s">
        <v>24</v>
      </c>
      <c r="E777" s="15" t="s">
        <v>11494</v>
      </c>
      <c r="F777" s="50" t="str">
        <f>IFERROR(__xludf.DUMMYFUNCTION("IF(C777=0, INDEX(C$1:C776, MAX(FILTER(ROW(C$1:C776), C$1:C776&lt;&gt;0)))&amp;""v"", C777&amp;""r"")"),"117r")</f>
        <v>117r</v>
      </c>
    </row>
    <row r="778">
      <c r="A778" s="15">
        <v>255.0</v>
      </c>
      <c r="B778" s="15" t="s">
        <v>9047</v>
      </c>
      <c r="C778" s="15">
        <v>117.0</v>
      </c>
      <c r="D778" s="15" t="s">
        <v>32</v>
      </c>
      <c r="E778" s="15" t="s">
        <v>11497</v>
      </c>
      <c r="F778" s="50" t="str">
        <f>IFERROR(__xludf.DUMMYFUNCTION("IF(C778=0, INDEX(C$1:C777, MAX(FILTER(ROW(C$1:C777), C$1:C777&lt;&gt;0)))&amp;""v"", C778&amp;""r"")"),"117r")</f>
        <v>117r</v>
      </c>
    </row>
    <row r="779">
      <c r="A779" s="15">
        <v>255.0</v>
      </c>
      <c r="B779" s="15" t="s">
        <v>9047</v>
      </c>
      <c r="C779" s="15">
        <v>117.0</v>
      </c>
      <c r="D779" s="15" t="s">
        <v>40</v>
      </c>
      <c r="E779" s="15" t="s">
        <v>11500</v>
      </c>
      <c r="F779" s="50" t="str">
        <f>IFERROR(__xludf.DUMMYFUNCTION("IF(C779=0, INDEX(C$1:C778, MAX(FILTER(ROW(C$1:C778), C$1:C778&lt;&gt;0)))&amp;""v"", C779&amp;""r"")"),"117r")</f>
        <v>117r</v>
      </c>
    </row>
    <row r="780">
      <c r="A780" s="15">
        <v>256.0</v>
      </c>
      <c r="B780" s="15" t="s">
        <v>9047</v>
      </c>
      <c r="C780" s="15">
        <v>0.0</v>
      </c>
      <c r="D780" s="15" t="s">
        <v>49</v>
      </c>
      <c r="E780" s="15" t="s">
        <v>11503</v>
      </c>
      <c r="F780" s="50" t="str">
        <f>IFERROR(__xludf.DUMMYFUNCTION("IF(C780=0, INDEX(C$1:C779, MAX(FILTER(ROW(C$1:C779), C$1:C779&lt;&gt;0)))&amp;""v"", C780&amp;""r"")"),"117v")</f>
        <v>117v</v>
      </c>
    </row>
    <row r="781">
      <c r="A781" s="15">
        <v>256.0</v>
      </c>
      <c r="B781" s="15" t="s">
        <v>9047</v>
      </c>
      <c r="C781" s="15">
        <v>0.0</v>
      </c>
      <c r="D781" s="15" t="s">
        <v>59</v>
      </c>
      <c r="E781" s="15" t="s">
        <v>3244</v>
      </c>
      <c r="F781" s="50" t="str">
        <f>IFERROR(__xludf.DUMMYFUNCTION("IF(C781=0, INDEX(C$1:C780, MAX(FILTER(ROW(C$1:C780), C$1:C780&lt;&gt;0)))&amp;""v"", C781&amp;""r"")"),"117v")</f>
        <v>117v</v>
      </c>
    </row>
    <row r="782">
      <c r="A782" s="15">
        <v>256.0</v>
      </c>
      <c r="B782" s="15" t="s">
        <v>9047</v>
      </c>
      <c r="C782" s="15">
        <v>0.0</v>
      </c>
      <c r="D782" s="15" t="s">
        <v>67</v>
      </c>
      <c r="E782" s="15" t="s">
        <v>11508</v>
      </c>
      <c r="F782" s="50" t="str">
        <f>IFERROR(__xludf.DUMMYFUNCTION("IF(C782=0, INDEX(C$1:C781, MAX(FILTER(ROW(C$1:C781), C$1:C781&lt;&gt;0)))&amp;""v"", C782&amp;""r"")"),"117v")</f>
        <v>117v</v>
      </c>
    </row>
    <row r="783">
      <c r="A783" s="15">
        <v>257.0</v>
      </c>
      <c r="B783" s="15" t="s">
        <v>9047</v>
      </c>
      <c r="C783" s="15">
        <v>118.0</v>
      </c>
      <c r="D783" s="15" t="s">
        <v>75</v>
      </c>
      <c r="E783" s="15" t="s">
        <v>11511</v>
      </c>
      <c r="F783" s="50" t="str">
        <f>IFERROR(__xludf.DUMMYFUNCTION("IF(C783=0, INDEX(C$1:C782, MAX(FILTER(ROW(C$1:C782), C$1:C782&lt;&gt;0)))&amp;""v"", C783&amp;""r"")"),"118r")</f>
        <v>118r</v>
      </c>
    </row>
    <row r="784">
      <c r="A784" s="15">
        <v>260.0</v>
      </c>
      <c r="B784" s="15" t="s">
        <v>9047</v>
      </c>
      <c r="C784" s="15">
        <v>0.0</v>
      </c>
      <c r="D784" s="15" t="s">
        <v>83</v>
      </c>
      <c r="E784" s="15" t="s">
        <v>11528</v>
      </c>
      <c r="F784" s="50" t="str">
        <f>IFERROR(__xludf.DUMMYFUNCTION("IF(C784=0, INDEX(C$1:C783, MAX(FILTER(ROW(C$1:C783), C$1:C783&lt;&gt;0)))&amp;""v"", C784&amp;""r"")"),"118v")</f>
        <v>118v</v>
      </c>
    </row>
    <row r="785">
      <c r="A785" s="15">
        <v>260.0</v>
      </c>
      <c r="B785" s="15" t="s">
        <v>9047</v>
      </c>
      <c r="C785" s="15">
        <v>0.0</v>
      </c>
      <c r="D785" s="15" t="s">
        <v>91</v>
      </c>
      <c r="E785" s="15" t="s">
        <v>22665</v>
      </c>
      <c r="F785" s="50" t="str">
        <f>IFERROR(__xludf.DUMMYFUNCTION("IF(C785=0, INDEX(C$1:C784, MAX(FILTER(ROW(C$1:C784), C$1:C784&lt;&gt;0)))&amp;""v"", C785&amp;""r"")"),"118v")</f>
        <v>118v</v>
      </c>
    </row>
    <row r="786">
      <c r="A786" s="15">
        <v>260.0</v>
      </c>
      <c r="B786" s="15" t="s">
        <v>9047</v>
      </c>
      <c r="C786" s="15">
        <v>0.0</v>
      </c>
      <c r="D786" s="15" t="s">
        <v>99</v>
      </c>
      <c r="E786" s="15" t="s">
        <v>11534</v>
      </c>
      <c r="F786" s="50" t="str">
        <f>IFERROR(__xludf.DUMMYFUNCTION("IF(C786=0, INDEX(C$1:C785, MAX(FILTER(ROW(C$1:C785), C$1:C785&lt;&gt;0)))&amp;""v"", C786&amp;""r"")"),"118v")</f>
        <v>118v</v>
      </c>
    </row>
    <row r="787">
      <c r="A787" s="15">
        <v>260.0</v>
      </c>
      <c r="B787" s="15" t="s">
        <v>9047</v>
      </c>
      <c r="C787" s="15">
        <v>0.0</v>
      </c>
      <c r="D787" s="15" t="s">
        <v>107</v>
      </c>
      <c r="E787" s="15" t="s">
        <v>11537</v>
      </c>
      <c r="F787" s="50" t="str">
        <f>IFERROR(__xludf.DUMMYFUNCTION("IF(C787=0, INDEX(C$1:C786, MAX(FILTER(ROW(C$1:C786), C$1:C786&lt;&gt;0)))&amp;""v"", C787&amp;""r"")"),"118v")</f>
        <v>118v</v>
      </c>
    </row>
    <row r="788">
      <c r="A788" s="15">
        <v>261.0</v>
      </c>
      <c r="B788" s="15" t="s">
        <v>9047</v>
      </c>
      <c r="C788" s="15">
        <v>120.0</v>
      </c>
      <c r="D788" s="15" t="s">
        <v>115</v>
      </c>
      <c r="E788" s="15" t="s">
        <v>11540</v>
      </c>
      <c r="F788" s="50" t="str">
        <f>IFERROR(__xludf.DUMMYFUNCTION("IF(C788=0, INDEX(C$1:C787, MAX(FILTER(ROW(C$1:C787), C$1:C787&lt;&gt;0)))&amp;""v"", C788&amp;""r"")"),"120r")</f>
        <v>120r</v>
      </c>
    </row>
    <row r="789">
      <c r="A789" s="15">
        <v>261.0</v>
      </c>
      <c r="B789" s="15" t="s">
        <v>9047</v>
      </c>
      <c r="C789" s="15">
        <v>120.0</v>
      </c>
      <c r="D789" s="15" t="s">
        <v>123</v>
      </c>
      <c r="E789" s="15" t="s">
        <v>11543</v>
      </c>
      <c r="F789" s="50" t="str">
        <f>IFERROR(__xludf.DUMMYFUNCTION("IF(C789=0, INDEX(C$1:C788, MAX(FILTER(ROW(C$1:C788), C$1:C788&lt;&gt;0)))&amp;""v"", C789&amp;""r"")"),"120r")</f>
        <v>120r</v>
      </c>
    </row>
    <row r="790">
      <c r="A790" s="15">
        <v>261.0</v>
      </c>
      <c r="B790" s="15" t="s">
        <v>9047</v>
      </c>
      <c r="C790" s="15">
        <v>120.0</v>
      </c>
      <c r="D790" s="15" t="s">
        <v>132</v>
      </c>
      <c r="E790" s="15" t="s">
        <v>11546</v>
      </c>
      <c r="F790" s="50" t="str">
        <f>IFERROR(__xludf.DUMMYFUNCTION("IF(C790=0, INDEX(C$1:C789, MAX(FILTER(ROW(C$1:C789), C$1:C789&lt;&gt;0)))&amp;""v"", C790&amp;""r"")"),"120r")</f>
        <v>120r</v>
      </c>
    </row>
    <row r="791">
      <c r="A791" s="15">
        <v>262.0</v>
      </c>
      <c r="B791" s="15" t="s">
        <v>9047</v>
      </c>
      <c r="C791" s="15">
        <v>0.0</v>
      </c>
      <c r="D791" s="15" t="s">
        <v>141</v>
      </c>
      <c r="E791" s="15" t="s">
        <v>11549</v>
      </c>
      <c r="F791" s="50" t="str">
        <f>IFERROR(__xludf.DUMMYFUNCTION("IF(C791=0, INDEX(C$1:C790, MAX(FILTER(ROW(C$1:C790), C$1:C790&lt;&gt;0)))&amp;""v"", C791&amp;""r"")"),"120v")</f>
        <v>120v</v>
      </c>
    </row>
    <row r="792">
      <c r="A792" s="15">
        <v>262.0</v>
      </c>
      <c r="B792" s="15" t="s">
        <v>9047</v>
      </c>
      <c r="C792" s="15">
        <v>0.0</v>
      </c>
      <c r="D792" s="15" t="s">
        <v>149</v>
      </c>
      <c r="E792" s="15" t="s">
        <v>11552</v>
      </c>
      <c r="F792" s="50" t="str">
        <f>IFERROR(__xludf.DUMMYFUNCTION("IF(C792=0, INDEX(C$1:C791, MAX(FILTER(ROW(C$1:C791), C$1:C791&lt;&gt;0)))&amp;""v"", C792&amp;""r"")"),"120v")</f>
        <v>120v</v>
      </c>
    </row>
    <row r="793">
      <c r="A793" s="15">
        <v>262.0</v>
      </c>
      <c r="B793" s="15" t="s">
        <v>9047</v>
      </c>
      <c r="C793" s="15">
        <v>0.0</v>
      </c>
      <c r="D793" s="15" t="s">
        <v>157</v>
      </c>
      <c r="E793" s="15" t="s">
        <v>4776</v>
      </c>
      <c r="F793" s="50" t="str">
        <f>IFERROR(__xludf.DUMMYFUNCTION("IF(C793=0, INDEX(C$1:C792, MAX(FILTER(ROW(C$1:C792), C$1:C792&lt;&gt;0)))&amp;""v"", C793&amp;""r"")"),"120v")</f>
        <v>120v</v>
      </c>
    </row>
    <row r="794">
      <c r="A794" s="15">
        <v>262.0</v>
      </c>
      <c r="B794" s="15" t="s">
        <v>9047</v>
      </c>
      <c r="C794" s="15">
        <v>0.0</v>
      </c>
      <c r="D794" s="15" t="s">
        <v>165</v>
      </c>
      <c r="E794" s="15" t="s">
        <v>11557</v>
      </c>
      <c r="F794" s="50" t="str">
        <f>IFERROR(__xludf.DUMMYFUNCTION("IF(C794=0, INDEX(C$1:C793, MAX(FILTER(ROW(C$1:C793), C$1:C793&lt;&gt;0)))&amp;""v"", C794&amp;""r"")"),"120v")</f>
        <v>120v</v>
      </c>
    </row>
    <row r="795">
      <c r="A795" s="15">
        <v>263.0</v>
      </c>
      <c r="B795" s="15" t="s">
        <v>9047</v>
      </c>
      <c r="C795" s="15">
        <v>121.0</v>
      </c>
      <c r="D795" s="15" t="s">
        <v>173</v>
      </c>
      <c r="E795" s="15" t="s">
        <v>11560</v>
      </c>
      <c r="F795" s="50" t="str">
        <f>IFERROR(__xludf.DUMMYFUNCTION("IF(C795=0, INDEX(C$1:C794, MAX(FILTER(ROW(C$1:C794), C$1:C794&lt;&gt;0)))&amp;""v"", C795&amp;""r"")"),"121r")</f>
        <v>121r</v>
      </c>
    </row>
    <row r="796">
      <c r="A796" s="15">
        <v>263.0</v>
      </c>
      <c r="B796" s="15" t="s">
        <v>9047</v>
      </c>
      <c r="C796" s="15">
        <v>121.0</v>
      </c>
      <c r="D796" s="15" t="s">
        <v>181</v>
      </c>
      <c r="E796" s="15" t="s">
        <v>11563</v>
      </c>
      <c r="F796" s="50" t="str">
        <f>IFERROR(__xludf.DUMMYFUNCTION("IF(C796=0, INDEX(C$1:C795, MAX(FILTER(ROW(C$1:C795), C$1:C795&lt;&gt;0)))&amp;""v"", C796&amp;""r"")"),"121r")</f>
        <v>121r</v>
      </c>
    </row>
    <row r="797">
      <c r="A797" s="15">
        <v>264.0</v>
      </c>
      <c r="B797" s="15" t="s">
        <v>9047</v>
      </c>
      <c r="C797" s="15">
        <v>0.0</v>
      </c>
      <c r="D797" s="15" t="s">
        <v>189</v>
      </c>
      <c r="F797" s="50" t="str">
        <f>IFERROR(__xludf.DUMMYFUNCTION("IF(C797=0, INDEX(C$1:C796, MAX(FILTER(ROW(C$1:C796), C$1:C796&lt;&gt;0)))&amp;""v"", C797&amp;""r"")"),"121v")</f>
        <v>121v</v>
      </c>
    </row>
    <row r="798">
      <c r="A798" s="15">
        <v>264.0</v>
      </c>
      <c r="B798" s="15" t="s">
        <v>9047</v>
      </c>
      <c r="C798" s="15">
        <v>0.0</v>
      </c>
      <c r="D798" s="15" t="s">
        <v>197</v>
      </c>
      <c r="F798" s="50" t="str">
        <f>IFERROR(__xludf.DUMMYFUNCTION("IF(C798=0, INDEX(C$1:C797, MAX(FILTER(ROW(C$1:C797), C$1:C797&lt;&gt;0)))&amp;""v"", C798&amp;""r"")"),"121v")</f>
        <v>121v</v>
      </c>
    </row>
    <row r="799">
      <c r="A799" s="15">
        <v>264.0</v>
      </c>
      <c r="B799" s="15" t="s">
        <v>9047</v>
      </c>
      <c r="C799" s="15">
        <v>0.0</v>
      </c>
      <c r="D799" s="15" t="s">
        <v>205</v>
      </c>
      <c r="F799" s="50" t="str">
        <f>IFERROR(__xludf.DUMMYFUNCTION("IF(C799=0, INDEX(C$1:C798, MAX(FILTER(ROW(C$1:C798), C$1:C798&lt;&gt;0)))&amp;""v"", C799&amp;""r"")"),"121v")</f>
        <v>121v</v>
      </c>
    </row>
    <row r="800">
      <c r="A800" s="15">
        <v>264.0</v>
      </c>
      <c r="B800" s="15" t="s">
        <v>9047</v>
      </c>
      <c r="C800" s="15">
        <v>0.0</v>
      </c>
      <c r="D800" s="15" t="s">
        <v>214</v>
      </c>
      <c r="F800" s="50" t="str">
        <f>IFERROR(__xludf.DUMMYFUNCTION("IF(C800=0, INDEX(C$1:C799, MAX(FILTER(ROW(C$1:C799), C$1:C799&lt;&gt;0)))&amp;""v"", C800&amp;""r"")"),"121v")</f>
        <v>121v</v>
      </c>
    </row>
    <row r="801">
      <c r="A801" s="15">
        <v>264.0</v>
      </c>
      <c r="B801" s="15" t="s">
        <v>9047</v>
      </c>
      <c r="C801" s="15">
        <v>0.0</v>
      </c>
      <c r="D801" s="15" t="s">
        <v>222</v>
      </c>
      <c r="F801" s="50" t="str">
        <f>IFERROR(__xludf.DUMMYFUNCTION("IF(C801=0, INDEX(C$1:C800, MAX(FILTER(ROW(C$1:C800), C$1:C800&lt;&gt;0)))&amp;""v"", C801&amp;""r"")"),"121v")</f>
        <v>121v</v>
      </c>
    </row>
    <row r="802">
      <c r="A802" s="15">
        <v>264.0</v>
      </c>
      <c r="B802" s="15" t="s">
        <v>9047</v>
      </c>
      <c r="C802" s="15">
        <v>0.0</v>
      </c>
      <c r="D802" s="15" t="s">
        <v>230</v>
      </c>
      <c r="F802" s="50" t="str">
        <f>IFERROR(__xludf.DUMMYFUNCTION("IF(C802=0, INDEX(C$1:C801, MAX(FILTER(ROW(C$1:C801), C$1:C801&lt;&gt;0)))&amp;""v"", C802&amp;""r"")"),"121v")</f>
        <v>121v</v>
      </c>
    </row>
    <row r="803">
      <c r="A803" s="15">
        <v>264.0</v>
      </c>
      <c r="B803" s="15" t="s">
        <v>9047</v>
      </c>
      <c r="C803" s="15">
        <v>0.0</v>
      </c>
      <c r="D803" s="15" t="s">
        <v>197</v>
      </c>
      <c r="E803" s="15" t="s">
        <v>11581</v>
      </c>
      <c r="F803" s="50" t="str">
        <f>IFERROR(__xludf.DUMMYFUNCTION("IF(C803=0, INDEX(C$1:C802, MAX(FILTER(ROW(C$1:C802), C$1:C802&lt;&gt;0)))&amp;""v"", C803&amp;""r"")"),"121v")</f>
        <v>121v</v>
      </c>
    </row>
    <row r="804">
      <c r="A804" s="15">
        <v>265.0</v>
      </c>
      <c r="B804" s="15" t="s">
        <v>9047</v>
      </c>
      <c r="C804" s="15">
        <v>122.0</v>
      </c>
      <c r="D804" s="15" t="s">
        <v>248</v>
      </c>
      <c r="E804" s="15" t="s">
        <v>11584</v>
      </c>
      <c r="F804" s="50" t="str">
        <f>IFERROR(__xludf.DUMMYFUNCTION("IF(C804=0, INDEX(C$1:C803, MAX(FILTER(ROW(C$1:C803), C$1:C803&lt;&gt;0)))&amp;""v"", C804&amp;""r"")"),"122r")</f>
        <v>122r</v>
      </c>
    </row>
    <row r="805">
      <c r="A805" s="15">
        <v>265.0</v>
      </c>
      <c r="B805" s="15" t="s">
        <v>9047</v>
      </c>
      <c r="C805" s="15">
        <v>122.0</v>
      </c>
      <c r="D805" s="15" t="s">
        <v>282</v>
      </c>
      <c r="F805" s="50" t="str">
        <f>IFERROR(__xludf.DUMMYFUNCTION("IF(C805=0, INDEX(C$1:C804, MAX(FILTER(ROW(C$1:C804), C$1:C804&lt;&gt;0)))&amp;""v"", C805&amp;""r"")"),"122r")</f>
        <v>122r</v>
      </c>
    </row>
    <row r="806">
      <c r="A806" s="15">
        <v>265.0</v>
      </c>
      <c r="B806" s="15" t="s">
        <v>9047</v>
      </c>
      <c r="C806" s="15">
        <v>122.0</v>
      </c>
      <c r="D806" s="15" t="s">
        <v>290</v>
      </c>
      <c r="F806" s="50" t="str">
        <f>IFERROR(__xludf.DUMMYFUNCTION("IF(C806=0, INDEX(C$1:C805, MAX(FILTER(ROW(C$1:C805), C$1:C805&lt;&gt;0)))&amp;""v"", C806&amp;""r"")"),"122r")</f>
        <v>122r</v>
      </c>
    </row>
    <row r="807">
      <c r="A807" s="15">
        <v>265.0</v>
      </c>
      <c r="B807" s="15" t="s">
        <v>9047</v>
      </c>
      <c r="C807" s="15">
        <v>122.0</v>
      </c>
      <c r="D807" s="15" t="s">
        <v>299</v>
      </c>
      <c r="F807" s="50" t="str">
        <f>IFERROR(__xludf.DUMMYFUNCTION("IF(C807=0, INDEX(C$1:C806, MAX(FILTER(ROW(C$1:C806), C$1:C806&lt;&gt;0)))&amp;""v"", C807&amp;""r"")"),"122r")</f>
        <v>122r</v>
      </c>
    </row>
    <row r="808">
      <c r="A808" s="15">
        <v>265.0</v>
      </c>
      <c r="B808" s="15" t="s">
        <v>9047</v>
      </c>
      <c r="C808" s="15">
        <v>122.0</v>
      </c>
      <c r="D808" s="15" t="s">
        <v>307</v>
      </c>
      <c r="F808" s="50" t="str">
        <f>IFERROR(__xludf.DUMMYFUNCTION("IF(C808=0, INDEX(C$1:C807, MAX(FILTER(ROW(C$1:C807), C$1:C807&lt;&gt;0)))&amp;""v"", C808&amp;""r"")"),"122r")</f>
        <v>122r</v>
      </c>
    </row>
    <row r="809">
      <c r="A809" s="15">
        <v>265.0</v>
      </c>
      <c r="B809" s="15" t="s">
        <v>9047</v>
      </c>
      <c r="C809" s="15">
        <v>122.0</v>
      </c>
      <c r="D809" s="15" t="s">
        <v>317</v>
      </c>
      <c r="E809" s="15" t="s">
        <v>11600</v>
      </c>
      <c r="F809" s="50" t="str">
        <f>IFERROR(__xludf.DUMMYFUNCTION("IF(C809=0, INDEX(C$1:C808, MAX(FILTER(ROW(C$1:C808), C$1:C808&lt;&gt;0)))&amp;""v"", C809&amp;""r"")"),"122r")</f>
        <v>122r</v>
      </c>
    </row>
    <row r="810">
      <c r="A810" s="15">
        <v>266.0</v>
      </c>
      <c r="B810" s="15" t="s">
        <v>9047</v>
      </c>
      <c r="C810" s="15">
        <v>0.0</v>
      </c>
      <c r="D810" s="15" t="s">
        <v>340</v>
      </c>
      <c r="E810" s="15" t="s">
        <v>11603</v>
      </c>
      <c r="F810" s="50" t="str">
        <f>IFERROR(__xludf.DUMMYFUNCTION("IF(C810=0, INDEX(C$1:C809, MAX(FILTER(ROW(C$1:C809), C$1:C809&lt;&gt;0)))&amp;""v"", C810&amp;""r"")"),"122v")</f>
        <v>122v</v>
      </c>
    </row>
    <row r="811">
      <c r="A811" s="15">
        <v>266.0</v>
      </c>
      <c r="B811" s="15" t="s">
        <v>9047</v>
      </c>
      <c r="C811" s="15">
        <v>0.0</v>
      </c>
      <c r="D811" s="15" t="s">
        <v>348</v>
      </c>
      <c r="F811" s="50" t="str">
        <f>IFERROR(__xludf.DUMMYFUNCTION("IF(C811=0, INDEX(C$1:C810, MAX(FILTER(ROW(C$1:C810), C$1:C810&lt;&gt;0)))&amp;""v"", C811&amp;""r"")"),"122v")</f>
        <v>122v</v>
      </c>
    </row>
    <row r="812">
      <c r="A812" s="15">
        <v>266.0</v>
      </c>
      <c r="B812" s="15" t="s">
        <v>9047</v>
      </c>
      <c r="C812" s="15">
        <v>0.0</v>
      </c>
      <c r="D812" s="15" t="s">
        <v>356</v>
      </c>
      <c r="F812" s="50" t="str">
        <f>IFERROR(__xludf.DUMMYFUNCTION("IF(C812=0, INDEX(C$1:C811, MAX(FILTER(ROW(C$1:C811), C$1:C811&lt;&gt;0)))&amp;""v"", C812&amp;""r"")"),"122v")</f>
        <v>122v</v>
      </c>
    </row>
    <row r="813">
      <c r="A813" s="15">
        <v>266.0</v>
      </c>
      <c r="B813" s="15" t="s">
        <v>9047</v>
      </c>
      <c r="C813" s="15">
        <v>0.0</v>
      </c>
      <c r="D813" s="15" t="s">
        <v>363</v>
      </c>
      <c r="E813" s="15" t="s">
        <v>11612</v>
      </c>
      <c r="F813" s="50" t="str">
        <f>IFERROR(__xludf.DUMMYFUNCTION("IF(C813=0, INDEX(C$1:C812, MAX(FILTER(ROW(C$1:C812), C$1:C812&lt;&gt;0)))&amp;""v"", C813&amp;""r"")"),"122v")</f>
        <v>122v</v>
      </c>
    </row>
    <row r="814">
      <c r="A814" s="15">
        <v>267.0</v>
      </c>
      <c r="B814" s="15" t="s">
        <v>9047</v>
      </c>
      <c r="C814" s="15">
        <v>123.0</v>
      </c>
      <c r="D814" s="15" t="s">
        <v>371</v>
      </c>
      <c r="E814" s="15" t="s">
        <v>11615</v>
      </c>
      <c r="F814" s="50" t="str">
        <f>IFERROR(__xludf.DUMMYFUNCTION("IF(C814=0, INDEX(C$1:C813, MAX(FILTER(ROW(C$1:C813), C$1:C813&lt;&gt;0)))&amp;""v"", C814&amp;""r"")"),"123r")</f>
        <v>123r</v>
      </c>
    </row>
    <row r="815">
      <c r="A815" s="15">
        <v>267.0</v>
      </c>
      <c r="B815" s="15" t="s">
        <v>9047</v>
      </c>
      <c r="C815" s="15">
        <v>123.0</v>
      </c>
      <c r="D815" s="15" t="s">
        <v>379</v>
      </c>
      <c r="E815" s="15" t="s">
        <v>11618</v>
      </c>
      <c r="F815" s="50" t="str">
        <f>IFERROR(__xludf.DUMMYFUNCTION("IF(C815=0, INDEX(C$1:C814, MAX(FILTER(ROW(C$1:C814), C$1:C814&lt;&gt;0)))&amp;""v"", C815&amp;""r"")"),"123r")</f>
        <v>123r</v>
      </c>
    </row>
    <row r="816">
      <c r="A816" s="15">
        <v>267.0</v>
      </c>
      <c r="B816" s="15" t="s">
        <v>9047</v>
      </c>
      <c r="C816" s="15">
        <v>123.0</v>
      </c>
      <c r="D816" s="15" t="s">
        <v>387</v>
      </c>
      <c r="E816" s="15" t="s">
        <v>11621</v>
      </c>
      <c r="F816" s="50" t="str">
        <f>IFERROR(__xludf.DUMMYFUNCTION("IF(C816=0, INDEX(C$1:C815, MAX(FILTER(ROW(C$1:C815), C$1:C815&lt;&gt;0)))&amp;""v"", C816&amp;""r"")"),"123r")</f>
        <v>123r</v>
      </c>
    </row>
    <row r="817">
      <c r="A817" s="15">
        <v>267.0</v>
      </c>
      <c r="B817" s="15" t="s">
        <v>9047</v>
      </c>
      <c r="C817" s="15">
        <v>123.0</v>
      </c>
      <c r="D817" s="15" t="s">
        <v>396</v>
      </c>
      <c r="E817" s="15" t="s">
        <v>9102</v>
      </c>
      <c r="F817" s="50" t="str">
        <f>IFERROR(__xludf.DUMMYFUNCTION("IF(C817=0, INDEX(C$1:C816, MAX(FILTER(ROW(C$1:C816), C$1:C816&lt;&gt;0)))&amp;""v"", C817&amp;""r"")"),"123r")</f>
        <v>123r</v>
      </c>
    </row>
    <row r="818">
      <c r="A818" s="15">
        <v>268.0</v>
      </c>
      <c r="B818" s="15" t="s">
        <v>9047</v>
      </c>
      <c r="C818" s="15">
        <v>0.0</v>
      </c>
      <c r="D818" s="15" t="s">
        <v>404</v>
      </c>
      <c r="E818" s="15" t="s">
        <v>11626</v>
      </c>
      <c r="F818" s="50" t="str">
        <f>IFERROR(__xludf.DUMMYFUNCTION("IF(C818=0, INDEX(C$1:C817, MAX(FILTER(ROW(C$1:C817), C$1:C817&lt;&gt;0)))&amp;""v"", C818&amp;""r"")"),"123v")</f>
        <v>123v</v>
      </c>
    </row>
    <row r="819">
      <c r="A819" s="15">
        <v>268.0</v>
      </c>
      <c r="B819" s="15" t="s">
        <v>9047</v>
      </c>
      <c r="C819" s="15">
        <v>0.0</v>
      </c>
      <c r="D819" s="15" t="s">
        <v>11629</v>
      </c>
      <c r="E819" s="15" t="s">
        <v>11630</v>
      </c>
      <c r="F819" s="50" t="str">
        <f>IFERROR(__xludf.DUMMYFUNCTION("IF(C819=0, INDEX(C$1:C818, MAX(FILTER(ROW(C$1:C818), C$1:C818&lt;&gt;0)))&amp;""v"", C819&amp;""r"")"),"123v")</f>
        <v>123v</v>
      </c>
    </row>
    <row r="820">
      <c r="A820" s="15">
        <v>268.0</v>
      </c>
      <c r="B820" s="15" t="s">
        <v>9047</v>
      </c>
      <c r="C820" s="15">
        <v>0.0</v>
      </c>
      <c r="D820" s="15" t="s">
        <v>420</v>
      </c>
      <c r="F820" s="50" t="str">
        <f>IFERROR(__xludf.DUMMYFUNCTION("IF(C820=0, INDEX(C$1:C819, MAX(FILTER(ROW(C$1:C819), C$1:C819&lt;&gt;0)))&amp;""v"", C820&amp;""r"")"),"123v")</f>
        <v>123v</v>
      </c>
    </row>
    <row r="821">
      <c r="A821" s="15">
        <v>268.0</v>
      </c>
      <c r="B821" s="15" t="s">
        <v>9047</v>
      </c>
      <c r="C821" s="15">
        <v>0.0</v>
      </c>
      <c r="D821" s="15" t="s">
        <v>428</v>
      </c>
      <c r="F821" s="50" t="str">
        <f>IFERROR(__xludf.DUMMYFUNCTION("IF(C821=0, INDEX(C$1:C820, MAX(FILTER(ROW(C$1:C820), C$1:C820&lt;&gt;0)))&amp;""v"", C821&amp;""r"")"),"123v")</f>
        <v>123v</v>
      </c>
    </row>
    <row r="822">
      <c r="A822" s="15">
        <v>268.0</v>
      </c>
      <c r="B822" s="15" t="s">
        <v>9047</v>
      </c>
      <c r="C822" s="15">
        <v>0.0</v>
      </c>
      <c r="D822" s="15" t="s">
        <v>436</v>
      </c>
      <c r="F822" s="50" t="str">
        <f>IFERROR(__xludf.DUMMYFUNCTION("IF(C822=0, INDEX(C$1:C821, MAX(FILTER(ROW(C$1:C821), C$1:C821&lt;&gt;0)))&amp;""v"", C822&amp;""r"")"),"123v")</f>
        <v>123v</v>
      </c>
    </row>
    <row r="823">
      <c r="A823" s="15">
        <v>268.0</v>
      </c>
      <c r="B823" s="15" t="s">
        <v>9047</v>
      </c>
      <c r="C823" s="15">
        <v>0.0</v>
      </c>
      <c r="D823" s="15" t="s">
        <v>444</v>
      </c>
      <c r="F823" s="50" t="str">
        <f>IFERROR(__xludf.DUMMYFUNCTION("IF(C823=0, INDEX(C$1:C822, MAX(FILTER(ROW(C$1:C822), C$1:C822&lt;&gt;0)))&amp;""v"", C823&amp;""r"")"),"123v")</f>
        <v>123v</v>
      </c>
    </row>
    <row r="824">
      <c r="A824" s="15">
        <v>268.0</v>
      </c>
      <c r="B824" s="15" t="s">
        <v>9047</v>
      </c>
      <c r="C824" s="15">
        <v>0.0</v>
      </c>
      <c r="D824" s="15" t="s">
        <v>452</v>
      </c>
      <c r="E824" s="15" t="s">
        <v>11645</v>
      </c>
      <c r="F824" s="50" t="str">
        <f>IFERROR(__xludf.DUMMYFUNCTION("IF(C824=0, INDEX(C$1:C823, MAX(FILTER(ROW(C$1:C823), C$1:C823&lt;&gt;0)))&amp;""v"", C824&amp;""r"")"),"123v")</f>
        <v>123v</v>
      </c>
    </row>
    <row r="825">
      <c r="A825" s="15">
        <v>269.0</v>
      </c>
      <c r="B825" s="15" t="s">
        <v>9047</v>
      </c>
      <c r="C825" s="15">
        <v>124.0</v>
      </c>
      <c r="D825" s="15" t="s">
        <v>460</v>
      </c>
      <c r="E825" s="15" t="s">
        <v>11648</v>
      </c>
      <c r="F825" s="50" t="str">
        <f>IFERROR(__xludf.DUMMYFUNCTION("IF(C825=0, INDEX(C$1:C824, MAX(FILTER(ROW(C$1:C824), C$1:C824&lt;&gt;0)))&amp;""v"", C825&amp;""r"")"),"124r")</f>
        <v>124r</v>
      </c>
    </row>
    <row r="826">
      <c r="A826" s="15">
        <v>269.0</v>
      </c>
      <c r="B826" s="15" t="s">
        <v>9047</v>
      </c>
      <c r="C826" s="15">
        <v>124.0</v>
      </c>
      <c r="D826" s="15" t="s">
        <v>468</v>
      </c>
      <c r="F826" s="50" t="str">
        <f>IFERROR(__xludf.DUMMYFUNCTION("IF(C826=0, INDEX(C$1:C825, MAX(FILTER(ROW(C$1:C825), C$1:C825&lt;&gt;0)))&amp;""v"", C826&amp;""r"")"),"124r")</f>
        <v>124r</v>
      </c>
    </row>
    <row r="827">
      <c r="A827" s="15">
        <v>269.0</v>
      </c>
      <c r="B827" s="15" t="s">
        <v>9047</v>
      </c>
      <c r="C827" s="15">
        <v>124.0</v>
      </c>
      <c r="D827" s="15" t="s">
        <v>477</v>
      </c>
      <c r="F827" s="50" t="str">
        <f>IFERROR(__xludf.DUMMYFUNCTION("IF(C827=0, INDEX(C$1:C826, MAX(FILTER(ROW(C$1:C826), C$1:C826&lt;&gt;0)))&amp;""v"", C827&amp;""r"")"),"124r")</f>
        <v>124r</v>
      </c>
    </row>
    <row r="828">
      <c r="A828" s="15">
        <v>269.0</v>
      </c>
      <c r="B828" s="15" t="s">
        <v>9047</v>
      </c>
      <c r="C828" s="15">
        <v>124.0</v>
      </c>
      <c r="D828" s="15" t="s">
        <v>485</v>
      </c>
      <c r="F828" s="50" t="str">
        <f>IFERROR(__xludf.DUMMYFUNCTION("IF(C828=0, INDEX(C$1:C827, MAX(FILTER(ROW(C$1:C827), C$1:C827&lt;&gt;0)))&amp;""v"", C828&amp;""r"")"),"124r")</f>
        <v>124r</v>
      </c>
    </row>
    <row r="829">
      <c r="A829" s="15">
        <v>269.0</v>
      </c>
      <c r="B829" s="15" t="s">
        <v>9047</v>
      </c>
      <c r="C829" s="15">
        <v>124.0</v>
      </c>
      <c r="D829" s="15" t="s">
        <v>493</v>
      </c>
      <c r="F829" s="50" t="str">
        <f>IFERROR(__xludf.DUMMYFUNCTION("IF(C829=0, INDEX(C$1:C828, MAX(FILTER(ROW(C$1:C828), C$1:C828&lt;&gt;0)))&amp;""v"", C829&amp;""r"")"),"124r")</f>
        <v>124r</v>
      </c>
    </row>
    <row r="830">
      <c r="A830" s="15">
        <v>269.0</v>
      </c>
      <c r="B830" s="15" t="s">
        <v>9047</v>
      </c>
      <c r="C830" s="15">
        <v>124.0</v>
      </c>
      <c r="D830" s="15" t="s">
        <v>493</v>
      </c>
      <c r="F830" s="50" t="str">
        <f>IFERROR(__xludf.DUMMYFUNCTION("IF(C830=0, INDEX(C$1:C829, MAX(FILTER(ROW(C$1:C829), C$1:C829&lt;&gt;0)))&amp;""v"", C830&amp;""r"")"),"124r")</f>
        <v>124r</v>
      </c>
    </row>
    <row r="831">
      <c r="A831" s="15">
        <v>269.0</v>
      </c>
      <c r="B831" s="15" t="s">
        <v>9047</v>
      </c>
      <c r="C831" s="15">
        <v>124.0</v>
      </c>
      <c r="D831" s="15" t="s">
        <v>509</v>
      </c>
      <c r="F831" s="50" t="str">
        <f>IFERROR(__xludf.DUMMYFUNCTION("IF(C831=0, INDEX(C$1:C830, MAX(FILTER(ROW(C$1:C830), C$1:C830&lt;&gt;0)))&amp;""v"", C831&amp;""r"")"),"124r")</f>
        <v>124r</v>
      </c>
    </row>
    <row r="832">
      <c r="A832" s="15">
        <v>269.0</v>
      </c>
      <c r="B832" s="15" t="s">
        <v>9047</v>
      </c>
      <c r="C832" s="15">
        <v>124.0</v>
      </c>
      <c r="D832" s="15" t="s">
        <v>509</v>
      </c>
      <c r="E832" s="15" t="s">
        <v>11669</v>
      </c>
      <c r="F832" s="50" t="str">
        <f>IFERROR(__xludf.DUMMYFUNCTION("IF(C832=0, INDEX(C$1:C831, MAX(FILTER(ROW(C$1:C831), C$1:C831&lt;&gt;0)))&amp;""v"", C832&amp;""r"")"),"124r")</f>
        <v>124r</v>
      </c>
    </row>
    <row r="833">
      <c r="A833" s="15">
        <v>270.0</v>
      </c>
      <c r="B833" s="15" t="s">
        <v>9047</v>
      </c>
      <c r="C833" s="15">
        <v>0.0</v>
      </c>
      <c r="D833" s="15" t="s">
        <v>531</v>
      </c>
      <c r="E833" s="15" t="s">
        <v>11672</v>
      </c>
      <c r="F833" s="50" t="str">
        <f>IFERROR(__xludf.DUMMYFUNCTION("IF(C833=0, INDEX(C$1:C832, MAX(FILTER(ROW(C$1:C832), C$1:C832&lt;&gt;0)))&amp;""v"", C833&amp;""r"")"),"124v")</f>
        <v>124v</v>
      </c>
    </row>
    <row r="834">
      <c r="A834" s="15">
        <v>270.0</v>
      </c>
      <c r="B834" s="15" t="s">
        <v>9047</v>
      </c>
      <c r="C834" s="15">
        <v>0.0</v>
      </c>
      <c r="D834" s="15" t="s">
        <v>539</v>
      </c>
      <c r="F834" s="50" t="str">
        <f>IFERROR(__xludf.DUMMYFUNCTION("IF(C834=0, INDEX(C$1:C833, MAX(FILTER(ROW(C$1:C833), C$1:C833&lt;&gt;0)))&amp;""v"", C834&amp;""r"")"),"124v")</f>
        <v>124v</v>
      </c>
    </row>
    <row r="835">
      <c r="A835" s="15">
        <v>270.0</v>
      </c>
      <c r="B835" s="15" t="s">
        <v>9047</v>
      </c>
      <c r="C835" s="15">
        <v>0.0</v>
      </c>
      <c r="D835" s="15" t="s">
        <v>547</v>
      </c>
      <c r="F835" s="50" t="str">
        <f>IFERROR(__xludf.DUMMYFUNCTION("IF(C835=0, INDEX(C$1:C834, MAX(FILTER(ROW(C$1:C834), C$1:C834&lt;&gt;0)))&amp;""v"", C835&amp;""r"")"),"124v")</f>
        <v>124v</v>
      </c>
    </row>
    <row r="836">
      <c r="A836" s="15">
        <v>270.0</v>
      </c>
      <c r="B836" s="15" t="s">
        <v>9047</v>
      </c>
      <c r="C836" s="15">
        <v>0.0</v>
      </c>
      <c r="D836" s="15" t="s">
        <v>556</v>
      </c>
      <c r="F836" s="50" t="str">
        <f>IFERROR(__xludf.DUMMYFUNCTION("IF(C836=0, INDEX(C$1:C835, MAX(FILTER(ROW(C$1:C835), C$1:C835&lt;&gt;0)))&amp;""v"", C836&amp;""r"")"),"124v")</f>
        <v>124v</v>
      </c>
    </row>
    <row r="837">
      <c r="A837" s="15">
        <v>270.0</v>
      </c>
      <c r="B837" s="15" t="s">
        <v>9047</v>
      </c>
      <c r="C837" s="15">
        <v>0.0</v>
      </c>
      <c r="D837" s="15" t="s">
        <v>564</v>
      </c>
      <c r="F837" s="50" t="str">
        <f>IFERROR(__xludf.DUMMYFUNCTION("IF(C837=0, INDEX(C$1:C836, MAX(FILTER(ROW(C$1:C836), C$1:C836&lt;&gt;0)))&amp;""v"", C837&amp;""r"")"),"124v")</f>
        <v>124v</v>
      </c>
    </row>
    <row r="838">
      <c r="A838" s="15">
        <v>270.0</v>
      </c>
      <c r="B838" s="15" t="s">
        <v>9047</v>
      </c>
      <c r="C838" s="15">
        <v>0.0</v>
      </c>
      <c r="D838" s="15" t="s">
        <v>573</v>
      </c>
      <c r="F838" s="50" t="str">
        <f>IFERROR(__xludf.DUMMYFUNCTION("IF(C838=0, INDEX(C$1:C837, MAX(FILTER(ROW(C$1:C837), C$1:C837&lt;&gt;0)))&amp;""v"", C838&amp;""r"")"),"124v")</f>
        <v>124v</v>
      </c>
    </row>
    <row r="839">
      <c r="A839" s="15">
        <v>270.0</v>
      </c>
      <c r="B839" s="15" t="s">
        <v>9047</v>
      </c>
      <c r="C839" s="15">
        <v>0.0</v>
      </c>
      <c r="D839" s="15" t="s">
        <v>581</v>
      </c>
      <c r="E839" s="15" t="s">
        <v>22666</v>
      </c>
      <c r="F839" s="50" t="str">
        <f>IFERROR(__xludf.DUMMYFUNCTION("IF(C839=0, INDEX(C$1:C838, MAX(FILTER(ROW(C$1:C838), C$1:C838&lt;&gt;0)))&amp;""v"", C839&amp;""r"")"),"124v")</f>
        <v>124v</v>
      </c>
    </row>
    <row r="840">
      <c r="A840" s="15">
        <v>271.0</v>
      </c>
      <c r="B840" s="15" t="s">
        <v>9047</v>
      </c>
      <c r="C840" s="15">
        <v>125.0</v>
      </c>
      <c r="D840" s="15" t="s">
        <v>591</v>
      </c>
      <c r="E840" s="15" t="s">
        <v>11693</v>
      </c>
      <c r="F840" s="50" t="str">
        <f>IFERROR(__xludf.DUMMYFUNCTION("IF(C840=0, INDEX(C$1:C839, MAX(FILTER(ROW(C$1:C839), C$1:C839&lt;&gt;0)))&amp;""v"", C840&amp;""r"")"),"125r")</f>
        <v>125r</v>
      </c>
    </row>
    <row r="841">
      <c r="A841" s="15">
        <v>271.0</v>
      </c>
      <c r="B841" s="15" t="s">
        <v>9047</v>
      </c>
      <c r="C841" s="15">
        <v>125.0</v>
      </c>
      <c r="D841" s="15" t="s">
        <v>599</v>
      </c>
      <c r="F841" s="50" t="str">
        <f>IFERROR(__xludf.DUMMYFUNCTION("IF(C841=0, INDEX(C$1:C840, MAX(FILTER(ROW(C$1:C840), C$1:C840&lt;&gt;0)))&amp;""v"", C841&amp;""r"")"),"125r")</f>
        <v>125r</v>
      </c>
    </row>
    <row r="842">
      <c r="A842" s="15">
        <v>271.0</v>
      </c>
      <c r="B842" s="15" t="s">
        <v>9047</v>
      </c>
      <c r="C842" s="15">
        <v>125.0</v>
      </c>
      <c r="D842" s="15" t="s">
        <v>607</v>
      </c>
      <c r="F842" s="50" t="str">
        <f>IFERROR(__xludf.DUMMYFUNCTION("IF(C842=0, INDEX(C$1:C841, MAX(FILTER(ROW(C$1:C841), C$1:C841&lt;&gt;0)))&amp;""v"", C842&amp;""r"")"),"125r")</f>
        <v>125r</v>
      </c>
    </row>
    <row r="843">
      <c r="A843" s="15">
        <v>271.0</v>
      </c>
      <c r="B843" s="15" t="s">
        <v>9047</v>
      </c>
      <c r="C843" s="15">
        <v>125.0</v>
      </c>
      <c r="D843" s="15" t="s">
        <v>615</v>
      </c>
      <c r="F843" s="50" t="str">
        <f>IFERROR(__xludf.DUMMYFUNCTION("IF(C843=0, INDEX(C$1:C842, MAX(FILTER(ROW(C$1:C842), C$1:C842&lt;&gt;0)))&amp;""v"", C843&amp;""r"")"),"125r")</f>
        <v>125r</v>
      </c>
    </row>
    <row r="844">
      <c r="A844" s="15">
        <v>271.0</v>
      </c>
      <c r="B844" s="15" t="s">
        <v>9047</v>
      </c>
      <c r="C844" s="15">
        <v>125.0</v>
      </c>
      <c r="D844" s="15" t="s">
        <v>623</v>
      </c>
      <c r="F844" s="50" t="str">
        <f>IFERROR(__xludf.DUMMYFUNCTION("IF(C844=0, INDEX(C$1:C843, MAX(FILTER(ROW(C$1:C843), C$1:C843&lt;&gt;0)))&amp;""v"", C844&amp;""r"")"),"125r")</f>
        <v>125r</v>
      </c>
    </row>
    <row r="845">
      <c r="A845" s="15">
        <v>271.0</v>
      </c>
      <c r="B845" s="15" t="s">
        <v>9047</v>
      </c>
      <c r="C845" s="15">
        <v>125.0</v>
      </c>
      <c r="D845" s="15" t="s">
        <v>631</v>
      </c>
      <c r="F845" s="50" t="str">
        <f>IFERROR(__xludf.DUMMYFUNCTION("IF(C845=0, INDEX(C$1:C844, MAX(FILTER(ROW(C$1:C844), C$1:C844&lt;&gt;0)))&amp;""v"", C845&amp;""r"")"),"125r")</f>
        <v>125r</v>
      </c>
    </row>
    <row r="846">
      <c r="A846" s="15">
        <v>271.0</v>
      </c>
      <c r="B846" s="15" t="s">
        <v>9047</v>
      </c>
      <c r="C846" s="15">
        <v>125.0</v>
      </c>
      <c r="D846" s="15" t="s">
        <v>635</v>
      </c>
      <c r="E846" s="15" t="s">
        <v>11714</v>
      </c>
      <c r="F846" s="50" t="str">
        <f>IFERROR(__xludf.DUMMYFUNCTION("IF(C846=0, INDEX(C$1:C845, MAX(FILTER(ROW(C$1:C845), C$1:C845&lt;&gt;0)))&amp;""v"", C846&amp;""r"")"),"125r")</f>
        <v>125r</v>
      </c>
    </row>
    <row r="847">
      <c r="A847" s="15">
        <v>272.0</v>
      </c>
      <c r="B847" s="15" t="s">
        <v>9047</v>
      </c>
      <c r="C847" s="15">
        <v>0.0</v>
      </c>
      <c r="D847" s="15" t="s">
        <v>654</v>
      </c>
      <c r="E847" s="15" t="s">
        <v>11717</v>
      </c>
      <c r="F847" s="50" t="str">
        <f>IFERROR(__xludf.DUMMYFUNCTION("IF(C847=0, INDEX(C$1:C846, MAX(FILTER(ROW(C$1:C846), C$1:C846&lt;&gt;0)))&amp;""v"", C847&amp;""r"")"),"125v")</f>
        <v>125v</v>
      </c>
    </row>
    <row r="848">
      <c r="A848" s="15">
        <v>272.0</v>
      </c>
      <c r="B848" s="15" t="s">
        <v>9047</v>
      </c>
      <c r="C848" s="15">
        <v>0.0</v>
      </c>
      <c r="D848" s="15" t="s">
        <v>664</v>
      </c>
      <c r="E848" s="15" t="s">
        <v>11720</v>
      </c>
      <c r="F848" s="50" t="str">
        <f>IFERROR(__xludf.DUMMYFUNCTION("IF(C848=0, INDEX(C$1:C847, MAX(FILTER(ROW(C$1:C847), C$1:C847&lt;&gt;0)))&amp;""v"", C848&amp;""r"")"),"125v")</f>
        <v>125v</v>
      </c>
    </row>
    <row r="849">
      <c r="A849" s="15">
        <v>272.0</v>
      </c>
      <c r="B849" s="15" t="s">
        <v>9047</v>
      </c>
      <c r="C849" s="15">
        <v>0.0</v>
      </c>
      <c r="D849" s="15" t="s">
        <v>672</v>
      </c>
      <c r="E849" s="15" t="s">
        <v>11723</v>
      </c>
      <c r="F849" s="50" t="str">
        <f>IFERROR(__xludf.DUMMYFUNCTION("IF(C849=0, INDEX(C$1:C848, MAX(FILTER(ROW(C$1:C848), C$1:C848&lt;&gt;0)))&amp;""v"", C849&amp;""r"")"),"125v")</f>
        <v>125v</v>
      </c>
    </row>
    <row r="850">
      <c r="A850" s="15">
        <v>272.0</v>
      </c>
      <c r="B850" s="15" t="s">
        <v>9047</v>
      </c>
      <c r="C850" s="15">
        <v>0.0</v>
      </c>
      <c r="D850" s="15" t="s">
        <v>682</v>
      </c>
      <c r="E850" s="15" t="s">
        <v>11726</v>
      </c>
      <c r="F850" s="50" t="str">
        <f>IFERROR(__xludf.DUMMYFUNCTION("IF(C850=0, INDEX(C$1:C849, MAX(FILTER(ROW(C$1:C849), C$1:C849&lt;&gt;0)))&amp;""v"", C850&amp;""r"")"),"125v")</f>
        <v>125v</v>
      </c>
    </row>
    <row r="851">
      <c r="A851" s="15">
        <v>273.0</v>
      </c>
      <c r="B851" s="15" t="s">
        <v>9047</v>
      </c>
      <c r="C851" s="15">
        <v>126.0</v>
      </c>
      <c r="D851" s="15" t="s">
        <v>690</v>
      </c>
      <c r="E851" s="15" t="s">
        <v>22667</v>
      </c>
      <c r="F851" s="50" t="str">
        <f>IFERROR(__xludf.DUMMYFUNCTION("IF(C851=0, INDEX(C$1:C850, MAX(FILTER(ROW(C$1:C850), C$1:C850&lt;&gt;0)))&amp;""v"", C851&amp;""r"")"),"126r")</f>
        <v>126r</v>
      </c>
    </row>
    <row r="852">
      <c r="A852" s="15">
        <v>274.0</v>
      </c>
      <c r="B852" s="15" t="s">
        <v>9047</v>
      </c>
      <c r="C852" s="15">
        <v>0.0</v>
      </c>
      <c r="D852" s="15" t="s">
        <v>698</v>
      </c>
      <c r="E852" s="15" t="s">
        <v>11732</v>
      </c>
      <c r="F852" s="50" t="str">
        <f>IFERROR(__xludf.DUMMYFUNCTION("IF(C852=0, INDEX(C$1:C851, MAX(FILTER(ROW(C$1:C851), C$1:C851&lt;&gt;0)))&amp;""v"", C852&amp;""r"")"),"126v")</f>
        <v>126v</v>
      </c>
    </row>
    <row r="853">
      <c r="A853" s="15">
        <v>275.0</v>
      </c>
      <c r="B853" s="15" t="s">
        <v>9047</v>
      </c>
      <c r="C853" s="15">
        <v>127.0</v>
      </c>
      <c r="D853" s="15" t="s">
        <v>706</v>
      </c>
      <c r="E853" s="15" t="s">
        <v>11735</v>
      </c>
      <c r="F853" s="50" t="str">
        <f>IFERROR(__xludf.DUMMYFUNCTION("IF(C853=0, INDEX(C$1:C852, MAX(FILTER(ROW(C$1:C852), C$1:C852&lt;&gt;0)))&amp;""v"", C853&amp;""r"")"),"127r")</f>
        <v>127r</v>
      </c>
    </row>
    <row r="854">
      <c r="A854" s="15">
        <v>276.0</v>
      </c>
      <c r="B854" s="15" t="s">
        <v>9047</v>
      </c>
      <c r="C854" s="15">
        <v>0.0</v>
      </c>
      <c r="D854" s="15" t="s">
        <v>714</v>
      </c>
      <c r="E854" s="15" t="s">
        <v>11738</v>
      </c>
      <c r="F854" s="50" t="str">
        <f>IFERROR(__xludf.DUMMYFUNCTION("IF(C854=0, INDEX(C$1:C853, MAX(FILTER(ROW(C$1:C853), C$1:C853&lt;&gt;0)))&amp;""v"", C854&amp;""r"")"),"127v")</f>
        <v>127v</v>
      </c>
    </row>
    <row r="855">
      <c r="A855" s="15">
        <v>276.0</v>
      </c>
      <c r="B855" s="15" t="s">
        <v>9047</v>
      </c>
      <c r="C855" s="15">
        <v>0.0</v>
      </c>
      <c r="D855" s="15" t="s">
        <v>722</v>
      </c>
      <c r="E855" s="15" t="s">
        <v>11741</v>
      </c>
      <c r="F855" s="50" t="str">
        <f>IFERROR(__xludf.DUMMYFUNCTION("IF(C855=0, INDEX(C$1:C854, MAX(FILTER(ROW(C$1:C854), C$1:C854&lt;&gt;0)))&amp;""v"", C855&amp;""r"")"),"127v")</f>
        <v>127v</v>
      </c>
    </row>
    <row r="856">
      <c r="A856" s="15">
        <v>277.0</v>
      </c>
      <c r="B856" s="15" t="s">
        <v>9047</v>
      </c>
      <c r="C856" s="15">
        <v>128.0</v>
      </c>
      <c r="D856" s="15" t="s">
        <v>731</v>
      </c>
      <c r="E856" s="15" t="s">
        <v>11744</v>
      </c>
      <c r="F856" s="50" t="str">
        <f>IFERROR(__xludf.DUMMYFUNCTION("IF(C856=0, INDEX(C$1:C855, MAX(FILTER(ROW(C$1:C855), C$1:C855&lt;&gt;0)))&amp;""v"", C856&amp;""r"")"),"128r")</f>
        <v>128r</v>
      </c>
    </row>
    <row r="857">
      <c r="A857" s="15">
        <v>277.0</v>
      </c>
      <c r="B857" s="15" t="s">
        <v>9047</v>
      </c>
      <c r="C857" s="15">
        <v>128.0</v>
      </c>
      <c r="D857" s="15" t="s">
        <v>739</v>
      </c>
      <c r="E857" s="15" t="s">
        <v>11747</v>
      </c>
      <c r="F857" s="50" t="str">
        <f>IFERROR(__xludf.DUMMYFUNCTION("IF(C857=0, INDEX(C$1:C856, MAX(FILTER(ROW(C$1:C856), C$1:C856&lt;&gt;0)))&amp;""v"", C857&amp;""r"")"),"128r")</f>
        <v>128r</v>
      </c>
    </row>
    <row r="858">
      <c r="A858" s="15">
        <v>277.0</v>
      </c>
      <c r="B858" s="15" t="s">
        <v>9047</v>
      </c>
      <c r="C858" s="15">
        <v>128.0</v>
      </c>
      <c r="D858" s="15" t="s">
        <v>747</v>
      </c>
      <c r="E858" s="15" t="s">
        <v>11750</v>
      </c>
      <c r="F858" s="50" t="str">
        <f>IFERROR(__xludf.DUMMYFUNCTION("IF(C858=0, INDEX(C$1:C857, MAX(FILTER(ROW(C$1:C857), C$1:C857&lt;&gt;0)))&amp;""v"", C858&amp;""r"")"),"128r")</f>
        <v>128r</v>
      </c>
    </row>
    <row r="859">
      <c r="A859" s="15">
        <v>278.0</v>
      </c>
      <c r="B859" s="15" t="s">
        <v>9047</v>
      </c>
      <c r="C859" s="15">
        <v>0.0</v>
      </c>
      <c r="D859" s="15" t="s">
        <v>755</v>
      </c>
      <c r="E859" s="15" t="s">
        <v>11753</v>
      </c>
      <c r="F859" s="50" t="str">
        <f>IFERROR(__xludf.DUMMYFUNCTION("IF(C859=0, INDEX(C$1:C858, MAX(FILTER(ROW(C$1:C858), C$1:C858&lt;&gt;0)))&amp;""v"", C859&amp;""r"")"),"128v")</f>
        <v>128v</v>
      </c>
    </row>
    <row r="860">
      <c r="A860" s="15">
        <v>279.0</v>
      </c>
      <c r="B860" s="15" t="s">
        <v>9047</v>
      </c>
      <c r="C860" s="15">
        <v>129.0</v>
      </c>
      <c r="D860" s="15" t="s">
        <v>763</v>
      </c>
      <c r="E860" s="15" t="s">
        <v>11756</v>
      </c>
      <c r="F860" s="50" t="str">
        <f>IFERROR(__xludf.DUMMYFUNCTION("IF(C860=0, INDEX(C$1:C859, MAX(FILTER(ROW(C$1:C859), C$1:C859&lt;&gt;0)))&amp;""v"", C860&amp;""r"")"),"129r")</f>
        <v>129r</v>
      </c>
    </row>
    <row r="861">
      <c r="A861" s="15">
        <v>279.0</v>
      </c>
      <c r="B861" s="15" t="s">
        <v>9047</v>
      </c>
      <c r="C861" s="15">
        <v>129.0</v>
      </c>
      <c r="D861" s="15" t="s">
        <v>771</v>
      </c>
      <c r="E861" s="15" t="s">
        <v>11759</v>
      </c>
      <c r="F861" s="50" t="str">
        <f>IFERROR(__xludf.DUMMYFUNCTION("IF(C861=0, INDEX(C$1:C860, MAX(FILTER(ROW(C$1:C860), C$1:C860&lt;&gt;0)))&amp;""v"", C861&amp;""r"")"),"129r")</f>
        <v>129r</v>
      </c>
    </row>
    <row r="862">
      <c r="A862" s="15">
        <v>279.0</v>
      </c>
      <c r="B862" s="15" t="s">
        <v>9047</v>
      </c>
      <c r="C862" s="15">
        <v>129.0</v>
      </c>
      <c r="D862" s="15" t="s">
        <v>779</v>
      </c>
      <c r="E862" s="15" t="s">
        <v>11762</v>
      </c>
      <c r="F862" s="50" t="str">
        <f>IFERROR(__xludf.DUMMYFUNCTION("IF(C862=0, INDEX(C$1:C861, MAX(FILTER(ROW(C$1:C861), C$1:C861&lt;&gt;0)))&amp;""v"", C862&amp;""r"")"),"129r")</f>
        <v>129r</v>
      </c>
    </row>
    <row r="863">
      <c r="A863" s="15">
        <v>280.0</v>
      </c>
      <c r="B863" s="15" t="s">
        <v>9047</v>
      </c>
      <c r="C863" s="15">
        <v>0.0</v>
      </c>
      <c r="D863" s="15" t="s">
        <v>787</v>
      </c>
      <c r="E863" s="15" t="s">
        <v>11765</v>
      </c>
      <c r="F863" s="50" t="str">
        <f>IFERROR(__xludf.DUMMYFUNCTION("IF(C863=0, INDEX(C$1:C862, MAX(FILTER(ROW(C$1:C862), C$1:C862&lt;&gt;0)))&amp;""v"", C863&amp;""r"")"),"129v")</f>
        <v>129v</v>
      </c>
    </row>
    <row r="864">
      <c r="A864" s="15">
        <v>280.0</v>
      </c>
      <c r="B864" s="15" t="s">
        <v>9047</v>
      </c>
      <c r="C864" s="15">
        <v>0.0</v>
      </c>
      <c r="D864" s="15" t="s">
        <v>795</v>
      </c>
      <c r="F864" s="50" t="str">
        <f>IFERROR(__xludf.DUMMYFUNCTION("IF(C864=0, INDEX(C$1:C863, MAX(FILTER(ROW(C$1:C863), C$1:C863&lt;&gt;0)))&amp;""v"", C864&amp;""r"")"),"129v")</f>
        <v>129v</v>
      </c>
    </row>
    <row r="865">
      <c r="A865" s="15">
        <v>280.0</v>
      </c>
      <c r="B865" s="15" t="s">
        <v>9047</v>
      </c>
      <c r="C865" s="15">
        <v>0.0</v>
      </c>
      <c r="D865" s="15" t="s">
        <v>803</v>
      </c>
      <c r="F865" s="50" t="str">
        <f>IFERROR(__xludf.DUMMYFUNCTION("IF(C865=0, INDEX(C$1:C864, MAX(FILTER(ROW(C$1:C864), C$1:C864&lt;&gt;0)))&amp;""v"", C865&amp;""r"")"),"129v")</f>
        <v>129v</v>
      </c>
    </row>
    <row r="866">
      <c r="A866" s="15">
        <v>280.0</v>
      </c>
      <c r="B866" s="15" t="s">
        <v>9047</v>
      </c>
      <c r="C866" s="15">
        <v>0.0</v>
      </c>
      <c r="D866" s="15" t="s">
        <v>807</v>
      </c>
      <c r="E866" s="15" t="s">
        <v>11774</v>
      </c>
      <c r="F866" s="50" t="str">
        <f>IFERROR(__xludf.DUMMYFUNCTION("IF(C866=0, INDEX(C$1:C865, MAX(FILTER(ROW(C$1:C865), C$1:C865&lt;&gt;0)))&amp;""v"", C866&amp;""r"")"),"129v")</f>
        <v>129v</v>
      </c>
    </row>
    <row r="867">
      <c r="A867" s="15">
        <v>281.0</v>
      </c>
      <c r="B867" s="15" t="s">
        <v>9047</v>
      </c>
      <c r="C867" s="15">
        <v>130.0</v>
      </c>
      <c r="D867" s="15" t="s">
        <v>11777</v>
      </c>
      <c r="E867" s="15" t="s">
        <v>11778</v>
      </c>
      <c r="F867" s="50" t="str">
        <f>IFERROR(__xludf.DUMMYFUNCTION("IF(C867=0, INDEX(C$1:C866, MAX(FILTER(ROW(C$1:C866), C$1:C866&lt;&gt;0)))&amp;""v"", C867&amp;""r"")"),"130r")</f>
        <v>130r</v>
      </c>
    </row>
    <row r="868">
      <c r="A868" s="15">
        <v>281.0</v>
      </c>
      <c r="B868" s="15" t="s">
        <v>9047</v>
      </c>
      <c r="C868" s="15">
        <v>130.0</v>
      </c>
      <c r="D868" s="15" t="s">
        <v>824</v>
      </c>
      <c r="E868" s="15" t="s">
        <v>11781</v>
      </c>
      <c r="F868" s="50" t="str">
        <f>IFERROR(__xludf.DUMMYFUNCTION("IF(C868=0, INDEX(C$1:C867, MAX(FILTER(ROW(C$1:C867), C$1:C867&lt;&gt;0)))&amp;""v"", C868&amp;""r"")"),"130r")</f>
        <v>130r</v>
      </c>
    </row>
    <row r="869">
      <c r="A869" s="15">
        <v>281.0</v>
      </c>
      <c r="B869" s="15" t="s">
        <v>9047</v>
      </c>
      <c r="C869" s="15">
        <v>130.0</v>
      </c>
      <c r="D869" s="15" t="s">
        <v>832</v>
      </c>
      <c r="E869" s="15" t="s">
        <v>11784</v>
      </c>
      <c r="F869" s="50" t="str">
        <f>IFERROR(__xludf.DUMMYFUNCTION("IF(C869=0, INDEX(C$1:C868, MAX(FILTER(ROW(C$1:C868), C$1:C868&lt;&gt;0)))&amp;""v"", C869&amp;""r"")"),"130r")</f>
        <v>130r</v>
      </c>
    </row>
    <row r="870">
      <c r="A870" s="15">
        <v>283.0</v>
      </c>
      <c r="B870" s="15" t="s">
        <v>9047</v>
      </c>
      <c r="C870" s="15">
        <v>131.0</v>
      </c>
      <c r="D870" s="15" t="s">
        <v>840</v>
      </c>
      <c r="E870" s="15" t="s">
        <v>11787</v>
      </c>
      <c r="F870" s="50" t="str">
        <f>IFERROR(__xludf.DUMMYFUNCTION("IF(C870=0, INDEX(C$1:C869, MAX(FILTER(ROW(C$1:C869), C$1:C869&lt;&gt;0)))&amp;""v"", C870&amp;""r"")"),"131r")</f>
        <v>131r</v>
      </c>
    </row>
    <row r="871">
      <c r="A871" s="15">
        <v>283.0</v>
      </c>
      <c r="B871" s="15" t="s">
        <v>9047</v>
      </c>
      <c r="C871" s="15">
        <v>131.0</v>
      </c>
      <c r="D871" s="15" t="s">
        <v>848</v>
      </c>
      <c r="E871" s="15" t="s">
        <v>11790</v>
      </c>
      <c r="F871" s="50" t="str">
        <f>IFERROR(__xludf.DUMMYFUNCTION("IF(C871=0, INDEX(C$1:C870, MAX(FILTER(ROW(C$1:C870), C$1:C870&lt;&gt;0)))&amp;""v"", C871&amp;""r"")"),"131r")</f>
        <v>131r</v>
      </c>
    </row>
    <row r="872">
      <c r="A872" s="15">
        <v>284.0</v>
      </c>
      <c r="B872" s="15" t="s">
        <v>9047</v>
      </c>
      <c r="C872" s="15">
        <v>0.0</v>
      </c>
      <c r="D872" s="15" t="s">
        <v>856</v>
      </c>
      <c r="E872" s="15" t="s">
        <v>11793</v>
      </c>
      <c r="F872" s="50" t="str">
        <f>IFERROR(__xludf.DUMMYFUNCTION("IF(C872=0, INDEX(C$1:C871, MAX(FILTER(ROW(C$1:C871), C$1:C871&lt;&gt;0)))&amp;""v"", C872&amp;""r"")"),"131v")</f>
        <v>131v</v>
      </c>
    </row>
    <row r="873">
      <c r="A873" s="15">
        <v>284.0</v>
      </c>
      <c r="B873" s="15" t="s">
        <v>9047</v>
      </c>
      <c r="C873" s="15">
        <v>0.0</v>
      </c>
      <c r="D873" s="15" t="s">
        <v>864</v>
      </c>
      <c r="F873" s="50" t="str">
        <f>IFERROR(__xludf.DUMMYFUNCTION("IF(C873=0, INDEX(C$1:C872, MAX(FILTER(ROW(C$1:C872), C$1:C872&lt;&gt;0)))&amp;""v"", C873&amp;""r"")"),"131v")</f>
        <v>131v</v>
      </c>
    </row>
    <row r="874">
      <c r="A874" s="15">
        <v>284.0</v>
      </c>
      <c r="B874" s="15" t="s">
        <v>9047</v>
      </c>
      <c r="C874" s="15">
        <v>0.0</v>
      </c>
      <c r="D874" s="15" t="s">
        <v>880</v>
      </c>
      <c r="F874" s="50" t="str">
        <f>IFERROR(__xludf.DUMMYFUNCTION("IF(C874=0, INDEX(C$1:C873, MAX(FILTER(ROW(C$1:C873), C$1:C873&lt;&gt;0)))&amp;""v"", C874&amp;""r"")"),"131v")</f>
        <v>131v</v>
      </c>
    </row>
    <row r="875">
      <c r="A875" s="15">
        <v>284.0</v>
      </c>
      <c r="B875" s="15" t="s">
        <v>9047</v>
      </c>
      <c r="C875" s="15">
        <v>0.0</v>
      </c>
      <c r="D875" s="15" t="s">
        <v>1958</v>
      </c>
      <c r="F875" s="50" t="str">
        <f>IFERROR(__xludf.DUMMYFUNCTION("IF(C875=0, INDEX(C$1:C874, MAX(FILTER(ROW(C$1:C874), C$1:C874&lt;&gt;0)))&amp;""v"", C875&amp;""r"")"),"131v")</f>
        <v>131v</v>
      </c>
    </row>
    <row r="876">
      <c r="A876" s="15">
        <v>284.0</v>
      </c>
      <c r="B876" s="15" t="s">
        <v>9047</v>
      </c>
      <c r="C876" s="15">
        <v>0.0</v>
      </c>
      <c r="D876" s="15" t="s">
        <v>888</v>
      </c>
      <c r="E876" s="15" t="s">
        <v>11805</v>
      </c>
      <c r="F876" s="50" t="str">
        <f>IFERROR(__xludf.DUMMYFUNCTION("IF(C876=0, INDEX(C$1:C875, MAX(FILTER(ROW(C$1:C875), C$1:C875&lt;&gt;0)))&amp;""v"", C876&amp;""r"")"),"131v")</f>
        <v>131v</v>
      </c>
    </row>
    <row r="877">
      <c r="A877" s="15">
        <v>285.0</v>
      </c>
      <c r="B877" s="15" t="s">
        <v>9047</v>
      </c>
      <c r="C877" s="15">
        <v>132.0</v>
      </c>
      <c r="D877" s="15" t="s">
        <v>897</v>
      </c>
      <c r="E877" s="15" t="s">
        <v>11808</v>
      </c>
      <c r="F877" s="50" t="str">
        <f>IFERROR(__xludf.DUMMYFUNCTION("IF(C877=0, INDEX(C$1:C876, MAX(FILTER(ROW(C$1:C876), C$1:C876&lt;&gt;0)))&amp;""v"", C877&amp;""r"")"),"132r")</f>
        <v>132r</v>
      </c>
    </row>
    <row r="878">
      <c r="A878" s="15">
        <v>285.0</v>
      </c>
      <c r="B878" s="15" t="s">
        <v>9047</v>
      </c>
      <c r="C878" s="15">
        <v>132.0</v>
      </c>
      <c r="D878" s="15" t="s">
        <v>905</v>
      </c>
      <c r="E878" s="15" t="s">
        <v>11811</v>
      </c>
      <c r="F878" s="50" t="str">
        <f>IFERROR(__xludf.DUMMYFUNCTION("IF(C878=0, INDEX(C$1:C877, MAX(FILTER(ROW(C$1:C877), C$1:C877&lt;&gt;0)))&amp;""v"", C878&amp;""r"")"),"132r")</f>
        <v>132r</v>
      </c>
    </row>
    <row r="879">
      <c r="A879" s="15">
        <v>285.0</v>
      </c>
      <c r="B879" s="15" t="s">
        <v>9047</v>
      </c>
      <c r="C879" s="15">
        <v>132.0</v>
      </c>
      <c r="D879" s="15" t="s">
        <v>913</v>
      </c>
      <c r="E879" s="15" t="s">
        <v>11814</v>
      </c>
      <c r="F879" s="50" t="str">
        <f>IFERROR(__xludf.DUMMYFUNCTION("IF(C879=0, INDEX(C$1:C878, MAX(FILTER(ROW(C$1:C878), C$1:C878&lt;&gt;0)))&amp;""v"", C879&amp;""r"")"),"132r")</f>
        <v>132r</v>
      </c>
    </row>
    <row r="880">
      <c r="A880" s="15">
        <v>286.0</v>
      </c>
      <c r="B880" s="15" t="s">
        <v>9047</v>
      </c>
      <c r="C880" s="15">
        <v>0.0</v>
      </c>
      <c r="D880" s="15" t="s">
        <v>921</v>
      </c>
      <c r="E880" s="15" t="s">
        <v>11817</v>
      </c>
      <c r="F880" s="50" t="str">
        <f>IFERROR(__xludf.DUMMYFUNCTION("IF(C880=0, INDEX(C$1:C879, MAX(FILTER(ROW(C$1:C879), C$1:C879&lt;&gt;0)))&amp;""v"", C880&amp;""r"")"),"132v")</f>
        <v>132v</v>
      </c>
    </row>
    <row r="881">
      <c r="A881" s="15">
        <v>286.0</v>
      </c>
      <c r="B881" s="15" t="s">
        <v>9047</v>
      </c>
      <c r="C881" s="15">
        <v>0.0</v>
      </c>
      <c r="D881" s="15" t="s">
        <v>929</v>
      </c>
      <c r="E881" s="15" t="s">
        <v>11820</v>
      </c>
      <c r="F881" s="50" t="str">
        <f>IFERROR(__xludf.DUMMYFUNCTION("IF(C881=0, INDEX(C$1:C880, MAX(FILTER(ROW(C$1:C880), C$1:C880&lt;&gt;0)))&amp;""v"", C881&amp;""r"")"),"132v")</f>
        <v>132v</v>
      </c>
    </row>
    <row r="882">
      <c r="A882" s="15">
        <v>286.0</v>
      </c>
      <c r="B882" s="15" t="s">
        <v>9047</v>
      </c>
      <c r="C882" s="15">
        <v>0.0</v>
      </c>
      <c r="D882" s="15" t="s">
        <v>937</v>
      </c>
      <c r="E882" s="15" t="s">
        <v>11823</v>
      </c>
      <c r="F882" s="50" t="str">
        <f>IFERROR(__xludf.DUMMYFUNCTION("IF(C882=0, INDEX(C$1:C881, MAX(FILTER(ROW(C$1:C881), C$1:C881&lt;&gt;0)))&amp;""v"", C882&amp;""r"")"),"132v")</f>
        <v>132v</v>
      </c>
    </row>
    <row r="883">
      <c r="A883" s="15">
        <v>287.0</v>
      </c>
      <c r="B883" s="15" t="s">
        <v>9047</v>
      </c>
      <c r="C883" s="15">
        <v>133.0</v>
      </c>
      <c r="D883" s="15" t="s">
        <v>941</v>
      </c>
      <c r="E883" s="15" t="s">
        <v>11826</v>
      </c>
      <c r="F883" s="50" t="str">
        <f>IFERROR(__xludf.DUMMYFUNCTION("IF(C883=0, INDEX(C$1:C882, MAX(FILTER(ROW(C$1:C882), C$1:C882&lt;&gt;0)))&amp;""v"", C883&amp;""r"")"),"133r")</f>
        <v>133r</v>
      </c>
    </row>
    <row r="884">
      <c r="A884" s="15">
        <v>287.0</v>
      </c>
      <c r="B884" s="15" t="s">
        <v>9047</v>
      </c>
      <c r="C884" s="15">
        <v>133.0</v>
      </c>
      <c r="D884" s="15" t="s">
        <v>949</v>
      </c>
      <c r="F884" s="50" t="str">
        <f>IFERROR(__xludf.DUMMYFUNCTION("IF(C884=0, INDEX(C$1:C883, MAX(FILTER(ROW(C$1:C883), C$1:C883&lt;&gt;0)))&amp;""v"", C884&amp;""r"")"),"133r")</f>
        <v>133r</v>
      </c>
    </row>
    <row r="885">
      <c r="A885" s="15">
        <v>287.0</v>
      </c>
      <c r="B885" s="15" t="s">
        <v>9047</v>
      </c>
      <c r="C885" s="15">
        <v>133.0</v>
      </c>
      <c r="D885" s="15" t="s">
        <v>957</v>
      </c>
      <c r="F885" s="50" t="str">
        <f>IFERROR(__xludf.DUMMYFUNCTION("IF(C885=0, INDEX(C$1:C884, MAX(FILTER(ROW(C$1:C884), C$1:C884&lt;&gt;0)))&amp;""v"", C885&amp;""r"")"),"133r")</f>
        <v>133r</v>
      </c>
    </row>
    <row r="886">
      <c r="A886" s="15">
        <v>287.0</v>
      </c>
      <c r="B886" s="15" t="s">
        <v>9047</v>
      </c>
      <c r="C886" s="15">
        <v>133.0</v>
      </c>
      <c r="D886" s="15" t="s">
        <v>11833</v>
      </c>
      <c r="E886" s="15" t="s">
        <v>11834</v>
      </c>
      <c r="F886" s="50" t="str">
        <f>IFERROR(__xludf.DUMMYFUNCTION("IF(C886=0, INDEX(C$1:C885, MAX(FILTER(ROW(C$1:C885), C$1:C885&lt;&gt;0)))&amp;""v"", C886&amp;""r"")"),"133r")</f>
        <v>133r</v>
      </c>
    </row>
    <row r="887">
      <c r="A887" s="15">
        <v>288.0</v>
      </c>
      <c r="B887" s="15" t="s">
        <v>9047</v>
      </c>
      <c r="C887" s="15">
        <v>0.0</v>
      </c>
      <c r="D887" s="15" t="s">
        <v>973</v>
      </c>
      <c r="E887" s="15" t="s">
        <v>11837</v>
      </c>
      <c r="F887" s="50" t="str">
        <f>IFERROR(__xludf.DUMMYFUNCTION("IF(C887=0, INDEX(C$1:C886, MAX(FILTER(ROW(C$1:C886), C$1:C886&lt;&gt;0)))&amp;""v"", C887&amp;""r"")"),"133v")</f>
        <v>133v</v>
      </c>
    </row>
    <row r="888">
      <c r="A888" s="15">
        <v>288.0</v>
      </c>
      <c r="B888" s="15" t="s">
        <v>9047</v>
      </c>
      <c r="C888" s="15">
        <v>0.0</v>
      </c>
      <c r="D888" s="15" t="s">
        <v>982</v>
      </c>
      <c r="E888" s="15" t="s">
        <v>11840</v>
      </c>
      <c r="F888" s="50" t="str">
        <f>IFERROR(__xludf.DUMMYFUNCTION("IF(C888=0, INDEX(C$1:C887, MAX(FILTER(ROW(C$1:C887), C$1:C887&lt;&gt;0)))&amp;""v"", C888&amp;""r"")"),"133v")</f>
        <v>133v</v>
      </c>
    </row>
    <row r="889">
      <c r="A889" s="15">
        <v>289.0</v>
      </c>
      <c r="B889" s="15" t="s">
        <v>9047</v>
      </c>
      <c r="C889" s="15">
        <v>134.0</v>
      </c>
      <c r="D889" s="15" t="s">
        <v>990</v>
      </c>
      <c r="E889" s="15" t="s">
        <v>11843</v>
      </c>
      <c r="F889" s="50" t="str">
        <f>IFERROR(__xludf.DUMMYFUNCTION("IF(C889=0, INDEX(C$1:C888, MAX(FILTER(ROW(C$1:C888), C$1:C888&lt;&gt;0)))&amp;""v"", C889&amp;""r"")"),"134r")</f>
        <v>134r</v>
      </c>
    </row>
    <row r="890">
      <c r="A890" s="15">
        <v>289.0</v>
      </c>
      <c r="B890" s="15" t="s">
        <v>9047</v>
      </c>
      <c r="C890" s="15">
        <v>134.0</v>
      </c>
      <c r="D890" s="15" t="s">
        <v>998</v>
      </c>
      <c r="E890" s="15" t="s">
        <v>11846</v>
      </c>
      <c r="F890" s="50" t="str">
        <f>IFERROR(__xludf.DUMMYFUNCTION("IF(C890=0, INDEX(C$1:C889, MAX(FILTER(ROW(C$1:C889), C$1:C889&lt;&gt;0)))&amp;""v"", C890&amp;""r"")"),"134r")</f>
        <v>134r</v>
      </c>
    </row>
    <row r="891">
      <c r="A891" s="15">
        <v>290.0</v>
      </c>
      <c r="B891" s="15" t="s">
        <v>9047</v>
      </c>
      <c r="C891" s="15">
        <v>0.0</v>
      </c>
      <c r="D891" s="15" t="s">
        <v>1006</v>
      </c>
      <c r="E891" s="15" t="s">
        <v>11849</v>
      </c>
      <c r="F891" s="50" t="str">
        <f>IFERROR(__xludf.DUMMYFUNCTION("IF(C891=0, INDEX(C$1:C890, MAX(FILTER(ROW(C$1:C890), C$1:C890&lt;&gt;0)))&amp;""v"", C891&amp;""r"")"),"134v")</f>
        <v>134v</v>
      </c>
    </row>
    <row r="892">
      <c r="A892" s="15">
        <v>290.0</v>
      </c>
      <c r="B892" s="15" t="s">
        <v>9047</v>
      </c>
      <c r="C892" s="15">
        <v>0.0</v>
      </c>
      <c r="D892" s="15" t="s">
        <v>1014</v>
      </c>
      <c r="E892" s="15" t="s">
        <v>11852</v>
      </c>
      <c r="F892" s="50" t="str">
        <f>IFERROR(__xludf.DUMMYFUNCTION("IF(C892=0, INDEX(C$1:C891, MAX(FILTER(ROW(C$1:C891), C$1:C891&lt;&gt;0)))&amp;""v"", C892&amp;""r"")"),"134v")</f>
        <v>134v</v>
      </c>
    </row>
    <row r="893">
      <c r="A893" s="15">
        <v>290.0</v>
      </c>
      <c r="B893" s="15" t="s">
        <v>9047</v>
      </c>
      <c r="C893" s="15">
        <v>0.0</v>
      </c>
      <c r="D893" s="15" t="s">
        <v>1020</v>
      </c>
      <c r="E893" s="15" t="s">
        <v>11855</v>
      </c>
      <c r="F893" s="50" t="str">
        <f>IFERROR(__xludf.DUMMYFUNCTION("IF(C893=0, INDEX(C$1:C892, MAX(FILTER(ROW(C$1:C892), C$1:C892&lt;&gt;0)))&amp;""v"", C893&amp;""r"")"),"134v")</f>
        <v>134v</v>
      </c>
    </row>
    <row r="894">
      <c r="A894" s="15">
        <v>291.0</v>
      </c>
      <c r="B894" s="15" t="s">
        <v>9047</v>
      </c>
      <c r="C894" s="15">
        <v>135.0</v>
      </c>
      <c r="D894" s="15" t="s">
        <v>1024</v>
      </c>
      <c r="E894" s="15" t="s">
        <v>11858</v>
      </c>
      <c r="F894" s="50" t="str">
        <f>IFERROR(__xludf.DUMMYFUNCTION("IF(C894=0, INDEX(C$1:C893, MAX(FILTER(ROW(C$1:C893), C$1:C893&lt;&gt;0)))&amp;""v"", C894&amp;""r"")"),"135r")</f>
        <v>135r</v>
      </c>
    </row>
    <row r="895">
      <c r="A895" s="15">
        <v>291.0</v>
      </c>
      <c r="B895" s="15" t="s">
        <v>9047</v>
      </c>
      <c r="C895" s="15">
        <v>135.0</v>
      </c>
      <c r="D895" s="15" t="s">
        <v>1032</v>
      </c>
      <c r="E895" s="15" t="s">
        <v>11861</v>
      </c>
      <c r="F895" s="50" t="str">
        <f>IFERROR(__xludf.DUMMYFUNCTION("IF(C895=0, INDEX(C$1:C894, MAX(FILTER(ROW(C$1:C894), C$1:C894&lt;&gt;0)))&amp;""v"", C895&amp;""r"")"),"135r")</f>
        <v>135r</v>
      </c>
    </row>
    <row r="896">
      <c r="A896" s="15">
        <v>292.0</v>
      </c>
      <c r="B896" s="15" t="s">
        <v>9047</v>
      </c>
      <c r="C896" s="15">
        <v>0.0</v>
      </c>
      <c r="D896" s="15" t="s">
        <v>1040</v>
      </c>
      <c r="E896" s="15" t="s">
        <v>11864</v>
      </c>
      <c r="F896" s="50" t="str">
        <f>IFERROR(__xludf.DUMMYFUNCTION("IF(C896=0, INDEX(C$1:C895, MAX(FILTER(ROW(C$1:C895), C$1:C895&lt;&gt;0)))&amp;""v"", C896&amp;""r"")"),"135v")</f>
        <v>135v</v>
      </c>
    </row>
    <row r="897">
      <c r="A897" s="15">
        <v>292.0</v>
      </c>
      <c r="B897" s="15" t="s">
        <v>9047</v>
      </c>
      <c r="C897" s="15">
        <v>0.0</v>
      </c>
      <c r="D897" s="15" t="s">
        <v>1048</v>
      </c>
      <c r="E897" s="15" t="s">
        <v>11867</v>
      </c>
      <c r="F897" s="50" t="str">
        <f>IFERROR(__xludf.DUMMYFUNCTION("IF(C897=0, INDEX(C$1:C896, MAX(FILTER(ROW(C$1:C896), C$1:C896&lt;&gt;0)))&amp;""v"", C897&amp;""r"")"),"135v")</f>
        <v>135v</v>
      </c>
    </row>
    <row r="898">
      <c r="A898" s="15">
        <v>292.0</v>
      </c>
      <c r="B898" s="15" t="s">
        <v>9047</v>
      </c>
      <c r="C898" s="15">
        <v>0.0</v>
      </c>
      <c r="D898" s="15" t="s">
        <v>1061</v>
      </c>
      <c r="E898" s="15" t="s">
        <v>11870</v>
      </c>
      <c r="F898" s="50" t="str">
        <f>IFERROR(__xludf.DUMMYFUNCTION("IF(C898=0, INDEX(C$1:C897, MAX(FILTER(ROW(C$1:C897), C$1:C897&lt;&gt;0)))&amp;""v"", C898&amp;""r"")"),"135v")</f>
        <v>135v</v>
      </c>
    </row>
    <row r="899">
      <c r="A899" s="15">
        <v>292.0</v>
      </c>
      <c r="B899" s="15" t="s">
        <v>9047</v>
      </c>
      <c r="C899" s="15">
        <v>0.0</v>
      </c>
      <c r="D899" s="15" t="s">
        <v>1069</v>
      </c>
      <c r="E899" s="15" t="s">
        <v>11873</v>
      </c>
      <c r="F899" s="50" t="str">
        <f>IFERROR(__xludf.DUMMYFUNCTION("IF(C899=0, INDEX(C$1:C898, MAX(FILTER(ROW(C$1:C898), C$1:C898&lt;&gt;0)))&amp;""v"", C899&amp;""r"")"),"135v")</f>
        <v>135v</v>
      </c>
    </row>
    <row r="900">
      <c r="A900" s="15">
        <v>293.0</v>
      </c>
      <c r="B900" s="15" t="s">
        <v>9047</v>
      </c>
      <c r="C900" s="15">
        <v>136.0</v>
      </c>
      <c r="D900" s="15" t="s">
        <v>1078</v>
      </c>
      <c r="E900" s="15" t="s">
        <v>11876</v>
      </c>
      <c r="F900" s="50" t="str">
        <f>IFERROR(__xludf.DUMMYFUNCTION("IF(C900=0, INDEX(C$1:C899, MAX(FILTER(ROW(C$1:C899), C$1:C899&lt;&gt;0)))&amp;""v"", C900&amp;""r"")"),"136r")</f>
        <v>136r</v>
      </c>
    </row>
    <row r="901">
      <c r="A901" s="15">
        <v>293.0</v>
      </c>
      <c r="B901" s="15" t="s">
        <v>9047</v>
      </c>
      <c r="C901" s="15">
        <v>136.0</v>
      </c>
      <c r="D901" s="15" t="s">
        <v>1086</v>
      </c>
      <c r="E901" s="15" t="s">
        <v>11879</v>
      </c>
      <c r="F901" s="50" t="str">
        <f>IFERROR(__xludf.DUMMYFUNCTION("IF(C901=0, INDEX(C$1:C900, MAX(FILTER(ROW(C$1:C900), C$1:C900&lt;&gt;0)))&amp;""v"", C901&amp;""r"")"),"136r")</f>
        <v>136r</v>
      </c>
    </row>
    <row r="902">
      <c r="A902" s="15">
        <v>293.0</v>
      </c>
      <c r="B902" s="15" t="s">
        <v>9047</v>
      </c>
      <c r="C902" s="15">
        <v>136.0</v>
      </c>
      <c r="D902" s="15" t="s">
        <v>1095</v>
      </c>
      <c r="E902" s="15" t="s">
        <v>11882</v>
      </c>
      <c r="F902" s="50" t="str">
        <f>IFERROR(__xludf.DUMMYFUNCTION("IF(C902=0, INDEX(C$1:C901, MAX(FILTER(ROW(C$1:C901), C$1:C901&lt;&gt;0)))&amp;""v"", C902&amp;""r"")"),"136r")</f>
        <v>136r</v>
      </c>
    </row>
    <row r="903">
      <c r="A903" s="15">
        <v>293.0</v>
      </c>
      <c r="B903" s="15" t="s">
        <v>9047</v>
      </c>
      <c r="C903" s="15">
        <v>136.0</v>
      </c>
      <c r="D903" s="15" t="s">
        <v>1103</v>
      </c>
      <c r="E903" s="15" t="s">
        <v>11885</v>
      </c>
      <c r="F903" s="50" t="str">
        <f>IFERROR(__xludf.DUMMYFUNCTION("IF(C903=0, INDEX(C$1:C902, MAX(FILTER(ROW(C$1:C902), C$1:C902&lt;&gt;0)))&amp;""v"", C903&amp;""r"")"),"136r")</f>
        <v>136r</v>
      </c>
    </row>
    <row r="904">
      <c r="A904" s="15">
        <v>294.0</v>
      </c>
      <c r="B904" s="15" t="s">
        <v>9047</v>
      </c>
      <c r="C904" s="15">
        <v>0.0</v>
      </c>
      <c r="D904" s="15" t="s">
        <v>1117</v>
      </c>
      <c r="E904" s="15" t="s">
        <v>11888</v>
      </c>
      <c r="F904" s="50" t="str">
        <f>IFERROR(__xludf.DUMMYFUNCTION("IF(C904=0, INDEX(C$1:C903, MAX(FILTER(ROW(C$1:C903), C$1:C903&lt;&gt;0)))&amp;""v"", C904&amp;""r"")"),"136v")</f>
        <v>136v</v>
      </c>
    </row>
    <row r="905">
      <c r="A905" s="15">
        <v>294.0</v>
      </c>
      <c r="B905" s="15" t="s">
        <v>9047</v>
      </c>
      <c r="C905" s="15">
        <v>0.0</v>
      </c>
      <c r="D905" s="15" t="s">
        <v>1127</v>
      </c>
      <c r="E905" s="15" t="s">
        <v>11891</v>
      </c>
      <c r="F905" s="50" t="str">
        <f>IFERROR(__xludf.DUMMYFUNCTION("IF(C905=0, INDEX(C$1:C904, MAX(FILTER(ROW(C$1:C904), C$1:C904&lt;&gt;0)))&amp;""v"", C905&amp;""r"")"),"136v")</f>
        <v>136v</v>
      </c>
    </row>
    <row r="906">
      <c r="A906" s="15">
        <v>295.0</v>
      </c>
      <c r="B906" s="15" t="s">
        <v>9047</v>
      </c>
      <c r="C906" s="15">
        <v>137.0</v>
      </c>
      <c r="D906" s="15" t="s">
        <v>1135</v>
      </c>
      <c r="E906" s="15" t="s">
        <v>11894</v>
      </c>
      <c r="F906" s="50" t="str">
        <f>IFERROR(__xludf.DUMMYFUNCTION("IF(C906=0, INDEX(C$1:C905, MAX(FILTER(ROW(C$1:C905), C$1:C905&lt;&gt;0)))&amp;""v"", C906&amp;""r"")"),"137r")</f>
        <v>137r</v>
      </c>
    </row>
    <row r="907">
      <c r="A907" s="15">
        <v>295.0</v>
      </c>
      <c r="B907" s="15" t="s">
        <v>9047</v>
      </c>
      <c r="C907" s="15">
        <v>137.0</v>
      </c>
      <c r="D907" s="15" t="s">
        <v>1143</v>
      </c>
      <c r="F907" s="50" t="str">
        <f>IFERROR(__xludf.DUMMYFUNCTION("IF(C907=0, INDEX(C$1:C906, MAX(FILTER(ROW(C$1:C906), C$1:C906&lt;&gt;0)))&amp;""v"", C907&amp;""r"")"),"137r")</f>
        <v>137r</v>
      </c>
    </row>
    <row r="908">
      <c r="A908" s="15">
        <v>295.0</v>
      </c>
      <c r="B908" s="15" t="s">
        <v>9047</v>
      </c>
      <c r="C908" s="15">
        <v>137.0</v>
      </c>
      <c r="D908" s="15" t="s">
        <v>1165</v>
      </c>
      <c r="F908" s="50" t="str">
        <f>IFERROR(__xludf.DUMMYFUNCTION("IF(C908=0, INDEX(C$1:C907, MAX(FILTER(ROW(C$1:C907), C$1:C907&lt;&gt;0)))&amp;""v"", C908&amp;""r"")"),"137r")</f>
        <v>137r</v>
      </c>
    </row>
    <row r="909">
      <c r="A909" s="15">
        <v>295.0</v>
      </c>
      <c r="B909" s="15" t="s">
        <v>9047</v>
      </c>
      <c r="C909" s="15">
        <v>137.0</v>
      </c>
      <c r="D909" s="15" t="s">
        <v>1175</v>
      </c>
      <c r="E909" s="15" t="s">
        <v>11903</v>
      </c>
      <c r="F909" s="50" t="str">
        <f>IFERROR(__xludf.DUMMYFUNCTION("IF(C909=0, INDEX(C$1:C908, MAX(FILTER(ROW(C$1:C908), C$1:C908&lt;&gt;0)))&amp;""v"", C909&amp;""r"")"),"137r")</f>
        <v>137r</v>
      </c>
    </row>
    <row r="910">
      <c r="A910" s="15">
        <v>296.0</v>
      </c>
      <c r="B910" s="15" t="s">
        <v>9047</v>
      </c>
      <c r="C910" s="15">
        <v>0.0</v>
      </c>
      <c r="D910" s="15" t="s">
        <v>1186</v>
      </c>
      <c r="E910" s="15" t="s">
        <v>11906</v>
      </c>
      <c r="F910" s="50" t="str">
        <f>IFERROR(__xludf.DUMMYFUNCTION("IF(C910=0, INDEX(C$1:C909, MAX(FILTER(ROW(C$1:C909), C$1:C909&lt;&gt;0)))&amp;""v"", C910&amp;""r"")"),"137v")</f>
        <v>137v</v>
      </c>
    </row>
    <row r="911">
      <c r="A911" s="15">
        <v>296.0</v>
      </c>
      <c r="B911" s="15" t="s">
        <v>9047</v>
      </c>
      <c r="C911" s="15">
        <v>0.0</v>
      </c>
      <c r="D911" s="15" t="s">
        <v>1194</v>
      </c>
      <c r="E911" s="15" t="s">
        <v>11909</v>
      </c>
      <c r="F911" s="50" t="str">
        <f>IFERROR(__xludf.DUMMYFUNCTION("IF(C911=0, INDEX(C$1:C910, MAX(FILTER(ROW(C$1:C910), C$1:C910&lt;&gt;0)))&amp;""v"", C911&amp;""r"")"),"137v")</f>
        <v>137v</v>
      </c>
    </row>
    <row r="912">
      <c r="A912" s="15">
        <v>297.0</v>
      </c>
      <c r="B912" s="15" t="s">
        <v>9047</v>
      </c>
      <c r="C912" s="15">
        <v>138.0</v>
      </c>
      <c r="D912" s="15" t="s">
        <v>2207</v>
      </c>
      <c r="E912" s="15" t="s">
        <v>11912</v>
      </c>
      <c r="F912" s="50" t="str">
        <f>IFERROR(__xludf.DUMMYFUNCTION("IF(C912=0, INDEX(C$1:C911, MAX(FILTER(ROW(C$1:C911), C$1:C911&lt;&gt;0)))&amp;""v"", C912&amp;""r"")"),"138r")</f>
        <v>138r</v>
      </c>
    </row>
    <row r="913">
      <c r="A913" s="15">
        <v>297.0</v>
      </c>
      <c r="B913" s="15" t="s">
        <v>9047</v>
      </c>
      <c r="C913" s="15">
        <v>138.0</v>
      </c>
      <c r="D913" s="15" t="s">
        <v>1208</v>
      </c>
      <c r="F913" s="50" t="str">
        <f>IFERROR(__xludf.DUMMYFUNCTION("IF(C913=0, INDEX(C$1:C912, MAX(FILTER(ROW(C$1:C912), C$1:C912&lt;&gt;0)))&amp;""v"", C913&amp;""r"")"),"138r")</f>
        <v>138r</v>
      </c>
    </row>
    <row r="914">
      <c r="A914" s="15">
        <v>297.0</v>
      </c>
      <c r="B914" s="15" t="s">
        <v>9047</v>
      </c>
      <c r="C914" s="15">
        <v>138.0</v>
      </c>
      <c r="D914" s="15" t="s">
        <v>1216</v>
      </c>
      <c r="F914" s="50" t="str">
        <f>IFERROR(__xludf.DUMMYFUNCTION("IF(C914=0, INDEX(C$1:C913, MAX(FILTER(ROW(C$1:C913), C$1:C913&lt;&gt;0)))&amp;""v"", C914&amp;""r"")"),"138r")</f>
        <v>138r</v>
      </c>
    </row>
    <row r="915">
      <c r="A915" s="15">
        <v>297.0</v>
      </c>
      <c r="B915" s="15" t="s">
        <v>9047</v>
      </c>
      <c r="C915" s="15">
        <v>138.0</v>
      </c>
      <c r="D915" s="15" t="s">
        <v>1224</v>
      </c>
      <c r="F915" s="50" t="str">
        <f>IFERROR(__xludf.DUMMYFUNCTION("IF(C915=0, INDEX(C$1:C914, MAX(FILTER(ROW(C$1:C914), C$1:C914&lt;&gt;0)))&amp;""v"", C915&amp;""r"")"),"138r")</f>
        <v>138r</v>
      </c>
    </row>
    <row r="916">
      <c r="A916" s="15">
        <v>297.0</v>
      </c>
      <c r="B916" s="15" t="s">
        <v>9047</v>
      </c>
      <c r="C916" s="15">
        <v>138.0</v>
      </c>
      <c r="D916" s="15" t="s">
        <v>1232</v>
      </c>
      <c r="E916" s="15" t="s">
        <v>11924</v>
      </c>
      <c r="F916" s="50" t="str">
        <f>IFERROR(__xludf.DUMMYFUNCTION("IF(C916=0, INDEX(C$1:C915, MAX(FILTER(ROW(C$1:C915), C$1:C915&lt;&gt;0)))&amp;""v"", C916&amp;""r"")"),"138r")</f>
        <v>138r</v>
      </c>
    </row>
    <row r="917">
      <c r="A917" s="15">
        <v>298.0</v>
      </c>
      <c r="B917" s="15" t="s">
        <v>9047</v>
      </c>
      <c r="C917" s="15">
        <v>0.0</v>
      </c>
      <c r="D917" s="15" t="s">
        <v>1240</v>
      </c>
      <c r="E917" s="15" t="s">
        <v>11927</v>
      </c>
      <c r="F917" s="50" t="str">
        <f>IFERROR(__xludf.DUMMYFUNCTION("IF(C917=0, INDEX(C$1:C916, MAX(FILTER(ROW(C$1:C916), C$1:C916&lt;&gt;0)))&amp;""v"", C917&amp;""r"")"),"138v")</f>
        <v>138v</v>
      </c>
    </row>
    <row r="918">
      <c r="A918" s="15">
        <v>298.0</v>
      </c>
      <c r="B918" s="15" t="s">
        <v>9047</v>
      </c>
      <c r="C918" s="15">
        <v>0.0</v>
      </c>
      <c r="D918" s="15" t="s">
        <v>1248</v>
      </c>
      <c r="F918" s="50" t="str">
        <f>IFERROR(__xludf.DUMMYFUNCTION("IF(C918=0, INDEX(C$1:C917, MAX(FILTER(ROW(C$1:C917), C$1:C917&lt;&gt;0)))&amp;""v"", C918&amp;""r"")"),"138v")</f>
        <v>138v</v>
      </c>
    </row>
    <row r="919">
      <c r="A919" s="15">
        <v>298.0</v>
      </c>
      <c r="B919" s="15" t="s">
        <v>9047</v>
      </c>
      <c r="C919" s="15">
        <v>0.0</v>
      </c>
      <c r="D919" s="15" t="s">
        <v>1256</v>
      </c>
      <c r="F919" s="50" t="str">
        <f>IFERROR(__xludf.DUMMYFUNCTION("IF(C919=0, INDEX(C$1:C918, MAX(FILTER(ROW(C$1:C918), C$1:C918&lt;&gt;0)))&amp;""v"", C919&amp;""r"")"),"138v")</f>
        <v>138v</v>
      </c>
    </row>
    <row r="920">
      <c r="A920" s="15">
        <v>298.0</v>
      </c>
      <c r="B920" s="15" t="s">
        <v>9047</v>
      </c>
      <c r="C920" s="15">
        <v>0.0</v>
      </c>
      <c r="D920" s="15" t="s">
        <v>1265</v>
      </c>
      <c r="F920" s="50" t="str">
        <f>IFERROR(__xludf.DUMMYFUNCTION("IF(C920=0, INDEX(C$1:C919, MAX(FILTER(ROW(C$1:C919), C$1:C919&lt;&gt;0)))&amp;""v"", C920&amp;""r"")"),"138v")</f>
        <v>138v</v>
      </c>
    </row>
    <row r="921">
      <c r="A921" s="15">
        <v>298.0</v>
      </c>
      <c r="B921" s="15" t="s">
        <v>9047</v>
      </c>
      <c r="C921" s="15">
        <v>0.0</v>
      </c>
      <c r="D921" s="15" t="s">
        <v>1279</v>
      </c>
      <c r="F921" s="50" t="str">
        <f>IFERROR(__xludf.DUMMYFUNCTION("IF(C921=0, INDEX(C$1:C920, MAX(FILTER(ROW(C$1:C920), C$1:C920&lt;&gt;0)))&amp;""v"", C921&amp;""r"")"),"138v")</f>
        <v>138v</v>
      </c>
    </row>
    <row r="922">
      <c r="A922" s="15">
        <v>298.0</v>
      </c>
      <c r="B922" s="15" t="s">
        <v>9047</v>
      </c>
      <c r="C922" s="15">
        <v>0.0</v>
      </c>
      <c r="D922" s="15" t="s">
        <v>1289</v>
      </c>
      <c r="F922" s="50" t="str">
        <f>IFERROR(__xludf.DUMMYFUNCTION("IF(C922=0, INDEX(C$1:C921, MAX(FILTER(ROW(C$1:C921), C$1:C921&lt;&gt;0)))&amp;""v"", C922&amp;""r"")"),"138v")</f>
        <v>138v</v>
      </c>
    </row>
    <row r="923">
      <c r="A923" s="15">
        <v>298.0</v>
      </c>
      <c r="B923" s="15" t="s">
        <v>9047</v>
      </c>
      <c r="C923" s="15">
        <v>0.0</v>
      </c>
      <c r="D923" s="15" t="s">
        <v>1294</v>
      </c>
      <c r="E923" s="15" t="s">
        <v>11945</v>
      </c>
      <c r="F923" s="50" t="str">
        <f>IFERROR(__xludf.DUMMYFUNCTION("IF(C923=0, INDEX(C$1:C922, MAX(FILTER(ROW(C$1:C922), C$1:C922&lt;&gt;0)))&amp;""v"", C923&amp;""r"")"),"138v")</f>
        <v>138v</v>
      </c>
    </row>
    <row r="924">
      <c r="A924" s="15">
        <v>299.0</v>
      </c>
      <c r="B924" s="15" t="s">
        <v>9047</v>
      </c>
      <c r="C924" s="15">
        <v>139.0</v>
      </c>
      <c r="D924" s="15" t="s">
        <v>3386</v>
      </c>
      <c r="E924" s="15" t="s">
        <v>11948</v>
      </c>
      <c r="F924" s="50" t="str">
        <f>IFERROR(__xludf.DUMMYFUNCTION("IF(C924=0, INDEX(C$1:C923, MAX(FILTER(ROW(C$1:C923), C$1:C923&lt;&gt;0)))&amp;""v"", C924&amp;""r"")"),"139r")</f>
        <v>139r</v>
      </c>
    </row>
    <row r="925">
      <c r="A925" s="15">
        <v>299.0</v>
      </c>
      <c r="B925" s="15" t="s">
        <v>9047</v>
      </c>
      <c r="C925" s="15">
        <v>139.0</v>
      </c>
      <c r="D925" s="15" t="s">
        <v>2293</v>
      </c>
      <c r="F925" s="50" t="str">
        <f>IFERROR(__xludf.DUMMYFUNCTION("IF(C925=0, INDEX(C$1:C924, MAX(FILTER(ROW(C$1:C924), C$1:C924&lt;&gt;0)))&amp;""v"", C925&amp;""r"")"),"139r")</f>
        <v>139r</v>
      </c>
    </row>
    <row r="926">
      <c r="A926" s="15">
        <v>299.0</v>
      </c>
      <c r="B926" s="15" t="s">
        <v>9047</v>
      </c>
      <c r="C926" s="15">
        <v>139.0</v>
      </c>
      <c r="D926" s="15" t="s">
        <v>2301</v>
      </c>
      <c r="F926" s="50" t="str">
        <f>IFERROR(__xludf.DUMMYFUNCTION("IF(C926=0, INDEX(C$1:C925, MAX(FILTER(ROW(C$1:C925), C$1:C925&lt;&gt;0)))&amp;""v"", C926&amp;""r"")"),"139r")</f>
        <v>139r</v>
      </c>
    </row>
    <row r="927">
      <c r="A927" s="15">
        <v>299.0</v>
      </c>
      <c r="B927" s="15" t="s">
        <v>9047</v>
      </c>
      <c r="C927" s="15">
        <v>139.0</v>
      </c>
      <c r="D927" s="15" t="s">
        <v>2309</v>
      </c>
      <c r="F927" s="50" t="str">
        <f>IFERROR(__xludf.DUMMYFUNCTION("IF(C927=0, INDEX(C$1:C926, MAX(FILTER(ROW(C$1:C926), C$1:C926&lt;&gt;0)))&amp;""v"", C927&amp;""r"")"),"139r")</f>
        <v>139r</v>
      </c>
    </row>
    <row r="928">
      <c r="A928" s="15">
        <v>299.0</v>
      </c>
      <c r="B928" s="15" t="s">
        <v>9047</v>
      </c>
      <c r="C928" s="15">
        <v>139.0</v>
      </c>
      <c r="D928" s="15" t="s">
        <v>2317</v>
      </c>
      <c r="E928" s="15" t="s">
        <v>11960</v>
      </c>
      <c r="F928" s="50" t="str">
        <f>IFERROR(__xludf.DUMMYFUNCTION("IF(C928=0, INDEX(C$1:C927, MAX(FILTER(ROW(C$1:C927), C$1:C927&lt;&gt;0)))&amp;""v"", C928&amp;""r"")"),"139r")</f>
        <v>139r</v>
      </c>
    </row>
    <row r="929">
      <c r="A929" s="15">
        <v>300.0</v>
      </c>
      <c r="B929" s="15" t="s">
        <v>9047</v>
      </c>
      <c r="C929" s="15">
        <v>0.0</v>
      </c>
      <c r="D929" s="15" t="s">
        <v>2325</v>
      </c>
      <c r="E929" s="15" t="s">
        <v>11963</v>
      </c>
      <c r="F929" s="50" t="str">
        <f>IFERROR(__xludf.DUMMYFUNCTION("IF(C929=0, INDEX(C$1:C928, MAX(FILTER(ROW(C$1:C928), C$1:C928&lt;&gt;0)))&amp;""v"", C929&amp;""r"")"),"139v")</f>
        <v>139v</v>
      </c>
    </row>
    <row r="930">
      <c r="A930" s="15">
        <v>300.0</v>
      </c>
      <c r="B930" s="15" t="s">
        <v>9047</v>
      </c>
      <c r="C930" s="15">
        <v>0.0</v>
      </c>
      <c r="D930" s="15" t="s">
        <v>2333</v>
      </c>
      <c r="F930" s="50" t="str">
        <f>IFERROR(__xludf.DUMMYFUNCTION("IF(C930=0, INDEX(C$1:C929, MAX(FILTER(ROW(C$1:C929), C$1:C929&lt;&gt;0)))&amp;""v"", C930&amp;""r"")"),"139v")</f>
        <v>139v</v>
      </c>
    </row>
    <row r="931">
      <c r="A931" s="15">
        <v>300.0</v>
      </c>
      <c r="B931" s="15" t="s">
        <v>9047</v>
      </c>
      <c r="C931" s="15">
        <v>0.0</v>
      </c>
      <c r="D931" s="15" t="s">
        <v>2341</v>
      </c>
      <c r="F931" s="50" t="str">
        <f>IFERROR(__xludf.DUMMYFUNCTION("IF(C931=0, INDEX(C$1:C930, MAX(FILTER(ROW(C$1:C930), C$1:C930&lt;&gt;0)))&amp;""v"", C931&amp;""r"")"),"139v")</f>
        <v>139v</v>
      </c>
    </row>
    <row r="932">
      <c r="A932" s="15">
        <v>300.0</v>
      </c>
      <c r="B932" s="15" t="s">
        <v>9047</v>
      </c>
      <c r="C932" s="15">
        <v>0.0</v>
      </c>
      <c r="D932" s="15" t="s">
        <v>2349</v>
      </c>
      <c r="F932" s="50" t="str">
        <f>IFERROR(__xludf.DUMMYFUNCTION("IF(C932=0, INDEX(C$1:C931, MAX(FILTER(ROW(C$1:C931), C$1:C931&lt;&gt;0)))&amp;""v"", C932&amp;""r"")"),"139v")</f>
        <v>139v</v>
      </c>
    </row>
    <row r="933">
      <c r="A933" s="15">
        <v>300.0</v>
      </c>
      <c r="B933" s="15" t="s">
        <v>9047</v>
      </c>
      <c r="C933" s="15">
        <v>0.0</v>
      </c>
      <c r="D933" s="15" t="s">
        <v>11975</v>
      </c>
      <c r="F933" s="50" t="str">
        <f>IFERROR(__xludf.DUMMYFUNCTION("IF(C933=0, INDEX(C$1:C932, MAX(FILTER(ROW(C$1:C932), C$1:C932&lt;&gt;0)))&amp;""v"", C933&amp;""r"")"),"139v")</f>
        <v>139v</v>
      </c>
    </row>
    <row r="934">
      <c r="A934" s="15">
        <v>300.0</v>
      </c>
      <c r="B934" s="15" t="s">
        <v>9047</v>
      </c>
      <c r="C934" s="15">
        <v>0.0</v>
      </c>
      <c r="D934" s="15" t="s">
        <v>2365</v>
      </c>
      <c r="F934" s="50" t="str">
        <f>IFERROR(__xludf.DUMMYFUNCTION("IF(C934=0, INDEX(C$1:C933, MAX(FILTER(ROW(C$1:C933), C$1:C933&lt;&gt;0)))&amp;""v"", C934&amp;""r"")"),"139v")</f>
        <v>139v</v>
      </c>
    </row>
    <row r="935">
      <c r="A935" s="15">
        <v>300.0</v>
      </c>
      <c r="B935" s="15" t="s">
        <v>9047</v>
      </c>
      <c r="C935" s="15">
        <v>0.0</v>
      </c>
      <c r="D935" s="15" t="s">
        <v>2374</v>
      </c>
      <c r="F935" s="50" t="str">
        <f>IFERROR(__xludf.DUMMYFUNCTION("IF(C935=0, INDEX(C$1:C934, MAX(FILTER(ROW(C$1:C934), C$1:C934&lt;&gt;0)))&amp;""v"", C935&amp;""r"")"),"139v")</f>
        <v>139v</v>
      </c>
    </row>
    <row r="936">
      <c r="A936" s="15">
        <v>300.0</v>
      </c>
      <c r="B936" s="15" t="s">
        <v>9047</v>
      </c>
      <c r="C936" s="15">
        <v>0.0</v>
      </c>
      <c r="D936" s="15" t="s">
        <v>2382</v>
      </c>
      <c r="E936" s="15" t="s">
        <v>11985</v>
      </c>
      <c r="F936" s="50" t="str">
        <f>IFERROR(__xludf.DUMMYFUNCTION("IF(C936=0, INDEX(C$1:C935, MAX(FILTER(ROW(C$1:C935), C$1:C935&lt;&gt;0)))&amp;""v"", C936&amp;""r"")"),"139v")</f>
        <v>139v</v>
      </c>
    </row>
    <row r="937">
      <c r="A937" s="15">
        <v>301.0</v>
      </c>
      <c r="B937" s="15" t="s">
        <v>9047</v>
      </c>
      <c r="C937" s="15">
        <v>140.0</v>
      </c>
      <c r="D937" s="15" t="s">
        <v>2390</v>
      </c>
      <c r="E937" s="15" t="s">
        <v>11988</v>
      </c>
      <c r="F937" s="50" t="str">
        <f>IFERROR(__xludf.DUMMYFUNCTION("IF(C937=0, INDEX(C$1:C936, MAX(FILTER(ROW(C$1:C936), C$1:C936&lt;&gt;0)))&amp;""v"", C937&amp;""r"")"),"140r")</f>
        <v>140r</v>
      </c>
    </row>
    <row r="938">
      <c r="A938" s="15">
        <v>301.0</v>
      </c>
      <c r="B938" s="15" t="s">
        <v>9047</v>
      </c>
      <c r="C938" s="15">
        <v>140.0</v>
      </c>
      <c r="D938" s="15" t="s">
        <v>2398</v>
      </c>
      <c r="F938" s="50" t="str">
        <f>IFERROR(__xludf.DUMMYFUNCTION("IF(C938=0, INDEX(C$1:C937, MAX(FILTER(ROW(C$1:C937), C$1:C937&lt;&gt;0)))&amp;""v"", C938&amp;""r"")"),"140r")</f>
        <v>140r</v>
      </c>
    </row>
    <row r="939">
      <c r="A939" s="15">
        <v>301.0</v>
      </c>
      <c r="B939" s="15" t="s">
        <v>9047</v>
      </c>
      <c r="C939" s="15">
        <v>140.0</v>
      </c>
      <c r="D939" s="15" t="s">
        <v>2406</v>
      </c>
      <c r="F939" s="50" t="str">
        <f>IFERROR(__xludf.DUMMYFUNCTION("IF(C939=0, INDEX(C$1:C938, MAX(FILTER(ROW(C$1:C938), C$1:C938&lt;&gt;0)))&amp;""v"", C939&amp;""r"")"),"140r")</f>
        <v>140r</v>
      </c>
    </row>
    <row r="940">
      <c r="A940" s="15">
        <v>301.0</v>
      </c>
      <c r="B940" s="15" t="s">
        <v>9047</v>
      </c>
      <c r="C940" s="15">
        <v>140.0</v>
      </c>
      <c r="D940" s="15" t="s">
        <v>2414</v>
      </c>
      <c r="F940" s="50" t="str">
        <f>IFERROR(__xludf.DUMMYFUNCTION("IF(C940=0, INDEX(C$1:C939, MAX(FILTER(ROW(C$1:C939), C$1:C939&lt;&gt;0)))&amp;""v"", C940&amp;""r"")"),"140r")</f>
        <v>140r</v>
      </c>
    </row>
    <row r="941">
      <c r="A941" s="15">
        <v>301.0</v>
      </c>
      <c r="B941" s="15" t="s">
        <v>9047</v>
      </c>
      <c r="C941" s="15">
        <v>140.0</v>
      </c>
      <c r="D941" s="15" t="s">
        <v>2422</v>
      </c>
      <c r="E941" s="15" t="s">
        <v>22668</v>
      </c>
      <c r="F941" s="50" t="str">
        <f>IFERROR(__xludf.DUMMYFUNCTION("IF(C941=0, INDEX(C$1:C940, MAX(FILTER(ROW(C$1:C940), C$1:C940&lt;&gt;0)))&amp;""v"", C941&amp;""r"")"),"140r")</f>
        <v>140r</v>
      </c>
    </row>
    <row r="942">
      <c r="A942" s="15">
        <v>302.0</v>
      </c>
      <c r="B942" s="15" t="s">
        <v>9047</v>
      </c>
      <c r="C942" s="15">
        <v>0.0</v>
      </c>
      <c r="D942" s="15" t="s">
        <v>2431</v>
      </c>
      <c r="E942" s="15" t="s">
        <v>22669</v>
      </c>
      <c r="F942" s="50" t="str">
        <f>IFERROR(__xludf.DUMMYFUNCTION("IF(C942=0, INDEX(C$1:C941, MAX(FILTER(ROW(C$1:C941), C$1:C941&lt;&gt;0)))&amp;""v"", C942&amp;""r"")"),"140v")</f>
        <v>140v</v>
      </c>
    </row>
    <row r="943">
      <c r="A943" s="15">
        <v>302.0</v>
      </c>
      <c r="B943" s="15" t="s">
        <v>9047</v>
      </c>
      <c r="C943" s="15">
        <v>0.0</v>
      </c>
      <c r="D943" s="15" t="s">
        <v>3496</v>
      </c>
      <c r="F943" s="50" t="str">
        <f>IFERROR(__xludf.DUMMYFUNCTION("IF(C943=0, INDEX(C$1:C942, MAX(FILTER(ROW(C$1:C942), C$1:C942&lt;&gt;0)))&amp;""v"", C943&amp;""r"")"),"140v")</f>
        <v>140v</v>
      </c>
    </row>
    <row r="944">
      <c r="A944" s="15">
        <v>302.0</v>
      </c>
      <c r="B944" s="15" t="s">
        <v>9047</v>
      </c>
      <c r="C944" s="15">
        <v>0.0</v>
      </c>
      <c r="D944" s="15" t="s">
        <v>2446</v>
      </c>
      <c r="F944" s="50" t="str">
        <f>IFERROR(__xludf.DUMMYFUNCTION("IF(C944=0, INDEX(C$1:C943, MAX(FILTER(ROW(C$1:C943), C$1:C943&lt;&gt;0)))&amp;""v"", C944&amp;""r"")"),"140v")</f>
        <v>140v</v>
      </c>
    </row>
    <row r="945">
      <c r="A945" s="15">
        <v>302.0</v>
      </c>
      <c r="B945" s="15" t="s">
        <v>9047</v>
      </c>
      <c r="C945" s="15">
        <v>0.0</v>
      </c>
      <c r="D945" s="15" t="s">
        <v>2455</v>
      </c>
      <c r="F945" s="50" t="str">
        <f>IFERROR(__xludf.DUMMYFUNCTION("IF(C945=0, INDEX(C$1:C944, MAX(FILTER(ROW(C$1:C944), C$1:C944&lt;&gt;0)))&amp;""v"", C945&amp;""r"")"),"140v")</f>
        <v>140v</v>
      </c>
    </row>
    <row r="946">
      <c r="A946" s="15">
        <v>302.0</v>
      </c>
      <c r="B946" s="15" t="s">
        <v>9047</v>
      </c>
      <c r="C946" s="15">
        <v>0.0</v>
      </c>
      <c r="D946" s="15" t="s">
        <v>2463</v>
      </c>
      <c r="F946" s="50" t="str">
        <f>IFERROR(__xludf.DUMMYFUNCTION("IF(C946=0, INDEX(C$1:C945, MAX(FILTER(ROW(C$1:C945), C$1:C945&lt;&gt;0)))&amp;""v"", C946&amp;""r"")"),"140v")</f>
        <v>140v</v>
      </c>
    </row>
    <row r="947">
      <c r="A947" s="15">
        <v>302.0</v>
      </c>
      <c r="B947" s="15" t="s">
        <v>9047</v>
      </c>
      <c r="C947" s="15">
        <v>0.0</v>
      </c>
      <c r="D947" s="15" t="s">
        <v>2471</v>
      </c>
      <c r="F947" s="50" t="str">
        <f>IFERROR(__xludf.DUMMYFUNCTION("IF(C947=0, INDEX(C$1:C946, MAX(FILTER(ROW(C$1:C946), C$1:C946&lt;&gt;0)))&amp;""v"", C947&amp;""r"")"),"140v")</f>
        <v>140v</v>
      </c>
    </row>
    <row r="948">
      <c r="A948" s="15">
        <v>302.0</v>
      </c>
      <c r="B948" s="15" t="s">
        <v>9047</v>
      </c>
      <c r="C948" s="15">
        <v>0.0</v>
      </c>
      <c r="D948" s="15" t="s">
        <v>2479</v>
      </c>
      <c r="E948" s="15" t="s">
        <v>12021</v>
      </c>
      <c r="F948" s="50" t="str">
        <f>IFERROR(__xludf.DUMMYFUNCTION("IF(C948=0, INDEX(C$1:C947, MAX(FILTER(ROW(C$1:C947), C$1:C947&lt;&gt;0)))&amp;""v"", C948&amp;""r"")"),"140v")</f>
        <v>140v</v>
      </c>
    </row>
    <row r="949">
      <c r="A949" s="15">
        <v>303.0</v>
      </c>
      <c r="B949" s="15" t="s">
        <v>9047</v>
      </c>
      <c r="C949" s="15">
        <v>141.0</v>
      </c>
      <c r="D949" s="15" t="s">
        <v>2487</v>
      </c>
      <c r="E949" s="15" t="s">
        <v>12024</v>
      </c>
      <c r="F949" s="50" t="str">
        <f>IFERROR(__xludf.DUMMYFUNCTION("IF(C949=0, INDEX(C$1:C948, MAX(FILTER(ROW(C$1:C948), C$1:C948&lt;&gt;0)))&amp;""v"", C949&amp;""r"")"),"141r")</f>
        <v>141r</v>
      </c>
    </row>
    <row r="950">
      <c r="A950" s="15">
        <v>303.0</v>
      </c>
      <c r="B950" s="15" t="s">
        <v>9047</v>
      </c>
      <c r="C950" s="15">
        <v>141.0</v>
      </c>
      <c r="D950" s="15" t="s">
        <v>682</v>
      </c>
      <c r="E950" s="15" t="s">
        <v>12027</v>
      </c>
      <c r="F950" s="50" t="str">
        <f>IFERROR(__xludf.DUMMYFUNCTION("IF(C950=0, INDEX(C$1:C949, MAX(FILTER(ROW(C$1:C949), C$1:C949&lt;&gt;0)))&amp;""v"", C950&amp;""r"")"),"141r")</f>
        <v>141r</v>
      </c>
    </row>
    <row r="951">
      <c r="F951" s="51"/>
    </row>
    <row r="952">
      <c r="F952" s="51"/>
    </row>
    <row r="953">
      <c r="F953" s="51"/>
    </row>
    <row r="954">
      <c r="F954" s="51"/>
    </row>
    <row r="955">
      <c r="F955" s="51"/>
    </row>
    <row r="956">
      <c r="F956" s="51"/>
    </row>
    <row r="957">
      <c r="F957" s="51"/>
    </row>
    <row r="958">
      <c r="F958" s="51"/>
    </row>
    <row r="959">
      <c r="F959" s="51"/>
    </row>
    <row r="960">
      <c r="F960" s="51"/>
    </row>
    <row r="961">
      <c r="F961" s="51"/>
    </row>
    <row r="962">
      <c r="F962" s="51"/>
    </row>
    <row r="963">
      <c r="F963" s="51"/>
    </row>
    <row r="964">
      <c r="F964" s="51"/>
    </row>
    <row r="965">
      <c r="F965" s="51"/>
    </row>
    <row r="966">
      <c r="F966" s="51"/>
    </row>
    <row r="967">
      <c r="F967" s="51"/>
    </row>
    <row r="968">
      <c r="F968" s="51"/>
    </row>
    <row r="969">
      <c r="F969" s="51"/>
    </row>
    <row r="970">
      <c r="F970" s="51"/>
    </row>
    <row r="971">
      <c r="F971" s="51"/>
    </row>
    <row r="972">
      <c r="F972" s="51"/>
    </row>
    <row r="973">
      <c r="F973" s="51"/>
    </row>
    <row r="974">
      <c r="F974" s="51"/>
    </row>
    <row r="975">
      <c r="F975" s="51"/>
    </row>
    <row r="976">
      <c r="F976" s="51"/>
    </row>
    <row r="977">
      <c r="F977" s="51"/>
    </row>
    <row r="978">
      <c r="F978" s="51"/>
    </row>
    <row r="979">
      <c r="F979" s="51"/>
    </row>
    <row r="980">
      <c r="F980" s="51"/>
    </row>
    <row r="981">
      <c r="F981" s="51"/>
    </row>
    <row r="982">
      <c r="F982" s="51"/>
    </row>
    <row r="983">
      <c r="F983" s="51"/>
    </row>
    <row r="984">
      <c r="F984" s="51"/>
    </row>
    <row r="985">
      <c r="F985" s="51"/>
    </row>
    <row r="986">
      <c r="F986" s="51"/>
    </row>
    <row r="987">
      <c r="F987" s="51"/>
    </row>
    <row r="988">
      <c r="F988" s="51"/>
    </row>
    <row r="989">
      <c r="F989" s="51"/>
    </row>
    <row r="990">
      <c r="F990" s="51"/>
    </row>
    <row r="991">
      <c r="F991" s="51"/>
    </row>
    <row r="992">
      <c r="F992" s="51"/>
    </row>
    <row r="993">
      <c r="F993" s="51"/>
    </row>
    <row r="994">
      <c r="F994" s="51"/>
    </row>
    <row r="995">
      <c r="F995" s="51"/>
    </row>
    <row r="996">
      <c r="F996" s="51"/>
    </row>
    <row r="997">
      <c r="F997" s="51"/>
    </row>
    <row r="998">
      <c r="F998" s="51"/>
    </row>
    <row r="999">
      <c r="F999" s="51"/>
    </row>
    <row r="1000">
      <c r="F1000" s="51"/>
    </row>
    <row r="1001">
      <c r="F1001" s="51"/>
    </row>
    <row r="1002">
      <c r="F1002" s="51"/>
    </row>
    <row r="1003">
      <c r="F1003" s="51"/>
    </row>
    <row r="1004">
      <c r="F1004" s="51"/>
    </row>
    <row r="1005">
      <c r="F1005" s="51"/>
    </row>
    <row r="1006">
      <c r="F1006" s="51"/>
    </row>
    <row r="1007">
      <c r="F1007" s="51"/>
    </row>
    <row r="1008">
      <c r="F1008" s="51"/>
    </row>
    <row r="1009">
      <c r="F1009" s="51"/>
    </row>
    <row r="1010">
      <c r="F1010" s="51"/>
    </row>
    <row r="1011">
      <c r="F1011" s="51"/>
    </row>
    <row r="1012">
      <c r="F1012" s="51"/>
    </row>
    <row r="1013">
      <c r="F1013" s="51"/>
    </row>
    <row r="1014">
      <c r="F1014" s="51"/>
    </row>
    <row r="1015">
      <c r="F1015" s="51"/>
    </row>
    <row r="1016">
      <c r="F1016" s="51"/>
    </row>
    <row r="1017">
      <c r="F1017" s="51"/>
    </row>
    <row r="1018">
      <c r="F1018" s="51"/>
    </row>
    <row r="1019">
      <c r="F1019" s="51"/>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10.63"/>
  </cols>
  <sheetData>
    <row r="1">
      <c r="A1" s="15">
        <v>3.0</v>
      </c>
      <c r="B1" s="15" t="s">
        <v>14623</v>
      </c>
      <c r="C1" s="15" t="s">
        <v>22670</v>
      </c>
    </row>
    <row r="2">
      <c r="A2" s="15">
        <v>5.0</v>
      </c>
      <c r="B2" s="15" t="s">
        <v>14625</v>
      </c>
      <c r="C2" s="15" t="s">
        <v>22671</v>
      </c>
    </row>
    <row r="3">
      <c r="A3" s="15">
        <v>7.0</v>
      </c>
      <c r="B3" s="15" t="s">
        <v>14627</v>
      </c>
      <c r="C3" s="15" t="s">
        <v>22672</v>
      </c>
    </row>
    <row r="4">
      <c r="A4" s="15">
        <v>9.0</v>
      </c>
      <c r="B4" s="15" t="s">
        <v>14629</v>
      </c>
      <c r="C4" s="15" t="s">
        <v>22673</v>
      </c>
    </row>
    <row r="5">
      <c r="A5" s="15">
        <v>11.0</v>
      </c>
      <c r="B5" s="15" t="s">
        <v>14631</v>
      </c>
    </row>
    <row r="6">
      <c r="A6" s="15">
        <v>12.0</v>
      </c>
      <c r="B6" s="15" t="s">
        <v>14633</v>
      </c>
      <c r="C6" s="15" t="s">
        <v>22674</v>
      </c>
    </row>
    <row r="7">
      <c r="A7" s="15">
        <v>15.0</v>
      </c>
      <c r="B7" s="15" t="s">
        <v>14634</v>
      </c>
      <c r="C7" s="15" t="s">
        <v>22675</v>
      </c>
    </row>
    <row r="8">
      <c r="A8" s="15">
        <v>17.0</v>
      </c>
      <c r="B8" s="15" t="s">
        <v>14636</v>
      </c>
      <c r="C8" s="15" t="s">
        <v>22676</v>
      </c>
    </row>
    <row r="9">
      <c r="A9" s="15">
        <v>20.0</v>
      </c>
      <c r="B9" s="15" t="s">
        <v>14638</v>
      </c>
      <c r="C9" s="15" t="s">
        <v>22677</v>
      </c>
    </row>
    <row r="10">
      <c r="A10" s="15">
        <v>20.0</v>
      </c>
      <c r="B10" s="15" t="s">
        <v>14640</v>
      </c>
      <c r="C10" s="15" t="s">
        <v>22678</v>
      </c>
    </row>
    <row r="11">
      <c r="A11" s="15">
        <v>21.0</v>
      </c>
      <c r="B11" s="15" t="s">
        <v>14642</v>
      </c>
    </row>
    <row r="12">
      <c r="A12" s="15">
        <v>22.0</v>
      </c>
      <c r="B12" s="15" t="s">
        <v>14644</v>
      </c>
      <c r="C12" s="15" t="s">
        <v>22679</v>
      </c>
    </row>
    <row r="13">
      <c r="A13" s="15">
        <v>23.0</v>
      </c>
      <c r="B13" s="15" t="s">
        <v>14646</v>
      </c>
      <c r="C13" s="15" t="s">
        <v>14647</v>
      </c>
    </row>
    <row r="14">
      <c r="A14" s="15">
        <v>24.0</v>
      </c>
      <c r="B14" s="15" t="s">
        <v>14648</v>
      </c>
      <c r="C14" s="15" t="s">
        <v>14649</v>
      </c>
    </row>
    <row r="15">
      <c r="A15" s="15">
        <v>27.0</v>
      </c>
      <c r="B15" s="15" t="s">
        <v>14650</v>
      </c>
      <c r="C15" s="15" t="s">
        <v>14651</v>
      </c>
    </row>
    <row r="16">
      <c r="A16" s="15">
        <v>28.0</v>
      </c>
      <c r="B16" s="15" t="s">
        <v>14652</v>
      </c>
      <c r="C16" s="15" t="s">
        <v>14653</v>
      </c>
    </row>
    <row r="17">
      <c r="A17" s="15">
        <v>30.0</v>
      </c>
      <c r="B17" s="15" t="s">
        <v>14654</v>
      </c>
      <c r="C17" s="15" t="s">
        <v>14655</v>
      </c>
    </row>
    <row r="18">
      <c r="A18" s="15">
        <v>31.0</v>
      </c>
      <c r="B18" s="15" t="s">
        <v>14656</v>
      </c>
      <c r="C18" s="15" t="s">
        <v>14657</v>
      </c>
    </row>
    <row r="19">
      <c r="A19" s="15">
        <v>33.0</v>
      </c>
      <c r="B19" s="15" t="s">
        <v>14658</v>
      </c>
      <c r="C19" s="15" t="s">
        <v>14659</v>
      </c>
    </row>
    <row r="20">
      <c r="A20" s="15">
        <v>36.0</v>
      </c>
      <c r="B20" s="15" t="s">
        <v>14660</v>
      </c>
      <c r="C20" s="15" t="s">
        <v>14661</v>
      </c>
    </row>
    <row r="21">
      <c r="A21" s="15">
        <v>37.0</v>
      </c>
      <c r="B21" s="15" t="s">
        <v>22680</v>
      </c>
    </row>
    <row r="22">
      <c r="A22" s="15">
        <v>40.0</v>
      </c>
      <c r="B22" s="15" t="s">
        <v>14664</v>
      </c>
      <c r="C22" s="15" t="s">
        <v>14665</v>
      </c>
    </row>
    <row r="23">
      <c r="A23" s="15">
        <v>41.0</v>
      </c>
      <c r="B23" s="15" t="s">
        <v>14666</v>
      </c>
      <c r="C23" s="15" t="s">
        <v>14667</v>
      </c>
    </row>
    <row r="24">
      <c r="A24" s="15">
        <v>42.0</v>
      </c>
      <c r="B24" s="15" t="s">
        <v>14668</v>
      </c>
      <c r="C24" s="15" t="s">
        <v>14669</v>
      </c>
    </row>
    <row r="25">
      <c r="A25" s="15">
        <v>43.0</v>
      </c>
      <c r="B25" s="15" t="s">
        <v>14670</v>
      </c>
      <c r="C25" s="15" t="s">
        <v>14671</v>
      </c>
    </row>
    <row r="26">
      <c r="A26" s="15">
        <v>45.0</v>
      </c>
      <c r="B26" s="15" t="s">
        <v>14672</v>
      </c>
      <c r="C26" s="15" t="s">
        <v>14673</v>
      </c>
    </row>
    <row r="27">
      <c r="A27" s="15">
        <v>46.0</v>
      </c>
      <c r="B27" s="15" t="s">
        <v>14674</v>
      </c>
      <c r="C27" s="15" t="s">
        <v>14675</v>
      </c>
    </row>
    <row r="28">
      <c r="A28" s="15">
        <v>46.0</v>
      </c>
      <c r="B28" s="15" t="s">
        <v>14676</v>
      </c>
      <c r="C28" s="15" t="s">
        <v>14677</v>
      </c>
    </row>
    <row r="29">
      <c r="A29" s="15">
        <v>48.0</v>
      </c>
      <c r="B29" s="15" t="s">
        <v>14678</v>
      </c>
      <c r="C29" s="15" t="s">
        <v>14679</v>
      </c>
    </row>
    <row r="30">
      <c r="A30" s="15">
        <v>49.0</v>
      </c>
      <c r="B30" s="15" t="s">
        <v>14680</v>
      </c>
      <c r="C30" s="15" t="s">
        <v>14681</v>
      </c>
    </row>
    <row r="31">
      <c r="A31" s="15">
        <v>49.0</v>
      </c>
      <c r="B31" s="15" t="s">
        <v>14682</v>
      </c>
      <c r="C31" s="15" t="s">
        <v>14683</v>
      </c>
    </row>
    <row r="32">
      <c r="A32" s="15">
        <v>50.0</v>
      </c>
      <c r="B32" s="15" t="s">
        <v>14684</v>
      </c>
      <c r="C32" s="15" t="s">
        <v>14685</v>
      </c>
    </row>
    <row r="33">
      <c r="A33" s="15">
        <v>50.0</v>
      </c>
      <c r="B33" s="15" t="s">
        <v>14686</v>
      </c>
      <c r="C33" s="15" t="s">
        <v>14687</v>
      </c>
    </row>
    <row r="34">
      <c r="A34" s="15">
        <v>51.0</v>
      </c>
      <c r="B34" s="15" t="s">
        <v>14688</v>
      </c>
      <c r="C34" s="15" t="s">
        <v>14689</v>
      </c>
    </row>
    <row r="35">
      <c r="A35" s="15">
        <v>52.0</v>
      </c>
      <c r="B35" s="15" t="s">
        <v>14690</v>
      </c>
      <c r="C35" s="15" t="s">
        <v>14691</v>
      </c>
    </row>
    <row r="36">
      <c r="A36" s="15">
        <v>53.0</v>
      </c>
      <c r="B36" s="15" t="s">
        <v>14692</v>
      </c>
      <c r="C36" s="15" t="s">
        <v>14693</v>
      </c>
    </row>
    <row r="37">
      <c r="A37" s="15">
        <v>44.0</v>
      </c>
      <c r="B37" s="15" t="s">
        <v>14694</v>
      </c>
      <c r="C37" s="15" t="s">
        <v>14695</v>
      </c>
    </row>
    <row r="38">
      <c r="A38" s="15">
        <v>44.0</v>
      </c>
      <c r="B38" s="15" t="s">
        <v>14696</v>
      </c>
      <c r="C38" s="15" t="s">
        <v>14697</v>
      </c>
    </row>
    <row r="39">
      <c r="A39" s="15">
        <v>44.0</v>
      </c>
      <c r="B39" s="15" t="s">
        <v>14698</v>
      </c>
      <c r="C39" s="15" t="s">
        <v>14699</v>
      </c>
    </row>
    <row r="40">
      <c r="A40" s="15">
        <v>45.0</v>
      </c>
      <c r="B40" s="15" t="s">
        <v>14700</v>
      </c>
      <c r="C40" s="15" t="s">
        <v>14701</v>
      </c>
    </row>
    <row r="41">
      <c r="A41" s="15">
        <v>45.0</v>
      </c>
      <c r="B41" s="15" t="s">
        <v>14702</v>
      </c>
      <c r="C41" s="15" t="s">
        <v>14705</v>
      </c>
    </row>
    <row r="42">
      <c r="A42" s="15">
        <v>56.0</v>
      </c>
      <c r="B42" s="15" t="s">
        <v>14706</v>
      </c>
      <c r="C42" s="15" t="s">
        <v>14707</v>
      </c>
    </row>
    <row r="43">
      <c r="A43" s="15">
        <v>56.0</v>
      </c>
      <c r="B43" s="15" t="s">
        <v>14708</v>
      </c>
      <c r="C43" s="15" t="s">
        <v>14709</v>
      </c>
    </row>
    <row r="44">
      <c r="A44" s="15">
        <v>57.0</v>
      </c>
      <c r="B44" s="15" t="s">
        <v>14710</v>
      </c>
      <c r="C44" s="15" t="s">
        <v>14711</v>
      </c>
    </row>
    <row r="45">
      <c r="A45" s="15">
        <v>58.0</v>
      </c>
      <c r="B45" s="15" t="s">
        <v>14712</v>
      </c>
      <c r="C45" s="15" t="s">
        <v>14713</v>
      </c>
    </row>
    <row r="46">
      <c r="A46" s="15">
        <v>58.0</v>
      </c>
      <c r="B46" s="15" t="s">
        <v>14714</v>
      </c>
      <c r="C46" s="15" t="s">
        <v>14715</v>
      </c>
    </row>
    <row r="47">
      <c r="A47" s="15">
        <v>59.0</v>
      </c>
      <c r="B47" s="15" t="s">
        <v>14716</v>
      </c>
      <c r="C47" s="15" t="s">
        <v>14717</v>
      </c>
    </row>
    <row r="48">
      <c r="A48" s="15">
        <v>59.0</v>
      </c>
      <c r="B48" s="15" t="s">
        <v>14718</v>
      </c>
      <c r="C48" s="15" t="s">
        <v>14719</v>
      </c>
    </row>
    <row r="49">
      <c r="A49" s="15">
        <v>59.0</v>
      </c>
      <c r="B49" s="15" t="s">
        <v>14720</v>
      </c>
      <c r="C49" s="15" t="s">
        <v>14721</v>
      </c>
    </row>
    <row r="50">
      <c r="A50" s="15">
        <v>60.0</v>
      </c>
      <c r="B50" s="15" t="s">
        <v>14722</v>
      </c>
      <c r="C50" s="15" t="s">
        <v>14723</v>
      </c>
    </row>
    <row r="51">
      <c r="A51" s="15">
        <v>60.0</v>
      </c>
      <c r="B51" s="15" t="s">
        <v>14724</v>
      </c>
      <c r="C51" s="15" t="s">
        <v>14725</v>
      </c>
    </row>
    <row r="52">
      <c r="A52" s="15">
        <v>61.0</v>
      </c>
      <c r="B52" s="15" t="s">
        <v>14726</v>
      </c>
      <c r="C52" s="15" t="s">
        <v>14727</v>
      </c>
    </row>
    <row r="53">
      <c r="A53" s="15">
        <v>61.0</v>
      </c>
      <c r="B53" s="15" t="s">
        <v>14728</v>
      </c>
      <c r="C53" s="15" t="s">
        <v>14729</v>
      </c>
    </row>
    <row r="54">
      <c r="A54" s="15">
        <v>61.0</v>
      </c>
      <c r="B54" s="15" t="s">
        <v>14730</v>
      </c>
      <c r="C54" s="15" t="s">
        <v>14731</v>
      </c>
    </row>
    <row r="55">
      <c r="A55" s="15">
        <v>62.0</v>
      </c>
      <c r="B55" s="15" t="s">
        <v>14732</v>
      </c>
      <c r="C55" s="15" t="s">
        <v>14733</v>
      </c>
    </row>
    <row r="56">
      <c r="A56" s="15">
        <v>62.0</v>
      </c>
      <c r="B56" s="15" t="s">
        <v>14734</v>
      </c>
      <c r="C56" s="15" t="s">
        <v>14735</v>
      </c>
    </row>
    <row r="57">
      <c r="A57" s="15">
        <v>62.0</v>
      </c>
      <c r="B57" s="15" t="s">
        <v>14736</v>
      </c>
      <c r="C57" s="15" t="s">
        <v>14737</v>
      </c>
    </row>
    <row r="58">
      <c r="A58" s="15">
        <v>62.0</v>
      </c>
      <c r="B58" s="15" t="s">
        <v>14738</v>
      </c>
      <c r="C58" s="15" t="s">
        <v>14739</v>
      </c>
    </row>
    <row r="59">
      <c r="A59" s="15">
        <v>63.0</v>
      </c>
      <c r="B59" s="15" t="s">
        <v>14740</v>
      </c>
      <c r="C59" s="15" t="s">
        <v>14741</v>
      </c>
    </row>
    <row r="60">
      <c r="A60" s="15">
        <v>63.0</v>
      </c>
      <c r="B60" s="15" t="s">
        <v>14742</v>
      </c>
      <c r="C60" s="15" t="s">
        <v>14743</v>
      </c>
    </row>
    <row r="61">
      <c r="A61" s="15">
        <v>64.0</v>
      </c>
      <c r="B61" s="15" t="s">
        <v>14744</v>
      </c>
      <c r="C61" s="15" t="s">
        <v>14745</v>
      </c>
    </row>
    <row r="62">
      <c r="A62" s="15">
        <v>64.0</v>
      </c>
      <c r="B62" s="15" t="s">
        <v>14746</v>
      </c>
      <c r="C62" s="15" t="s">
        <v>14747</v>
      </c>
    </row>
    <row r="63">
      <c r="A63" s="15">
        <v>64.0</v>
      </c>
      <c r="B63" s="15" t="s">
        <v>14748</v>
      </c>
      <c r="C63" s="15" t="s">
        <v>14749</v>
      </c>
    </row>
    <row r="64">
      <c r="A64" s="15">
        <v>65.0</v>
      </c>
      <c r="B64" s="15" t="s">
        <v>14750</v>
      </c>
      <c r="C64" s="15" t="s">
        <v>14751</v>
      </c>
    </row>
    <row r="65">
      <c r="A65" s="15">
        <v>65.0</v>
      </c>
      <c r="B65" s="15" t="s">
        <v>14752</v>
      </c>
      <c r="C65" s="15" t="s">
        <v>14753</v>
      </c>
    </row>
    <row r="66">
      <c r="A66" s="15">
        <v>65.0</v>
      </c>
      <c r="B66" s="15" t="s">
        <v>14754</v>
      </c>
      <c r="C66" s="15" t="s">
        <v>14755</v>
      </c>
    </row>
    <row r="67">
      <c r="A67" s="15">
        <v>66.0</v>
      </c>
      <c r="B67" s="15" t="s">
        <v>14756</v>
      </c>
      <c r="C67" s="15" t="s">
        <v>14757</v>
      </c>
    </row>
    <row r="68">
      <c r="A68" s="15">
        <v>66.0</v>
      </c>
      <c r="B68" s="15" t="s">
        <v>14758</v>
      </c>
      <c r="C68" s="15" t="s">
        <v>14759</v>
      </c>
    </row>
    <row r="69">
      <c r="A69" s="15">
        <v>66.0</v>
      </c>
      <c r="B69" s="15" t="s">
        <v>9459</v>
      </c>
      <c r="C69" s="15" t="s">
        <v>14760</v>
      </c>
    </row>
    <row r="70">
      <c r="A70" s="15">
        <v>67.0</v>
      </c>
      <c r="B70" s="15" t="s">
        <v>14761</v>
      </c>
      <c r="C70" s="15" t="s">
        <v>14762</v>
      </c>
    </row>
    <row r="71">
      <c r="A71" s="15">
        <v>68.0</v>
      </c>
      <c r="B71" s="15" t="s">
        <v>14763</v>
      </c>
      <c r="C71" s="15" t="s">
        <v>14764</v>
      </c>
    </row>
    <row r="72">
      <c r="A72" s="15">
        <v>70.0</v>
      </c>
      <c r="B72" s="15" t="s">
        <v>14765</v>
      </c>
      <c r="C72" s="15" t="s">
        <v>14766</v>
      </c>
    </row>
    <row r="73">
      <c r="A73" s="15">
        <v>71.0</v>
      </c>
      <c r="B73" s="15" t="s">
        <v>14767</v>
      </c>
      <c r="C73" s="15" t="s">
        <v>14768</v>
      </c>
    </row>
    <row r="74">
      <c r="A74" s="15">
        <v>71.0</v>
      </c>
      <c r="B74" s="15" t="s">
        <v>14769</v>
      </c>
      <c r="C74" s="15" t="s">
        <v>14770</v>
      </c>
    </row>
    <row r="75">
      <c r="A75" s="15">
        <v>72.0</v>
      </c>
      <c r="B75" s="15" t="s">
        <v>14771</v>
      </c>
      <c r="C75" s="15" t="s">
        <v>14772</v>
      </c>
    </row>
    <row r="76">
      <c r="A76" s="15">
        <v>72.0</v>
      </c>
      <c r="B76" s="15" t="s">
        <v>14773</v>
      </c>
      <c r="C76" s="15" t="s">
        <v>14774</v>
      </c>
    </row>
    <row r="77">
      <c r="A77" s="15">
        <v>75.0</v>
      </c>
      <c r="B77" s="15" t="s">
        <v>14775</v>
      </c>
      <c r="C77" s="15" t="s">
        <v>14776</v>
      </c>
    </row>
    <row r="78">
      <c r="A78" s="15">
        <v>75.0</v>
      </c>
      <c r="B78" s="15" t="s">
        <v>14777</v>
      </c>
      <c r="C78" s="15" t="s">
        <v>14778</v>
      </c>
    </row>
    <row r="79">
      <c r="A79" s="15">
        <v>78.0</v>
      </c>
      <c r="B79" s="15" t="s">
        <v>14779</v>
      </c>
      <c r="C79" s="15" t="s">
        <v>14780</v>
      </c>
    </row>
    <row r="80">
      <c r="A80" s="15">
        <v>78.0</v>
      </c>
      <c r="B80" s="15" t="s">
        <v>14781</v>
      </c>
      <c r="C80" s="15" t="s">
        <v>14782</v>
      </c>
    </row>
    <row r="81">
      <c r="A81" s="15">
        <v>79.0</v>
      </c>
      <c r="B81" s="15" t="s">
        <v>14783</v>
      </c>
      <c r="C81" s="15" t="s">
        <v>14784</v>
      </c>
    </row>
    <row r="82">
      <c r="A82" s="15">
        <v>81.0</v>
      </c>
      <c r="B82" s="15" t="s">
        <v>14785</v>
      </c>
      <c r="C82" s="15" t="s">
        <v>14786</v>
      </c>
    </row>
    <row r="83">
      <c r="A83" s="15">
        <v>81.0</v>
      </c>
      <c r="B83" s="15" t="s">
        <v>14787</v>
      </c>
      <c r="C83" s="15" t="s">
        <v>14788</v>
      </c>
    </row>
    <row r="84">
      <c r="A84" s="15">
        <v>84.0</v>
      </c>
      <c r="B84" s="15" t="s">
        <v>14789</v>
      </c>
      <c r="C84" s="15" t="s">
        <v>14790</v>
      </c>
    </row>
    <row r="85">
      <c r="A85" s="15">
        <v>84.0</v>
      </c>
      <c r="B85" s="15" t="s">
        <v>14791</v>
      </c>
      <c r="C85" s="15" t="s">
        <v>14792</v>
      </c>
    </row>
    <row r="86">
      <c r="A86" s="15">
        <v>84.0</v>
      </c>
      <c r="B86" s="15" t="s">
        <v>14793</v>
      </c>
      <c r="C86" s="15" t="s">
        <v>14794</v>
      </c>
    </row>
    <row r="87">
      <c r="A87" s="15">
        <v>85.0</v>
      </c>
      <c r="B87" s="15" t="s">
        <v>14795</v>
      </c>
      <c r="C87" s="15" t="s">
        <v>14796</v>
      </c>
    </row>
    <row r="88">
      <c r="A88" s="15">
        <v>85.0</v>
      </c>
      <c r="B88" s="15" t="s">
        <v>14797</v>
      </c>
      <c r="C88" s="15" t="s">
        <v>14798</v>
      </c>
    </row>
    <row r="89">
      <c r="A89" s="15">
        <v>86.0</v>
      </c>
      <c r="B89" s="15" t="s">
        <v>14799</v>
      </c>
      <c r="C89" s="15" t="s">
        <v>14800</v>
      </c>
    </row>
    <row r="90">
      <c r="A90" s="15">
        <v>87.0</v>
      </c>
      <c r="B90" s="15" t="s">
        <v>14801</v>
      </c>
      <c r="C90" s="15" t="s">
        <v>14802</v>
      </c>
    </row>
    <row r="91">
      <c r="A91" s="15">
        <v>89.0</v>
      </c>
      <c r="B91" s="15" t="s">
        <v>14803</v>
      </c>
      <c r="C91" s="15" t="s">
        <v>14804</v>
      </c>
    </row>
    <row r="92">
      <c r="A92" s="15">
        <v>89.0</v>
      </c>
      <c r="B92" s="15" t="s">
        <v>14805</v>
      </c>
      <c r="C92" s="15" t="s">
        <v>14806</v>
      </c>
    </row>
    <row r="93">
      <c r="A93" s="15">
        <v>90.0</v>
      </c>
      <c r="B93" s="15" t="s">
        <v>14807</v>
      </c>
      <c r="C93" s="15" t="s">
        <v>14808</v>
      </c>
    </row>
    <row r="94">
      <c r="A94" s="15">
        <v>94.0</v>
      </c>
      <c r="B94" s="15" t="s">
        <v>14809</v>
      </c>
      <c r="C94" s="15" t="s">
        <v>14810</v>
      </c>
    </row>
    <row r="95">
      <c r="A95" s="15">
        <v>94.0</v>
      </c>
      <c r="B95" s="15" t="s">
        <v>14811</v>
      </c>
      <c r="C95" s="15" t="s">
        <v>14812</v>
      </c>
    </row>
    <row r="96">
      <c r="A96" s="15">
        <v>94.0</v>
      </c>
      <c r="B96" s="15" t="s">
        <v>14813</v>
      </c>
      <c r="C96" s="15" t="s">
        <v>14814</v>
      </c>
    </row>
    <row r="97">
      <c r="A97" s="15">
        <v>94.0</v>
      </c>
      <c r="B97" s="15" t="s">
        <v>14815</v>
      </c>
      <c r="C97" s="15" t="s">
        <v>14816</v>
      </c>
    </row>
    <row r="98">
      <c r="A98" s="15">
        <v>95.0</v>
      </c>
      <c r="B98" s="15" t="s">
        <v>14817</v>
      </c>
      <c r="C98" s="15" t="s">
        <v>14818</v>
      </c>
    </row>
    <row r="99">
      <c r="A99" s="15">
        <v>96.0</v>
      </c>
      <c r="B99" s="15" t="s">
        <v>14819</v>
      </c>
      <c r="C99" s="15" t="s">
        <v>14820</v>
      </c>
    </row>
    <row r="100">
      <c r="A100" s="15">
        <v>98.0</v>
      </c>
      <c r="B100" s="15" t="s">
        <v>14821</v>
      </c>
      <c r="C100" s="15" t="s">
        <v>14822</v>
      </c>
    </row>
    <row r="101">
      <c r="A101" s="15">
        <v>99.0</v>
      </c>
      <c r="B101" s="15" t="s">
        <v>14823</v>
      </c>
      <c r="C101" s="15" t="s">
        <v>14824</v>
      </c>
    </row>
    <row r="102">
      <c r="A102" s="15">
        <v>100.0</v>
      </c>
      <c r="B102" s="15" t="s">
        <v>14825</v>
      </c>
      <c r="C102" s="15" t="s">
        <v>14826</v>
      </c>
    </row>
    <row r="103">
      <c r="A103" s="15">
        <v>100.0</v>
      </c>
      <c r="B103" s="15" t="s">
        <v>14827</v>
      </c>
      <c r="C103" s="15" t="s">
        <v>14828</v>
      </c>
    </row>
    <row r="104">
      <c r="A104" s="15">
        <v>102.0</v>
      </c>
      <c r="B104" s="15" t="s">
        <v>14829</v>
      </c>
      <c r="C104" s="15" t="s">
        <v>14830</v>
      </c>
    </row>
    <row r="105">
      <c r="A105" s="15">
        <v>102.0</v>
      </c>
      <c r="B105" s="15" t="s">
        <v>14831</v>
      </c>
      <c r="C105" s="15" t="s">
        <v>14832</v>
      </c>
    </row>
    <row r="106">
      <c r="A106" s="15">
        <v>103.0</v>
      </c>
      <c r="B106" s="15" t="s">
        <v>14833</v>
      </c>
      <c r="C106" s="15" t="s">
        <v>14834</v>
      </c>
    </row>
    <row r="107">
      <c r="A107" s="15">
        <v>104.0</v>
      </c>
      <c r="B107" s="15" t="s">
        <v>14835</v>
      </c>
      <c r="C107" s="15" t="s">
        <v>14836</v>
      </c>
    </row>
    <row r="108">
      <c r="A108" s="15">
        <v>104.0</v>
      </c>
      <c r="B108" s="15" t="s">
        <v>14837</v>
      </c>
      <c r="C108" s="15" t="s">
        <v>14838</v>
      </c>
    </row>
    <row r="109">
      <c r="A109" s="15">
        <v>105.0</v>
      </c>
      <c r="B109" s="15" t="s">
        <v>14839</v>
      </c>
      <c r="C109" s="15" t="s">
        <v>14840</v>
      </c>
    </row>
    <row r="110">
      <c r="A110" s="15">
        <v>106.0</v>
      </c>
      <c r="B110" s="15" t="s">
        <v>14841</v>
      </c>
      <c r="C110" s="15" t="s">
        <v>14842</v>
      </c>
    </row>
    <row r="111">
      <c r="A111" s="15">
        <v>107.0</v>
      </c>
      <c r="B111" s="15" t="s">
        <v>14843</v>
      </c>
      <c r="C111" s="15" t="s">
        <v>14844</v>
      </c>
    </row>
    <row r="112">
      <c r="A112" s="15">
        <v>110.0</v>
      </c>
      <c r="B112" s="15" t="s">
        <v>14845</v>
      </c>
      <c r="C112" s="15" t="s">
        <v>14846</v>
      </c>
    </row>
    <row r="113">
      <c r="A113" s="15">
        <v>111.0</v>
      </c>
      <c r="B113" s="15" t="s">
        <v>14847</v>
      </c>
      <c r="C113" s="15" t="s">
        <v>14848</v>
      </c>
    </row>
    <row r="114">
      <c r="A114" s="15">
        <v>112.0</v>
      </c>
      <c r="B114" s="15" t="s">
        <v>14849</v>
      </c>
      <c r="C114" s="15" t="s">
        <v>14850</v>
      </c>
    </row>
    <row r="115">
      <c r="A115" s="15">
        <v>113.0</v>
      </c>
      <c r="B115" s="15" t="s">
        <v>14851</v>
      </c>
      <c r="C115" s="15" t="s">
        <v>14852</v>
      </c>
    </row>
    <row r="116">
      <c r="A116" s="15">
        <v>113.0</v>
      </c>
      <c r="B116" s="15" t="s">
        <v>14853</v>
      </c>
      <c r="C116" s="15" t="s">
        <v>14854</v>
      </c>
    </row>
    <row r="117">
      <c r="A117" s="15">
        <v>114.0</v>
      </c>
      <c r="B117" s="15" t="s">
        <v>14855</v>
      </c>
      <c r="C117" s="15" t="s">
        <v>14856</v>
      </c>
    </row>
    <row r="118">
      <c r="A118" s="15">
        <v>115.0</v>
      </c>
      <c r="B118" s="15" t="s">
        <v>14857</v>
      </c>
      <c r="C118" s="15" t="s">
        <v>14858</v>
      </c>
    </row>
    <row r="119">
      <c r="A119" s="15">
        <v>119.0</v>
      </c>
      <c r="B119" s="15" t="s">
        <v>14859</v>
      </c>
      <c r="C119" s="15" t="s">
        <v>14860</v>
      </c>
    </row>
    <row r="120">
      <c r="A120" s="15">
        <v>122.0</v>
      </c>
      <c r="B120" s="15" t="s">
        <v>14861</v>
      </c>
      <c r="C120" s="15" t="s">
        <v>14862</v>
      </c>
    </row>
    <row r="121">
      <c r="A121" s="15">
        <v>122.0</v>
      </c>
      <c r="B121" s="15" t="s">
        <v>14863</v>
      </c>
      <c r="C121" s="15" t="s">
        <v>14864</v>
      </c>
    </row>
    <row r="122">
      <c r="A122" s="15">
        <v>123.0</v>
      </c>
      <c r="B122" s="15" t="s">
        <v>14865</v>
      </c>
      <c r="C122" s="15" t="s">
        <v>14866</v>
      </c>
    </row>
    <row r="123">
      <c r="A123" s="15">
        <v>124.0</v>
      </c>
      <c r="B123" s="15" t="s">
        <v>14867</v>
      </c>
      <c r="C123" s="15" t="s">
        <v>14868</v>
      </c>
    </row>
    <row r="124">
      <c r="A124" s="15">
        <v>124.0</v>
      </c>
      <c r="B124" s="15" t="s">
        <v>14869</v>
      </c>
      <c r="C124" s="15" t="s">
        <v>14870</v>
      </c>
    </row>
    <row r="125">
      <c r="A125" s="15">
        <v>125.0</v>
      </c>
      <c r="B125" s="15" t="s">
        <v>14871</v>
      </c>
      <c r="C125" s="15" t="s">
        <v>14872</v>
      </c>
    </row>
    <row r="126">
      <c r="A126" s="15">
        <v>125.0</v>
      </c>
      <c r="B126" s="15" t="s">
        <v>14873</v>
      </c>
      <c r="C126" s="15" t="s">
        <v>14874</v>
      </c>
    </row>
    <row r="127">
      <c r="A127" s="15">
        <v>126.0</v>
      </c>
      <c r="B127" s="15" t="s">
        <v>14875</v>
      </c>
      <c r="C127" s="15" t="s">
        <v>14876</v>
      </c>
    </row>
    <row r="128">
      <c r="A128" s="15">
        <v>126.0</v>
      </c>
      <c r="B128" s="15" t="s">
        <v>14877</v>
      </c>
      <c r="C128" s="15" t="s">
        <v>14878</v>
      </c>
    </row>
    <row r="129">
      <c r="A129" s="15">
        <v>126.0</v>
      </c>
      <c r="B129" s="15" t="s">
        <v>14879</v>
      </c>
      <c r="C129" s="15" t="s">
        <v>14880</v>
      </c>
    </row>
    <row r="130">
      <c r="A130" s="15">
        <v>127.0</v>
      </c>
      <c r="B130" s="15" t="s">
        <v>14881</v>
      </c>
      <c r="C130" s="15" t="s">
        <v>14882</v>
      </c>
    </row>
    <row r="131">
      <c r="A131" s="15">
        <v>128.0</v>
      </c>
      <c r="B131" s="15" t="s">
        <v>14883</v>
      </c>
      <c r="C131" s="15" t="s">
        <v>14884</v>
      </c>
    </row>
    <row r="132">
      <c r="A132" s="15">
        <v>129.0</v>
      </c>
      <c r="B132" s="15" t="s">
        <v>14885</v>
      </c>
      <c r="C132" s="15" t="s">
        <v>14886</v>
      </c>
    </row>
    <row r="133">
      <c r="A133" s="15">
        <v>129.0</v>
      </c>
      <c r="B133" s="15" t="s">
        <v>14887</v>
      </c>
      <c r="C133" s="15" t="s">
        <v>14888</v>
      </c>
    </row>
    <row r="134">
      <c r="A134" s="15">
        <v>130.0</v>
      </c>
      <c r="B134" s="15" t="s">
        <v>14889</v>
      </c>
      <c r="C134" s="15" t="s">
        <v>14890</v>
      </c>
    </row>
    <row r="135">
      <c r="A135" s="15">
        <v>132.0</v>
      </c>
      <c r="B135" s="15" t="s">
        <v>14891</v>
      </c>
      <c r="C135" s="15" t="s">
        <v>14892</v>
      </c>
    </row>
    <row r="136">
      <c r="A136" s="15">
        <v>133.0</v>
      </c>
      <c r="B136" s="15" t="s">
        <v>14893</v>
      </c>
      <c r="C136" s="15" t="s">
        <v>14894</v>
      </c>
    </row>
    <row r="137">
      <c r="A137" s="15">
        <v>136.0</v>
      </c>
      <c r="B137" s="15" t="s">
        <v>14895</v>
      </c>
      <c r="C137" s="15" t="s">
        <v>14896</v>
      </c>
    </row>
    <row r="138">
      <c r="A138" s="15">
        <v>138.0</v>
      </c>
      <c r="B138" s="15" t="s">
        <v>14897</v>
      </c>
      <c r="C138" s="15" t="s">
        <v>14898</v>
      </c>
    </row>
    <row r="139">
      <c r="A139" s="15">
        <v>138.0</v>
      </c>
      <c r="B139" s="15" t="s">
        <v>14899</v>
      </c>
      <c r="C139" s="15" t="s">
        <v>14900</v>
      </c>
    </row>
    <row r="140">
      <c r="A140" s="15">
        <v>138.0</v>
      </c>
      <c r="B140" s="15" t="s">
        <v>14901</v>
      </c>
      <c r="C140" s="15" t="s">
        <v>14902</v>
      </c>
    </row>
    <row r="141">
      <c r="A141" s="15">
        <v>138.0</v>
      </c>
      <c r="B141" s="15" t="s">
        <v>14903</v>
      </c>
      <c r="C141" s="15" t="s">
        <v>14904</v>
      </c>
    </row>
    <row r="142">
      <c r="A142" s="15">
        <v>139.0</v>
      </c>
      <c r="B142" s="15" t="s">
        <v>14905</v>
      </c>
      <c r="C142" s="15" t="s">
        <v>14886</v>
      </c>
    </row>
    <row r="143">
      <c r="A143" s="15">
        <v>140.0</v>
      </c>
      <c r="B143" s="15" t="s">
        <v>14906</v>
      </c>
      <c r="C143" s="15" t="s">
        <v>14888</v>
      </c>
    </row>
    <row r="144">
      <c r="A144" s="15">
        <v>140.0</v>
      </c>
      <c r="B144" s="15" t="s">
        <v>14907</v>
      </c>
      <c r="C144" s="15" t="s">
        <v>14908</v>
      </c>
    </row>
    <row r="145">
      <c r="A145" s="15">
        <v>142.0</v>
      </c>
      <c r="B145" s="15" t="s">
        <v>14909</v>
      </c>
      <c r="C145" s="15" t="s">
        <v>14910</v>
      </c>
    </row>
    <row r="146">
      <c r="A146" s="15">
        <v>142.0</v>
      </c>
      <c r="B146" s="15" t="s">
        <v>14911</v>
      </c>
      <c r="C146" s="15" t="s">
        <v>14912</v>
      </c>
    </row>
    <row r="147">
      <c r="A147" s="15">
        <v>143.0</v>
      </c>
      <c r="B147" s="15" t="s">
        <v>14913</v>
      </c>
      <c r="C147" s="15" t="s">
        <v>14914</v>
      </c>
    </row>
    <row r="148">
      <c r="A148" s="15">
        <v>144.0</v>
      </c>
      <c r="B148" s="15" t="s">
        <v>14915</v>
      </c>
      <c r="C148" s="15" t="s">
        <v>14916</v>
      </c>
    </row>
    <row r="149">
      <c r="A149" s="15">
        <v>145.0</v>
      </c>
      <c r="B149" s="15" t="s">
        <v>14917</v>
      </c>
      <c r="C149" s="15" t="s">
        <v>14918</v>
      </c>
    </row>
    <row r="150">
      <c r="A150" s="15">
        <v>147.0</v>
      </c>
      <c r="B150" s="15" t="s">
        <v>14919</v>
      </c>
      <c r="C150" s="15" t="s">
        <v>14920</v>
      </c>
    </row>
    <row r="151">
      <c r="A151" s="15">
        <v>147.0</v>
      </c>
      <c r="B151" s="15" t="s">
        <v>14921</v>
      </c>
      <c r="C151" s="15" t="s">
        <v>14922</v>
      </c>
    </row>
    <row r="152">
      <c r="A152" s="15">
        <v>148.0</v>
      </c>
      <c r="B152" s="15" t="s">
        <v>14923</v>
      </c>
      <c r="C152" s="15" t="s">
        <v>14924</v>
      </c>
    </row>
    <row r="153">
      <c r="A153" s="15">
        <v>149.0</v>
      </c>
      <c r="B153" s="15" t="s">
        <v>14925</v>
      </c>
      <c r="C153" s="15" t="s">
        <v>14926</v>
      </c>
    </row>
    <row r="154">
      <c r="A154" s="15">
        <v>150.0</v>
      </c>
      <c r="B154" s="15" t="s">
        <v>14927</v>
      </c>
      <c r="C154" s="15" t="s">
        <v>14928</v>
      </c>
    </row>
    <row r="155">
      <c r="A155" s="15">
        <v>150.0</v>
      </c>
      <c r="B155" s="15" t="s">
        <v>14929</v>
      </c>
      <c r="C155" s="15" t="s">
        <v>14930</v>
      </c>
    </row>
    <row r="156">
      <c r="A156" s="15">
        <v>153.0</v>
      </c>
      <c r="B156" s="15" t="s">
        <v>14931</v>
      </c>
      <c r="C156" s="15" t="s">
        <v>14932</v>
      </c>
    </row>
    <row r="157">
      <c r="A157" s="15">
        <v>154.0</v>
      </c>
      <c r="B157" s="15" t="s">
        <v>14933</v>
      </c>
      <c r="C157" s="15" t="s">
        <v>14934</v>
      </c>
    </row>
    <row r="158">
      <c r="A158" s="15">
        <v>155.0</v>
      </c>
      <c r="B158" s="15" t="s">
        <v>14935</v>
      </c>
      <c r="C158" s="15" t="s">
        <v>14936</v>
      </c>
    </row>
    <row r="159">
      <c r="A159" s="15">
        <v>155.0</v>
      </c>
      <c r="B159" s="15" t="s">
        <v>14937</v>
      </c>
      <c r="C159" s="15" t="s">
        <v>14938</v>
      </c>
    </row>
    <row r="160">
      <c r="A160" s="15">
        <v>156.0</v>
      </c>
      <c r="B160" s="15" t="s">
        <v>14939</v>
      </c>
      <c r="C160" s="15" t="s">
        <v>14940</v>
      </c>
    </row>
    <row r="161">
      <c r="A161" s="15">
        <v>157.0</v>
      </c>
      <c r="B161" s="15" t="s">
        <v>14941</v>
      </c>
      <c r="C161" s="15" t="s">
        <v>14942</v>
      </c>
    </row>
    <row r="162">
      <c r="A162" s="15">
        <v>157.0</v>
      </c>
      <c r="B162" s="15" t="s">
        <v>14943</v>
      </c>
      <c r="C162" s="15" t="s">
        <v>14944</v>
      </c>
    </row>
    <row r="163">
      <c r="A163" s="15">
        <v>158.0</v>
      </c>
      <c r="B163" s="15" t="s">
        <v>14945</v>
      </c>
      <c r="C163" s="15" t="s">
        <v>14946</v>
      </c>
    </row>
    <row r="164">
      <c r="A164" s="15">
        <v>159.0</v>
      </c>
      <c r="B164" s="15" t="s">
        <v>14951</v>
      </c>
      <c r="C164" s="15" t="s">
        <v>14947</v>
      </c>
    </row>
    <row r="165">
      <c r="A165" s="15">
        <v>160.0</v>
      </c>
      <c r="B165" s="15" t="s">
        <v>14952</v>
      </c>
      <c r="C165" s="15" t="s">
        <v>14948</v>
      </c>
    </row>
    <row r="166">
      <c r="A166" s="15">
        <v>163.0</v>
      </c>
      <c r="B166" s="15" t="s">
        <v>22681</v>
      </c>
      <c r="C166" s="15" t="s">
        <v>22682</v>
      </c>
    </row>
    <row r="167">
      <c r="A167" s="15">
        <v>164.0</v>
      </c>
      <c r="B167" s="15" t="s">
        <v>14954</v>
      </c>
      <c r="C167" s="15" t="s">
        <v>22683</v>
      </c>
      <c r="D167" s="15" t="s">
        <v>22684</v>
      </c>
    </row>
    <row r="168">
      <c r="A168" s="15">
        <v>165.0</v>
      </c>
      <c r="B168" s="15" t="s">
        <v>14956</v>
      </c>
      <c r="C168" s="15" t="s">
        <v>14630</v>
      </c>
    </row>
    <row r="169">
      <c r="A169" s="15">
        <v>166.0</v>
      </c>
      <c r="B169" s="15" t="s">
        <v>14957</v>
      </c>
      <c r="C169" s="15" t="s">
        <v>14632</v>
      </c>
    </row>
    <row r="170">
      <c r="A170" s="15">
        <v>167.0</v>
      </c>
      <c r="B170" s="15" t="s">
        <v>14958</v>
      </c>
      <c r="C170" s="15" t="s">
        <v>14635</v>
      </c>
    </row>
    <row r="171">
      <c r="A171" s="15">
        <v>167.0</v>
      </c>
      <c r="B171" s="15" t="s">
        <v>14959</v>
      </c>
      <c r="C171" s="15" t="s">
        <v>14637</v>
      </c>
    </row>
    <row r="172">
      <c r="A172" s="15">
        <v>167.0</v>
      </c>
      <c r="B172" s="15" t="s">
        <v>14960</v>
      </c>
      <c r="C172" s="15" t="s">
        <v>14639</v>
      </c>
    </row>
    <row r="173">
      <c r="A173" s="15">
        <v>168.0</v>
      </c>
      <c r="B173" s="15" t="s">
        <v>14961</v>
      </c>
      <c r="C173" s="15" t="s">
        <v>14641</v>
      </c>
    </row>
    <row r="174">
      <c r="A174" s="15">
        <v>168.0</v>
      </c>
      <c r="B174" s="15" t="s">
        <v>14962</v>
      </c>
      <c r="C174" s="15" t="s">
        <v>14643</v>
      </c>
    </row>
    <row r="175">
      <c r="A175" s="15">
        <v>169.0</v>
      </c>
      <c r="B175" s="15" t="s">
        <v>14963</v>
      </c>
      <c r="C175" s="15" t="s">
        <v>14645</v>
      </c>
    </row>
    <row r="176">
      <c r="A176" s="15">
        <v>170.0</v>
      </c>
      <c r="B176" s="15" t="s">
        <v>14964</v>
      </c>
      <c r="C176" s="15" t="s">
        <v>14647</v>
      </c>
    </row>
    <row r="177">
      <c r="A177" s="15">
        <v>170.0</v>
      </c>
      <c r="B177" s="15" t="s">
        <v>14965</v>
      </c>
      <c r="C177" s="15" t="s">
        <v>14649</v>
      </c>
    </row>
    <row r="178">
      <c r="A178" s="15">
        <v>171.0</v>
      </c>
      <c r="B178" s="15" t="s">
        <v>14966</v>
      </c>
      <c r="C178" s="15" t="s">
        <v>14651</v>
      </c>
    </row>
    <row r="179">
      <c r="A179" s="15">
        <v>171.0</v>
      </c>
      <c r="B179" s="15" t="s">
        <v>14967</v>
      </c>
      <c r="C179" s="15" t="s">
        <v>14653</v>
      </c>
    </row>
    <row r="180">
      <c r="A180" s="15">
        <v>171.0</v>
      </c>
      <c r="B180" s="15" t="s">
        <v>14968</v>
      </c>
      <c r="C180" s="15" t="s">
        <v>14655</v>
      </c>
    </row>
    <row r="181">
      <c r="A181" s="15">
        <v>173.0</v>
      </c>
      <c r="B181" s="15" t="s">
        <v>14969</v>
      </c>
      <c r="C181" s="15" t="s">
        <v>14657</v>
      </c>
    </row>
    <row r="182">
      <c r="A182" s="15">
        <v>174.0</v>
      </c>
      <c r="B182" s="15" t="s">
        <v>14970</v>
      </c>
      <c r="C182" s="15" t="s">
        <v>14659</v>
      </c>
    </row>
    <row r="183">
      <c r="A183" s="15">
        <v>174.0</v>
      </c>
      <c r="B183" s="15" t="s">
        <v>14971</v>
      </c>
      <c r="C183" s="15" t="s">
        <v>14661</v>
      </c>
    </row>
    <row r="184">
      <c r="A184" s="15">
        <v>175.0</v>
      </c>
      <c r="B184" s="15" t="s">
        <v>14972</v>
      </c>
      <c r="C184" s="15" t="s">
        <v>14663</v>
      </c>
    </row>
    <row r="185">
      <c r="A185" s="15">
        <v>176.0</v>
      </c>
      <c r="B185" s="15" t="s">
        <v>14973</v>
      </c>
      <c r="C185" s="15" t="s">
        <v>14665</v>
      </c>
    </row>
    <row r="186">
      <c r="A186" s="15">
        <v>178.0</v>
      </c>
      <c r="B186" s="15" t="s">
        <v>14974</v>
      </c>
      <c r="C186" s="15" t="s">
        <v>14667</v>
      </c>
    </row>
    <row r="187">
      <c r="A187" s="15">
        <v>178.0</v>
      </c>
      <c r="B187" s="15" t="s">
        <v>14975</v>
      </c>
      <c r="C187" s="15" t="s">
        <v>14669</v>
      </c>
    </row>
    <row r="188">
      <c r="A188" s="15">
        <v>178.0</v>
      </c>
      <c r="B188" s="15" t="s">
        <v>14976</v>
      </c>
      <c r="C188" s="15" t="s">
        <v>14671</v>
      </c>
    </row>
    <row r="189">
      <c r="A189" s="15">
        <v>179.0</v>
      </c>
      <c r="B189" s="15" t="s">
        <v>14977</v>
      </c>
      <c r="C189" s="15" t="s">
        <v>14673</v>
      </c>
    </row>
    <row r="190">
      <c r="A190" s="15">
        <v>179.0</v>
      </c>
      <c r="B190" s="15" t="s">
        <v>14978</v>
      </c>
      <c r="C190" s="15" t="s">
        <v>14675</v>
      </c>
    </row>
    <row r="191">
      <c r="A191" s="15">
        <v>180.0</v>
      </c>
      <c r="B191" s="15" t="s">
        <v>14979</v>
      </c>
      <c r="C191" s="15" t="s">
        <v>14677</v>
      </c>
    </row>
    <row r="192">
      <c r="A192" s="15">
        <v>180.0</v>
      </c>
      <c r="B192" s="15" t="s">
        <v>14980</v>
      </c>
      <c r="C192" s="15" t="s">
        <v>14679</v>
      </c>
    </row>
    <row r="193">
      <c r="A193" s="15">
        <v>180.0</v>
      </c>
      <c r="B193" s="15" t="s">
        <v>14981</v>
      </c>
      <c r="C193" s="15" t="s">
        <v>14681</v>
      </c>
    </row>
    <row r="194">
      <c r="A194" s="15">
        <v>181.0</v>
      </c>
      <c r="B194" s="15" t="s">
        <v>14982</v>
      </c>
      <c r="C194" s="15" t="s">
        <v>14683</v>
      </c>
    </row>
    <row r="195">
      <c r="A195" s="15">
        <v>181.0</v>
      </c>
      <c r="B195" s="15" t="s">
        <v>14983</v>
      </c>
      <c r="C195" s="15" t="s">
        <v>14685</v>
      </c>
    </row>
    <row r="196">
      <c r="A196" s="15">
        <v>182.0</v>
      </c>
      <c r="B196" s="15" t="s">
        <v>14984</v>
      </c>
      <c r="C196" s="15" t="s">
        <v>14687</v>
      </c>
    </row>
    <row r="197">
      <c r="A197" s="15">
        <v>183.0</v>
      </c>
      <c r="B197" s="15" t="s">
        <v>14985</v>
      </c>
      <c r="C197" s="15" t="s">
        <v>14689</v>
      </c>
    </row>
    <row r="198">
      <c r="A198" s="15">
        <v>183.0</v>
      </c>
      <c r="B198" s="15" t="s">
        <v>14986</v>
      </c>
      <c r="C198" s="15" t="s">
        <v>14691</v>
      </c>
    </row>
    <row r="199">
      <c r="A199" s="15">
        <v>184.0</v>
      </c>
      <c r="B199" s="15" t="s">
        <v>14987</v>
      </c>
      <c r="C199" s="15" t="s">
        <v>14693</v>
      </c>
    </row>
    <row r="200">
      <c r="A200" s="15">
        <v>184.0</v>
      </c>
      <c r="B200" s="15" t="s">
        <v>14988</v>
      </c>
      <c r="C200" s="15" t="s">
        <v>14695</v>
      </c>
    </row>
    <row r="201">
      <c r="A201" s="15">
        <v>184.0</v>
      </c>
      <c r="B201" s="15" t="s">
        <v>14989</v>
      </c>
      <c r="C201" s="15" t="s">
        <v>14697</v>
      </c>
    </row>
    <row r="202">
      <c r="A202" s="15">
        <v>185.0</v>
      </c>
      <c r="B202" s="15" t="s">
        <v>14990</v>
      </c>
      <c r="C202" s="15" t="s">
        <v>14699</v>
      </c>
    </row>
    <row r="203">
      <c r="A203" s="15">
        <v>186.0</v>
      </c>
      <c r="B203" s="15" t="s">
        <v>14991</v>
      </c>
      <c r="C203" s="15" t="s">
        <v>14701</v>
      </c>
    </row>
    <row r="204">
      <c r="A204" s="15">
        <v>188.0</v>
      </c>
      <c r="B204" s="15" t="s">
        <v>14992</v>
      </c>
      <c r="C204" s="15" t="s">
        <v>14703</v>
      </c>
    </row>
    <row r="205">
      <c r="A205" s="15">
        <v>188.0</v>
      </c>
      <c r="B205" s="15" t="s">
        <v>14993</v>
      </c>
      <c r="C205" s="15" t="s">
        <v>14705</v>
      </c>
    </row>
    <row r="206">
      <c r="A206" s="15">
        <v>188.0</v>
      </c>
      <c r="B206" s="15" t="s">
        <v>14994</v>
      </c>
      <c r="C206" s="15" t="s">
        <v>14707</v>
      </c>
    </row>
    <row r="207">
      <c r="A207" s="15">
        <v>189.0</v>
      </c>
      <c r="B207" s="15" t="s">
        <v>14995</v>
      </c>
      <c r="C207" s="15" t="s">
        <v>14709</v>
      </c>
    </row>
    <row r="208">
      <c r="A208" s="15">
        <v>190.0</v>
      </c>
      <c r="B208" s="15" t="s">
        <v>14996</v>
      </c>
      <c r="C208" s="15" t="s">
        <v>14711</v>
      </c>
    </row>
    <row r="209">
      <c r="A209" s="15">
        <v>191.0</v>
      </c>
      <c r="B209" s="15" t="s">
        <v>14997</v>
      </c>
      <c r="C209" s="15" t="s">
        <v>14713</v>
      </c>
    </row>
    <row r="210">
      <c r="A210" s="15">
        <v>192.0</v>
      </c>
      <c r="B210" s="15" t="s">
        <v>14998</v>
      </c>
      <c r="C210" s="15" t="s">
        <v>14715</v>
      </c>
    </row>
    <row r="211">
      <c r="A211" s="15">
        <v>192.0</v>
      </c>
      <c r="B211" s="15" t="s">
        <v>14999</v>
      </c>
      <c r="C211" s="15" t="s">
        <v>14717</v>
      </c>
    </row>
    <row r="212">
      <c r="A212" s="15">
        <v>193.0</v>
      </c>
      <c r="B212" s="15" t="s">
        <v>15000</v>
      </c>
      <c r="C212" s="15" t="s">
        <v>14719</v>
      </c>
    </row>
    <row r="213">
      <c r="A213" s="15">
        <v>193.0</v>
      </c>
      <c r="B213" s="15" t="s">
        <v>15001</v>
      </c>
      <c r="C213" s="15" t="s">
        <v>14721</v>
      </c>
    </row>
    <row r="214">
      <c r="A214" s="15">
        <v>194.0</v>
      </c>
      <c r="B214" s="15" t="s">
        <v>15002</v>
      </c>
      <c r="C214" s="15" t="s">
        <v>14723</v>
      </c>
    </row>
    <row r="215">
      <c r="A215" s="15">
        <v>194.0</v>
      </c>
      <c r="B215" s="15" t="s">
        <v>15003</v>
      </c>
      <c r="C215" s="15" t="s">
        <v>14725</v>
      </c>
    </row>
    <row r="216">
      <c r="A216" s="15">
        <v>195.0</v>
      </c>
      <c r="B216" s="15" t="s">
        <v>15004</v>
      </c>
      <c r="C216" s="15" t="s">
        <v>14727</v>
      </c>
    </row>
    <row r="217">
      <c r="A217" s="15">
        <v>197.0</v>
      </c>
      <c r="B217" s="15" t="s">
        <v>15005</v>
      </c>
      <c r="C217" s="15" t="s">
        <v>14729</v>
      </c>
    </row>
    <row r="218">
      <c r="A218" s="15">
        <v>198.0</v>
      </c>
      <c r="B218" s="15" t="s">
        <v>15006</v>
      </c>
      <c r="C218" s="15" t="s">
        <v>14731</v>
      </c>
    </row>
    <row r="219">
      <c r="A219" s="15">
        <v>199.0</v>
      </c>
      <c r="B219" s="15" t="s">
        <v>15007</v>
      </c>
      <c r="C219" s="15" t="s">
        <v>14733</v>
      </c>
    </row>
    <row r="220">
      <c r="A220" s="15">
        <v>200.0</v>
      </c>
      <c r="B220" s="15" t="s">
        <v>15008</v>
      </c>
      <c r="C220" s="15" t="s">
        <v>14735</v>
      </c>
    </row>
    <row r="221">
      <c r="A221" s="15">
        <v>201.0</v>
      </c>
      <c r="B221" s="15" t="s">
        <v>15009</v>
      </c>
      <c r="C221" s="15" t="s">
        <v>14737</v>
      </c>
    </row>
    <row r="222">
      <c r="A222" s="15">
        <v>201.0</v>
      </c>
      <c r="B222" s="15" t="s">
        <v>15010</v>
      </c>
      <c r="C222" s="15" t="s">
        <v>14739</v>
      </c>
    </row>
    <row r="223">
      <c r="A223" s="15">
        <v>201.0</v>
      </c>
      <c r="B223" s="15" t="s">
        <v>15011</v>
      </c>
      <c r="C223" s="15" t="s">
        <v>14741</v>
      </c>
    </row>
    <row r="224">
      <c r="A224" s="15">
        <v>202.0</v>
      </c>
      <c r="B224" s="15" t="s">
        <v>15012</v>
      </c>
      <c r="C224" s="15" t="s">
        <v>14743</v>
      </c>
    </row>
    <row r="225">
      <c r="A225" s="15">
        <v>202.0</v>
      </c>
      <c r="B225" s="15" t="s">
        <v>15013</v>
      </c>
      <c r="C225" s="15" t="s">
        <v>14745</v>
      </c>
    </row>
    <row r="226">
      <c r="A226" s="15">
        <v>203.0</v>
      </c>
      <c r="B226" s="15" t="s">
        <v>15014</v>
      </c>
      <c r="C226" s="15" t="s">
        <v>14747</v>
      </c>
    </row>
    <row r="227">
      <c r="A227" s="15">
        <v>203.0</v>
      </c>
      <c r="B227" s="15" t="s">
        <v>15015</v>
      </c>
      <c r="C227" s="15" t="s">
        <v>14749</v>
      </c>
    </row>
    <row r="228">
      <c r="A228" s="15">
        <v>204.0</v>
      </c>
      <c r="B228" s="15" t="s">
        <v>15016</v>
      </c>
      <c r="C228" s="15" t="s">
        <v>14751</v>
      </c>
    </row>
    <row r="229">
      <c r="A229" s="15">
        <v>207.0</v>
      </c>
      <c r="B229" s="15" t="s">
        <v>15017</v>
      </c>
      <c r="C229" s="15" t="s">
        <v>14753</v>
      </c>
    </row>
    <row r="230">
      <c r="A230" s="15">
        <v>207.0</v>
      </c>
      <c r="B230" s="15" t="s">
        <v>15018</v>
      </c>
      <c r="C230" s="15" t="s">
        <v>14755</v>
      </c>
    </row>
    <row r="231">
      <c r="A231" s="15">
        <v>207.0</v>
      </c>
      <c r="B231" s="15" t="s">
        <v>15019</v>
      </c>
      <c r="C231" s="15" t="s">
        <v>14757</v>
      </c>
    </row>
    <row r="232">
      <c r="A232" s="15">
        <v>208.0</v>
      </c>
      <c r="B232" s="15" t="s">
        <v>15020</v>
      </c>
      <c r="C232" s="15" t="s">
        <v>14759</v>
      </c>
    </row>
    <row r="233">
      <c r="A233" s="15">
        <v>208.0</v>
      </c>
      <c r="B233" s="15" t="s">
        <v>15021</v>
      </c>
      <c r="C233" s="15" t="s">
        <v>14760</v>
      </c>
    </row>
    <row r="234">
      <c r="A234" s="15">
        <v>209.0</v>
      </c>
      <c r="B234" s="15" t="s">
        <v>15022</v>
      </c>
      <c r="C234" s="15" t="s">
        <v>14762</v>
      </c>
    </row>
    <row r="235">
      <c r="A235" s="15">
        <v>209.0</v>
      </c>
      <c r="B235" s="15" t="s">
        <v>15023</v>
      </c>
      <c r="C235" s="15" t="s">
        <v>14764</v>
      </c>
    </row>
    <row r="236">
      <c r="A236" s="15">
        <v>212.0</v>
      </c>
      <c r="B236" s="15" t="s">
        <v>15024</v>
      </c>
      <c r="C236" s="15" t="s">
        <v>14766</v>
      </c>
    </row>
    <row r="237">
      <c r="A237" s="15">
        <v>212.0</v>
      </c>
      <c r="B237" s="15" t="s">
        <v>15025</v>
      </c>
      <c r="C237" s="15" t="s">
        <v>14768</v>
      </c>
    </row>
    <row r="238">
      <c r="A238" s="15">
        <v>213.0</v>
      </c>
      <c r="B238" s="15" t="s">
        <v>15026</v>
      </c>
      <c r="C238" s="15" t="s">
        <v>14770</v>
      </c>
    </row>
    <row r="239">
      <c r="A239" s="15">
        <v>214.0</v>
      </c>
      <c r="B239" s="15" t="s">
        <v>15027</v>
      </c>
      <c r="C239" s="15" t="s">
        <v>14772</v>
      </c>
    </row>
    <row r="240">
      <c r="A240" s="15">
        <v>215.0</v>
      </c>
      <c r="B240" s="15" t="s">
        <v>15028</v>
      </c>
      <c r="C240" s="15" t="s">
        <v>14774</v>
      </c>
    </row>
    <row r="241">
      <c r="A241" s="15">
        <v>216.0</v>
      </c>
      <c r="B241" s="15" t="s">
        <v>15029</v>
      </c>
      <c r="C241" s="15" t="s">
        <v>14776</v>
      </c>
    </row>
    <row r="242">
      <c r="A242" s="15">
        <v>217.0</v>
      </c>
      <c r="B242" s="15" t="s">
        <v>15030</v>
      </c>
      <c r="C242" s="15" t="s">
        <v>14778</v>
      </c>
    </row>
    <row r="243">
      <c r="A243" s="15">
        <v>218.0</v>
      </c>
      <c r="B243" s="15" t="s">
        <v>15031</v>
      </c>
      <c r="C243" s="15" t="s">
        <v>14780</v>
      </c>
    </row>
    <row r="244">
      <c r="A244" s="15">
        <v>218.0</v>
      </c>
      <c r="B244" s="15" t="s">
        <v>15032</v>
      </c>
      <c r="C244" s="15" t="s">
        <v>14782</v>
      </c>
    </row>
    <row r="245">
      <c r="A245" s="15">
        <v>219.0</v>
      </c>
      <c r="B245" s="15" t="s">
        <v>15033</v>
      </c>
      <c r="C245" s="15" t="s">
        <v>14784</v>
      </c>
    </row>
    <row r="246">
      <c r="A246" s="15">
        <v>220.0</v>
      </c>
      <c r="B246" s="15" t="s">
        <v>15034</v>
      </c>
      <c r="C246" s="15" t="s">
        <v>14786</v>
      </c>
    </row>
    <row r="247">
      <c r="A247" s="15">
        <v>221.0</v>
      </c>
      <c r="B247" s="15" t="s">
        <v>15035</v>
      </c>
      <c r="C247" s="15" t="s">
        <v>14788</v>
      </c>
    </row>
    <row r="248">
      <c r="A248" s="15">
        <v>221.0</v>
      </c>
      <c r="B248" s="15" t="s">
        <v>15036</v>
      </c>
      <c r="C248" s="15" t="s">
        <v>14790</v>
      </c>
    </row>
    <row r="249">
      <c r="A249" s="15">
        <v>221.0</v>
      </c>
      <c r="B249" s="15" t="s">
        <v>15037</v>
      </c>
      <c r="C249" s="15" t="s">
        <v>14792</v>
      </c>
    </row>
    <row r="250">
      <c r="A250" s="15">
        <v>222.0</v>
      </c>
      <c r="B250" s="15" t="s">
        <v>15038</v>
      </c>
      <c r="C250" s="15" t="s">
        <v>14794</v>
      </c>
    </row>
    <row r="251">
      <c r="A251" s="15">
        <v>222.0</v>
      </c>
      <c r="B251" s="15" t="s">
        <v>15039</v>
      </c>
      <c r="C251" s="15" t="s">
        <v>14796</v>
      </c>
    </row>
    <row r="252">
      <c r="A252" s="15">
        <v>222.0</v>
      </c>
      <c r="B252" s="15" t="s">
        <v>15040</v>
      </c>
      <c r="C252" s="15" t="s">
        <v>14798</v>
      </c>
    </row>
    <row r="253">
      <c r="A253" s="15">
        <v>223.0</v>
      </c>
      <c r="B253" s="15" t="s">
        <v>15041</v>
      </c>
      <c r="C253" s="15" t="s">
        <v>14800</v>
      </c>
    </row>
    <row r="254">
      <c r="A254" s="15">
        <v>223.0</v>
      </c>
      <c r="B254" s="15" t="s">
        <v>15042</v>
      </c>
      <c r="C254" s="15" t="s">
        <v>14802</v>
      </c>
    </row>
    <row r="255">
      <c r="A255" s="15">
        <v>223.0</v>
      </c>
      <c r="B255" s="15" t="s">
        <v>15043</v>
      </c>
      <c r="C255" s="15" t="s">
        <v>14804</v>
      </c>
    </row>
    <row r="256">
      <c r="A256" s="15">
        <v>224.0</v>
      </c>
      <c r="B256" s="15" t="s">
        <v>15044</v>
      </c>
      <c r="C256" s="15" t="s">
        <v>14806</v>
      </c>
    </row>
    <row r="257">
      <c r="A257" s="15">
        <v>224.0</v>
      </c>
      <c r="B257" s="15" t="s">
        <v>15045</v>
      </c>
      <c r="C257" s="15" t="s">
        <v>14808</v>
      </c>
    </row>
    <row r="258">
      <c r="A258" s="15">
        <v>225.0</v>
      </c>
      <c r="B258" s="15" t="s">
        <v>15046</v>
      </c>
      <c r="C258" s="15" t="s">
        <v>14810</v>
      </c>
    </row>
    <row r="259">
      <c r="A259" s="15">
        <v>225.0</v>
      </c>
      <c r="B259" s="15" t="s">
        <v>15047</v>
      </c>
      <c r="C259" s="15" t="s">
        <v>14812</v>
      </c>
    </row>
    <row r="260">
      <c r="A260" s="15">
        <v>226.0</v>
      </c>
      <c r="B260" s="15" t="s">
        <v>15048</v>
      </c>
      <c r="C260" s="15" t="s">
        <v>14814</v>
      </c>
    </row>
    <row r="261">
      <c r="A261" s="15">
        <v>226.0</v>
      </c>
      <c r="B261" s="15" t="s">
        <v>15049</v>
      </c>
      <c r="C261" s="15" t="s">
        <v>14816</v>
      </c>
    </row>
    <row r="262">
      <c r="A262" s="15">
        <v>226.0</v>
      </c>
      <c r="B262" s="15" t="s">
        <v>15050</v>
      </c>
      <c r="C262" s="15" t="s">
        <v>14818</v>
      </c>
    </row>
    <row r="263">
      <c r="A263" s="15">
        <v>227.0</v>
      </c>
      <c r="B263" s="15" t="s">
        <v>15051</v>
      </c>
      <c r="C263" s="15" t="s">
        <v>15052</v>
      </c>
    </row>
    <row r="264">
      <c r="A264" s="15">
        <v>228.0</v>
      </c>
      <c r="B264" s="15" t="s">
        <v>15053</v>
      </c>
      <c r="C264" s="15" t="s">
        <v>15054</v>
      </c>
    </row>
    <row r="265">
      <c r="A265" s="15">
        <v>229.0</v>
      </c>
      <c r="B265" s="15" t="s">
        <v>15055</v>
      </c>
      <c r="C265" s="15" t="s">
        <v>14822</v>
      </c>
    </row>
    <row r="266">
      <c r="A266" s="15">
        <v>233.0</v>
      </c>
      <c r="B266" s="15" t="s">
        <v>15056</v>
      </c>
      <c r="C266" s="15" t="s">
        <v>14824</v>
      </c>
    </row>
    <row r="267">
      <c r="A267" s="15">
        <v>234.0</v>
      </c>
      <c r="B267" s="15" t="s">
        <v>15057</v>
      </c>
      <c r="C267" s="15" t="s">
        <v>14826</v>
      </c>
    </row>
    <row r="268">
      <c r="A268" s="15">
        <v>234.0</v>
      </c>
      <c r="B268" s="15" t="s">
        <v>15058</v>
      </c>
      <c r="C268" s="15" t="s">
        <v>14828</v>
      </c>
    </row>
    <row r="269">
      <c r="A269" s="15">
        <v>235.0</v>
      </c>
      <c r="B269" s="15" t="s">
        <v>15059</v>
      </c>
      <c r="C269" s="15" t="s">
        <v>14830</v>
      </c>
    </row>
    <row r="270">
      <c r="A270" s="15">
        <v>235.0</v>
      </c>
      <c r="B270" s="15" t="s">
        <v>15060</v>
      </c>
      <c r="C270" s="15" t="s">
        <v>14832</v>
      </c>
    </row>
    <row r="271">
      <c r="A271" s="15">
        <v>236.0</v>
      </c>
      <c r="B271" s="15" t="s">
        <v>15061</v>
      </c>
      <c r="C271" s="15" t="s">
        <v>14834</v>
      </c>
    </row>
    <row r="272">
      <c r="A272" s="15">
        <v>237.0</v>
      </c>
      <c r="B272" s="15" t="s">
        <v>15062</v>
      </c>
      <c r="C272" s="15" t="s">
        <v>14836</v>
      </c>
    </row>
    <row r="273">
      <c r="A273" s="15">
        <v>237.0</v>
      </c>
      <c r="B273" s="15" t="s">
        <v>15063</v>
      </c>
      <c r="C273" s="15" t="s">
        <v>14838</v>
      </c>
    </row>
    <row r="274">
      <c r="A274" s="15">
        <v>238.0</v>
      </c>
      <c r="B274" s="15" t="s">
        <v>15064</v>
      </c>
      <c r="C274" s="15" t="s">
        <v>14840</v>
      </c>
    </row>
    <row r="275">
      <c r="A275" s="15">
        <v>239.0</v>
      </c>
      <c r="B275" s="15" t="s">
        <v>15065</v>
      </c>
      <c r="C275" s="15" t="s">
        <v>14842</v>
      </c>
    </row>
    <row r="276">
      <c r="A276" s="15">
        <v>239.0</v>
      </c>
      <c r="B276" s="15" t="s">
        <v>15066</v>
      </c>
      <c r="C276" s="15" t="s">
        <v>14844</v>
      </c>
    </row>
    <row r="277">
      <c r="A277" s="15">
        <v>239.0</v>
      </c>
      <c r="B277" s="15" t="s">
        <v>15067</v>
      </c>
      <c r="C277" s="15" t="s">
        <v>14846</v>
      </c>
    </row>
    <row r="278">
      <c r="A278" s="15">
        <v>240.0</v>
      </c>
      <c r="B278" s="15" t="s">
        <v>15068</v>
      </c>
      <c r="C278" s="15" t="s">
        <v>14848</v>
      </c>
    </row>
    <row r="279">
      <c r="A279" s="15">
        <v>242.0</v>
      </c>
      <c r="B279" s="15" t="s">
        <v>15069</v>
      </c>
      <c r="C279" s="15" t="s">
        <v>14850</v>
      </c>
    </row>
    <row r="280">
      <c r="A280" s="15">
        <v>242.0</v>
      </c>
      <c r="B280" s="15" t="s">
        <v>15070</v>
      </c>
      <c r="C280" s="15" t="s">
        <v>14852</v>
      </c>
    </row>
    <row r="281">
      <c r="A281" s="15">
        <v>243.0</v>
      </c>
      <c r="B281" s="15" t="s">
        <v>15071</v>
      </c>
      <c r="C281" s="15" t="s">
        <v>14854</v>
      </c>
    </row>
    <row r="282">
      <c r="A282" s="15">
        <v>243.0</v>
      </c>
      <c r="B282" s="15" t="s">
        <v>15072</v>
      </c>
      <c r="C282" s="15" t="s">
        <v>14856</v>
      </c>
    </row>
    <row r="283">
      <c r="A283" s="15">
        <v>244.0</v>
      </c>
      <c r="B283" s="15" t="s">
        <v>15073</v>
      </c>
      <c r="C283" s="15" t="s">
        <v>14858</v>
      </c>
    </row>
    <row r="284">
      <c r="A284" s="15">
        <v>245.0</v>
      </c>
      <c r="B284" s="15" t="s">
        <v>15074</v>
      </c>
      <c r="C284" s="15" t="s">
        <v>14860</v>
      </c>
    </row>
    <row r="285">
      <c r="A285" s="15">
        <v>245.0</v>
      </c>
      <c r="B285" s="15" t="s">
        <v>15075</v>
      </c>
      <c r="C285" s="15" t="s">
        <v>14862</v>
      </c>
    </row>
    <row r="286">
      <c r="A286" s="15">
        <v>246.0</v>
      </c>
      <c r="B286" s="15" t="s">
        <v>15076</v>
      </c>
      <c r="C286" s="15" t="s">
        <v>14864</v>
      </c>
    </row>
    <row r="287">
      <c r="A287" s="15">
        <v>247.0</v>
      </c>
      <c r="B287" s="15" t="s">
        <v>15077</v>
      </c>
      <c r="C287" s="15" t="s">
        <v>14866</v>
      </c>
    </row>
    <row r="288">
      <c r="A288" s="15">
        <v>247.0</v>
      </c>
      <c r="B288" s="15" t="s">
        <v>15078</v>
      </c>
      <c r="C288" s="15" t="s">
        <v>14868</v>
      </c>
    </row>
    <row r="289">
      <c r="A289" s="15">
        <v>247.0</v>
      </c>
      <c r="B289" s="15" t="s">
        <v>15079</v>
      </c>
      <c r="C289" s="15" t="s">
        <v>14870</v>
      </c>
    </row>
    <row r="290">
      <c r="A290" s="15">
        <v>248.0</v>
      </c>
      <c r="B290" s="15" t="s">
        <v>15080</v>
      </c>
      <c r="C290" s="15" t="s">
        <v>14872</v>
      </c>
    </row>
    <row r="291">
      <c r="A291" s="15">
        <v>249.0</v>
      </c>
      <c r="B291" s="15" t="s">
        <v>15081</v>
      </c>
      <c r="C291" s="15" t="s">
        <v>14874</v>
      </c>
    </row>
    <row r="292">
      <c r="A292" s="15">
        <v>250.0</v>
      </c>
      <c r="B292" s="15" t="s">
        <v>15082</v>
      </c>
      <c r="C292" s="15" t="s">
        <v>14876</v>
      </c>
    </row>
    <row r="293">
      <c r="A293" s="15">
        <v>251.0</v>
      </c>
      <c r="B293" s="15" t="s">
        <v>15083</v>
      </c>
      <c r="C293" s="15" t="s">
        <v>14878</v>
      </c>
    </row>
    <row r="294">
      <c r="A294" s="15">
        <v>253.0</v>
      </c>
      <c r="B294" s="15" t="s">
        <v>15084</v>
      </c>
      <c r="C294" s="15" t="s">
        <v>14880</v>
      </c>
    </row>
    <row r="295">
      <c r="A295" s="15">
        <v>253.0</v>
      </c>
      <c r="B295" s="15" t="s">
        <v>15085</v>
      </c>
      <c r="C295" s="15" t="s">
        <v>14882</v>
      </c>
    </row>
    <row r="296">
      <c r="A296" s="15">
        <v>254.0</v>
      </c>
      <c r="B296" s="15" t="s">
        <v>15086</v>
      </c>
      <c r="C296" s="15" t="s">
        <v>14884</v>
      </c>
    </row>
    <row r="297">
      <c r="A297" s="15">
        <v>254.0</v>
      </c>
      <c r="B297" s="15" t="s">
        <v>15087</v>
      </c>
      <c r="C297" s="15" t="s">
        <v>14886</v>
      </c>
    </row>
    <row r="298">
      <c r="A298" s="15">
        <v>255.0</v>
      </c>
      <c r="B298" s="15" t="s">
        <v>15088</v>
      </c>
      <c r="C298" s="15" t="s">
        <v>14888</v>
      </c>
    </row>
    <row r="299">
      <c r="A299" s="15">
        <v>255.0</v>
      </c>
      <c r="B299" s="15" t="s">
        <v>15089</v>
      </c>
      <c r="C299" s="15" t="s">
        <v>14890</v>
      </c>
    </row>
    <row r="300">
      <c r="A300" s="15">
        <v>256.0</v>
      </c>
      <c r="B300" s="15" t="s">
        <v>15090</v>
      </c>
      <c r="C300" s="15" t="s">
        <v>14892</v>
      </c>
    </row>
    <row r="301">
      <c r="A301" s="15">
        <v>256.0</v>
      </c>
      <c r="B301" s="15" t="s">
        <v>15091</v>
      </c>
      <c r="C301" s="15" t="s">
        <v>14894</v>
      </c>
    </row>
    <row r="302">
      <c r="A302" s="15">
        <v>256.0</v>
      </c>
      <c r="B302" s="15" t="s">
        <v>15092</v>
      </c>
      <c r="C302" s="15" t="s">
        <v>14896</v>
      </c>
    </row>
    <row r="303">
      <c r="A303" s="15">
        <v>257.0</v>
      </c>
      <c r="B303" s="15" t="s">
        <v>15093</v>
      </c>
      <c r="C303" s="15" t="s">
        <v>14898</v>
      </c>
    </row>
    <row r="304">
      <c r="A304" s="15">
        <v>257.0</v>
      </c>
      <c r="B304" s="15" t="s">
        <v>15094</v>
      </c>
      <c r="C304" s="15" t="s">
        <v>14900</v>
      </c>
    </row>
    <row r="305">
      <c r="A305" s="15">
        <v>258.0</v>
      </c>
      <c r="B305" s="15" t="s">
        <v>15095</v>
      </c>
      <c r="C305" s="15" t="s">
        <v>14902</v>
      </c>
    </row>
    <row r="306">
      <c r="A306" s="15">
        <v>258.0</v>
      </c>
      <c r="B306" s="15" t="s">
        <v>15096</v>
      </c>
      <c r="C306" s="15" t="s">
        <v>14904</v>
      </c>
    </row>
    <row r="307">
      <c r="A307" s="15">
        <v>258.0</v>
      </c>
      <c r="B307" s="15" t="s">
        <v>15097</v>
      </c>
      <c r="C307" s="15" t="s">
        <v>15098</v>
      </c>
    </row>
    <row r="308">
      <c r="A308" s="15">
        <v>259.0</v>
      </c>
      <c r="B308" s="15" t="s">
        <v>15099</v>
      </c>
      <c r="C308" s="15" t="s">
        <v>14908</v>
      </c>
    </row>
    <row r="309">
      <c r="A309" s="15">
        <v>260.0</v>
      </c>
      <c r="B309" s="15" t="s">
        <v>15100</v>
      </c>
      <c r="C309" s="15" t="s">
        <v>15101</v>
      </c>
    </row>
    <row r="310">
      <c r="A310" s="15">
        <v>260.0</v>
      </c>
      <c r="B310" s="15" t="s">
        <v>15102</v>
      </c>
      <c r="C310" s="15" t="s">
        <v>14910</v>
      </c>
    </row>
    <row r="311">
      <c r="A311" s="15">
        <v>261.0</v>
      </c>
      <c r="B311" s="15" t="s">
        <v>15103</v>
      </c>
      <c r="C311" s="15" t="s">
        <v>14912</v>
      </c>
    </row>
    <row r="312">
      <c r="A312" s="15">
        <v>262.0</v>
      </c>
      <c r="B312" s="15" t="s">
        <v>15104</v>
      </c>
      <c r="C312" s="15" t="s">
        <v>14914</v>
      </c>
    </row>
    <row r="313">
      <c r="A313" s="15">
        <v>262.0</v>
      </c>
      <c r="B313" s="15" t="s">
        <v>15105</v>
      </c>
      <c r="C313" s="15" t="s">
        <v>14916</v>
      </c>
    </row>
    <row r="314">
      <c r="A314" s="15">
        <v>263.0</v>
      </c>
      <c r="B314" s="15" t="s">
        <v>15106</v>
      </c>
      <c r="C314" s="15" t="s">
        <v>14918</v>
      </c>
    </row>
    <row r="315">
      <c r="A315" s="15">
        <v>264.0</v>
      </c>
      <c r="B315" s="15" t="s">
        <v>15107</v>
      </c>
      <c r="C315" s="15" t="s">
        <v>14920</v>
      </c>
    </row>
    <row r="316">
      <c r="A316" s="15">
        <v>264.0</v>
      </c>
      <c r="B316" s="15" t="s">
        <v>15108</v>
      </c>
      <c r="C316" s="15" t="s">
        <v>14922</v>
      </c>
    </row>
    <row r="317">
      <c r="A317" s="15">
        <v>264.0</v>
      </c>
      <c r="B317" s="15" t="s">
        <v>15109</v>
      </c>
      <c r="C317" s="15" t="s">
        <v>14924</v>
      </c>
    </row>
    <row r="318">
      <c r="A318" s="15">
        <v>266.0</v>
      </c>
      <c r="B318" s="15" t="s">
        <v>15110</v>
      </c>
      <c r="C318" s="15" t="s">
        <v>14926</v>
      </c>
    </row>
    <row r="319">
      <c r="A319" s="15">
        <v>267.0</v>
      </c>
      <c r="B319" s="15" t="s">
        <v>15111</v>
      </c>
      <c r="C319" s="15" t="s">
        <v>14928</v>
      </c>
    </row>
    <row r="320">
      <c r="A320" s="15">
        <v>267.0</v>
      </c>
      <c r="B320" s="15" t="s">
        <v>15112</v>
      </c>
      <c r="C320" s="15" t="s">
        <v>14930</v>
      </c>
    </row>
    <row r="321">
      <c r="A321" s="15">
        <v>268.0</v>
      </c>
      <c r="B321" s="15" t="s">
        <v>15113</v>
      </c>
      <c r="C321" s="15" t="s">
        <v>15114</v>
      </c>
    </row>
    <row r="322">
      <c r="A322" s="15">
        <v>269.0</v>
      </c>
      <c r="B322" s="15" t="s">
        <v>15115</v>
      </c>
      <c r="C322" s="15" t="s">
        <v>14932</v>
      </c>
    </row>
    <row r="323">
      <c r="A323" s="15">
        <v>270.0</v>
      </c>
      <c r="B323" s="15" t="s">
        <v>15116</v>
      </c>
      <c r="C323" s="15" t="s">
        <v>14934</v>
      </c>
    </row>
    <row r="324">
      <c r="A324" s="15">
        <v>270.0</v>
      </c>
      <c r="B324" s="15" t="s">
        <v>15117</v>
      </c>
      <c r="C324" s="15" t="s">
        <v>14936</v>
      </c>
    </row>
    <row r="325">
      <c r="A325" s="15">
        <v>271.0</v>
      </c>
      <c r="B325" s="15" t="s">
        <v>15118</v>
      </c>
      <c r="C325" s="15" t="s">
        <v>14938</v>
      </c>
    </row>
    <row r="326">
      <c r="A326" s="15">
        <v>271.0</v>
      </c>
      <c r="B326" s="15" t="s">
        <v>15119</v>
      </c>
      <c r="C326" s="15" t="s">
        <v>14940</v>
      </c>
    </row>
    <row r="327">
      <c r="A327" s="15">
        <v>272.0</v>
      </c>
      <c r="B327" s="15" t="s">
        <v>15120</v>
      </c>
      <c r="C327" s="15" t="s">
        <v>14942</v>
      </c>
    </row>
    <row r="328">
      <c r="A328" s="15">
        <v>272.0</v>
      </c>
      <c r="B328" s="15" t="s">
        <v>15121</v>
      </c>
      <c r="C328" s="15" t="s">
        <v>14944</v>
      </c>
    </row>
    <row r="329">
      <c r="A329" s="15">
        <v>273.0</v>
      </c>
      <c r="B329" s="15" t="s">
        <v>15122</v>
      </c>
      <c r="C329" s="15" t="s">
        <v>14946</v>
      </c>
    </row>
    <row r="330">
      <c r="A330" s="15">
        <v>273.0</v>
      </c>
      <c r="B330" s="15" t="s">
        <v>15123</v>
      </c>
      <c r="C330" s="15" t="s">
        <v>14947</v>
      </c>
    </row>
    <row r="331">
      <c r="A331" s="15">
        <v>274.0</v>
      </c>
      <c r="B331" s="15" t="s">
        <v>15124</v>
      </c>
      <c r="C331" s="15" t="s">
        <v>14948</v>
      </c>
    </row>
    <row r="332">
      <c r="A332" s="15">
        <v>274.0</v>
      </c>
      <c r="B332" s="15" t="s">
        <v>15125</v>
      </c>
      <c r="C332" s="15" t="s">
        <v>14949</v>
      </c>
    </row>
    <row r="333">
      <c r="A333" s="15">
        <v>274.0</v>
      </c>
      <c r="B333" s="15" t="s">
        <v>15126</v>
      </c>
      <c r="C333" s="15" t="s">
        <v>14950</v>
      </c>
    </row>
    <row r="334">
      <c r="A334" s="15">
        <v>275.0</v>
      </c>
      <c r="B334" s="15" t="s">
        <v>15127</v>
      </c>
      <c r="C334" s="15" t="s">
        <v>15128</v>
      </c>
    </row>
    <row r="335">
      <c r="A335" s="15">
        <v>275.0</v>
      </c>
      <c r="B335" s="15" t="s">
        <v>15129</v>
      </c>
      <c r="C335" s="15" t="s">
        <v>15130</v>
      </c>
    </row>
    <row r="336">
      <c r="A336" s="15">
        <v>276.0</v>
      </c>
      <c r="B336" s="15" t="s">
        <v>15131</v>
      </c>
      <c r="C336" s="15" t="s">
        <v>15132</v>
      </c>
    </row>
    <row r="337">
      <c r="A337" s="15">
        <v>277.0</v>
      </c>
      <c r="B337" s="15" t="s">
        <v>15133</v>
      </c>
      <c r="C337" s="15" t="s">
        <v>15134</v>
      </c>
    </row>
    <row r="338">
      <c r="A338" s="15">
        <v>277.0</v>
      </c>
      <c r="B338" s="15" t="s">
        <v>15135</v>
      </c>
      <c r="C338" s="15" t="s">
        <v>15136</v>
      </c>
    </row>
    <row r="339">
      <c r="A339" s="15">
        <v>277.0</v>
      </c>
      <c r="B339" s="15" t="s">
        <v>15137</v>
      </c>
      <c r="C339" s="15" t="s">
        <v>15138</v>
      </c>
    </row>
    <row r="340">
      <c r="A340" s="15">
        <v>278.0</v>
      </c>
      <c r="B340" s="15" t="s">
        <v>15139</v>
      </c>
      <c r="C340" s="15" t="s">
        <v>15140</v>
      </c>
    </row>
    <row r="341">
      <c r="A341" s="15">
        <v>279.0</v>
      </c>
      <c r="B341" s="15" t="s">
        <v>15141</v>
      </c>
      <c r="C341" s="15" t="s">
        <v>15142</v>
      </c>
    </row>
    <row r="342">
      <c r="A342" s="15">
        <v>279.0</v>
      </c>
      <c r="B342" s="15" t="s">
        <v>15143</v>
      </c>
      <c r="C342" s="15" t="s">
        <v>15144</v>
      </c>
    </row>
    <row r="343">
      <c r="A343" s="15">
        <v>280.0</v>
      </c>
      <c r="B343" s="15" t="s">
        <v>15145</v>
      </c>
      <c r="C343" s="15" t="s">
        <v>15146</v>
      </c>
    </row>
    <row r="344">
      <c r="A344" s="15">
        <v>280.0</v>
      </c>
      <c r="B344" s="15" t="s">
        <v>15147</v>
      </c>
      <c r="C344" s="15" t="s">
        <v>15148</v>
      </c>
    </row>
    <row r="345">
      <c r="A345" s="15">
        <v>280.0</v>
      </c>
      <c r="B345" s="15" t="s">
        <v>15149</v>
      </c>
      <c r="C345" s="15" t="s">
        <v>15150</v>
      </c>
    </row>
    <row r="346">
      <c r="A346" s="15">
        <v>281.0</v>
      </c>
      <c r="B346" s="15" t="s">
        <v>15151</v>
      </c>
      <c r="C346" s="15" t="s">
        <v>15152</v>
      </c>
    </row>
    <row r="347">
      <c r="A347" s="15">
        <v>281.0</v>
      </c>
      <c r="B347" s="15" t="s">
        <v>15153</v>
      </c>
      <c r="C347" s="15" t="s">
        <v>15154</v>
      </c>
    </row>
    <row r="348">
      <c r="A348" s="15">
        <v>283.0</v>
      </c>
      <c r="B348" s="15" t="s">
        <v>22685</v>
      </c>
      <c r="C348" s="15" t="s">
        <v>22686</v>
      </c>
    </row>
    <row r="349">
      <c r="A349" s="15">
        <v>284.0</v>
      </c>
      <c r="B349" s="15" t="s">
        <v>15156</v>
      </c>
      <c r="C349" s="15" t="s">
        <v>22687</v>
      </c>
    </row>
    <row r="350">
      <c r="A350" s="15">
        <v>287.0</v>
      </c>
      <c r="B350" s="15" t="s">
        <v>15157</v>
      </c>
      <c r="C350" s="15" t="s">
        <v>14628</v>
      </c>
    </row>
    <row r="351">
      <c r="A351" s="15">
        <v>288.0</v>
      </c>
      <c r="B351" s="15" t="s">
        <v>15158</v>
      </c>
      <c r="C351" s="15" t="s">
        <v>14630</v>
      </c>
    </row>
    <row r="352">
      <c r="A352" s="15">
        <v>289.0</v>
      </c>
      <c r="B352" s="15" t="s">
        <v>15159</v>
      </c>
      <c r="C352" s="15" t="s">
        <v>14632</v>
      </c>
    </row>
    <row r="353">
      <c r="A353" s="15">
        <v>289.0</v>
      </c>
      <c r="B353" s="15" t="s">
        <v>15160</v>
      </c>
      <c r="C353" s="15" t="s">
        <v>14635</v>
      </c>
    </row>
    <row r="354">
      <c r="A354" s="15">
        <v>290.0</v>
      </c>
      <c r="B354" s="15" t="s">
        <v>15161</v>
      </c>
      <c r="C354" s="15" t="s">
        <v>14637</v>
      </c>
    </row>
    <row r="355">
      <c r="A355" s="15">
        <v>290.0</v>
      </c>
      <c r="B355" s="15" t="s">
        <v>15162</v>
      </c>
      <c r="C355" s="15" t="s">
        <v>14639</v>
      </c>
    </row>
    <row r="356">
      <c r="A356" s="15">
        <v>291.0</v>
      </c>
      <c r="B356" s="15" t="s">
        <v>15163</v>
      </c>
      <c r="C356" s="15" t="s">
        <v>14641</v>
      </c>
    </row>
    <row r="357">
      <c r="A357" s="15">
        <v>292.0</v>
      </c>
      <c r="B357" s="15" t="s">
        <v>15164</v>
      </c>
      <c r="C357" s="15" t="s">
        <v>14643</v>
      </c>
    </row>
    <row r="358">
      <c r="A358" s="15">
        <v>292.0</v>
      </c>
      <c r="B358" s="15" t="s">
        <v>15165</v>
      </c>
      <c r="C358" s="15" t="s">
        <v>14645</v>
      </c>
    </row>
    <row r="359">
      <c r="A359" s="15">
        <v>293.0</v>
      </c>
      <c r="B359" s="15" t="s">
        <v>15166</v>
      </c>
      <c r="C359" s="15" t="s">
        <v>14647</v>
      </c>
    </row>
    <row r="360">
      <c r="A360" s="15">
        <v>293.0</v>
      </c>
      <c r="B360" s="15" t="s">
        <v>15167</v>
      </c>
      <c r="C360" s="15" t="s">
        <v>14649</v>
      </c>
    </row>
    <row r="361">
      <c r="A361" s="15">
        <v>294.0</v>
      </c>
      <c r="B361" s="15" t="s">
        <v>15168</v>
      </c>
      <c r="C361" s="15" t="s">
        <v>14651</v>
      </c>
    </row>
    <row r="362">
      <c r="A362" s="15">
        <v>295.0</v>
      </c>
      <c r="B362" s="15" t="s">
        <v>15169</v>
      </c>
      <c r="C362" s="15" t="s">
        <v>14653</v>
      </c>
    </row>
    <row r="363">
      <c r="A363" s="15">
        <v>295.0</v>
      </c>
      <c r="B363" s="15" t="s">
        <v>15170</v>
      </c>
      <c r="C363" s="15" t="s">
        <v>14655</v>
      </c>
    </row>
    <row r="364">
      <c r="A364" s="15">
        <v>295.0</v>
      </c>
      <c r="B364" s="15" t="s">
        <v>15171</v>
      </c>
      <c r="C364" s="15" t="s">
        <v>14657</v>
      </c>
    </row>
    <row r="365">
      <c r="A365" s="15">
        <v>296.0</v>
      </c>
      <c r="B365" s="15" t="s">
        <v>15172</v>
      </c>
      <c r="C365" s="15" t="s">
        <v>14659</v>
      </c>
    </row>
    <row r="366">
      <c r="A366" s="15">
        <v>296.0</v>
      </c>
      <c r="B366" s="15" t="s">
        <v>15173</v>
      </c>
      <c r="C366" s="15" t="s">
        <v>14661</v>
      </c>
    </row>
    <row r="367">
      <c r="A367" s="15">
        <v>297.0</v>
      </c>
      <c r="B367" s="15" t="s">
        <v>15174</v>
      </c>
      <c r="C367" s="15" t="s">
        <v>14663</v>
      </c>
    </row>
    <row r="368">
      <c r="A368" s="15">
        <v>297.0</v>
      </c>
      <c r="B368" s="15" t="s">
        <v>15175</v>
      </c>
      <c r="C368" s="15" t="s">
        <v>14665</v>
      </c>
    </row>
    <row r="369">
      <c r="A369" s="15">
        <v>298.0</v>
      </c>
      <c r="B369" s="15" t="s">
        <v>15176</v>
      </c>
      <c r="C369" s="15" t="s">
        <v>14667</v>
      </c>
    </row>
    <row r="370">
      <c r="A370" s="15">
        <v>298.0</v>
      </c>
      <c r="B370" s="15" t="s">
        <v>15177</v>
      </c>
      <c r="C370" s="15" t="s">
        <v>14669</v>
      </c>
    </row>
    <row r="371">
      <c r="A371" s="15">
        <v>299.0</v>
      </c>
      <c r="B371" s="15" t="s">
        <v>15178</v>
      </c>
      <c r="C371" s="15" t="s">
        <v>14671</v>
      </c>
    </row>
    <row r="372">
      <c r="A372" s="15">
        <v>300.0</v>
      </c>
      <c r="B372" s="15" t="s">
        <v>15179</v>
      </c>
      <c r="C372" s="15" t="s">
        <v>14673</v>
      </c>
    </row>
    <row r="373">
      <c r="A373" s="15">
        <v>300.0</v>
      </c>
      <c r="B373" s="15" t="s">
        <v>15180</v>
      </c>
      <c r="C373" s="15" t="s">
        <v>14675</v>
      </c>
    </row>
    <row r="374">
      <c r="A374" s="15">
        <v>301.0</v>
      </c>
      <c r="B374" s="15" t="s">
        <v>15181</v>
      </c>
      <c r="C374" s="15" t="s">
        <v>14677</v>
      </c>
    </row>
    <row r="375">
      <c r="A375" s="15">
        <v>301.0</v>
      </c>
      <c r="B375" s="15" t="s">
        <v>15182</v>
      </c>
      <c r="C375" s="15" t="s">
        <v>14679</v>
      </c>
    </row>
    <row r="376">
      <c r="A376" s="15">
        <v>302.0</v>
      </c>
      <c r="B376" s="15" t="s">
        <v>15183</v>
      </c>
      <c r="C376" s="15" t="s">
        <v>14681</v>
      </c>
    </row>
    <row r="377">
      <c r="A377" s="15">
        <v>302.0</v>
      </c>
      <c r="B377" s="15" t="s">
        <v>15184</v>
      </c>
      <c r="C377" s="15" t="s">
        <v>22688</v>
      </c>
    </row>
    <row r="378">
      <c r="A378" s="15">
        <v>303.0</v>
      </c>
      <c r="B378" s="15" t="s">
        <v>15185</v>
      </c>
      <c r="C378" s="15" t="s">
        <v>14691</v>
      </c>
    </row>
    <row r="379">
      <c r="A379" s="15">
        <v>304.0</v>
      </c>
      <c r="B379" s="15" t="s">
        <v>15186</v>
      </c>
      <c r="C379" s="15" t="s">
        <v>14693</v>
      </c>
    </row>
    <row r="380">
      <c r="A380" s="15">
        <v>304.0</v>
      </c>
      <c r="B380" s="15" t="s">
        <v>15187</v>
      </c>
      <c r="C380" s="15" t="s">
        <v>14695</v>
      </c>
    </row>
    <row r="381">
      <c r="A381" s="15">
        <v>304.0</v>
      </c>
      <c r="B381" s="15" t="s">
        <v>15188</v>
      </c>
      <c r="C381" s="15" t="s">
        <v>14697</v>
      </c>
    </row>
    <row r="382">
      <c r="A382" s="15">
        <v>304.0</v>
      </c>
      <c r="B382" s="15" t="s">
        <v>15189</v>
      </c>
      <c r="C382" s="15" t="s">
        <v>14699</v>
      </c>
    </row>
    <row r="383">
      <c r="A383" s="15">
        <v>305.0</v>
      </c>
      <c r="B383" s="15" t="s">
        <v>15190</v>
      </c>
      <c r="C383" s="15" t="s">
        <v>14701</v>
      </c>
    </row>
    <row r="384">
      <c r="A384" s="15">
        <v>305.0</v>
      </c>
      <c r="B384" s="15" t="s">
        <v>15191</v>
      </c>
      <c r="C384" s="15" t="s">
        <v>14703</v>
      </c>
    </row>
    <row r="385">
      <c r="A385" s="15">
        <v>306.0</v>
      </c>
      <c r="B385" s="15" t="s">
        <v>15192</v>
      </c>
      <c r="C385" s="15" t="s">
        <v>14705</v>
      </c>
    </row>
    <row r="386">
      <c r="A386" s="15">
        <v>307.0</v>
      </c>
      <c r="B386" s="15" t="s">
        <v>15193</v>
      </c>
      <c r="C386" s="15" t="s">
        <v>14707</v>
      </c>
    </row>
    <row r="387">
      <c r="A387" s="15">
        <v>307.0</v>
      </c>
      <c r="B387" s="15" t="s">
        <v>15194</v>
      </c>
      <c r="C387" s="15" t="s">
        <v>14709</v>
      </c>
    </row>
    <row r="388">
      <c r="A388" s="15">
        <v>307.0</v>
      </c>
      <c r="B388" s="15" t="s">
        <v>15195</v>
      </c>
      <c r="C388" s="15" t="s">
        <v>14711</v>
      </c>
    </row>
    <row r="389">
      <c r="A389" s="15">
        <v>308.0</v>
      </c>
      <c r="B389" s="15" t="s">
        <v>15196</v>
      </c>
      <c r="C389" s="15" t="s">
        <v>14713</v>
      </c>
    </row>
    <row r="390">
      <c r="A390" s="15">
        <v>308.0</v>
      </c>
      <c r="B390" s="15" t="s">
        <v>15197</v>
      </c>
      <c r="C390" s="15" t="s">
        <v>14715</v>
      </c>
    </row>
    <row r="391">
      <c r="A391" s="15">
        <v>309.0</v>
      </c>
      <c r="B391" s="15" t="s">
        <v>15198</v>
      </c>
      <c r="C391" s="15" t="s">
        <v>14717</v>
      </c>
    </row>
    <row r="392">
      <c r="A392" s="15">
        <v>309.0</v>
      </c>
      <c r="B392" s="15" t="s">
        <v>15199</v>
      </c>
      <c r="C392" s="15" t="s">
        <v>22689</v>
      </c>
      <c r="D392" s="15" t="s">
        <v>14721</v>
      </c>
    </row>
    <row r="393">
      <c r="A393" s="15">
        <v>310.0</v>
      </c>
      <c r="B393" s="15" t="s">
        <v>15201</v>
      </c>
      <c r="C393" s="15" t="s">
        <v>14723</v>
      </c>
    </row>
    <row r="394">
      <c r="A394" s="15">
        <v>310.0</v>
      </c>
      <c r="B394" s="15" t="s">
        <v>15202</v>
      </c>
      <c r="C394" s="15" t="s">
        <v>14725</v>
      </c>
    </row>
    <row r="395">
      <c r="A395" s="15">
        <v>312.0</v>
      </c>
      <c r="B395" s="15" t="s">
        <v>15203</v>
      </c>
      <c r="C395" s="15" t="s">
        <v>14727</v>
      </c>
    </row>
    <row r="396">
      <c r="A396" s="15">
        <v>312.0</v>
      </c>
      <c r="B396" s="15" t="s">
        <v>15204</v>
      </c>
      <c r="C396" s="15" t="s">
        <v>14729</v>
      </c>
    </row>
    <row r="397">
      <c r="A397" s="15">
        <v>312.0</v>
      </c>
      <c r="B397" s="15" t="s">
        <v>15205</v>
      </c>
      <c r="C397" s="15" t="s">
        <v>14731</v>
      </c>
    </row>
    <row r="398">
      <c r="A398" s="15">
        <v>312.0</v>
      </c>
      <c r="B398" s="15" t="s">
        <v>15206</v>
      </c>
      <c r="C398" s="15" t="s">
        <v>14733</v>
      </c>
    </row>
    <row r="399">
      <c r="A399" s="15">
        <v>313.0</v>
      </c>
      <c r="B399" s="15" t="s">
        <v>15207</v>
      </c>
      <c r="C399" s="15" t="s">
        <v>14735</v>
      </c>
    </row>
    <row r="400">
      <c r="A400" s="15">
        <v>313.0</v>
      </c>
      <c r="B400" s="15" t="s">
        <v>15208</v>
      </c>
      <c r="C400" s="15" t="s">
        <v>14737</v>
      </c>
    </row>
    <row r="401">
      <c r="A401" s="15">
        <v>313.0</v>
      </c>
      <c r="B401" s="15" t="s">
        <v>15209</v>
      </c>
      <c r="C401" s="15" t="s">
        <v>14739</v>
      </c>
    </row>
    <row r="402">
      <c r="A402" s="15">
        <v>314.0</v>
      </c>
      <c r="B402" s="15" t="s">
        <v>22690</v>
      </c>
      <c r="C402" s="15" t="s">
        <v>22691</v>
      </c>
      <c r="D402" s="15" t="s">
        <v>14747</v>
      </c>
    </row>
    <row r="403">
      <c r="A403" s="15">
        <v>314.0</v>
      </c>
      <c r="B403" s="15" t="s">
        <v>15214</v>
      </c>
      <c r="C403" s="15" t="s">
        <v>14749</v>
      </c>
    </row>
    <row r="404">
      <c r="A404" s="15">
        <v>314.0</v>
      </c>
      <c r="B404" s="15" t="s">
        <v>15215</v>
      </c>
      <c r="C404" s="15" t="s">
        <v>14751</v>
      </c>
    </row>
    <row r="405">
      <c r="A405" s="15">
        <v>315.0</v>
      </c>
      <c r="B405" s="15" t="s">
        <v>15216</v>
      </c>
      <c r="C405" s="15" t="s">
        <v>14753</v>
      </c>
    </row>
    <row r="406">
      <c r="A406" s="15">
        <v>315.0</v>
      </c>
      <c r="B406" s="15" t="s">
        <v>15217</v>
      </c>
      <c r="C406" s="15" t="s">
        <v>14755</v>
      </c>
    </row>
    <row r="407">
      <c r="A407" s="15">
        <v>315.0</v>
      </c>
      <c r="B407" s="15" t="s">
        <v>15218</v>
      </c>
      <c r="C407" s="15" t="s">
        <v>14757</v>
      </c>
    </row>
    <row r="408">
      <c r="A408" s="15">
        <v>316.0</v>
      </c>
      <c r="B408" s="15" t="s">
        <v>15219</v>
      </c>
      <c r="C408" s="15" t="s">
        <v>14759</v>
      </c>
    </row>
    <row r="409">
      <c r="A409" s="15">
        <v>316.0</v>
      </c>
      <c r="B409" s="15" t="s">
        <v>15220</v>
      </c>
      <c r="C409" s="15" t="s">
        <v>14760</v>
      </c>
    </row>
    <row r="410">
      <c r="A410" s="15">
        <v>318.0</v>
      </c>
      <c r="B410" s="15" t="s">
        <v>15221</v>
      </c>
      <c r="C410" s="15" t="s">
        <v>14762</v>
      </c>
    </row>
    <row r="411">
      <c r="A411" s="15">
        <v>318.0</v>
      </c>
      <c r="B411" s="15" t="s">
        <v>15222</v>
      </c>
      <c r="C411" s="15" t="s">
        <v>14764</v>
      </c>
    </row>
    <row r="412">
      <c r="A412" s="15">
        <v>319.0</v>
      </c>
      <c r="B412" s="15" t="s">
        <v>15223</v>
      </c>
      <c r="C412" s="15" t="s">
        <v>14766</v>
      </c>
    </row>
    <row r="413">
      <c r="A413" s="15">
        <v>319.0</v>
      </c>
      <c r="B413" s="15" t="s">
        <v>15224</v>
      </c>
      <c r="C413" s="15" t="s">
        <v>14768</v>
      </c>
    </row>
    <row r="414">
      <c r="A414" s="15">
        <v>320.0</v>
      </c>
      <c r="B414" s="15" t="s">
        <v>15225</v>
      </c>
      <c r="C414" s="15" t="s">
        <v>14770</v>
      </c>
    </row>
    <row r="415">
      <c r="A415" s="15">
        <v>320.0</v>
      </c>
      <c r="B415" s="15" t="s">
        <v>15226</v>
      </c>
      <c r="C415" s="15" t="s">
        <v>14772</v>
      </c>
    </row>
    <row r="416">
      <c r="A416" s="15">
        <v>320.0</v>
      </c>
      <c r="B416" s="15" t="s">
        <v>15227</v>
      </c>
      <c r="C416" s="15" t="s">
        <v>14774</v>
      </c>
    </row>
    <row r="417">
      <c r="A417" s="15">
        <v>321.0</v>
      </c>
      <c r="B417" s="15" t="s">
        <v>15228</v>
      </c>
      <c r="C417" s="15" t="s">
        <v>14776</v>
      </c>
    </row>
    <row r="418">
      <c r="A418" s="15">
        <v>322.0</v>
      </c>
      <c r="B418" s="15" t="s">
        <v>15229</v>
      </c>
      <c r="C418" s="15" t="s">
        <v>14778</v>
      </c>
    </row>
    <row r="419">
      <c r="A419" s="15">
        <v>323.0</v>
      </c>
      <c r="B419" s="15" t="s">
        <v>15230</v>
      </c>
      <c r="C419" s="15" t="s">
        <v>14780</v>
      </c>
    </row>
    <row r="420">
      <c r="A420" s="15">
        <v>323.0</v>
      </c>
      <c r="B420" s="15" t="s">
        <v>15231</v>
      </c>
      <c r="C420" s="15" t="s">
        <v>14784</v>
      </c>
    </row>
    <row r="421">
      <c r="A421" s="15">
        <v>324.0</v>
      </c>
      <c r="B421" s="15" t="s">
        <v>15232</v>
      </c>
      <c r="C421" s="15" t="s">
        <v>14786</v>
      </c>
    </row>
    <row r="422">
      <c r="A422" s="15">
        <v>328.0</v>
      </c>
      <c r="B422" s="15" t="s">
        <v>15233</v>
      </c>
      <c r="C422" s="15" t="s">
        <v>14788</v>
      </c>
    </row>
    <row r="423">
      <c r="A423" s="15">
        <v>328.0</v>
      </c>
      <c r="B423" s="15" t="s">
        <v>22692</v>
      </c>
      <c r="C423" s="15" t="s">
        <v>14790</v>
      </c>
    </row>
    <row r="424">
      <c r="A424" s="15">
        <v>328.0</v>
      </c>
      <c r="B424" s="15" t="s">
        <v>22693</v>
      </c>
    </row>
    <row r="425">
      <c r="A425" s="15">
        <v>329.0</v>
      </c>
      <c r="B425" s="15" t="s">
        <v>15237</v>
      </c>
      <c r="C425" s="15" t="s">
        <v>14796</v>
      </c>
    </row>
    <row r="426">
      <c r="A426" s="15">
        <v>330.0</v>
      </c>
      <c r="B426" s="15" t="s">
        <v>15238</v>
      </c>
      <c r="C426" s="15" t="s">
        <v>14798</v>
      </c>
    </row>
    <row r="427">
      <c r="A427" s="15">
        <v>330.0</v>
      </c>
      <c r="B427" s="15" t="s">
        <v>15239</v>
      </c>
      <c r="C427" s="15" t="s">
        <v>14800</v>
      </c>
    </row>
    <row r="428">
      <c r="A428" s="15">
        <v>331.0</v>
      </c>
      <c r="B428" s="15" t="s">
        <v>15240</v>
      </c>
      <c r="C428" s="15" t="s">
        <v>14802</v>
      </c>
    </row>
    <row r="429">
      <c r="A429" s="15">
        <v>331.0</v>
      </c>
      <c r="B429" s="15" t="s">
        <v>22694</v>
      </c>
      <c r="C429" s="15" t="s">
        <v>14804</v>
      </c>
    </row>
    <row r="430">
      <c r="A430" s="15">
        <v>331.0</v>
      </c>
      <c r="B430" s="15">
        <v>92.0</v>
      </c>
    </row>
    <row r="431">
      <c r="A431" s="15">
        <v>333.0</v>
      </c>
      <c r="B431" s="15" t="s">
        <v>15243</v>
      </c>
      <c r="C431" s="15" t="s">
        <v>14808</v>
      </c>
    </row>
    <row r="432">
      <c r="A432" s="15">
        <v>334.0</v>
      </c>
      <c r="B432" s="15" t="s">
        <v>15244</v>
      </c>
      <c r="C432" s="15" t="s">
        <v>14810</v>
      </c>
    </row>
    <row r="433">
      <c r="A433" s="15">
        <v>335.0</v>
      </c>
      <c r="B433" s="15" t="s">
        <v>15245</v>
      </c>
      <c r="C433" s="15" t="s">
        <v>14812</v>
      </c>
    </row>
    <row r="434">
      <c r="A434" s="15">
        <v>335.0</v>
      </c>
      <c r="B434" s="15" t="s">
        <v>15246</v>
      </c>
      <c r="C434" s="15" t="s">
        <v>14814</v>
      </c>
    </row>
    <row r="435">
      <c r="A435" s="15">
        <v>335.0</v>
      </c>
      <c r="B435" s="15" t="s">
        <v>15247</v>
      </c>
      <c r="C435" s="15" t="s">
        <v>14816</v>
      </c>
    </row>
    <row r="436">
      <c r="A436" s="15">
        <v>336.0</v>
      </c>
      <c r="B436" s="15" t="s">
        <v>15248</v>
      </c>
      <c r="C436" s="15" t="s">
        <v>14818</v>
      </c>
    </row>
    <row r="437">
      <c r="A437" s="15">
        <v>336.0</v>
      </c>
      <c r="B437" s="15" t="s">
        <v>15249</v>
      </c>
      <c r="C437" s="15" t="s">
        <v>15052</v>
      </c>
    </row>
    <row r="438">
      <c r="A438" s="15">
        <v>337.0</v>
      </c>
      <c r="B438" s="15" t="s">
        <v>15250</v>
      </c>
      <c r="C438" s="15" t="s">
        <v>15251</v>
      </c>
    </row>
    <row r="439">
      <c r="A439" s="15">
        <v>337.0</v>
      </c>
      <c r="B439" s="15" t="s">
        <v>15252</v>
      </c>
      <c r="C439" s="15" t="s">
        <v>14822</v>
      </c>
    </row>
    <row r="440">
      <c r="A440" s="15">
        <v>338.0</v>
      </c>
      <c r="B440" s="15" t="s">
        <v>15253</v>
      </c>
      <c r="C440" s="15" t="s">
        <v>14824</v>
      </c>
    </row>
    <row r="441">
      <c r="A441" s="15">
        <v>338.0</v>
      </c>
      <c r="B441" s="15" t="s">
        <v>15254</v>
      </c>
      <c r="C441" s="15" t="s">
        <v>14826</v>
      </c>
    </row>
    <row r="442">
      <c r="A442" s="15">
        <v>339.0</v>
      </c>
      <c r="B442" s="15" t="s">
        <v>15255</v>
      </c>
      <c r="C442" s="15" t="s">
        <v>14828</v>
      </c>
    </row>
    <row r="443">
      <c r="A443" s="15">
        <v>339.0</v>
      </c>
      <c r="B443" s="15" t="s">
        <v>15256</v>
      </c>
      <c r="C443" s="15" t="s">
        <v>14830</v>
      </c>
    </row>
    <row r="444">
      <c r="A444" s="15">
        <v>340.0</v>
      </c>
      <c r="B444" s="15" t="s">
        <v>15257</v>
      </c>
      <c r="C444" s="15" t="s">
        <v>14832</v>
      </c>
    </row>
    <row r="445">
      <c r="A445" s="15">
        <v>341.0</v>
      </c>
      <c r="B445" s="15" t="s">
        <v>15258</v>
      </c>
      <c r="C445" s="15" t="s">
        <v>14834</v>
      </c>
    </row>
    <row r="446">
      <c r="A446" s="15">
        <v>341.0</v>
      </c>
      <c r="B446" s="15" t="s">
        <v>15259</v>
      </c>
      <c r="C446" s="15" t="s">
        <v>14836</v>
      </c>
    </row>
    <row r="447">
      <c r="A447" s="15">
        <v>341.0</v>
      </c>
      <c r="B447" s="15" t="s">
        <v>15260</v>
      </c>
      <c r="C447" s="15" t="s">
        <v>14838</v>
      </c>
    </row>
    <row r="448">
      <c r="A448" s="15">
        <v>342.0</v>
      </c>
      <c r="B448" s="15" t="s">
        <v>15261</v>
      </c>
      <c r="C448" s="15" t="s">
        <v>14840</v>
      </c>
    </row>
    <row r="449">
      <c r="A449" s="15">
        <v>342.0</v>
      </c>
      <c r="B449" s="15" t="s">
        <v>15262</v>
      </c>
      <c r="C449" s="15" t="s">
        <v>14842</v>
      </c>
    </row>
    <row r="450">
      <c r="A450" s="15">
        <v>343.0</v>
      </c>
      <c r="B450" s="15" t="s">
        <v>22695</v>
      </c>
      <c r="C450" s="15" t="s">
        <v>14844</v>
      </c>
    </row>
    <row r="451">
      <c r="A451" s="15">
        <v>343.0</v>
      </c>
      <c r="B451" s="15" t="s">
        <v>22696</v>
      </c>
      <c r="C451" s="15" t="s">
        <v>14848</v>
      </c>
    </row>
    <row r="452">
      <c r="A452" s="15">
        <v>344.0</v>
      </c>
      <c r="B452" s="15" t="s">
        <v>15266</v>
      </c>
      <c r="C452" s="15" t="s">
        <v>14850</v>
      </c>
    </row>
    <row r="453">
      <c r="A453" s="15">
        <v>344.0</v>
      </c>
      <c r="B453" s="15" t="s">
        <v>15267</v>
      </c>
      <c r="C453" s="15" t="s">
        <v>14852</v>
      </c>
    </row>
    <row r="454">
      <c r="A454" s="15">
        <v>345.0</v>
      </c>
      <c r="B454" s="15" t="s">
        <v>15268</v>
      </c>
      <c r="C454" s="15" t="s">
        <v>14854</v>
      </c>
    </row>
    <row r="455">
      <c r="A455" s="15">
        <v>345.0</v>
      </c>
      <c r="B455" s="15" t="s">
        <v>15269</v>
      </c>
      <c r="C455" s="15" t="s">
        <v>14856</v>
      </c>
    </row>
    <row r="456">
      <c r="A456" s="15">
        <v>346.0</v>
      </c>
      <c r="B456" s="15" t="s">
        <v>15270</v>
      </c>
      <c r="C456" s="15" t="s">
        <v>14858</v>
      </c>
    </row>
    <row r="457">
      <c r="A457" s="15">
        <v>347.0</v>
      </c>
      <c r="B457" s="15" t="s">
        <v>15271</v>
      </c>
      <c r="C457" s="15" t="s">
        <v>14860</v>
      </c>
    </row>
    <row r="458">
      <c r="A458" s="15">
        <v>347.0</v>
      </c>
      <c r="B458" s="15" t="s">
        <v>15272</v>
      </c>
      <c r="C458" s="15" t="s">
        <v>14862</v>
      </c>
    </row>
    <row r="459">
      <c r="A459" s="15">
        <v>348.0</v>
      </c>
      <c r="B459" s="15" t="s">
        <v>15273</v>
      </c>
      <c r="C459" s="15" t="s">
        <v>14864</v>
      </c>
    </row>
    <row r="460">
      <c r="A460" s="15">
        <v>349.0</v>
      </c>
      <c r="B460" s="15" t="s">
        <v>15274</v>
      </c>
      <c r="C460" s="15" t="s">
        <v>14866</v>
      </c>
    </row>
    <row r="461">
      <c r="A461" s="15">
        <v>349.0</v>
      </c>
      <c r="B461" s="15" t="s">
        <v>15275</v>
      </c>
      <c r="C461" s="15" t="s">
        <v>14868</v>
      </c>
    </row>
    <row r="462">
      <c r="A462" s="15">
        <v>350.0</v>
      </c>
      <c r="B462" s="15" t="s">
        <v>22697</v>
      </c>
      <c r="C462" s="15" t="s">
        <v>14870</v>
      </c>
    </row>
    <row r="463">
      <c r="A463" s="15">
        <v>350.0</v>
      </c>
      <c r="B463" s="15" t="s">
        <v>15278</v>
      </c>
      <c r="C463" s="15" t="s">
        <v>14872</v>
      </c>
    </row>
    <row r="464">
      <c r="A464" s="15">
        <v>351.0</v>
      </c>
      <c r="B464" s="15" t="s">
        <v>15279</v>
      </c>
      <c r="C464" s="15" t="s">
        <v>14874</v>
      </c>
    </row>
    <row r="465">
      <c r="A465" s="15">
        <v>351.0</v>
      </c>
      <c r="B465" s="15" t="s">
        <v>15280</v>
      </c>
      <c r="C465" s="15" t="s">
        <v>14876</v>
      </c>
    </row>
    <row r="466">
      <c r="A466" s="15">
        <v>352.0</v>
      </c>
      <c r="B466" s="15" t="s">
        <v>15281</v>
      </c>
      <c r="C466" s="15" t="s">
        <v>14878</v>
      </c>
    </row>
    <row r="467">
      <c r="A467" s="15">
        <v>352.0</v>
      </c>
      <c r="B467" s="15" t="s">
        <v>15282</v>
      </c>
      <c r="C467" s="15" t="s">
        <v>14880</v>
      </c>
    </row>
    <row r="468">
      <c r="A468" s="15">
        <v>353.0</v>
      </c>
      <c r="B468" s="15" t="s">
        <v>15283</v>
      </c>
      <c r="C468" s="15" t="s">
        <v>14882</v>
      </c>
    </row>
    <row r="469">
      <c r="A469" s="15">
        <v>353.0</v>
      </c>
      <c r="B469" s="15" t="s">
        <v>15284</v>
      </c>
      <c r="C469" s="15" t="s">
        <v>14884</v>
      </c>
    </row>
    <row r="470">
      <c r="A470" s="15">
        <v>354.0</v>
      </c>
      <c r="B470" s="15" t="s">
        <v>15285</v>
      </c>
      <c r="C470" s="15" t="s">
        <v>14886</v>
      </c>
    </row>
    <row r="471">
      <c r="A471" s="15">
        <v>354.0</v>
      </c>
      <c r="B471" s="15" t="s">
        <v>15286</v>
      </c>
      <c r="C471" s="15" t="s">
        <v>14888</v>
      </c>
    </row>
    <row r="472">
      <c r="A472" s="15">
        <v>355.0</v>
      </c>
      <c r="B472" s="15" t="s">
        <v>15287</v>
      </c>
      <c r="C472" s="15" t="s">
        <v>14890</v>
      </c>
    </row>
    <row r="473">
      <c r="A473" s="15">
        <v>355.0</v>
      </c>
      <c r="B473" s="15" t="s">
        <v>15288</v>
      </c>
      <c r="C473" s="15" t="s">
        <v>14892</v>
      </c>
    </row>
    <row r="474">
      <c r="A474" s="15">
        <v>356.0</v>
      </c>
      <c r="B474" s="15" t="s">
        <v>15289</v>
      </c>
      <c r="C474" s="15" t="s">
        <v>14894</v>
      </c>
    </row>
    <row r="475">
      <c r="A475" s="15">
        <v>356.0</v>
      </c>
      <c r="B475" s="15" t="s">
        <v>22698</v>
      </c>
      <c r="C475" s="15" t="s">
        <v>14896</v>
      </c>
    </row>
    <row r="476">
      <c r="A476" s="15">
        <v>356.0</v>
      </c>
      <c r="B476" s="15">
        <v>139.0</v>
      </c>
    </row>
    <row r="477">
      <c r="A477" s="15">
        <v>357.0</v>
      </c>
      <c r="B477" s="15" t="s">
        <v>22699</v>
      </c>
      <c r="C477" s="15" t="s">
        <v>14900</v>
      </c>
    </row>
    <row r="478">
      <c r="A478" s="15">
        <v>357.0</v>
      </c>
      <c r="B478" s="15" t="s">
        <v>22700</v>
      </c>
      <c r="C478" s="15" t="s">
        <v>14904</v>
      </c>
    </row>
    <row r="479">
      <c r="A479" s="15">
        <v>358.0</v>
      </c>
      <c r="B479" s="15" t="s">
        <v>15295</v>
      </c>
      <c r="C479" s="15" t="s">
        <v>15098</v>
      </c>
    </row>
    <row r="480">
      <c r="A480" s="15">
        <v>358.0</v>
      </c>
      <c r="B480" s="15" t="s">
        <v>15296</v>
      </c>
      <c r="C480" s="15" t="s">
        <v>14908</v>
      </c>
    </row>
    <row r="481">
      <c r="A481" s="15">
        <v>358.0</v>
      </c>
      <c r="B481" s="15" t="s">
        <v>22701</v>
      </c>
      <c r="C481" s="15" t="s">
        <v>15101</v>
      </c>
    </row>
    <row r="482">
      <c r="A482" s="15">
        <v>358.0</v>
      </c>
      <c r="B482" s="15">
        <v>146.0</v>
      </c>
    </row>
    <row r="483">
      <c r="A483" s="15">
        <v>359.0</v>
      </c>
      <c r="B483" s="15" t="s">
        <v>15299</v>
      </c>
      <c r="C483" s="15" t="s">
        <v>14912</v>
      </c>
    </row>
    <row r="484">
      <c r="A484" s="15">
        <v>360.0</v>
      </c>
      <c r="B484" s="15" t="s">
        <v>15300</v>
      </c>
      <c r="C484" s="15" t="s">
        <v>14912</v>
      </c>
    </row>
    <row r="485">
      <c r="A485" s="15">
        <v>360.0</v>
      </c>
      <c r="B485" s="15" t="s">
        <v>15301</v>
      </c>
      <c r="C485" s="15" t="s">
        <v>14916</v>
      </c>
    </row>
    <row r="486">
      <c r="A486" s="15">
        <v>360.0</v>
      </c>
      <c r="B486" s="15" t="s">
        <v>15302</v>
      </c>
      <c r="C486" s="15" t="s">
        <v>14918</v>
      </c>
    </row>
    <row r="487">
      <c r="A487" s="15">
        <v>361.0</v>
      </c>
      <c r="B487" s="15" t="s">
        <v>15303</v>
      </c>
      <c r="C487" s="15" t="s">
        <v>14920</v>
      </c>
    </row>
    <row r="488">
      <c r="A488" s="15">
        <v>362.0</v>
      </c>
      <c r="B488" s="15" t="s">
        <v>15304</v>
      </c>
      <c r="C488" s="15" t="s">
        <v>14922</v>
      </c>
    </row>
    <row r="489">
      <c r="A489" s="15">
        <v>362.0</v>
      </c>
      <c r="B489" s="15" t="s">
        <v>15305</v>
      </c>
      <c r="C489" s="15" t="s">
        <v>14924</v>
      </c>
    </row>
    <row r="490">
      <c r="A490" s="15">
        <v>363.0</v>
      </c>
      <c r="B490" s="15" t="s">
        <v>15306</v>
      </c>
      <c r="C490" s="15" t="s">
        <v>14926</v>
      </c>
    </row>
    <row r="491">
      <c r="A491" s="15">
        <v>363.0</v>
      </c>
      <c r="B491" s="15" t="s">
        <v>15307</v>
      </c>
      <c r="C491" s="15" t="s">
        <v>14928</v>
      </c>
    </row>
    <row r="492">
      <c r="A492" s="15">
        <v>364.0</v>
      </c>
      <c r="B492" s="15" t="s">
        <v>15308</v>
      </c>
      <c r="C492" s="15" t="s">
        <v>14930</v>
      </c>
    </row>
    <row r="493">
      <c r="A493" s="15">
        <v>364.0</v>
      </c>
      <c r="B493" s="15" t="s">
        <v>15309</v>
      </c>
      <c r="C493" s="15" t="s">
        <v>15114</v>
      </c>
    </row>
    <row r="494">
      <c r="A494" s="15">
        <v>365.0</v>
      </c>
      <c r="B494" s="15" t="s">
        <v>22702</v>
      </c>
      <c r="C494" s="15" t="s">
        <v>14932</v>
      </c>
    </row>
    <row r="495">
      <c r="A495" s="15">
        <v>365.0</v>
      </c>
      <c r="B495" s="15" t="s">
        <v>22703</v>
      </c>
      <c r="C495" s="15" t="s">
        <v>14936</v>
      </c>
    </row>
    <row r="496">
      <c r="A496" s="15">
        <v>366.0</v>
      </c>
      <c r="B496" s="15" t="s">
        <v>15313</v>
      </c>
      <c r="C496" s="15" t="s">
        <v>14938</v>
      </c>
    </row>
    <row r="497">
      <c r="A497" s="15">
        <v>366.0</v>
      </c>
      <c r="B497" s="15" t="s">
        <v>22704</v>
      </c>
      <c r="C497" s="15" t="s">
        <v>22705</v>
      </c>
    </row>
    <row r="498">
      <c r="A498" s="15">
        <v>367.0</v>
      </c>
      <c r="B498" s="15" t="s">
        <v>15316</v>
      </c>
      <c r="C498" s="15" t="s">
        <v>14944</v>
      </c>
    </row>
    <row r="499">
      <c r="A499" s="15">
        <v>367.0</v>
      </c>
      <c r="B499" s="15" t="s">
        <v>15317</v>
      </c>
      <c r="C499" s="15" t="s">
        <v>14946</v>
      </c>
    </row>
    <row r="500">
      <c r="A500" s="15">
        <v>367.0</v>
      </c>
      <c r="B500" s="15" t="s">
        <v>15318</v>
      </c>
      <c r="C500" s="15" t="s">
        <v>14947</v>
      </c>
    </row>
    <row r="501">
      <c r="A501" s="15">
        <v>368.0</v>
      </c>
      <c r="B501" s="15" t="s">
        <v>15319</v>
      </c>
      <c r="C501" s="15" t="s">
        <v>14948</v>
      </c>
    </row>
    <row r="502">
      <c r="A502" s="15">
        <v>368.0</v>
      </c>
      <c r="B502" s="15" t="s">
        <v>15320</v>
      </c>
      <c r="C502" s="15" t="s">
        <v>14759</v>
      </c>
    </row>
    <row r="503">
      <c r="A503" s="15">
        <v>369.0</v>
      </c>
      <c r="B503" s="15" t="s">
        <v>15321</v>
      </c>
      <c r="C503" s="15" t="s">
        <v>14950</v>
      </c>
    </row>
    <row r="504">
      <c r="A504" s="15">
        <v>370.0</v>
      </c>
      <c r="B504" s="15" t="s">
        <v>15322</v>
      </c>
      <c r="C504" s="15" t="s">
        <v>15128</v>
      </c>
    </row>
    <row r="505">
      <c r="A505" s="15">
        <v>370.0</v>
      </c>
      <c r="B505" s="15" t="s">
        <v>15323</v>
      </c>
      <c r="C505" s="15" t="s">
        <v>15130</v>
      </c>
    </row>
    <row r="506">
      <c r="A506" s="15">
        <v>370.0</v>
      </c>
      <c r="B506" s="15" t="s">
        <v>22706</v>
      </c>
      <c r="C506" s="15" t="s">
        <v>15132</v>
      </c>
    </row>
    <row r="507">
      <c r="A507" s="15">
        <v>370.0</v>
      </c>
      <c r="B507" s="15">
        <v>173.0</v>
      </c>
    </row>
    <row r="508">
      <c r="A508" s="15">
        <v>372.0</v>
      </c>
      <c r="B508" s="15" t="s">
        <v>15326</v>
      </c>
      <c r="C508" s="15" t="s">
        <v>22686</v>
      </c>
    </row>
    <row r="509">
      <c r="A509" s="15">
        <v>373.0</v>
      </c>
      <c r="B509" s="15" t="s">
        <v>15327</v>
      </c>
      <c r="C509" s="15" t="s">
        <v>22707</v>
      </c>
    </row>
    <row r="510">
      <c r="A510" s="15">
        <v>374.0</v>
      </c>
      <c r="B510" s="15" t="s">
        <v>15328</v>
      </c>
      <c r="C510" s="15" t="s">
        <v>14628</v>
      </c>
    </row>
    <row r="511">
      <c r="A511" s="15">
        <v>375.0</v>
      </c>
      <c r="B511" s="15" t="s">
        <v>22708</v>
      </c>
      <c r="C511" s="15" t="s">
        <v>14630</v>
      </c>
    </row>
    <row r="512">
      <c r="A512" s="15">
        <v>375.0</v>
      </c>
      <c r="B512" s="15" t="s">
        <v>22709</v>
      </c>
      <c r="C512" s="15" t="s">
        <v>14635</v>
      </c>
    </row>
    <row r="513">
      <c r="A513" s="15">
        <v>376.0</v>
      </c>
      <c r="B513" s="15" t="s">
        <v>15332</v>
      </c>
      <c r="C513" s="15" t="s">
        <v>14637</v>
      </c>
    </row>
    <row r="514">
      <c r="A514" s="15">
        <v>376.0</v>
      </c>
      <c r="B514" s="15" t="s">
        <v>15333</v>
      </c>
      <c r="C514" s="15" t="s">
        <v>14639</v>
      </c>
    </row>
    <row r="515">
      <c r="A515" s="15">
        <v>377.0</v>
      </c>
      <c r="B515" s="15" t="s">
        <v>15334</v>
      </c>
      <c r="C515" s="15" t="s">
        <v>14641</v>
      </c>
    </row>
    <row r="516">
      <c r="A516" s="15">
        <v>377.0</v>
      </c>
      <c r="B516" s="15" t="s">
        <v>15335</v>
      </c>
      <c r="C516" s="15" t="s">
        <v>14643</v>
      </c>
    </row>
    <row r="517">
      <c r="A517" s="15">
        <v>378.0</v>
      </c>
      <c r="B517" s="15" t="s">
        <v>15336</v>
      </c>
      <c r="C517" s="15" t="s">
        <v>14645</v>
      </c>
    </row>
    <row r="518">
      <c r="A518" s="15">
        <v>379.0</v>
      </c>
      <c r="B518" s="15" t="s">
        <v>15337</v>
      </c>
      <c r="C518" s="15" t="s">
        <v>14647</v>
      </c>
    </row>
    <row r="519">
      <c r="A519" s="15">
        <v>379.0</v>
      </c>
      <c r="B519" s="15" t="s">
        <v>15338</v>
      </c>
      <c r="C519" s="15" t="s">
        <v>14649</v>
      </c>
    </row>
    <row r="520">
      <c r="A520" s="15">
        <v>380.0</v>
      </c>
      <c r="B520" s="15" t="s">
        <v>15339</v>
      </c>
      <c r="C520" s="15" t="s">
        <v>14651</v>
      </c>
    </row>
    <row r="521">
      <c r="A521" s="15">
        <v>381.0</v>
      </c>
      <c r="B521" s="15" t="s">
        <v>15340</v>
      </c>
      <c r="C521" s="15" t="s">
        <v>14653</v>
      </c>
    </row>
    <row r="522">
      <c r="A522" s="15">
        <v>381.0</v>
      </c>
      <c r="B522" s="15" t="s">
        <v>15341</v>
      </c>
      <c r="C522" s="15" t="s">
        <v>14655</v>
      </c>
    </row>
    <row r="523">
      <c r="A523" s="15">
        <v>382.0</v>
      </c>
      <c r="B523" s="15" t="s">
        <v>15342</v>
      </c>
      <c r="C523" s="15" t="s">
        <v>14657</v>
      </c>
    </row>
    <row r="524">
      <c r="A524" s="15">
        <v>383.0</v>
      </c>
      <c r="B524" s="15" t="s">
        <v>15343</v>
      </c>
      <c r="C524" s="15" t="s">
        <v>14659</v>
      </c>
    </row>
    <row r="525">
      <c r="A525" s="15">
        <v>383.0</v>
      </c>
      <c r="B525" s="15" t="s">
        <v>15344</v>
      </c>
      <c r="C525" s="15" t="s">
        <v>14661</v>
      </c>
    </row>
    <row r="526">
      <c r="A526" s="15">
        <v>384.0</v>
      </c>
      <c r="B526" s="15" t="s">
        <v>15345</v>
      </c>
      <c r="C526" s="15" t="s">
        <v>14663</v>
      </c>
    </row>
    <row r="527">
      <c r="A527" s="15">
        <v>384.0</v>
      </c>
      <c r="B527" s="15" t="s">
        <v>15346</v>
      </c>
      <c r="C527" s="15" t="s">
        <v>14665</v>
      </c>
    </row>
    <row r="528">
      <c r="A528" s="15">
        <v>385.0</v>
      </c>
      <c r="B528" s="15" t="s">
        <v>15347</v>
      </c>
      <c r="C528" s="15" t="s">
        <v>14667</v>
      </c>
    </row>
    <row r="529">
      <c r="A529" s="15">
        <v>385.0</v>
      </c>
      <c r="B529" s="15" t="s">
        <v>15348</v>
      </c>
      <c r="C529" s="15" t="s">
        <v>14669</v>
      </c>
    </row>
    <row r="530">
      <c r="A530" s="15">
        <v>385.0</v>
      </c>
      <c r="B530" s="15" t="s">
        <v>15349</v>
      </c>
      <c r="C530" s="15" t="s">
        <v>14671</v>
      </c>
    </row>
    <row r="531">
      <c r="A531" s="15">
        <v>386.0</v>
      </c>
      <c r="B531" s="15" t="s">
        <v>22710</v>
      </c>
      <c r="C531" s="15" t="s">
        <v>14673</v>
      </c>
    </row>
    <row r="532">
      <c r="A532" s="15">
        <v>386.0</v>
      </c>
      <c r="B532" s="15" t="s">
        <v>22711</v>
      </c>
    </row>
    <row r="533">
      <c r="A533" s="15">
        <v>387.0</v>
      </c>
      <c r="B533" s="15" t="s">
        <v>15353</v>
      </c>
      <c r="C533" s="15" t="s">
        <v>14679</v>
      </c>
    </row>
    <row r="534">
      <c r="A534" s="15">
        <v>387.0</v>
      </c>
      <c r="B534" s="15" t="s">
        <v>15354</v>
      </c>
      <c r="C534" s="15" t="s">
        <v>14681</v>
      </c>
    </row>
    <row r="535">
      <c r="A535" s="15">
        <v>388.0</v>
      </c>
      <c r="B535" s="15" t="s">
        <v>15355</v>
      </c>
      <c r="C535" s="15" t="s">
        <v>14683</v>
      </c>
    </row>
    <row r="536">
      <c r="A536" s="15">
        <v>388.0</v>
      </c>
      <c r="B536" s="15" t="s">
        <v>15356</v>
      </c>
      <c r="C536" s="15" t="s">
        <v>14685</v>
      </c>
    </row>
    <row r="537">
      <c r="A537" s="15">
        <v>389.0</v>
      </c>
      <c r="B537" s="15" t="s">
        <v>22712</v>
      </c>
      <c r="C537" s="15" t="s">
        <v>14687</v>
      </c>
    </row>
    <row r="538">
      <c r="A538" s="15">
        <v>389.0</v>
      </c>
      <c r="B538" s="15" t="s">
        <v>22713</v>
      </c>
    </row>
    <row r="539">
      <c r="A539" s="15">
        <v>391.0</v>
      </c>
      <c r="B539" s="15" t="s">
        <v>15360</v>
      </c>
      <c r="C539" s="15" t="s">
        <v>14693</v>
      </c>
    </row>
    <row r="540">
      <c r="A540" s="15">
        <v>392.0</v>
      </c>
      <c r="B540" s="15" t="s">
        <v>22714</v>
      </c>
      <c r="C540" s="15" t="s">
        <v>14695</v>
      </c>
    </row>
    <row r="541">
      <c r="A541" s="15">
        <v>392.0</v>
      </c>
      <c r="B541" s="15" t="s">
        <v>22715</v>
      </c>
      <c r="C541" s="15" t="s">
        <v>14699</v>
      </c>
    </row>
    <row r="542">
      <c r="A542" s="15">
        <v>392.0</v>
      </c>
      <c r="B542" s="15" t="s">
        <v>15364</v>
      </c>
      <c r="C542" s="15" t="s">
        <v>14701</v>
      </c>
    </row>
    <row r="543">
      <c r="A543" s="15">
        <v>393.0</v>
      </c>
      <c r="B543" s="15" t="s">
        <v>15365</v>
      </c>
      <c r="C543" s="15" t="s">
        <v>14703</v>
      </c>
    </row>
    <row r="544">
      <c r="A544" s="15">
        <v>394.0</v>
      </c>
      <c r="B544" s="15" t="s">
        <v>15366</v>
      </c>
      <c r="C544" s="15" t="s">
        <v>14705</v>
      </c>
    </row>
    <row r="545">
      <c r="A545" s="15">
        <v>394.0</v>
      </c>
      <c r="B545" s="15" t="s">
        <v>15367</v>
      </c>
      <c r="C545" s="15" t="s">
        <v>14707</v>
      </c>
    </row>
    <row r="546">
      <c r="A546" s="15">
        <v>395.0</v>
      </c>
      <c r="B546" s="15" t="s">
        <v>15368</v>
      </c>
      <c r="C546" s="15" t="s">
        <v>14709</v>
      </c>
    </row>
    <row r="547">
      <c r="A547" s="15">
        <v>395.0</v>
      </c>
      <c r="B547" s="15" t="s">
        <v>15369</v>
      </c>
      <c r="C547" s="15" t="s">
        <v>14711</v>
      </c>
    </row>
    <row r="548">
      <c r="A548" s="15">
        <v>396.0</v>
      </c>
      <c r="B548" s="15" t="s">
        <v>15370</v>
      </c>
      <c r="C548" s="15" t="s">
        <v>14713</v>
      </c>
    </row>
    <row r="549">
      <c r="A549" s="15">
        <v>396.0</v>
      </c>
      <c r="B549" s="15" t="s">
        <v>15371</v>
      </c>
      <c r="C549" s="15" t="s">
        <v>14715</v>
      </c>
    </row>
    <row r="550">
      <c r="A550" s="15">
        <v>397.0</v>
      </c>
      <c r="B550" s="15" t="s">
        <v>15372</v>
      </c>
      <c r="C550" s="15" t="s">
        <v>14717</v>
      </c>
    </row>
    <row r="551">
      <c r="A551" s="15">
        <v>397.0</v>
      </c>
      <c r="B551" s="15" t="s">
        <v>15373</v>
      </c>
      <c r="C551" s="15" t="s">
        <v>14719</v>
      </c>
    </row>
    <row r="552">
      <c r="A552" s="15">
        <v>398.0</v>
      </c>
      <c r="B552" s="15" t="s">
        <v>22716</v>
      </c>
      <c r="C552" s="15" t="s">
        <v>14721</v>
      </c>
    </row>
    <row r="553">
      <c r="A553" s="15">
        <v>398.0</v>
      </c>
      <c r="B553" s="15">
        <v>50.0</v>
      </c>
    </row>
    <row r="554">
      <c r="A554" s="15">
        <v>399.0</v>
      </c>
      <c r="B554" s="15" t="s">
        <v>15376</v>
      </c>
      <c r="C554" s="15" t="s">
        <v>14725</v>
      </c>
    </row>
    <row r="555">
      <c r="A555" s="15">
        <v>400.0</v>
      </c>
      <c r="B555" s="15" t="s">
        <v>15377</v>
      </c>
      <c r="C555" s="15" t="s">
        <v>14727</v>
      </c>
    </row>
    <row r="556">
      <c r="A556" s="15">
        <v>400.0</v>
      </c>
      <c r="B556" s="15" t="s">
        <v>15378</v>
      </c>
      <c r="C556" s="15" t="s">
        <v>14729</v>
      </c>
    </row>
    <row r="557">
      <c r="A557" s="15">
        <v>400.0</v>
      </c>
      <c r="B557" s="15" t="s">
        <v>15379</v>
      </c>
      <c r="C557" s="15" t="s">
        <v>14731</v>
      </c>
    </row>
    <row r="558">
      <c r="A558" s="15">
        <v>401.0</v>
      </c>
      <c r="B558" s="15" t="s">
        <v>15380</v>
      </c>
      <c r="C558" s="15" t="s">
        <v>14733</v>
      </c>
    </row>
    <row r="559">
      <c r="A559" s="15">
        <v>401.0</v>
      </c>
      <c r="B559" s="15" t="s">
        <v>15381</v>
      </c>
      <c r="C559" s="15" t="s">
        <v>14735</v>
      </c>
    </row>
    <row r="560">
      <c r="A560" s="15">
        <v>402.0</v>
      </c>
      <c r="B560" s="15" t="s">
        <v>15382</v>
      </c>
      <c r="C560" s="15" t="s">
        <v>14737</v>
      </c>
    </row>
    <row r="561">
      <c r="A561" s="15">
        <v>402.0</v>
      </c>
      <c r="B561" s="15" t="s">
        <v>15383</v>
      </c>
      <c r="C561" s="15" t="s">
        <v>14739</v>
      </c>
    </row>
    <row r="562">
      <c r="A562" s="15">
        <v>403.0</v>
      </c>
      <c r="B562" s="15" t="s">
        <v>15384</v>
      </c>
      <c r="C562" s="15" t="s">
        <v>14741</v>
      </c>
    </row>
    <row r="563">
      <c r="A563" s="15">
        <v>403.0</v>
      </c>
      <c r="B563" s="15" t="s">
        <v>15385</v>
      </c>
      <c r="C563" s="15" t="s">
        <v>14743</v>
      </c>
    </row>
    <row r="564">
      <c r="A564" s="15">
        <v>403.0</v>
      </c>
      <c r="B564" s="15" t="s">
        <v>15386</v>
      </c>
      <c r="C564" s="15" t="s">
        <v>14745</v>
      </c>
    </row>
    <row r="565">
      <c r="A565" s="15">
        <v>404.0</v>
      </c>
      <c r="B565" s="15" t="s">
        <v>15387</v>
      </c>
      <c r="C565" s="15" t="s">
        <v>14747</v>
      </c>
    </row>
    <row r="566">
      <c r="A566" s="15">
        <v>404.0</v>
      </c>
      <c r="B566" s="15" t="s">
        <v>22717</v>
      </c>
      <c r="C566" s="15" t="s">
        <v>14749</v>
      </c>
    </row>
    <row r="567">
      <c r="A567" s="15">
        <v>404.0</v>
      </c>
      <c r="B567" s="15">
        <v>64.0</v>
      </c>
    </row>
    <row r="568">
      <c r="A568" s="15">
        <v>405.0</v>
      </c>
      <c r="B568" s="15" t="s">
        <v>15390</v>
      </c>
      <c r="C568" s="15" t="s">
        <v>14753</v>
      </c>
    </row>
    <row r="569">
      <c r="A569" s="15">
        <v>405.0</v>
      </c>
      <c r="B569" s="15" t="s">
        <v>15391</v>
      </c>
      <c r="C569" s="15" t="s">
        <v>14755</v>
      </c>
    </row>
    <row r="570">
      <c r="A570" s="15">
        <v>406.0</v>
      </c>
      <c r="B570" s="15" t="s">
        <v>15392</v>
      </c>
      <c r="C570" s="15" t="s">
        <v>14757</v>
      </c>
    </row>
    <row r="571">
      <c r="A571" s="15">
        <v>407.0</v>
      </c>
      <c r="B571" s="15" t="s">
        <v>15393</v>
      </c>
      <c r="C571" s="15" t="s">
        <v>14759</v>
      </c>
    </row>
    <row r="572">
      <c r="A572" s="15">
        <v>408.0</v>
      </c>
      <c r="B572" s="15" t="s">
        <v>15394</v>
      </c>
      <c r="C572" s="15" t="s">
        <v>14760</v>
      </c>
    </row>
    <row r="573">
      <c r="A573" s="15">
        <v>409.0</v>
      </c>
      <c r="B573" s="15" t="s">
        <v>15395</v>
      </c>
      <c r="C573" s="15" t="s">
        <v>14762</v>
      </c>
    </row>
    <row r="574">
      <c r="A574" s="15">
        <v>409.0</v>
      </c>
      <c r="B574" s="15" t="s">
        <v>15396</v>
      </c>
      <c r="C574" s="15" t="s">
        <v>14764</v>
      </c>
    </row>
    <row r="575">
      <c r="A575" s="15">
        <v>409.0</v>
      </c>
      <c r="B575" s="15" t="s">
        <v>15397</v>
      </c>
      <c r="C575" s="15" t="s">
        <v>14766</v>
      </c>
    </row>
    <row r="576">
      <c r="A576" s="15">
        <v>410.0</v>
      </c>
      <c r="B576" s="15" t="s">
        <v>15398</v>
      </c>
      <c r="C576" s="15" t="s">
        <v>14768</v>
      </c>
    </row>
    <row r="577">
      <c r="A577" s="15">
        <v>410.0</v>
      </c>
      <c r="B577" s="15" t="s">
        <v>15399</v>
      </c>
      <c r="C577" s="15" t="s">
        <v>14770</v>
      </c>
    </row>
    <row r="578">
      <c r="A578" s="15">
        <v>411.0</v>
      </c>
      <c r="B578" s="15" t="s">
        <v>15400</v>
      </c>
      <c r="C578" s="15" t="s">
        <v>14772</v>
      </c>
    </row>
    <row r="579">
      <c r="A579" s="15">
        <v>411.0</v>
      </c>
      <c r="B579" s="15" t="s">
        <v>15401</v>
      </c>
      <c r="C579" s="15" t="s">
        <v>14774</v>
      </c>
    </row>
    <row r="580">
      <c r="A580" s="15">
        <v>412.0</v>
      </c>
      <c r="B580" s="15" t="s">
        <v>15402</v>
      </c>
      <c r="C580" s="15" t="s">
        <v>14776</v>
      </c>
    </row>
    <row r="581">
      <c r="A581" s="15">
        <v>412.0</v>
      </c>
      <c r="B581" s="15" t="s">
        <v>15403</v>
      </c>
      <c r="C581" s="15" t="s">
        <v>14778</v>
      </c>
    </row>
    <row r="582">
      <c r="A582" s="15">
        <v>413.0</v>
      </c>
      <c r="B582" s="15" t="s">
        <v>15404</v>
      </c>
      <c r="C582" s="15" t="s">
        <v>14780</v>
      </c>
    </row>
    <row r="583">
      <c r="A583" s="15">
        <v>414.0</v>
      </c>
      <c r="B583" s="15" t="s">
        <v>15405</v>
      </c>
      <c r="C583" s="15" t="s">
        <v>14782</v>
      </c>
    </row>
    <row r="584">
      <c r="A584" s="15">
        <v>415.0</v>
      </c>
      <c r="B584" s="15" t="s">
        <v>15406</v>
      </c>
      <c r="C584" s="15" t="s">
        <v>14784</v>
      </c>
    </row>
    <row r="585">
      <c r="A585" s="15">
        <v>417.0</v>
      </c>
      <c r="B585" s="15" t="s">
        <v>15407</v>
      </c>
      <c r="C585" s="15" t="s">
        <v>14786</v>
      </c>
    </row>
    <row r="586">
      <c r="A586" s="15">
        <v>418.0</v>
      </c>
      <c r="B586" s="15" t="s">
        <v>15408</v>
      </c>
      <c r="C586" s="15" t="s">
        <v>14788</v>
      </c>
    </row>
    <row r="587">
      <c r="A587" s="15">
        <v>418.0</v>
      </c>
      <c r="B587" s="15" t="s">
        <v>15409</v>
      </c>
      <c r="C587" s="15" t="s">
        <v>14790</v>
      </c>
    </row>
    <row r="588">
      <c r="A588" s="15">
        <v>418.0</v>
      </c>
      <c r="B588" s="15" t="s">
        <v>15410</v>
      </c>
      <c r="C588" s="15" t="s">
        <v>14792</v>
      </c>
    </row>
    <row r="589">
      <c r="A589" s="15">
        <v>419.0</v>
      </c>
      <c r="B589" s="15" t="s">
        <v>15411</v>
      </c>
      <c r="C589" s="15" t="s">
        <v>14794</v>
      </c>
    </row>
    <row r="590">
      <c r="A590" s="15">
        <v>419.0</v>
      </c>
      <c r="B590" s="15" t="s">
        <v>15412</v>
      </c>
      <c r="C590" s="15" t="s">
        <v>14796</v>
      </c>
    </row>
    <row r="591">
      <c r="A591" s="15">
        <v>420.0</v>
      </c>
      <c r="B591" s="15" t="s">
        <v>15413</v>
      </c>
      <c r="C591" s="15" t="s">
        <v>14798</v>
      </c>
    </row>
    <row r="592">
      <c r="A592" s="15">
        <v>420.0</v>
      </c>
      <c r="B592" s="15" t="s">
        <v>15414</v>
      </c>
      <c r="C592" s="15" t="s">
        <v>14800</v>
      </c>
    </row>
    <row r="593">
      <c r="A593" s="15">
        <v>421.0</v>
      </c>
      <c r="B593" s="15" t="s">
        <v>22718</v>
      </c>
      <c r="C593" s="15" t="s">
        <v>14802</v>
      </c>
    </row>
    <row r="594">
      <c r="A594" s="15">
        <v>421.0</v>
      </c>
      <c r="B594" s="15" t="s">
        <v>22719</v>
      </c>
      <c r="C594" s="15" t="s">
        <v>14806</v>
      </c>
    </row>
    <row r="595">
      <c r="A595" s="15">
        <v>422.0</v>
      </c>
      <c r="B595" s="15" t="s">
        <v>22720</v>
      </c>
      <c r="C595" s="15" t="s">
        <v>14808</v>
      </c>
    </row>
    <row r="596">
      <c r="A596" s="15">
        <v>422.0</v>
      </c>
      <c r="B596" s="15">
        <v>94.0</v>
      </c>
    </row>
    <row r="597">
      <c r="A597" s="15">
        <v>423.0</v>
      </c>
      <c r="B597" s="15" t="s">
        <v>15420</v>
      </c>
      <c r="C597" s="15" t="s">
        <v>14812</v>
      </c>
    </row>
    <row r="598">
      <c r="A598" s="15">
        <v>423.0</v>
      </c>
      <c r="B598" s="15" t="s">
        <v>15421</v>
      </c>
      <c r="C598" s="15" t="s">
        <v>14814</v>
      </c>
    </row>
    <row r="599">
      <c r="A599" s="15">
        <v>424.0</v>
      </c>
      <c r="B599" s="15" t="s">
        <v>15422</v>
      </c>
      <c r="C599" s="15" t="s">
        <v>14816</v>
      </c>
    </row>
    <row r="600">
      <c r="A600" s="15">
        <v>424.0</v>
      </c>
      <c r="B600" s="15" t="s">
        <v>15423</v>
      </c>
      <c r="C600" s="15" t="s">
        <v>14818</v>
      </c>
    </row>
    <row r="601">
      <c r="A601" s="15">
        <v>425.0</v>
      </c>
      <c r="B601" s="15" t="s">
        <v>15424</v>
      </c>
      <c r="C601" s="15" t="s">
        <v>15052</v>
      </c>
    </row>
    <row r="602">
      <c r="A602" s="15">
        <v>425.0</v>
      </c>
      <c r="B602" s="15" t="s">
        <v>15425</v>
      </c>
      <c r="C602" s="15" t="s">
        <v>15251</v>
      </c>
    </row>
    <row r="603">
      <c r="A603" s="15">
        <v>426.0</v>
      </c>
      <c r="B603" s="15" t="s">
        <v>15426</v>
      </c>
      <c r="C603" s="15" t="s">
        <v>14822</v>
      </c>
    </row>
    <row r="604">
      <c r="A604" s="15">
        <v>426.0</v>
      </c>
      <c r="B604" s="15" t="s">
        <v>15427</v>
      </c>
      <c r="C604" s="15" t="s">
        <v>14824</v>
      </c>
    </row>
    <row r="605">
      <c r="A605" s="15">
        <v>426.0</v>
      </c>
      <c r="B605" s="15" t="s">
        <v>15428</v>
      </c>
      <c r="C605" s="15" t="s">
        <v>14826</v>
      </c>
    </row>
    <row r="606">
      <c r="A606" s="15">
        <v>427.0</v>
      </c>
      <c r="B606" s="15" t="s">
        <v>15429</v>
      </c>
      <c r="C606" s="15" t="s">
        <v>14828</v>
      </c>
    </row>
    <row r="607">
      <c r="A607" s="15">
        <v>427.0</v>
      </c>
      <c r="B607" s="15" t="s">
        <v>15430</v>
      </c>
      <c r="C607" s="15" t="s">
        <v>14830</v>
      </c>
    </row>
    <row r="608">
      <c r="A608" s="15">
        <v>428.0</v>
      </c>
      <c r="B608" s="15" t="s">
        <v>15431</v>
      </c>
      <c r="C608" s="15" t="s">
        <v>14832</v>
      </c>
    </row>
    <row r="609">
      <c r="A609" s="15">
        <v>428.0</v>
      </c>
      <c r="B609" s="15" t="s">
        <v>15432</v>
      </c>
      <c r="C609" s="15" t="s">
        <v>14834</v>
      </c>
    </row>
    <row r="610">
      <c r="A610" s="15">
        <v>428.0</v>
      </c>
      <c r="B610" s="15" t="s">
        <v>15433</v>
      </c>
      <c r="C610" s="15" t="s">
        <v>14836</v>
      </c>
    </row>
    <row r="611">
      <c r="A611" s="15">
        <v>429.0</v>
      </c>
      <c r="B611" s="15" t="s">
        <v>15434</v>
      </c>
      <c r="C611" s="15" t="s">
        <v>14838</v>
      </c>
    </row>
    <row r="612">
      <c r="A612" s="15">
        <v>429.0</v>
      </c>
      <c r="B612" s="15" t="s">
        <v>15435</v>
      </c>
      <c r="C612" s="15" t="s">
        <v>14840</v>
      </c>
    </row>
    <row r="613">
      <c r="A613" s="15">
        <v>429.0</v>
      </c>
      <c r="B613" s="15" t="s">
        <v>15436</v>
      </c>
      <c r="C613" s="15" t="s">
        <v>14842</v>
      </c>
    </row>
    <row r="614">
      <c r="A614" s="15">
        <v>430.0</v>
      </c>
      <c r="B614" s="15" t="s">
        <v>15437</v>
      </c>
      <c r="C614" s="15" t="s">
        <v>14844</v>
      </c>
    </row>
    <row r="615">
      <c r="A615" s="15">
        <v>431.0</v>
      </c>
      <c r="B615" s="15" t="s">
        <v>15438</v>
      </c>
      <c r="C615" s="15" t="s">
        <v>14846</v>
      </c>
    </row>
    <row r="616">
      <c r="A616" s="15">
        <v>431.0</v>
      </c>
      <c r="B616" s="15" t="s">
        <v>15439</v>
      </c>
      <c r="C616" s="15" t="s">
        <v>14848</v>
      </c>
    </row>
    <row r="617">
      <c r="A617" s="15">
        <v>432.0</v>
      </c>
      <c r="B617" s="15" t="s">
        <v>15440</v>
      </c>
      <c r="C617" s="15" t="s">
        <v>14850</v>
      </c>
    </row>
    <row r="618">
      <c r="A618" s="15">
        <v>432.0</v>
      </c>
      <c r="B618" s="15" t="s">
        <v>15441</v>
      </c>
      <c r="C618" s="15" t="s">
        <v>14852</v>
      </c>
    </row>
    <row r="619">
      <c r="A619" s="15">
        <v>432.0</v>
      </c>
      <c r="B619" s="15" t="s">
        <v>15442</v>
      </c>
      <c r="C619" s="15" t="s">
        <v>14854</v>
      </c>
    </row>
    <row r="620">
      <c r="A620" s="15">
        <v>432.0</v>
      </c>
      <c r="B620" s="15" t="s">
        <v>15443</v>
      </c>
      <c r="C620" s="15" t="s">
        <v>14856</v>
      </c>
    </row>
    <row r="621">
      <c r="A621" s="15">
        <v>433.0</v>
      </c>
      <c r="B621" s="15" t="s">
        <v>15444</v>
      </c>
      <c r="C621" s="15" t="s">
        <v>14858</v>
      </c>
    </row>
    <row r="622">
      <c r="A622" s="15">
        <v>433.0</v>
      </c>
      <c r="B622" s="15" t="s">
        <v>15445</v>
      </c>
      <c r="C622" s="15" t="s">
        <v>14860</v>
      </c>
    </row>
    <row r="623">
      <c r="A623" s="15">
        <v>433.0</v>
      </c>
      <c r="B623" s="15" t="s">
        <v>15446</v>
      </c>
      <c r="C623" s="15" t="s">
        <v>14862</v>
      </c>
    </row>
    <row r="624">
      <c r="A624" s="15">
        <v>434.0</v>
      </c>
      <c r="B624" s="15" t="s">
        <v>15447</v>
      </c>
      <c r="C624" s="15" t="s">
        <v>14864</v>
      </c>
    </row>
    <row r="625">
      <c r="A625" s="15">
        <v>434.0</v>
      </c>
      <c r="B625" s="15" t="s">
        <v>15448</v>
      </c>
      <c r="C625" s="15" t="s">
        <v>14866</v>
      </c>
    </row>
    <row r="626">
      <c r="A626" s="15">
        <v>435.0</v>
      </c>
      <c r="B626" s="15" t="s">
        <v>15449</v>
      </c>
      <c r="C626" s="15" t="s">
        <v>14868</v>
      </c>
    </row>
    <row r="627">
      <c r="A627" s="15">
        <v>435.0</v>
      </c>
      <c r="B627" s="15" t="s">
        <v>15450</v>
      </c>
      <c r="C627" s="15" t="s">
        <v>14870</v>
      </c>
    </row>
    <row r="628">
      <c r="A628" s="15">
        <v>435.0</v>
      </c>
      <c r="B628" s="15" t="s">
        <v>15451</v>
      </c>
      <c r="C628" s="15" t="s">
        <v>14872</v>
      </c>
    </row>
    <row r="629">
      <c r="A629" s="15">
        <v>436.0</v>
      </c>
      <c r="B629" s="15" t="s">
        <v>15452</v>
      </c>
      <c r="C629" s="15" t="s">
        <v>14874</v>
      </c>
    </row>
    <row r="630">
      <c r="A630" s="15">
        <v>436.0</v>
      </c>
      <c r="B630" s="15" t="s">
        <v>15453</v>
      </c>
      <c r="C630" s="15" t="s">
        <v>14876</v>
      </c>
    </row>
    <row r="631">
      <c r="A631" s="15">
        <v>436.0</v>
      </c>
      <c r="B631" s="15" t="s">
        <v>15454</v>
      </c>
      <c r="C631" s="15" t="s">
        <v>14878</v>
      </c>
    </row>
    <row r="632">
      <c r="A632" s="15">
        <v>437.0</v>
      </c>
      <c r="B632" s="15" t="s">
        <v>15455</v>
      </c>
      <c r="C632" s="15" t="s">
        <v>14880</v>
      </c>
    </row>
    <row r="633">
      <c r="A633" s="15">
        <v>437.0</v>
      </c>
      <c r="B633" s="15" t="s">
        <v>15456</v>
      </c>
      <c r="C633" s="15" t="s">
        <v>14882</v>
      </c>
    </row>
    <row r="634">
      <c r="A634" s="15">
        <v>437.0</v>
      </c>
      <c r="B634" s="15" t="s">
        <v>15457</v>
      </c>
      <c r="C634" s="15" t="s">
        <v>14884</v>
      </c>
    </row>
    <row r="635">
      <c r="A635" s="15">
        <v>437.0</v>
      </c>
      <c r="B635" s="15" t="s">
        <v>15458</v>
      </c>
      <c r="C635" s="15" t="s">
        <v>14886</v>
      </c>
    </row>
    <row r="636">
      <c r="A636" s="15">
        <v>438.0</v>
      </c>
      <c r="B636" s="15" t="s">
        <v>15459</v>
      </c>
      <c r="C636" s="15" t="s">
        <v>14888</v>
      </c>
    </row>
    <row r="637">
      <c r="A637" s="15">
        <v>439.0</v>
      </c>
      <c r="B637" s="15" t="s">
        <v>15460</v>
      </c>
      <c r="C637" s="15" t="s">
        <v>14890</v>
      </c>
    </row>
    <row r="638">
      <c r="A638" s="15">
        <v>439.0</v>
      </c>
      <c r="B638" s="15" t="s">
        <v>15461</v>
      </c>
      <c r="C638" s="15" t="s">
        <v>14892</v>
      </c>
    </row>
    <row r="639">
      <c r="A639" s="15">
        <v>439.0</v>
      </c>
      <c r="B639" s="15" t="s">
        <v>15462</v>
      </c>
      <c r="C639" s="15" t="s">
        <v>14894</v>
      </c>
    </row>
    <row r="640">
      <c r="A640" s="15">
        <v>440.0</v>
      </c>
      <c r="B640" s="15" t="s">
        <v>15463</v>
      </c>
      <c r="C640" s="15" t="s">
        <v>14896</v>
      </c>
    </row>
    <row r="641">
      <c r="A641" s="15">
        <v>441.0</v>
      </c>
      <c r="B641" s="15" t="s">
        <v>15464</v>
      </c>
      <c r="C641" s="15" t="s">
        <v>14898</v>
      </c>
    </row>
    <row r="642">
      <c r="A642" s="15">
        <v>441.0</v>
      </c>
      <c r="B642" s="15" t="s">
        <v>15465</v>
      </c>
      <c r="C642" s="15" t="s">
        <v>14900</v>
      </c>
    </row>
    <row r="643">
      <c r="A643" s="15">
        <v>441.0</v>
      </c>
      <c r="B643" s="15" t="s">
        <v>15466</v>
      </c>
      <c r="C643" s="15" t="s">
        <v>14902</v>
      </c>
    </row>
    <row r="644">
      <c r="A644" s="15">
        <v>442.0</v>
      </c>
      <c r="B644" s="15" t="s">
        <v>15467</v>
      </c>
      <c r="C644" s="15" t="s">
        <v>14904</v>
      </c>
    </row>
    <row r="645">
      <c r="A645" s="15">
        <v>442.0</v>
      </c>
      <c r="B645" s="15" t="s">
        <v>15468</v>
      </c>
      <c r="C645" s="15" t="s">
        <v>15098</v>
      </c>
    </row>
    <row r="646">
      <c r="A646" s="15">
        <v>442.0</v>
      </c>
      <c r="B646" s="15" t="s">
        <v>15469</v>
      </c>
      <c r="C646" s="15" t="s">
        <v>14908</v>
      </c>
    </row>
    <row r="647">
      <c r="A647" s="15">
        <v>443.0</v>
      </c>
      <c r="B647" s="15" t="s">
        <v>15470</v>
      </c>
      <c r="C647" s="15" t="s">
        <v>15101</v>
      </c>
    </row>
    <row r="648">
      <c r="A648" s="15">
        <v>444.0</v>
      </c>
      <c r="B648" s="15" t="s">
        <v>15471</v>
      </c>
      <c r="C648" s="15" t="s">
        <v>14910</v>
      </c>
    </row>
    <row r="649">
      <c r="A649" s="15">
        <v>444.0</v>
      </c>
      <c r="B649" s="15" t="s">
        <v>15472</v>
      </c>
      <c r="C649" s="15" t="s">
        <v>14912</v>
      </c>
    </row>
    <row r="650">
      <c r="A650" s="15">
        <v>444.0</v>
      </c>
      <c r="B650" s="15" t="s">
        <v>15473</v>
      </c>
      <c r="C650" s="15" t="s">
        <v>14914</v>
      </c>
    </row>
    <row r="651">
      <c r="A651" s="15">
        <v>445.0</v>
      </c>
      <c r="B651" s="15" t="s">
        <v>22721</v>
      </c>
      <c r="C651" s="15" t="s">
        <v>14916</v>
      </c>
    </row>
    <row r="652">
      <c r="A652" s="15">
        <v>445.0</v>
      </c>
      <c r="B652" s="15">
        <v>150.0</v>
      </c>
    </row>
    <row r="653">
      <c r="A653" s="15">
        <v>446.0</v>
      </c>
      <c r="B653" s="15" t="s">
        <v>22722</v>
      </c>
      <c r="C653" s="15" t="s">
        <v>14920</v>
      </c>
    </row>
    <row r="654">
      <c r="A654" s="15">
        <v>446.0</v>
      </c>
      <c r="B654" s="15">
        <v>152.0</v>
      </c>
    </row>
    <row r="655">
      <c r="A655" s="15">
        <v>448.0</v>
      </c>
      <c r="B655" s="15" t="s">
        <v>22723</v>
      </c>
      <c r="C655" s="15" t="s">
        <v>14924</v>
      </c>
    </row>
    <row r="656">
      <c r="A656" s="15">
        <v>448.0</v>
      </c>
      <c r="B656" s="15" t="s">
        <v>22724</v>
      </c>
      <c r="C656" s="15" t="s">
        <v>14928</v>
      </c>
    </row>
    <row r="657">
      <c r="A657" s="15">
        <v>449.0</v>
      </c>
      <c r="B657" s="15" t="s">
        <v>15481</v>
      </c>
      <c r="C657" s="15" t="s">
        <v>14930</v>
      </c>
    </row>
    <row r="658">
      <c r="A658" s="15">
        <v>450.0</v>
      </c>
      <c r="B658" s="15" t="s">
        <v>15482</v>
      </c>
      <c r="C658" s="15" t="s">
        <v>15114</v>
      </c>
    </row>
    <row r="659">
      <c r="A659" s="15">
        <v>450.0</v>
      </c>
      <c r="B659" s="15" t="s">
        <v>15483</v>
      </c>
      <c r="C659" s="15" t="s">
        <v>14932</v>
      </c>
    </row>
    <row r="660">
      <c r="A660" s="15">
        <v>451.0</v>
      </c>
      <c r="B660" s="15" t="s">
        <v>15484</v>
      </c>
      <c r="C660" s="15" t="s">
        <v>14934</v>
      </c>
    </row>
    <row r="661">
      <c r="A661" s="15">
        <v>451.0</v>
      </c>
      <c r="B661" s="15" t="s">
        <v>15485</v>
      </c>
      <c r="C661" s="15" t="s">
        <v>14936</v>
      </c>
    </row>
    <row r="662">
      <c r="A662" s="15">
        <v>452.0</v>
      </c>
      <c r="B662" s="15" t="s">
        <v>15486</v>
      </c>
      <c r="C662" s="15" t="s">
        <v>14938</v>
      </c>
    </row>
    <row r="663">
      <c r="A663" s="15">
        <v>453.0</v>
      </c>
      <c r="B663" s="15" t="s">
        <v>15487</v>
      </c>
      <c r="C663" s="15" t="s">
        <v>14940</v>
      </c>
    </row>
    <row r="664">
      <c r="A664" s="15">
        <v>453.0</v>
      </c>
      <c r="B664" s="15" t="s">
        <v>15488</v>
      </c>
      <c r="C664" s="15" t="s">
        <v>14942</v>
      </c>
    </row>
    <row r="665">
      <c r="A665" s="15">
        <v>453.0</v>
      </c>
      <c r="B665" s="15" t="s">
        <v>15489</v>
      </c>
      <c r="C665" s="15" t="s">
        <v>14944</v>
      </c>
    </row>
    <row r="666">
      <c r="A666" s="15">
        <v>454.0</v>
      </c>
      <c r="B666" s="15" t="s">
        <v>15490</v>
      </c>
      <c r="C666" s="15" t="s">
        <v>14946</v>
      </c>
    </row>
    <row r="667">
      <c r="A667" s="15">
        <v>455.0</v>
      </c>
      <c r="B667" s="15" t="s">
        <v>15491</v>
      </c>
      <c r="C667" s="15" t="s">
        <v>14947</v>
      </c>
    </row>
    <row r="668">
      <c r="A668" s="15">
        <v>455.0</v>
      </c>
      <c r="B668" s="15" t="s">
        <v>15492</v>
      </c>
      <c r="C668" s="15" t="s">
        <v>14948</v>
      </c>
    </row>
    <row r="669">
      <c r="A669" s="15">
        <v>456.0</v>
      </c>
      <c r="B669" s="15" t="s">
        <v>15493</v>
      </c>
      <c r="C669" s="15" t="s">
        <v>14949</v>
      </c>
    </row>
    <row r="670">
      <c r="A670" s="15">
        <v>456.0</v>
      </c>
      <c r="B670" s="15" t="s">
        <v>15494</v>
      </c>
      <c r="C670" s="15" t="s">
        <v>14950</v>
      </c>
    </row>
    <row r="671">
      <c r="A671" s="15">
        <v>456.0</v>
      </c>
      <c r="B671" s="15" t="s">
        <v>15495</v>
      </c>
      <c r="C671" s="15" t="s">
        <v>15128</v>
      </c>
    </row>
    <row r="672">
      <c r="A672" s="15">
        <v>457.0</v>
      </c>
      <c r="B672" s="15" t="s">
        <v>15496</v>
      </c>
      <c r="C672" s="15" t="s">
        <v>15130</v>
      </c>
    </row>
    <row r="673">
      <c r="A673" s="15">
        <v>458.0</v>
      </c>
      <c r="B673" s="15" t="s">
        <v>15497</v>
      </c>
      <c r="C673" s="15" t="s">
        <v>15134</v>
      </c>
    </row>
    <row r="674">
      <c r="A674" s="15">
        <v>458.0</v>
      </c>
      <c r="B674" s="15" t="s">
        <v>22725</v>
      </c>
    </row>
    <row r="675">
      <c r="A675" s="15">
        <v>459.0</v>
      </c>
      <c r="B675" s="15" t="s">
        <v>15499</v>
      </c>
      <c r="C675" s="15" t="s">
        <v>15136</v>
      </c>
    </row>
    <row r="676">
      <c r="A676" s="15">
        <v>460.0</v>
      </c>
      <c r="B676" s="15" t="s">
        <v>15500</v>
      </c>
      <c r="C676" s="15" t="s">
        <v>15138</v>
      </c>
    </row>
    <row r="677">
      <c r="A677" s="15">
        <v>460.0</v>
      </c>
      <c r="B677" s="15" t="s">
        <v>15501</v>
      </c>
      <c r="C677" s="15" t="s">
        <v>15140</v>
      </c>
    </row>
    <row r="678">
      <c r="A678" s="15">
        <v>460.0</v>
      </c>
      <c r="B678" s="15" t="s">
        <v>15502</v>
      </c>
      <c r="C678" s="15" t="s">
        <v>15142</v>
      </c>
    </row>
    <row r="679">
      <c r="A679" s="15">
        <v>461.0</v>
      </c>
      <c r="B679" s="15" t="s">
        <v>15503</v>
      </c>
      <c r="C679" s="15" t="s">
        <v>15144</v>
      </c>
    </row>
    <row r="680">
      <c r="A680" s="15">
        <v>462.0</v>
      </c>
      <c r="B680" s="15" t="s">
        <v>15504</v>
      </c>
      <c r="C680" s="15" t="s">
        <v>15146</v>
      </c>
    </row>
    <row r="681">
      <c r="A681" s="15">
        <v>462.0</v>
      </c>
      <c r="B681" s="15" t="s">
        <v>15505</v>
      </c>
      <c r="C681" s="15" t="s">
        <v>15148</v>
      </c>
    </row>
    <row r="682">
      <c r="A682" s="15">
        <v>463.0</v>
      </c>
      <c r="B682" s="15" t="s">
        <v>15506</v>
      </c>
      <c r="C682" s="15" t="s">
        <v>15150</v>
      </c>
    </row>
    <row r="683">
      <c r="A683" s="15">
        <v>463.0</v>
      </c>
      <c r="B683" s="15" t="s">
        <v>15507</v>
      </c>
      <c r="C683" s="15" t="s">
        <v>15152</v>
      </c>
    </row>
    <row r="684">
      <c r="A684" s="15">
        <v>464.0</v>
      </c>
      <c r="B684" s="15" t="s">
        <v>15508</v>
      </c>
      <c r="C684" s="15" t="s">
        <v>15154</v>
      </c>
    </row>
    <row r="685">
      <c r="A685" s="15">
        <v>464.0</v>
      </c>
      <c r="B685" s="15" t="s">
        <v>22726</v>
      </c>
      <c r="C685" s="15" t="s">
        <v>15510</v>
      </c>
    </row>
    <row r="686">
      <c r="A686" s="15">
        <v>464.0</v>
      </c>
      <c r="B686" s="15">
        <v>185.0</v>
      </c>
    </row>
    <row r="687">
      <c r="A687" s="15">
        <v>465.0</v>
      </c>
      <c r="B687" s="15" t="s">
        <v>15513</v>
      </c>
      <c r="C687" s="15" t="s">
        <v>15514</v>
      </c>
    </row>
    <row r="688">
      <c r="A688" s="15">
        <v>465.0</v>
      </c>
      <c r="B688" s="15" t="s">
        <v>15515</v>
      </c>
      <c r="C688" s="15" t="s">
        <v>15516</v>
      </c>
    </row>
    <row r="689">
      <c r="A689" s="15">
        <v>466.0</v>
      </c>
      <c r="B689" s="15" t="s">
        <v>15517</v>
      </c>
      <c r="C689" s="15" t="s">
        <v>15518</v>
      </c>
    </row>
    <row r="690">
      <c r="A690" s="15">
        <v>466.0</v>
      </c>
      <c r="B690" s="15" t="s">
        <v>15519</v>
      </c>
      <c r="C690" s="15" t="s">
        <v>15520</v>
      </c>
    </row>
    <row r="691">
      <c r="A691" s="15">
        <v>467.0</v>
      </c>
      <c r="B691" s="15" t="s">
        <v>15521</v>
      </c>
      <c r="C691" s="15" t="s">
        <v>15522</v>
      </c>
    </row>
    <row r="692">
      <c r="A692" s="15">
        <v>467.0</v>
      </c>
      <c r="B692" s="15" t="s">
        <v>22727</v>
      </c>
      <c r="C692" s="15" t="s">
        <v>15524</v>
      </c>
    </row>
    <row r="693">
      <c r="A693" s="15">
        <v>467.0</v>
      </c>
      <c r="B693" s="15">
        <v>192.0</v>
      </c>
    </row>
    <row r="694">
      <c r="A694" s="15">
        <v>468.0</v>
      </c>
      <c r="B694" s="15" t="s">
        <v>15527</v>
      </c>
      <c r="C694" s="15" t="s">
        <v>15528</v>
      </c>
    </row>
    <row r="695">
      <c r="A695" s="15">
        <v>469.0</v>
      </c>
      <c r="B695" s="15" t="s">
        <v>22728</v>
      </c>
      <c r="C695" s="15" t="s">
        <v>22729</v>
      </c>
      <c r="D695" s="15" t="s">
        <v>14626</v>
      </c>
    </row>
    <row r="696">
      <c r="A696" s="15">
        <v>469.0</v>
      </c>
      <c r="B696" s="15" t="s">
        <v>15530</v>
      </c>
      <c r="C696" s="15" t="s">
        <v>14628</v>
      </c>
    </row>
    <row r="697">
      <c r="A697" s="15">
        <v>470.0</v>
      </c>
      <c r="B697" s="15" t="s">
        <v>15531</v>
      </c>
      <c r="C697" s="15" t="s">
        <v>14630</v>
      </c>
    </row>
    <row r="698">
      <c r="A698" s="15">
        <v>470.0</v>
      </c>
      <c r="B698" s="15" t="s">
        <v>3244</v>
      </c>
      <c r="C698" s="15" t="s">
        <v>14632</v>
      </c>
    </row>
    <row r="699">
      <c r="A699" s="15">
        <v>470.0</v>
      </c>
      <c r="B699" s="15" t="s">
        <v>15532</v>
      </c>
      <c r="C699" s="15" t="s">
        <v>14635</v>
      </c>
    </row>
    <row r="700">
      <c r="A700" s="15">
        <v>471.0</v>
      </c>
      <c r="B700" s="15" t="s">
        <v>15533</v>
      </c>
      <c r="C700" s="15" t="s">
        <v>14637</v>
      </c>
    </row>
    <row r="701">
      <c r="A701" s="15">
        <v>472.0</v>
      </c>
      <c r="B701" s="15" t="s">
        <v>15534</v>
      </c>
      <c r="C701" s="15" t="s">
        <v>14639</v>
      </c>
    </row>
    <row r="702">
      <c r="A702" s="15">
        <v>472.0</v>
      </c>
      <c r="B702" s="15" t="s">
        <v>11531</v>
      </c>
      <c r="C702" s="15" t="s">
        <v>14641</v>
      </c>
    </row>
    <row r="703">
      <c r="A703" s="15">
        <v>472.0</v>
      </c>
      <c r="B703" s="15" t="s">
        <v>15535</v>
      </c>
      <c r="C703" s="15" t="s">
        <v>14643</v>
      </c>
    </row>
    <row r="704">
      <c r="A704" s="15">
        <v>473.0</v>
      </c>
      <c r="B704" s="15" t="s">
        <v>11537</v>
      </c>
      <c r="C704" s="15" t="s">
        <v>14645</v>
      </c>
    </row>
    <row r="705">
      <c r="A705" s="15">
        <v>473.0</v>
      </c>
      <c r="B705" s="15" t="s">
        <v>15536</v>
      </c>
      <c r="C705" s="15" t="s">
        <v>14647</v>
      </c>
    </row>
    <row r="706">
      <c r="A706" s="15">
        <v>474.0</v>
      </c>
      <c r="B706" s="15" t="s">
        <v>15537</v>
      </c>
      <c r="C706" s="15" t="s">
        <v>14649</v>
      </c>
    </row>
    <row r="707">
      <c r="A707" s="15">
        <v>474.0</v>
      </c>
      <c r="B707" s="15" t="s">
        <v>11546</v>
      </c>
      <c r="C707" s="15" t="s">
        <v>14651</v>
      </c>
    </row>
    <row r="708">
      <c r="A708" s="15">
        <v>474.0</v>
      </c>
      <c r="B708" s="15" t="s">
        <v>15538</v>
      </c>
      <c r="C708" s="15" t="s">
        <v>14653</v>
      </c>
    </row>
    <row r="709">
      <c r="A709" s="15">
        <v>474.0</v>
      </c>
      <c r="B709" s="15" t="s">
        <v>15539</v>
      </c>
      <c r="C709" s="15" t="s">
        <v>14655</v>
      </c>
    </row>
    <row r="710">
      <c r="A710" s="15">
        <v>474.0</v>
      </c>
      <c r="B710" s="15" t="s">
        <v>4776</v>
      </c>
      <c r="C710" s="15" t="s">
        <v>14657</v>
      </c>
    </row>
    <row r="711">
      <c r="A711" s="15">
        <v>475.0</v>
      </c>
      <c r="B711" s="15" t="s">
        <v>15540</v>
      </c>
      <c r="C711" s="15" t="s">
        <v>14659</v>
      </c>
    </row>
    <row r="712">
      <c r="A712" s="15">
        <v>475.0</v>
      </c>
      <c r="B712" s="15" t="s">
        <v>15541</v>
      </c>
      <c r="C712" s="15" t="s">
        <v>14661</v>
      </c>
    </row>
    <row r="713">
      <c r="A713" s="15">
        <v>475.0</v>
      </c>
      <c r="B713" s="15" t="s">
        <v>15542</v>
      </c>
      <c r="C713" s="15" t="s">
        <v>14663</v>
      </c>
    </row>
    <row r="714">
      <c r="A714" s="15">
        <v>475.0</v>
      </c>
      <c r="B714" s="15" t="s">
        <v>15543</v>
      </c>
      <c r="C714" s="15" t="s">
        <v>14665</v>
      </c>
    </row>
    <row r="715">
      <c r="A715" s="15">
        <v>475.0</v>
      </c>
      <c r="B715" s="15" t="s">
        <v>15544</v>
      </c>
      <c r="C715" s="15" t="s">
        <v>14667</v>
      </c>
    </row>
    <row r="716">
      <c r="A716" s="15">
        <v>475.0</v>
      </c>
      <c r="B716" s="15" t="s">
        <v>15545</v>
      </c>
      <c r="C716" s="15" t="s">
        <v>14669</v>
      </c>
    </row>
    <row r="717">
      <c r="A717" s="15">
        <v>475.0</v>
      </c>
      <c r="B717" s="15" t="s">
        <v>15546</v>
      </c>
      <c r="C717" s="15" t="s">
        <v>14671</v>
      </c>
    </row>
    <row r="718">
      <c r="A718" s="15">
        <v>475.0</v>
      </c>
      <c r="B718" s="15" t="s">
        <v>15547</v>
      </c>
      <c r="C718" s="15" t="s">
        <v>14673</v>
      </c>
    </row>
    <row r="719">
      <c r="A719" s="15">
        <v>475.0</v>
      </c>
      <c r="B719" s="15" t="s">
        <v>15548</v>
      </c>
      <c r="C719" s="15" t="s">
        <v>14675</v>
      </c>
    </row>
    <row r="720">
      <c r="A720" s="15">
        <v>476.0</v>
      </c>
      <c r="B720" s="15" t="s">
        <v>15549</v>
      </c>
      <c r="C720" s="15" t="s">
        <v>14677</v>
      </c>
    </row>
    <row r="721">
      <c r="A721" s="15">
        <v>476.0</v>
      </c>
      <c r="B721" s="15" t="s">
        <v>15550</v>
      </c>
      <c r="C721" s="15" t="s">
        <v>14679</v>
      </c>
    </row>
    <row r="722">
      <c r="A722" s="15">
        <v>476.0</v>
      </c>
      <c r="B722" s="15" t="s">
        <v>15551</v>
      </c>
      <c r="C722" s="15" t="s">
        <v>14681</v>
      </c>
    </row>
    <row r="723">
      <c r="A723" s="15">
        <v>476.0</v>
      </c>
      <c r="B723" s="15" t="s">
        <v>15552</v>
      </c>
      <c r="C723" s="15" t="s">
        <v>14683</v>
      </c>
    </row>
    <row r="724">
      <c r="A724" s="15">
        <v>476.0</v>
      </c>
      <c r="B724" s="15" t="s">
        <v>15553</v>
      </c>
      <c r="C724" s="15" t="s">
        <v>14685</v>
      </c>
    </row>
    <row r="725">
      <c r="A725" s="15">
        <v>476.0</v>
      </c>
      <c r="B725" s="15" t="s">
        <v>15554</v>
      </c>
      <c r="C725" s="15" t="s">
        <v>14687</v>
      </c>
    </row>
    <row r="726">
      <c r="A726" s="15">
        <v>476.0</v>
      </c>
      <c r="B726" s="15" t="s">
        <v>22730</v>
      </c>
      <c r="C726" s="15" t="s">
        <v>14691</v>
      </c>
    </row>
    <row r="727">
      <c r="A727" s="15">
        <v>476.0</v>
      </c>
      <c r="B727" s="15" t="s">
        <v>22731</v>
      </c>
    </row>
    <row r="728">
      <c r="A728" s="15">
        <v>477.0</v>
      </c>
      <c r="B728" s="15" t="s">
        <v>9102</v>
      </c>
      <c r="C728" s="15" t="s">
        <v>14697</v>
      </c>
    </row>
    <row r="729">
      <c r="A729" s="15">
        <v>477.0</v>
      </c>
      <c r="B729" s="15" t="s">
        <v>11626</v>
      </c>
      <c r="C729" s="15" t="s">
        <v>14699</v>
      </c>
    </row>
    <row r="730">
      <c r="A730" s="15">
        <v>477.0</v>
      </c>
      <c r="B730" s="15" t="s">
        <v>15557</v>
      </c>
      <c r="C730" s="15" t="s">
        <v>14701</v>
      </c>
    </row>
    <row r="731">
      <c r="A731" s="15">
        <v>477.0</v>
      </c>
      <c r="B731" s="15" t="s">
        <v>11669</v>
      </c>
      <c r="C731" s="15" t="s">
        <v>14703</v>
      </c>
    </row>
    <row r="732">
      <c r="A732" s="15">
        <v>477.0</v>
      </c>
      <c r="B732" s="15" t="s">
        <v>15558</v>
      </c>
      <c r="C732" s="15" t="s">
        <v>14705</v>
      </c>
    </row>
    <row r="733">
      <c r="A733" s="15">
        <v>477.0</v>
      </c>
      <c r="B733" s="15" t="s">
        <v>15559</v>
      </c>
      <c r="C733" s="15" t="s">
        <v>14707</v>
      </c>
    </row>
    <row r="734">
      <c r="A734" s="15">
        <v>477.0</v>
      </c>
      <c r="B734" s="15" t="s">
        <v>22732</v>
      </c>
      <c r="C734" s="15" t="s">
        <v>14709</v>
      </c>
    </row>
    <row r="735">
      <c r="A735" s="15">
        <v>479.0</v>
      </c>
      <c r="B735" s="15" t="s">
        <v>15561</v>
      </c>
      <c r="C735" s="15" t="s">
        <v>14711</v>
      </c>
    </row>
    <row r="736">
      <c r="A736" s="15">
        <v>480.0</v>
      </c>
      <c r="B736" s="15" t="s">
        <v>15562</v>
      </c>
      <c r="C736" s="15" t="s">
        <v>14713</v>
      </c>
    </row>
    <row r="737">
      <c r="A737" s="15">
        <v>480.0</v>
      </c>
      <c r="B737" s="15" t="s">
        <v>15563</v>
      </c>
      <c r="C737" s="15" t="s">
        <v>14715</v>
      </c>
    </row>
    <row r="738">
      <c r="A738" s="15">
        <v>480.0</v>
      </c>
      <c r="B738" s="15" t="s">
        <v>11741</v>
      </c>
      <c r="C738" s="15" t="s">
        <v>14717</v>
      </c>
    </row>
    <row r="739">
      <c r="A739" s="15">
        <v>481.0</v>
      </c>
      <c r="B739" s="15" t="s">
        <v>15564</v>
      </c>
      <c r="C739" s="15" t="s">
        <v>14719</v>
      </c>
    </row>
    <row r="740">
      <c r="A740" s="15">
        <v>481.0</v>
      </c>
      <c r="B740" s="15" t="s">
        <v>15565</v>
      </c>
      <c r="C740" s="15" t="s">
        <v>14721</v>
      </c>
    </row>
    <row r="741">
      <c r="A741" s="15">
        <v>481.0</v>
      </c>
      <c r="B741" s="15" t="s">
        <v>22733</v>
      </c>
      <c r="C741" s="15" t="s">
        <v>14723</v>
      </c>
    </row>
    <row r="742">
      <c r="A742" s="15">
        <v>481.0</v>
      </c>
      <c r="B742" s="15">
        <v>51.0</v>
      </c>
    </row>
    <row r="743">
      <c r="A743" s="15">
        <v>482.0</v>
      </c>
      <c r="B743" s="15" t="s">
        <v>22734</v>
      </c>
      <c r="C743" s="15" t="s">
        <v>14727</v>
      </c>
    </row>
    <row r="744">
      <c r="A744" s="15">
        <v>482.0</v>
      </c>
      <c r="B744" s="15" t="s">
        <v>22735</v>
      </c>
      <c r="C744" s="15" t="s">
        <v>14731</v>
      </c>
    </row>
    <row r="745">
      <c r="A745" s="15">
        <v>482.0</v>
      </c>
      <c r="B745" s="15" t="s">
        <v>22736</v>
      </c>
      <c r="C745" s="15" t="s">
        <v>14735</v>
      </c>
    </row>
    <row r="746">
      <c r="A746" s="15">
        <v>483.0</v>
      </c>
      <c r="B746" s="15" t="s">
        <v>15573</v>
      </c>
      <c r="C746" s="15" t="s">
        <v>14737</v>
      </c>
    </row>
    <row r="747">
      <c r="A747" s="15">
        <v>484.0</v>
      </c>
      <c r="B747" s="15" t="s">
        <v>15574</v>
      </c>
      <c r="C747" s="15" t="s">
        <v>14739</v>
      </c>
    </row>
    <row r="748">
      <c r="A748" s="15">
        <v>484.0</v>
      </c>
      <c r="B748" s="15" t="s">
        <v>22737</v>
      </c>
      <c r="C748" s="15" t="s">
        <v>14741</v>
      </c>
    </row>
    <row r="749">
      <c r="A749" s="15">
        <v>484.0</v>
      </c>
      <c r="B749" s="15">
        <v>60.0</v>
      </c>
    </row>
    <row r="750">
      <c r="A750" s="15">
        <v>485.0</v>
      </c>
      <c r="B750" s="15" t="s">
        <v>15577</v>
      </c>
      <c r="C750" s="15" t="s">
        <v>14745</v>
      </c>
    </row>
    <row r="751">
      <c r="A751" s="15">
        <v>485.0</v>
      </c>
      <c r="B751" s="15" t="s">
        <v>15578</v>
      </c>
      <c r="C751" s="15" t="s">
        <v>14747</v>
      </c>
    </row>
    <row r="752">
      <c r="A752" s="15">
        <v>486.0</v>
      </c>
      <c r="B752" s="15" t="s">
        <v>15579</v>
      </c>
      <c r="C752" s="15" t="s">
        <v>14749</v>
      </c>
    </row>
    <row r="753">
      <c r="A753" s="15">
        <v>486.0</v>
      </c>
      <c r="B753" s="15" t="s">
        <v>15580</v>
      </c>
      <c r="C753" s="15" t="s">
        <v>14751</v>
      </c>
    </row>
    <row r="754">
      <c r="A754" s="15">
        <v>487.0</v>
      </c>
      <c r="B754" s="15" t="s">
        <v>11793</v>
      </c>
      <c r="C754" s="15" t="s">
        <v>14753</v>
      </c>
    </row>
    <row r="755">
      <c r="A755" s="15">
        <v>487.0</v>
      </c>
      <c r="B755" s="15" t="s">
        <v>15581</v>
      </c>
      <c r="C755" s="15" t="s">
        <v>14755</v>
      </c>
    </row>
    <row r="756">
      <c r="A756" s="15">
        <v>488.0</v>
      </c>
      <c r="B756" s="15" t="s">
        <v>15582</v>
      </c>
      <c r="C756" s="15" t="s">
        <v>14757</v>
      </c>
    </row>
    <row r="757">
      <c r="A757" s="15">
        <v>488.0</v>
      </c>
      <c r="B757" s="15" t="s">
        <v>15583</v>
      </c>
      <c r="C757" s="15" t="s">
        <v>14759</v>
      </c>
    </row>
    <row r="758">
      <c r="A758" s="15">
        <v>488.0</v>
      </c>
      <c r="B758" s="15" t="s">
        <v>15584</v>
      </c>
      <c r="C758" s="15" t="s">
        <v>14760</v>
      </c>
    </row>
    <row r="759">
      <c r="A759" s="15">
        <v>489.0</v>
      </c>
      <c r="B759" s="15" t="s">
        <v>15585</v>
      </c>
      <c r="C759" s="15" t="s">
        <v>14762</v>
      </c>
    </row>
    <row r="760">
      <c r="A760" s="15">
        <v>491.0</v>
      </c>
      <c r="B760" s="15" t="s">
        <v>15586</v>
      </c>
      <c r="C760" s="15" t="s">
        <v>14764</v>
      </c>
    </row>
    <row r="761">
      <c r="A761" s="15">
        <v>492.0</v>
      </c>
      <c r="B761" s="15" t="s">
        <v>15587</v>
      </c>
      <c r="C761" s="15" t="s">
        <v>14766</v>
      </c>
    </row>
    <row r="762">
      <c r="A762" s="15">
        <v>492.0</v>
      </c>
      <c r="B762" s="15" t="s">
        <v>15588</v>
      </c>
      <c r="C762" s="15" t="s">
        <v>14768</v>
      </c>
    </row>
    <row r="763">
      <c r="A763" s="15">
        <v>493.0</v>
      </c>
      <c r="B763" s="15" t="s">
        <v>15589</v>
      </c>
      <c r="C763" s="15" t="s">
        <v>14770</v>
      </c>
    </row>
    <row r="764">
      <c r="A764" s="15">
        <v>494.0</v>
      </c>
      <c r="B764" s="15" t="s">
        <v>15590</v>
      </c>
      <c r="C764" s="15" t="s">
        <v>14772</v>
      </c>
    </row>
    <row r="765">
      <c r="A765" s="15">
        <v>494.0</v>
      </c>
      <c r="B765" s="15" t="s">
        <v>11826</v>
      </c>
      <c r="C765" s="15" t="s">
        <v>14774</v>
      </c>
    </row>
    <row r="766">
      <c r="A766" s="15">
        <v>494.0</v>
      </c>
      <c r="B766" s="15" t="s">
        <v>5193</v>
      </c>
      <c r="C766" s="15" t="s">
        <v>14776</v>
      </c>
    </row>
    <row r="767">
      <c r="A767" s="15">
        <v>495.0</v>
      </c>
      <c r="B767" s="15" t="s">
        <v>15591</v>
      </c>
      <c r="C767" s="15" t="s">
        <v>14778</v>
      </c>
    </row>
    <row r="768">
      <c r="A768" s="15">
        <v>495.0</v>
      </c>
      <c r="B768" s="15" t="s">
        <v>15592</v>
      </c>
      <c r="C768" s="15" t="s">
        <v>14780</v>
      </c>
    </row>
    <row r="769">
      <c r="A769" s="15">
        <v>496.0</v>
      </c>
      <c r="B769" s="15" t="s">
        <v>15593</v>
      </c>
      <c r="C769" s="15" t="s">
        <v>14782</v>
      </c>
    </row>
    <row r="770">
      <c r="A770" s="15">
        <v>496.0</v>
      </c>
      <c r="B770" s="15" t="s">
        <v>22738</v>
      </c>
      <c r="C770" s="15" t="s">
        <v>14784</v>
      </c>
    </row>
    <row r="771">
      <c r="A771" s="15">
        <v>496.0</v>
      </c>
      <c r="B771" s="15">
        <v>82.0</v>
      </c>
    </row>
    <row r="772">
      <c r="A772" s="15">
        <v>497.0</v>
      </c>
      <c r="B772" s="15" t="s">
        <v>15596</v>
      </c>
      <c r="C772" s="15" t="s">
        <v>14788</v>
      </c>
    </row>
    <row r="773">
      <c r="A773" s="15">
        <v>498.0</v>
      </c>
      <c r="B773" s="15" t="s">
        <v>15597</v>
      </c>
      <c r="C773" s="15" t="s">
        <v>14790</v>
      </c>
    </row>
    <row r="774">
      <c r="A774" s="15">
        <v>499.0</v>
      </c>
      <c r="B774" s="15" t="s">
        <v>15598</v>
      </c>
      <c r="C774" s="15" t="s">
        <v>14792</v>
      </c>
    </row>
    <row r="775">
      <c r="A775" s="15">
        <v>499.0</v>
      </c>
      <c r="B775" s="15" t="s">
        <v>22739</v>
      </c>
      <c r="C775" s="15" t="s">
        <v>14794</v>
      </c>
    </row>
    <row r="776">
      <c r="A776" s="15">
        <v>499.0</v>
      </c>
      <c r="B776" s="15" t="s">
        <v>22740</v>
      </c>
    </row>
    <row r="777">
      <c r="A777" s="15">
        <v>501.0</v>
      </c>
      <c r="B777" s="15" t="s">
        <v>22741</v>
      </c>
      <c r="C777" s="15" t="s">
        <v>14802</v>
      </c>
    </row>
    <row r="778">
      <c r="A778" s="15">
        <v>501.0</v>
      </c>
      <c r="B778" s="15" t="s">
        <v>22742</v>
      </c>
      <c r="C778" s="15" t="s">
        <v>14806</v>
      </c>
    </row>
    <row r="779">
      <c r="A779" s="15">
        <v>502.0</v>
      </c>
      <c r="B779" s="15" t="s">
        <v>15600</v>
      </c>
      <c r="C779" s="15" t="s">
        <v>14808</v>
      </c>
    </row>
    <row r="780">
      <c r="A780" s="15">
        <v>502.0</v>
      </c>
      <c r="B780" s="15" t="s">
        <v>11879</v>
      </c>
      <c r="C780" s="15" t="s">
        <v>14810</v>
      </c>
    </row>
    <row r="781">
      <c r="A781" s="15">
        <v>502.0</v>
      </c>
      <c r="B781" s="15" t="s">
        <v>15601</v>
      </c>
      <c r="C781" s="15" t="s">
        <v>14812</v>
      </c>
    </row>
    <row r="782">
      <c r="A782" s="15">
        <v>503.0</v>
      </c>
      <c r="B782" s="15" t="s">
        <v>15602</v>
      </c>
      <c r="C782" s="15" t="s">
        <v>14814</v>
      </c>
    </row>
    <row r="783">
      <c r="A783" s="15">
        <v>503.0</v>
      </c>
      <c r="B783" s="15" t="s">
        <v>5307</v>
      </c>
      <c r="C783" s="15" t="s">
        <v>14816</v>
      </c>
    </row>
    <row r="784">
      <c r="A784" s="15">
        <v>504.0</v>
      </c>
      <c r="B784" s="15" t="s">
        <v>15603</v>
      </c>
      <c r="C784" s="15" t="s">
        <v>14818</v>
      </c>
    </row>
    <row r="785">
      <c r="A785" s="15">
        <v>504.0</v>
      </c>
      <c r="B785" s="15" t="s">
        <v>11894</v>
      </c>
      <c r="C785" s="15" t="s">
        <v>15052</v>
      </c>
    </row>
    <row r="786">
      <c r="A786" s="15">
        <v>505.0</v>
      </c>
      <c r="B786" s="15" t="s">
        <v>15604</v>
      </c>
      <c r="C786" s="15" t="s">
        <v>15251</v>
      </c>
    </row>
    <row r="787">
      <c r="A787" s="15">
        <v>505.0</v>
      </c>
      <c r="B787" s="15" t="s">
        <v>15605</v>
      </c>
      <c r="C787" s="15" t="s">
        <v>14822</v>
      </c>
    </row>
    <row r="788">
      <c r="A788" s="15">
        <v>505.0</v>
      </c>
      <c r="B788" s="15" t="s">
        <v>15606</v>
      </c>
      <c r="C788" s="15" t="s">
        <v>14824</v>
      </c>
    </row>
    <row r="789">
      <c r="A789" s="15">
        <v>506.0</v>
      </c>
      <c r="B789" s="15" t="s">
        <v>15607</v>
      </c>
      <c r="C789" s="15" t="s">
        <v>14826</v>
      </c>
    </row>
    <row r="790">
      <c r="A790" s="15">
        <v>506.0</v>
      </c>
      <c r="B790" s="15" t="s">
        <v>15608</v>
      </c>
      <c r="C790" s="15" t="s">
        <v>14828</v>
      </c>
    </row>
    <row r="791">
      <c r="A791" s="15">
        <v>507.0</v>
      </c>
      <c r="B791" s="15" t="s">
        <v>15609</v>
      </c>
      <c r="C791" s="15" t="s">
        <v>14830</v>
      </c>
    </row>
    <row r="792">
      <c r="A792" s="15">
        <v>507.0</v>
      </c>
      <c r="B792" s="15" t="s">
        <v>15610</v>
      </c>
      <c r="C792" s="15" t="s">
        <v>14832</v>
      </c>
    </row>
    <row r="793">
      <c r="A793" s="15">
        <v>507.0</v>
      </c>
      <c r="B793" s="15" t="s">
        <v>11921</v>
      </c>
      <c r="C793" s="15" t="s">
        <v>14834</v>
      </c>
    </row>
    <row r="794">
      <c r="A794" s="15">
        <v>508.0</v>
      </c>
      <c r="B794" s="15" t="s">
        <v>15611</v>
      </c>
      <c r="C794" s="15" t="s">
        <v>14836</v>
      </c>
    </row>
    <row r="795">
      <c r="A795" s="15">
        <v>508.0</v>
      </c>
      <c r="B795" s="15" t="s">
        <v>22743</v>
      </c>
      <c r="C795" s="15" t="s">
        <v>14838</v>
      </c>
    </row>
    <row r="796">
      <c r="A796" s="15">
        <v>508.0</v>
      </c>
      <c r="B796" s="15" t="s">
        <v>22744</v>
      </c>
      <c r="C796" s="15" t="s">
        <v>14842</v>
      </c>
    </row>
    <row r="797">
      <c r="A797" s="15">
        <v>508.0</v>
      </c>
      <c r="B797" s="15" t="s">
        <v>15613</v>
      </c>
      <c r="C797" s="15" t="s">
        <v>14844</v>
      </c>
    </row>
    <row r="798">
      <c r="A798" s="15">
        <v>508.0</v>
      </c>
      <c r="B798" s="15" t="s">
        <v>15614</v>
      </c>
      <c r="C798" s="15" t="s">
        <v>14846</v>
      </c>
    </row>
    <row r="799">
      <c r="A799" s="15">
        <v>509.0</v>
      </c>
      <c r="B799" s="15" t="s">
        <v>15615</v>
      </c>
      <c r="C799" s="15" t="s">
        <v>14848</v>
      </c>
    </row>
    <row r="800">
      <c r="A800" s="15">
        <v>509.0</v>
      </c>
      <c r="B800" s="15" t="s">
        <v>15616</v>
      </c>
      <c r="C800" s="15" t="s">
        <v>14850</v>
      </c>
    </row>
    <row r="801">
      <c r="A801" s="15">
        <v>509.0</v>
      </c>
      <c r="B801" s="15" t="s">
        <v>15617</v>
      </c>
      <c r="C801" s="15" t="s">
        <v>14852</v>
      </c>
    </row>
    <row r="802">
      <c r="A802" s="15">
        <v>510.0</v>
      </c>
      <c r="B802" s="15" t="s">
        <v>15618</v>
      </c>
      <c r="C802" s="15" t="s">
        <v>14854</v>
      </c>
    </row>
    <row r="803">
      <c r="A803" s="15">
        <v>510.0</v>
      </c>
      <c r="B803" s="15" t="s">
        <v>15619</v>
      </c>
      <c r="C803" s="15" t="s">
        <v>14856</v>
      </c>
    </row>
    <row r="804">
      <c r="A804" s="15">
        <v>510.0</v>
      </c>
      <c r="B804" s="15" t="s">
        <v>15620</v>
      </c>
      <c r="C804" s="15" t="s">
        <v>14858</v>
      </c>
    </row>
    <row r="805">
      <c r="A805" s="15">
        <v>511.0</v>
      </c>
      <c r="B805" s="15" t="s">
        <v>15621</v>
      </c>
      <c r="C805" s="15" t="s">
        <v>14860</v>
      </c>
    </row>
    <row r="806">
      <c r="A806" s="15">
        <v>511.0</v>
      </c>
      <c r="B806" s="15" t="s">
        <v>15622</v>
      </c>
      <c r="C806" s="15" t="s">
        <v>14862</v>
      </c>
    </row>
    <row r="807">
      <c r="A807" s="15">
        <v>512.0</v>
      </c>
      <c r="B807" s="15" t="s">
        <v>15623</v>
      </c>
      <c r="C807" s="15" t="s">
        <v>14864</v>
      </c>
    </row>
    <row r="808">
      <c r="A808" s="15">
        <v>512.0</v>
      </c>
      <c r="B808" s="15" t="s">
        <v>11969</v>
      </c>
      <c r="C808" s="15" t="s">
        <v>14866</v>
      </c>
    </row>
    <row r="809">
      <c r="A809" s="15">
        <v>512.0</v>
      </c>
      <c r="B809" s="15" t="s">
        <v>15624</v>
      </c>
      <c r="C809" s="15" t="s">
        <v>14868</v>
      </c>
    </row>
    <row r="810">
      <c r="A810" s="15">
        <v>512.0</v>
      </c>
      <c r="B810" s="15" t="s">
        <v>15625</v>
      </c>
      <c r="C810" s="15" t="s">
        <v>14870</v>
      </c>
    </row>
    <row r="811">
      <c r="A811" s="15">
        <v>512.0</v>
      </c>
      <c r="B811" s="15" t="s">
        <v>15626</v>
      </c>
      <c r="C811" s="15" t="s">
        <v>14872</v>
      </c>
    </row>
    <row r="812">
      <c r="A812" s="15">
        <v>513.0</v>
      </c>
      <c r="B812" s="15" t="s">
        <v>15628</v>
      </c>
      <c r="C812" s="15" t="s">
        <v>14874</v>
      </c>
    </row>
    <row r="813">
      <c r="A813" s="15">
        <v>513.0</v>
      </c>
      <c r="B813" s="15" t="s">
        <v>11985</v>
      </c>
      <c r="C813" s="15" t="s">
        <v>14876</v>
      </c>
    </row>
    <row r="814">
      <c r="A814" s="15">
        <v>513.0</v>
      </c>
      <c r="B814" s="15" t="s">
        <v>22745</v>
      </c>
      <c r="C814" s="15" t="s">
        <v>14882</v>
      </c>
    </row>
    <row r="815">
      <c r="A815" s="15">
        <v>513.0</v>
      </c>
      <c r="B815" s="15" t="s">
        <v>22746</v>
      </c>
    </row>
    <row r="816">
      <c r="A816" s="15">
        <v>514.0</v>
      </c>
      <c r="B816" s="15" t="s">
        <v>22747</v>
      </c>
      <c r="C816" s="15" t="s">
        <v>22748</v>
      </c>
      <c r="D816" s="15" t="s">
        <v>14902</v>
      </c>
    </row>
    <row r="817">
      <c r="A817" s="15">
        <v>514.0</v>
      </c>
      <c r="B817" s="15">
        <v>142.0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13"/>
  </cols>
  <sheetData>
    <row r="1">
      <c r="A1" s="15">
        <v>3.0</v>
      </c>
      <c r="B1" s="15">
        <v>1.0</v>
      </c>
      <c r="C1" s="15" t="s">
        <v>15799</v>
      </c>
      <c r="D1" s="21" t="s">
        <v>19</v>
      </c>
      <c r="E1" s="48"/>
    </row>
    <row r="2">
      <c r="A2" s="15">
        <v>3.0</v>
      </c>
      <c r="B2" s="15">
        <v>1.0</v>
      </c>
      <c r="C2" s="15" t="s">
        <v>15800</v>
      </c>
      <c r="D2" s="21" t="s">
        <v>28</v>
      </c>
      <c r="E2" s="48"/>
    </row>
    <row r="3">
      <c r="A3" s="15">
        <v>4.0</v>
      </c>
      <c r="B3" s="15">
        <v>0.0</v>
      </c>
      <c r="C3" s="15" t="s">
        <v>15801</v>
      </c>
      <c r="D3" s="15" t="s">
        <v>36</v>
      </c>
      <c r="E3" s="48"/>
    </row>
    <row r="4">
      <c r="A4" s="15">
        <v>4.0</v>
      </c>
      <c r="B4" s="15">
        <v>0.0</v>
      </c>
      <c r="C4" s="15" t="s">
        <v>15802</v>
      </c>
      <c r="D4" s="15" t="s">
        <v>44</v>
      </c>
      <c r="E4" s="48"/>
    </row>
    <row r="5">
      <c r="A5" s="15">
        <v>4.0</v>
      </c>
      <c r="B5" s="15">
        <v>0.0</v>
      </c>
      <c r="C5" s="15" t="s">
        <v>15803</v>
      </c>
      <c r="D5" s="15" t="s">
        <v>55</v>
      </c>
      <c r="E5" s="48"/>
    </row>
    <row r="6">
      <c r="A6" s="15">
        <v>4.0</v>
      </c>
      <c r="B6" s="15">
        <v>0.0</v>
      </c>
      <c r="C6" s="15" t="s">
        <v>15804</v>
      </c>
      <c r="D6" s="15" t="s">
        <v>63</v>
      </c>
      <c r="E6" s="48"/>
    </row>
    <row r="7">
      <c r="A7" s="15">
        <v>5.0</v>
      </c>
      <c r="B7" s="15">
        <v>2.0</v>
      </c>
      <c r="C7" s="15" t="s">
        <v>15805</v>
      </c>
      <c r="D7" s="15" t="s">
        <v>71</v>
      </c>
      <c r="E7" s="48"/>
    </row>
    <row r="8">
      <c r="A8" s="15">
        <v>5.0</v>
      </c>
      <c r="B8" s="15">
        <v>2.0</v>
      </c>
      <c r="C8" s="15" t="s">
        <v>15806</v>
      </c>
      <c r="D8" s="15" t="s">
        <v>79</v>
      </c>
      <c r="E8" s="48"/>
    </row>
    <row r="9">
      <c r="A9" s="15">
        <v>5.0</v>
      </c>
      <c r="B9" s="15">
        <v>2.0</v>
      </c>
      <c r="C9" s="15" t="s">
        <v>15807</v>
      </c>
      <c r="D9" s="15" t="s">
        <v>87</v>
      </c>
      <c r="E9" s="48"/>
    </row>
    <row r="10">
      <c r="A10" s="15">
        <v>5.0</v>
      </c>
      <c r="B10" s="15">
        <v>2.0</v>
      </c>
      <c r="C10" s="15" t="s">
        <v>9284</v>
      </c>
      <c r="D10" s="15" t="s">
        <v>95</v>
      </c>
      <c r="E10" s="48"/>
    </row>
    <row r="11">
      <c r="A11" s="15">
        <v>5.0</v>
      </c>
      <c r="B11" s="15">
        <v>2.0</v>
      </c>
      <c r="C11" s="15" t="s">
        <v>15808</v>
      </c>
      <c r="D11" s="15" t="s">
        <v>103</v>
      </c>
      <c r="E11" s="48"/>
    </row>
    <row r="12">
      <c r="A12" s="15">
        <v>6.0</v>
      </c>
      <c r="B12" s="15">
        <v>0.0</v>
      </c>
      <c r="C12" s="15" t="s">
        <v>12086</v>
      </c>
      <c r="D12" s="15" t="s">
        <v>111</v>
      </c>
      <c r="E12" s="48"/>
    </row>
    <row r="13">
      <c r="A13" s="15">
        <v>6.0</v>
      </c>
      <c r="B13" s="15">
        <v>0.0</v>
      </c>
      <c r="C13" s="15" t="s">
        <v>15809</v>
      </c>
      <c r="D13" s="15" t="s">
        <v>119</v>
      </c>
      <c r="E13" s="48"/>
    </row>
    <row r="14">
      <c r="A14" s="15">
        <v>7.0</v>
      </c>
      <c r="B14" s="15">
        <v>3.0</v>
      </c>
      <c r="C14" s="15" t="s">
        <v>9296</v>
      </c>
      <c r="D14" s="15" t="s">
        <v>127</v>
      </c>
      <c r="E14" s="48"/>
    </row>
    <row r="15">
      <c r="A15" s="15">
        <v>7.0</v>
      </c>
      <c r="B15" s="15">
        <v>3.0</v>
      </c>
      <c r="C15" s="15" t="s">
        <v>15810</v>
      </c>
      <c r="D15" s="15" t="s">
        <v>138</v>
      </c>
      <c r="E15" s="48"/>
    </row>
    <row r="16">
      <c r="A16" s="15">
        <v>7.0</v>
      </c>
      <c r="B16" s="15">
        <v>3.0</v>
      </c>
      <c r="C16" s="15" t="s">
        <v>15811</v>
      </c>
      <c r="D16" s="21" t="s">
        <v>145</v>
      </c>
      <c r="E16" s="48"/>
    </row>
    <row r="17">
      <c r="A17" s="15">
        <v>7.0</v>
      </c>
      <c r="B17" s="15">
        <v>3.0</v>
      </c>
      <c r="C17" s="15" t="s">
        <v>15812</v>
      </c>
      <c r="D17" s="15" t="s">
        <v>153</v>
      </c>
      <c r="E17" s="48"/>
    </row>
    <row r="18">
      <c r="A18" s="15">
        <v>7.0</v>
      </c>
      <c r="B18" s="15">
        <v>3.0</v>
      </c>
      <c r="C18" s="15" t="s">
        <v>15813</v>
      </c>
      <c r="D18" s="15" t="s">
        <v>161</v>
      </c>
      <c r="E18" s="48"/>
    </row>
    <row r="19">
      <c r="A19" s="15">
        <v>8.0</v>
      </c>
      <c r="B19" s="15">
        <v>0.0</v>
      </c>
      <c r="C19" s="15" t="s">
        <v>15814</v>
      </c>
      <c r="D19" s="15" t="s">
        <v>15815</v>
      </c>
      <c r="E19" s="48"/>
    </row>
    <row r="20">
      <c r="A20" s="15">
        <v>8.0</v>
      </c>
      <c r="B20" s="15">
        <v>0.0</v>
      </c>
      <c r="C20" s="15" t="s">
        <v>9312</v>
      </c>
      <c r="D20" s="15" t="s">
        <v>177</v>
      </c>
      <c r="E20" s="48"/>
    </row>
    <row r="21">
      <c r="A21" s="15">
        <v>8.0</v>
      </c>
      <c r="B21" s="15">
        <v>0.0</v>
      </c>
      <c r="C21" s="15" t="s">
        <v>15816</v>
      </c>
      <c r="D21" s="15" t="s">
        <v>185</v>
      </c>
      <c r="E21" s="48"/>
    </row>
    <row r="22">
      <c r="A22" s="15">
        <v>9.0</v>
      </c>
      <c r="B22" s="15">
        <v>4.0</v>
      </c>
      <c r="C22" s="15" t="s">
        <v>15817</v>
      </c>
      <c r="D22" s="15" t="s">
        <v>193</v>
      </c>
      <c r="E22" s="48"/>
    </row>
    <row r="23">
      <c r="A23" s="15">
        <v>9.0</v>
      </c>
      <c r="B23" s="15">
        <v>4.0</v>
      </c>
      <c r="C23" s="15" t="s">
        <v>15818</v>
      </c>
      <c r="D23" s="15" t="s">
        <v>201</v>
      </c>
      <c r="E23" s="48"/>
    </row>
    <row r="24">
      <c r="A24" s="15">
        <v>9.0</v>
      </c>
      <c r="B24" s="15">
        <v>4.0</v>
      </c>
      <c r="C24" s="15" t="s">
        <v>12136</v>
      </c>
      <c r="D24" s="15" t="s">
        <v>209</v>
      </c>
      <c r="E24" s="48"/>
    </row>
    <row r="25">
      <c r="A25" s="15">
        <v>9.0</v>
      </c>
      <c r="B25" s="15">
        <v>4.0</v>
      </c>
      <c r="C25" s="15" t="s">
        <v>15819</v>
      </c>
      <c r="D25" s="15" t="s">
        <v>218</v>
      </c>
      <c r="E25" s="48"/>
    </row>
    <row r="26">
      <c r="A26" s="15">
        <v>9.0</v>
      </c>
      <c r="B26" s="15">
        <v>4.0</v>
      </c>
      <c r="C26" s="15" t="s">
        <v>15820</v>
      </c>
      <c r="D26" s="15" t="s">
        <v>226</v>
      </c>
      <c r="E26" s="48"/>
    </row>
    <row r="27">
      <c r="A27" s="15">
        <v>9.0</v>
      </c>
      <c r="B27" s="15">
        <v>4.0</v>
      </c>
      <c r="C27" s="15" t="s">
        <v>15821</v>
      </c>
      <c r="D27" s="15" t="s">
        <v>234</v>
      </c>
      <c r="E27" s="48"/>
    </row>
    <row r="28">
      <c r="A28" s="15">
        <v>9.0</v>
      </c>
      <c r="B28" s="15">
        <v>4.0</v>
      </c>
      <c r="C28" s="15" t="s">
        <v>15822</v>
      </c>
      <c r="D28" s="15" t="s">
        <v>244</v>
      </c>
      <c r="E28" s="48"/>
    </row>
    <row r="29">
      <c r="A29" s="15">
        <v>10.0</v>
      </c>
      <c r="B29" s="15">
        <v>0.0</v>
      </c>
      <c r="C29" s="15" t="s">
        <v>15823</v>
      </c>
      <c r="D29" s="15" t="s">
        <v>254</v>
      </c>
      <c r="E29" s="48"/>
    </row>
    <row r="30">
      <c r="A30" s="15">
        <v>10.0</v>
      </c>
      <c r="B30" s="15">
        <v>0.0</v>
      </c>
      <c r="C30" s="15" t="s">
        <v>15824</v>
      </c>
      <c r="D30" s="15" t="s">
        <v>262</v>
      </c>
      <c r="E30" s="48"/>
    </row>
    <row r="31">
      <c r="A31" s="15">
        <v>10.0</v>
      </c>
      <c r="B31" s="15">
        <v>0.0</v>
      </c>
      <c r="C31" s="15" t="s">
        <v>15825</v>
      </c>
      <c r="D31" s="15" t="s">
        <v>268</v>
      </c>
      <c r="E31" s="48"/>
    </row>
    <row r="32">
      <c r="A32" s="15">
        <v>10.0</v>
      </c>
      <c r="B32" s="15">
        <v>0.0</v>
      </c>
      <c r="C32" s="15" t="s">
        <v>8091</v>
      </c>
      <c r="D32" s="15" t="s">
        <v>278</v>
      </c>
      <c r="E32" s="48"/>
    </row>
    <row r="33">
      <c r="A33" s="15">
        <v>10.0</v>
      </c>
      <c r="B33" s="15">
        <v>0.0</v>
      </c>
      <c r="C33" s="15" t="s">
        <v>15826</v>
      </c>
      <c r="D33" s="15" t="s">
        <v>286</v>
      </c>
      <c r="E33" s="48"/>
    </row>
    <row r="34">
      <c r="A34" s="15">
        <v>10.0</v>
      </c>
      <c r="B34" s="15">
        <v>0.0</v>
      </c>
      <c r="C34" s="15" t="s">
        <v>8095</v>
      </c>
      <c r="D34" s="15" t="s">
        <v>294</v>
      </c>
      <c r="E34" s="48"/>
    </row>
    <row r="35">
      <c r="A35" s="15">
        <v>10.0</v>
      </c>
      <c r="B35" s="15">
        <v>0.0</v>
      </c>
      <c r="C35" s="15" t="s">
        <v>15827</v>
      </c>
      <c r="D35" s="15" t="s">
        <v>303</v>
      </c>
      <c r="E35" s="48"/>
    </row>
    <row r="36">
      <c r="A36" s="15">
        <v>10.0</v>
      </c>
      <c r="B36" s="15">
        <v>0.0</v>
      </c>
      <c r="C36" s="15" t="s">
        <v>15828</v>
      </c>
      <c r="D36" s="15" t="s">
        <v>313</v>
      </c>
      <c r="E36" s="48"/>
    </row>
    <row r="37">
      <c r="A37" s="15">
        <v>10.0</v>
      </c>
      <c r="B37" s="15">
        <v>0.0</v>
      </c>
      <c r="C37" s="15" t="s">
        <v>15829</v>
      </c>
      <c r="D37" s="15" t="s">
        <v>336</v>
      </c>
      <c r="E37" s="48"/>
    </row>
    <row r="38">
      <c r="A38" s="15">
        <v>11.0</v>
      </c>
      <c r="B38" s="15">
        <v>5.0</v>
      </c>
      <c r="C38" s="15" t="s">
        <v>15830</v>
      </c>
      <c r="D38" s="15" t="s">
        <v>344</v>
      </c>
      <c r="E38" s="48"/>
    </row>
    <row r="39">
      <c r="A39" s="15">
        <v>11.0</v>
      </c>
      <c r="B39" s="15">
        <v>5.0</v>
      </c>
      <c r="C39" s="15" t="s">
        <v>15831</v>
      </c>
      <c r="D39" s="15" t="s">
        <v>352</v>
      </c>
      <c r="E39" s="48"/>
    </row>
    <row r="40">
      <c r="A40" s="15">
        <v>11.0</v>
      </c>
      <c r="B40" s="15">
        <v>5.0</v>
      </c>
      <c r="C40" s="15" t="s">
        <v>15832</v>
      </c>
      <c r="D40" s="15" t="s">
        <v>359</v>
      </c>
      <c r="E40" s="48"/>
    </row>
    <row r="41">
      <c r="A41" s="15">
        <v>11.0</v>
      </c>
      <c r="B41" s="15">
        <v>5.0</v>
      </c>
      <c r="C41" s="15" t="s">
        <v>15833</v>
      </c>
      <c r="D41" s="15" t="s">
        <v>367</v>
      </c>
      <c r="E41" s="48"/>
    </row>
    <row r="42">
      <c r="A42" s="15">
        <v>11.0</v>
      </c>
      <c r="B42" s="15">
        <v>5.0</v>
      </c>
      <c r="C42" s="15" t="s">
        <v>15834</v>
      </c>
      <c r="D42" s="15" t="s">
        <v>375</v>
      </c>
      <c r="E42" s="48"/>
    </row>
    <row r="43">
      <c r="A43" s="15">
        <v>11.0</v>
      </c>
      <c r="B43" s="15">
        <v>5.0</v>
      </c>
      <c r="C43" s="15" t="s">
        <v>15835</v>
      </c>
      <c r="D43" s="15" t="s">
        <v>383</v>
      </c>
      <c r="E43" s="48"/>
    </row>
    <row r="44">
      <c r="A44" s="15">
        <v>11.0</v>
      </c>
      <c r="B44" s="15">
        <v>5.0</v>
      </c>
      <c r="C44" s="15" t="s">
        <v>15836</v>
      </c>
      <c r="D44" s="15" t="s">
        <v>391</v>
      </c>
      <c r="E44" s="48"/>
    </row>
    <row r="45">
      <c r="A45" s="15">
        <v>11.0</v>
      </c>
      <c r="B45" s="15">
        <v>5.0</v>
      </c>
      <c r="C45" s="15" t="s">
        <v>15837</v>
      </c>
      <c r="D45" s="15" t="s">
        <v>400</v>
      </c>
      <c r="E45" s="48"/>
    </row>
    <row r="46">
      <c r="A46" s="15">
        <v>11.0</v>
      </c>
      <c r="B46" s="15">
        <v>5.0</v>
      </c>
      <c r="C46" s="15" t="s">
        <v>15838</v>
      </c>
      <c r="D46" s="15" t="s">
        <v>408</v>
      </c>
      <c r="E46" s="48"/>
    </row>
    <row r="47">
      <c r="A47" s="15">
        <v>11.0</v>
      </c>
      <c r="B47" s="15">
        <v>5.0</v>
      </c>
      <c r="C47" s="15" t="s">
        <v>15839</v>
      </c>
      <c r="D47" s="15" t="s">
        <v>416</v>
      </c>
      <c r="E47" s="48"/>
    </row>
    <row r="48">
      <c r="A48" s="15">
        <v>11.0</v>
      </c>
      <c r="B48" s="15">
        <v>5.0</v>
      </c>
      <c r="C48" s="15" t="s">
        <v>15840</v>
      </c>
      <c r="D48" s="15" t="s">
        <v>424</v>
      </c>
      <c r="E48" s="48"/>
    </row>
    <row r="49">
      <c r="A49" s="15">
        <v>11.0</v>
      </c>
      <c r="B49" s="15">
        <v>5.0</v>
      </c>
      <c r="C49" s="15" t="s">
        <v>15841</v>
      </c>
      <c r="D49" s="15" t="s">
        <v>432</v>
      </c>
      <c r="E49" s="48"/>
    </row>
    <row r="50">
      <c r="A50" s="15">
        <v>11.0</v>
      </c>
      <c r="B50" s="15">
        <v>5.0</v>
      </c>
      <c r="C50" s="15" t="s">
        <v>15842</v>
      </c>
      <c r="D50" s="15" t="s">
        <v>440</v>
      </c>
      <c r="E50" s="48"/>
    </row>
    <row r="51">
      <c r="A51" s="15">
        <v>11.0</v>
      </c>
      <c r="B51" s="15">
        <v>5.0</v>
      </c>
      <c r="C51" s="15" t="s">
        <v>15843</v>
      </c>
      <c r="D51" s="15" t="s">
        <v>448</v>
      </c>
      <c r="E51" s="48"/>
    </row>
    <row r="52">
      <c r="A52" s="15">
        <v>11.0</v>
      </c>
      <c r="B52" s="15">
        <v>5.0</v>
      </c>
      <c r="C52" s="15" t="s">
        <v>15844</v>
      </c>
      <c r="D52" s="15" t="s">
        <v>456</v>
      </c>
      <c r="E52" s="48"/>
    </row>
    <row r="53">
      <c r="A53" s="15">
        <v>11.0</v>
      </c>
      <c r="B53" s="15">
        <v>5.0</v>
      </c>
      <c r="C53" s="15" t="s">
        <v>15845</v>
      </c>
      <c r="D53" s="15" t="s">
        <v>464</v>
      </c>
      <c r="E53" s="48"/>
    </row>
    <row r="54">
      <c r="A54" s="15">
        <v>11.0</v>
      </c>
      <c r="B54" s="15">
        <v>5.0</v>
      </c>
      <c r="C54" s="15" t="s">
        <v>15846</v>
      </c>
      <c r="D54" s="15" t="s">
        <v>472</v>
      </c>
      <c r="E54" s="48"/>
    </row>
    <row r="55">
      <c r="A55" s="15">
        <v>12.0</v>
      </c>
      <c r="B55" s="15">
        <v>0.0</v>
      </c>
      <c r="C55" s="15" t="s">
        <v>15847</v>
      </c>
      <c r="D55" s="15" t="s">
        <v>481</v>
      </c>
      <c r="E55" s="48"/>
    </row>
    <row r="56">
      <c r="A56" s="15">
        <v>12.0</v>
      </c>
      <c r="B56" s="15">
        <v>0.0</v>
      </c>
      <c r="C56" s="15" t="s">
        <v>15848</v>
      </c>
      <c r="D56" s="15" t="s">
        <v>489</v>
      </c>
      <c r="E56" s="48"/>
    </row>
    <row r="57">
      <c r="A57" s="15">
        <v>12.0</v>
      </c>
      <c r="B57" s="15">
        <v>0.0</v>
      </c>
      <c r="C57" s="15" t="s">
        <v>15849</v>
      </c>
      <c r="D57" s="15" t="s">
        <v>497</v>
      </c>
      <c r="E57" s="48"/>
    </row>
    <row r="58">
      <c r="A58" s="15">
        <v>12.0</v>
      </c>
      <c r="B58" s="15">
        <v>0.0</v>
      </c>
      <c r="C58" s="15" t="s">
        <v>15850</v>
      </c>
      <c r="D58" s="15" t="s">
        <v>505</v>
      </c>
      <c r="E58" s="48"/>
    </row>
    <row r="59">
      <c r="A59" s="15">
        <v>13.0</v>
      </c>
      <c r="B59" s="15">
        <v>6.0</v>
      </c>
      <c r="C59" s="15" t="s">
        <v>15851</v>
      </c>
      <c r="D59" s="15" t="s">
        <v>513</v>
      </c>
      <c r="E59" s="48"/>
    </row>
    <row r="60">
      <c r="A60" s="15">
        <v>13.0</v>
      </c>
      <c r="B60" s="15">
        <v>6.0</v>
      </c>
      <c r="C60" s="15" t="s">
        <v>15852</v>
      </c>
      <c r="D60" s="15" t="s">
        <v>520</v>
      </c>
      <c r="E60" s="48"/>
    </row>
    <row r="61">
      <c r="A61" s="15">
        <v>13.0</v>
      </c>
      <c r="B61" s="15">
        <v>6.0</v>
      </c>
      <c r="C61" s="15" t="s">
        <v>15853</v>
      </c>
      <c r="D61" s="15" t="s">
        <v>528</v>
      </c>
      <c r="E61" s="48"/>
    </row>
    <row r="62">
      <c r="A62" s="15">
        <v>13.0</v>
      </c>
      <c r="B62" s="15">
        <v>6.0</v>
      </c>
      <c r="C62" s="15" t="s">
        <v>15854</v>
      </c>
      <c r="D62" s="15" t="s">
        <v>535</v>
      </c>
      <c r="E62" s="48"/>
    </row>
    <row r="63">
      <c r="A63" s="15">
        <v>13.0</v>
      </c>
      <c r="B63" s="15">
        <v>6.0</v>
      </c>
      <c r="C63" s="15" t="s">
        <v>15855</v>
      </c>
      <c r="D63" s="15" t="s">
        <v>543</v>
      </c>
      <c r="E63" s="48"/>
    </row>
    <row r="64">
      <c r="A64" s="15">
        <v>13.0</v>
      </c>
      <c r="B64" s="15">
        <v>6.0</v>
      </c>
      <c r="C64" s="15" t="s">
        <v>15856</v>
      </c>
      <c r="D64" s="15" t="s">
        <v>551</v>
      </c>
      <c r="E64" s="48"/>
    </row>
    <row r="65">
      <c r="A65" s="15">
        <v>13.0</v>
      </c>
      <c r="B65" s="15">
        <v>6.0</v>
      </c>
      <c r="C65" s="15" t="s">
        <v>15857</v>
      </c>
      <c r="D65" s="15" t="s">
        <v>561</v>
      </c>
      <c r="E65" s="48"/>
    </row>
    <row r="66">
      <c r="A66" s="15">
        <v>13.0</v>
      </c>
      <c r="B66" s="15">
        <v>6.0</v>
      </c>
      <c r="C66" s="15" t="s">
        <v>15858</v>
      </c>
      <c r="D66" s="15" t="s">
        <v>569</v>
      </c>
      <c r="E66" s="48"/>
    </row>
    <row r="67">
      <c r="A67" s="15">
        <v>13.0</v>
      </c>
      <c r="B67" s="15">
        <v>6.0</v>
      </c>
      <c r="C67" s="15" t="s">
        <v>15859</v>
      </c>
      <c r="D67" s="15" t="s">
        <v>577</v>
      </c>
      <c r="E67" s="48"/>
    </row>
    <row r="68">
      <c r="A68" s="15">
        <v>13.0</v>
      </c>
      <c r="B68" s="15">
        <v>6.0</v>
      </c>
      <c r="C68" s="15" t="s">
        <v>15860</v>
      </c>
      <c r="D68" s="15" t="s">
        <v>587</v>
      </c>
      <c r="E68" s="48"/>
    </row>
    <row r="69">
      <c r="A69" s="15">
        <v>13.0</v>
      </c>
      <c r="B69" s="15">
        <v>6.0</v>
      </c>
      <c r="C69" s="15" t="s">
        <v>15861</v>
      </c>
      <c r="D69" s="15" t="s">
        <v>513</v>
      </c>
      <c r="E69" s="48"/>
    </row>
    <row r="70">
      <c r="A70" s="15">
        <v>13.0</v>
      </c>
      <c r="B70" s="15">
        <v>6.0</v>
      </c>
      <c r="C70" s="15" t="s">
        <v>15862</v>
      </c>
      <c r="D70" s="15" t="s">
        <v>603</v>
      </c>
      <c r="E70" s="48"/>
    </row>
    <row r="71">
      <c r="A71" s="15">
        <v>13.0</v>
      </c>
      <c r="B71" s="15">
        <v>6.0</v>
      </c>
      <c r="C71" s="15" t="s">
        <v>15863</v>
      </c>
      <c r="D71" s="15" t="s">
        <v>611</v>
      </c>
      <c r="E71" s="48"/>
    </row>
    <row r="72">
      <c r="A72" s="15">
        <v>14.0</v>
      </c>
      <c r="B72" s="15">
        <v>0.0</v>
      </c>
      <c r="C72" s="15" t="s">
        <v>15864</v>
      </c>
      <c r="D72" s="15" t="s">
        <v>619</v>
      </c>
      <c r="E72" s="48"/>
    </row>
    <row r="73">
      <c r="A73" s="15">
        <v>14.0</v>
      </c>
      <c r="B73" s="15">
        <v>0.0</v>
      </c>
      <c r="C73" s="15" t="s">
        <v>15865</v>
      </c>
      <c r="D73" s="15" t="s">
        <v>627</v>
      </c>
      <c r="E73" s="48"/>
    </row>
    <row r="74">
      <c r="A74" s="15">
        <v>14.0</v>
      </c>
      <c r="B74" s="15">
        <v>0.0</v>
      </c>
      <c r="C74" s="15" t="s">
        <v>15866</v>
      </c>
      <c r="D74" s="15" t="s">
        <v>639</v>
      </c>
      <c r="E74" s="48"/>
    </row>
    <row r="75">
      <c r="A75" s="15">
        <v>14.0</v>
      </c>
      <c r="B75" s="15">
        <v>0.0</v>
      </c>
      <c r="C75" s="15" t="s">
        <v>15867</v>
      </c>
      <c r="D75" s="15" t="s">
        <v>650</v>
      </c>
      <c r="E75" s="48"/>
    </row>
    <row r="76">
      <c r="A76" s="15">
        <v>14.0</v>
      </c>
      <c r="B76" s="15">
        <v>0.0</v>
      </c>
      <c r="C76" s="15" t="s">
        <v>15868</v>
      </c>
      <c r="D76" s="15" t="s">
        <v>660</v>
      </c>
      <c r="E76" s="48"/>
    </row>
    <row r="77">
      <c r="A77" s="15">
        <v>14.0</v>
      </c>
      <c r="B77" s="15">
        <v>0.0</v>
      </c>
      <c r="C77" s="15" t="s">
        <v>15869</v>
      </c>
      <c r="D77" s="15" t="s">
        <v>668</v>
      </c>
      <c r="E77" s="48"/>
    </row>
    <row r="78">
      <c r="A78" s="15">
        <v>14.0</v>
      </c>
      <c r="B78" s="15">
        <v>0.0</v>
      </c>
      <c r="C78" s="15" t="s">
        <v>15870</v>
      </c>
      <c r="D78" s="15" t="s">
        <v>678</v>
      </c>
      <c r="E78" s="48"/>
    </row>
    <row r="79">
      <c r="A79" s="15">
        <v>14.0</v>
      </c>
      <c r="B79" s="15">
        <v>0.0</v>
      </c>
      <c r="C79" s="15" t="s">
        <v>15871</v>
      </c>
      <c r="D79" s="15" t="s">
        <v>686</v>
      </c>
      <c r="E79" s="48"/>
    </row>
    <row r="80">
      <c r="A80" s="15">
        <v>14.0</v>
      </c>
      <c r="B80" s="15">
        <v>0.0</v>
      </c>
      <c r="C80" s="15" t="s">
        <v>15872</v>
      </c>
      <c r="D80" s="15" t="s">
        <v>694</v>
      </c>
      <c r="E80" s="48"/>
    </row>
    <row r="81">
      <c r="A81" s="15">
        <v>15.0</v>
      </c>
      <c r="B81" s="15">
        <v>0.0</v>
      </c>
      <c r="C81" s="15" t="s">
        <v>15873</v>
      </c>
      <c r="D81" s="15" t="s">
        <v>702</v>
      </c>
      <c r="E81" s="48"/>
    </row>
    <row r="82">
      <c r="A82" s="15">
        <v>15.0</v>
      </c>
      <c r="B82" s="15">
        <v>0.0</v>
      </c>
      <c r="C82" s="15" t="s">
        <v>9469</v>
      </c>
      <c r="D82" s="15" t="s">
        <v>710</v>
      </c>
      <c r="E82" s="48"/>
    </row>
    <row r="83">
      <c r="A83" s="15">
        <v>15.0</v>
      </c>
      <c r="B83" s="15">
        <v>0.0</v>
      </c>
      <c r="C83" s="15" t="s">
        <v>12305</v>
      </c>
      <c r="D83" s="15" t="s">
        <v>718</v>
      </c>
      <c r="E83" s="48"/>
    </row>
    <row r="84">
      <c r="A84" s="15">
        <v>15.0</v>
      </c>
      <c r="B84" s="15">
        <v>0.0</v>
      </c>
      <c r="C84" s="15" t="s">
        <v>15874</v>
      </c>
      <c r="D84" s="15" t="s">
        <v>726</v>
      </c>
      <c r="E84" s="48"/>
    </row>
    <row r="85">
      <c r="A85" s="15">
        <v>16.0</v>
      </c>
      <c r="B85" s="15">
        <v>0.0</v>
      </c>
      <c r="C85" s="15" t="s">
        <v>15875</v>
      </c>
      <c r="D85" s="15" t="s">
        <v>735</v>
      </c>
      <c r="E85" s="48"/>
    </row>
    <row r="86">
      <c r="A86" s="15">
        <v>16.0</v>
      </c>
      <c r="B86" s="15">
        <v>0.0</v>
      </c>
      <c r="C86" s="15" t="s">
        <v>15876</v>
      </c>
      <c r="D86" s="15" t="s">
        <v>743</v>
      </c>
      <c r="E86" s="48"/>
    </row>
    <row r="87">
      <c r="A87" s="15">
        <v>16.0</v>
      </c>
      <c r="B87" s="15">
        <v>0.0</v>
      </c>
      <c r="C87" s="15" t="s">
        <v>15877</v>
      </c>
      <c r="D87" s="15" t="s">
        <v>751</v>
      </c>
      <c r="E87" s="48"/>
    </row>
    <row r="88">
      <c r="A88" s="15">
        <v>16.0</v>
      </c>
      <c r="B88" s="15">
        <v>0.0</v>
      </c>
      <c r="C88" s="15" t="s">
        <v>15878</v>
      </c>
      <c r="D88" s="15" t="s">
        <v>759</v>
      </c>
      <c r="E88" s="48"/>
    </row>
    <row r="89">
      <c r="A89" s="15">
        <v>16.0</v>
      </c>
      <c r="B89" s="15">
        <v>0.0</v>
      </c>
      <c r="C89" s="15" t="s">
        <v>15879</v>
      </c>
      <c r="D89" s="15" t="s">
        <v>767</v>
      </c>
      <c r="E89" s="48"/>
    </row>
    <row r="90">
      <c r="A90" s="15">
        <v>18.0</v>
      </c>
      <c r="B90" s="15">
        <v>0.0</v>
      </c>
      <c r="C90" s="15" t="s">
        <v>15880</v>
      </c>
      <c r="D90" s="15" t="s">
        <v>775</v>
      </c>
      <c r="E90" s="48"/>
    </row>
    <row r="91">
      <c r="A91" s="15">
        <v>18.0</v>
      </c>
      <c r="B91" s="15">
        <v>0.0</v>
      </c>
      <c r="C91" s="15" t="s">
        <v>15881</v>
      </c>
      <c r="D91" s="15" t="s">
        <v>783</v>
      </c>
      <c r="E91" s="48"/>
    </row>
    <row r="92">
      <c r="A92" s="15">
        <v>18.0</v>
      </c>
      <c r="B92" s="15">
        <v>0.0</v>
      </c>
      <c r="C92" s="15" t="s">
        <v>15882</v>
      </c>
      <c r="D92" s="15" t="s">
        <v>791</v>
      </c>
      <c r="E92" s="48"/>
    </row>
    <row r="93">
      <c r="A93" s="15">
        <v>18.0</v>
      </c>
      <c r="B93" s="15">
        <v>0.0</v>
      </c>
      <c r="C93" s="15" t="s">
        <v>15883</v>
      </c>
      <c r="D93" s="15" t="s">
        <v>799</v>
      </c>
      <c r="E93" s="48"/>
    </row>
    <row r="94">
      <c r="A94" s="15">
        <v>18.0</v>
      </c>
      <c r="B94" s="15">
        <v>0.0</v>
      </c>
      <c r="C94" s="15" t="s">
        <v>15884</v>
      </c>
      <c r="D94" s="15" t="s">
        <v>811</v>
      </c>
      <c r="E94" s="48"/>
    </row>
    <row r="95">
      <c r="A95" s="15">
        <v>19.0</v>
      </c>
      <c r="B95" s="15">
        <v>8.0</v>
      </c>
      <c r="C95" s="15" t="s">
        <v>15885</v>
      </c>
      <c r="D95" s="15" t="s">
        <v>820</v>
      </c>
      <c r="E95" s="48"/>
    </row>
    <row r="96">
      <c r="A96" s="15">
        <v>19.0</v>
      </c>
      <c r="B96" s="15">
        <v>8.0</v>
      </c>
      <c r="C96" s="15" t="s">
        <v>15886</v>
      </c>
      <c r="D96" s="15" t="s">
        <v>828</v>
      </c>
      <c r="E96" s="48"/>
    </row>
    <row r="97">
      <c r="A97" s="15">
        <v>19.0</v>
      </c>
      <c r="B97" s="15">
        <v>8.0</v>
      </c>
      <c r="C97" s="15" t="s">
        <v>15887</v>
      </c>
      <c r="D97" s="15" t="s">
        <v>836</v>
      </c>
      <c r="E97" s="48"/>
    </row>
    <row r="98">
      <c r="A98" s="15">
        <v>19.0</v>
      </c>
      <c r="B98" s="15">
        <v>8.0</v>
      </c>
      <c r="C98" s="15" t="s">
        <v>15888</v>
      </c>
      <c r="D98" s="15" t="s">
        <v>844</v>
      </c>
      <c r="E98" s="48"/>
    </row>
    <row r="99">
      <c r="A99" s="15">
        <v>20.0</v>
      </c>
      <c r="B99" s="15">
        <v>0.0</v>
      </c>
      <c r="C99" s="15" t="s">
        <v>15889</v>
      </c>
      <c r="D99" s="15" t="s">
        <v>852</v>
      </c>
      <c r="E99" s="48"/>
    </row>
    <row r="100">
      <c r="A100" s="15">
        <v>20.0</v>
      </c>
      <c r="B100" s="15">
        <v>0.0</v>
      </c>
      <c r="C100" s="15" t="s">
        <v>15890</v>
      </c>
      <c r="D100" s="15" t="s">
        <v>860</v>
      </c>
      <c r="E100" s="48"/>
    </row>
    <row r="101">
      <c r="A101" s="15">
        <v>20.0</v>
      </c>
      <c r="B101" s="15">
        <v>0.0</v>
      </c>
      <c r="C101" s="15" t="s">
        <v>15891</v>
      </c>
      <c r="D101" s="15" t="s">
        <v>868</v>
      </c>
      <c r="E101" s="48"/>
    </row>
    <row r="102">
      <c r="A102" s="15">
        <v>20.0</v>
      </c>
      <c r="B102" s="15">
        <v>0.0</v>
      </c>
      <c r="C102" s="15" t="s">
        <v>9520</v>
      </c>
      <c r="D102" s="15" t="s">
        <v>876</v>
      </c>
      <c r="E102" s="48"/>
    </row>
    <row r="103">
      <c r="A103" s="15">
        <v>20.0</v>
      </c>
      <c r="B103" s="15">
        <v>0.0</v>
      </c>
      <c r="C103" s="15" t="s">
        <v>15892</v>
      </c>
      <c r="D103" s="15" t="s">
        <v>884</v>
      </c>
      <c r="E103" s="48"/>
    </row>
    <row r="104">
      <c r="A104" s="15">
        <v>20.0</v>
      </c>
      <c r="B104" s="15">
        <v>0.0</v>
      </c>
      <c r="C104" s="15" t="s">
        <v>15893</v>
      </c>
      <c r="D104" s="15" t="s">
        <v>892</v>
      </c>
      <c r="E104" s="48"/>
    </row>
    <row r="105">
      <c r="A105" s="15">
        <v>20.0</v>
      </c>
      <c r="B105" s="15">
        <v>0.0</v>
      </c>
      <c r="C105" s="15" t="s">
        <v>15894</v>
      </c>
      <c r="D105" s="15" t="s">
        <v>901</v>
      </c>
      <c r="E105" s="48"/>
    </row>
    <row r="106">
      <c r="A106" s="15">
        <v>21.0</v>
      </c>
      <c r="B106" s="15">
        <v>9.0</v>
      </c>
      <c r="C106" s="15" t="s">
        <v>15895</v>
      </c>
      <c r="D106" s="15" t="s">
        <v>909</v>
      </c>
      <c r="E106" s="48"/>
    </row>
    <row r="107">
      <c r="A107" s="15">
        <v>21.0</v>
      </c>
      <c r="B107" s="15">
        <v>9.0</v>
      </c>
      <c r="C107" s="15" t="s">
        <v>15896</v>
      </c>
      <c r="D107" s="15" t="s">
        <v>917</v>
      </c>
      <c r="E107" s="48"/>
    </row>
    <row r="108">
      <c r="A108" s="15">
        <v>21.0</v>
      </c>
      <c r="B108" s="15">
        <v>9.0</v>
      </c>
      <c r="C108" s="15" t="s">
        <v>15897</v>
      </c>
      <c r="D108" s="15" t="s">
        <v>925</v>
      </c>
      <c r="E108" s="48"/>
    </row>
    <row r="109">
      <c r="A109" s="15">
        <v>21.0</v>
      </c>
      <c r="B109" s="15">
        <v>9.0</v>
      </c>
      <c r="C109" s="15" t="s">
        <v>15898</v>
      </c>
      <c r="D109" s="15" t="s">
        <v>933</v>
      </c>
      <c r="E109" s="48"/>
    </row>
    <row r="110">
      <c r="A110" s="15">
        <v>21.0</v>
      </c>
      <c r="B110" s="15">
        <v>9.0</v>
      </c>
      <c r="C110" s="15" t="s">
        <v>15899</v>
      </c>
      <c r="D110" s="15" t="s">
        <v>945</v>
      </c>
      <c r="E110" s="48"/>
    </row>
    <row r="111">
      <c r="A111" s="15">
        <v>21.0</v>
      </c>
      <c r="B111" s="15">
        <v>9.0</v>
      </c>
      <c r="C111" s="15" t="s">
        <v>15900</v>
      </c>
      <c r="D111" s="15" t="s">
        <v>953</v>
      </c>
      <c r="E111" s="48"/>
    </row>
    <row r="112">
      <c r="A112" s="15">
        <v>22.0</v>
      </c>
      <c r="B112" s="15">
        <v>0.0</v>
      </c>
      <c r="C112" s="15" t="s">
        <v>15901</v>
      </c>
      <c r="D112" s="15" t="s">
        <v>961</v>
      </c>
      <c r="E112" s="48"/>
    </row>
    <row r="113">
      <c r="A113" s="15">
        <v>22.0</v>
      </c>
      <c r="B113" s="15">
        <v>0.0</v>
      </c>
      <c r="C113" s="15" t="s">
        <v>15902</v>
      </c>
      <c r="D113" s="15" t="s">
        <v>969</v>
      </c>
      <c r="E113" s="48"/>
    </row>
    <row r="114">
      <c r="A114" s="15">
        <v>22.0</v>
      </c>
      <c r="B114" s="15">
        <v>0.0</v>
      </c>
      <c r="C114" s="15" t="s">
        <v>15903</v>
      </c>
      <c r="D114" s="15" t="s">
        <v>977</v>
      </c>
      <c r="E114" s="48"/>
    </row>
    <row r="115">
      <c r="A115" s="15">
        <v>23.0</v>
      </c>
      <c r="B115" s="15">
        <v>10.0</v>
      </c>
      <c r="C115" s="15" t="s">
        <v>15904</v>
      </c>
      <c r="D115" s="15" t="s">
        <v>986</v>
      </c>
      <c r="E115" s="48"/>
    </row>
    <row r="116">
      <c r="A116" s="15">
        <v>23.0</v>
      </c>
      <c r="B116" s="15">
        <v>10.0</v>
      </c>
      <c r="C116" s="15" t="s">
        <v>15905</v>
      </c>
      <c r="D116" s="15" t="s">
        <v>994</v>
      </c>
      <c r="E116" s="48"/>
    </row>
    <row r="117">
      <c r="A117" s="15">
        <v>23.0</v>
      </c>
      <c r="B117" s="15">
        <v>10.0</v>
      </c>
      <c r="C117" s="15" t="s">
        <v>15906</v>
      </c>
      <c r="D117" s="15" t="s">
        <v>1002</v>
      </c>
      <c r="E117" s="48"/>
    </row>
    <row r="118">
      <c r="A118" s="15">
        <v>24.0</v>
      </c>
      <c r="B118" s="15">
        <v>0.0</v>
      </c>
      <c r="C118" s="15" t="s">
        <v>15908</v>
      </c>
      <c r="D118" s="15" t="s">
        <v>1010</v>
      </c>
      <c r="E118" s="48"/>
    </row>
    <row r="119">
      <c r="A119" s="15">
        <v>24.0</v>
      </c>
      <c r="B119" s="15">
        <v>0.0</v>
      </c>
      <c r="C119" s="15" t="s">
        <v>15907</v>
      </c>
      <c r="D119" s="15" t="s">
        <v>1036</v>
      </c>
      <c r="E119" s="48"/>
    </row>
    <row r="120">
      <c r="A120" s="15">
        <v>24.0</v>
      </c>
      <c r="B120" s="15">
        <v>0.0</v>
      </c>
      <c r="C120" s="15" t="s">
        <v>15909</v>
      </c>
      <c r="D120" s="15" t="s">
        <v>1028</v>
      </c>
      <c r="E120" s="48"/>
    </row>
    <row r="121">
      <c r="A121" s="15">
        <v>24.0</v>
      </c>
      <c r="B121" s="15">
        <v>0.0</v>
      </c>
      <c r="C121" s="15" t="s">
        <v>15910</v>
      </c>
      <c r="D121" s="15" t="s">
        <v>1044</v>
      </c>
      <c r="E121" s="48"/>
    </row>
    <row r="122">
      <c r="A122" s="15">
        <v>24.0</v>
      </c>
      <c r="B122" s="15">
        <v>0.0</v>
      </c>
      <c r="C122" s="15" t="s">
        <v>15911</v>
      </c>
      <c r="D122" s="15" t="s">
        <v>1057</v>
      </c>
      <c r="E122" s="48"/>
    </row>
    <row r="123">
      <c r="A123" s="15">
        <v>26.0</v>
      </c>
      <c r="B123" s="15">
        <v>0.0</v>
      </c>
      <c r="C123" s="15" t="s">
        <v>9568</v>
      </c>
      <c r="D123" s="15" t="s">
        <v>1065</v>
      </c>
      <c r="E123" s="48"/>
    </row>
    <row r="124">
      <c r="A124" s="15">
        <v>26.0</v>
      </c>
      <c r="B124" s="15">
        <v>0.0</v>
      </c>
      <c r="C124" s="15" t="s">
        <v>15912</v>
      </c>
      <c r="D124" s="15" t="s">
        <v>1073</v>
      </c>
      <c r="E124" s="48"/>
    </row>
    <row r="125">
      <c r="A125" s="15">
        <v>26.0</v>
      </c>
      <c r="B125" s="15">
        <v>0.0</v>
      </c>
      <c r="C125" s="15" t="s">
        <v>15913</v>
      </c>
      <c r="D125" s="15" t="s">
        <v>1082</v>
      </c>
      <c r="E125" s="48"/>
    </row>
    <row r="126">
      <c r="A126" s="15">
        <v>26.0</v>
      </c>
      <c r="B126" s="15">
        <v>0.0</v>
      </c>
      <c r="C126" s="15" t="s">
        <v>15914</v>
      </c>
      <c r="D126" s="15" t="s">
        <v>136</v>
      </c>
      <c r="E126" s="48"/>
    </row>
    <row r="127">
      <c r="A127" s="15">
        <v>27.0</v>
      </c>
      <c r="B127" s="15">
        <v>14.0</v>
      </c>
      <c r="C127" s="15" t="s">
        <v>15915</v>
      </c>
      <c r="D127" s="15" t="s">
        <v>1099</v>
      </c>
      <c r="E127" s="48"/>
    </row>
    <row r="128">
      <c r="A128" s="15">
        <v>27.0</v>
      </c>
      <c r="B128" s="15">
        <v>14.0</v>
      </c>
      <c r="C128" s="15" t="s">
        <v>15916</v>
      </c>
      <c r="D128" s="15" t="s">
        <v>1113</v>
      </c>
      <c r="E128" s="48"/>
    </row>
    <row r="129">
      <c r="A129" s="15">
        <v>27.0</v>
      </c>
      <c r="B129" s="15">
        <v>14.0</v>
      </c>
      <c r="C129" s="15" t="s">
        <v>15917</v>
      </c>
      <c r="D129" s="15" t="s">
        <v>1123</v>
      </c>
      <c r="E129" s="48"/>
    </row>
    <row r="130">
      <c r="A130" s="15">
        <v>27.0</v>
      </c>
      <c r="B130" s="15">
        <v>14.0</v>
      </c>
      <c r="C130" s="15" t="s">
        <v>15918</v>
      </c>
      <c r="D130" s="15" t="s">
        <v>1131</v>
      </c>
      <c r="E130" s="48"/>
    </row>
    <row r="131">
      <c r="A131" s="15">
        <v>27.0</v>
      </c>
      <c r="B131" s="15">
        <v>14.0</v>
      </c>
      <c r="C131" s="15" t="s">
        <v>15919</v>
      </c>
      <c r="D131" s="15" t="s">
        <v>1139</v>
      </c>
      <c r="E131" s="48"/>
    </row>
    <row r="132">
      <c r="A132" s="15">
        <v>27.0</v>
      </c>
      <c r="B132" s="15">
        <v>14.0</v>
      </c>
      <c r="C132" s="15" t="s">
        <v>15920</v>
      </c>
      <c r="D132" s="15" t="s">
        <v>1161</v>
      </c>
      <c r="E132" s="48"/>
    </row>
    <row r="133">
      <c r="A133" s="15">
        <v>28.0</v>
      </c>
      <c r="B133" s="15">
        <v>0.0</v>
      </c>
      <c r="C133" s="15" t="s">
        <v>15921</v>
      </c>
      <c r="D133" s="15" t="s">
        <v>1171</v>
      </c>
      <c r="E133" s="48"/>
    </row>
    <row r="134">
      <c r="A134" s="15">
        <v>28.0</v>
      </c>
      <c r="B134" s="15">
        <v>0.0</v>
      </c>
      <c r="C134" s="15" t="s">
        <v>15922</v>
      </c>
      <c r="D134" s="15" t="s">
        <v>1181</v>
      </c>
      <c r="E134" s="48"/>
    </row>
    <row r="135">
      <c r="A135" s="15">
        <v>28.0</v>
      </c>
      <c r="B135" s="15">
        <v>0.0</v>
      </c>
      <c r="C135" s="15" t="s">
        <v>15923</v>
      </c>
      <c r="D135" s="15" t="s">
        <v>1190</v>
      </c>
      <c r="E135" s="48"/>
    </row>
    <row r="136">
      <c r="A136" s="15">
        <v>28.0</v>
      </c>
      <c r="B136" s="15">
        <v>0.0</v>
      </c>
      <c r="C136" s="15" t="s">
        <v>15924</v>
      </c>
      <c r="D136" s="15" t="s">
        <v>1198</v>
      </c>
      <c r="E136" s="48"/>
    </row>
    <row r="137">
      <c r="A137" s="15">
        <v>28.0</v>
      </c>
      <c r="B137" s="15">
        <v>0.0</v>
      </c>
      <c r="C137" s="15" t="s">
        <v>15925</v>
      </c>
      <c r="D137" s="15" t="s">
        <v>1204</v>
      </c>
      <c r="E137" s="48"/>
    </row>
    <row r="138">
      <c r="A138" s="15">
        <v>28.0</v>
      </c>
      <c r="B138" s="15">
        <v>0.0</v>
      </c>
      <c r="C138" s="15" t="s">
        <v>15926</v>
      </c>
      <c r="D138" s="15" t="s">
        <v>1212</v>
      </c>
      <c r="E138" s="48"/>
    </row>
    <row r="139">
      <c r="A139" s="15">
        <v>29.0</v>
      </c>
      <c r="B139" s="15">
        <v>13.0</v>
      </c>
      <c r="C139" s="15" t="s">
        <v>15927</v>
      </c>
      <c r="D139" s="15" t="s">
        <v>1220</v>
      </c>
      <c r="E139" s="48"/>
    </row>
    <row r="140">
      <c r="A140" s="15">
        <v>29.0</v>
      </c>
      <c r="B140" s="15">
        <v>13.0</v>
      </c>
      <c r="C140" s="15" t="s">
        <v>15928</v>
      </c>
      <c r="D140" s="15" t="s">
        <v>1228</v>
      </c>
      <c r="E140" s="48"/>
    </row>
    <row r="141">
      <c r="A141" s="15">
        <v>29.0</v>
      </c>
      <c r="B141" s="15">
        <v>13.0</v>
      </c>
      <c r="C141" s="15" t="s">
        <v>15929</v>
      </c>
      <c r="D141" s="15" t="s">
        <v>1236</v>
      </c>
      <c r="E141" s="48"/>
    </row>
    <row r="142">
      <c r="A142" s="15">
        <v>30.0</v>
      </c>
      <c r="B142" s="15">
        <v>0.0</v>
      </c>
      <c r="C142" s="15" t="s">
        <v>15930</v>
      </c>
      <c r="D142" s="15" t="s">
        <v>1244</v>
      </c>
      <c r="E142" s="48"/>
    </row>
    <row r="143">
      <c r="A143" s="15">
        <v>30.0</v>
      </c>
      <c r="B143" s="15">
        <v>0.0</v>
      </c>
      <c r="C143" s="15" t="s">
        <v>15931</v>
      </c>
      <c r="D143" s="15" t="s">
        <v>1252</v>
      </c>
      <c r="E143" s="48"/>
    </row>
    <row r="144">
      <c r="A144" s="15">
        <v>30.0</v>
      </c>
      <c r="B144" s="15">
        <v>0.0</v>
      </c>
      <c r="C144" s="15" t="s">
        <v>15932</v>
      </c>
      <c r="D144" s="15" t="s">
        <v>1260</v>
      </c>
      <c r="E144" s="48"/>
    </row>
    <row r="145">
      <c r="A145" s="15">
        <v>30.0</v>
      </c>
      <c r="B145" s="15">
        <v>0.0</v>
      </c>
      <c r="C145" s="15" t="s">
        <v>15933</v>
      </c>
      <c r="D145" s="15" t="s">
        <v>1269</v>
      </c>
      <c r="E145" s="48"/>
    </row>
    <row r="146">
      <c r="A146" s="15">
        <v>30.0</v>
      </c>
      <c r="B146" s="15">
        <v>0.0</v>
      </c>
      <c r="C146" s="15" t="s">
        <v>15934</v>
      </c>
      <c r="D146" s="15" t="s">
        <v>1285</v>
      </c>
      <c r="E146" s="48"/>
    </row>
    <row r="147">
      <c r="A147" s="15">
        <v>31.0</v>
      </c>
      <c r="B147" s="15">
        <v>14.0</v>
      </c>
      <c r="C147" s="15" t="s">
        <v>15935</v>
      </c>
      <c r="D147" s="15" t="s">
        <v>1291</v>
      </c>
      <c r="E147" s="48"/>
    </row>
    <row r="148">
      <c r="A148" s="15">
        <v>31.0</v>
      </c>
      <c r="B148" s="15">
        <v>14.0</v>
      </c>
      <c r="C148" s="15" t="s">
        <v>15936</v>
      </c>
      <c r="D148" s="15" t="s">
        <v>2247</v>
      </c>
      <c r="E148" s="48"/>
    </row>
    <row r="149">
      <c r="A149" s="15">
        <v>32.0</v>
      </c>
      <c r="B149" s="15">
        <v>0.0</v>
      </c>
      <c r="C149" s="15" t="s">
        <v>15937</v>
      </c>
      <c r="D149" s="15" t="s">
        <v>2254</v>
      </c>
      <c r="E149" s="48"/>
    </row>
    <row r="150">
      <c r="A150" s="15">
        <v>32.0</v>
      </c>
      <c r="B150" s="15">
        <v>0.0</v>
      </c>
      <c r="C150" s="15" t="s">
        <v>15938</v>
      </c>
      <c r="D150" s="15" t="s">
        <v>2261</v>
      </c>
      <c r="E150" s="48"/>
    </row>
    <row r="151">
      <c r="A151" s="15">
        <v>32.0</v>
      </c>
      <c r="B151" s="15">
        <v>0.0</v>
      </c>
      <c r="C151" s="15" t="s">
        <v>15939</v>
      </c>
      <c r="D151" s="15" t="s">
        <v>2268</v>
      </c>
      <c r="E151" s="48"/>
    </row>
    <row r="152">
      <c r="A152" s="15">
        <v>32.0</v>
      </c>
      <c r="B152" s="15">
        <v>0.0</v>
      </c>
      <c r="C152" s="15" t="s">
        <v>15940</v>
      </c>
      <c r="D152" s="15" t="s">
        <v>2274</v>
      </c>
      <c r="E152" s="48"/>
    </row>
    <row r="153">
      <c r="A153" s="15">
        <v>33.0</v>
      </c>
      <c r="B153" s="15">
        <v>15.0</v>
      </c>
      <c r="C153" s="15" t="s">
        <v>15941</v>
      </c>
      <c r="D153" s="15" t="s">
        <v>2281</v>
      </c>
      <c r="E153" s="48"/>
    </row>
    <row r="154">
      <c r="A154" s="15">
        <v>33.0</v>
      </c>
      <c r="B154" s="15">
        <v>15.0</v>
      </c>
      <c r="C154" s="15" t="s">
        <v>15942</v>
      </c>
      <c r="D154" s="15" t="s">
        <v>2288</v>
      </c>
      <c r="E154" s="48"/>
    </row>
    <row r="155">
      <c r="A155" s="15">
        <v>34.0</v>
      </c>
      <c r="B155" s="15">
        <v>0.0</v>
      </c>
      <c r="C155" s="15" t="s">
        <v>15943</v>
      </c>
      <c r="D155" s="15" t="s">
        <v>2297</v>
      </c>
      <c r="E155" s="48"/>
    </row>
    <row r="156">
      <c r="A156" s="15">
        <v>34.0</v>
      </c>
      <c r="B156" s="15">
        <v>0.0</v>
      </c>
      <c r="C156" s="15" t="s">
        <v>15944</v>
      </c>
      <c r="D156" s="15" t="s">
        <v>2305</v>
      </c>
      <c r="E156" s="48"/>
    </row>
    <row r="157">
      <c r="A157" s="15">
        <v>34.0</v>
      </c>
      <c r="B157" s="15">
        <v>0.0</v>
      </c>
      <c r="C157" s="15" t="s">
        <v>15945</v>
      </c>
      <c r="D157" s="15" t="s">
        <v>2313</v>
      </c>
      <c r="E157" s="48"/>
    </row>
    <row r="158">
      <c r="A158" s="15">
        <v>35.0</v>
      </c>
      <c r="B158" s="15">
        <v>16.0</v>
      </c>
      <c r="C158" s="15" t="s">
        <v>15946</v>
      </c>
      <c r="D158" s="15" t="s">
        <v>2321</v>
      </c>
      <c r="E158" s="48"/>
    </row>
    <row r="159">
      <c r="A159" s="15">
        <v>35.0</v>
      </c>
      <c r="B159" s="15">
        <v>16.0</v>
      </c>
      <c r="C159" s="15" t="s">
        <v>15947</v>
      </c>
      <c r="D159" s="15" t="s">
        <v>2329</v>
      </c>
      <c r="E159" s="48"/>
    </row>
    <row r="160">
      <c r="A160" s="15">
        <v>35.0</v>
      </c>
      <c r="B160" s="15">
        <v>16.0</v>
      </c>
      <c r="C160" s="15" t="s">
        <v>15948</v>
      </c>
      <c r="D160" s="15" t="s">
        <v>2337</v>
      </c>
      <c r="E160" s="48"/>
    </row>
    <row r="161">
      <c r="A161" s="15">
        <v>35.0</v>
      </c>
      <c r="B161" s="15">
        <v>16.0</v>
      </c>
      <c r="C161" s="15" t="s">
        <v>15949</v>
      </c>
      <c r="D161" s="15" t="s">
        <v>2345</v>
      </c>
      <c r="E161" s="48"/>
    </row>
    <row r="162">
      <c r="A162" s="15">
        <v>36.0</v>
      </c>
      <c r="B162" s="15">
        <v>0.0</v>
      </c>
      <c r="C162" s="15" t="s">
        <v>15950</v>
      </c>
      <c r="D162" s="15" t="s">
        <v>2361</v>
      </c>
      <c r="E162" s="48"/>
    </row>
    <row r="163">
      <c r="A163" s="15">
        <v>36.0</v>
      </c>
      <c r="B163" s="15">
        <v>0.0</v>
      </c>
      <c r="C163" s="15" t="s">
        <v>15951</v>
      </c>
      <c r="D163" s="15" t="s">
        <v>2361</v>
      </c>
      <c r="E163" s="48"/>
    </row>
    <row r="164">
      <c r="A164" s="15">
        <v>36.0</v>
      </c>
      <c r="B164" s="15">
        <v>0.0</v>
      </c>
      <c r="C164" s="15" t="s">
        <v>15952</v>
      </c>
      <c r="D164" s="15" t="s">
        <v>2369</v>
      </c>
      <c r="E164" s="48"/>
    </row>
    <row r="165">
      <c r="A165" s="15">
        <v>36.0</v>
      </c>
      <c r="B165" s="15">
        <v>0.0</v>
      </c>
      <c r="C165" s="15" t="s">
        <v>15953</v>
      </c>
      <c r="D165" s="15" t="s">
        <v>2378</v>
      </c>
      <c r="E165" s="48"/>
    </row>
    <row r="166">
      <c r="A166" s="15">
        <v>37.0</v>
      </c>
      <c r="B166" s="15">
        <v>17.0</v>
      </c>
      <c r="C166" s="15" t="s">
        <v>15954</v>
      </c>
      <c r="D166" s="15" t="s">
        <v>2386</v>
      </c>
      <c r="E166" s="48"/>
    </row>
    <row r="167">
      <c r="A167" s="15">
        <v>37.0</v>
      </c>
      <c r="B167" s="15">
        <v>17.0</v>
      </c>
      <c r="C167" s="15" t="s">
        <v>15955</v>
      </c>
      <c r="D167" s="15" t="s">
        <v>2394</v>
      </c>
      <c r="E167" s="48"/>
    </row>
    <row r="168">
      <c r="A168" s="15">
        <v>38.0</v>
      </c>
      <c r="B168" s="15">
        <v>0.0</v>
      </c>
      <c r="C168" s="15" t="s">
        <v>15956</v>
      </c>
      <c r="D168" s="15" t="s">
        <v>2402</v>
      </c>
      <c r="E168" s="48"/>
    </row>
    <row r="169">
      <c r="A169" s="15">
        <v>38.0</v>
      </c>
      <c r="B169" s="15">
        <v>0.0</v>
      </c>
      <c r="C169" s="15" t="s">
        <v>15957</v>
      </c>
      <c r="D169" s="15" t="s">
        <v>2410</v>
      </c>
      <c r="E169" s="48"/>
    </row>
    <row r="170">
      <c r="A170" s="15">
        <v>39.0</v>
      </c>
      <c r="B170" s="15">
        <v>18.0</v>
      </c>
      <c r="C170" s="15" t="s">
        <v>15958</v>
      </c>
      <c r="D170" s="15" t="s">
        <v>2418</v>
      </c>
      <c r="E170" s="48"/>
    </row>
    <row r="171">
      <c r="A171" s="15">
        <v>39.0</v>
      </c>
      <c r="B171" s="15">
        <v>18.0</v>
      </c>
      <c r="C171" s="15" t="s">
        <v>15959</v>
      </c>
      <c r="D171" s="15" t="s">
        <v>2427</v>
      </c>
      <c r="E171" s="48"/>
    </row>
    <row r="172">
      <c r="A172" s="15">
        <v>39.0</v>
      </c>
      <c r="B172" s="15">
        <v>18.0</v>
      </c>
      <c r="C172" s="15" t="s">
        <v>15960</v>
      </c>
      <c r="D172" s="15" t="s">
        <v>2435</v>
      </c>
      <c r="E172" s="48"/>
    </row>
    <row r="173">
      <c r="A173" s="15">
        <v>39.0</v>
      </c>
      <c r="B173" s="15">
        <v>18.0</v>
      </c>
      <c r="C173" s="15" t="s">
        <v>15961</v>
      </c>
      <c r="D173" s="15" t="s">
        <v>2442</v>
      </c>
      <c r="E173" s="48"/>
    </row>
    <row r="174">
      <c r="A174" s="15">
        <v>39.0</v>
      </c>
      <c r="B174" s="15">
        <v>18.0</v>
      </c>
      <c r="C174" s="15" t="s">
        <v>15962</v>
      </c>
      <c r="D174" s="15" t="s">
        <v>2450</v>
      </c>
      <c r="E174" s="48"/>
    </row>
    <row r="175">
      <c r="A175" s="15">
        <v>39.0</v>
      </c>
      <c r="B175" s="15">
        <v>18.0</v>
      </c>
      <c r="C175" s="15" t="s">
        <v>15963</v>
      </c>
      <c r="D175" s="15" t="s">
        <v>2459</v>
      </c>
      <c r="E175" s="48"/>
    </row>
    <row r="176">
      <c r="A176" s="15">
        <v>39.0</v>
      </c>
      <c r="B176" s="15">
        <v>18.0</v>
      </c>
      <c r="C176" s="15" t="s">
        <v>15964</v>
      </c>
      <c r="D176" s="15" t="s">
        <v>2467</v>
      </c>
      <c r="E176" s="48"/>
    </row>
    <row r="177">
      <c r="A177" s="15">
        <v>40.0</v>
      </c>
      <c r="B177" s="15">
        <v>0.0</v>
      </c>
      <c r="C177" s="15" t="s">
        <v>15965</v>
      </c>
      <c r="D177" s="15" t="s">
        <v>2475</v>
      </c>
      <c r="E177" s="48"/>
    </row>
    <row r="178">
      <c r="A178" s="15">
        <v>41.0</v>
      </c>
      <c r="B178" s="15">
        <v>19.0</v>
      </c>
      <c r="C178" s="15" t="s">
        <v>15966</v>
      </c>
      <c r="D178" s="15" t="s">
        <v>2483</v>
      </c>
      <c r="E178" s="48"/>
    </row>
    <row r="179">
      <c r="A179" s="15">
        <v>41.0</v>
      </c>
      <c r="B179" s="15">
        <v>19.0</v>
      </c>
      <c r="C179" s="15" t="s">
        <v>15967</v>
      </c>
      <c r="D179" s="15" t="s">
        <v>2491</v>
      </c>
      <c r="E179" s="48"/>
    </row>
    <row r="180">
      <c r="A180" s="15">
        <v>41.0</v>
      </c>
      <c r="B180" s="15">
        <v>19.0</v>
      </c>
      <c r="C180" s="15" t="s">
        <v>15968</v>
      </c>
      <c r="D180" s="15" t="s">
        <v>2502</v>
      </c>
      <c r="E180" s="48"/>
    </row>
    <row r="181">
      <c r="A181" s="15">
        <v>41.0</v>
      </c>
      <c r="B181" s="15">
        <v>19.0</v>
      </c>
      <c r="C181" s="15" t="s">
        <v>15969</v>
      </c>
      <c r="D181" s="15" t="s">
        <v>2510</v>
      </c>
      <c r="E181" s="48"/>
    </row>
    <row r="182">
      <c r="A182" s="15">
        <v>42.0</v>
      </c>
      <c r="B182" s="15">
        <v>0.0</v>
      </c>
      <c r="C182" s="15" t="s">
        <v>15970</v>
      </c>
      <c r="D182" s="15" t="s">
        <v>4611</v>
      </c>
      <c r="E182" s="48"/>
    </row>
    <row r="183">
      <c r="A183" s="15">
        <v>42.0</v>
      </c>
      <c r="B183" s="15">
        <v>0.0</v>
      </c>
      <c r="C183" s="15" t="s">
        <v>15971</v>
      </c>
      <c r="D183" s="15" t="s">
        <v>4619</v>
      </c>
      <c r="E183" s="48"/>
    </row>
    <row r="184">
      <c r="A184" s="15">
        <v>43.0</v>
      </c>
      <c r="B184" s="15">
        <v>20.0</v>
      </c>
      <c r="C184" s="15" t="s">
        <v>15972</v>
      </c>
      <c r="D184" s="15" t="s">
        <v>4636</v>
      </c>
      <c r="E184" s="48"/>
    </row>
    <row r="185">
      <c r="A185" s="15">
        <v>43.0</v>
      </c>
      <c r="B185" s="15">
        <v>20.0</v>
      </c>
      <c r="C185" s="15" t="s">
        <v>15973</v>
      </c>
      <c r="D185" s="15" t="s">
        <v>4644</v>
      </c>
      <c r="E185" s="48"/>
    </row>
    <row r="186">
      <c r="A186" s="15">
        <v>43.0</v>
      </c>
      <c r="B186" s="15">
        <v>20.0</v>
      </c>
      <c r="C186" s="15" t="s">
        <v>15974</v>
      </c>
      <c r="D186" s="15" t="s">
        <v>4654</v>
      </c>
      <c r="E186" s="48"/>
    </row>
    <row r="187">
      <c r="A187" s="15">
        <v>43.0</v>
      </c>
      <c r="B187" s="15">
        <v>20.0</v>
      </c>
      <c r="C187" s="15" t="s">
        <v>15975</v>
      </c>
      <c r="D187" s="15" t="s">
        <v>4652</v>
      </c>
      <c r="E187" s="48"/>
    </row>
    <row r="188">
      <c r="A188" s="15">
        <v>44.0</v>
      </c>
      <c r="B188" s="15">
        <v>0.0</v>
      </c>
      <c r="C188" s="15" t="s">
        <v>15976</v>
      </c>
      <c r="D188" s="15" t="s">
        <v>15977</v>
      </c>
      <c r="E188" s="48"/>
    </row>
    <row r="189">
      <c r="A189" s="15">
        <v>44.0</v>
      </c>
      <c r="B189" s="15">
        <v>0.0</v>
      </c>
      <c r="C189" s="15" t="s">
        <v>15978</v>
      </c>
      <c r="D189" s="15" t="s">
        <v>15979</v>
      </c>
      <c r="E189" s="48"/>
    </row>
    <row r="190">
      <c r="A190" s="15">
        <v>44.0</v>
      </c>
      <c r="B190" s="15">
        <v>0.0</v>
      </c>
      <c r="C190" s="15" t="s">
        <v>15980</v>
      </c>
      <c r="D190" s="15" t="s">
        <v>15981</v>
      </c>
      <c r="E190" s="48"/>
    </row>
    <row r="191">
      <c r="A191" s="15">
        <v>45.0</v>
      </c>
      <c r="B191" s="15">
        <v>21.0</v>
      </c>
      <c r="C191" s="15" t="s">
        <v>15982</v>
      </c>
      <c r="D191" s="15" t="s">
        <v>15983</v>
      </c>
      <c r="E191" s="48"/>
    </row>
    <row r="192">
      <c r="A192" s="15">
        <v>45.0</v>
      </c>
      <c r="B192" s="15">
        <v>21.0</v>
      </c>
      <c r="C192" s="15" t="s">
        <v>15984</v>
      </c>
      <c r="D192" s="15" t="s">
        <v>15985</v>
      </c>
      <c r="E192" s="48"/>
    </row>
    <row r="193">
      <c r="A193" s="15">
        <v>45.0</v>
      </c>
      <c r="B193" s="15">
        <v>21.0</v>
      </c>
      <c r="C193" s="15" t="s">
        <v>15986</v>
      </c>
      <c r="D193" s="15" t="s">
        <v>15987</v>
      </c>
      <c r="E193" s="48"/>
    </row>
    <row r="194">
      <c r="A194" s="15">
        <v>46.0</v>
      </c>
      <c r="B194" s="15">
        <v>0.0</v>
      </c>
      <c r="C194" s="15" t="s">
        <v>15988</v>
      </c>
      <c r="D194" s="15" t="s">
        <v>15989</v>
      </c>
      <c r="E194" s="48"/>
    </row>
    <row r="195">
      <c r="A195" s="15">
        <v>47.0</v>
      </c>
      <c r="B195" s="15">
        <v>22.0</v>
      </c>
      <c r="C195" s="15" t="s">
        <v>15990</v>
      </c>
      <c r="D195" s="15" t="s">
        <v>15991</v>
      </c>
      <c r="E195" s="48"/>
    </row>
    <row r="196">
      <c r="A196" s="15">
        <v>47.0</v>
      </c>
      <c r="B196" s="15">
        <v>22.0</v>
      </c>
      <c r="C196" s="15" t="s">
        <v>15992</v>
      </c>
      <c r="D196" s="15" t="s">
        <v>15993</v>
      </c>
      <c r="E196" s="48"/>
    </row>
    <row r="197">
      <c r="A197" s="15">
        <v>47.0</v>
      </c>
      <c r="B197" s="15">
        <v>22.0</v>
      </c>
      <c r="C197" s="15" t="s">
        <v>9768</v>
      </c>
      <c r="D197" s="15" t="s">
        <v>15994</v>
      </c>
      <c r="E197" s="48"/>
    </row>
    <row r="198">
      <c r="A198" s="15">
        <v>47.0</v>
      </c>
      <c r="B198" s="15">
        <v>22.0</v>
      </c>
      <c r="C198" s="15" t="s">
        <v>15995</v>
      </c>
      <c r="D198" s="15" t="s">
        <v>15996</v>
      </c>
      <c r="E198" s="48"/>
    </row>
    <row r="199">
      <c r="A199" s="15">
        <v>47.0</v>
      </c>
      <c r="B199" s="15">
        <v>22.0</v>
      </c>
      <c r="C199" s="15" t="s">
        <v>15997</v>
      </c>
      <c r="D199" s="15" t="s">
        <v>15998</v>
      </c>
      <c r="E199" s="48"/>
    </row>
    <row r="200">
      <c r="A200" s="15">
        <v>48.0</v>
      </c>
      <c r="B200" s="15">
        <v>0.0</v>
      </c>
      <c r="C200" s="15" t="s">
        <v>15999</v>
      </c>
      <c r="D200" s="15" t="s">
        <v>16000</v>
      </c>
      <c r="E200" s="48"/>
    </row>
    <row r="201">
      <c r="A201" s="15">
        <v>48.0</v>
      </c>
      <c r="B201" s="15">
        <v>0.0</v>
      </c>
      <c r="C201" s="15" t="s">
        <v>16001</v>
      </c>
      <c r="D201" s="15" t="s">
        <v>16002</v>
      </c>
      <c r="E201" s="48"/>
    </row>
    <row r="202">
      <c r="A202" s="15">
        <v>48.0</v>
      </c>
      <c r="B202" s="15">
        <v>0.0</v>
      </c>
      <c r="C202" s="15" t="s">
        <v>16003</v>
      </c>
      <c r="D202" s="15" t="s">
        <v>16004</v>
      </c>
      <c r="E202" s="48"/>
    </row>
    <row r="203">
      <c r="A203" s="15">
        <v>48.0</v>
      </c>
      <c r="B203" s="15">
        <v>0.0</v>
      </c>
      <c r="C203" s="15" t="s">
        <v>16005</v>
      </c>
      <c r="D203" s="15" t="s">
        <v>16006</v>
      </c>
      <c r="E203" s="48"/>
    </row>
    <row r="204">
      <c r="A204" s="15">
        <v>49.0</v>
      </c>
      <c r="B204" s="15">
        <v>23.0</v>
      </c>
      <c r="C204" s="15" t="s">
        <v>16007</v>
      </c>
      <c r="D204" s="15" t="s">
        <v>16008</v>
      </c>
      <c r="E204" s="48"/>
    </row>
    <row r="205">
      <c r="A205" s="15">
        <v>49.0</v>
      </c>
      <c r="B205" s="15">
        <v>23.0</v>
      </c>
      <c r="C205" s="15" t="s">
        <v>16009</v>
      </c>
      <c r="D205" s="15" t="s">
        <v>16010</v>
      </c>
      <c r="E205" s="48"/>
    </row>
    <row r="206">
      <c r="A206" s="15">
        <v>49.0</v>
      </c>
      <c r="B206" s="15">
        <v>23.0</v>
      </c>
      <c r="C206" s="15" t="s">
        <v>16011</v>
      </c>
      <c r="D206" s="15" t="s">
        <v>16012</v>
      </c>
      <c r="E206" s="48"/>
    </row>
    <row r="207">
      <c r="A207" s="15">
        <v>49.0</v>
      </c>
      <c r="B207" s="15">
        <v>23.0</v>
      </c>
      <c r="C207" s="15" t="s">
        <v>16013</v>
      </c>
      <c r="D207" s="15" t="s">
        <v>16014</v>
      </c>
      <c r="E207" s="48"/>
    </row>
    <row r="208">
      <c r="A208" s="15">
        <v>50.0</v>
      </c>
      <c r="B208" s="15">
        <v>0.0</v>
      </c>
      <c r="C208" s="15" t="s">
        <v>16015</v>
      </c>
      <c r="D208" s="15" t="s">
        <v>16016</v>
      </c>
      <c r="E208" s="48"/>
    </row>
    <row r="209">
      <c r="A209" s="15">
        <v>50.0</v>
      </c>
      <c r="B209" s="15">
        <v>0.0</v>
      </c>
      <c r="C209" s="15" t="s">
        <v>16017</v>
      </c>
      <c r="D209" s="15" t="s">
        <v>16018</v>
      </c>
      <c r="E209" s="48"/>
    </row>
    <row r="210">
      <c r="A210" s="15">
        <v>50.0</v>
      </c>
      <c r="B210" s="15">
        <v>0.0</v>
      </c>
      <c r="C210" s="15" t="s">
        <v>16019</v>
      </c>
      <c r="D210" s="15" t="s">
        <v>16020</v>
      </c>
      <c r="E210" s="48"/>
    </row>
    <row r="211">
      <c r="A211" s="15">
        <v>50.0</v>
      </c>
      <c r="B211" s="15">
        <v>0.0</v>
      </c>
      <c r="C211" s="15" t="s">
        <v>16021</v>
      </c>
      <c r="D211" s="15" t="s">
        <v>16022</v>
      </c>
      <c r="E211" s="48"/>
    </row>
    <row r="212">
      <c r="A212" s="15">
        <v>50.0</v>
      </c>
      <c r="B212" s="15">
        <v>0.0</v>
      </c>
      <c r="C212" s="15" t="s">
        <v>16023</v>
      </c>
      <c r="D212" s="15" t="s">
        <v>16024</v>
      </c>
      <c r="E212" s="48"/>
    </row>
    <row r="213">
      <c r="A213" s="15">
        <v>50.0</v>
      </c>
      <c r="B213" s="15">
        <v>0.0</v>
      </c>
      <c r="C213" s="15" t="s">
        <v>16025</v>
      </c>
      <c r="D213" s="15" t="s">
        <v>16026</v>
      </c>
      <c r="E213" s="48"/>
    </row>
    <row r="214">
      <c r="A214" s="15">
        <v>50.0</v>
      </c>
      <c r="B214" s="15">
        <v>0.0</v>
      </c>
      <c r="C214" s="15" t="s">
        <v>16027</v>
      </c>
      <c r="D214" s="15" t="s">
        <v>16028</v>
      </c>
      <c r="E214" s="48"/>
    </row>
    <row r="215">
      <c r="A215" s="15">
        <v>50.0</v>
      </c>
      <c r="B215" s="15">
        <v>0.0</v>
      </c>
      <c r="C215" s="15" t="s">
        <v>16029</v>
      </c>
      <c r="D215" s="15" t="s">
        <v>16030</v>
      </c>
      <c r="E215" s="48"/>
    </row>
    <row r="216">
      <c r="A216" s="15">
        <v>50.0</v>
      </c>
      <c r="B216" s="15">
        <v>0.0</v>
      </c>
      <c r="C216" s="15" t="s">
        <v>16031</v>
      </c>
      <c r="D216" s="15" t="s">
        <v>16032</v>
      </c>
      <c r="E216" s="48"/>
    </row>
    <row r="217">
      <c r="A217" s="15">
        <v>50.0</v>
      </c>
      <c r="B217" s="15">
        <v>0.0</v>
      </c>
      <c r="C217" s="15" t="s">
        <v>16033</v>
      </c>
      <c r="D217" s="15" t="s">
        <v>16034</v>
      </c>
      <c r="E217" s="48"/>
    </row>
    <row r="218">
      <c r="A218" s="15">
        <v>51.0</v>
      </c>
      <c r="B218" s="15">
        <v>24.0</v>
      </c>
      <c r="C218" s="15" t="s">
        <v>16035</v>
      </c>
      <c r="D218" s="15" t="s">
        <v>16036</v>
      </c>
      <c r="E218" s="48"/>
    </row>
    <row r="219">
      <c r="A219" s="15">
        <v>52.0</v>
      </c>
      <c r="B219" s="15">
        <v>0.0</v>
      </c>
      <c r="C219" s="15" t="s">
        <v>16037</v>
      </c>
      <c r="D219" s="15" t="s">
        <v>16038</v>
      </c>
      <c r="E219" s="48"/>
    </row>
    <row r="220">
      <c r="A220" s="15">
        <v>52.0</v>
      </c>
      <c r="B220" s="15">
        <v>0.0</v>
      </c>
      <c r="C220" s="15" t="s">
        <v>16039</v>
      </c>
      <c r="D220" s="15" t="s">
        <v>16040</v>
      </c>
      <c r="E220" s="48"/>
    </row>
    <row r="221">
      <c r="A221" s="15">
        <v>52.0</v>
      </c>
      <c r="B221" s="15">
        <v>0.0</v>
      </c>
      <c r="C221" s="15" t="s">
        <v>16041</v>
      </c>
      <c r="D221" s="15" t="s">
        <v>16042</v>
      </c>
      <c r="E221" s="48"/>
    </row>
    <row r="222">
      <c r="A222" s="15">
        <v>52.0</v>
      </c>
      <c r="B222" s="15">
        <v>0.0</v>
      </c>
      <c r="C222" s="15" t="s">
        <v>16043</v>
      </c>
      <c r="D222" s="15" t="s">
        <v>16044</v>
      </c>
      <c r="E222" s="48"/>
    </row>
    <row r="223">
      <c r="A223" s="15">
        <v>52.0</v>
      </c>
      <c r="B223" s="15">
        <v>0.0</v>
      </c>
      <c r="C223" s="15" t="s">
        <v>16045</v>
      </c>
      <c r="D223" s="15" t="s">
        <v>16046</v>
      </c>
      <c r="E223" s="48"/>
    </row>
    <row r="224">
      <c r="A224" s="15">
        <v>52.0</v>
      </c>
      <c r="B224" s="15">
        <v>0.0</v>
      </c>
      <c r="C224" s="15" t="s">
        <v>16047</v>
      </c>
      <c r="D224" s="15" t="s">
        <v>16028</v>
      </c>
      <c r="E224" s="48"/>
    </row>
    <row r="225">
      <c r="A225" s="15">
        <v>52.0</v>
      </c>
      <c r="B225" s="15">
        <v>0.0</v>
      </c>
      <c r="C225" s="15" t="s">
        <v>16048</v>
      </c>
      <c r="D225" s="15" t="s">
        <v>16049</v>
      </c>
      <c r="E225" s="48"/>
    </row>
    <row r="226">
      <c r="A226" s="15">
        <v>53.0</v>
      </c>
      <c r="B226" s="15">
        <v>25.0</v>
      </c>
      <c r="C226" s="15" t="s">
        <v>16050</v>
      </c>
      <c r="D226" s="15" t="s">
        <v>16051</v>
      </c>
      <c r="E226" s="48"/>
    </row>
    <row r="227">
      <c r="A227" s="15">
        <v>53.0</v>
      </c>
      <c r="B227" s="15">
        <v>25.0</v>
      </c>
      <c r="C227" s="15" t="s">
        <v>16052</v>
      </c>
      <c r="D227" s="15" t="s">
        <v>16053</v>
      </c>
      <c r="E227" s="48"/>
    </row>
    <row r="228">
      <c r="A228" s="15">
        <v>53.0</v>
      </c>
      <c r="B228" s="15">
        <v>25.0</v>
      </c>
      <c r="C228" s="15" t="s">
        <v>16054</v>
      </c>
      <c r="D228" s="15" t="s">
        <v>16055</v>
      </c>
      <c r="E228" s="48"/>
    </row>
    <row r="229">
      <c r="A229" s="15">
        <v>53.0</v>
      </c>
      <c r="B229" s="15">
        <v>25.0</v>
      </c>
      <c r="C229" s="15" t="s">
        <v>16056</v>
      </c>
      <c r="D229" s="15" t="s">
        <v>16057</v>
      </c>
      <c r="E229" s="48"/>
    </row>
    <row r="230">
      <c r="A230" s="15">
        <v>53.0</v>
      </c>
      <c r="B230" s="15">
        <v>25.0</v>
      </c>
      <c r="C230" s="15" t="s">
        <v>16058</v>
      </c>
      <c r="D230" s="15" t="s">
        <v>16059</v>
      </c>
      <c r="E230" s="48"/>
    </row>
    <row r="231">
      <c r="A231" s="15">
        <v>54.0</v>
      </c>
      <c r="B231" s="15">
        <v>0.0</v>
      </c>
      <c r="C231" s="15" t="s">
        <v>16060</v>
      </c>
      <c r="D231" s="15" t="s">
        <v>16061</v>
      </c>
      <c r="E231" s="48"/>
    </row>
    <row r="232">
      <c r="A232" s="15">
        <v>54.0</v>
      </c>
      <c r="B232" s="15">
        <v>0.0</v>
      </c>
      <c r="C232" s="15" t="s">
        <v>12673</v>
      </c>
      <c r="D232" s="15" t="s">
        <v>16062</v>
      </c>
      <c r="E232" s="48"/>
    </row>
    <row r="233">
      <c r="A233" s="15">
        <v>54.0</v>
      </c>
      <c r="B233" s="15">
        <v>0.0</v>
      </c>
      <c r="C233" s="15" t="s">
        <v>9870</v>
      </c>
      <c r="D233" s="15" t="s">
        <v>16063</v>
      </c>
      <c r="E233" s="48"/>
    </row>
    <row r="234">
      <c r="A234" s="15">
        <v>55.0</v>
      </c>
      <c r="B234" s="15">
        <v>26.0</v>
      </c>
      <c r="C234" s="15" t="s">
        <v>16064</v>
      </c>
      <c r="D234" s="15" t="s">
        <v>16065</v>
      </c>
      <c r="E234" s="48"/>
    </row>
    <row r="235">
      <c r="A235" s="15">
        <v>55.0</v>
      </c>
      <c r="B235" s="15">
        <v>26.0</v>
      </c>
      <c r="C235" s="15" t="s">
        <v>16066</v>
      </c>
      <c r="D235" s="15" t="s">
        <v>16067</v>
      </c>
      <c r="E235" s="48"/>
    </row>
    <row r="236">
      <c r="A236" s="15">
        <v>55.0</v>
      </c>
      <c r="B236" s="15">
        <v>26.0</v>
      </c>
      <c r="C236" s="15" t="s">
        <v>16068</v>
      </c>
      <c r="D236" s="15" t="s">
        <v>16069</v>
      </c>
      <c r="E236" s="48"/>
    </row>
    <row r="237">
      <c r="A237" s="15">
        <v>55.0</v>
      </c>
      <c r="B237" s="15">
        <v>26.0</v>
      </c>
      <c r="C237" s="15" t="s">
        <v>16070</v>
      </c>
      <c r="D237" s="15" t="s">
        <v>16071</v>
      </c>
      <c r="E237" s="48"/>
    </row>
    <row r="238">
      <c r="A238" s="15">
        <v>55.0</v>
      </c>
      <c r="B238" s="15">
        <v>26.0</v>
      </c>
      <c r="C238" s="15" t="s">
        <v>16072</v>
      </c>
      <c r="D238" s="15" t="s">
        <v>16073</v>
      </c>
      <c r="E238" s="48"/>
    </row>
    <row r="239">
      <c r="A239" s="15">
        <v>55.0</v>
      </c>
      <c r="B239" s="15">
        <v>26.0</v>
      </c>
      <c r="C239" s="15" t="s">
        <v>16074</v>
      </c>
      <c r="D239" s="15" t="s">
        <v>16075</v>
      </c>
      <c r="E239" s="48"/>
    </row>
    <row r="240">
      <c r="A240" s="15">
        <v>56.0</v>
      </c>
      <c r="B240" s="15">
        <v>0.0</v>
      </c>
      <c r="C240" s="15" t="s">
        <v>16076</v>
      </c>
      <c r="D240" s="15" t="s">
        <v>16077</v>
      </c>
      <c r="E240" s="48"/>
    </row>
    <row r="241">
      <c r="A241" s="15">
        <v>56.0</v>
      </c>
      <c r="B241" s="15">
        <v>0.0</v>
      </c>
      <c r="C241" s="15" t="s">
        <v>16078</v>
      </c>
      <c r="D241" s="15" t="s">
        <v>16079</v>
      </c>
      <c r="E241" s="48"/>
    </row>
    <row r="242">
      <c r="A242" s="15">
        <v>56.0</v>
      </c>
      <c r="B242" s="15">
        <v>0.0</v>
      </c>
      <c r="C242" s="15" t="s">
        <v>16080</v>
      </c>
      <c r="D242" s="15" t="s">
        <v>16081</v>
      </c>
      <c r="E242" s="48"/>
    </row>
    <row r="243">
      <c r="A243" s="15">
        <v>56.0</v>
      </c>
      <c r="B243" s="15">
        <v>0.0</v>
      </c>
      <c r="C243" s="15" t="s">
        <v>16082</v>
      </c>
      <c r="D243" s="15" t="s">
        <v>16083</v>
      </c>
      <c r="E243" s="48"/>
    </row>
    <row r="244">
      <c r="A244" s="15">
        <v>56.0</v>
      </c>
      <c r="B244" s="15">
        <v>0.0</v>
      </c>
      <c r="C244" s="15" t="s">
        <v>16084</v>
      </c>
      <c r="D244" s="15" t="s">
        <v>16085</v>
      </c>
      <c r="E244" s="48"/>
    </row>
    <row r="245">
      <c r="A245" s="15">
        <v>56.0</v>
      </c>
      <c r="B245" s="15">
        <v>0.0</v>
      </c>
      <c r="C245" s="15" t="s">
        <v>16086</v>
      </c>
      <c r="D245" s="15" t="s">
        <v>16087</v>
      </c>
      <c r="E245" s="48"/>
    </row>
    <row r="246">
      <c r="A246" s="15">
        <v>56.0</v>
      </c>
      <c r="B246" s="15">
        <v>0.0</v>
      </c>
      <c r="C246" s="15" t="s">
        <v>16088</v>
      </c>
      <c r="D246" s="15" t="s">
        <v>16089</v>
      </c>
      <c r="E246" s="48"/>
    </row>
    <row r="247">
      <c r="A247" s="15">
        <v>56.0</v>
      </c>
      <c r="B247" s="15">
        <v>0.0</v>
      </c>
      <c r="C247" s="15" t="s">
        <v>16090</v>
      </c>
      <c r="D247" s="15" t="s">
        <v>16091</v>
      </c>
      <c r="E247" s="48"/>
    </row>
    <row r="248">
      <c r="A248" s="15">
        <v>56.0</v>
      </c>
      <c r="B248" s="15">
        <v>0.0</v>
      </c>
      <c r="C248" s="15" t="s">
        <v>16092</v>
      </c>
      <c r="D248" s="15" t="s">
        <v>16093</v>
      </c>
      <c r="E248" s="48"/>
    </row>
    <row r="249">
      <c r="A249" s="15">
        <v>56.0</v>
      </c>
      <c r="B249" s="15">
        <v>0.0</v>
      </c>
      <c r="C249" s="15" t="s">
        <v>16094</v>
      </c>
      <c r="D249" s="15" t="s">
        <v>16095</v>
      </c>
      <c r="E249" s="48"/>
    </row>
    <row r="250">
      <c r="A250" s="15">
        <v>56.0</v>
      </c>
      <c r="B250" s="15">
        <v>0.0</v>
      </c>
      <c r="C250" s="15" t="s">
        <v>16096</v>
      </c>
      <c r="D250" s="15" t="s">
        <v>16097</v>
      </c>
      <c r="E250" s="48"/>
    </row>
    <row r="251">
      <c r="A251" s="15">
        <v>56.0</v>
      </c>
      <c r="B251" s="15">
        <v>0.0</v>
      </c>
      <c r="C251" s="15" t="s">
        <v>16098</v>
      </c>
      <c r="D251" s="15" t="s">
        <v>16099</v>
      </c>
      <c r="E251" s="48"/>
    </row>
    <row r="252">
      <c r="A252" s="15">
        <v>56.0</v>
      </c>
      <c r="B252" s="15">
        <v>0.0</v>
      </c>
      <c r="C252" s="15" t="s">
        <v>16100</v>
      </c>
      <c r="D252" s="15" t="s">
        <v>16101</v>
      </c>
      <c r="E252" s="48"/>
    </row>
    <row r="253">
      <c r="A253" s="15">
        <v>57.0</v>
      </c>
      <c r="B253" s="15">
        <v>27.0</v>
      </c>
      <c r="C253" s="15" t="s">
        <v>16102</v>
      </c>
      <c r="D253" s="15" t="s">
        <v>16103</v>
      </c>
      <c r="E253" s="48"/>
    </row>
    <row r="254">
      <c r="A254" s="15">
        <v>57.0</v>
      </c>
      <c r="B254" s="15">
        <v>27.0</v>
      </c>
      <c r="C254" s="15" t="s">
        <v>16104</v>
      </c>
      <c r="D254" s="15" t="s">
        <v>16105</v>
      </c>
      <c r="E254" s="48"/>
    </row>
    <row r="255">
      <c r="A255" s="15">
        <v>58.0</v>
      </c>
      <c r="B255" s="15">
        <v>0.0</v>
      </c>
      <c r="C255" s="15" t="s">
        <v>16106</v>
      </c>
      <c r="D255" s="15" t="s">
        <v>16107</v>
      </c>
      <c r="E255" s="48"/>
    </row>
    <row r="256">
      <c r="A256" s="15">
        <v>58.0</v>
      </c>
      <c r="B256" s="15">
        <v>0.0</v>
      </c>
      <c r="C256" s="15" t="s">
        <v>16108</v>
      </c>
      <c r="D256" s="15" t="s">
        <v>16109</v>
      </c>
      <c r="E256" s="48"/>
    </row>
    <row r="257">
      <c r="A257" s="15">
        <v>58.0</v>
      </c>
      <c r="B257" s="15">
        <v>0.0</v>
      </c>
      <c r="C257" s="15" t="s">
        <v>16110</v>
      </c>
      <c r="D257" s="15" t="s">
        <v>16111</v>
      </c>
      <c r="E257" s="48"/>
    </row>
    <row r="258">
      <c r="A258" s="15">
        <v>58.0</v>
      </c>
      <c r="B258" s="15">
        <v>0.0</v>
      </c>
      <c r="C258" s="15" t="s">
        <v>16112</v>
      </c>
      <c r="D258" s="15" t="s">
        <v>16113</v>
      </c>
      <c r="E258" s="48"/>
    </row>
    <row r="259">
      <c r="A259" s="15">
        <v>58.0</v>
      </c>
      <c r="B259" s="15">
        <v>0.0</v>
      </c>
      <c r="C259" s="15" t="s">
        <v>16114</v>
      </c>
      <c r="D259" s="15" t="s">
        <v>16115</v>
      </c>
      <c r="E259" s="48"/>
    </row>
    <row r="260">
      <c r="A260" s="15">
        <v>58.0</v>
      </c>
      <c r="B260" s="15">
        <v>0.0</v>
      </c>
      <c r="C260" s="15" t="s">
        <v>16116</v>
      </c>
      <c r="D260" s="15" t="s">
        <v>16117</v>
      </c>
      <c r="E260" s="48"/>
    </row>
    <row r="261">
      <c r="A261" s="15">
        <v>58.0</v>
      </c>
      <c r="B261" s="15">
        <v>0.0</v>
      </c>
      <c r="C261" s="15" t="s">
        <v>16118</v>
      </c>
      <c r="D261" s="15" t="s">
        <v>16119</v>
      </c>
      <c r="E261" s="48"/>
    </row>
    <row r="262">
      <c r="A262" s="15">
        <v>59.0</v>
      </c>
      <c r="B262" s="15">
        <v>28.0</v>
      </c>
      <c r="C262" s="15" t="s">
        <v>16120</v>
      </c>
      <c r="D262" s="15" t="s">
        <v>16121</v>
      </c>
      <c r="E262" s="48"/>
    </row>
    <row r="263">
      <c r="A263" s="15">
        <v>59.0</v>
      </c>
      <c r="B263" s="15">
        <v>28.0</v>
      </c>
      <c r="C263" s="15" t="s">
        <v>16122</v>
      </c>
      <c r="D263" s="15" t="s">
        <v>16123</v>
      </c>
      <c r="E263" s="48"/>
    </row>
    <row r="264">
      <c r="A264" s="15">
        <v>59.0</v>
      </c>
      <c r="B264" s="15">
        <v>28.0</v>
      </c>
      <c r="C264" s="15" t="s">
        <v>16124</v>
      </c>
      <c r="D264" s="15" t="s">
        <v>16125</v>
      </c>
      <c r="E264" s="48"/>
    </row>
    <row r="265">
      <c r="A265" s="15">
        <v>59.0</v>
      </c>
      <c r="B265" s="15">
        <v>28.0</v>
      </c>
      <c r="C265" s="15" t="s">
        <v>16126</v>
      </c>
      <c r="D265" s="15" t="s">
        <v>16127</v>
      </c>
      <c r="E265" s="48"/>
    </row>
    <row r="266">
      <c r="A266" s="15">
        <v>59.0</v>
      </c>
      <c r="B266" s="15">
        <v>28.0</v>
      </c>
      <c r="C266" s="15" t="s">
        <v>16128</v>
      </c>
      <c r="D266" s="15" t="s">
        <v>16129</v>
      </c>
      <c r="E266" s="48"/>
    </row>
    <row r="267">
      <c r="A267" s="15">
        <v>60.0</v>
      </c>
      <c r="B267" s="15">
        <v>0.0</v>
      </c>
      <c r="C267" s="15" t="s">
        <v>16130</v>
      </c>
      <c r="D267" s="15" t="s">
        <v>2402</v>
      </c>
      <c r="E267" s="48"/>
    </row>
    <row r="268">
      <c r="A268" s="15">
        <v>60.0</v>
      </c>
      <c r="B268" s="15">
        <v>0.0</v>
      </c>
      <c r="C268" s="15" t="s">
        <v>9977</v>
      </c>
      <c r="D268" s="15" t="s">
        <v>16131</v>
      </c>
      <c r="E268" s="48"/>
    </row>
    <row r="269">
      <c r="A269" s="15">
        <v>61.0</v>
      </c>
      <c r="B269" s="15">
        <v>29.0</v>
      </c>
      <c r="C269" s="15" t="s">
        <v>16132</v>
      </c>
      <c r="D269" s="15" t="s">
        <v>16133</v>
      </c>
      <c r="E269" s="48"/>
    </row>
    <row r="270">
      <c r="A270" s="15">
        <v>61.0</v>
      </c>
      <c r="B270" s="15">
        <v>29.0</v>
      </c>
      <c r="C270" s="15" t="s">
        <v>16134</v>
      </c>
      <c r="D270" s="15" t="s">
        <v>16135</v>
      </c>
      <c r="E270" s="48"/>
    </row>
    <row r="271">
      <c r="A271" s="15">
        <v>61.0</v>
      </c>
      <c r="B271" s="15">
        <v>29.0</v>
      </c>
      <c r="C271" s="15" t="s">
        <v>16136</v>
      </c>
      <c r="D271" s="15" t="s">
        <v>16137</v>
      </c>
      <c r="E271" s="48"/>
    </row>
    <row r="272">
      <c r="A272" s="15">
        <v>61.0</v>
      </c>
      <c r="B272" s="15">
        <v>29.0</v>
      </c>
      <c r="C272" s="15" t="s">
        <v>16138</v>
      </c>
      <c r="D272" s="15" t="s">
        <v>16139</v>
      </c>
      <c r="E272" s="48"/>
    </row>
    <row r="273">
      <c r="A273" s="15">
        <v>61.0</v>
      </c>
      <c r="B273" s="15">
        <v>29.0</v>
      </c>
      <c r="C273" s="15" t="s">
        <v>16140</v>
      </c>
      <c r="D273" s="15" t="s">
        <v>16141</v>
      </c>
      <c r="E273" s="48"/>
    </row>
    <row r="274">
      <c r="A274" s="15">
        <v>62.0</v>
      </c>
      <c r="B274" s="15">
        <v>0.0</v>
      </c>
      <c r="C274" s="15" t="s">
        <v>16142</v>
      </c>
      <c r="D274" s="15" t="s">
        <v>16143</v>
      </c>
      <c r="E274" s="48"/>
    </row>
    <row r="275">
      <c r="A275" s="15">
        <v>62.0</v>
      </c>
      <c r="B275" s="15">
        <v>0.0</v>
      </c>
      <c r="C275" s="15" t="s">
        <v>16144</v>
      </c>
      <c r="D275" s="15" t="s">
        <v>16145</v>
      </c>
      <c r="E275" s="48"/>
    </row>
    <row r="276">
      <c r="A276" s="15">
        <v>62.0</v>
      </c>
      <c r="B276" s="15">
        <v>0.0</v>
      </c>
      <c r="C276" s="15" t="s">
        <v>16146</v>
      </c>
      <c r="D276" s="15" t="s">
        <v>16147</v>
      </c>
      <c r="E276" s="48"/>
    </row>
    <row r="277">
      <c r="A277" s="15">
        <v>62.0</v>
      </c>
      <c r="B277" s="15">
        <v>0.0</v>
      </c>
      <c r="C277" s="15" t="s">
        <v>16148</v>
      </c>
      <c r="D277" s="15" t="s">
        <v>16149</v>
      </c>
      <c r="E277" s="48"/>
    </row>
    <row r="278">
      <c r="A278" s="15">
        <v>62.0</v>
      </c>
      <c r="B278" s="15">
        <v>0.0</v>
      </c>
      <c r="C278" s="15" t="s">
        <v>16150</v>
      </c>
      <c r="D278" s="15" t="s">
        <v>16151</v>
      </c>
      <c r="E278" s="48"/>
    </row>
    <row r="279">
      <c r="A279" s="15">
        <v>62.0</v>
      </c>
      <c r="B279" s="15">
        <v>0.0</v>
      </c>
      <c r="C279" s="15" t="s">
        <v>16152</v>
      </c>
      <c r="D279" s="15" t="s">
        <v>16153</v>
      </c>
      <c r="E279" s="48"/>
    </row>
    <row r="280">
      <c r="A280" s="15">
        <v>62.0</v>
      </c>
      <c r="B280" s="15">
        <v>0.0</v>
      </c>
      <c r="C280" s="15" t="s">
        <v>16154</v>
      </c>
      <c r="D280" s="15" t="s">
        <v>16155</v>
      </c>
      <c r="E280" s="48"/>
    </row>
    <row r="281">
      <c r="A281" s="15">
        <v>62.0</v>
      </c>
      <c r="B281" s="15">
        <v>0.0</v>
      </c>
      <c r="C281" s="15" t="s">
        <v>16156</v>
      </c>
      <c r="D281" s="15" t="s">
        <v>16157</v>
      </c>
      <c r="E281" s="48"/>
    </row>
    <row r="282">
      <c r="A282" s="15">
        <v>63.0</v>
      </c>
      <c r="B282" s="15">
        <v>30.0</v>
      </c>
      <c r="C282" s="15" t="s">
        <v>16158</v>
      </c>
      <c r="D282" s="15" t="s">
        <v>16159</v>
      </c>
      <c r="E282" s="48"/>
    </row>
    <row r="283">
      <c r="A283" s="15">
        <v>63.0</v>
      </c>
      <c r="B283" s="15">
        <v>30.0</v>
      </c>
      <c r="C283" s="15" t="s">
        <v>16160</v>
      </c>
      <c r="D283" s="15" t="s">
        <v>16161</v>
      </c>
      <c r="E283" s="48"/>
    </row>
    <row r="284">
      <c r="A284" s="15">
        <v>63.0</v>
      </c>
      <c r="B284" s="15">
        <v>30.0</v>
      </c>
      <c r="C284" s="15" t="s">
        <v>16162</v>
      </c>
      <c r="D284" s="15" t="s">
        <v>16163</v>
      </c>
      <c r="E284" s="48"/>
    </row>
    <row r="285">
      <c r="A285" s="15">
        <v>63.0</v>
      </c>
      <c r="B285" s="15">
        <v>30.0</v>
      </c>
      <c r="C285" s="15" t="s">
        <v>16164</v>
      </c>
      <c r="D285" s="15" t="s">
        <v>16165</v>
      </c>
      <c r="E285" s="48"/>
    </row>
    <row r="286">
      <c r="A286" s="15">
        <v>63.0</v>
      </c>
      <c r="B286" s="15">
        <v>30.0</v>
      </c>
      <c r="C286" s="15" t="s">
        <v>16166</v>
      </c>
      <c r="D286" s="15" t="s">
        <v>16167</v>
      </c>
      <c r="E286" s="48"/>
    </row>
    <row r="287">
      <c r="A287" s="15">
        <v>63.0</v>
      </c>
      <c r="B287" s="15">
        <v>30.0</v>
      </c>
      <c r="C287" s="15" t="s">
        <v>16168</v>
      </c>
      <c r="D287" s="15" t="s">
        <v>16169</v>
      </c>
      <c r="E287" s="48"/>
    </row>
    <row r="288">
      <c r="A288" s="15">
        <v>63.0</v>
      </c>
      <c r="B288" s="15">
        <v>30.0</v>
      </c>
      <c r="C288" s="15" t="s">
        <v>16170</v>
      </c>
      <c r="D288" s="15" t="s">
        <v>16171</v>
      </c>
      <c r="E288" s="48"/>
    </row>
    <row r="289">
      <c r="A289" s="15">
        <v>63.0</v>
      </c>
      <c r="B289" s="15">
        <v>30.0</v>
      </c>
      <c r="C289" s="15" t="s">
        <v>16172</v>
      </c>
      <c r="D289" s="15" t="s">
        <v>16173</v>
      </c>
      <c r="E289" s="48"/>
    </row>
    <row r="290">
      <c r="A290" s="15">
        <v>64.0</v>
      </c>
      <c r="B290" s="15">
        <v>0.0</v>
      </c>
      <c r="C290" s="15" t="s">
        <v>16174</v>
      </c>
      <c r="D290" s="15" t="s">
        <v>16175</v>
      </c>
      <c r="E290" s="48"/>
    </row>
    <row r="291">
      <c r="A291" s="15">
        <v>64.0</v>
      </c>
      <c r="B291" s="15">
        <v>0.0</v>
      </c>
      <c r="C291" s="15" t="s">
        <v>16176</v>
      </c>
      <c r="D291" s="15" t="s">
        <v>16177</v>
      </c>
      <c r="E291" s="48"/>
    </row>
    <row r="292">
      <c r="A292" s="15">
        <v>64.0</v>
      </c>
      <c r="B292" s="15">
        <v>0.0</v>
      </c>
      <c r="C292" s="15" t="s">
        <v>16178</v>
      </c>
      <c r="D292" s="15" t="s">
        <v>16179</v>
      </c>
      <c r="E292" s="48"/>
    </row>
    <row r="293">
      <c r="A293" s="15">
        <v>64.0</v>
      </c>
      <c r="B293" s="15">
        <v>0.0</v>
      </c>
      <c r="C293" s="15" t="s">
        <v>16180</v>
      </c>
      <c r="D293" s="15" t="s">
        <v>16181</v>
      </c>
      <c r="E293" s="48"/>
    </row>
    <row r="294">
      <c r="A294" s="15">
        <v>64.0</v>
      </c>
      <c r="B294" s="15">
        <v>0.0</v>
      </c>
      <c r="C294" s="15" t="s">
        <v>16182</v>
      </c>
      <c r="D294" s="15" t="s">
        <v>16183</v>
      </c>
      <c r="E294" s="48"/>
    </row>
    <row r="295">
      <c r="A295" s="15">
        <v>64.0</v>
      </c>
      <c r="B295" s="15">
        <v>0.0</v>
      </c>
      <c r="C295" s="15" t="s">
        <v>16184</v>
      </c>
      <c r="D295" s="15" t="s">
        <v>16185</v>
      </c>
      <c r="E295" s="48"/>
    </row>
    <row r="296">
      <c r="A296" s="15">
        <v>64.0</v>
      </c>
      <c r="B296" s="15">
        <v>0.0</v>
      </c>
      <c r="C296" s="15" t="s">
        <v>16186</v>
      </c>
      <c r="D296" s="15" t="s">
        <v>16187</v>
      </c>
      <c r="E296" s="48"/>
    </row>
    <row r="297">
      <c r="A297" s="15">
        <v>64.0</v>
      </c>
      <c r="B297" s="15">
        <v>0.0</v>
      </c>
      <c r="C297" s="15" t="s">
        <v>16188</v>
      </c>
      <c r="D297" s="15" t="s">
        <v>16189</v>
      </c>
      <c r="E297" s="48"/>
    </row>
    <row r="298">
      <c r="A298" s="15">
        <v>65.0</v>
      </c>
      <c r="B298" s="15">
        <v>31.0</v>
      </c>
      <c r="C298" s="15" t="s">
        <v>16190</v>
      </c>
      <c r="D298" s="15" t="s">
        <v>16191</v>
      </c>
      <c r="E298" s="48"/>
    </row>
    <row r="299">
      <c r="A299" s="15">
        <v>65.0</v>
      </c>
      <c r="B299" s="15">
        <v>31.0</v>
      </c>
      <c r="C299" s="15" t="s">
        <v>16192</v>
      </c>
      <c r="D299" s="15" t="s">
        <v>16193</v>
      </c>
      <c r="E299" s="48"/>
    </row>
    <row r="300">
      <c r="A300" s="15">
        <v>65.0</v>
      </c>
      <c r="B300" s="15">
        <v>31.0</v>
      </c>
      <c r="C300" s="15" t="s">
        <v>16194</v>
      </c>
      <c r="D300" s="15" t="s">
        <v>16195</v>
      </c>
      <c r="E300" s="48"/>
    </row>
    <row r="301">
      <c r="A301" s="15">
        <v>65.0</v>
      </c>
      <c r="B301" s="15">
        <v>31.0</v>
      </c>
      <c r="C301" s="15" t="s">
        <v>16196</v>
      </c>
      <c r="D301" s="15" t="s">
        <v>16197</v>
      </c>
      <c r="E301" s="48"/>
    </row>
    <row r="302">
      <c r="A302" s="15">
        <v>65.0</v>
      </c>
      <c r="B302" s="15">
        <v>31.0</v>
      </c>
      <c r="C302" s="15" t="s">
        <v>16198</v>
      </c>
      <c r="D302" s="15" t="s">
        <v>16199</v>
      </c>
      <c r="E302" s="48"/>
    </row>
    <row r="303">
      <c r="A303" s="15">
        <v>65.0</v>
      </c>
      <c r="B303" s="15">
        <v>31.0</v>
      </c>
      <c r="C303" s="15" t="s">
        <v>16200</v>
      </c>
      <c r="D303" s="15" t="s">
        <v>16201</v>
      </c>
      <c r="E303" s="48"/>
    </row>
    <row r="304">
      <c r="A304" s="15">
        <v>65.0</v>
      </c>
      <c r="B304" s="15">
        <v>31.0</v>
      </c>
      <c r="C304" s="15" t="s">
        <v>16202</v>
      </c>
      <c r="D304" s="15" t="s">
        <v>16203</v>
      </c>
      <c r="E304" s="48"/>
    </row>
    <row r="305">
      <c r="A305" s="15">
        <v>66.0</v>
      </c>
      <c r="B305" s="15">
        <v>0.0</v>
      </c>
      <c r="C305" s="15" t="s">
        <v>16204</v>
      </c>
      <c r="D305" s="15" t="s">
        <v>16205</v>
      </c>
      <c r="E305" s="48"/>
    </row>
    <row r="306">
      <c r="A306" s="15">
        <v>66.0</v>
      </c>
      <c r="B306" s="15">
        <v>0.0</v>
      </c>
      <c r="C306" s="15" t="s">
        <v>16206</v>
      </c>
      <c r="D306" s="15" t="s">
        <v>16207</v>
      </c>
      <c r="E306" s="48"/>
    </row>
    <row r="307">
      <c r="A307" s="15">
        <v>66.0</v>
      </c>
      <c r="B307" s="15">
        <v>0.0</v>
      </c>
      <c r="C307" s="15" t="s">
        <v>16208</v>
      </c>
      <c r="D307" s="15" t="s">
        <v>16209</v>
      </c>
      <c r="E307" s="48"/>
    </row>
    <row r="308">
      <c r="A308" s="15">
        <v>66.0</v>
      </c>
      <c r="B308" s="15">
        <v>0.0</v>
      </c>
      <c r="C308" s="15" t="s">
        <v>16210</v>
      </c>
      <c r="D308" s="15" t="s">
        <v>16211</v>
      </c>
      <c r="E308" s="48"/>
    </row>
    <row r="309">
      <c r="A309" s="15">
        <v>69.0</v>
      </c>
      <c r="B309" s="15">
        <v>33.0</v>
      </c>
      <c r="C309" s="15" t="s">
        <v>16212</v>
      </c>
      <c r="D309" s="15" t="s">
        <v>16213</v>
      </c>
      <c r="E309" s="48"/>
    </row>
    <row r="310">
      <c r="A310" s="15">
        <v>69.0</v>
      </c>
      <c r="B310" s="15">
        <v>33.0</v>
      </c>
      <c r="C310" s="15" t="s">
        <v>22749</v>
      </c>
      <c r="D310" s="15" t="s">
        <v>16214</v>
      </c>
      <c r="E310" s="48"/>
    </row>
    <row r="311">
      <c r="A311" s="15">
        <v>70.0</v>
      </c>
      <c r="B311" s="15">
        <v>0.0</v>
      </c>
      <c r="C311" s="15" t="s">
        <v>12839</v>
      </c>
      <c r="D311" s="15" t="s">
        <v>16216</v>
      </c>
      <c r="E311" s="48"/>
    </row>
    <row r="312">
      <c r="A312" s="15">
        <v>70.0</v>
      </c>
      <c r="B312" s="15">
        <v>0.0</v>
      </c>
      <c r="C312" s="15" t="s">
        <v>12842</v>
      </c>
      <c r="D312" s="15" t="s">
        <v>16217</v>
      </c>
      <c r="E312" s="48"/>
    </row>
    <row r="313">
      <c r="A313" s="15">
        <v>70.0</v>
      </c>
      <c r="B313" s="15">
        <v>0.0</v>
      </c>
      <c r="C313" s="15" t="s">
        <v>10093</v>
      </c>
      <c r="D313" s="15" t="s">
        <v>16218</v>
      </c>
      <c r="E313" s="48"/>
    </row>
    <row r="314">
      <c r="A314" s="15">
        <v>70.0</v>
      </c>
      <c r="B314" s="15">
        <v>0.0</v>
      </c>
      <c r="C314" s="15" t="s">
        <v>10096</v>
      </c>
      <c r="D314" s="15" t="s">
        <v>16219</v>
      </c>
      <c r="E314" s="48"/>
    </row>
    <row r="315">
      <c r="A315" s="15">
        <v>70.0</v>
      </c>
      <c r="B315" s="15">
        <v>0.0</v>
      </c>
      <c r="C315" s="15" t="s">
        <v>10099</v>
      </c>
      <c r="D315" s="15" t="s">
        <v>16220</v>
      </c>
      <c r="E315" s="48"/>
    </row>
    <row r="316">
      <c r="A316" s="15">
        <v>71.0</v>
      </c>
      <c r="B316" s="15">
        <v>34.0</v>
      </c>
      <c r="C316" s="15" t="s">
        <v>11321</v>
      </c>
      <c r="D316" s="15" t="s">
        <v>16221</v>
      </c>
      <c r="E316" s="48"/>
    </row>
    <row r="317">
      <c r="A317" s="15">
        <v>71.0</v>
      </c>
      <c r="B317" s="15">
        <v>34.0</v>
      </c>
      <c r="C317" s="15" t="s">
        <v>16222</v>
      </c>
      <c r="D317" s="15" t="s">
        <v>16223</v>
      </c>
      <c r="E317" s="48"/>
    </row>
    <row r="318">
      <c r="A318" s="15">
        <v>71.0</v>
      </c>
      <c r="B318" s="15">
        <v>34.0</v>
      </c>
      <c r="C318" s="15" t="s">
        <v>16224</v>
      </c>
      <c r="D318" s="15" t="s">
        <v>16225</v>
      </c>
      <c r="E318" s="48"/>
    </row>
    <row r="319">
      <c r="A319" s="15">
        <v>71.0</v>
      </c>
      <c r="B319" s="15">
        <v>34.0</v>
      </c>
      <c r="C319" s="15" t="s">
        <v>16226</v>
      </c>
      <c r="D319" s="15" t="s">
        <v>16227</v>
      </c>
      <c r="E319" s="48"/>
    </row>
    <row r="320">
      <c r="A320" s="15">
        <v>71.0</v>
      </c>
      <c r="B320" s="15">
        <v>34.0</v>
      </c>
      <c r="C320" s="15" t="s">
        <v>16228</v>
      </c>
      <c r="D320" s="15" t="s">
        <v>16227</v>
      </c>
      <c r="E320" s="48"/>
    </row>
    <row r="321">
      <c r="A321" s="15">
        <v>71.0</v>
      </c>
      <c r="B321" s="15">
        <v>34.0</v>
      </c>
      <c r="C321" s="15" t="s">
        <v>16229</v>
      </c>
      <c r="D321" s="15" t="s">
        <v>16230</v>
      </c>
      <c r="E321" s="48"/>
    </row>
    <row r="322">
      <c r="A322" s="15">
        <v>72.0</v>
      </c>
      <c r="B322" s="15">
        <v>0.0</v>
      </c>
      <c r="C322" s="15" t="s">
        <v>16231</v>
      </c>
      <c r="D322" s="15" t="s">
        <v>16232</v>
      </c>
      <c r="E322" s="48"/>
    </row>
    <row r="323">
      <c r="A323" s="15">
        <v>72.0</v>
      </c>
      <c r="B323" s="15">
        <v>0.0</v>
      </c>
      <c r="C323" s="15" t="s">
        <v>16233</v>
      </c>
      <c r="D323" s="15" t="s">
        <v>16234</v>
      </c>
      <c r="E323" s="48"/>
    </row>
    <row r="324">
      <c r="A324" s="15">
        <v>73.0</v>
      </c>
      <c r="B324" s="15">
        <v>35.0</v>
      </c>
      <c r="C324" s="15" t="s">
        <v>16235</v>
      </c>
      <c r="D324" s="15" t="s">
        <v>16236</v>
      </c>
      <c r="E324" s="48"/>
    </row>
    <row r="325">
      <c r="A325" s="15">
        <v>73.0</v>
      </c>
      <c r="B325" s="15">
        <v>35.0</v>
      </c>
      <c r="C325" s="15" t="s">
        <v>16237</v>
      </c>
      <c r="D325" s="15" t="s">
        <v>16238</v>
      </c>
      <c r="E325" s="48"/>
    </row>
    <row r="326">
      <c r="A326" s="15">
        <v>73.0</v>
      </c>
      <c r="B326" s="15">
        <v>35.0</v>
      </c>
      <c r="C326" s="15" t="s">
        <v>16239</v>
      </c>
      <c r="D326" s="15" t="s">
        <v>16240</v>
      </c>
      <c r="E326" s="48"/>
    </row>
    <row r="327">
      <c r="A327" s="15">
        <v>74.0</v>
      </c>
      <c r="B327" s="15">
        <v>0.0</v>
      </c>
      <c r="C327" s="15" t="s">
        <v>16241</v>
      </c>
      <c r="D327" s="15" t="s">
        <v>16242</v>
      </c>
      <c r="E327" s="48"/>
    </row>
    <row r="328">
      <c r="A328" s="15">
        <v>74.0</v>
      </c>
      <c r="B328" s="15">
        <v>0.0</v>
      </c>
      <c r="C328" s="15" t="s">
        <v>16243</v>
      </c>
      <c r="D328" s="15" t="s">
        <v>16244</v>
      </c>
      <c r="E328" s="48"/>
    </row>
    <row r="329">
      <c r="A329" s="15">
        <v>75.0</v>
      </c>
      <c r="B329" s="15">
        <v>36.0</v>
      </c>
      <c r="C329" s="15" t="s">
        <v>16245</v>
      </c>
      <c r="D329" s="15" t="s">
        <v>16246</v>
      </c>
      <c r="E329" s="48"/>
    </row>
    <row r="330">
      <c r="A330" s="15">
        <v>75.0</v>
      </c>
      <c r="B330" s="15">
        <v>36.0</v>
      </c>
      <c r="C330" s="15" t="s">
        <v>16247</v>
      </c>
      <c r="D330" s="15" t="s">
        <v>16248</v>
      </c>
      <c r="E330" s="48"/>
    </row>
    <row r="331">
      <c r="A331" s="15">
        <v>75.0</v>
      </c>
      <c r="B331" s="15">
        <v>36.0</v>
      </c>
      <c r="C331" s="15" t="s">
        <v>16249</v>
      </c>
      <c r="D331" s="15" t="s">
        <v>16250</v>
      </c>
      <c r="E331" s="48"/>
    </row>
    <row r="332">
      <c r="A332" s="15">
        <v>75.0</v>
      </c>
      <c r="B332" s="15">
        <v>36.0</v>
      </c>
      <c r="C332" s="15" t="s">
        <v>16251</v>
      </c>
      <c r="D332" s="15" t="s">
        <v>16252</v>
      </c>
      <c r="E332" s="48"/>
    </row>
    <row r="333">
      <c r="A333" s="15">
        <v>75.0</v>
      </c>
      <c r="B333" s="15">
        <v>36.0</v>
      </c>
      <c r="C333" s="15" t="s">
        <v>16253</v>
      </c>
      <c r="D333" s="15" t="s">
        <v>16254</v>
      </c>
      <c r="E333" s="48"/>
    </row>
    <row r="334">
      <c r="A334" s="15">
        <v>75.0</v>
      </c>
      <c r="B334" s="15">
        <v>36.0</v>
      </c>
      <c r="C334" s="15" t="s">
        <v>16255</v>
      </c>
      <c r="D334" s="15" t="s">
        <v>16256</v>
      </c>
      <c r="E334" s="48"/>
    </row>
    <row r="335">
      <c r="A335" s="15">
        <v>76.0</v>
      </c>
      <c r="B335" s="15">
        <v>0.0</v>
      </c>
      <c r="C335" s="15" t="s">
        <v>16257</v>
      </c>
      <c r="D335" s="15" t="s">
        <v>16258</v>
      </c>
      <c r="E335" s="48"/>
    </row>
    <row r="336">
      <c r="A336" s="15">
        <v>76.0</v>
      </c>
      <c r="B336" s="15">
        <v>0.0</v>
      </c>
      <c r="C336" s="15" t="s">
        <v>16259</v>
      </c>
      <c r="D336" s="15" t="s">
        <v>16260</v>
      </c>
      <c r="E336" s="48"/>
    </row>
    <row r="337">
      <c r="A337" s="15">
        <v>76.0</v>
      </c>
      <c r="B337" s="15">
        <v>0.0</v>
      </c>
      <c r="C337" s="15" t="s">
        <v>16261</v>
      </c>
      <c r="D337" s="15" t="s">
        <v>16262</v>
      </c>
      <c r="E337" s="48"/>
    </row>
    <row r="338">
      <c r="A338" s="15">
        <v>76.0</v>
      </c>
      <c r="B338" s="15">
        <v>0.0</v>
      </c>
      <c r="C338" s="15" t="s">
        <v>16263</v>
      </c>
      <c r="D338" s="15" t="s">
        <v>16264</v>
      </c>
      <c r="E338" s="48"/>
    </row>
    <row r="339">
      <c r="A339" s="15">
        <v>76.0</v>
      </c>
      <c r="B339" s="15">
        <v>0.0</v>
      </c>
      <c r="C339" s="15" t="s">
        <v>16265</v>
      </c>
      <c r="D339" s="15" t="s">
        <v>16266</v>
      </c>
      <c r="E339" s="48"/>
    </row>
    <row r="340">
      <c r="A340" s="15">
        <v>76.0</v>
      </c>
      <c r="B340" s="15">
        <v>0.0</v>
      </c>
      <c r="C340" s="15" t="s">
        <v>16267</v>
      </c>
      <c r="D340" s="15" t="s">
        <v>16268</v>
      </c>
      <c r="E340" s="48"/>
    </row>
    <row r="341">
      <c r="A341" s="15">
        <v>76.0</v>
      </c>
      <c r="B341" s="15">
        <v>0.0</v>
      </c>
      <c r="C341" s="15" t="s">
        <v>16269</v>
      </c>
      <c r="D341" s="15" t="s">
        <v>16270</v>
      </c>
      <c r="E341" s="48"/>
    </row>
    <row r="342">
      <c r="A342" s="15">
        <v>76.0</v>
      </c>
      <c r="B342" s="15">
        <v>0.0</v>
      </c>
      <c r="C342" s="15" t="s">
        <v>16271</v>
      </c>
      <c r="D342" s="15" t="s">
        <v>16272</v>
      </c>
      <c r="E342" s="48"/>
    </row>
    <row r="343">
      <c r="A343" s="15">
        <v>77.0</v>
      </c>
      <c r="B343" s="15">
        <v>37.0</v>
      </c>
      <c r="C343" s="15" t="s">
        <v>16273</v>
      </c>
      <c r="D343" s="15" t="s">
        <v>16274</v>
      </c>
      <c r="E343" s="48"/>
    </row>
    <row r="344">
      <c r="A344" s="15">
        <v>77.0</v>
      </c>
      <c r="B344" s="15">
        <v>37.0</v>
      </c>
      <c r="C344" s="15" t="s">
        <v>16275</v>
      </c>
      <c r="D344" s="15" t="s">
        <v>16276</v>
      </c>
      <c r="E344" s="48"/>
    </row>
    <row r="345">
      <c r="A345" s="15">
        <v>77.0</v>
      </c>
      <c r="B345" s="15">
        <v>37.0</v>
      </c>
      <c r="C345" s="15" t="s">
        <v>16277</v>
      </c>
      <c r="D345" s="15" t="s">
        <v>16278</v>
      </c>
      <c r="E345" s="48"/>
    </row>
    <row r="346">
      <c r="A346" s="15">
        <v>77.0</v>
      </c>
      <c r="B346" s="15">
        <v>37.0</v>
      </c>
      <c r="C346" s="15" t="s">
        <v>16279</v>
      </c>
      <c r="D346" s="15" t="s">
        <v>16280</v>
      </c>
      <c r="E346" s="48"/>
    </row>
    <row r="347">
      <c r="A347" s="15">
        <v>77.0</v>
      </c>
      <c r="B347" s="15">
        <v>37.0</v>
      </c>
      <c r="C347" s="15" t="s">
        <v>16281</v>
      </c>
      <c r="D347" s="15" t="s">
        <v>16282</v>
      </c>
      <c r="E347" s="48"/>
    </row>
    <row r="348">
      <c r="A348" s="15">
        <v>77.0</v>
      </c>
      <c r="B348" s="15">
        <v>37.0</v>
      </c>
      <c r="C348" s="15" t="s">
        <v>16283</v>
      </c>
      <c r="D348" s="15" t="s">
        <v>16284</v>
      </c>
      <c r="E348" s="48"/>
    </row>
    <row r="349">
      <c r="A349" s="15">
        <v>78.0</v>
      </c>
      <c r="B349" s="15">
        <v>0.0</v>
      </c>
      <c r="C349" s="15" t="s">
        <v>16285</v>
      </c>
      <c r="D349" s="15" t="s">
        <v>16286</v>
      </c>
      <c r="E349" s="48"/>
    </row>
    <row r="350">
      <c r="A350" s="15">
        <v>78.0</v>
      </c>
      <c r="B350" s="15">
        <v>0.0</v>
      </c>
      <c r="C350" s="15" t="s">
        <v>16287</v>
      </c>
      <c r="D350" s="15" t="s">
        <v>16288</v>
      </c>
      <c r="E350" s="48"/>
    </row>
    <row r="351">
      <c r="A351" s="15">
        <v>78.0</v>
      </c>
      <c r="B351" s="15">
        <v>0.0</v>
      </c>
      <c r="C351" s="15" t="s">
        <v>16289</v>
      </c>
      <c r="D351" s="15" t="s">
        <v>16290</v>
      </c>
      <c r="E351" s="48"/>
    </row>
    <row r="352">
      <c r="A352" s="15">
        <v>79.0</v>
      </c>
      <c r="B352" s="15">
        <v>38.0</v>
      </c>
      <c r="C352" s="15" t="s">
        <v>16291</v>
      </c>
      <c r="D352" s="15" t="s">
        <v>16292</v>
      </c>
      <c r="E352" s="48"/>
    </row>
    <row r="353">
      <c r="A353" s="15">
        <v>79.0</v>
      </c>
      <c r="B353" s="15">
        <v>38.0</v>
      </c>
      <c r="C353" s="15" t="s">
        <v>16293</v>
      </c>
      <c r="D353" s="15" t="s">
        <v>16294</v>
      </c>
      <c r="E353" s="48"/>
    </row>
    <row r="354">
      <c r="A354" s="15">
        <v>79.0</v>
      </c>
      <c r="B354" s="15">
        <v>38.0</v>
      </c>
      <c r="C354" s="15" t="s">
        <v>12946</v>
      </c>
      <c r="D354" s="15" t="s">
        <v>16295</v>
      </c>
      <c r="E354" s="48"/>
    </row>
    <row r="355">
      <c r="A355" s="15">
        <v>79.0</v>
      </c>
      <c r="B355" s="15">
        <v>38.0</v>
      </c>
      <c r="C355" s="15" t="s">
        <v>16296</v>
      </c>
      <c r="D355" s="15" t="s">
        <v>16297</v>
      </c>
      <c r="E355" s="48"/>
    </row>
    <row r="356">
      <c r="A356" s="15">
        <v>79.0</v>
      </c>
      <c r="B356" s="15">
        <v>38.0</v>
      </c>
      <c r="C356" s="15" t="s">
        <v>16298</v>
      </c>
      <c r="D356" s="15" t="s">
        <v>16299</v>
      </c>
      <c r="E356" s="48"/>
    </row>
    <row r="357">
      <c r="A357" s="15">
        <v>80.0</v>
      </c>
      <c r="B357" s="15">
        <v>0.0</v>
      </c>
      <c r="C357" s="15" t="s">
        <v>16300</v>
      </c>
      <c r="D357" s="15" t="s">
        <v>16301</v>
      </c>
      <c r="E357" s="48"/>
    </row>
    <row r="358">
      <c r="A358" s="15">
        <v>80.0</v>
      </c>
      <c r="B358" s="15">
        <v>0.0</v>
      </c>
      <c r="C358" s="15" t="s">
        <v>16302</v>
      </c>
      <c r="D358" s="15" t="s">
        <v>16303</v>
      </c>
      <c r="E358" s="48"/>
    </row>
    <row r="359">
      <c r="A359" s="15">
        <v>80.0</v>
      </c>
      <c r="B359" s="15">
        <v>0.0</v>
      </c>
      <c r="C359" s="15" t="s">
        <v>16304</v>
      </c>
      <c r="D359" s="15" t="s">
        <v>16305</v>
      </c>
      <c r="E359" s="48"/>
    </row>
    <row r="360">
      <c r="A360" s="15">
        <v>80.0</v>
      </c>
      <c r="B360" s="15">
        <v>0.0</v>
      </c>
      <c r="C360" s="15" t="s">
        <v>16306</v>
      </c>
      <c r="D360" s="15" t="s">
        <v>16307</v>
      </c>
      <c r="E360" s="48"/>
    </row>
    <row r="361">
      <c r="A361" s="15">
        <v>80.0</v>
      </c>
      <c r="B361" s="15">
        <v>0.0</v>
      </c>
      <c r="C361" s="15" t="s">
        <v>16308</v>
      </c>
      <c r="D361" s="15" t="s">
        <v>16309</v>
      </c>
      <c r="E361" s="48"/>
    </row>
    <row r="362">
      <c r="A362" s="15">
        <v>80.0</v>
      </c>
      <c r="B362" s="15">
        <v>0.0</v>
      </c>
      <c r="C362" s="15" t="s">
        <v>10230</v>
      </c>
      <c r="D362" s="15" t="s">
        <v>16310</v>
      </c>
      <c r="E362" s="48"/>
    </row>
    <row r="363">
      <c r="A363" s="15">
        <v>80.0</v>
      </c>
      <c r="B363" s="15">
        <v>0.0</v>
      </c>
      <c r="C363" s="15" t="s">
        <v>16311</v>
      </c>
      <c r="D363" s="15" t="s">
        <v>16312</v>
      </c>
      <c r="E363" s="48"/>
    </row>
    <row r="364">
      <c r="A364" s="15">
        <v>81.0</v>
      </c>
      <c r="B364" s="15">
        <v>37.0</v>
      </c>
      <c r="C364" s="15" t="s">
        <v>16313</v>
      </c>
      <c r="D364" s="15" t="s">
        <v>16314</v>
      </c>
      <c r="E364" s="48"/>
    </row>
    <row r="365">
      <c r="A365" s="15">
        <v>81.0</v>
      </c>
      <c r="B365" s="15">
        <v>37.0</v>
      </c>
      <c r="C365" s="15" t="s">
        <v>16315</v>
      </c>
      <c r="D365" s="15" t="s">
        <v>16316</v>
      </c>
      <c r="E365" s="48"/>
    </row>
    <row r="366">
      <c r="A366" s="15">
        <v>81.0</v>
      </c>
      <c r="B366" s="15">
        <v>37.0</v>
      </c>
      <c r="C366" s="15" t="s">
        <v>16317</v>
      </c>
      <c r="D366" s="15" t="s">
        <v>16318</v>
      </c>
      <c r="E366" s="48"/>
    </row>
    <row r="367">
      <c r="A367" s="15">
        <v>82.0</v>
      </c>
      <c r="B367" s="15">
        <v>0.0</v>
      </c>
      <c r="C367" s="15" t="s">
        <v>16319</v>
      </c>
      <c r="D367" s="15" t="s">
        <v>16320</v>
      </c>
      <c r="E367" s="48"/>
    </row>
    <row r="368">
      <c r="A368" s="15">
        <v>82.0</v>
      </c>
      <c r="B368" s="15">
        <v>0.0</v>
      </c>
      <c r="C368" s="15" t="s">
        <v>16321</v>
      </c>
      <c r="D368" s="15" t="s">
        <v>16322</v>
      </c>
      <c r="E368" s="48"/>
    </row>
    <row r="369">
      <c r="A369" s="15">
        <v>82.0</v>
      </c>
      <c r="B369" s="15">
        <v>0.0</v>
      </c>
      <c r="C369" s="15" t="s">
        <v>12984</v>
      </c>
      <c r="D369" s="15" t="s">
        <v>16323</v>
      </c>
      <c r="E369" s="48"/>
    </row>
    <row r="370">
      <c r="A370" s="15">
        <v>82.0</v>
      </c>
      <c r="B370" s="15">
        <v>0.0</v>
      </c>
      <c r="C370" s="15" t="s">
        <v>16324</v>
      </c>
      <c r="D370" s="15" t="s">
        <v>16325</v>
      </c>
      <c r="E370" s="48"/>
    </row>
    <row r="371">
      <c r="A371" s="15">
        <v>82.0</v>
      </c>
      <c r="B371" s="15">
        <v>0.0</v>
      </c>
      <c r="C371" s="15" t="s">
        <v>12990</v>
      </c>
      <c r="D371" s="15" t="s">
        <v>16326</v>
      </c>
      <c r="E371" s="48"/>
    </row>
    <row r="372">
      <c r="A372" s="15">
        <v>82.0</v>
      </c>
      <c r="B372" s="15">
        <v>0.0</v>
      </c>
      <c r="C372" s="15" t="s">
        <v>16327</v>
      </c>
      <c r="D372" s="15" t="s">
        <v>16328</v>
      </c>
      <c r="E372" s="48"/>
    </row>
    <row r="373">
      <c r="A373" s="15">
        <v>82.0</v>
      </c>
      <c r="B373" s="15">
        <v>0.0</v>
      </c>
      <c r="C373" s="15" t="s">
        <v>16329</v>
      </c>
      <c r="D373" s="15" t="s">
        <v>16330</v>
      </c>
      <c r="E373" s="48"/>
    </row>
    <row r="374">
      <c r="A374" s="15">
        <v>83.0</v>
      </c>
      <c r="B374" s="15">
        <v>38.0</v>
      </c>
      <c r="C374" s="15" t="s">
        <v>10264</v>
      </c>
      <c r="D374" s="15" t="s">
        <v>16331</v>
      </c>
      <c r="E374" s="48"/>
    </row>
    <row r="375">
      <c r="A375" s="15">
        <v>83.0</v>
      </c>
      <c r="B375" s="15">
        <v>38.0</v>
      </c>
      <c r="C375" s="15" t="s">
        <v>16332</v>
      </c>
      <c r="D375" s="15" t="s">
        <v>16333</v>
      </c>
      <c r="E375" s="48"/>
    </row>
    <row r="376">
      <c r="A376" s="15">
        <v>83.0</v>
      </c>
      <c r="B376" s="15">
        <v>38.0</v>
      </c>
      <c r="C376" s="15" t="s">
        <v>16334</v>
      </c>
      <c r="D376" s="15" t="s">
        <v>16335</v>
      </c>
      <c r="E376" s="48"/>
    </row>
    <row r="377">
      <c r="A377" s="15">
        <v>83.0</v>
      </c>
      <c r="B377" s="15">
        <v>38.0</v>
      </c>
      <c r="C377" s="15" t="s">
        <v>16336</v>
      </c>
      <c r="D377" s="15" t="s">
        <v>16337</v>
      </c>
      <c r="E377" s="48"/>
    </row>
    <row r="378">
      <c r="A378" s="15">
        <v>83.0</v>
      </c>
      <c r="B378" s="15">
        <v>38.0</v>
      </c>
      <c r="C378" s="15" t="s">
        <v>16338</v>
      </c>
      <c r="D378" s="15" t="s">
        <v>16339</v>
      </c>
      <c r="E378" s="48"/>
    </row>
    <row r="379">
      <c r="A379" s="15">
        <v>83.0</v>
      </c>
      <c r="B379" s="15">
        <v>38.0</v>
      </c>
      <c r="C379" s="15" t="s">
        <v>16340</v>
      </c>
      <c r="D379" s="15" t="s">
        <v>16341</v>
      </c>
      <c r="E379" s="48"/>
    </row>
    <row r="380">
      <c r="A380" s="15">
        <v>84.0</v>
      </c>
      <c r="B380" s="15">
        <v>0.0</v>
      </c>
      <c r="C380" s="15" t="s">
        <v>16342</v>
      </c>
      <c r="D380" s="15" t="s">
        <v>16343</v>
      </c>
      <c r="E380" s="48"/>
    </row>
    <row r="381">
      <c r="A381" s="15">
        <v>84.0</v>
      </c>
      <c r="B381" s="15">
        <v>0.0</v>
      </c>
      <c r="C381" s="15" t="s">
        <v>16344</v>
      </c>
      <c r="D381" s="15" t="s">
        <v>16345</v>
      </c>
      <c r="E381" s="48"/>
    </row>
    <row r="382">
      <c r="A382" s="15">
        <v>84.0</v>
      </c>
      <c r="B382" s="15">
        <v>0.0</v>
      </c>
      <c r="C382" s="15" t="s">
        <v>16346</v>
      </c>
      <c r="D382" s="15" t="s">
        <v>16347</v>
      </c>
      <c r="E382" s="48"/>
    </row>
    <row r="383">
      <c r="A383" s="15">
        <v>84.0</v>
      </c>
      <c r="B383" s="15">
        <v>0.0</v>
      </c>
      <c r="C383" s="15" t="s">
        <v>16348</v>
      </c>
      <c r="D383" s="15" t="s">
        <v>16349</v>
      </c>
      <c r="E383" s="48"/>
    </row>
    <row r="384">
      <c r="A384" s="15">
        <v>84.0</v>
      </c>
      <c r="B384" s="15">
        <v>0.0</v>
      </c>
      <c r="C384" s="15" t="s">
        <v>16350</v>
      </c>
      <c r="D384" s="15" t="s">
        <v>16351</v>
      </c>
      <c r="E384" s="48"/>
    </row>
    <row r="385">
      <c r="A385" s="15">
        <v>84.0</v>
      </c>
      <c r="B385" s="15">
        <v>0.0</v>
      </c>
      <c r="C385" s="15" t="s">
        <v>16352</v>
      </c>
      <c r="D385" s="15" t="s">
        <v>16353</v>
      </c>
      <c r="E385" s="48"/>
    </row>
    <row r="386">
      <c r="A386" s="15">
        <v>84.0</v>
      </c>
      <c r="B386" s="15">
        <v>0.0</v>
      </c>
      <c r="C386" s="15" t="s">
        <v>16354</v>
      </c>
      <c r="D386" s="15" t="s">
        <v>16355</v>
      </c>
      <c r="E386" s="48"/>
    </row>
    <row r="387">
      <c r="A387" s="15">
        <v>85.0</v>
      </c>
      <c r="B387" s="15">
        <v>39.0</v>
      </c>
      <c r="C387" s="15" t="s">
        <v>16356</v>
      </c>
      <c r="D387" s="15" t="s">
        <v>16357</v>
      </c>
      <c r="E387" s="48"/>
    </row>
    <row r="388">
      <c r="A388" s="15">
        <v>85.0</v>
      </c>
      <c r="B388" s="15">
        <v>39.0</v>
      </c>
      <c r="C388" s="15" t="s">
        <v>16358</v>
      </c>
      <c r="D388" s="15" t="s">
        <v>16359</v>
      </c>
      <c r="E388" s="48"/>
    </row>
    <row r="389">
      <c r="A389" s="15">
        <v>85.0</v>
      </c>
      <c r="B389" s="15">
        <v>39.0</v>
      </c>
      <c r="C389" s="15" t="s">
        <v>16360</v>
      </c>
      <c r="D389" s="15" t="s">
        <v>16361</v>
      </c>
      <c r="E389" s="48"/>
    </row>
    <row r="390">
      <c r="A390" s="15">
        <v>85.0</v>
      </c>
      <c r="B390" s="15">
        <v>39.0</v>
      </c>
      <c r="C390" s="15" t="s">
        <v>16362</v>
      </c>
      <c r="D390" s="15" t="s">
        <v>16363</v>
      </c>
      <c r="E390" s="48"/>
    </row>
    <row r="391">
      <c r="A391" s="15">
        <v>85.0</v>
      </c>
      <c r="B391" s="15">
        <v>39.0</v>
      </c>
      <c r="C391" s="15" t="s">
        <v>16364</v>
      </c>
      <c r="D391" s="15" t="s">
        <v>16365</v>
      </c>
      <c r="E391" s="48"/>
    </row>
    <row r="392">
      <c r="A392" s="15">
        <v>85.0</v>
      </c>
      <c r="B392" s="15">
        <v>39.0</v>
      </c>
      <c r="C392" s="15" t="s">
        <v>16366</v>
      </c>
      <c r="D392" s="15" t="s">
        <v>16367</v>
      </c>
      <c r="E392" s="48"/>
    </row>
    <row r="393">
      <c r="A393" s="15">
        <v>85.0</v>
      </c>
      <c r="B393" s="15">
        <v>39.0</v>
      </c>
      <c r="C393" s="15" t="s">
        <v>16368</v>
      </c>
      <c r="D393" s="15" t="s">
        <v>16369</v>
      </c>
      <c r="E393" s="48"/>
    </row>
    <row r="394">
      <c r="A394" s="15">
        <v>85.0</v>
      </c>
      <c r="B394" s="15">
        <v>39.0</v>
      </c>
      <c r="C394" s="15" t="s">
        <v>16370</v>
      </c>
      <c r="D394" s="15" t="s">
        <v>16371</v>
      </c>
      <c r="E394" s="48"/>
    </row>
    <row r="395">
      <c r="A395" s="15">
        <v>86.0</v>
      </c>
      <c r="B395" s="15">
        <v>0.0</v>
      </c>
      <c r="C395" s="15" t="s">
        <v>16372</v>
      </c>
      <c r="D395" s="15" t="s">
        <v>16373</v>
      </c>
      <c r="E395" s="48"/>
    </row>
    <row r="396">
      <c r="A396" s="15">
        <v>86.0</v>
      </c>
      <c r="B396" s="15">
        <v>0.0</v>
      </c>
      <c r="C396" s="15" t="s">
        <v>16374</v>
      </c>
      <c r="D396" s="15" t="s">
        <v>16375</v>
      </c>
      <c r="E396" s="48"/>
    </row>
    <row r="397">
      <c r="A397" s="15">
        <v>86.0</v>
      </c>
      <c r="B397" s="15">
        <v>0.0</v>
      </c>
      <c r="C397" s="15" t="s">
        <v>16376</v>
      </c>
      <c r="D397" s="15" t="s">
        <v>16377</v>
      </c>
      <c r="E397" s="48"/>
    </row>
    <row r="398">
      <c r="A398" s="15">
        <v>86.0</v>
      </c>
      <c r="B398" s="15">
        <v>0.0</v>
      </c>
      <c r="C398" s="15" t="s">
        <v>16378</v>
      </c>
      <c r="D398" s="15" t="s">
        <v>16379</v>
      </c>
      <c r="E398" s="48"/>
    </row>
    <row r="399">
      <c r="A399" s="15">
        <v>86.0</v>
      </c>
      <c r="B399" s="15">
        <v>0.0</v>
      </c>
      <c r="C399" s="15" t="s">
        <v>16380</v>
      </c>
      <c r="D399" s="15" t="s">
        <v>16381</v>
      </c>
      <c r="E399" s="48"/>
    </row>
    <row r="400">
      <c r="A400" s="15">
        <v>86.0</v>
      </c>
      <c r="B400" s="15">
        <v>0.0</v>
      </c>
      <c r="C400" s="15" t="s">
        <v>16382</v>
      </c>
      <c r="D400" s="15" t="s">
        <v>16383</v>
      </c>
      <c r="E400" s="48"/>
    </row>
    <row r="401">
      <c r="A401" s="15">
        <v>86.0</v>
      </c>
      <c r="B401" s="15">
        <v>0.0</v>
      </c>
      <c r="C401" s="15" t="s">
        <v>10342</v>
      </c>
      <c r="D401" s="15" t="s">
        <v>16384</v>
      </c>
      <c r="E401" s="48"/>
    </row>
    <row r="402">
      <c r="A402" s="15">
        <v>87.0</v>
      </c>
      <c r="B402" s="15">
        <v>42.0</v>
      </c>
      <c r="C402" s="15" t="s">
        <v>16387</v>
      </c>
      <c r="D402" s="15" t="s">
        <v>16388</v>
      </c>
      <c r="E402" s="48"/>
    </row>
    <row r="403">
      <c r="A403" s="15">
        <v>87.0</v>
      </c>
      <c r="B403" s="15">
        <v>42.0</v>
      </c>
      <c r="C403" s="15" t="s">
        <v>16385</v>
      </c>
      <c r="D403" s="15" t="s">
        <v>16386</v>
      </c>
      <c r="E403" s="48"/>
    </row>
    <row r="404">
      <c r="A404" s="15">
        <v>87.0</v>
      </c>
      <c r="B404" s="15">
        <v>42.0</v>
      </c>
      <c r="C404" s="15" t="s">
        <v>16389</v>
      </c>
      <c r="D404" s="15" t="s">
        <v>16390</v>
      </c>
      <c r="E404" s="48"/>
    </row>
    <row r="405">
      <c r="A405" s="15">
        <v>87.0</v>
      </c>
      <c r="B405" s="15">
        <v>42.0</v>
      </c>
      <c r="C405" s="15" t="s">
        <v>16391</v>
      </c>
      <c r="D405" s="15" t="s">
        <v>16392</v>
      </c>
      <c r="E405" s="48"/>
    </row>
    <row r="406">
      <c r="A406" s="15">
        <v>87.0</v>
      </c>
      <c r="B406" s="15">
        <v>42.0</v>
      </c>
      <c r="C406" s="15" t="s">
        <v>16393</v>
      </c>
      <c r="D406" s="15" t="s">
        <v>16394</v>
      </c>
      <c r="E406" s="48"/>
    </row>
    <row r="407">
      <c r="A407" s="15">
        <v>87.0</v>
      </c>
      <c r="B407" s="15">
        <v>42.0</v>
      </c>
      <c r="C407" s="15" t="s">
        <v>16395</v>
      </c>
      <c r="D407" s="15" t="s">
        <v>16396</v>
      </c>
      <c r="E407" s="48"/>
    </row>
    <row r="408">
      <c r="A408" s="15">
        <v>88.0</v>
      </c>
      <c r="B408" s="15">
        <v>0.0</v>
      </c>
      <c r="C408" s="15" t="s">
        <v>10370</v>
      </c>
      <c r="D408" s="15" t="s">
        <v>16397</v>
      </c>
      <c r="E408" s="48"/>
    </row>
    <row r="409">
      <c r="A409" s="15">
        <v>88.0</v>
      </c>
      <c r="B409" s="15">
        <v>0.0</v>
      </c>
      <c r="C409" s="15" t="s">
        <v>10374</v>
      </c>
      <c r="D409" s="15" t="s">
        <v>16398</v>
      </c>
      <c r="E409" s="48"/>
    </row>
    <row r="410">
      <c r="A410" s="15">
        <v>88.0</v>
      </c>
      <c r="B410" s="15">
        <v>0.0</v>
      </c>
      <c r="C410" s="15" t="s">
        <v>10377</v>
      </c>
      <c r="D410" s="15" t="s">
        <v>16399</v>
      </c>
      <c r="E410" s="48"/>
    </row>
    <row r="411">
      <c r="A411" s="15">
        <v>88.0</v>
      </c>
      <c r="B411" s="15">
        <v>0.0</v>
      </c>
      <c r="C411" s="15" t="s">
        <v>16400</v>
      </c>
      <c r="D411" s="15" t="s">
        <v>16401</v>
      </c>
      <c r="E411" s="48"/>
    </row>
    <row r="412">
      <c r="A412" s="15">
        <v>88.0</v>
      </c>
      <c r="B412" s="15">
        <v>0.0</v>
      </c>
      <c r="C412" s="15" t="s">
        <v>16402</v>
      </c>
      <c r="D412" s="15" t="s">
        <v>16403</v>
      </c>
      <c r="E412" s="48"/>
    </row>
    <row r="413">
      <c r="A413" s="15">
        <v>88.0</v>
      </c>
      <c r="B413" s="15">
        <v>0.0</v>
      </c>
      <c r="C413" s="15" t="s">
        <v>16404</v>
      </c>
      <c r="D413" s="15" t="s">
        <v>16405</v>
      </c>
      <c r="E413" s="48"/>
    </row>
    <row r="414">
      <c r="A414" s="15">
        <v>89.0</v>
      </c>
      <c r="B414" s="15">
        <v>43.0</v>
      </c>
      <c r="C414" s="15" t="s">
        <v>16406</v>
      </c>
      <c r="D414" s="15" t="s">
        <v>16407</v>
      </c>
      <c r="E414" s="48"/>
    </row>
    <row r="415">
      <c r="A415" s="15">
        <v>89.0</v>
      </c>
      <c r="B415" s="15">
        <v>43.0</v>
      </c>
      <c r="C415" s="15" t="s">
        <v>16408</v>
      </c>
      <c r="D415" s="15" t="s">
        <v>16409</v>
      </c>
      <c r="E415" s="48"/>
    </row>
    <row r="416">
      <c r="A416" s="15">
        <v>89.0</v>
      </c>
      <c r="B416" s="15">
        <v>43.0</v>
      </c>
      <c r="C416" s="15" t="s">
        <v>10397</v>
      </c>
      <c r="D416" s="15" t="s">
        <v>16410</v>
      </c>
      <c r="E416" s="48"/>
    </row>
    <row r="417">
      <c r="A417" s="15">
        <v>89.0</v>
      </c>
      <c r="B417" s="15">
        <v>43.0</v>
      </c>
      <c r="C417" s="15" t="s">
        <v>16411</v>
      </c>
      <c r="D417" s="15" t="s">
        <v>16412</v>
      </c>
      <c r="E417" s="48"/>
    </row>
    <row r="418">
      <c r="A418" s="15">
        <v>89.0</v>
      </c>
      <c r="B418" s="15">
        <v>43.0</v>
      </c>
      <c r="C418" s="15" t="s">
        <v>16413</v>
      </c>
      <c r="D418" s="15" t="s">
        <v>16414</v>
      </c>
      <c r="E418" s="48"/>
    </row>
    <row r="419">
      <c r="A419" s="15">
        <v>89.0</v>
      </c>
      <c r="B419" s="15">
        <v>43.0</v>
      </c>
      <c r="C419" s="15" t="s">
        <v>16415</v>
      </c>
      <c r="D419" s="15" t="s">
        <v>16416</v>
      </c>
      <c r="E419" s="48"/>
    </row>
    <row r="420">
      <c r="A420" s="15">
        <v>89.0</v>
      </c>
      <c r="B420" s="15">
        <v>43.0</v>
      </c>
      <c r="C420" s="15" t="s">
        <v>16417</v>
      </c>
      <c r="D420" s="15" t="s">
        <v>16418</v>
      </c>
      <c r="E420" s="48"/>
    </row>
    <row r="421">
      <c r="A421" s="15">
        <v>89.0</v>
      </c>
      <c r="B421" s="15">
        <v>43.0</v>
      </c>
      <c r="C421" s="15" t="s">
        <v>16419</v>
      </c>
      <c r="D421" s="15" t="s">
        <v>16420</v>
      </c>
      <c r="E421" s="48"/>
    </row>
    <row r="422">
      <c r="A422" s="15">
        <v>90.0</v>
      </c>
      <c r="B422" s="15">
        <v>0.0</v>
      </c>
      <c r="C422" s="15" t="s">
        <v>16421</v>
      </c>
      <c r="D422" s="15" t="s">
        <v>16422</v>
      </c>
      <c r="E422" s="48"/>
    </row>
    <row r="423">
      <c r="A423" s="15">
        <v>90.0</v>
      </c>
      <c r="B423" s="15">
        <v>0.0</v>
      </c>
      <c r="C423" s="15" t="s">
        <v>16423</v>
      </c>
      <c r="D423" s="15" t="s">
        <v>16424</v>
      </c>
      <c r="E423" s="48"/>
    </row>
    <row r="424">
      <c r="A424" s="15">
        <v>90.0</v>
      </c>
      <c r="B424" s="15">
        <v>0.0</v>
      </c>
      <c r="C424" s="15" t="s">
        <v>16425</v>
      </c>
      <c r="D424" s="15" t="s">
        <v>16426</v>
      </c>
      <c r="E424" s="48"/>
    </row>
    <row r="425">
      <c r="A425" s="15">
        <v>90.0</v>
      </c>
      <c r="B425" s="15">
        <v>0.0</v>
      </c>
      <c r="C425" s="15" t="s">
        <v>16427</v>
      </c>
      <c r="D425" s="15" t="s">
        <v>16428</v>
      </c>
      <c r="E425" s="48"/>
    </row>
    <row r="426">
      <c r="A426" s="15">
        <v>91.0</v>
      </c>
      <c r="B426" s="15">
        <v>44.0</v>
      </c>
      <c r="C426" s="15" t="s">
        <v>16429</v>
      </c>
      <c r="D426" s="15" t="s">
        <v>16430</v>
      </c>
      <c r="E426" s="48"/>
    </row>
    <row r="427">
      <c r="A427" s="15">
        <v>91.0</v>
      </c>
      <c r="B427" s="15">
        <v>44.0</v>
      </c>
      <c r="C427" s="15" t="s">
        <v>16429</v>
      </c>
      <c r="D427" s="15" t="s">
        <v>16431</v>
      </c>
      <c r="E427" s="48"/>
    </row>
    <row r="428">
      <c r="A428" s="15">
        <v>91.0</v>
      </c>
      <c r="B428" s="15">
        <v>44.0</v>
      </c>
      <c r="C428" s="15" t="s">
        <v>16432</v>
      </c>
      <c r="D428" s="15" t="s">
        <v>16433</v>
      </c>
      <c r="E428" s="48"/>
    </row>
    <row r="429">
      <c r="A429" s="15">
        <v>91.0</v>
      </c>
      <c r="B429" s="15">
        <v>44.0</v>
      </c>
      <c r="C429" s="15" t="s">
        <v>16434</v>
      </c>
      <c r="D429" s="15" t="s">
        <v>16435</v>
      </c>
      <c r="E429" s="48"/>
    </row>
    <row r="430">
      <c r="A430" s="15">
        <v>91.0</v>
      </c>
      <c r="B430" s="15">
        <v>44.0</v>
      </c>
      <c r="C430" s="15" t="s">
        <v>16436</v>
      </c>
      <c r="D430" s="15" t="s">
        <v>16437</v>
      </c>
      <c r="E430" s="48"/>
    </row>
    <row r="431">
      <c r="A431" s="15">
        <v>91.0</v>
      </c>
      <c r="B431" s="15">
        <v>44.0</v>
      </c>
      <c r="C431" s="15" t="s">
        <v>16438</v>
      </c>
      <c r="D431" s="15" t="s">
        <v>16439</v>
      </c>
      <c r="E431" s="48"/>
    </row>
    <row r="432">
      <c r="A432" s="15">
        <v>91.0</v>
      </c>
      <c r="B432" s="15">
        <v>44.0</v>
      </c>
      <c r="C432" s="15" t="s">
        <v>16440</v>
      </c>
      <c r="D432" s="15" t="s">
        <v>16441</v>
      </c>
      <c r="E432" s="48"/>
    </row>
    <row r="433">
      <c r="A433" s="15">
        <v>91.0</v>
      </c>
      <c r="B433" s="15">
        <v>44.0</v>
      </c>
      <c r="C433" s="15" t="s">
        <v>16442</v>
      </c>
      <c r="D433" s="15" t="s">
        <v>16443</v>
      </c>
      <c r="E433" s="48"/>
    </row>
    <row r="434">
      <c r="A434" s="15">
        <v>91.0</v>
      </c>
      <c r="B434" s="15">
        <v>44.0</v>
      </c>
      <c r="C434" s="15" t="s">
        <v>16444</v>
      </c>
      <c r="D434" s="15" t="s">
        <v>16445</v>
      </c>
      <c r="E434" s="48"/>
    </row>
    <row r="435">
      <c r="A435" s="15">
        <v>91.0</v>
      </c>
      <c r="B435" s="15">
        <v>44.0</v>
      </c>
      <c r="C435" s="15" t="s">
        <v>16446</v>
      </c>
      <c r="D435" s="15" t="s">
        <v>16447</v>
      </c>
      <c r="E435" s="48"/>
    </row>
    <row r="436">
      <c r="A436" s="15">
        <v>91.0</v>
      </c>
      <c r="B436" s="15">
        <v>44.0</v>
      </c>
      <c r="C436" s="15" t="s">
        <v>16448</v>
      </c>
      <c r="D436" s="15" t="s">
        <v>16449</v>
      </c>
      <c r="E436" s="48"/>
    </row>
    <row r="437">
      <c r="A437" s="15">
        <v>92.0</v>
      </c>
      <c r="B437" s="15">
        <v>0.0</v>
      </c>
      <c r="C437" s="15" t="s">
        <v>16450</v>
      </c>
      <c r="D437" s="15" t="s">
        <v>16451</v>
      </c>
      <c r="E437" s="48"/>
    </row>
    <row r="438">
      <c r="A438" s="15">
        <v>92.0</v>
      </c>
      <c r="B438" s="15">
        <v>0.0</v>
      </c>
      <c r="C438" s="15" t="s">
        <v>10458</v>
      </c>
      <c r="D438" s="15" t="s">
        <v>16452</v>
      </c>
      <c r="E438" s="48"/>
    </row>
    <row r="439">
      <c r="A439" s="15">
        <v>92.0</v>
      </c>
      <c r="B439" s="15">
        <v>0.0</v>
      </c>
      <c r="C439" s="15" t="s">
        <v>16453</v>
      </c>
      <c r="D439" s="15" t="s">
        <v>16454</v>
      </c>
      <c r="E439" s="48"/>
    </row>
    <row r="440">
      <c r="A440" s="15">
        <v>92.0</v>
      </c>
      <c r="B440" s="15">
        <v>0.0</v>
      </c>
      <c r="C440" s="15" t="s">
        <v>16455</v>
      </c>
      <c r="D440" s="15" t="s">
        <v>16456</v>
      </c>
      <c r="E440" s="48"/>
    </row>
    <row r="441">
      <c r="A441" s="15">
        <v>93.0</v>
      </c>
      <c r="B441" s="15">
        <v>45.0</v>
      </c>
      <c r="C441" s="15" t="s">
        <v>16457</v>
      </c>
      <c r="D441" s="15" t="s">
        <v>16458</v>
      </c>
      <c r="E441" s="48"/>
    </row>
    <row r="442">
      <c r="A442" s="15">
        <v>93.0</v>
      </c>
      <c r="B442" s="15">
        <v>45.0</v>
      </c>
      <c r="C442" s="15" t="s">
        <v>16459</v>
      </c>
      <c r="D442" s="15" t="s">
        <v>16460</v>
      </c>
      <c r="E442" s="48"/>
    </row>
    <row r="443">
      <c r="A443" s="15">
        <v>93.0</v>
      </c>
      <c r="B443" s="15">
        <v>45.0</v>
      </c>
      <c r="C443" s="15" t="s">
        <v>16461</v>
      </c>
      <c r="D443" s="15" t="s">
        <v>16462</v>
      </c>
      <c r="E443" s="48"/>
    </row>
    <row r="444">
      <c r="A444" s="15">
        <v>93.0</v>
      </c>
      <c r="B444" s="15">
        <v>45.0</v>
      </c>
      <c r="C444" s="15" t="s">
        <v>16463</v>
      </c>
      <c r="D444" s="15" t="s">
        <v>16464</v>
      </c>
      <c r="E444" s="48"/>
    </row>
    <row r="445">
      <c r="A445" s="15">
        <v>93.0</v>
      </c>
      <c r="B445" s="15">
        <v>45.0</v>
      </c>
      <c r="C445" s="15" t="s">
        <v>16465</v>
      </c>
      <c r="D445" s="15" t="s">
        <v>16466</v>
      </c>
      <c r="E445" s="48"/>
    </row>
    <row r="446">
      <c r="A446" s="15">
        <v>93.0</v>
      </c>
      <c r="B446" s="15">
        <v>45.0</v>
      </c>
      <c r="C446" s="15" t="s">
        <v>16467</v>
      </c>
      <c r="D446" s="15" t="s">
        <v>16468</v>
      </c>
      <c r="E446" s="48"/>
    </row>
    <row r="447">
      <c r="A447" s="15">
        <v>93.0</v>
      </c>
      <c r="B447" s="15">
        <v>45.0</v>
      </c>
      <c r="C447" s="15" t="s">
        <v>16469</v>
      </c>
      <c r="D447" s="15" t="s">
        <v>16470</v>
      </c>
      <c r="E447" s="48"/>
    </row>
    <row r="448">
      <c r="A448" s="15">
        <v>93.0</v>
      </c>
      <c r="B448" s="15">
        <v>45.0</v>
      </c>
      <c r="C448" s="15" t="s">
        <v>16471</v>
      </c>
      <c r="D448" s="15" t="s">
        <v>16472</v>
      </c>
      <c r="E448" s="48"/>
    </row>
    <row r="449">
      <c r="A449" s="15">
        <v>93.0</v>
      </c>
      <c r="B449" s="15">
        <v>45.0</v>
      </c>
      <c r="C449" s="15" t="s">
        <v>16473</v>
      </c>
      <c r="D449" s="15" t="s">
        <v>16474</v>
      </c>
      <c r="E449" s="48"/>
    </row>
    <row r="450">
      <c r="A450" s="15">
        <v>94.0</v>
      </c>
      <c r="B450" s="15">
        <v>0.0</v>
      </c>
      <c r="C450" s="15" t="s">
        <v>16475</v>
      </c>
      <c r="D450" s="15" t="s">
        <v>16476</v>
      </c>
      <c r="E450" s="48"/>
    </row>
    <row r="451">
      <c r="A451" s="15">
        <v>94.0</v>
      </c>
      <c r="B451" s="15">
        <v>0.0</v>
      </c>
      <c r="C451" s="15" t="s">
        <v>16477</v>
      </c>
      <c r="D451" s="15" t="s">
        <v>16478</v>
      </c>
      <c r="E451" s="48"/>
    </row>
    <row r="452">
      <c r="A452" s="15">
        <v>94.0</v>
      </c>
      <c r="B452" s="15">
        <v>0.0</v>
      </c>
      <c r="C452" s="15" t="s">
        <v>16479</v>
      </c>
      <c r="D452" s="15" t="s">
        <v>16480</v>
      </c>
      <c r="E452" s="48"/>
    </row>
    <row r="453">
      <c r="A453" s="15">
        <v>94.0</v>
      </c>
      <c r="B453" s="15">
        <v>0.0</v>
      </c>
      <c r="C453" s="15" t="s">
        <v>16481</v>
      </c>
      <c r="D453" s="15" t="s">
        <v>16482</v>
      </c>
      <c r="E453" s="48"/>
    </row>
    <row r="454">
      <c r="A454" s="15">
        <v>94.0</v>
      </c>
      <c r="B454" s="15">
        <v>0.0</v>
      </c>
      <c r="C454" s="15" t="s">
        <v>16483</v>
      </c>
      <c r="D454" s="15" t="s">
        <v>16484</v>
      </c>
      <c r="E454" s="48"/>
    </row>
    <row r="455">
      <c r="A455" s="15">
        <v>94.0</v>
      </c>
      <c r="B455" s="15">
        <v>0.0</v>
      </c>
      <c r="C455" s="15" t="s">
        <v>16485</v>
      </c>
      <c r="D455" s="15" t="s">
        <v>16486</v>
      </c>
      <c r="E455" s="48"/>
    </row>
    <row r="456">
      <c r="A456" s="15">
        <v>94.0</v>
      </c>
      <c r="B456" s="15">
        <v>0.0</v>
      </c>
      <c r="C456" s="15" t="s">
        <v>16487</v>
      </c>
      <c r="D456" s="15" t="s">
        <v>16488</v>
      </c>
      <c r="E456" s="48"/>
    </row>
    <row r="457">
      <c r="A457" s="15">
        <v>94.0</v>
      </c>
      <c r="B457" s="15">
        <v>0.0</v>
      </c>
      <c r="C457" s="15" t="s">
        <v>16489</v>
      </c>
      <c r="D457" s="15" t="s">
        <v>16490</v>
      </c>
      <c r="E457" s="48"/>
    </row>
    <row r="458">
      <c r="A458" s="15">
        <v>94.0</v>
      </c>
      <c r="B458" s="15">
        <v>0.0</v>
      </c>
      <c r="C458" s="15" t="s">
        <v>16491</v>
      </c>
      <c r="D458" s="15" t="s">
        <v>16492</v>
      </c>
      <c r="E458" s="48"/>
    </row>
    <row r="459">
      <c r="A459" s="15">
        <v>94.0</v>
      </c>
      <c r="B459" s="15">
        <v>0.0</v>
      </c>
      <c r="C459" s="15" t="s">
        <v>16493</v>
      </c>
      <c r="D459" s="15" t="s">
        <v>16494</v>
      </c>
      <c r="E459" s="48"/>
    </row>
    <row r="460">
      <c r="A460" s="15">
        <v>94.0</v>
      </c>
      <c r="B460" s="15">
        <v>0.0</v>
      </c>
      <c r="C460" s="15" t="s">
        <v>16495</v>
      </c>
      <c r="D460" s="15" t="s">
        <v>16496</v>
      </c>
      <c r="E460" s="48"/>
    </row>
    <row r="461">
      <c r="A461" s="15">
        <v>95.0</v>
      </c>
      <c r="B461" s="15">
        <v>46.0</v>
      </c>
      <c r="C461" s="15" t="s">
        <v>16497</v>
      </c>
      <c r="D461" s="15" t="s">
        <v>16498</v>
      </c>
      <c r="E461" s="48"/>
    </row>
    <row r="462">
      <c r="A462" s="15">
        <v>95.0</v>
      </c>
      <c r="B462" s="15">
        <v>46.0</v>
      </c>
      <c r="C462" s="15" t="s">
        <v>16499</v>
      </c>
      <c r="D462" s="15" t="s">
        <v>16500</v>
      </c>
      <c r="E462" s="48"/>
    </row>
    <row r="463">
      <c r="A463" s="15">
        <v>95.0</v>
      </c>
      <c r="B463" s="15">
        <v>46.0</v>
      </c>
      <c r="C463" s="15" t="s">
        <v>16501</v>
      </c>
      <c r="D463" s="15" t="s">
        <v>16502</v>
      </c>
      <c r="E463" s="48"/>
    </row>
    <row r="464">
      <c r="A464" s="15">
        <v>95.0</v>
      </c>
      <c r="B464" s="15">
        <v>46.0</v>
      </c>
      <c r="C464" s="15" t="s">
        <v>16503</v>
      </c>
      <c r="D464" s="15" t="s">
        <v>16504</v>
      </c>
      <c r="E464" s="48"/>
    </row>
    <row r="465">
      <c r="A465" s="15">
        <v>95.0</v>
      </c>
      <c r="B465" s="15">
        <v>46.0</v>
      </c>
      <c r="C465" s="15" t="s">
        <v>10533</v>
      </c>
      <c r="D465" s="15" t="s">
        <v>16505</v>
      </c>
      <c r="E465" s="48"/>
    </row>
    <row r="466">
      <c r="A466" s="15">
        <v>95.0</v>
      </c>
      <c r="B466" s="15">
        <v>46.0</v>
      </c>
      <c r="C466" s="15" t="s">
        <v>16506</v>
      </c>
      <c r="D466" s="15" t="s">
        <v>16507</v>
      </c>
      <c r="E466" s="48"/>
    </row>
    <row r="467">
      <c r="A467" s="15">
        <v>95.0</v>
      </c>
      <c r="B467" s="15">
        <v>46.0</v>
      </c>
      <c r="C467" s="15" t="s">
        <v>16508</v>
      </c>
      <c r="D467" s="15" t="s">
        <v>16509</v>
      </c>
      <c r="E467" s="48"/>
    </row>
    <row r="468">
      <c r="A468" s="15">
        <v>96.0</v>
      </c>
      <c r="B468" s="15">
        <v>0.0</v>
      </c>
      <c r="C468" s="15" t="s">
        <v>16510</v>
      </c>
      <c r="D468" s="15" t="s">
        <v>16511</v>
      </c>
      <c r="E468" s="48"/>
    </row>
    <row r="469">
      <c r="A469" s="15">
        <v>96.0</v>
      </c>
      <c r="B469" s="15">
        <v>0.0</v>
      </c>
      <c r="C469" s="15" t="s">
        <v>16512</v>
      </c>
      <c r="D469" s="15" t="s">
        <v>16513</v>
      </c>
      <c r="E469" s="48"/>
    </row>
    <row r="470">
      <c r="A470" s="15">
        <v>96.0</v>
      </c>
      <c r="B470" s="15">
        <v>0.0</v>
      </c>
      <c r="C470" s="15" t="s">
        <v>16514</v>
      </c>
      <c r="D470" s="15" t="s">
        <v>16515</v>
      </c>
      <c r="E470" s="48"/>
    </row>
    <row r="471">
      <c r="A471" s="15">
        <v>96.0</v>
      </c>
      <c r="B471" s="15">
        <v>0.0</v>
      </c>
      <c r="C471" s="15" t="s">
        <v>16516</v>
      </c>
      <c r="D471" s="15" t="s">
        <v>16517</v>
      </c>
      <c r="E471" s="48"/>
    </row>
    <row r="472">
      <c r="A472" s="15">
        <v>96.0</v>
      </c>
      <c r="B472" s="15">
        <v>0.0</v>
      </c>
      <c r="C472" s="15" t="s">
        <v>16518</v>
      </c>
      <c r="D472" s="15" t="s">
        <v>16519</v>
      </c>
      <c r="E472" s="48"/>
    </row>
    <row r="473">
      <c r="A473" s="15">
        <v>97.0</v>
      </c>
      <c r="B473" s="15">
        <v>47.0</v>
      </c>
      <c r="C473" s="15" t="s">
        <v>16520</v>
      </c>
      <c r="D473" s="15" t="s">
        <v>16521</v>
      </c>
      <c r="E473" s="48"/>
    </row>
    <row r="474">
      <c r="A474" s="15">
        <v>97.0</v>
      </c>
      <c r="B474" s="15">
        <v>47.0</v>
      </c>
      <c r="C474" s="15" t="s">
        <v>16522</v>
      </c>
      <c r="D474" s="15" t="s">
        <v>16523</v>
      </c>
      <c r="E474" s="48"/>
    </row>
    <row r="475">
      <c r="A475" s="15">
        <v>97.0</v>
      </c>
      <c r="B475" s="15">
        <v>47.0</v>
      </c>
      <c r="C475" s="15" t="s">
        <v>10560</v>
      </c>
      <c r="D475" s="15" t="s">
        <v>16524</v>
      </c>
      <c r="E475" s="48"/>
    </row>
    <row r="476">
      <c r="A476" s="15">
        <v>97.0</v>
      </c>
      <c r="B476" s="15">
        <v>47.0</v>
      </c>
      <c r="C476" s="15" t="s">
        <v>16525</v>
      </c>
      <c r="D476" s="15" t="s">
        <v>16526</v>
      </c>
      <c r="E476" s="48"/>
    </row>
    <row r="477">
      <c r="A477" s="15">
        <v>97.0</v>
      </c>
      <c r="B477" s="15">
        <v>47.0</v>
      </c>
      <c r="C477" s="15" t="s">
        <v>16527</v>
      </c>
      <c r="D477" s="15" t="s">
        <v>16528</v>
      </c>
      <c r="E477" s="48"/>
    </row>
    <row r="478">
      <c r="A478" s="15">
        <v>97.0</v>
      </c>
      <c r="B478" s="15">
        <v>47.0</v>
      </c>
      <c r="C478" s="15" t="s">
        <v>16529</v>
      </c>
      <c r="D478" s="15" t="s">
        <v>16530</v>
      </c>
      <c r="E478" s="48"/>
    </row>
    <row r="479">
      <c r="A479" s="15">
        <v>97.0</v>
      </c>
      <c r="B479" s="15">
        <v>47.0</v>
      </c>
      <c r="C479" s="15" t="s">
        <v>16531</v>
      </c>
      <c r="D479" s="15" t="s">
        <v>16532</v>
      </c>
      <c r="E479" s="48"/>
    </row>
    <row r="480">
      <c r="A480" s="15">
        <v>97.0</v>
      </c>
      <c r="B480" s="15">
        <v>47.0</v>
      </c>
      <c r="C480" s="15" t="s">
        <v>16533</v>
      </c>
      <c r="D480" s="15" t="s">
        <v>16534</v>
      </c>
      <c r="E480" s="48"/>
    </row>
    <row r="481">
      <c r="A481" s="15">
        <v>97.0</v>
      </c>
      <c r="B481" s="15">
        <v>47.0</v>
      </c>
      <c r="C481" s="15" t="s">
        <v>16535</v>
      </c>
      <c r="D481" s="15" t="s">
        <v>16536</v>
      </c>
      <c r="E481" s="48"/>
    </row>
    <row r="482">
      <c r="A482" s="15">
        <v>97.0</v>
      </c>
      <c r="B482" s="15">
        <v>47.0</v>
      </c>
      <c r="C482" s="15" t="s">
        <v>16537</v>
      </c>
      <c r="D482" s="15" t="s">
        <v>16538</v>
      </c>
      <c r="E482" s="48"/>
    </row>
    <row r="483">
      <c r="A483" s="15">
        <v>97.0</v>
      </c>
      <c r="B483" s="15">
        <v>47.0</v>
      </c>
      <c r="C483" s="15" t="s">
        <v>16539</v>
      </c>
      <c r="D483" s="15" t="s">
        <v>16540</v>
      </c>
      <c r="E483" s="48"/>
    </row>
    <row r="484">
      <c r="A484" s="15">
        <v>97.0</v>
      </c>
      <c r="B484" s="15">
        <v>47.0</v>
      </c>
      <c r="C484" s="15" t="s">
        <v>16541</v>
      </c>
      <c r="D484" s="15" t="s">
        <v>16542</v>
      </c>
      <c r="E484" s="48"/>
    </row>
    <row r="485">
      <c r="A485" s="15">
        <v>98.0</v>
      </c>
      <c r="B485" s="15">
        <v>0.0</v>
      </c>
      <c r="C485" s="15" t="s">
        <v>10588</v>
      </c>
      <c r="D485" s="15" t="s">
        <v>16543</v>
      </c>
      <c r="E485" s="48"/>
    </row>
    <row r="486">
      <c r="A486" s="15">
        <v>98.0</v>
      </c>
      <c r="B486" s="15">
        <v>0.0</v>
      </c>
      <c r="C486" s="15" t="s">
        <v>16544</v>
      </c>
      <c r="D486" s="15" t="s">
        <v>16545</v>
      </c>
      <c r="E486" s="48"/>
    </row>
    <row r="487">
      <c r="A487" s="15">
        <v>98.0</v>
      </c>
      <c r="B487" s="15">
        <v>0.0</v>
      </c>
      <c r="C487" s="15" t="s">
        <v>16546</v>
      </c>
      <c r="D487" s="15" t="s">
        <v>16547</v>
      </c>
      <c r="E487" s="48"/>
    </row>
    <row r="488">
      <c r="A488" s="15">
        <v>98.0</v>
      </c>
      <c r="B488" s="15">
        <v>0.0</v>
      </c>
      <c r="C488" s="15" t="s">
        <v>16548</v>
      </c>
      <c r="D488" s="15" t="s">
        <v>16549</v>
      </c>
      <c r="E488" s="48"/>
    </row>
    <row r="489">
      <c r="A489" s="15">
        <v>98.0</v>
      </c>
      <c r="B489" s="15">
        <v>0.0</v>
      </c>
      <c r="C489" s="15" t="s">
        <v>16550</v>
      </c>
      <c r="D489" s="15" t="s">
        <v>16551</v>
      </c>
      <c r="E489" s="48"/>
    </row>
    <row r="490">
      <c r="A490" s="15">
        <v>98.0</v>
      </c>
      <c r="B490" s="15">
        <v>0.0</v>
      </c>
      <c r="C490" s="15" t="s">
        <v>16552</v>
      </c>
      <c r="D490" s="15" t="s">
        <v>16553</v>
      </c>
      <c r="E490" s="48"/>
    </row>
    <row r="491">
      <c r="A491" s="15">
        <v>98.0</v>
      </c>
      <c r="B491" s="15">
        <v>0.0</v>
      </c>
      <c r="C491" s="15" t="s">
        <v>16554</v>
      </c>
      <c r="D491" s="15" t="s">
        <v>16555</v>
      </c>
      <c r="E491" s="48"/>
    </row>
    <row r="492">
      <c r="A492" s="15">
        <v>98.0</v>
      </c>
      <c r="B492" s="15">
        <v>0.0</v>
      </c>
      <c r="C492" s="15" t="s">
        <v>10606</v>
      </c>
      <c r="D492" s="15" t="s">
        <v>16556</v>
      </c>
      <c r="E492" s="48"/>
    </row>
    <row r="493">
      <c r="A493" s="15">
        <v>98.0</v>
      </c>
      <c r="B493" s="15">
        <v>0.0</v>
      </c>
      <c r="C493" s="15" t="s">
        <v>16557</v>
      </c>
      <c r="D493" s="15" t="s">
        <v>16558</v>
      </c>
      <c r="E493" s="48"/>
    </row>
    <row r="494">
      <c r="A494" s="15">
        <v>98.0</v>
      </c>
      <c r="B494" s="15">
        <v>0.0</v>
      </c>
      <c r="C494" s="15" t="s">
        <v>16559</v>
      </c>
      <c r="D494" s="15" t="s">
        <v>16560</v>
      </c>
      <c r="E494" s="48"/>
    </row>
    <row r="495">
      <c r="A495" s="15">
        <v>98.0</v>
      </c>
      <c r="B495" s="15">
        <v>0.0</v>
      </c>
      <c r="C495" s="15" t="s">
        <v>16561</v>
      </c>
      <c r="D495" s="15" t="s">
        <v>16562</v>
      </c>
      <c r="E495" s="48"/>
    </row>
    <row r="496">
      <c r="A496" s="15">
        <v>98.0</v>
      </c>
      <c r="B496" s="15">
        <v>0.0</v>
      </c>
      <c r="C496" s="15" t="s">
        <v>16563</v>
      </c>
      <c r="D496" s="15" t="s">
        <v>16564</v>
      </c>
      <c r="E496" s="48"/>
    </row>
    <row r="497">
      <c r="A497" s="15">
        <v>98.0</v>
      </c>
      <c r="B497" s="15">
        <v>0.0</v>
      </c>
      <c r="C497" s="15" t="s">
        <v>16565</v>
      </c>
      <c r="D497" s="15" t="s">
        <v>16566</v>
      </c>
      <c r="E497" s="48"/>
    </row>
    <row r="498">
      <c r="A498" s="15">
        <v>98.0</v>
      </c>
      <c r="B498" s="15">
        <v>0.0</v>
      </c>
      <c r="C498" s="15" t="s">
        <v>10624</v>
      </c>
      <c r="D498" s="15" t="s">
        <v>16567</v>
      </c>
      <c r="E498" s="48"/>
    </row>
    <row r="499">
      <c r="A499" s="15">
        <v>98.0</v>
      </c>
      <c r="B499" s="15">
        <v>0.0</v>
      </c>
      <c r="C499" s="15" t="s">
        <v>16568</v>
      </c>
      <c r="D499" s="15" t="s">
        <v>16569</v>
      </c>
      <c r="E499" s="48"/>
    </row>
    <row r="500">
      <c r="A500" s="15">
        <v>99.0</v>
      </c>
      <c r="B500" s="15">
        <v>48.0</v>
      </c>
      <c r="C500" s="15" t="s">
        <v>10630</v>
      </c>
      <c r="D500" s="15" t="s">
        <v>16570</v>
      </c>
      <c r="E500" s="48"/>
    </row>
    <row r="501">
      <c r="A501" s="15">
        <v>99.0</v>
      </c>
      <c r="B501" s="15">
        <v>48.0</v>
      </c>
      <c r="C501" s="15" t="s">
        <v>16571</v>
      </c>
      <c r="D501" s="15" t="s">
        <v>16572</v>
      </c>
      <c r="E501" s="48"/>
    </row>
    <row r="502">
      <c r="A502" s="15">
        <v>99.0</v>
      </c>
      <c r="B502" s="15">
        <v>48.0</v>
      </c>
      <c r="C502" s="15" t="s">
        <v>16573</v>
      </c>
      <c r="D502" s="15" t="s">
        <v>16574</v>
      </c>
      <c r="E502" s="48"/>
    </row>
    <row r="503">
      <c r="A503" s="15">
        <v>99.0</v>
      </c>
      <c r="B503" s="15">
        <v>48.0</v>
      </c>
      <c r="C503" s="15" t="s">
        <v>16575</v>
      </c>
      <c r="D503" s="15" t="s">
        <v>16576</v>
      </c>
      <c r="E503" s="48"/>
    </row>
    <row r="504">
      <c r="A504" s="15">
        <v>99.0</v>
      </c>
      <c r="B504" s="15">
        <v>48.0</v>
      </c>
      <c r="C504" s="15" t="s">
        <v>16577</v>
      </c>
      <c r="D504" s="15" t="s">
        <v>16578</v>
      </c>
      <c r="E504" s="48"/>
    </row>
    <row r="505">
      <c r="A505" s="15">
        <v>99.0</v>
      </c>
      <c r="B505" s="15">
        <v>48.0</v>
      </c>
      <c r="C505" s="15" t="s">
        <v>16579</v>
      </c>
      <c r="D505" s="15" t="s">
        <v>16580</v>
      </c>
      <c r="E505" s="48"/>
    </row>
    <row r="506">
      <c r="A506" s="15">
        <v>99.0</v>
      </c>
      <c r="B506" s="15">
        <v>48.0</v>
      </c>
      <c r="C506" s="15" t="s">
        <v>16581</v>
      </c>
      <c r="D506" s="15" t="s">
        <v>16582</v>
      </c>
      <c r="E506" s="48"/>
    </row>
    <row r="507">
      <c r="A507" s="15">
        <v>99.0</v>
      </c>
      <c r="B507" s="15">
        <v>48.0</v>
      </c>
      <c r="C507" s="15" t="s">
        <v>16583</v>
      </c>
      <c r="D507" s="15" t="s">
        <v>16584</v>
      </c>
      <c r="E507" s="48"/>
    </row>
    <row r="508">
      <c r="A508" s="15">
        <v>99.0</v>
      </c>
      <c r="B508" s="15">
        <v>48.0</v>
      </c>
      <c r="C508" s="15" t="s">
        <v>16585</v>
      </c>
      <c r="D508" s="15" t="s">
        <v>16586</v>
      </c>
      <c r="E508" s="48"/>
    </row>
    <row r="509">
      <c r="A509" s="15">
        <v>99.0</v>
      </c>
      <c r="B509" s="15">
        <v>48.0</v>
      </c>
      <c r="C509" s="15" t="s">
        <v>16587</v>
      </c>
      <c r="D509" s="15" t="s">
        <v>16588</v>
      </c>
      <c r="E509" s="48"/>
    </row>
    <row r="510">
      <c r="A510" s="15">
        <v>99.0</v>
      </c>
      <c r="B510" s="15">
        <v>48.0</v>
      </c>
      <c r="C510" s="15" t="s">
        <v>10653</v>
      </c>
      <c r="D510" s="15" t="s">
        <v>16589</v>
      </c>
      <c r="E510" s="48"/>
    </row>
    <row r="511">
      <c r="A511" s="15">
        <v>99.0</v>
      </c>
      <c r="B511" s="15">
        <v>48.0</v>
      </c>
      <c r="C511" s="15" t="s">
        <v>16590</v>
      </c>
      <c r="D511" s="15" t="s">
        <v>16591</v>
      </c>
      <c r="E511" s="48"/>
    </row>
    <row r="512">
      <c r="A512" s="15">
        <v>99.0</v>
      </c>
      <c r="B512" s="15">
        <v>48.0</v>
      </c>
      <c r="C512" s="15" t="s">
        <v>16592</v>
      </c>
      <c r="D512" s="15" t="s">
        <v>16593</v>
      </c>
      <c r="E512" s="48"/>
    </row>
    <row r="513">
      <c r="A513" s="15">
        <v>99.0</v>
      </c>
      <c r="B513" s="15">
        <v>48.0</v>
      </c>
      <c r="C513" s="15" t="s">
        <v>16594</v>
      </c>
      <c r="D513" s="15" t="s">
        <v>16595</v>
      </c>
      <c r="E513" s="48"/>
    </row>
    <row r="514">
      <c r="A514" s="15">
        <v>100.0</v>
      </c>
      <c r="B514" s="15">
        <v>0.0</v>
      </c>
      <c r="C514" s="15" t="s">
        <v>16596</v>
      </c>
      <c r="D514" s="15" t="s">
        <v>16597</v>
      </c>
      <c r="E514" s="48"/>
    </row>
    <row r="515">
      <c r="A515" s="15">
        <v>100.0</v>
      </c>
      <c r="B515" s="15">
        <v>0.0</v>
      </c>
      <c r="C515" s="15" t="s">
        <v>16598</v>
      </c>
      <c r="D515" s="15" t="s">
        <v>16599</v>
      </c>
      <c r="E515" s="48"/>
    </row>
    <row r="516">
      <c r="A516" s="15">
        <v>100.0</v>
      </c>
      <c r="B516" s="15">
        <v>0.0</v>
      </c>
      <c r="C516" s="15" t="s">
        <v>10671</v>
      </c>
      <c r="D516" s="15" t="s">
        <v>16600</v>
      </c>
      <c r="E516" s="48"/>
    </row>
    <row r="517">
      <c r="A517" s="15">
        <v>101.0</v>
      </c>
      <c r="B517" s="15">
        <v>49.0</v>
      </c>
      <c r="C517" s="15" t="s">
        <v>16601</v>
      </c>
      <c r="D517" s="15" t="s">
        <v>16602</v>
      </c>
      <c r="E517" s="48"/>
    </row>
    <row r="518">
      <c r="A518" s="15">
        <v>101.0</v>
      </c>
      <c r="B518" s="15">
        <v>49.0</v>
      </c>
      <c r="C518" s="15" t="s">
        <v>16603</v>
      </c>
      <c r="D518" s="15" t="s">
        <v>16604</v>
      </c>
      <c r="E518" s="48"/>
    </row>
    <row r="519">
      <c r="A519" s="15">
        <v>101.0</v>
      </c>
      <c r="B519" s="15">
        <v>49.0</v>
      </c>
      <c r="C519" s="15" t="s">
        <v>16605</v>
      </c>
      <c r="D519" s="15" t="s">
        <v>16606</v>
      </c>
      <c r="E519" s="48"/>
    </row>
    <row r="520">
      <c r="A520" s="15">
        <v>101.0</v>
      </c>
      <c r="B520" s="15">
        <v>49.0</v>
      </c>
      <c r="C520" s="15" t="s">
        <v>10680</v>
      </c>
      <c r="D520" s="15" t="s">
        <v>16607</v>
      </c>
      <c r="E520" s="48"/>
    </row>
    <row r="521">
      <c r="A521" s="15">
        <v>101.0</v>
      </c>
      <c r="B521" s="15">
        <v>49.0</v>
      </c>
      <c r="C521" s="15" t="s">
        <v>16608</v>
      </c>
      <c r="D521" s="15" t="s">
        <v>16609</v>
      </c>
      <c r="E521" s="48"/>
    </row>
    <row r="522">
      <c r="A522" s="15">
        <v>101.0</v>
      </c>
      <c r="B522" s="15">
        <v>49.0</v>
      </c>
      <c r="C522" s="15" t="s">
        <v>13405</v>
      </c>
      <c r="D522" s="15" t="s">
        <v>16610</v>
      </c>
      <c r="E522" s="48"/>
    </row>
    <row r="523">
      <c r="A523" s="15">
        <v>101.0</v>
      </c>
      <c r="B523" s="15">
        <v>49.0</v>
      </c>
      <c r="C523" s="15" t="s">
        <v>13408</v>
      </c>
      <c r="D523" s="15" t="s">
        <v>16611</v>
      </c>
      <c r="E523" s="48"/>
    </row>
    <row r="524">
      <c r="A524" s="15">
        <v>101.0</v>
      </c>
      <c r="B524" s="15">
        <v>49.0</v>
      </c>
      <c r="C524" s="15" t="s">
        <v>16612</v>
      </c>
      <c r="D524" s="15" t="s">
        <v>16613</v>
      </c>
      <c r="E524" s="48"/>
    </row>
    <row r="525">
      <c r="A525" s="15">
        <v>101.0</v>
      </c>
      <c r="B525" s="15">
        <v>49.0</v>
      </c>
      <c r="C525" s="15" t="s">
        <v>16614</v>
      </c>
      <c r="D525" s="15" t="s">
        <v>16615</v>
      </c>
      <c r="E525" s="48"/>
    </row>
    <row r="526">
      <c r="A526" s="15">
        <v>101.0</v>
      </c>
      <c r="B526" s="15">
        <v>49.0</v>
      </c>
      <c r="C526" s="15" t="s">
        <v>16616</v>
      </c>
      <c r="D526" s="15" t="s">
        <v>16617</v>
      </c>
      <c r="E526" s="48"/>
    </row>
    <row r="527">
      <c r="A527" s="15">
        <v>102.0</v>
      </c>
      <c r="B527" s="15">
        <v>0.0</v>
      </c>
      <c r="C527" s="15" t="s">
        <v>16618</v>
      </c>
      <c r="D527" s="15" t="s">
        <v>16619</v>
      </c>
      <c r="E527" s="48"/>
    </row>
    <row r="528">
      <c r="A528" s="15">
        <v>102.0</v>
      </c>
      <c r="B528" s="15">
        <v>0.0</v>
      </c>
      <c r="C528" s="15" t="s">
        <v>10703</v>
      </c>
      <c r="D528" s="15" t="s">
        <v>16620</v>
      </c>
      <c r="E528" s="48"/>
    </row>
    <row r="529">
      <c r="A529" s="15">
        <v>102.0</v>
      </c>
      <c r="B529" s="15">
        <v>0.0</v>
      </c>
      <c r="C529" s="15" t="s">
        <v>16621</v>
      </c>
      <c r="D529" s="15" t="s">
        <v>16622</v>
      </c>
      <c r="E529" s="48"/>
    </row>
    <row r="530">
      <c r="A530" s="15">
        <v>102.0</v>
      </c>
      <c r="B530" s="15">
        <v>0.0</v>
      </c>
      <c r="C530" s="15" t="s">
        <v>16623</v>
      </c>
      <c r="D530" s="15" t="s">
        <v>16624</v>
      </c>
      <c r="E530" s="48"/>
    </row>
    <row r="531">
      <c r="A531" s="15">
        <v>102.0</v>
      </c>
      <c r="B531" s="15">
        <v>0.0</v>
      </c>
      <c r="C531" s="15" t="s">
        <v>16625</v>
      </c>
      <c r="D531" s="15" t="s">
        <v>16626</v>
      </c>
      <c r="E531" s="48"/>
    </row>
    <row r="532">
      <c r="A532" s="15">
        <v>102.0</v>
      </c>
      <c r="B532" s="15">
        <v>0.0</v>
      </c>
      <c r="C532" s="15" t="s">
        <v>16627</v>
      </c>
      <c r="D532" s="15" t="s">
        <v>16628</v>
      </c>
      <c r="E532" s="48"/>
    </row>
    <row r="533">
      <c r="A533" s="15">
        <v>103.0</v>
      </c>
      <c r="B533" s="15">
        <v>50.0</v>
      </c>
      <c r="C533" s="15" t="s">
        <v>10718</v>
      </c>
      <c r="D533" s="15" t="s">
        <v>16629</v>
      </c>
      <c r="E533" s="48"/>
    </row>
    <row r="534">
      <c r="A534" s="15">
        <v>103.0</v>
      </c>
      <c r="B534" s="15">
        <v>50.0</v>
      </c>
      <c r="C534" s="15" t="s">
        <v>16630</v>
      </c>
      <c r="D534" s="15" t="s">
        <v>16631</v>
      </c>
      <c r="E534" s="48"/>
    </row>
    <row r="535">
      <c r="A535" s="15">
        <v>103.0</v>
      </c>
      <c r="B535" s="15">
        <v>50.0</v>
      </c>
      <c r="C535" s="15" t="s">
        <v>16632</v>
      </c>
      <c r="D535" s="15" t="s">
        <v>16633</v>
      </c>
      <c r="E535" s="48"/>
    </row>
    <row r="536">
      <c r="A536" s="15">
        <v>103.0</v>
      </c>
      <c r="B536" s="15">
        <v>50.0</v>
      </c>
      <c r="C536" s="15" t="s">
        <v>16634</v>
      </c>
      <c r="D536" s="15" t="s">
        <v>16635</v>
      </c>
      <c r="E536" s="48"/>
    </row>
    <row r="537">
      <c r="A537" s="15">
        <v>103.0</v>
      </c>
      <c r="B537" s="15">
        <v>50.0</v>
      </c>
      <c r="C537" s="15" t="s">
        <v>16636</v>
      </c>
      <c r="D537" s="15" t="s">
        <v>16637</v>
      </c>
      <c r="E537" s="48"/>
    </row>
    <row r="538">
      <c r="A538" s="15">
        <v>103.0</v>
      </c>
      <c r="B538" s="15">
        <v>50.0</v>
      </c>
      <c r="C538" s="15" t="s">
        <v>16638</v>
      </c>
      <c r="D538" s="15" t="s">
        <v>16639</v>
      </c>
      <c r="E538" s="48"/>
    </row>
    <row r="539">
      <c r="A539" s="15">
        <v>103.0</v>
      </c>
      <c r="B539" s="15">
        <v>50.0</v>
      </c>
      <c r="C539" s="15" t="s">
        <v>16640</v>
      </c>
      <c r="D539" s="15" t="s">
        <v>16641</v>
      </c>
      <c r="E539" s="48"/>
    </row>
    <row r="540">
      <c r="A540" s="15">
        <v>104.0</v>
      </c>
      <c r="B540" s="15">
        <v>0.0</v>
      </c>
      <c r="C540" s="15" t="s">
        <v>10739</v>
      </c>
      <c r="D540" s="15" t="s">
        <v>16642</v>
      </c>
      <c r="E540" s="48"/>
    </row>
    <row r="541">
      <c r="A541" s="15">
        <v>104.0</v>
      </c>
      <c r="B541" s="15">
        <v>0.0</v>
      </c>
      <c r="C541" s="15" t="s">
        <v>16643</v>
      </c>
      <c r="D541" s="15" t="s">
        <v>16644</v>
      </c>
      <c r="E541" s="48"/>
    </row>
    <row r="542">
      <c r="A542" s="15">
        <v>104.0</v>
      </c>
      <c r="B542" s="15">
        <v>0.0</v>
      </c>
      <c r="C542" s="15" t="s">
        <v>16645</v>
      </c>
      <c r="D542" s="15" t="s">
        <v>16646</v>
      </c>
      <c r="E542" s="48"/>
    </row>
    <row r="543">
      <c r="A543" s="15">
        <v>104.0</v>
      </c>
      <c r="B543" s="15">
        <v>0.0</v>
      </c>
      <c r="C543" s="15" t="s">
        <v>16647</v>
      </c>
      <c r="D543" s="15" t="s">
        <v>16648</v>
      </c>
      <c r="E543" s="48"/>
    </row>
    <row r="544">
      <c r="A544" s="15">
        <v>104.0</v>
      </c>
      <c r="B544" s="15">
        <v>0.0</v>
      </c>
      <c r="C544" s="15" t="s">
        <v>16649</v>
      </c>
      <c r="D544" s="15" t="s">
        <v>16650</v>
      </c>
      <c r="E544" s="48"/>
    </row>
    <row r="545">
      <c r="A545" s="15">
        <v>104.0</v>
      </c>
      <c r="B545" s="15">
        <v>0.0</v>
      </c>
      <c r="C545" s="15" t="s">
        <v>10754</v>
      </c>
      <c r="D545" s="15" t="s">
        <v>16651</v>
      </c>
      <c r="E545" s="48"/>
    </row>
    <row r="546">
      <c r="A546" s="15">
        <v>104.0</v>
      </c>
      <c r="B546" s="15">
        <v>0.0</v>
      </c>
      <c r="C546" s="15" t="s">
        <v>16652</v>
      </c>
      <c r="D546" s="15" t="s">
        <v>16653</v>
      </c>
      <c r="E546" s="48"/>
    </row>
    <row r="547">
      <c r="A547" s="15">
        <v>104.0</v>
      </c>
      <c r="B547" s="15">
        <v>0.0</v>
      </c>
      <c r="C547" s="15" t="s">
        <v>16654</v>
      </c>
      <c r="D547" s="15" t="s">
        <v>16655</v>
      </c>
      <c r="E547" s="48"/>
    </row>
    <row r="548">
      <c r="A548" s="15">
        <v>104.0</v>
      </c>
      <c r="B548" s="15">
        <v>0.0</v>
      </c>
      <c r="C548" s="15" t="s">
        <v>16656</v>
      </c>
      <c r="D548" s="15" t="s">
        <v>16657</v>
      </c>
      <c r="E548" s="48"/>
    </row>
    <row r="549">
      <c r="A549" s="15">
        <v>104.0</v>
      </c>
      <c r="B549" s="15">
        <v>0.0</v>
      </c>
      <c r="C549" s="15" t="s">
        <v>16658</v>
      </c>
      <c r="D549" s="15" t="s">
        <v>16659</v>
      </c>
      <c r="E549" s="48"/>
    </row>
    <row r="550">
      <c r="A550" s="15">
        <v>104.0</v>
      </c>
      <c r="B550" s="15">
        <v>0.0</v>
      </c>
      <c r="C550" s="15" t="s">
        <v>16660</v>
      </c>
      <c r="D550" s="15" t="s">
        <v>16661</v>
      </c>
      <c r="E550" s="48"/>
    </row>
    <row r="551">
      <c r="A551" s="15">
        <v>105.0</v>
      </c>
      <c r="B551" s="15">
        <v>51.0</v>
      </c>
      <c r="C551" s="15" t="s">
        <v>16662</v>
      </c>
      <c r="D551" s="15" t="s">
        <v>16663</v>
      </c>
      <c r="E551" s="48"/>
    </row>
    <row r="552">
      <c r="A552" s="15">
        <v>105.0</v>
      </c>
      <c r="B552" s="15">
        <v>51.0</v>
      </c>
      <c r="C552" s="15" t="s">
        <v>10775</v>
      </c>
      <c r="D552" s="15" t="s">
        <v>16664</v>
      </c>
      <c r="E552" s="48"/>
    </row>
    <row r="553">
      <c r="A553" s="15">
        <v>105.0</v>
      </c>
      <c r="B553" s="15">
        <v>51.0</v>
      </c>
      <c r="C553" s="15" t="s">
        <v>16665</v>
      </c>
      <c r="D553" s="15" t="s">
        <v>16666</v>
      </c>
      <c r="E553" s="48"/>
    </row>
    <row r="554">
      <c r="A554" s="15">
        <v>105.0</v>
      </c>
      <c r="B554" s="15">
        <v>51.0</v>
      </c>
      <c r="C554" s="15" t="s">
        <v>16667</v>
      </c>
      <c r="D554" s="15" t="s">
        <v>16668</v>
      </c>
      <c r="E554" s="48"/>
    </row>
    <row r="555">
      <c r="A555" s="15">
        <v>105.0</v>
      </c>
      <c r="B555" s="15">
        <v>51.0</v>
      </c>
      <c r="C555" s="15" t="s">
        <v>16669</v>
      </c>
      <c r="D555" s="15" t="s">
        <v>16670</v>
      </c>
      <c r="E555" s="48"/>
    </row>
    <row r="556">
      <c r="A556" s="15">
        <v>105.0</v>
      </c>
      <c r="B556" s="15">
        <v>51.0</v>
      </c>
      <c r="C556" s="15" t="s">
        <v>10784</v>
      </c>
      <c r="D556" s="15" t="s">
        <v>16671</v>
      </c>
      <c r="E556" s="48"/>
    </row>
    <row r="557">
      <c r="A557" s="15">
        <v>105.0</v>
      </c>
      <c r="B557" s="15">
        <v>51.0</v>
      </c>
      <c r="C557" s="15" t="s">
        <v>16672</v>
      </c>
      <c r="D557" s="15" t="s">
        <v>16673</v>
      </c>
      <c r="E557" s="48"/>
    </row>
    <row r="558">
      <c r="A558" s="15">
        <v>105.0</v>
      </c>
      <c r="B558" s="15">
        <v>51.0</v>
      </c>
      <c r="C558" s="15" t="s">
        <v>16674</v>
      </c>
      <c r="D558" s="15" t="s">
        <v>16675</v>
      </c>
      <c r="E558" s="48"/>
    </row>
    <row r="559">
      <c r="A559" s="15">
        <v>105.0</v>
      </c>
      <c r="B559" s="15">
        <v>51.0</v>
      </c>
      <c r="C559" s="15" t="s">
        <v>16676</v>
      </c>
      <c r="D559" s="15" t="s">
        <v>16677</v>
      </c>
      <c r="E559" s="48"/>
    </row>
    <row r="560">
      <c r="A560" s="15">
        <v>105.0</v>
      </c>
      <c r="B560" s="15">
        <v>51.0</v>
      </c>
      <c r="C560" s="15" t="s">
        <v>16678</v>
      </c>
      <c r="D560" s="15" t="s">
        <v>16679</v>
      </c>
      <c r="E560" s="48"/>
    </row>
    <row r="561">
      <c r="A561" s="15">
        <v>105.0</v>
      </c>
      <c r="B561" s="15">
        <v>51.0</v>
      </c>
      <c r="C561" s="15" t="s">
        <v>16680</v>
      </c>
      <c r="D561" s="15" t="s">
        <v>16681</v>
      </c>
      <c r="E561" s="48"/>
    </row>
    <row r="562">
      <c r="A562" s="15">
        <v>105.0</v>
      </c>
      <c r="B562" s="15">
        <v>51.0</v>
      </c>
      <c r="C562" s="15" t="s">
        <v>16682</v>
      </c>
      <c r="D562" s="15" t="s">
        <v>16683</v>
      </c>
      <c r="E562" s="48"/>
    </row>
    <row r="563">
      <c r="A563" s="15">
        <v>106.0</v>
      </c>
      <c r="B563" s="15">
        <v>0.0</v>
      </c>
      <c r="C563" s="15" t="s">
        <v>16684</v>
      </c>
      <c r="D563" s="15" t="s">
        <v>16685</v>
      </c>
      <c r="E563" s="48"/>
    </row>
    <row r="564">
      <c r="A564" s="15">
        <v>106.0</v>
      </c>
      <c r="B564" s="15">
        <v>0.0</v>
      </c>
      <c r="C564" s="15" t="s">
        <v>16686</v>
      </c>
      <c r="D564" s="15" t="s">
        <v>16687</v>
      </c>
      <c r="E564" s="48"/>
    </row>
    <row r="565">
      <c r="A565" s="15">
        <v>106.0</v>
      </c>
      <c r="B565" s="15">
        <v>0.0</v>
      </c>
      <c r="C565" s="15" t="s">
        <v>16688</v>
      </c>
      <c r="D565" s="15" t="s">
        <v>16689</v>
      </c>
      <c r="E565" s="48"/>
    </row>
    <row r="566">
      <c r="A566" s="15">
        <v>106.0</v>
      </c>
      <c r="B566" s="15">
        <v>0.0</v>
      </c>
      <c r="C566" s="15" t="s">
        <v>10809</v>
      </c>
      <c r="D566" s="15" t="s">
        <v>16690</v>
      </c>
      <c r="E566" s="48"/>
    </row>
    <row r="567">
      <c r="A567" s="15">
        <v>107.0</v>
      </c>
      <c r="B567" s="15">
        <v>52.0</v>
      </c>
      <c r="C567" s="15" t="s">
        <v>16691</v>
      </c>
      <c r="D567" s="15" t="s">
        <v>16692</v>
      </c>
      <c r="E567" s="48"/>
    </row>
    <row r="568">
      <c r="A568" s="15">
        <v>107.0</v>
      </c>
      <c r="B568" s="15">
        <v>52.0</v>
      </c>
      <c r="C568" s="15" t="s">
        <v>16693</v>
      </c>
      <c r="D568" s="15" t="s">
        <v>16694</v>
      </c>
      <c r="E568" s="48"/>
    </row>
    <row r="569">
      <c r="A569" s="15">
        <v>107.0</v>
      </c>
      <c r="B569" s="15">
        <v>52.0</v>
      </c>
      <c r="C569" s="15" t="s">
        <v>10818</v>
      </c>
      <c r="D569" s="15" t="s">
        <v>16695</v>
      </c>
      <c r="E569" s="48"/>
    </row>
    <row r="570">
      <c r="A570" s="15">
        <v>107.0</v>
      </c>
      <c r="B570" s="15">
        <v>52.0</v>
      </c>
      <c r="C570" s="15" t="s">
        <v>16696</v>
      </c>
      <c r="D570" s="15" t="s">
        <v>16697</v>
      </c>
      <c r="E570" s="48"/>
    </row>
    <row r="571">
      <c r="A571" s="15">
        <v>107.0</v>
      </c>
      <c r="B571" s="15">
        <v>52.0</v>
      </c>
      <c r="C571" s="15" t="s">
        <v>16698</v>
      </c>
      <c r="D571" s="15" t="s">
        <v>16699</v>
      </c>
      <c r="E571" s="48"/>
    </row>
    <row r="572">
      <c r="A572" s="15">
        <v>107.0</v>
      </c>
      <c r="B572" s="15">
        <v>52.0</v>
      </c>
      <c r="C572" s="15" t="s">
        <v>10828</v>
      </c>
      <c r="D572" s="15" t="s">
        <v>16700</v>
      </c>
      <c r="E572" s="48"/>
    </row>
    <row r="573">
      <c r="A573" s="15">
        <v>107.0</v>
      </c>
      <c r="B573" s="15">
        <v>52.0</v>
      </c>
      <c r="C573" s="15" t="s">
        <v>10831</v>
      </c>
      <c r="D573" s="15" t="s">
        <v>2475</v>
      </c>
      <c r="E573" s="48"/>
    </row>
    <row r="574">
      <c r="A574" s="15">
        <v>107.0</v>
      </c>
      <c r="B574" s="15">
        <v>52.0</v>
      </c>
      <c r="C574" s="15" t="s">
        <v>16701</v>
      </c>
      <c r="D574" s="15" t="s">
        <v>16702</v>
      </c>
      <c r="E574" s="48"/>
    </row>
    <row r="575">
      <c r="A575" s="15">
        <v>107.0</v>
      </c>
      <c r="B575" s="15">
        <v>52.0</v>
      </c>
      <c r="C575" s="15" t="s">
        <v>16703</v>
      </c>
      <c r="D575" s="15" t="s">
        <v>16704</v>
      </c>
      <c r="E575" s="48"/>
    </row>
    <row r="576">
      <c r="A576" s="15">
        <v>107.0</v>
      </c>
      <c r="B576" s="15">
        <v>52.0</v>
      </c>
      <c r="C576" s="15" t="s">
        <v>16705</v>
      </c>
      <c r="D576" s="15" t="s">
        <v>16706</v>
      </c>
      <c r="E576" s="48"/>
    </row>
    <row r="577">
      <c r="A577" s="15">
        <v>107.0</v>
      </c>
      <c r="B577" s="15">
        <v>52.0</v>
      </c>
      <c r="C577" s="15" t="s">
        <v>16707</v>
      </c>
      <c r="D577" s="15" t="s">
        <v>16708</v>
      </c>
      <c r="E577" s="48"/>
    </row>
    <row r="578">
      <c r="A578" s="15">
        <v>107.0</v>
      </c>
      <c r="B578" s="15">
        <v>52.0</v>
      </c>
      <c r="C578" s="15" t="s">
        <v>16709</v>
      </c>
      <c r="D578" s="15" t="s">
        <v>16710</v>
      </c>
      <c r="E578" s="48"/>
    </row>
    <row r="579">
      <c r="A579" s="15">
        <v>108.0</v>
      </c>
      <c r="B579" s="15">
        <v>0.0</v>
      </c>
      <c r="C579" s="15" t="s">
        <v>10849</v>
      </c>
      <c r="D579" s="15" t="s">
        <v>16711</v>
      </c>
      <c r="E579" s="48"/>
    </row>
    <row r="580">
      <c r="A580" s="15">
        <v>108.0</v>
      </c>
      <c r="B580" s="15">
        <v>0.0</v>
      </c>
      <c r="C580" s="15" t="s">
        <v>16712</v>
      </c>
      <c r="D580" s="15" t="s">
        <v>16713</v>
      </c>
      <c r="E580" s="48"/>
    </row>
    <row r="581">
      <c r="A581" s="15">
        <v>108.0</v>
      </c>
      <c r="B581" s="15">
        <v>0.0</v>
      </c>
      <c r="C581" s="15" t="s">
        <v>16714</v>
      </c>
      <c r="D581" s="15" t="s">
        <v>16715</v>
      </c>
      <c r="E581" s="48"/>
    </row>
    <row r="582">
      <c r="A582" s="15">
        <v>108.0</v>
      </c>
      <c r="B582" s="15">
        <v>0.0</v>
      </c>
      <c r="C582" s="15" t="s">
        <v>16716</v>
      </c>
      <c r="D582" s="15" t="s">
        <v>16717</v>
      </c>
      <c r="E582" s="48"/>
    </row>
    <row r="583">
      <c r="A583" s="15">
        <v>108.0</v>
      </c>
      <c r="B583" s="15">
        <v>0.0</v>
      </c>
      <c r="C583" s="15" t="s">
        <v>16718</v>
      </c>
      <c r="D583" s="15" t="s">
        <v>16719</v>
      </c>
      <c r="E583" s="48"/>
    </row>
    <row r="584">
      <c r="A584" s="15">
        <v>108.0</v>
      </c>
      <c r="B584" s="15">
        <v>0.0</v>
      </c>
      <c r="C584" s="15" t="s">
        <v>16720</v>
      </c>
      <c r="D584" s="15" t="s">
        <v>16721</v>
      </c>
      <c r="E584" s="48"/>
    </row>
    <row r="585">
      <c r="A585" s="15">
        <v>109.0</v>
      </c>
      <c r="B585" s="15">
        <v>53.0</v>
      </c>
      <c r="C585" s="15" t="s">
        <v>16722</v>
      </c>
      <c r="D585" s="15" t="s">
        <v>16723</v>
      </c>
      <c r="E585" s="48"/>
    </row>
    <row r="586">
      <c r="A586" s="15">
        <v>109.0</v>
      </c>
      <c r="B586" s="15">
        <v>53.0</v>
      </c>
      <c r="C586" s="15" t="s">
        <v>16724</v>
      </c>
      <c r="D586" s="15" t="s">
        <v>16725</v>
      </c>
      <c r="E586" s="48"/>
    </row>
    <row r="587">
      <c r="A587" s="15">
        <v>109.0</v>
      </c>
      <c r="B587" s="15">
        <v>53.0</v>
      </c>
      <c r="C587" s="15" t="s">
        <v>13579</v>
      </c>
      <c r="D587" s="15" t="s">
        <v>16726</v>
      </c>
      <c r="E587" s="48"/>
    </row>
    <row r="588">
      <c r="A588" s="15">
        <v>109.0</v>
      </c>
      <c r="B588" s="15">
        <v>53.0</v>
      </c>
      <c r="C588" s="15" t="s">
        <v>16727</v>
      </c>
      <c r="D588" s="15" t="s">
        <v>16728</v>
      </c>
      <c r="E588" s="48"/>
    </row>
    <row r="589">
      <c r="A589" s="15">
        <v>109.0</v>
      </c>
      <c r="B589" s="15">
        <v>53.0</v>
      </c>
      <c r="C589" s="15" t="s">
        <v>16729</v>
      </c>
      <c r="D589" s="15" t="s">
        <v>16730</v>
      </c>
      <c r="E589" s="48"/>
    </row>
    <row r="590">
      <c r="A590" s="15">
        <v>109.0</v>
      </c>
      <c r="B590" s="15">
        <v>53.0</v>
      </c>
      <c r="C590" s="15" t="s">
        <v>16731</v>
      </c>
      <c r="D590" s="15" t="s">
        <v>16732</v>
      </c>
      <c r="E590" s="48"/>
    </row>
    <row r="591">
      <c r="A591" s="15">
        <v>109.0</v>
      </c>
      <c r="B591" s="15">
        <v>53.0</v>
      </c>
      <c r="C591" s="15" t="s">
        <v>16733</v>
      </c>
      <c r="D591" s="15" t="s">
        <v>16734</v>
      </c>
      <c r="E591" s="48"/>
    </row>
    <row r="592">
      <c r="A592" s="15">
        <v>109.0</v>
      </c>
      <c r="B592" s="15">
        <v>53.0</v>
      </c>
      <c r="C592" s="15" t="s">
        <v>16735</v>
      </c>
      <c r="D592" s="15" t="s">
        <v>16736</v>
      </c>
      <c r="E592" s="48"/>
    </row>
    <row r="593">
      <c r="A593" s="15">
        <v>109.0</v>
      </c>
      <c r="B593" s="15">
        <v>53.0</v>
      </c>
      <c r="C593" s="15" t="s">
        <v>16737</v>
      </c>
      <c r="D593" s="15" t="s">
        <v>16738</v>
      </c>
      <c r="E593" s="48"/>
    </row>
    <row r="594">
      <c r="A594" s="15">
        <v>109.0</v>
      </c>
      <c r="B594" s="15">
        <v>53.0</v>
      </c>
      <c r="C594" s="15" t="s">
        <v>16739</v>
      </c>
      <c r="D594" s="15" t="s">
        <v>16740</v>
      </c>
      <c r="E594" s="48"/>
    </row>
    <row r="595">
      <c r="A595" s="15">
        <v>109.0</v>
      </c>
      <c r="B595" s="15">
        <v>53.0</v>
      </c>
      <c r="C595" s="15" t="s">
        <v>16741</v>
      </c>
      <c r="D595" s="15" t="s">
        <v>16742</v>
      </c>
      <c r="E595" s="48"/>
    </row>
    <row r="596">
      <c r="A596" s="15">
        <v>109.0</v>
      </c>
      <c r="B596" s="15">
        <v>53.0</v>
      </c>
      <c r="C596" s="15" t="s">
        <v>16743</v>
      </c>
      <c r="D596" s="15" t="s">
        <v>16744</v>
      </c>
      <c r="E596" s="48"/>
    </row>
    <row r="597">
      <c r="A597" s="15">
        <v>109.0</v>
      </c>
      <c r="B597" s="15">
        <v>53.0</v>
      </c>
      <c r="C597" s="15" t="s">
        <v>16745</v>
      </c>
      <c r="D597" s="15" t="s">
        <v>16746</v>
      </c>
      <c r="E597" s="48"/>
    </row>
    <row r="598">
      <c r="A598" s="15">
        <v>109.0</v>
      </c>
      <c r="B598" s="15">
        <v>53.0</v>
      </c>
      <c r="C598" s="15" t="s">
        <v>16747</v>
      </c>
      <c r="D598" s="15" t="s">
        <v>16748</v>
      </c>
      <c r="E598" s="48"/>
    </row>
    <row r="599">
      <c r="A599" s="15">
        <v>109.0</v>
      </c>
      <c r="B599" s="15">
        <v>53.0</v>
      </c>
      <c r="C599" s="15" t="s">
        <v>16749</v>
      </c>
      <c r="D599" s="15" t="s">
        <v>16750</v>
      </c>
      <c r="E599" s="48"/>
    </row>
    <row r="600">
      <c r="A600" s="15">
        <v>109.0</v>
      </c>
      <c r="B600" s="15">
        <v>53.0</v>
      </c>
      <c r="C600" s="15" t="s">
        <v>16751</v>
      </c>
      <c r="D600" s="15" t="s">
        <v>16752</v>
      </c>
      <c r="E600" s="48"/>
    </row>
    <row r="601">
      <c r="A601" s="15">
        <v>109.0</v>
      </c>
      <c r="B601" s="15">
        <v>53.0</v>
      </c>
      <c r="C601" s="15" t="s">
        <v>16753</v>
      </c>
      <c r="D601" s="15" t="s">
        <v>16754</v>
      </c>
      <c r="E601" s="48"/>
    </row>
    <row r="602">
      <c r="A602" s="15">
        <v>110.0</v>
      </c>
      <c r="B602" s="15">
        <v>0.0</v>
      </c>
      <c r="C602" s="15" t="s">
        <v>16755</v>
      </c>
      <c r="D602" s="15" t="s">
        <v>16756</v>
      </c>
      <c r="E602" s="48"/>
    </row>
    <row r="603">
      <c r="A603" s="15">
        <v>110.0</v>
      </c>
      <c r="B603" s="15">
        <v>0.0</v>
      </c>
      <c r="C603" s="15" t="s">
        <v>16757</v>
      </c>
      <c r="D603" s="15" t="s">
        <v>16758</v>
      </c>
      <c r="E603" s="48"/>
    </row>
    <row r="604">
      <c r="A604" s="15">
        <v>110.0</v>
      </c>
      <c r="B604" s="15">
        <v>0.0</v>
      </c>
      <c r="C604" s="15" t="s">
        <v>16759</v>
      </c>
      <c r="D604" s="15" t="s">
        <v>16760</v>
      </c>
      <c r="E604" s="48"/>
    </row>
    <row r="605">
      <c r="A605" s="15">
        <v>110.0</v>
      </c>
      <c r="B605" s="15">
        <v>0.0</v>
      </c>
      <c r="C605" s="15" t="s">
        <v>16761</v>
      </c>
      <c r="D605" s="21" t="s">
        <v>16762</v>
      </c>
      <c r="E605" s="48"/>
    </row>
    <row r="606">
      <c r="A606" s="15">
        <v>111.0</v>
      </c>
      <c r="B606" s="15">
        <v>54.0</v>
      </c>
      <c r="C606" s="15" t="s">
        <v>16763</v>
      </c>
      <c r="D606" s="15" t="s">
        <v>16764</v>
      </c>
      <c r="E606" s="48"/>
    </row>
    <row r="607">
      <c r="A607" s="15">
        <v>111.0</v>
      </c>
      <c r="B607" s="15">
        <v>54.0</v>
      </c>
      <c r="C607" s="15" t="s">
        <v>10925</v>
      </c>
      <c r="D607" s="15" t="s">
        <v>16765</v>
      </c>
      <c r="E607" s="48"/>
    </row>
    <row r="608">
      <c r="A608" s="15">
        <v>111.0</v>
      </c>
      <c r="B608" s="15">
        <v>54.0</v>
      </c>
      <c r="C608" s="15" t="s">
        <v>16766</v>
      </c>
      <c r="D608" s="15" t="s">
        <v>16767</v>
      </c>
      <c r="E608" s="48"/>
    </row>
    <row r="609">
      <c r="A609" s="15">
        <v>111.0</v>
      </c>
      <c r="B609" s="15">
        <v>54.0</v>
      </c>
      <c r="C609" s="15" t="s">
        <v>16768</v>
      </c>
      <c r="D609" s="15" t="s">
        <v>16769</v>
      </c>
      <c r="E609" s="48"/>
    </row>
    <row r="610">
      <c r="A610" s="15">
        <v>111.0</v>
      </c>
      <c r="B610" s="15">
        <v>54.0</v>
      </c>
      <c r="C610" s="15" t="s">
        <v>16770</v>
      </c>
      <c r="D610" s="15" t="s">
        <v>16771</v>
      </c>
      <c r="E610" s="48"/>
    </row>
    <row r="611">
      <c r="A611" s="15">
        <v>111.0</v>
      </c>
      <c r="B611" s="15">
        <v>54.0</v>
      </c>
      <c r="C611" s="15" t="s">
        <v>16772</v>
      </c>
      <c r="D611" s="15" t="s">
        <v>16773</v>
      </c>
      <c r="E611" s="48"/>
    </row>
    <row r="612">
      <c r="A612" s="15">
        <v>111.0</v>
      </c>
      <c r="B612" s="15">
        <v>54.0</v>
      </c>
      <c r="C612" s="15" t="s">
        <v>16775</v>
      </c>
      <c r="D612" s="15" t="s">
        <v>16765</v>
      </c>
      <c r="E612" s="48"/>
    </row>
    <row r="613">
      <c r="A613" s="15">
        <v>111.0</v>
      </c>
      <c r="B613" s="15">
        <v>54.0</v>
      </c>
      <c r="C613" s="15" t="s">
        <v>10939</v>
      </c>
      <c r="D613" s="15" t="s">
        <v>16776</v>
      </c>
      <c r="E613" s="48"/>
    </row>
    <row r="614">
      <c r="A614" s="15">
        <v>111.0</v>
      </c>
      <c r="B614" s="15">
        <v>54.0</v>
      </c>
      <c r="C614" s="15" t="s">
        <v>16777</v>
      </c>
      <c r="D614" s="15" t="s">
        <v>16778</v>
      </c>
      <c r="E614" s="48"/>
    </row>
    <row r="615">
      <c r="A615" s="15">
        <v>112.0</v>
      </c>
      <c r="B615" s="15">
        <v>0.0</v>
      </c>
      <c r="C615" s="15" t="s">
        <v>16779</v>
      </c>
      <c r="D615" s="15" t="s">
        <v>16780</v>
      </c>
      <c r="E615" s="48"/>
    </row>
    <row r="616">
      <c r="A616" s="15">
        <v>112.0</v>
      </c>
      <c r="B616" s="15">
        <v>0.0</v>
      </c>
      <c r="C616" s="15" t="s">
        <v>16781</v>
      </c>
      <c r="D616" s="15" t="s">
        <v>16782</v>
      </c>
      <c r="E616" s="48"/>
    </row>
    <row r="617">
      <c r="A617" s="15">
        <v>112.0</v>
      </c>
      <c r="B617" s="15">
        <v>0.0</v>
      </c>
      <c r="C617" s="15" t="s">
        <v>16783</v>
      </c>
      <c r="D617" s="15" t="s">
        <v>16784</v>
      </c>
      <c r="E617" s="48"/>
    </row>
    <row r="618">
      <c r="A618" s="15">
        <v>112.0</v>
      </c>
      <c r="B618" s="15">
        <v>0.0</v>
      </c>
      <c r="C618" s="15" t="s">
        <v>16785</v>
      </c>
      <c r="D618" s="15" t="s">
        <v>16786</v>
      </c>
      <c r="E618" s="48"/>
    </row>
    <row r="619">
      <c r="A619" s="15">
        <v>112.0</v>
      </c>
      <c r="B619" s="15">
        <v>0.0</v>
      </c>
      <c r="C619" s="15" t="s">
        <v>16787</v>
      </c>
      <c r="D619" s="15" t="s">
        <v>16788</v>
      </c>
      <c r="E619" s="48"/>
    </row>
    <row r="620">
      <c r="A620" s="15">
        <v>112.0</v>
      </c>
      <c r="B620" s="15">
        <v>0.0</v>
      </c>
      <c r="C620" s="15" t="s">
        <v>16789</v>
      </c>
      <c r="D620" s="15" t="s">
        <v>16790</v>
      </c>
      <c r="E620" s="48"/>
    </row>
    <row r="621">
      <c r="A621" s="15">
        <v>112.0</v>
      </c>
      <c r="B621" s="15">
        <v>0.0</v>
      </c>
      <c r="C621" s="15" t="s">
        <v>16791</v>
      </c>
      <c r="D621" s="15" t="s">
        <v>16792</v>
      </c>
      <c r="E621" s="48"/>
    </row>
    <row r="622">
      <c r="A622" s="15">
        <v>113.0</v>
      </c>
      <c r="B622" s="15">
        <v>55.0</v>
      </c>
      <c r="C622" s="15" t="s">
        <v>16793</v>
      </c>
      <c r="D622" s="15" t="s">
        <v>16794</v>
      </c>
      <c r="E622" s="48"/>
    </row>
    <row r="623">
      <c r="A623" s="15">
        <v>113.0</v>
      </c>
      <c r="B623" s="15">
        <v>55.0</v>
      </c>
      <c r="C623" s="15" t="s">
        <v>16795</v>
      </c>
      <c r="D623" s="15" t="s">
        <v>16796</v>
      </c>
      <c r="E623" s="48"/>
    </row>
    <row r="624">
      <c r="A624" s="15">
        <v>113.0</v>
      </c>
      <c r="B624" s="15">
        <v>55.0</v>
      </c>
      <c r="C624" s="15" t="s">
        <v>10971</v>
      </c>
      <c r="D624" s="15" t="s">
        <v>16797</v>
      </c>
      <c r="E624" s="48"/>
    </row>
    <row r="625">
      <c r="A625" s="15">
        <v>113.0</v>
      </c>
      <c r="B625" s="15">
        <v>55.0</v>
      </c>
      <c r="C625" s="15" t="s">
        <v>10974</v>
      </c>
      <c r="D625" s="15" t="s">
        <v>16798</v>
      </c>
      <c r="E625" s="48"/>
    </row>
    <row r="626">
      <c r="A626" s="15">
        <v>113.0</v>
      </c>
      <c r="B626" s="15">
        <v>55.0</v>
      </c>
      <c r="C626" s="15" t="s">
        <v>16799</v>
      </c>
      <c r="D626" s="15" t="s">
        <v>16800</v>
      </c>
      <c r="E626" s="48"/>
    </row>
    <row r="627">
      <c r="A627" s="15">
        <v>113.0</v>
      </c>
      <c r="B627" s="15">
        <v>55.0</v>
      </c>
      <c r="C627" s="15" t="s">
        <v>10980</v>
      </c>
      <c r="D627" s="15" t="s">
        <v>16801</v>
      </c>
      <c r="E627" s="48"/>
    </row>
    <row r="628">
      <c r="A628" s="15">
        <v>113.0</v>
      </c>
      <c r="B628" s="15">
        <v>55.0</v>
      </c>
      <c r="C628" s="15" t="s">
        <v>10983</v>
      </c>
      <c r="D628" s="15" t="s">
        <v>16802</v>
      </c>
      <c r="E628" s="48"/>
    </row>
    <row r="629">
      <c r="A629" s="15">
        <v>113.0</v>
      </c>
      <c r="B629" s="15">
        <v>55.0</v>
      </c>
      <c r="C629" s="15" t="s">
        <v>16803</v>
      </c>
      <c r="D629" s="15" t="s">
        <v>16804</v>
      </c>
      <c r="E629" s="48"/>
    </row>
    <row r="630">
      <c r="A630" s="15">
        <v>113.0</v>
      </c>
      <c r="B630" s="15">
        <v>55.0</v>
      </c>
      <c r="C630" s="15" t="s">
        <v>16805</v>
      </c>
      <c r="D630" s="15" t="s">
        <v>16806</v>
      </c>
      <c r="E630" s="48"/>
    </row>
    <row r="631">
      <c r="A631" s="15">
        <v>113.0</v>
      </c>
      <c r="B631" s="15">
        <v>55.0</v>
      </c>
      <c r="C631" s="15" t="s">
        <v>16807</v>
      </c>
      <c r="D631" s="15" t="s">
        <v>16808</v>
      </c>
      <c r="E631" s="48"/>
    </row>
    <row r="632">
      <c r="A632" s="15">
        <v>113.0</v>
      </c>
      <c r="B632" s="15">
        <v>55.0</v>
      </c>
      <c r="C632" s="15" t="s">
        <v>16809</v>
      </c>
      <c r="D632" s="15" t="s">
        <v>16810</v>
      </c>
      <c r="E632" s="48"/>
    </row>
    <row r="633">
      <c r="A633" s="15">
        <v>113.0</v>
      </c>
      <c r="B633" s="15">
        <v>55.0</v>
      </c>
      <c r="C633" s="15" t="s">
        <v>10997</v>
      </c>
      <c r="D633" s="15" t="s">
        <v>16811</v>
      </c>
      <c r="E633" s="48"/>
    </row>
    <row r="634">
      <c r="A634" s="15">
        <v>114.0</v>
      </c>
      <c r="B634" s="15">
        <v>0.0</v>
      </c>
      <c r="C634" s="15" t="s">
        <v>16812</v>
      </c>
      <c r="D634" s="15" t="s">
        <v>16813</v>
      </c>
      <c r="E634" s="48"/>
    </row>
    <row r="635">
      <c r="A635" s="15">
        <v>114.0</v>
      </c>
      <c r="B635" s="15">
        <v>0.0</v>
      </c>
      <c r="C635" s="15" t="s">
        <v>11002</v>
      </c>
      <c r="D635" s="15" t="s">
        <v>16814</v>
      </c>
      <c r="E635" s="48"/>
    </row>
    <row r="636">
      <c r="A636" s="15">
        <v>114.0</v>
      </c>
      <c r="B636" s="15">
        <v>0.0</v>
      </c>
      <c r="C636" s="15" t="s">
        <v>16815</v>
      </c>
      <c r="D636" s="15" t="s">
        <v>16816</v>
      </c>
      <c r="E636" s="48"/>
    </row>
    <row r="637">
      <c r="A637" s="15">
        <v>114.0</v>
      </c>
      <c r="B637" s="15">
        <v>0.0</v>
      </c>
      <c r="C637" s="15" t="s">
        <v>13700</v>
      </c>
      <c r="D637" s="15" t="s">
        <v>16817</v>
      </c>
      <c r="E637" s="48"/>
    </row>
    <row r="638">
      <c r="A638" s="15">
        <v>114.0</v>
      </c>
      <c r="B638" s="15">
        <v>0.0</v>
      </c>
      <c r="C638" s="15" t="s">
        <v>16818</v>
      </c>
      <c r="D638" s="15" t="s">
        <v>16819</v>
      </c>
      <c r="E638" s="48"/>
    </row>
    <row r="639">
      <c r="A639" s="15">
        <v>114.0</v>
      </c>
      <c r="B639" s="15">
        <v>0.0</v>
      </c>
      <c r="C639" s="15" t="s">
        <v>16820</v>
      </c>
      <c r="D639" s="15" t="s">
        <v>16821</v>
      </c>
      <c r="E639" s="48"/>
    </row>
    <row r="640">
      <c r="A640" s="15">
        <v>114.0</v>
      </c>
      <c r="B640" s="15">
        <v>0.0</v>
      </c>
      <c r="C640" s="15" t="s">
        <v>16822</v>
      </c>
      <c r="D640" s="15" t="s">
        <v>16823</v>
      </c>
      <c r="E640" s="48"/>
    </row>
    <row r="641">
      <c r="A641" s="15">
        <v>114.0</v>
      </c>
      <c r="B641" s="15">
        <v>0.0</v>
      </c>
      <c r="C641" s="15" t="s">
        <v>16824</v>
      </c>
      <c r="D641" s="15" t="s">
        <v>16825</v>
      </c>
      <c r="E641" s="48"/>
    </row>
    <row r="642">
      <c r="A642" s="15">
        <v>114.0</v>
      </c>
      <c r="B642" s="15">
        <v>0.0</v>
      </c>
      <c r="C642" s="15" t="s">
        <v>16826</v>
      </c>
      <c r="D642" s="15" t="s">
        <v>16827</v>
      </c>
      <c r="E642" s="48"/>
    </row>
    <row r="643">
      <c r="A643" s="15">
        <v>114.0</v>
      </c>
      <c r="B643" s="15">
        <v>0.0</v>
      </c>
      <c r="C643" s="15" t="s">
        <v>16828</v>
      </c>
      <c r="D643" s="15" t="s">
        <v>16829</v>
      </c>
      <c r="E643" s="48"/>
    </row>
    <row r="644">
      <c r="A644" s="15">
        <v>114.0</v>
      </c>
      <c r="B644" s="15">
        <v>0.0</v>
      </c>
      <c r="C644" s="15" t="s">
        <v>16830</v>
      </c>
      <c r="D644" s="15" t="s">
        <v>16831</v>
      </c>
      <c r="E644" s="48"/>
    </row>
    <row r="645">
      <c r="A645" s="15">
        <v>114.0</v>
      </c>
      <c r="B645" s="15">
        <v>0.0</v>
      </c>
      <c r="C645" s="15" t="s">
        <v>16832</v>
      </c>
      <c r="D645" s="15" t="s">
        <v>16833</v>
      </c>
      <c r="E645" s="48"/>
    </row>
    <row r="646">
      <c r="A646" s="15">
        <v>115.0</v>
      </c>
      <c r="B646" s="15">
        <v>56.0</v>
      </c>
      <c r="C646" s="15" t="s">
        <v>16834</v>
      </c>
      <c r="D646" s="15" t="s">
        <v>16835</v>
      </c>
      <c r="E646" s="48"/>
    </row>
    <row r="647">
      <c r="A647" s="15">
        <v>115.0</v>
      </c>
      <c r="B647" s="15">
        <v>56.0</v>
      </c>
      <c r="C647" s="15" t="s">
        <v>11033</v>
      </c>
      <c r="D647" s="15" t="s">
        <v>16836</v>
      </c>
      <c r="E647" s="48"/>
    </row>
    <row r="648">
      <c r="A648" s="15">
        <v>115.0</v>
      </c>
      <c r="B648" s="15">
        <v>56.0</v>
      </c>
      <c r="C648" s="15" t="s">
        <v>16837</v>
      </c>
      <c r="D648" s="15" t="s">
        <v>16838</v>
      </c>
      <c r="E648" s="48"/>
    </row>
    <row r="649">
      <c r="A649" s="15">
        <v>115.0</v>
      </c>
      <c r="B649" s="15">
        <v>56.0</v>
      </c>
      <c r="C649" s="15" t="s">
        <v>16839</v>
      </c>
      <c r="D649" s="15" t="s">
        <v>16840</v>
      </c>
      <c r="E649" s="48"/>
    </row>
    <row r="650">
      <c r="A650" s="15">
        <v>115.0</v>
      </c>
      <c r="B650" s="15">
        <v>56.0</v>
      </c>
      <c r="C650" s="15" t="s">
        <v>16841</v>
      </c>
      <c r="D650" s="15" t="s">
        <v>16842</v>
      </c>
      <c r="E650" s="48"/>
    </row>
    <row r="651">
      <c r="A651" s="15">
        <v>115.0</v>
      </c>
      <c r="B651" s="15">
        <v>56.0</v>
      </c>
      <c r="C651" s="15" t="s">
        <v>16843</v>
      </c>
      <c r="D651" s="15" t="s">
        <v>16844</v>
      </c>
      <c r="E651" s="48"/>
    </row>
    <row r="652">
      <c r="A652" s="15">
        <v>115.0</v>
      </c>
      <c r="B652" s="15">
        <v>56.0</v>
      </c>
      <c r="C652" s="15" t="s">
        <v>16845</v>
      </c>
      <c r="D652" s="15" t="s">
        <v>16844</v>
      </c>
      <c r="E652" s="48"/>
    </row>
    <row r="653">
      <c r="A653" s="15">
        <v>115.0</v>
      </c>
      <c r="B653" s="15">
        <v>56.0</v>
      </c>
      <c r="C653" s="15" t="s">
        <v>11050</v>
      </c>
      <c r="D653" s="15" t="s">
        <v>16846</v>
      </c>
      <c r="E653" s="48"/>
    </row>
    <row r="654">
      <c r="A654" s="15">
        <v>116.0</v>
      </c>
      <c r="B654" s="15">
        <v>0.0</v>
      </c>
      <c r="C654" s="15" t="s">
        <v>16847</v>
      </c>
      <c r="D654" s="15" t="s">
        <v>16848</v>
      </c>
      <c r="E654" s="48"/>
    </row>
    <row r="655">
      <c r="A655" s="15">
        <v>116.0</v>
      </c>
      <c r="B655" s="15">
        <v>0.0</v>
      </c>
      <c r="C655" s="15" t="s">
        <v>16849</v>
      </c>
      <c r="D655" s="15" t="s">
        <v>16850</v>
      </c>
      <c r="E655" s="48"/>
    </row>
    <row r="656">
      <c r="A656" s="15">
        <v>116.0</v>
      </c>
      <c r="B656" s="15">
        <v>0.0</v>
      </c>
      <c r="C656" s="15" t="s">
        <v>11059</v>
      </c>
      <c r="D656" s="15" t="s">
        <v>16851</v>
      </c>
      <c r="E656" s="48"/>
    </row>
    <row r="657">
      <c r="A657" s="15">
        <v>116.0</v>
      </c>
      <c r="B657" s="15">
        <v>0.0</v>
      </c>
      <c r="C657" s="15" t="s">
        <v>16852</v>
      </c>
      <c r="D657" s="15" t="s">
        <v>16853</v>
      </c>
      <c r="E657" s="48"/>
    </row>
    <row r="658">
      <c r="A658" s="15">
        <v>116.0</v>
      </c>
      <c r="B658" s="15">
        <v>0.0</v>
      </c>
      <c r="C658" s="15" t="s">
        <v>10099</v>
      </c>
      <c r="D658" s="15" t="s">
        <v>16854</v>
      </c>
      <c r="E658" s="48"/>
    </row>
    <row r="659">
      <c r="A659" s="15">
        <v>116.0</v>
      </c>
      <c r="B659" s="15">
        <v>0.0</v>
      </c>
      <c r="C659" s="15" t="s">
        <v>16855</v>
      </c>
      <c r="D659" s="15" t="s">
        <v>16856</v>
      </c>
      <c r="E659" s="48"/>
    </row>
    <row r="660">
      <c r="A660" s="15">
        <v>117.0</v>
      </c>
      <c r="B660" s="15">
        <v>57.0</v>
      </c>
      <c r="C660" s="15" t="s">
        <v>16857</v>
      </c>
      <c r="D660" s="15" t="s">
        <v>16858</v>
      </c>
      <c r="E660" s="48"/>
    </row>
    <row r="661">
      <c r="A661" s="15">
        <v>117.0</v>
      </c>
      <c r="B661" s="15">
        <v>57.0</v>
      </c>
      <c r="C661" s="15" t="s">
        <v>16859</v>
      </c>
      <c r="D661" s="15" t="s">
        <v>16860</v>
      </c>
      <c r="E661" s="48"/>
    </row>
    <row r="662">
      <c r="A662" s="15">
        <v>117.0</v>
      </c>
      <c r="B662" s="15">
        <v>57.0</v>
      </c>
      <c r="C662" s="15" t="s">
        <v>11073</v>
      </c>
      <c r="D662" s="15" t="s">
        <v>16861</v>
      </c>
      <c r="E662" s="48"/>
    </row>
    <row r="663">
      <c r="A663" s="15">
        <v>117.0</v>
      </c>
      <c r="B663" s="15">
        <v>57.0</v>
      </c>
      <c r="C663" s="15" t="s">
        <v>16862</v>
      </c>
      <c r="D663" s="15" t="s">
        <v>16863</v>
      </c>
      <c r="E663" s="48"/>
    </row>
    <row r="664">
      <c r="A664" s="15">
        <v>117.0</v>
      </c>
      <c r="B664" s="15">
        <v>57.0</v>
      </c>
      <c r="C664" s="15" t="s">
        <v>11079</v>
      </c>
      <c r="D664" s="15" t="s">
        <v>16864</v>
      </c>
      <c r="E664" s="48"/>
    </row>
    <row r="665">
      <c r="A665" s="15">
        <v>117.0</v>
      </c>
      <c r="B665" s="15">
        <v>57.0</v>
      </c>
      <c r="C665" s="15" t="s">
        <v>16865</v>
      </c>
      <c r="D665" s="15" t="s">
        <v>16866</v>
      </c>
      <c r="E665" s="48"/>
    </row>
    <row r="666">
      <c r="A666" s="15">
        <v>117.0</v>
      </c>
      <c r="B666" s="15">
        <v>57.0</v>
      </c>
      <c r="C666" s="15" t="s">
        <v>16867</v>
      </c>
      <c r="D666" s="15" t="s">
        <v>16868</v>
      </c>
      <c r="E666" s="48"/>
    </row>
    <row r="667">
      <c r="A667" s="15">
        <v>117.0</v>
      </c>
      <c r="B667" s="15">
        <v>57.0</v>
      </c>
      <c r="C667" s="15" t="s">
        <v>16869</v>
      </c>
      <c r="D667" s="15" t="s">
        <v>16870</v>
      </c>
      <c r="E667" s="48"/>
    </row>
    <row r="668">
      <c r="A668" s="15">
        <v>118.0</v>
      </c>
      <c r="B668" s="15">
        <v>0.0</v>
      </c>
      <c r="C668" s="15" t="s">
        <v>16871</v>
      </c>
      <c r="D668" s="15" t="s">
        <v>16872</v>
      </c>
      <c r="E668" s="48"/>
    </row>
    <row r="669">
      <c r="A669" s="15">
        <v>118.0</v>
      </c>
      <c r="B669" s="15">
        <v>0.0</v>
      </c>
      <c r="C669" s="15" t="s">
        <v>16873</v>
      </c>
      <c r="D669" s="15" t="s">
        <v>16874</v>
      </c>
      <c r="E669" s="48"/>
    </row>
    <row r="670">
      <c r="A670" s="15">
        <v>118.0</v>
      </c>
      <c r="B670" s="15">
        <v>0.0</v>
      </c>
      <c r="C670" s="15" t="s">
        <v>16875</v>
      </c>
      <c r="D670" s="15" t="s">
        <v>16876</v>
      </c>
      <c r="E670" s="48"/>
    </row>
    <row r="671">
      <c r="A671" s="15">
        <v>118.0</v>
      </c>
      <c r="B671" s="15">
        <v>0.0</v>
      </c>
      <c r="C671" s="15" t="s">
        <v>16877</v>
      </c>
      <c r="D671" s="15" t="s">
        <v>16878</v>
      </c>
      <c r="E671" s="48"/>
    </row>
    <row r="672">
      <c r="A672" s="15">
        <v>118.0</v>
      </c>
      <c r="B672" s="15">
        <v>0.0</v>
      </c>
      <c r="C672" s="15" t="s">
        <v>22750</v>
      </c>
      <c r="D672" s="15" t="s">
        <v>16880</v>
      </c>
      <c r="E672" s="48"/>
    </row>
    <row r="673">
      <c r="A673" s="15">
        <v>118.0</v>
      </c>
      <c r="B673" s="15">
        <v>0.0</v>
      </c>
      <c r="C673" s="15" t="s">
        <v>16881</v>
      </c>
      <c r="D673" s="15" t="s">
        <v>16882</v>
      </c>
      <c r="E673" s="48"/>
    </row>
    <row r="674">
      <c r="A674" s="15">
        <v>119.0</v>
      </c>
      <c r="B674" s="15">
        <v>58.0</v>
      </c>
      <c r="C674" s="15" t="s">
        <v>16883</v>
      </c>
      <c r="D674" s="15" t="s">
        <v>16884</v>
      </c>
      <c r="E674" s="48"/>
    </row>
    <row r="675">
      <c r="A675" s="15">
        <v>119.0</v>
      </c>
      <c r="B675" s="15">
        <v>58.0</v>
      </c>
      <c r="C675" s="15" t="s">
        <v>16885</v>
      </c>
      <c r="D675" s="15" t="s">
        <v>16886</v>
      </c>
      <c r="E675" s="48"/>
    </row>
    <row r="676">
      <c r="A676" s="15">
        <v>119.0</v>
      </c>
      <c r="B676" s="15">
        <v>58.0</v>
      </c>
      <c r="C676" s="15" t="s">
        <v>16887</v>
      </c>
      <c r="D676" s="15" t="s">
        <v>16888</v>
      </c>
      <c r="E676" s="48"/>
    </row>
    <row r="677">
      <c r="A677" s="15">
        <v>119.0</v>
      </c>
      <c r="B677" s="15">
        <v>58.0</v>
      </c>
      <c r="C677" s="15" t="s">
        <v>16889</v>
      </c>
      <c r="D677" s="15" t="s">
        <v>16890</v>
      </c>
      <c r="E677" s="48"/>
    </row>
    <row r="678">
      <c r="A678" s="15">
        <v>119.0</v>
      </c>
      <c r="B678" s="15">
        <v>58.0</v>
      </c>
      <c r="C678" s="15" t="s">
        <v>16891</v>
      </c>
      <c r="D678" s="15" t="s">
        <v>16892</v>
      </c>
      <c r="E678" s="48"/>
    </row>
    <row r="679">
      <c r="A679" s="15">
        <v>119.0</v>
      </c>
      <c r="B679" s="15">
        <v>58.0</v>
      </c>
      <c r="C679" s="15" t="s">
        <v>16893</v>
      </c>
      <c r="D679" s="15" t="s">
        <v>16892</v>
      </c>
      <c r="E679" s="48"/>
    </row>
    <row r="680">
      <c r="A680" s="15">
        <v>119.0</v>
      </c>
      <c r="B680" s="15">
        <v>58.0</v>
      </c>
      <c r="C680" s="15" t="s">
        <v>16894</v>
      </c>
      <c r="D680" s="15" t="s">
        <v>16895</v>
      </c>
      <c r="E680" s="48"/>
    </row>
    <row r="681">
      <c r="A681" s="15">
        <v>119.0</v>
      </c>
      <c r="B681" s="15">
        <v>58.0</v>
      </c>
      <c r="C681" s="15" t="s">
        <v>16896</v>
      </c>
      <c r="D681" s="15" t="s">
        <v>16897</v>
      </c>
      <c r="E681" s="48"/>
    </row>
    <row r="682">
      <c r="A682" s="15">
        <v>119.0</v>
      </c>
      <c r="B682" s="15">
        <v>58.0</v>
      </c>
      <c r="C682" s="15" t="s">
        <v>16898</v>
      </c>
      <c r="D682" s="15" t="s">
        <v>16899</v>
      </c>
      <c r="E682" s="48"/>
    </row>
    <row r="683">
      <c r="A683" s="15">
        <v>120.0</v>
      </c>
      <c r="B683" s="15">
        <v>0.0</v>
      </c>
      <c r="C683" s="15" t="s">
        <v>16900</v>
      </c>
      <c r="D683" s="15" t="s">
        <v>16901</v>
      </c>
      <c r="E683" s="48"/>
    </row>
    <row r="684">
      <c r="A684" s="15">
        <v>120.0</v>
      </c>
      <c r="B684" s="15">
        <v>0.0</v>
      </c>
      <c r="C684" s="15" t="s">
        <v>16902</v>
      </c>
      <c r="D684" s="15" t="s">
        <v>16903</v>
      </c>
      <c r="E684" s="48"/>
    </row>
    <row r="685">
      <c r="A685" s="15">
        <v>120.0</v>
      </c>
      <c r="B685" s="15">
        <v>0.0</v>
      </c>
      <c r="C685" s="15" t="s">
        <v>16904</v>
      </c>
      <c r="D685" s="15" t="s">
        <v>16905</v>
      </c>
      <c r="E685" s="48"/>
    </row>
    <row r="686">
      <c r="A686" s="15">
        <v>120.0</v>
      </c>
      <c r="B686" s="15">
        <v>0.0</v>
      </c>
      <c r="C686" s="15" t="s">
        <v>16906</v>
      </c>
      <c r="D686" s="15" t="s">
        <v>16907</v>
      </c>
      <c r="E686" s="48"/>
    </row>
    <row r="687">
      <c r="A687" s="15">
        <v>120.0</v>
      </c>
      <c r="B687" s="15">
        <v>0.0</v>
      </c>
      <c r="C687" s="15" t="s">
        <v>16908</v>
      </c>
      <c r="D687" s="15" t="s">
        <v>16909</v>
      </c>
      <c r="E687" s="48"/>
    </row>
    <row r="688">
      <c r="A688" s="15">
        <v>121.0</v>
      </c>
      <c r="B688" s="15">
        <v>59.0</v>
      </c>
      <c r="C688" s="15" t="s">
        <v>16910</v>
      </c>
      <c r="D688" s="15" t="s">
        <v>16911</v>
      </c>
      <c r="E688" s="48"/>
    </row>
    <row r="689">
      <c r="A689" s="15">
        <v>121.0</v>
      </c>
      <c r="B689" s="15">
        <v>59.0</v>
      </c>
      <c r="C689" s="15" t="s">
        <v>16912</v>
      </c>
      <c r="D689" s="15" t="s">
        <v>16913</v>
      </c>
      <c r="E689" s="48"/>
    </row>
    <row r="690">
      <c r="A690" s="15">
        <v>121.0</v>
      </c>
      <c r="B690" s="15">
        <v>59.0</v>
      </c>
      <c r="C690" s="15" t="s">
        <v>16914</v>
      </c>
      <c r="D690" s="15" t="s">
        <v>16915</v>
      </c>
      <c r="E690" s="48"/>
    </row>
    <row r="691">
      <c r="A691" s="15">
        <v>122.0</v>
      </c>
      <c r="B691" s="15">
        <v>0.0</v>
      </c>
      <c r="C691" s="15" t="s">
        <v>16916</v>
      </c>
      <c r="D691" s="15" t="s">
        <v>16917</v>
      </c>
      <c r="E691" s="48"/>
    </row>
    <row r="692">
      <c r="A692" s="15">
        <v>122.0</v>
      </c>
      <c r="B692" s="15">
        <v>0.0</v>
      </c>
      <c r="C692" s="15" t="s">
        <v>16918</v>
      </c>
      <c r="D692" s="15" t="s">
        <v>16919</v>
      </c>
      <c r="E692" s="48"/>
    </row>
    <row r="693">
      <c r="A693" s="15">
        <v>122.0</v>
      </c>
      <c r="B693" s="15">
        <v>0.0</v>
      </c>
      <c r="C693" s="15" t="s">
        <v>16920</v>
      </c>
      <c r="D693" s="15" t="s">
        <v>16921</v>
      </c>
      <c r="E693" s="48"/>
    </row>
    <row r="694">
      <c r="A694" s="15">
        <v>122.0</v>
      </c>
      <c r="B694" s="15">
        <v>0.0</v>
      </c>
      <c r="C694" s="15" t="s">
        <v>16922</v>
      </c>
      <c r="D694" s="15" t="s">
        <v>16923</v>
      </c>
      <c r="E694" s="48"/>
    </row>
    <row r="695">
      <c r="A695" s="15">
        <v>123.0</v>
      </c>
      <c r="B695" s="15">
        <v>60.0</v>
      </c>
      <c r="C695" s="15" t="s">
        <v>11166</v>
      </c>
      <c r="D695" s="15" t="s">
        <v>16924</v>
      </c>
      <c r="E695" s="48"/>
    </row>
    <row r="696">
      <c r="A696" s="15">
        <v>123.0</v>
      </c>
      <c r="B696" s="15">
        <v>60.0</v>
      </c>
      <c r="C696" s="15" t="s">
        <v>16925</v>
      </c>
      <c r="D696" s="15" t="s">
        <v>16926</v>
      </c>
      <c r="E696" s="48"/>
    </row>
    <row r="697">
      <c r="A697" s="15">
        <v>123.0</v>
      </c>
      <c r="B697" s="15">
        <v>60.0</v>
      </c>
      <c r="C697" s="15" t="s">
        <v>16927</v>
      </c>
      <c r="D697" s="15" t="s">
        <v>16928</v>
      </c>
      <c r="E697" s="48"/>
    </row>
    <row r="698">
      <c r="A698" s="15">
        <v>123.0</v>
      </c>
      <c r="B698" s="15">
        <v>60.0</v>
      </c>
      <c r="C698" s="15" t="s">
        <v>16929</v>
      </c>
      <c r="D698" s="15" t="s">
        <v>16930</v>
      </c>
      <c r="E698" s="48"/>
    </row>
    <row r="699">
      <c r="A699" s="15">
        <v>123.0</v>
      </c>
      <c r="B699" s="15">
        <v>60.0</v>
      </c>
      <c r="C699" s="15" t="s">
        <v>16931</v>
      </c>
      <c r="D699" s="15" t="s">
        <v>16932</v>
      </c>
      <c r="E699" s="48"/>
    </row>
    <row r="700">
      <c r="A700" s="15">
        <v>123.0</v>
      </c>
      <c r="B700" s="15">
        <v>60.0</v>
      </c>
      <c r="C700" s="15" t="s">
        <v>16933</v>
      </c>
      <c r="D700" s="15" t="s">
        <v>16934</v>
      </c>
      <c r="E700" s="48"/>
    </row>
    <row r="701">
      <c r="A701" s="15">
        <v>123.0</v>
      </c>
      <c r="B701" s="15">
        <v>60.0</v>
      </c>
      <c r="C701" s="15" t="s">
        <v>16935</v>
      </c>
      <c r="D701" s="15" t="s">
        <v>16936</v>
      </c>
      <c r="E701" s="48"/>
    </row>
    <row r="702">
      <c r="A702" s="15">
        <v>123.0</v>
      </c>
      <c r="B702" s="15">
        <v>60.0</v>
      </c>
      <c r="C702" s="15" t="s">
        <v>16937</v>
      </c>
      <c r="D702" s="15" t="s">
        <v>16938</v>
      </c>
      <c r="E702" s="48"/>
    </row>
    <row r="703">
      <c r="A703" s="15">
        <v>123.0</v>
      </c>
      <c r="B703" s="15">
        <v>60.0</v>
      </c>
      <c r="C703" s="15" t="s">
        <v>11192</v>
      </c>
      <c r="D703" s="15" t="s">
        <v>16939</v>
      </c>
      <c r="E703" s="48"/>
    </row>
    <row r="704">
      <c r="A704" s="15">
        <v>123.0</v>
      </c>
      <c r="B704" s="15">
        <v>60.0</v>
      </c>
      <c r="C704" s="15" t="s">
        <v>16940</v>
      </c>
      <c r="D704" s="15" t="s">
        <v>16941</v>
      </c>
      <c r="E704" s="48"/>
    </row>
    <row r="705">
      <c r="A705" s="15">
        <v>123.0</v>
      </c>
      <c r="B705" s="15">
        <v>60.0</v>
      </c>
      <c r="C705" s="15" t="s">
        <v>16942</v>
      </c>
      <c r="D705" s="15" t="s">
        <v>16943</v>
      </c>
      <c r="E705" s="48"/>
    </row>
    <row r="706">
      <c r="A706" s="15">
        <v>123.0</v>
      </c>
      <c r="B706" s="15">
        <v>60.0</v>
      </c>
      <c r="C706" s="15" t="s">
        <v>16944</v>
      </c>
      <c r="D706" s="15" t="s">
        <v>16945</v>
      </c>
      <c r="E706" s="48"/>
    </row>
    <row r="707">
      <c r="A707" s="15">
        <v>124.0</v>
      </c>
      <c r="B707" s="15">
        <v>0.0</v>
      </c>
      <c r="C707" s="15" t="s">
        <v>16946</v>
      </c>
      <c r="D707" s="15" t="s">
        <v>16947</v>
      </c>
      <c r="E707" s="48"/>
    </row>
    <row r="708">
      <c r="A708" s="15">
        <v>124.0</v>
      </c>
      <c r="B708" s="15">
        <v>0.0</v>
      </c>
      <c r="C708" s="15" t="s">
        <v>16948</v>
      </c>
      <c r="D708" s="15" t="s">
        <v>16949</v>
      </c>
      <c r="E708" s="48"/>
    </row>
    <row r="709">
      <c r="A709" s="15">
        <v>124.0</v>
      </c>
      <c r="B709" s="15">
        <v>0.0</v>
      </c>
      <c r="C709" s="15" t="s">
        <v>16950</v>
      </c>
      <c r="D709" s="15" t="s">
        <v>16951</v>
      </c>
      <c r="E709" s="48"/>
    </row>
    <row r="710">
      <c r="A710" s="15">
        <v>124.0</v>
      </c>
      <c r="B710" s="15">
        <v>0.0</v>
      </c>
      <c r="C710" s="15" t="s">
        <v>11213</v>
      </c>
      <c r="D710" s="15" t="s">
        <v>16952</v>
      </c>
      <c r="E710" s="48"/>
    </row>
    <row r="711">
      <c r="A711" s="15">
        <v>124.0</v>
      </c>
      <c r="B711" s="15">
        <v>0.0</v>
      </c>
      <c r="C711" s="15" t="s">
        <v>16953</v>
      </c>
      <c r="D711" s="15" t="s">
        <v>16954</v>
      </c>
      <c r="E711" s="48"/>
    </row>
    <row r="712">
      <c r="A712" s="15">
        <v>124.0</v>
      </c>
      <c r="B712" s="15">
        <v>0.0</v>
      </c>
      <c r="C712" s="15" t="s">
        <v>16955</v>
      </c>
      <c r="D712" s="15" t="s">
        <v>16956</v>
      </c>
      <c r="E712" s="48"/>
    </row>
    <row r="713">
      <c r="A713" s="15">
        <v>124.0</v>
      </c>
      <c r="B713" s="15">
        <v>0.0</v>
      </c>
      <c r="C713" s="15" t="s">
        <v>16957</v>
      </c>
      <c r="D713" s="15" t="s">
        <v>16958</v>
      </c>
      <c r="E713" s="48"/>
    </row>
    <row r="714">
      <c r="A714" s="15">
        <v>124.0</v>
      </c>
      <c r="B714" s="15">
        <v>0.0</v>
      </c>
      <c r="C714" s="15" t="s">
        <v>16959</v>
      </c>
      <c r="D714" s="15" t="s">
        <v>16960</v>
      </c>
      <c r="E714" s="48"/>
    </row>
    <row r="715">
      <c r="A715" s="15">
        <v>124.0</v>
      </c>
      <c r="B715" s="15">
        <v>0.0</v>
      </c>
      <c r="C715" s="15" t="s">
        <v>16961</v>
      </c>
      <c r="D715" s="15" t="s">
        <v>16962</v>
      </c>
      <c r="E715" s="48"/>
    </row>
    <row r="716">
      <c r="A716" s="15">
        <v>124.0</v>
      </c>
      <c r="B716" s="15">
        <v>0.0</v>
      </c>
      <c r="C716" s="15" t="s">
        <v>16963</v>
      </c>
      <c r="D716" s="15" t="s">
        <v>16964</v>
      </c>
      <c r="E716" s="48"/>
    </row>
    <row r="717">
      <c r="A717" s="15">
        <v>125.0</v>
      </c>
      <c r="B717" s="15">
        <v>61.0</v>
      </c>
      <c r="C717" s="15" t="s">
        <v>11231</v>
      </c>
      <c r="D717" s="15" t="s">
        <v>16965</v>
      </c>
      <c r="E717" s="48"/>
    </row>
    <row r="718">
      <c r="A718" s="15">
        <v>125.0</v>
      </c>
      <c r="B718" s="15">
        <v>61.0</v>
      </c>
      <c r="C718" s="15" t="s">
        <v>16966</v>
      </c>
      <c r="D718" s="15" t="s">
        <v>16967</v>
      </c>
      <c r="E718" s="48"/>
    </row>
    <row r="719">
      <c r="A719" s="15">
        <v>125.0</v>
      </c>
      <c r="B719" s="15">
        <v>61.0</v>
      </c>
      <c r="C719" s="15" t="s">
        <v>16968</v>
      </c>
      <c r="D719" s="15" t="s">
        <v>16969</v>
      </c>
      <c r="E719" s="48"/>
    </row>
    <row r="720">
      <c r="A720" s="15">
        <v>125.0</v>
      </c>
      <c r="B720" s="15">
        <v>61.0</v>
      </c>
      <c r="C720" s="15" t="s">
        <v>16970</v>
      </c>
      <c r="D720" s="15" t="s">
        <v>16971</v>
      </c>
      <c r="E720" s="48"/>
    </row>
    <row r="721">
      <c r="A721" s="15">
        <v>125.0</v>
      </c>
      <c r="B721" s="15">
        <v>61.0</v>
      </c>
      <c r="C721" s="15" t="s">
        <v>16972</v>
      </c>
      <c r="D721" s="15" t="s">
        <v>16973</v>
      </c>
      <c r="E721" s="48"/>
    </row>
    <row r="722">
      <c r="A722" s="15">
        <v>125.0</v>
      </c>
      <c r="B722" s="15">
        <v>61.0</v>
      </c>
      <c r="C722" s="15" t="s">
        <v>16974</v>
      </c>
      <c r="D722" s="15" t="s">
        <v>16975</v>
      </c>
      <c r="E722" s="48"/>
    </row>
    <row r="723">
      <c r="A723" s="15">
        <v>125.0</v>
      </c>
      <c r="B723" s="15">
        <v>61.0</v>
      </c>
      <c r="C723" s="15" t="s">
        <v>16976</v>
      </c>
      <c r="D723" s="15" t="s">
        <v>16977</v>
      </c>
      <c r="E723" s="48"/>
    </row>
    <row r="724">
      <c r="A724" s="15">
        <v>126.0</v>
      </c>
      <c r="B724" s="15">
        <v>0.0</v>
      </c>
      <c r="C724" s="15" t="s">
        <v>16978</v>
      </c>
      <c r="D724" s="15" t="s">
        <v>16979</v>
      </c>
      <c r="E724" s="48"/>
    </row>
    <row r="725">
      <c r="A725" s="15">
        <v>126.0</v>
      </c>
      <c r="B725" s="15">
        <v>0.0</v>
      </c>
      <c r="C725" s="15" t="s">
        <v>16980</v>
      </c>
      <c r="D725" s="15" t="s">
        <v>16981</v>
      </c>
      <c r="E725" s="48"/>
    </row>
    <row r="726">
      <c r="A726" s="15">
        <v>126.0</v>
      </c>
      <c r="B726" s="15">
        <v>0.0</v>
      </c>
      <c r="C726" s="15" t="s">
        <v>11258</v>
      </c>
      <c r="D726" s="15" t="s">
        <v>16982</v>
      </c>
      <c r="E726" s="48"/>
    </row>
    <row r="727">
      <c r="A727" s="15">
        <v>126.0</v>
      </c>
      <c r="B727" s="15">
        <v>0.0</v>
      </c>
      <c r="C727" s="15" t="s">
        <v>16983</v>
      </c>
      <c r="D727" s="15" t="s">
        <v>16984</v>
      </c>
      <c r="E727" s="48"/>
    </row>
    <row r="728">
      <c r="A728" s="15">
        <v>126.0</v>
      </c>
      <c r="B728" s="15">
        <v>0.0</v>
      </c>
      <c r="C728" s="15" t="s">
        <v>16985</v>
      </c>
      <c r="D728" s="15" t="s">
        <v>16986</v>
      </c>
      <c r="E728" s="48"/>
    </row>
    <row r="729">
      <c r="A729" s="15">
        <v>126.0</v>
      </c>
      <c r="B729" s="15">
        <v>0.0</v>
      </c>
      <c r="C729" s="15" t="s">
        <v>16987</v>
      </c>
      <c r="D729" s="15" t="s">
        <v>16988</v>
      </c>
      <c r="E729" s="48"/>
    </row>
    <row r="730">
      <c r="A730" s="15">
        <v>126.0</v>
      </c>
      <c r="B730" s="15">
        <v>0.0</v>
      </c>
      <c r="C730" s="15" t="s">
        <v>11269</v>
      </c>
      <c r="D730" s="15" t="s">
        <v>16989</v>
      </c>
      <c r="E730" s="48"/>
    </row>
    <row r="731">
      <c r="A731" s="15">
        <v>126.0</v>
      </c>
      <c r="B731" s="15">
        <v>0.0</v>
      </c>
      <c r="C731" s="15" t="s">
        <v>16990</v>
      </c>
      <c r="D731" s="15" t="s">
        <v>16991</v>
      </c>
      <c r="E731" s="48"/>
    </row>
    <row r="732">
      <c r="A732" s="15">
        <v>127.0</v>
      </c>
      <c r="B732" s="15">
        <v>62.0</v>
      </c>
      <c r="C732" s="15" t="s">
        <v>16992</v>
      </c>
      <c r="D732" s="15" t="s">
        <v>16993</v>
      </c>
      <c r="E732" s="48"/>
    </row>
    <row r="733">
      <c r="A733" s="15">
        <v>127.0</v>
      </c>
      <c r="B733" s="15">
        <v>62.0</v>
      </c>
      <c r="C733" s="15" t="s">
        <v>11279</v>
      </c>
      <c r="D733" s="15" t="s">
        <v>16994</v>
      </c>
      <c r="E733" s="48"/>
    </row>
    <row r="734">
      <c r="A734" s="15">
        <v>127.0</v>
      </c>
      <c r="B734" s="15">
        <v>62.0</v>
      </c>
      <c r="C734" s="15" t="s">
        <v>16995</v>
      </c>
      <c r="D734" s="15" t="s">
        <v>16996</v>
      </c>
      <c r="E734" s="48"/>
    </row>
    <row r="735">
      <c r="A735" s="15">
        <v>127.0</v>
      </c>
      <c r="B735" s="15">
        <v>62.0</v>
      </c>
      <c r="C735" s="15" t="s">
        <v>16997</v>
      </c>
      <c r="D735" s="15" t="s">
        <v>16998</v>
      </c>
      <c r="E735" s="48"/>
    </row>
    <row r="736">
      <c r="A736" s="15">
        <v>127.0</v>
      </c>
      <c r="B736" s="15">
        <v>62.0</v>
      </c>
      <c r="C736" s="15" t="s">
        <v>16999</v>
      </c>
      <c r="D736" s="15" t="s">
        <v>17000</v>
      </c>
      <c r="E736" s="48"/>
    </row>
    <row r="737">
      <c r="A737" s="15">
        <v>127.0</v>
      </c>
      <c r="B737" s="15">
        <v>62.0</v>
      </c>
      <c r="C737" s="15" t="s">
        <v>17001</v>
      </c>
      <c r="D737" s="15" t="s">
        <v>17000</v>
      </c>
      <c r="E737" s="48"/>
    </row>
    <row r="738">
      <c r="A738" s="15">
        <v>127.0</v>
      </c>
      <c r="B738" s="15">
        <v>62.0</v>
      </c>
      <c r="C738" s="15" t="s">
        <v>11293</v>
      </c>
      <c r="D738" s="15" t="s">
        <v>17002</v>
      </c>
      <c r="E738" s="48"/>
    </row>
    <row r="739">
      <c r="A739" s="15">
        <v>127.0</v>
      </c>
      <c r="B739" s="15">
        <v>62.0</v>
      </c>
      <c r="C739" s="15" t="s">
        <v>11296</v>
      </c>
      <c r="D739" s="15" t="s">
        <v>17003</v>
      </c>
      <c r="E739" s="48"/>
    </row>
    <row r="740">
      <c r="A740" s="15">
        <v>127.0</v>
      </c>
      <c r="B740" s="15">
        <v>62.0</v>
      </c>
      <c r="C740" s="15" t="s">
        <v>11298</v>
      </c>
      <c r="D740" s="15" t="s">
        <v>17004</v>
      </c>
      <c r="E740" s="48"/>
    </row>
    <row r="741">
      <c r="A741" s="15">
        <v>127.0</v>
      </c>
      <c r="B741" s="15">
        <v>62.0</v>
      </c>
      <c r="C741" s="15" t="s">
        <v>17005</v>
      </c>
      <c r="D741" s="15" t="s">
        <v>17006</v>
      </c>
      <c r="E741" s="48"/>
    </row>
    <row r="742">
      <c r="A742" s="15">
        <v>127.0</v>
      </c>
      <c r="B742" s="15">
        <v>62.0</v>
      </c>
      <c r="C742" s="15" t="s">
        <v>17007</v>
      </c>
      <c r="D742" s="15" t="s">
        <v>17008</v>
      </c>
      <c r="E742" s="48"/>
    </row>
    <row r="743">
      <c r="A743" s="15">
        <v>127.0</v>
      </c>
      <c r="B743" s="15">
        <v>62.0</v>
      </c>
      <c r="C743" s="15" t="s">
        <v>17009</v>
      </c>
      <c r="D743" s="15" t="s">
        <v>17010</v>
      </c>
      <c r="E743" s="48"/>
    </row>
    <row r="744">
      <c r="A744" s="15">
        <v>127.0</v>
      </c>
      <c r="B744" s="15">
        <v>62.0</v>
      </c>
      <c r="C744" s="15" t="s">
        <v>17011</v>
      </c>
      <c r="D744" s="15" t="s">
        <v>17012</v>
      </c>
      <c r="E744" s="48"/>
    </row>
    <row r="745">
      <c r="A745" s="15">
        <v>127.0</v>
      </c>
      <c r="B745" s="15">
        <v>62.0</v>
      </c>
      <c r="C745" s="15" t="s">
        <v>17013</v>
      </c>
      <c r="D745" s="15" t="s">
        <v>17014</v>
      </c>
      <c r="E745" s="48"/>
    </row>
    <row r="746">
      <c r="A746" s="15">
        <v>127.0</v>
      </c>
      <c r="B746" s="15">
        <v>62.0</v>
      </c>
      <c r="C746" s="15" t="s">
        <v>17015</v>
      </c>
      <c r="D746" s="15" t="s">
        <v>17016</v>
      </c>
      <c r="E746" s="48"/>
    </row>
    <row r="747">
      <c r="A747" s="15">
        <v>128.0</v>
      </c>
      <c r="B747" s="15">
        <v>0.0</v>
      </c>
      <c r="C747" s="15" t="s">
        <v>17017</v>
      </c>
      <c r="D747" s="15" t="s">
        <v>17018</v>
      </c>
      <c r="E747" s="48"/>
    </row>
    <row r="748">
      <c r="A748" s="15">
        <v>128.0</v>
      </c>
      <c r="B748" s="15">
        <v>0.0</v>
      </c>
      <c r="C748" s="15" t="s">
        <v>11321</v>
      </c>
      <c r="D748" s="15" t="s">
        <v>17019</v>
      </c>
      <c r="E748" s="48"/>
    </row>
    <row r="749">
      <c r="A749" s="15">
        <v>128.0</v>
      </c>
      <c r="B749" s="15">
        <v>0.0</v>
      </c>
      <c r="C749" s="15" t="s">
        <v>11324</v>
      </c>
      <c r="D749" s="15" t="s">
        <v>17020</v>
      </c>
      <c r="E749" s="48"/>
    </row>
    <row r="750">
      <c r="A750" s="15">
        <v>128.0</v>
      </c>
      <c r="B750" s="15">
        <v>0.0</v>
      </c>
      <c r="C750" s="15" t="s">
        <v>17021</v>
      </c>
      <c r="D750" s="15" t="s">
        <v>17022</v>
      </c>
      <c r="E750" s="48"/>
    </row>
    <row r="751">
      <c r="A751" s="15">
        <v>128.0</v>
      </c>
      <c r="B751" s="15">
        <v>0.0</v>
      </c>
      <c r="C751" s="15" t="s">
        <v>17023</v>
      </c>
      <c r="D751" s="15" t="s">
        <v>17024</v>
      </c>
      <c r="E751" s="48"/>
    </row>
    <row r="752">
      <c r="A752" s="15">
        <v>128.0</v>
      </c>
      <c r="B752" s="15">
        <v>0.0</v>
      </c>
      <c r="C752" s="15" t="s">
        <v>17025</v>
      </c>
      <c r="D752" s="15" t="s">
        <v>17026</v>
      </c>
      <c r="E752" s="48"/>
    </row>
    <row r="753">
      <c r="A753" s="15">
        <v>128.0</v>
      </c>
      <c r="B753" s="15">
        <v>0.0</v>
      </c>
      <c r="C753" s="15" t="s">
        <v>17027</v>
      </c>
      <c r="D753" s="15" t="s">
        <v>17028</v>
      </c>
      <c r="E753" s="48"/>
    </row>
    <row r="754">
      <c r="A754" s="15">
        <v>128.0</v>
      </c>
      <c r="B754" s="15">
        <v>0.0</v>
      </c>
      <c r="C754" s="15" t="s">
        <v>17029</v>
      </c>
      <c r="D754" s="15" t="s">
        <v>17030</v>
      </c>
      <c r="E754" s="48"/>
    </row>
    <row r="755">
      <c r="A755" s="15">
        <v>129.0</v>
      </c>
      <c r="B755" s="15">
        <v>63.0</v>
      </c>
      <c r="C755" s="15" t="s">
        <v>17031</v>
      </c>
      <c r="D755" s="15" t="s">
        <v>17032</v>
      </c>
      <c r="E755" s="48"/>
    </row>
    <row r="756">
      <c r="A756" s="15">
        <v>129.0</v>
      </c>
      <c r="B756" s="15">
        <v>63.0</v>
      </c>
      <c r="C756" s="15" t="s">
        <v>11344</v>
      </c>
      <c r="D756" s="15" t="s">
        <v>17033</v>
      </c>
      <c r="E756" s="48"/>
    </row>
    <row r="757">
      <c r="A757" s="15">
        <v>129.0</v>
      </c>
      <c r="B757" s="15">
        <v>63.0</v>
      </c>
      <c r="C757" s="15" t="s">
        <v>17034</v>
      </c>
      <c r="D757" s="15" t="s">
        <v>17035</v>
      </c>
      <c r="E757" s="48"/>
    </row>
    <row r="758">
      <c r="A758" s="15">
        <v>129.0</v>
      </c>
      <c r="B758" s="15">
        <v>63.0</v>
      </c>
      <c r="C758" s="15" t="s">
        <v>17036</v>
      </c>
      <c r="D758" s="15" t="s">
        <v>17037</v>
      </c>
      <c r="E758" s="48"/>
    </row>
    <row r="759">
      <c r="A759" s="15">
        <v>129.0</v>
      </c>
      <c r="B759" s="15">
        <v>63.0</v>
      </c>
      <c r="C759" s="15" t="s">
        <v>17038</v>
      </c>
      <c r="D759" s="15" t="s">
        <v>17039</v>
      </c>
      <c r="E759" s="48"/>
    </row>
    <row r="760">
      <c r="A760" s="15">
        <v>129.0</v>
      </c>
      <c r="B760" s="15">
        <v>63.0</v>
      </c>
      <c r="C760" s="15" t="s">
        <v>17040</v>
      </c>
      <c r="D760" s="15" t="s">
        <v>17041</v>
      </c>
      <c r="E760" s="48"/>
    </row>
    <row r="761">
      <c r="A761" s="15">
        <v>129.0</v>
      </c>
      <c r="B761" s="15">
        <v>63.0</v>
      </c>
      <c r="C761" s="15" t="s">
        <v>17042</v>
      </c>
      <c r="D761" s="15" t="s">
        <v>17043</v>
      </c>
      <c r="E761" s="48"/>
    </row>
    <row r="762">
      <c r="A762" s="15">
        <v>130.0</v>
      </c>
      <c r="B762" s="15">
        <v>0.0</v>
      </c>
      <c r="C762" s="15" t="s">
        <v>17044</v>
      </c>
      <c r="D762" s="15" t="s">
        <v>17045</v>
      </c>
      <c r="E762" s="48"/>
    </row>
    <row r="763">
      <c r="A763" s="15">
        <v>130.0</v>
      </c>
      <c r="B763" s="15">
        <v>0.0</v>
      </c>
      <c r="C763" s="15" t="s">
        <v>17046</v>
      </c>
      <c r="D763" s="15" t="s">
        <v>17047</v>
      </c>
      <c r="E763" s="48"/>
    </row>
    <row r="764">
      <c r="A764" s="15">
        <v>130.0</v>
      </c>
      <c r="B764" s="15">
        <v>0.0</v>
      </c>
      <c r="C764" s="15" t="s">
        <v>17048</v>
      </c>
      <c r="D764" s="15" t="s">
        <v>17049</v>
      </c>
      <c r="E764" s="48"/>
    </row>
    <row r="765">
      <c r="A765" s="15">
        <v>130.0</v>
      </c>
      <c r="B765" s="15">
        <v>0.0</v>
      </c>
      <c r="C765" s="15" t="s">
        <v>11372</v>
      </c>
      <c r="D765" s="15" t="s">
        <v>17050</v>
      </c>
      <c r="E765" s="48"/>
    </row>
    <row r="766">
      <c r="A766" s="15">
        <v>130.0</v>
      </c>
      <c r="B766" s="15">
        <v>0.0</v>
      </c>
      <c r="C766" s="15" t="s">
        <v>17051</v>
      </c>
      <c r="D766" s="15" t="s">
        <v>17052</v>
      </c>
      <c r="E766" s="48"/>
    </row>
    <row r="767">
      <c r="A767" s="15">
        <v>131.0</v>
      </c>
      <c r="B767" s="15">
        <v>64.0</v>
      </c>
      <c r="C767" s="15" t="s">
        <v>17053</v>
      </c>
      <c r="D767" s="15" t="s">
        <v>17054</v>
      </c>
      <c r="E767" s="48"/>
    </row>
    <row r="768">
      <c r="A768" s="15">
        <v>131.0</v>
      </c>
      <c r="B768" s="15">
        <v>64.0</v>
      </c>
      <c r="C768" s="15" t="s">
        <v>17055</v>
      </c>
      <c r="D768" s="15" t="s">
        <v>17056</v>
      </c>
      <c r="E768" s="48"/>
    </row>
    <row r="769">
      <c r="A769" s="15">
        <v>131.0</v>
      </c>
      <c r="B769" s="15">
        <v>64.0</v>
      </c>
      <c r="C769" s="15" t="s">
        <v>14073</v>
      </c>
      <c r="D769" s="15" t="s">
        <v>17057</v>
      </c>
      <c r="E769" s="48"/>
    </row>
    <row r="770">
      <c r="A770" s="15">
        <v>131.0</v>
      </c>
      <c r="B770" s="15">
        <v>64.0</v>
      </c>
      <c r="C770" s="15" t="s">
        <v>17058</v>
      </c>
      <c r="D770" s="15" t="s">
        <v>17059</v>
      </c>
      <c r="E770" s="48"/>
    </row>
    <row r="771">
      <c r="A771" s="15">
        <v>131.0</v>
      </c>
      <c r="B771" s="15">
        <v>64.0</v>
      </c>
      <c r="C771" s="15" t="s">
        <v>17060</v>
      </c>
      <c r="D771" s="15" t="s">
        <v>17061</v>
      </c>
      <c r="E771" s="48"/>
    </row>
    <row r="772">
      <c r="A772" s="15">
        <v>132.0</v>
      </c>
      <c r="B772" s="15">
        <v>0.0</v>
      </c>
      <c r="C772" s="15" t="s">
        <v>17062</v>
      </c>
      <c r="D772" s="15" t="s">
        <v>17063</v>
      </c>
      <c r="E772" s="48"/>
    </row>
    <row r="773">
      <c r="A773" s="15">
        <v>132.0</v>
      </c>
      <c r="B773" s="15">
        <v>0.0</v>
      </c>
      <c r="C773" s="15" t="s">
        <v>17064</v>
      </c>
      <c r="D773" s="15" t="s">
        <v>17065</v>
      </c>
      <c r="E773" s="48"/>
    </row>
    <row r="774">
      <c r="A774" s="15">
        <v>132.0</v>
      </c>
      <c r="B774" s="15">
        <v>0.0</v>
      </c>
      <c r="C774" s="15" t="s">
        <v>17066</v>
      </c>
      <c r="D774" s="15" t="s">
        <v>17067</v>
      </c>
      <c r="E774" s="48"/>
    </row>
    <row r="775">
      <c r="A775" s="15">
        <v>132.0</v>
      </c>
      <c r="B775" s="15">
        <v>0.0</v>
      </c>
      <c r="C775" s="15" t="s">
        <v>17068</v>
      </c>
      <c r="D775" s="15" t="s">
        <v>17069</v>
      </c>
      <c r="E775" s="48"/>
    </row>
    <row r="776">
      <c r="A776" s="15">
        <v>132.0</v>
      </c>
      <c r="B776" s="15">
        <v>0.0</v>
      </c>
      <c r="C776" s="15" t="s">
        <v>17070</v>
      </c>
      <c r="D776" s="15" t="s">
        <v>17071</v>
      </c>
      <c r="E776" s="48"/>
    </row>
    <row r="777">
      <c r="A777" s="15">
        <v>132.0</v>
      </c>
      <c r="B777" s="15">
        <v>0.0</v>
      </c>
      <c r="C777" s="15" t="s">
        <v>17072</v>
      </c>
      <c r="D777" s="15" t="s">
        <v>17073</v>
      </c>
      <c r="E777" s="48"/>
    </row>
    <row r="778">
      <c r="A778" s="15">
        <v>132.0</v>
      </c>
      <c r="B778" s="15">
        <v>0.0</v>
      </c>
      <c r="C778" s="15" t="s">
        <v>17074</v>
      </c>
      <c r="D778" s="15" t="s">
        <v>17075</v>
      </c>
      <c r="E778" s="48"/>
    </row>
    <row r="779">
      <c r="A779" s="15">
        <v>132.0</v>
      </c>
      <c r="B779" s="15">
        <v>0.0</v>
      </c>
      <c r="C779" s="15" t="s">
        <v>17076</v>
      </c>
      <c r="D779" s="15" t="s">
        <v>17077</v>
      </c>
      <c r="E779" s="48"/>
    </row>
    <row r="780">
      <c r="A780" s="15">
        <v>132.0</v>
      </c>
      <c r="B780" s="15">
        <v>0.0</v>
      </c>
      <c r="C780" s="15" t="s">
        <v>17078</v>
      </c>
      <c r="D780" s="15" t="s">
        <v>17079</v>
      </c>
      <c r="E780" s="48"/>
    </row>
    <row r="781">
      <c r="A781" s="15">
        <v>132.0</v>
      </c>
      <c r="B781" s="15">
        <v>0.0</v>
      </c>
      <c r="C781" s="15" t="s">
        <v>11407</v>
      </c>
      <c r="D781" s="15" t="s">
        <v>17080</v>
      </c>
      <c r="E781" s="48"/>
    </row>
    <row r="782">
      <c r="A782" s="15">
        <v>132.0</v>
      </c>
      <c r="B782" s="15">
        <v>0.0</v>
      </c>
      <c r="C782" s="15" t="s">
        <v>11409</v>
      </c>
      <c r="D782" s="15" t="s">
        <v>17081</v>
      </c>
      <c r="E782" s="48"/>
    </row>
    <row r="783">
      <c r="A783" s="15">
        <v>132.0</v>
      </c>
      <c r="B783" s="15">
        <v>0.0</v>
      </c>
      <c r="C783" s="15" t="s">
        <v>11412</v>
      </c>
      <c r="D783" s="15" t="s">
        <v>17082</v>
      </c>
      <c r="E783" s="48"/>
    </row>
    <row r="784">
      <c r="A784" s="15">
        <v>132.0</v>
      </c>
      <c r="B784" s="15">
        <v>0.0</v>
      </c>
      <c r="C784" s="15" t="s">
        <v>11414</v>
      </c>
      <c r="D784" s="15" t="s">
        <v>17083</v>
      </c>
      <c r="E784" s="48"/>
    </row>
    <row r="785">
      <c r="A785" s="15">
        <v>133.0</v>
      </c>
      <c r="B785" s="15">
        <v>65.0</v>
      </c>
      <c r="C785" s="15" t="s">
        <v>17084</v>
      </c>
      <c r="D785" s="15" t="s">
        <v>17085</v>
      </c>
      <c r="E785" s="48"/>
    </row>
    <row r="786">
      <c r="A786" s="15">
        <v>133.0</v>
      </c>
      <c r="B786" s="15">
        <v>65.0</v>
      </c>
      <c r="C786" s="15" t="s">
        <v>17086</v>
      </c>
      <c r="D786" s="15" t="s">
        <v>17087</v>
      </c>
      <c r="E786" s="48"/>
    </row>
    <row r="787">
      <c r="A787" s="15">
        <v>133.0</v>
      </c>
      <c r="B787" s="15">
        <v>65.0</v>
      </c>
      <c r="C787" s="15" t="s">
        <v>17088</v>
      </c>
      <c r="D787" s="15" t="s">
        <v>17089</v>
      </c>
      <c r="E787" s="48"/>
    </row>
    <row r="788">
      <c r="A788" s="15">
        <v>133.0</v>
      </c>
      <c r="B788" s="15">
        <v>65.0</v>
      </c>
      <c r="C788" s="15" t="s">
        <v>17090</v>
      </c>
      <c r="D788" s="15" t="s">
        <v>17091</v>
      </c>
      <c r="E788" s="48"/>
    </row>
    <row r="789">
      <c r="A789" s="15">
        <v>133.0</v>
      </c>
      <c r="B789" s="15">
        <v>65.0</v>
      </c>
      <c r="C789" s="15" t="s">
        <v>17092</v>
      </c>
      <c r="D789" s="15" t="s">
        <v>17093</v>
      </c>
      <c r="E789" s="48"/>
    </row>
    <row r="790">
      <c r="A790" s="15">
        <v>133.0</v>
      </c>
      <c r="B790" s="15">
        <v>65.0</v>
      </c>
      <c r="C790" s="15" t="s">
        <v>17094</v>
      </c>
      <c r="D790" s="15" t="s">
        <v>17095</v>
      </c>
      <c r="E790" s="48"/>
    </row>
    <row r="791">
      <c r="A791" s="15">
        <v>134.0</v>
      </c>
      <c r="B791" s="15">
        <v>0.0</v>
      </c>
      <c r="C791" s="15" t="s">
        <v>17096</v>
      </c>
      <c r="D791" s="15" t="s">
        <v>17097</v>
      </c>
      <c r="E791" s="48"/>
    </row>
    <row r="792">
      <c r="A792" s="15">
        <v>134.0</v>
      </c>
      <c r="B792" s="15">
        <v>0.0</v>
      </c>
      <c r="C792" s="15" t="s">
        <v>22751</v>
      </c>
      <c r="D792" s="15" t="s">
        <v>17099</v>
      </c>
      <c r="E792" s="48"/>
    </row>
    <row r="793">
      <c r="A793" s="15">
        <v>134.0</v>
      </c>
      <c r="B793" s="15">
        <v>0.0</v>
      </c>
      <c r="C793" s="15" t="s">
        <v>17100</v>
      </c>
      <c r="D793" s="15" t="s">
        <v>17101</v>
      </c>
      <c r="E793" s="48"/>
    </row>
    <row r="794">
      <c r="A794" s="15">
        <v>134.0</v>
      </c>
      <c r="B794" s="15">
        <v>0.0</v>
      </c>
      <c r="C794" s="15" t="s">
        <v>17102</v>
      </c>
      <c r="D794" s="15" t="s">
        <v>17103</v>
      </c>
      <c r="E794" s="48"/>
    </row>
    <row r="795">
      <c r="A795" s="15">
        <v>134.0</v>
      </c>
      <c r="B795" s="15">
        <v>0.0</v>
      </c>
      <c r="C795" s="15" t="s">
        <v>11446</v>
      </c>
      <c r="D795" s="15" t="s">
        <v>17104</v>
      </c>
      <c r="E795" s="48"/>
    </row>
    <row r="796">
      <c r="A796" s="15">
        <v>134.0</v>
      </c>
      <c r="B796" s="15">
        <v>0.0</v>
      </c>
      <c r="C796" s="15" t="s">
        <v>11449</v>
      </c>
      <c r="D796" s="15" t="s">
        <v>17105</v>
      </c>
      <c r="E796" s="48"/>
    </row>
    <row r="797">
      <c r="A797" s="15">
        <v>134.0</v>
      </c>
      <c r="B797" s="15">
        <v>0.0</v>
      </c>
      <c r="C797" s="15" t="s">
        <v>17106</v>
      </c>
      <c r="D797" s="15" t="s">
        <v>17107</v>
      </c>
      <c r="E797" s="48"/>
    </row>
    <row r="798">
      <c r="A798" s="15">
        <v>134.0</v>
      </c>
      <c r="B798" s="15">
        <v>0.0</v>
      </c>
      <c r="C798" s="15" t="s">
        <v>17108</v>
      </c>
      <c r="D798" s="15" t="s">
        <v>17109</v>
      </c>
      <c r="E798" s="48"/>
    </row>
    <row r="799">
      <c r="A799" s="15">
        <v>134.0</v>
      </c>
      <c r="B799" s="15">
        <v>0.0</v>
      </c>
      <c r="C799" s="15" t="s">
        <v>17110</v>
      </c>
      <c r="D799" s="15" t="s">
        <v>17111</v>
      </c>
      <c r="E799" s="48"/>
    </row>
    <row r="800">
      <c r="A800" s="15">
        <v>134.0</v>
      </c>
      <c r="B800" s="15">
        <v>0.0</v>
      </c>
      <c r="C800" s="15" t="s">
        <v>17112</v>
      </c>
      <c r="D800" s="15" t="s">
        <v>17113</v>
      </c>
      <c r="E800" s="48"/>
    </row>
    <row r="801">
      <c r="A801" s="15">
        <v>134.0</v>
      </c>
      <c r="B801" s="15">
        <v>0.0</v>
      </c>
      <c r="C801" s="15" t="s">
        <v>17114</v>
      </c>
      <c r="D801" s="15" t="s">
        <v>17115</v>
      </c>
      <c r="E801" s="48"/>
    </row>
    <row r="802">
      <c r="A802" s="15">
        <v>135.0</v>
      </c>
      <c r="B802" s="15">
        <v>66.0</v>
      </c>
      <c r="C802" s="15" t="s">
        <v>17116</v>
      </c>
      <c r="D802" s="15" t="s">
        <v>17117</v>
      </c>
      <c r="E802" s="48"/>
    </row>
    <row r="803">
      <c r="A803" s="15">
        <v>135.0</v>
      </c>
      <c r="B803" s="15">
        <v>66.0</v>
      </c>
      <c r="C803" s="15" t="s">
        <v>17118</v>
      </c>
      <c r="D803" s="15" t="s">
        <v>17119</v>
      </c>
      <c r="E803" s="48"/>
    </row>
    <row r="804">
      <c r="A804" s="15">
        <v>135.0</v>
      </c>
      <c r="B804" s="15">
        <v>66.0</v>
      </c>
      <c r="C804" s="15" t="s">
        <v>17120</v>
      </c>
      <c r="D804" s="15" t="s">
        <v>17121</v>
      </c>
      <c r="E804" s="48"/>
    </row>
    <row r="805">
      <c r="A805" s="15">
        <v>135.0</v>
      </c>
      <c r="B805" s="15">
        <v>66.0</v>
      </c>
      <c r="C805" s="15" t="s">
        <v>17122</v>
      </c>
      <c r="D805" s="15" t="s">
        <v>17123</v>
      </c>
      <c r="E805" s="48"/>
    </row>
    <row r="806">
      <c r="A806" s="15">
        <v>135.0</v>
      </c>
      <c r="B806" s="15">
        <v>66.0</v>
      </c>
      <c r="C806" s="15" t="s">
        <v>17124</v>
      </c>
      <c r="D806" s="15" t="s">
        <v>17125</v>
      </c>
      <c r="E806" s="48"/>
    </row>
    <row r="807">
      <c r="A807" s="15">
        <v>135.0</v>
      </c>
      <c r="B807" s="15">
        <v>66.0</v>
      </c>
      <c r="C807" s="15" t="s">
        <v>17126</v>
      </c>
      <c r="D807" s="15" t="s">
        <v>17127</v>
      </c>
      <c r="E807" s="48"/>
    </row>
    <row r="808">
      <c r="A808" s="15">
        <v>135.0</v>
      </c>
      <c r="B808" s="15">
        <v>66.0</v>
      </c>
      <c r="C808" s="15" t="s">
        <v>17128</v>
      </c>
      <c r="D808" s="15" t="s">
        <v>17129</v>
      </c>
      <c r="E808" s="48"/>
    </row>
    <row r="809">
      <c r="A809" s="15">
        <v>135.0</v>
      </c>
      <c r="B809" s="15">
        <v>66.0</v>
      </c>
      <c r="C809" s="15" t="s">
        <v>17130</v>
      </c>
      <c r="D809" s="15" t="s">
        <v>17131</v>
      </c>
      <c r="E809" s="48"/>
    </row>
    <row r="810">
      <c r="A810" s="15">
        <v>137.0</v>
      </c>
      <c r="B810" s="15">
        <v>67.0</v>
      </c>
      <c r="C810" s="15" t="s">
        <v>17132</v>
      </c>
      <c r="D810" s="15" t="s">
        <v>17133</v>
      </c>
      <c r="E810" s="48"/>
    </row>
    <row r="811">
      <c r="A811" s="15">
        <v>137.0</v>
      </c>
      <c r="B811" s="15">
        <v>67.0</v>
      </c>
      <c r="C811" s="15" t="s">
        <v>17134</v>
      </c>
      <c r="D811" s="15" t="s">
        <v>17135</v>
      </c>
      <c r="E811" s="48"/>
    </row>
    <row r="812">
      <c r="A812" s="15">
        <v>137.0</v>
      </c>
      <c r="B812" s="15">
        <v>67.0</v>
      </c>
      <c r="C812" s="15" t="s">
        <v>17136</v>
      </c>
      <c r="D812" s="15" t="s">
        <v>17137</v>
      </c>
      <c r="E812" s="48"/>
    </row>
    <row r="813">
      <c r="A813" s="15">
        <v>137.0</v>
      </c>
      <c r="B813" s="15">
        <v>67.0</v>
      </c>
      <c r="C813" s="15" t="s">
        <v>17138</v>
      </c>
      <c r="D813" s="15" t="s">
        <v>17139</v>
      </c>
      <c r="E813" s="48"/>
    </row>
    <row r="814">
      <c r="A814" s="15">
        <v>137.0</v>
      </c>
      <c r="B814" s="15">
        <v>67.0</v>
      </c>
      <c r="C814" s="15" t="s">
        <v>17140</v>
      </c>
      <c r="D814" s="15" t="s">
        <v>17141</v>
      </c>
      <c r="E814" s="48"/>
    </row>
    <row r="815">
      <c r="A815" s="15">
        <v>138.0</v>
      </c>
      <c r="B815" s="15">
        <v>0.0</v>
      </c>
      <c r="C815" s="15" t="s">
        <v>17142</v>
      </c>
      <c r="D815" s="15" t="s">
        <v>17143</v>
      </c>
      <c r="E815" s="48"/>
    </row>
    <row r="816">
      <c r="A816" s="15">
        <v>138.0</v>
      </c>
      <c r="B816" s="15">
        <v>0.0</v>
      </c>
      <c r="C816" s="15" t="s">
        <v>17144</v>
      </c>
      <c r="D816" s="15" t="s">
        <v>17145</v>
      </c>
      <c r="E816" s="48"/>
    </row>
    <row r="817">
      <c r="A817" s="15">
        <v>138.0</v>
      </c>
      <c r="B817" s="15">
        <v>0.0</v>
      </c>
      <c r="C817" s="15" t="s">
        <v>17146</v>
      </c>
      <c r="D817" s="15" t="s">
        <v>17147</v>
      </c>
      <c r="E817" s="48"/>
    </row>
    <row r="818">
      <c r="A818" s="15">
        <v>138.0</v>
      </c>
      <c r="B818" s="15">
        <v>0.0</v>
      </c>
      <c r="C818" s="15" t="s">
        <v>17148</v>
      </c>
      <c r="D818" s="15" t="s">
        <v>17149</v>
      </c>
      <c r="E818" s="48"/>
    </row>
    <row r="819">
      <c r="A819" s="15">
        <v>138.0</v>
      </c>
      <c r="B819" s="15">
        <v>0.0</v>
      </c>
      <c r="C819" s="15" t="s">
        <v>17150</v>
      </c>
      <c r="D819" s="15" t="s">
        <v>17151</v>
      </c>
      <c r="E819" s="48"/>
    </row>
    <row r="820">
      <c r="A820" s="15">
        <v>139.0</v>
      </c>
      <c r="B820" s="15">
        <v>68.0</v>
      </c>
      <c r="C820" s="15" t="s">
        <v>17152</v>
      </c>
      <c r="D820" s="15" t="s">
        <v>17153</v>
      </c>
      <c r="E820" s="48"/>
    </row>
    <row r="821">
      <c r="A821" s="15">
        <v>139.0</v>
      </c>
      <c r="B821" s="15">
        <v>68.0</v>
      </c>
      <c r="C821" s="15" t="s">
        <v>17154</v>
      </c>
      <c r="D821" s="15" t="s">
        <v>17155</v>
      </c>
      <c r="E821" s="48"/>
    </row>
    <row r="822">
      <c r="A822" s="15">
        <v>139.0</v>
      </c>
      <c r="B822" s="15">
        <v>68.0</v>
      </c>
      <c r="C822" s="15" t="s">
        <v>17156</v>
      </c>
      <c r="D822" s="15" t="s">
        <v>17157</v>
      </c>
      <c r="E822" s="48"/>
    </row>
    <row r="823">
      <c r="A823" s="15">
        <v>139.0</v>
      </c>
      <c r="B823" s="15">
        <v>68.0</v>
      </c>
      <c r="C823" s="15" t="s">
        <v>17158</v>
      </c>
      <c r="D823" s="15" t="s">
        <v>17159</v>
      </c>
      <c r="E823" s="48"/>
    </row>
    <row r="824">
      <c r="A824" s="15">
        <v>139.0</v>
      </c>
      <c r="B824" s="15">
        <v>68.0</v>
      </c>
      <c r="C824" s="15" t="s">
        <v>17160</v>
      </c>
      <c r="D824" s="15" t="s">
        <v>17161</v>
      </c>
      <c r="E824" s="48"/>
    </row>
    <row r="825">
      <c r="A825" s="15">
        <v>139.0</v>
      </c>
      <c r="B825" s="15">
        <v>68.0</v>
      </c>
      <c r="C825" s="15" t="s">
        <v>17162</v>
      </c>
      <c r="D825" s="15" t="s">
        <v>17163</v>
      </c>
      <c r="E825" s="48"/>
    </row>
    <row r="826">
      <c r="A826" s="15">
        <v>140.0</v>
      </c>
      <c r="B826" s="15">
        <v>0.0</v>
      </c>
      <c r="C826" s="15" t="s">
        <v>17164</v>
      </c>
      <c r="D826" s="15" t="s">
        <v>17165</v>
      </c>
      <c r="E826" s="48"/>
    </row>
    <row r="827">
      <c r="A827" s="15">
        <v>140.0</v>
      </c>
      <c r="B827" s="15">
        <v>0.0</v>
      </c>
      <c r="C827" s="15" t="s">
        <v>17166</v>
      </c>
      <c r="D827" s="15" t="s">
        <v>17167</v>
      </c>
      <c r="E827" s="48"/>
    </row>
    <row r="828">
      <c r="A828" s="15">
        <v>140.0</v>
      </c>
      <c r="B828" s="15">
        <v>0.0</v>
      </c>
      <c r="C828" s="15" t="s">
        <v>17168</v>
      </c>
      <c r="D828" s="15" t="s">
        <v>17169</v>
      </c>
      <c r="E828" s="48"/>
    </row>
    <row r="829">
      <c r="A829" s="15">
        <v>140.0</v>
      </c>
      <c r="B829" s="15">
        <v>0.0</v>
      </c>
      <c r="C829" s="15" t="s">
        <v>17170</v>
      </c>
      <c r="D829" s="15" t="s">
        <v>17171</v>
      </c>
      <c r="E829" s="48"/>
    </row>
    <row r="830">
      <c r="A830" s="15">
        <v>140.0</v>
      </c>
      <c r="B830" s="15">
        <v>0.0</v>
      </c>
      <c r="C830" s="15" t="s">
        <v>17172</v>
      </c>
      <c r="D830" s="15" t="s">
        <v>17173</v>
      </c>
      <c r="E830" s="48"/>
    </row>
    <row r="831">
      <c r="A831" s="15">
        <v>140.0</v>
      </c>
      <c r="B831" s="15">
        <v>0.0</v>
      </c>
      <c r="C831" s="15" t="s">
        <v>17174</v>
      </c>
      <c r="D831" s="15" t="s">
        <v>17175</v>
      </c>
      <c r="E831" s="48"/>
    </row>
    <row r="832">
      <c r="A832" s="15">
        <v>141.0</v>
      </c>
      <c r="B832" s="15">
        <v>69.0</v>
      </c>
      <c r="C832" s="15" t="s">
        <v>17176</v>
      </c>
      <c r="D832" s="15" t="s">
        <v>17177</v>
      </c>
      <c r="E832" s="48"/>
    </row>
    <row r="833">
      <c r="A833" s="15">
        <v>141.0</v>
      </c>
      <c r="B833" s="15">
        <v>69.0</v>
      </c>
      <c r="C833" s="15" t="s">
        <v>17178</v>
      </c>
      <c r="D833" s="15" t="s">
        <v>17179</v>
      </c>
      <c r="E833" s="48"/>
    </row>
    <row r="834">
      <c r="A834" s="15">
        <v>141.0</v>
      </c>
      <c r="B834" s="15">
        <v>69.0</v>
      </c>
      <c r="C834" s="15" t="s">
        <v>17180</v>
      </c>
      <c r="D834" s="15" t="s">
        <v>17181</v>
      </c>
      <c r="E834" s="48"/>
    </row>
    <row r="835">
      <c r="A835" s="15">
        <v>141.0</v>
      </c>
      <c r="B835" s="15">
        <v>69.0</v>
      </c>
      <c r="C835" s="15" t="s">
        <v>17182</v>
      </c>
      <c r="D835" s="15" t="s">
        <v>17183</v>
      </c>
      <c r="E835" s="48"/>
    </row>
    <row r="836">
      <c r="A836" s="15">
        <v>141.0</v>
      </c>
      <c r="B836" s="15">
        <v>69.0</v>
      </c>
      <c r="C836" s="15" t="s">
        <v>17184</v>
      </c>
      <c r="D836" s="21" t="s">
        <v>17185</v>
      </c>
      <c r="E836" s="48"/>
    </row>
    <row r="837">
      <c r="A837" s="15">
        <v>141.0</v>
      </c>
      <c r="B837" s="15">
        <v>69.0</v>
      </c>
      <c r="C837" s="15" t="s">
        <v>17186</v>
      </c>
      <c r="D837" s="15" t="s">
        <v>17187</v>
      </c>
      <c r="E837" s="48"/>
    </row>
    <row r="838">
      <c r="A838" s="15">
        <v>141.0</v>
      </c>
      <c r="B838" s="15">
        <v>69.0</v>
      </c>
      <c r="C838" s="15" t="s">
        <v>17188</v>
      </c>
      <c r="D838" s="15" t="s">
        <v>17189</v>
      </c>
      <c r="E838" s="48"/>
    </row>
    <row r="839">
      <c r="A839" s="15">
        <v>141.0</v>
      </c>
      <c r="B839" s="15">
        <v>69.0</v>
      </c>
      <c r="C839" s="15" t="s">
        <v>17190</v>
      </c>
      <c r="D839" s="15" t="s">
        <v>17191</v>
      </c>
      <c r="E839" s="48"/>
    </row>
    <row r="840">
      <c r="A840" s="15">
        <v>141.0</v>
      </c>
      <c r="B840" s="15">
        <v>69.0</v>
      </c>
      <c r="C840" s="15" t="s">
        <v>17192</v>
      </c>
      <c r="D840" s="15" t="s">
        <v>17193</v>
      </c>
      <c r="E840" s="48"/>
    </row>
    <row r="841">
      <c r="A841" s="15">
        <v>141.0</v>
      </c>
      <c r="B841" s="15">
        <v>69.0</v>
      </c>
      <c r="C841" s="15" t="s">
        <v>17194</v>
      </c>
      <c r="D841" s="15" t="s">
        <v>17195</v>
      </c>
      <c r="E841" s="48"/>
    </row>
    <row r="842">
      <c r="A842" s="15">
        <v>142.0</v>
      </c>
      <c r="B842" s="15">
        <v>0.0</v>
      </c>
      <c r="C842" s="15" t="s">
        <v>17196</v>
      </c>
      <c r="D842" s="15" t="s">
        <v>17197</v>
      </c>
      <c r="E842" s="48"/>
    </row>
    <row r="843">
      <c r="A843" s="15">
        <v>142.0</v>
      </c>
      <c r="B843" s="15">
        <v>0.0</v>
      </c>
      <c r="C843" s="15" t="s">
        <v>17198</v>
      </c>
      <c r="D843" s="15" t="s">
        <v>17199</v>
      </c>
      <c r="E843" s="48"/>
    </row>
    <row r="844">
      <c r="A844" s="15">
        <v>142.0</v>
      </c>
      <c r="B844" s="15">
        <v>0.0</v>
      </c>
      <c r="C844" s="15" t="s">
        <v>17200</v>
      </c>
      <c r="D844" s="15" t="s">
        <v>17201</v>
      </c>
      <c r="E844" s="48"/>
    </row>
    <row r="845">
      <c r="A845" s="15">
        <v>142.0</v>
      </c>
      <c r="B845" s="15">
        <v>0.0</v>
      </c>
      <c r="C845" s="15" t="s">
        <v>17202</v>
      </c>
      <c r="D845" s="15" t="s">
        <v>17203</v>
      </c>
      <c r="E845" s="48"/>
    </row>
    <row r="846">
      <c r="A846" s="15">
        <v>142.0</v>
      </c>
      <c r="B846" s="15">
        <v>0.0</v>
      </c>
      <c r="C846" s="15" t="s">
        <v>17204</v>
      </c>
      <c r="D846" s="15" t="s">
        <v>17205</v>
      </c>
      <c r="E846" s="48"/>
    </row>
    <row r="847">
      <c r="A847" s="15">
        <v>142.0</v>
      </c>
      <c r="B847" s="15">
        <v>0.0</v>
      </c>
      <c r="C847" s="15" t="s">
        <v>17206</v>
      </c>
      <c r="D847" s="15" t="s">
        <v>17207</v>
      </c>
      <c r="E847" s="48"/>
    </row>
    <row r="848">
      <c r="A848" s="15">
        <v>142.0</v>
      </c>
      <c r="B848" s="15">
        <v>0.0</v>
      </c>
      <c r="C848" s="15" t="s">
        <v>17208</v>
      </c>
      <c r="D848" s="15" t="s">
        <v>17209</v>
      </c>
      <c r="E848" s="48"/>
    </row>
    <row r="849">
      <c r="A849" s="15">
        <v>143.0</v>
      </c>
      <c r="B849" s="15">
        <v>70.0</v>
      </c>
      <c r="C849" s="15" t="s">
        <v>17210</v>
      </c>
      <c r="D849" s="15" t="s">
        <v>17211</v>
      </c>
      <c r="E849" s="48"/>
    </row>
    <row r="850">
      <c r="A850" s="15">
        <v>143.0</v>
      </c>
      <c r="B850" s="15">
        <v>70.0</v>
      </c>
      <c r="C850" s="15" t="s">
        <v>17212</v>
      </c>
      <c r="D850" s="15" t="s">
        <v>17213</v>
      </c>
      <c r="E850" s="48"/>
    </row>
    <row r="851">
      <c r="A851" s="15">
        <v>143.0</v>
      </c>
      <c r="B851" s="15">
        <v>70.0</v>
      </c>
      <c r="C851" s="15" t="s">
        <v>17214</v>
      </c>
      <c r="D851" s="15" t="s">
        <v>17215</v>
      </c>
      <c r="E851" s="48"/>
    </row>
    <row r="852">
      <c r="A852" s="15">
        <v>143.0</v>
      </c>
      <c r="B852" s="15">
        <v>70.0</v>
      </c>
      <c r="C852" s="15" t="s">
        <v>17216</v>
      </c>
      <c r="D852" s="15" t="s">
        <v>17217</v>
      </c>
      <c r="E852" s="48"/>
    </row>
    <row r="853">
      <c r="A853" s="15">
        <v>143.0</v>
      </c>
      <c r="B853" s="15">
        <v>70.0</v>
      </c>
      <c r="C853" s="15" t="s">
        <v>17218</v>
      </c>
      <c r="D853" s="15" t="s">
        <v>17219</v>
      </c>
      <c r="E853" s="48"/>
    </row>
    <row r="854">
      <c r="A854" s="15">
        <v>143.0</v>
      </c>
      <c r="B854" s="15">
        <v>70.0</v>
      </c>
      <c r="C854" s="15" t="s">
        <v>17220</v>
      </c>
      <c r="D854" s="15" t="s">
        <v>17221</v>
      </c>
      <c r="E854" s="48"/>
    </row>
    <row r="855">
      <c r="A855" s="15">
        <v>143.0</v>
      </c>
      <c r="B855" s="15">
        <v>70.0</v>
      </c>
      <c r="C855" s="15" t="s">
        <v>17222</v>
      </c>
      <c r="D855" s="15" t="s">
        <v>17223</v>
      </c>
      <c r="E855" s="48"/>
    </row>
    <row r="856">
      <c r="A856" s="15">
        <v>143.0</v>
      </c>
      <c r="B856" s="15">
        <v>70.0</v>
      </c>
      <c r="C856" s="15" t="s">
        <v>17224</v>
      </c>
      <c r="D856" s="21" t="s">
        <v>17225</v>
      </c>
      <c r="E856" s="48"/>
    </row>
    <row r="857">
      <c r="A857" s="15">
        <v>143.0</v>
      </c>
      <c r="B857" s="15">
        <v>70.0</v>
      </c>
      <c r="C857" s="15" t="s">
        <v>17226</v>
      </c>
      <c r="D857" s="15" t="s">
        <v>17227</v>
      </c>
      <c r="E857" s="48"/>
    </row>
    <row r="858">
      <c r="A858" s="15">
        <v>143.0</v>
      </c>
      <c r="B858" s="15">
        <v>70.0</v>
      </c>
      <c r="C858" s="15" t="s">
        <v>17228</v>
      </c>
      <c r="D858" s="15" t="s">
        <v>17229</v>
      </c>
      <c r="E858" s="48"/>
    </row>
    <row r="859">
      <c r="A859" s="15">
        <v>143.0</v>
      </c>
      <c r="B859" s="15">
        <v>70.0</v>
      </c>
      <c r="C859" s="15" t="s">
        <v>17230</v>
      </c>
      <c r="D859" s="15" t="s">
        <v>17231</v>
      </c>
      <c r="E859" s="48"/>
    </row>
    <row r="860">
      <c r="A860" s="15">
        <v>143.0</v>
      </c>
      <c r="B860" s="15">
        <v>70.0</v>
      </c>
      <c r="C860" s="15" t="s">
        <v>17232</v>
      </c>
      <c r="D860" s="15" t="s">
        <v>17233</v>
      </c>
      <c r="E860" s="48"/>
    </row>
    <row r="861">
      <c r="A861" s="15">
        <v>143.0</v>
      </c>
      <c r="B861" s="15">
        <v>70.0</v>
      </c>
      <c r="C861" s="15" t="s">
        <v>17234</v>
      </c>
      <c r="D861" s="15" t="s">
        <v>17235</v>
      </c>
      <c r="E861" s="48"/>
    </row>
    <row r="862">
      <c r="A862" s="15">
        <v>143.0</v>
      </c>
      <c r="B862" s="15">
        <v>70.0</v>
      </c>
      <c r="C862" s="15" t="s">
        <v>17236</v>
      </c>
      <c r="D862" s="15" t="s">
        <v>17237</v>
      </c>
      <c r="E862" s="48"/>
    </row>
    <row r="863">
      <c r="A863" s="15">
        <v>143.0</v>
      </c>
      <c r="B863" s="15">
        <v>70.0</v>
      </c>
      <c r="C863" s="15" t="s">
        <v>17238</v>
      </c>
      <c r="D863" s="15" t="s">
        <v>17239</v>
      </c>
      <c r="E863" s="48"/>
    </row>
    <row r="864">
      <c r="A864" s="15">
        <v>143.0</v>
      </c>
      <c r="B864" s="15">
        <v>70.0</v>
      </c>
      <c r="C864" s="15" t="s">
        <v>17240</v>
      </c>
      <c r="D864" s="15" t="s">
        <v>17241</v>
      </c>
      <c r="E864" s="48"/>
    </row>
    <row r="865">
      <c r="A865" s="15">
        <v>143.0</v>
      </c>
      <c r="B865" s="15">
        <v>70.0</v>
      </c>
      <c r="C865" s="15" t="s">
        <v>17242</v>
      </c>
      <c r="D865" s="15" t="s">
        <v>17243</v>
      </c>
      <c r="E865" s="48"/>
    </row>
    <row r="866">
      <c r="A866" s="15">
        <v>143.0</v>
      </c>
      <c r="B866" s="15">
        <v>70.0</v>
      </c>
      <c r="C866" s="15" t="s">
        <v>17244</v>
      </c>
      <c r="D866" s="15" t="s">
        <v>17245</v>
      </c>
      <c r="E866" s="48"/>
    </row>
    <row r="867">
      <c r="A867" s="15">
        <v>143.0</v>
      </c>
      <c r="B867" s="15">
        <v>70.0</v>
      </c>
      <c r="C867" s="15" t="s">
        <v>17246</v>
      </c>
      <c r="D867" s="15" t="s">
        <v>17247</v>
      </c>
      <c r="E867" s="48"/>
    </row>
    <row r="868">
      <c r="A868" s="15">
        <v>143.0</v>
      </c>
      <c r="B868" s="15">
        <v>70.0</v>
      </c>
      <c r="C868" s="15" t="s">
        <v>17248</v>
      </c>
      <c r="D868" s="15" t="s">
        <v>17249</v>
      </c>
      <c r="E868" s="48"/>
    </row>
    <row r="869">
      <c r="A869" s="15">
        <v>143.0</v>
      </c>
      <c r="B869" s="15">
        <v>70.0</v>
      </c>
      <c r="C869" s="15" t="s">
        <v>17250</v>
      </c>
      <c r="D869" s="15" t="s">
        <v>17251</v>
      </c>
      <c r="E869" s="48"/>
    </row>
    <row r="870">
      <c r="A870" s="15">
        <v>143.0</v>
      </c>
      <c r="B870" s="15">
        <v>70.0</v>
      </c>
      <c r="C870" s="15" t="s">
        <v>17252</v>
      </c>
      <c r="D870" s="15" t="s">
        <v>17253</v>
      </c>
      <c r="E870" s="48"/>
    </row>
    <row r="871">
      <c r="A871" s="15">
        <v>143.0</v>
      </c>
      <c r="B871" s="15">
        <v>70.0</v>
      </c>
      <c r="C871" s="15" t="s">
        <v>17254</v>
      </c>
      <c r="D871" s="21" t="s">
        <v>17255</v>
      </c>
      <c r="E871" s="48"/>
    </row>
    <row r="872">
      <c r="A872" s="15">
        <v>144.0</v>
      </c>
      <c r="B872" s="15">
        <v>0.0</v>
      </c>
      <c r="C872" s="15" t="s">
        <v>17256</v>
      </c>
      <c r="D872" s="15" t="s">
        <v>17257</v>
      </c>
      <c r="E872" s="48"/>
    </row>
    <row r="873">
      <c r="A873" s="15">
        <v>144.0</v>
      </c>
      <c r="B873" s="15">
        <v>0.0</v>
      </c>
      <c r="C873" s="15" t="s">
        <v>17258</v>
      </c>
      <c r="D873" s="15" t="s">
        <v>17259</v>
      </c>
      <c r="E873" s="48"/>
    </row>
    <row r="874">
      <c r="A874" s="15">
        <v>144.0</v>
      </c>
      <c r="B874" s="15">
        <v>0.0</v>
      </c>
      <c r="C874" s="15" t="s">
        <v>17260</v>
      </c>
      <c r="D874" s="15" t="s">
        <v>17261</v>
      </c>
      <c r="E874" s="48"/>
    </row>
    <row r="875">
      <c r="A875" s="15">
        <v>144.0</v>
      </c>
      <c r="B875" s="15">
        <v>0.0</v>
      </c>
      <c r="C875" s="15" t="s">
        <v>17262</v>
      </c>
      <c r="D875" s="15" t="s">
        <v>17263</v>
      </c>
      <c r="E875" s="48"/>
    </row>
    <row r="876">
      <c r="A876" s="15">
        <v>144.0</v>
      </c>
      <c r="B876" s="15">
        <v>0.0</v>
      </c>
      <c r="C876" s="15" t="s">
        <v>17264</v>
      </c>
      <c r="D876" s="15" t="s">
        <v>17265</v>
      </c>
      <c r="E876" s="48"/>
    </row>
    <row r="877">
      <c r="A877" s="15">
        <v>144.0</v>
      </c>
      <c r="B877" s="15">
        <v>0.0</v>
      </c>
      <c r="C877" s="15" t="s">
        <v>17266</v>
      </c>
      <c r="D877" s="15" t="s">
        <v>17267</v>
      </c>
      <c r="E877" s="48"/>
    </row>
    <row r="878">
      <c r="A878" s="15">
        <v>144.0</v>
      </c>
      <c r="B878" s="15">
        <v>0.0</v>
      </c>
      <c r="C878" s="15" t="s">
        <v>17268</v>
      </c>
      <c r="D878" s="15" t="s">
        <v>17269</v>
      </c>
      <c r="E878" s="48"/>
    </row>
    <row r="879">
      <c r="A879" s="15">
        <v>144.0</v>
      </c>
      <c r="B879" s="15">
        <v>0.0</v>
      </c>
      <c r="C879" s="15" t="s">
        <v>17270</v>
      </c>
      <c r="D879" s="15" t="s">
        <v>17271</v>
      </c>
      <c r="E879" s="48"/>
    </row>
    <row r="880">
      <c r="A880" s="15">
        <v>144.0</v>
      </c>
      <c r="B880" s="15">
        <v>0.0</v>
      </c>
      <c r="C880" s="15" t="s">
        <v>17272</v>
      </c>
      <c r="D880" s="15" t="s">
        <v>17273</v>
      </c>
      <c r="E880" s="48"/>
    </row>
    <row r="881">
      <c r="A881" s="15">
        <v>144.0</v>
      </c>
      <c r="B881" s="15">
        <v>0.0</v>
      </c>
      <c r="C881" s="15" t="s">
        <v>17274</v>
      </c>
      <c r="D881" s="15" t="s">
        <v>17275</v>
      </c>
      <c r="E881" s="48"/>
    </row>
    <row r="882">
      <c r="A882" s="15">
        <v>144.0</v>
      </c>
      <c r="B882" s="15">
        <v>0.0</v>
      </c>
      <c r="C882" s="15" t="s">
        <v>17276</v>
      </c>
      <c r="D882" s="15" t="s">
        <v>17277</v>
      </c>
      <c r="E882" s="48"/>
    </row>
    <row r="883">
      <c r="A883" s="15">
        <v>144.0</v>
      </c>
      <c r="B883" s="15">
        <v>0.0</v>
      </c>
      <c r="C883" s="15" t="s">
        <v>17278</v>
      </c>
      <c r="D883" s="15" t="s">
        <v>17279</v>
      </c>
      <c r="E883" s="48"/>
    </row>
    <row r="884">
      <c r="A884" s="15">
        <v>144.0</v>
      </c>
      <c r="B884" s="15">
        <v>0.0</v>
      </c>
      <c r="C884" s="15" t="s">
        <v>17280</v>
      </c>
      <c r="D884" s="15" t="s">
        <v>17281</v>
      </c>
      <c r="E884" s="48"/>
    </row>
    <row r="885">
      <c r="A885" s="15">
        <v>144.0</v>
      </c>
      <c r="B885" s="15">
        <v>0.0</v>
      </c>
      <c r="C885" s="15" t="s">
        <v>17282</v>
      </c>
      <c r="D885" s="15" t="s">
        <v>17283</v>
      </c>
      <c r="E885" s="48"/>
    </row>
    <row r="886">
      <c r="A886" s="15">
        <v>144.0</v>
      </c>
      <c r="B886" s="15">
        <v>0.0</v>
      </c>
      <c r="C886" s="15" t="s">
        <v>17284</v>
      </c>
      <c r="D886" s="15" t="s">
        <v>17285</v>
      </c>
      <c r="E886" s="48"/>
    </row>
    <row r="887">
      <c r="A887" s="15">
        <v>144.0</v>
      </c>
      <c r="B887" s="15">
        <v>0.0</v>
      </c>
      <c r="C887" s="15" t="s">
        <v>17286</v>
      </c>
      <c r="D887" s="15" t="s">
        <v>17287</v>
      </c>
      <c r="E887" s="48"/>
    </row>
    <row r="888">
      <c r="A888" s="15">
        <v>144.0</v>
      </c>
      <c r="B888" s="15">
        <v>0.0</v>
      </c>
      <c r="C888" s="15" t="s">
        <v>17288</v>
      </c>
      <c r="D888" s="15" t="s">
        <v>17289</v>
      </c>
      <c r="E888" s="48"/>
    </row>
    <row r="889">
      <c r="A889" s="15">
        <v>144.0</v>
      </c>
      <c r="B889" s="15">
        <v>0.0</v>
      </c>
      <c r="C889" s="15" t="s">
        <v>17290</v>
      </c>
      <c r="D889" s="15" t="s">
        <v>17291</v>
      </c>
      <c r="E889" s="48"/>
    </row>
    <row r="890">
      <c r="A890" s="15">
        <v>144.0</v>
      </c>
      <c r="B890" s="15">
        <v>0.0</v>
      </c>
      <c r="C890" s="15" t="s">
        <v>17292</v>
      </c>
      <c r="D890" s="15" t="s">
        <v>17293</v>
      </c>
      <c r="E890" s="48"/>
    </row>
    <row r="891">
      <c r="A891" s="15">
        <v>144.0</v>
      </c>
      <c r="B891" s="15">
        <v>0.0</v>
      </c>
      <c r="C891" s="15" t="s">
        <v>17294</v>
      </c>
      <c r="D891" s="15" t="s">
        <v>17295</v>
      </c>
      <c r="E891" s="48"/>
    </row>
    <row r="892">
      <c r="A892" s="15">
        <v>144.0</v>
      </c>
      <c r="B892" s="15">
        <v>0.0</v>
      </c>
      <c r="C892" s="15" t="s">
        <v>17296</v>
      </c>
      <c r="D892" s="15" t="s">
        <v>17297</v>
      </c>
      <c r="E892" s="48"/>
    </row>
    <row r="893">
      <c r="A893" s="15">
        <v>144.0</v>
      </c>
      <c r="B893" s="15">
        <v>0.0</v>
      </c>
      <c r="C893" s="15" t="s">
        <v>17298</v>
      </c>
      <c r="D893" s="15" t="s">
        <v>17299</v>
      </c>
      <c r="E893" s="48"/>
    </row>
    <row r="894">
      <c r="A894" s="15">
        <v>144.0</v>
      </c>
      <c r="B894" s="15">
        <v>0.0</v>
      </c>
      <c r="C894" s="15" t="s">
        <v>17300</v>
      </c>
      <c r="D894" s="15" t="s">
        <v>17301</v>
      </c>
      <c r="E894" s="48"/>
    </row>
    <row r="895">
      <c r="A895" s="15">
        <v>144.0</v>
      </c>
      <c r="B895" s="15">
        <v>0.0</v>
      </c>
      <c r="C895" s="15" t="s">
        <v>22752</v>
      </c>
      <c r="D895" s="15" t="s">
        <v>17305</v>
      </c>
      <c r="E895" s="48"/>
    </row>
    <row r="896">
      <c r="A896" s="15">
        <v>144.0</v>
      </c>
      <c r="B896" s="15">
        <v>0.0</v>
      </c>
      <c r="C896" s="15" t="s">
        <v>17306</v>
      </c>
      <c r="D896" s="15" t="s">
        <v>17111</v>
      </c>
      <c r="E896" s="48"/>
    </row>
    <row r="897">
      <c r="A897" s="15">
        <v>144.0</v>
      </c>
      <c r="B897" s="15">
        <v>0.0</v>
      </c>
      <c r="C897" s="15" t="s">
        <v>17307</v>
      </c>
      <c r="D897" s="15" t="s">
        <v>17308</v>
      </c>
      <c r="E897" s="48"/>
    </row>
    <row r="898">
      <c r="A898" s="15">
        <v>144.0</v>
      </c>
      <c r="B898" s="15">
        <v>0.0</v>
      </c>
      <c r="C898" s="15" t="s">
        <v>17309</v>
      </c>
      <c r="D898" s="15" t="s">
        <v>17310</v>
      </c>
      <c r="E898" s="48"/>
    </row>
    <row r="899">
      <c r="A899" s="15">
        <v>144.0</v>
      </c>
      <c r="B899" s="15">
        <v>0.0</v>
      </c>
      <c r="C899" s="15" t="s">
        <v>17311</v>
      </c>
      <c r="D899" s="15" t="s">
        <v>17312</v>
      </c>
      <c r="E899" s="48"/>
    </row>
    <row r="900">
      <c r="A900" s="15">
        <v>144.0</v>
      </c>
      <c r="B900" s="15">
        <v>0.0</v>
      </c>
      <c r="C900" s="15" t="s">
        <v>17313</v>
      </c>
      <c r="D900" s="15" t="s">
        <v>17314</v>
      </c>
      <c r="E900" s="48"/>
    </row>
    <row r="901">
      <c r="A901" s="15">
        <v>144.0</v>
      </c>
      <c r="B901" s="15">
        <v>0.0</v>
      </c>
      <c r="C901" s="15" t="s">
        <v>17315</v>
      </c>
      <c r="D901" s="15" t="s">
        <v>17316</v>
      </c>
      <c r="E901" s="48"/>
    </row>
    <row r="902">
      <c r="A902" s="15">
        <v>144.0</v>
      </c>
      <c r="B902" s="15">
        <v>0.0</v>
      </c>
      <c r="C902" s="15" t="s">
        <v>17317</v>
      </c>
      <c r="D902" s="15" t="s">
        <v>17318</v>
      </c>
      <c r="E902" s="48"/>
    </row>
    <row r="903">
      <c r="A903" s="15">
        <v>144.0</v>
      </c>
      <c r="B903" s="15">
        <v>0.0</v>
      </c>
      <c r="C903" s="15" t="s">
        <v>17319</v>
      </c>
      <c r="D903" s="15" t="s">
        <v>17320</v>
      </c>
      <c r="E903" s="48"/>
    </row>
    <row r="904">
      <c r="A904" s="15">
        <v>144.0</v>
      </c>
      <c r="B904" s="15">
        <v>0.0</v>
      </c>
      <c r="C904" s="15" t="s">
        <v>17321</v>
      </c>
      <c r="D904" s="15" t="s">
        <v>17322</v>
      </c>
      <c r="E904" s="48"/>
    </row>
    <row r="905">
      <c r="A905" s="15">
        <v>144.0</v>
      </c>
      <c r="B905" s="15">
        <v>0.0</v>
      </c>
      <c r="C905" s="15" t="s">
        <v>17323</v>
      </c>
      <c r="D905" s="15" t="s">
        <v>17324</v>
      </c>
      <c r="E905" s="48"/>
    </row>
    <row r="906">
      <c r="A906" s="15">
        <v>144.0</v>
      </c>
      <c r="B906" s="15">
        <v>0.0</v>
      </c>
      <c r="C906" s="15" t="s">
        <v>17325</v>
      </c>
      <c r="D906" s="15" t="s">
        <v>17326</v>
      </c>
      <c r="E906" s="48"/>
    </row>
    <row r="907">
      <c r="A907" s="15">
        <v>144.0</v>
      </c>
      <c r="B907" s="15">
        <v>0.0</v>
      </c>
      <c r="C907" s="15" t="s">
        <v>17327</v>
      </c>
      <c r="D907" s="15" t="s">
        <v>17328</v>
      </c>
      <c r="E907" s="48"/>
    </row>
    <row r="908">
      <c r="A908" s="15">
        <v>144.0</v>
      </c>
      <c r="B908" s="15">
        <v>0.0</v>
      </c>
      <c r="C908" s="15" t="s">
        <v>17329</v>
      </c>
      <c r="D908" s="15" t="s">
        <v>17330</v>
      </c>
      <c r="E908" s="48"/>
    </row>
    <row r="909">
      <c r="A909" s="15">
        <v>144.0</v>
      </c>
      <c r="B909" s="15">
        <v>0.0</v>
      </c>
      <c r="C909" s="15" t="s">
        <v>17331</v>
      </c>
      <c r="D909" s="15" t="s">
        <v>17332</v>
      </c>
      <c r="E909" s="48"/>
    </row>
    <row r="910">
      <c r="A910" s="15">
        <v>145.0</v>
      </c>
      <c r="B910" s="15">
        <v>71.0</v>
      </c>
      <c r="C910" s="15" t="s">
        <v>17333</v>
      </c>
      <c r="D910" s="15" t="s">
        <v>17334</v>
      </c>
      <c r="E910" s="48"/>
    </row>
    <row r="911">
      <c r="A911" s="15">
        <v>145.0</v>
      </c>
      <c r="B911" s="15">
        <v>71.0</v>
      </c>
      <c r="C911" s="15" t="s">
        <v>17335</v>
      </c>
      <c r="D911" s="15" t="s">
        <v>17336</v>
      </c>
      <c r="E911" s="48"/>
    </row>
    <row r="912">
      <c r="A912" s="15">
        <v>145.0</v>
      </c>
      <c r="B912" s="15">
        <v>71.0</v>
      </c>
      <c r="C912" s="15" t="s">
        <v>17337</v>
      </c>
      <c r="D912" s="15" t="s">
        <v>17338</v>
      </c>
      <c r="E912" s="48"/>
    </row>
    <row r="913">
      <c r="A913" s="15">
        <v>145.0</v>
      </c>
      <c r="B913" s="15">
        <v>71.0</v>
      </c>
      <c r="C913" s="15" t="s">
        <v>17339</v>
      </c>
      <c r="D913" s="15" t="s">
        <v>17340</v>
      </c>
      <c r="E913" s="48"/>
    </row>
    <row r="914">
      <c r="A914" s="15">
        <v>145.0</v>
      </c>
      <c r="B914" s="15">
        <v>71.0</v>
      </c>
      <c r="C914" s="15" t="s">
        <v>17341</v>
      </c>
      <c r="D914" s="15" t="s">
        <v>17342</v>
      </c>
      <c r="E914" s="48"/>
    </row>
    <row r="915">
      <c r="A915" s="15">
        <v>145.0</v>
      </c>
      <c r="B915" s="15">
        <v>71.0</v>
      </c>
      <c r="C915" s="15" t="s">
        <v>17343</v>
      </c>
      <c r="D915" s="15" t="s">
        <v>17344</v>
      </c>
      <c r="E915" s="48"/>
    </row>
    <row r="916">
      <c r="A916" s="15">
        <v>145.0</v>
      </c>
      <c r="B916" s="15">
        <v>71.0</v>
      </c>
      <c r="C916" s="15" t="s">
        <v>17345</v>
      </c>
      <c r="D916" s="15" t="s">
        <v>17346</v>
      </c>
      <c r="E916" s="48"/>
    </row>
    <row r="917">
      <c r="A917" s="15">
        <v>145.0</v>
      </c>
      <c r="B917" s="15">
        <v>71.0</v>
      </c>
      <c r="C917" s="15" t="s">
        <v>17347</v>
      </c>
      <c r="D917" s="15" t="s">
        <v>17348</v>
      </c>
      <c r="E917" s="48"/>
    </row>
    <row r="918">
      <c r="A918" s="15">
        <v>145.0</v>
      </c>
      <c r="B918" s="15">
        <v>71.0</v>
      </c>
      <c r="C918" s="15" t="s">
        <v>17349</v>
      </c>
      <c r="D918" s="15" t="s">
        <v>17350</v>
      </c>
      <c r="E918" s="48"/>
    </row>
    <row r="919">
      <c r="A919" s="15">
        <v>146.0</v>
      </c>
      <c r="B919" s="15">
        <v>0.0</v>
      </c>
      <c r="C919" s="15" t="s">
        <v>17351</v>
      </c>
      <c r="D919" s="15" t="s">
        <v>17352</v>
      </c>
      <c r="E919" s="48"/>
    </row>
    <row r="920">
      <c r="A920" s="15">
        <v>146.0</v>
      </c>
      <c r="B920" s="15">
        <v>0.0</v>
      </c>
      <c r="C920" s="15" t="s">
        <v>17353</v>
      </c>
      <c r="D920" s="15" t="s">
        <v>17354</v>
      </c>
      <c r="E920" s="48"/>
    </row>
    <row r="921">
      <c r="A921" s="15">
        <v>146.0</v>
      </c>
      <c r="B921" s="15">
        <v>0.0</v>
      </c>
      <c r="C921" s="15" t="s">
        <v>17355</v>
      </c>
      <c r="D921" s="15" t="s">
        <v>17356</v>
      </c>
      <c r="E921" s="48"/>
    </row>
    <row r="922">
      <c r="A922" s="15">
        <v>146.0</v>
      </c>
      <c r="B922" s="15">
        <v>0.0</v>
      </c>
      <c r="C922" s="15" t="s">
        <v>17357</v>
      </c>
      <c r="D922" s="15" t="s">
        <v>17358</v>
      </c>
      <c r="E922" s="48"/>
    </row>
    <row r="923">
      <c r="A923" s="15">
        <v>146.0</v>
      </c>
      <c r="B923" s="15">
        <v>0.0</v>
      </c>
      <c r="C923" s="15" t="s">
        <v>17359</v>
      </c>
      <c r="D923" s="15" t="s">
        <v>17360</v>
      </c>
      <c r="E923" s="48"/>
    </row>
    <row r="924">
      <c r="A924" s="15">
        <v>146.0</v>
      </c>
      <c r="B924" s="15">
        <v>0.0</v>
      </c>
      <c r="C924" s="15" t="s">
        <v>17361</v>
      </c>
      <c r="D924" s="15" t="s">
        <v>17362</v>
      </c>
      <c r="E924" s="48"/>
    </row>
    <row r="925">
      <c r="A925" s="15">
        <v>146.0</v>
      </c>
      <c r="B925" s="15">
        <v>0.0</v>
      </c>
      <c r="C925" s="15" t="s">
        <v>17363</v>
      </c>
      <c r="D925" s="15" t="s">
        <v>17364</v>
      </c>
      <c r="E925" s="48"/>
    </row>
    <row r="926">
      <c r="A926" s="15">
        <v>146.0</v>
      </c>
      <c r="B926" s="15">
        <v>0.0</v>
      </c>
      <c r="C926" s="15" t="s">
        <v>17365</v>
      </c>
      <c r="D926" s="15" t="s">
        <v>17366</v>
      </c>
      <c r="E926" s="48"/>
    </row>
    <row r="927">
      <c r="A927" s="15">
        <v>146.0</v>
      </c>
      <c r="B927" s="15">
        <v>0.0</v>
      </c>
      <c r="C927" s="15" t="s">
        <v>11773</v>
      </c>
      <c r="D927" s="15" t="s">
        <v>17367</v>
      </c>
      <c r="E927" s="48"/>
    </row>
    <row r="928">
      <c r="A928" s="15">
        <v>146.0</v>
      </c>
      <c r="B928" s="15">
        <v>0.0</v>
      </c>
      <c r="C928" s="15" t="s">
        <v>17368</v>
      </c>
      <c r="D928" s="15" t="s">
        <v>17369</v>
      </c>
      <c r="E928" s="48"/>
    </row>
    <row r="929">
      <c r="A929" s="15">
        <v>146.0</v>
      </c>
      <c r="B929" s="15">
        <v>0.0</v>
      </c>
      <c r="C929" s="15" t="s">
        <v>17370</v>
      </c>
      <c r="D929" s="15" t="s">
        <v>17371</v>
      </c>
      <c r="E929" s="48"/>
    </row>
    <row r="930">
      <c r="A930" s="15">
        <v>146.0</v>
      </c>
      <c r="B930" s="15">
        <v>0.0</v>
      </c>
      <c r="C930" s="15" t="s">
        <v>17372</v>
      </c>
      <c r="D930" s="15" t="s">
        <v>17373</v>
      </c>
      <c r="E930" s="48"/>
    </row>
    <row r="931">
      <c r="A931" s="15">
        <v>146.0</v>
      </c>
      <c r="B931" s="15">
        <v>0.0</v>
      </c>
      <c r="C931" s="15" t="s">
        <v>17374</v>
      </c>
      <c r="D931" s="15" t="s">
        <v>17375</v>
      </c>
      <c r="E931" s="48"/>
    </row>
    <row r="932">
      <c r="A932" s="15">
        <v>146.0</v>
      </c>
      <c r="B932" s="15">
        <v>0.0</v>
      </c>
      <c r="C932" s="15" t="s">
        <v>17376</v>
      </c>
      <c r="D932" s="15" t="s">
        <v>17377</v>
      </c>
      <c r="E932" s="48"/>
    </row>
    <row r="933">
      <c r="A933" s="15">
        <v>147.0</v>
      </c>
      <c r="B933" s="15">
        <v>72.0</v>
      </c>
      <c r="C933" s="15" t="s">
        <v>17378</v>
      </c>
      <c r="D933" s="15" t="s">
        <v>17379</v>
      </c>
      <c r="E933" s="48"/>
    </row>
    <row r="934">
      <c r="A934" s="15">
        <v>147.0</v>
      </c>
      <c r="B934" s="15">
        <v>72.0</v>
      </c>
      <c r="C934" s="15" t="s">
        <v>17380</v>
      </c>
      <c r="D934" s="15" t="s">
        <v>17381</v>
      </c>
      <c r="E934" s="48"/>
    </row>
    <row r="935">
      <c r="A935" s="15">
        <v>148.0</v>
      </c>
      <c r="B935" s="15">
        <v>0.0</v>
      </c>
      <c r="C935" s="15" t="s">
        <v>17382</v>
      </c>
      <c r="D935" s="15" t="s">
        <v>17383</v>
      </c>
      <c r="E935" s="48"/>
    </row>
    <row r="936">
      <c r="A936" s="15">
        <v>148.0</v>
      </c>
      <c r="B936" s="15">
        <v>0.0</v>
      </c>
      <c r="C936" s="15" t="s">
        <v>11801</v>
      </c>
      <c r="D936" s="15" t="s">
        <v>17384</v>
      </c>
      <c r="E936" s="48"/>
    </row>
    <row r="937">
      <c r="A937" s="15">
        <v>148.0</v>
      </c>
      <c r="B937" s="15">
        <v>0.0</v>
      </c>
      <c r="C937" s="15" t="s">
        <v>17385</v>
      </c>
      <c r="D937" s="15" t="s">
        <v>17386</v>
      </c>
      <c r="E937" s="48"/>
    </row>
    <row r="938">
      <c r="A938" s="15">
        <v>148.0</v>
      </c>
      <c r="B938" s="15">
        <v>0.0</v>
      </c>
      <c r="C938" s="15" t="s">
        <v>17387</v>
      </c>
      <c r="D938" s="15" t="s">
        <v>17388</v>
      </c>
      <c r="E938" s="48"/>
    </row>
    <row r="939">
      <c r="A939" s="15">
        <v>149.0</v>
      </c>
      <c r="B939" s="15">
        <v>73.0</v>
      </c>
      <c r="C939" s="15" t="s">
        <v>17389</v>
      </c>
      <c r="D939" s="15" t="s">
        <v>17390</v>
      </c>
      <c r="E939" s="48"/>
    </row>
    <row r="940">
      <c r="A940" s="15">
        <v>149.0</v>
      </c>
      <c r="B940" s="15">
        <v>73.0</v>
      </c>
      <c r="C940" s="15" t="s">
        <v>17391</v>
      </c>
      <c r="D940" s="15" t="s">
        <v>17392</v>
      </c>
      <c r="E940" s="48"/>
    </row>
    <row r="941">
      <c r="A941" s="15">
        <v>149.0</v>
      </c>
      <c r="B941" s="15">
        <v>73.0</v>
      </c>
      <c r="C941" s="15" t="s">
        <v>17393</v>
      </c>
      <c r="D941" s="15" t="s">
        <v>17394</v>
      </c>
      <c r="E941" s="48"/>
    </row>
    <row r="942">
      <c r="A942" s="15">
        <v>149.0</v>
      </c>
      <c r="B942" s="15">
        <v>73.0</v>
      </c>
      <c r="C942" s="15" t="s">
        <v>17395</v>
      </c>
      <c r="D942" s="15" t="s">
        <v>17396</v>
      </c>
      <c r="E942" s="48"/>
    </row>
    <row r="943">
      <c r="A943" s="15">
        <v>150.0</v>
      </c>
      <c r="B943" s="15">
        <v>0.0</v>
      </c>
      <c r="C943" s="15" t="s">
        <v>17397</v>
      </c>
      <c r="D943" s="15" t="s">
        <v>17398</v>
      </c>
      <c r="E943" s="48"/>
    </row>
    <row r="944">
      <c r="A944" s="15">
        <v>150.0</v>
      </c>
      <c r="B944" s="15">
        <v>0.0</v>
      </c>
      <c r="C944" s="15" t="s">
        <v>11828</v>
      </c>
      <c r="D944" s="15" t="s">
        <v>17399</v>
      </c>
      <c r="E944" s="48"/>
    </row>
    <row r="945">
      <c r="A945" s="15">
        <v>150.0</v>
      </c>
      <c r="B945" s="15">
        <v>0.0</v>
      </c>
      <c r="C945" s="15" t="s">
        <v>11830</v>
      </c>
      <c r="D945" s="15" t="s">
        <v>17400</v>
      </c>
      <c r="E945" s="48"/>
    </row>
    <row r="946">
      <c r="A946" s="15">
        <v>150.0</v>
      </c>
      <c r="B946" s="15">
        <v>0.0</v>
      </c>
      <c r="C946" s="15" t="s">
        <v>17401</v>
      </c>
      <c r="D946" s="15" t="s">
        <v>17402</v>
      </c>
      <c r="E946" s="48"/>
    </row>
    <row r="947">
      <c r="A947" s="15">
        <v>150.0</v>
      </c>
      <c r="B947" s="15">
        <v>0.0</v>
      </c>
      <c r="C947" s="15" t="s">
        <v>11836</v>
      </c>
      <c r="D947" s="15" t="s">
        <v>17403</v>
      </c>
      <c r="E947" s="48"/>
    </row>
    <row r="948">
      <c r="A948" s="15">
        <v>150.0</v>
      </c>
      <c r="B948" s="15">
        <v>0.0</v>
      </c>
      <c r="C948" s="15" t="s">
        <v>17404</v>
      </c>
      <c r="D948" s="15" t="s">
        <v>17405</v>
      </c>
      <c r="E948" s="48"/>
    </row>
    <row r="949">
      <c r="A949" s="15">
        <v>150.0</v>
      </c>
      <c r="B949" s="15">
        <v>0.0</v>
      </c>
      <c r="C949" s="15" t="s">
        <v>11842</v>
      </c>
      <c r="D949" s="15" t="s">
        <v>17406</v>
      </c>
      <c r="E949" s="48"/>
    </row>
    <row r="950">
      <c r="A950" s="15">
        <v>150.0</v>
      </c>
      <c r="B950" s="15">
        <v>0.0</v>
      </c>
      <c r="C950" s="15" t="s">
        <v>17407</v>
      </c>
      <c r="D950" s="15" t="s">
        <v>17408</v>
      </c>
      <c r="E950" s="48"/>
    </row>
    <row r="951">
      <c r="A951" s="15">
        <v>150.0</v>
      </c>
      <c r="B951" s="15">
        <v>0.0</v>
      </c>
      <c r="C951" s="15" t="s">
        <v>17409</v>
      </c>
      <c r="D951" s="15" t="s">
        <v>17410</v>
      </c>
      <c r="E951" s="48"/>
    </row>
    <row r="952">
      <c r="A952" s="15">
        <v>151.0</v>
      </c>
      <c r="B952" s="15">
        <v>74.0</v>
      </c>
      <c r="C952" s="15" t="s">
        <v>17411</v>
      </c>
      <c r="D952" s="15" t="s">
        <v>17412</v>
      </c>
      <c r="E952" s="48"/>
    </row>
    <row r="953">
      <c r="A953" s="15">
        <v>151.0</v>
      </c>
      <c r="B953" s="15">
        <v>74.0</v>
      </c>
      <c r="C953" s="15" t="s">
        <v>17413</v>
      </c>
      <c r="D953" s="15" t="s">
        <v>17414</v>
      </c>
      <c r="E953" s="48"/>
    </row>
    <row r="954">
      <c r="A954" s="15">
        <v>152.0</v>
      </c>
      <c r="B954" s="15">
        <v>0.0</v>
      </c>
      <c r="C954" s="15" t="s">
        <v>17415</v>
      </c>
      <c r="D954" s="15" t="s">
        <v>17416</v>
      </c>
      <c r="E954" s="48"/>
    </row>
    <row r="955">
      <c r="A955" s="15">
        <v>152.0</v>
      </c>
      <c r="B955" s="15">
        <v>0.0</v>
      </c>
      <c r="C955" s="15" t="s">
        <v>17417</v>
      </c>
      <c r="D955" s="15" t="s">
        <v>17418</v>
      </c>
      <c r="E955" s="48"/>
    </row>
    <row r="956">
      <c r="A956" s="15">
        <v>152.0</v>
      </c>
      <c r="B956" s="15">
        <v>0.0</v>
      </c>
      <c r="C956" s="15" t="s">
        <v>17419</v>
      </c>
      <c r="D956" s="15" t="s">
        <v>17420</v>
      </c>
      <c r="E956" s="48"/>
    </row>
    <row r="957">
      <c r="A957" s="15">
        <v>153.0</v>
      </c>
      <c r="B957" s="15">
        <v>75.0</v>
      </c>
      <c r="C957" s="15" t="s">
        <v>17421</v>
      </c>
      <c r="D957" s="15" t="s">
        <v>17422</v>
      </c>
      <c r="E957" s="48"/>
    </row>
    <row r="958">
      <c r="A958" s="15">
        <v>153.0</v>
      </c>
      <c r="B958" s="15">
        <v>75.0</v>
      </c>
      <c r="C958" s="15" t="s">
        <v>17423</v>
      </c>
      <c r="D958" s="15" t="s">
        <v>17424</v>
      </c>
      <c r="E958" s="48"/>
    </row>
    <row r="959">
      <c r="A959" s="15">
        <v>153.0</v>
      </c>
      <c r="B959" s="15">
        <v>75.0</v>
      </c>
      <c r="C959" s="15" t="s">
        <v>17425</v>
      </c>
      <c r="D959" s="15" t="s">
        <v>17426</v>
      </c>
      <c r="E959" s="48"/>
    </row>
    <row r="960">
      <c r="A960" s="15">
        <v>153.0</v>
      </c>
      <c r="B960" s="15">
        <v>75.0</v>
      </c>
      <c r="C960" s="15" t="s">
        <v>17427</v>
      </c>
      <c r="D960" s="15" t="s">
        <v>17428</v>
      </c>
      <c r="E960" s="48"/>
    </row>
    <row r="961">
      <c r="A961" s="15">
        <v>153.0</v>
      </c>
      <c r="B961" s="15">
        <v>75.0</v>
      </c>
      <c r="C961" s="15" t="s">
        <v>14488</v>
      </c>
      <c r="D961" s="15" t="s">
        <v>17429</v>
      </c>
      <c r="E961" s="48"/>
    </row>
    <row r="962">
      <c r="A962" s="15">
        <v>153.0</v>
      </c>
      <c r="B962" s="15">
        <v>75.0</v>
      </c>
      <c r="C962" s="15" t="s">
        <v>17430</v>
      </c>
      <c r="D962" s="15" t="s">
        <v>17431</v>
      </c>
      <c r="E962" s="48"/>
    </row>
    <row r="963">
      <c r="A963" s="15">
        <v>154.0</v>
      </c>
      <c r="B963" s="15">
        <v>0.0</v>
      </c>
      <c r="C963" s="15" t="s">
        <v>17432</v>
      </c>
      <c r="D963" s="15" t="s">
        <v>17433</v>
      </c>
      <c r="E963" s="48"/>
    </row>
    <row r="964">
      <c r="A964" s="15">
        <v>154.0</v>
      </c>
      <c r="B964" s="15">
        <v>0.0</v>
      </c>
      <c r="C964" s="15" t="s">
        <v>17434</v>
      </c>
      <c r="D964" s="15" t="s">
        <v>17435</v>
      </c>
      <c r="E964" s="48"/>
    </row>
    <row r="965">
      <c r="A965" s="15">
        <v>154.0</v>
      </c>
      <c r="B965" s="15">
        <v>0.0</v>
      </c>
      <c r="C965" s="15" t="s">
        <v>17436</v>
      </c>
      <c r="D965" s="15" t="s">
        <v>17437</v>
      </c>
      <c r="E965" s="48"/>
    </row>
    <row r="966">
      <c r="A966" s="15">
        <v>154.0</v>
      </c>
      <c r="B966" s="15">
        <v>0.0</v>
      </c>
      <c r="C966" s="15" t="s">
        <v>17438</v>
      </c>
      <c r="D966" s="15" t="s">
        <v>17439</v>
      </c>
      <c r="E966" s="48"/>
    </row>
    <row r="967">
      <c r="A967" s="15">
        <v>154.0</v>
      </c>
      <c r="B967" s="15">
        <v>0.0</v>
      </c>
      <c r="C967" s="15" t="s">
        <v>11896</v>
      </c>
      <c r="D967" s="15" t="s">
        <v>17440</v>
      </c>
      <c r="E967" s="48"/>
    </row>
    <row r="968">
      <c r="A968" s="15">
        <v>154.0</v>
      </c>
      <c r="B968" s="15">
        <v>0.0</v>
      </c>
      <c r="C968" s="15" t="s">
        <v>17441</v>
      </c>
      <c r="D968" s="15" t="s">
        <v>17442</v>
      </c>
      <c r="E968" s="48"/>
    </row>
    <row r="969">
      <c r="A969" s="15">
        <v>154.0</v>
      </c>
      <c r="B969" s="15">
        <v>0.0</v>
      </c>
      <c r="C969" s="15" t="s">
        <v>17443</v>
      </c>
      <c r="D969" s="15" t="s">
        <v>17444</v>
      </c>
      <c r="E969" s="48"/>
    </row>
    <row r="970">
      <c r="A970" s="15">
        <v>155.0</v>
      </c>
      <c r="B970" s="15">
        <v>76.0</v>
      </c>
      <c r="C970" s="15" t="s">
        <v>14448</v>
      </c>
      <c r="D970" s="15" t="s">
        <v>17445</v>
      </c>
      <c r="E970" s="48"/>
    </row>
    <row r="971">
      <c r="A971" s="15">
        <v>155.0</v>
      </c>
      <c r="B971" s="15">
        <v>76.0</v>
      </c>
      <c r="C971" s="15" t="s">
        <v>17446</v>
      </c>
      <c r="D971" s="15" t="s">
        <v>17447</v>
      </c>
      <c r="E971" s="48"/>
    </row>
    <row r="972">
      <c r="A972" s="15">
        <v>155.0</v>
      </c>
      <c r="B972" s="15">
        <v>76.0</v>
      </c>
      <c r="C972" s="15" t="s">
        <v>17448</v>
      </c>
      <c r="D972" s="15" t="s">
        <v>17449</v>
      </c>
      <c r="E972" s="48"/>
    </row>
    <row r="973">
      <c r="A973" s="15">
        <v>155.0</v>
      </c>
      <c r="B973" s="15">
        <v>76.0</v>
      </c>
      <c r="C973" s="15" t="s">
        <v>17450</v>
      </c>
      <c r="D973" s="15" t="s">
        <v>17451</v>
      </c>
      <c r="E973" s="48"/>
    </row>
    <row r="974">
      <c r="A974" s="15">
        <v>155.0</v>
      </c>
      <c r="B974" s="15">
        <v>76.0</v>
      </c>
      <c r="C974" s="15" t="s">
        <v>17452</v>
      </c>
      <c r="D974" s="15" t="s">
        <v>17453</v>
      </c>
      <c r="E974" s="48"/>
    </row>
    <row r="975">
      <c r="A975" s="15">
        <v>155.0</v>
      </c>
      <c r="B975" s="15">
        <v>76.0</v>
      </c>
      <c r="C975" s="15" t="s">
        <v>17454</v>
      </c>
      <c r="D975" s="15" t="s">
        <v>17455</v>
      </c>
      <c r="E975" s="48"/>
    </row>
    <row r="976">
      <c r="A976" s="15">
        <v>156.0</v>
      </c>
      <c r="B976" s="15">
        <v>0.0</v>
      </c>
      <c r="C976" s="15" t="s">
        <v>17456</v>
      </c>
      <c r="D976" s="15" t="s">
        <v>17457</v>
      </c>
      <c r="E976" s="48"/>
    </row>
    <row r="977">
      <c r="A977" s="15">
        <v>156.0</v>
      </c>
      <c r="B977" s="15">
        <v>0.0</v>
      </c>
      <c r="C977" s="15" t="s">
        <v>17458</v>
      </c>
      <c r="D977" s="15" t="s">
        <v>17459</v>
      </c>
      <c r="E977" s="48"/>
    </row>
    <row r="978">
      <c r="A978" s="15">
        <v>156.0</v>
      </c>
      <c r="B978" s="15">
        <v>0.0</v>
      </c>
      <c r="C978" s="15" t="s">
        <v>17460</v>
      </c>
      <c r="D978" s="15" t="s">
        <v>17461</v>
      </c>
      <c r="E978" s="48"/>
    </row>
    <row r="979">
      <c r="A979" s="15">
        <v>156.0</v>
      </c>
      <c r="B979" s="15">
        <v>0.0</v>
      </c>
      <c r="C979" s="15" t="s">
        <v>17462</v>
      </c>
      <c r="D979" s="15" t="s">
        <v>17463</v>
      </c>
      <c r="E979" s="48"/>
    </row>
    <row r="980">
      <c r="A980" s="15">
        <v>156.0</v>
      </c>
      <c r="B980" s="15">
        <v>0.0</v>
      </c>
      <c r="C980" s="15" t="s">
        <v>17464</v>
      </c>
      <c r="D980" s="15" t="s">
        <v>17465</v>
      </c>
      <c r="E980" s="48"/>
    </row>
    <row r="981">
      <c r="A981" s="15">
        <v>156.0</v>
      </c>
      <c r="B981" s="15">
        <v>0.0</v>
      </c>
      <c r="C981" s="15" t="s">
        <v>17466</v>
      </c>
      <c r="D981" s="15" t="s">
        <v>17467</v>
      </c>
      <c r="E981" s="48"/>
    </row>
    <row r="982">
      <c r="A982" s="15">
        <v>156.0</v>
      </c>
      <c r="B982" s="15">
        <v>0.0</v>
      </c>
      <c r="C982" s="15" t="s">
        <v>17468</v>
      </c>
      <c r="D982" s="15" t="s">
        <v>17469</v>
      </c>
      <c r="E982" s="48"/>
    </row>
    <row r="983">
      <c r="A983" s="15">
        <v>156.0</v>
      </c>
      <c r="B983" s="15">
        <v>0.0</v>
      </c>
      <c r="C983" s="15" t="s">
        <v>17470</v>
      </c>
      <c r="D983" s="15" t="s">
        <v>17471</v>
      </c>
      <c r="E983" s="48"/>
    </row>
    <row r="984">
      <c r="A984" s="15">
        <v>156.0</v>
      </c>
      <c r="B984" s="15">
        <v>0.0</v>
      </c>
      <c r="C984" s="15" t="s">
        <v>17472</v>
      </c>
      <c r="D984" s="15" t="s">
        <v>17473</v>
      </c>
      <c r="E984" s="48"/>
    </row>
    <row r="985">
      <c r="A985" s="15">
        <v>156.0</v>
      </c>
      <c r="B985" s="15">
        <v>0.0</v>
      </c>
      <c r="C985" s="15" t="s">
        <v>17474</v>
      </c>
      <c r="D985" s="15" t="s">
        <v>17475</v>
      </c>
      <c r="E985" s="48"/>
    </row>
    <row r="986">
      <c r="A986" s="15">
        <v>156.0</v>
      </c>
      <c r="B986" s="15">
        <v>0.0</v>
      </c>
      <c r="C986" s="15" t="s">
        <v>17476</v>
      </c>
      <c r="D986" s="15" t="s">
        <v>17477</v>
      </c>
      <c r="E986" s="48"/>
    </row>
    <row r="987">
      <c r="A987" s="15">
        <v>157.0</v>
      </c>
      <c r="B987" s="15">
        <v>77.0</v>
      </c>
      <c r="C987" s="15" t="s">
        <v>17478</v>
      </c>
      <c r="D987" s="15" t="s">
        <v>17479</v>
      </c>
      <c r="E987" s="48"/>
    </row>
    <row r="988">
      <c r="A988" s="15">
        <v>157.0</v>
      </c>
      <c r="B988" s="15">
        <v>77.0</v>
      </c>
      <c r="C988" s="15" t="s">
        <v>22753</v>
      </c>
      <c r="D988" s="15" t="s">
        <v>17483</v>
      </c>
      <c r="E988" s="48"/>
    </row>
    <row r="989">
      <c r="A989" s="15">
        <v>157.0</v>
      </c>
      <c r="B989" s="15">
        <v>77.0</v>
      </c>
      <c r="C989" s="15" t="s">
        <v>17484</v>
      </c>
      <c r="D989" s="15" t="s">
        <v>17485</v>
      </c>
      <c r="E989" s="48"/>
    </row>
    <row r="990">
      <c r="A990" s="15">
        <v>157.0</v>
      </c>
      <c r="B990" s="15">
        <v>77.0</v>
      </c>
      <c r="C990" s="15" t="s">
        <v>17486</v>
      </c>
      <c r="D990" s="15" t="s">
        <v>17487</v>
      </c>
      <c r="E990" s="48"/>
    </row>
    <row r="991">
      <c r="A991" s="15">
        <v>157.0</v>
      </c>
      <c r="B991" s="15">
        <v>77.0</v>
      </c>
      <c r="C991" s="15" t="s">
        <v>17488</v>
      </c>
      <c r="D991" s="15" t="s">
        <v>17489</v>
      </c>
      <c r="E991" s="48"/>
    </row>
    <row r="992">
      <c r="A992" s="15">
        <v>157.0</v>
      </c>
      <c r="B992" s="15">
        <v>77.0</v>
      </c>
      <c r="C992" s="15" t="s">
        <v>17490</v>
      </c>
      <c r="D992" s="15" t="s">
        <v>17491</v>
      </c>
      <c r="E992" s="48"/>
    </row>
    <row r="993">
      <c r="A993" s="15">
        <v>157.0</v>
      </c>
      <c r="B993" s="15">
        <v>77.0</v>
      </c>
      <c r="C993" s="15" t="s">
        <v>17492</v>
      </c>
      <c r="D993" s="15" t="s">
        <v>17493</v>
      </c>
      <c r="E993" s="48"/>
    </row>
    <row r="994">
      <c r="A994" s="15">
        <v>158.0</v>
      </c>
      <c r="B994" s="15">
        <v>0.0</v>
      </c>
      <c r="C994" s="15" t="s">
        <v>17494</v>
      </c>
      <c r="D994" s="15" t="s">
        <v>17495</v>
      </c>
      <c r="E994" s="48"/>
    </row>
    <row r="995">
      <c r="A995" s="15">
        <v>158.0</v>
      </c>
      <c r="B995" s="15">
        <v>0.0</v>
      </c>
      <c r="C995" s="15" t="s">
        <v>17496</v>
      </c>
      <c r="D995" s="15" t="s">
        <v>17497</v>
      </c>
      <c r="E995" s="48"/>
    </row>
    <row r="996">
      <c r="A996" s="15">
        <v>158.0</v>
      </c>
      <c r="B996" s="15">
        <v>0.0</v>
      </c>
      <c r="C996" s="15" t="s">
        <v>17498</v>
      </c>
      <c r="D996" s="15" t="s">
        <v>17499</v>
      </c>
      <c r="E996" s="48"/>
    </row>
    <row r="997">
      <c r="A997" s="15">
        <v>158.0</v>
      </c>
      <c r="B997" s="15">
        <v>0.0</v>
      </c>
      <c r="C997" s="15" t="s">
        <v>17500</v>
      </c>
      <c r="D997" s="15" t="s">
        <v>17501</v>
      </c>
      <c r="E997" s="48"/>
    </row>
    <row r="998">
      <c r="A998" s="15">
        <v>158.0</v>
      </c>
      <c r="B998" s="15">
        <v>0.0</v>
      </c>
      <c r="C998" s="15" t="s">
        <v>17502</v>
      </c>
      <c r="D998" s="15" t="s">
        <v>17503</v>
      </c>
      <c r="E998" s="48"/>
    </row>
    <row r="999">
      <c r="A999" s="15">
        <v>158.0</v>
      </c>
      <c r="B999" s="15">
        <v>0.0</v>
      </c>
      <c r="C999" s="15" t="s">
        <v>17504</v>
      </c>
      <c r="D999" s="15" t="s">
        <v>17505</v>
      </c>
      <c r="E999" s="48"/>
    </row>
    <row r="1000">
      <c r="A1000" s="15">
        <v>158.0</v>
      </c>
      <c r="B1000" s="15">
        <v>0.0</v>
      </c>
      <c r="C1000" s="15" t="s">
        <v>17506</v>
      </c>
      <c r="D1000" s="15" t="s">
        <v>17507</v>
      </c>
      <c r="E1000" s="48"/>
    </row>
    <row r="1001">
      <c r="A1001" s="15">
        <v>158.0</v>
      </c>
      <c r="B1001" s="15">
        <v>0.0</v>
      </c>
      <c r="C1001" s="15" t="s">
        <v>17508</v>
      </c>
      <c r="D1001" s="15" t="s">
        <v>17509</v>
      </c>
      <c r="E1001" s="48"/>
    </row>
    <row r="1002">
      <c r="A1002" s="15">
        <v>158.0</v>
      </c>
      <c r="B1002" s="15">
        <v>0.0</v>
      </c>
      <c r="C1002" s="15" t="s">
        <v>17510</v>
      </c>
      <c r="D1002" s="15" t="s">
        <v>17511</v>
      </c>
      <c r="E1002" s="48"/>
    </row>
    <row r="1003">
      <c r="A1003" s="15">
        <v>158.0</v>
      </c>
      <c r="B1003" s="15">
        <v>0.0</v>
      </c>
      <c r="C1003" s="15" t="s">
        <v>17512</v>
      </c>
      <c r="D1003" s="15" t="s">
        <v>17513</v>
      </c>
      <c r="E1003" s="48"/>
    </row>
    <row r="1004">
      <c r="A1004" s="15">
        <v>158.0</v>
      </c>
      <c r="B1004" s="15">
        <v>0.0</v>
      </c>
      <c r="C1004" s="15" t="s">
        <v>17514</v>
      </c>
      <c r="D1004" s="15" t="s">
        <v>17515</v>
      </c>
      <c r="E1004" s="48"/>
    </row>
    <row r="1005">
      <c r="A1005" s="15">
        <v>158.0</v>
      </c>
      <c r="B1005" s="15">
        <v>0.0</v>
      </c>
      <c r="C1005" s="15" t="s">
        <v>17516</v>
      </c>
      <c r="D1005" s="15" t="s">
        <v>17517</v>
      </c>
      <c r="E1005" s="48"/>
    </row>
    <row r="1006">
      <c r="A1006" s="15">
        <v>159.0</v>
      </c>
      <c r="B1006" s="15">
        <v>78.0</v>
      </c>
      <c r="C1006" s="15" t="s">
        <v>17518</v>
      </c>
      <c r="D1006" s="15" t="s">
        <v>17519</v>
      </c>
      <c r="E1006" s="48"/>
    </row>
    <row r="1007">
      <c r="A1007" s="15">
        <v>159.0</v>
      </c>
      <c r="B1007" s="15">
        <v>78.0</v>
      </c>
      <c r="C1007" s="15" t="s">
        <v>17520</v>
      </c>
      <c r="D1007" s="15" t="s">
        <v>17521</v>
      </c>
      <c r="E1007" s="48"/>
    </row>
    <row r="1008">
      <c r="A1008" s="15">
        <v>159.0</v>
      </c>
      <c r="B1008" s="15">
        <v>78.0</v>
      </c>
      <c r="C1008" s="15" t="s">
        <v>17522</v>
      </c>
      <c r="D1008" s="15" t="s">
        <v>17523</v>
      </c>
      <c r="E1008" s="48"/>
    </row>
    <row r="1009">
      <c r="A1009" s="15">
        <v>159.0</v>
      </c>
      <c r="B1009" s="15">
        <v>78.0</v>
      </c>
      <c r="C1009" s="15" t="s">
        <v>17524</v>
      </c>
      <c r="D1009" s="15" t="s">
        <v>17525</v>
      </c>
      <c r="E1009" s="48"/>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3" max="3" width="36.13"/>
    <col customWidth="1" min="4" max="4" width="62.63"/>
  </cols>
  <sheetData>
    <row r="1">
      <c r="A1" s="14" t="s">
        <v>5588</v>
      </c>
      <c r="B1" s="15" t="s">
        <v>19853</v>
      </c>
      <c r="C1" s="15" t="s">
        <v>22</v>
      </c>
      <c r="D1" s="15" t="s">
        <v>22754</v>
      </c>
    </row>
    <row r="2">
      <c r="A2" s="14" t="s">
        <v>5591</v>
      </c>
      <c r="B2" s="15" t="s">
        <v>19854</v>
      </c>
      <c r="C2" s="15" t="s">
        <v>31</v>
      </c>
      <c r="D2" s="15" t="s">
        <v>22755</v>
      </c>
    </row>
    <row r="3">
      <c r="A3" s="14" t="s">
        <v>5594</v>
      </c>
      <c r="B3" s="15" t="s">
        <v>19855</v>
      </c>
      <c r="C3" s="15" t="s">
        <v>39</v>
      </c>
      <c r="D3" s="15" t="s">
        <v>22756</v>
      </c>
    </row>
    <row r="4">
      <c r="A4" s="14" t="s">
        <v>5597</v>
      </c>
      <c r="B4" s="15" t="s">
        <v>19856</v>
      </c>
      <c r="C4" s="15" t="s">
        <v>19857</v>
      </c>
      <c r="D4" s="15" t="s">
        <v>22757</v>
      </c>
    </row>
    <row r="5">
      <c r="A5" s="14" t="s">
        <v>5600</v>
      </c>
      <c r="B5" s="15" t="s">
        <v>19858</v>
      </c>
      <c r="C5" s="15" t="s">
        <v>19859</v>
      </c>
      <c r="D5" s="15" t="s">
        <v>22758</v>
      </c>
    </row>
    <row r="6">
      <c r="A6" s="14" t="s">
        <v>5603</v>
      </c>
      <c r="B6" s="15" t="s">
        <v>19860</v>
      </c>
      <c r="C6" s="15" t="s">
        <v>19861</v>
      </c>
      <c r="D6" s="15" t="s">
        <v>22759</v>
      </c>
    </row>
    <row r="7">
      <c r="A7" s="14" t="s">
        <v>5606</v>
      </c>
      <c r="B7" s="15" t="s">
        <v>19862</v>
      </c>
      <c r="C7" s="15" t="s">
        <v>19863</v>
      </c>
      <c r="D7" s="15" t="s">
        <v>22760</v>
      </c>
    </row>
    <row r="8">
      <c r="A8" s="14" t="s">
        <v>5609</v>
      </c>
      <c r="B8" s="15" t="s">
        <v>19864</v>
      </c>
      <c r="C8" s="15" t="s">
        <v>19865</v>
      </c>
      <c r="D8" s="15" t="s">
        <v>22761</v>
      </c>
    </row>
    <row r="9">
      <c r="A9" s="14" t="s">
        <v>5612</v>
      </c>
      <c r="B9" s="15" t="s">
        <v>19866</v>
      </c>
      <c r="C9" s="15" t="s">
        <v>19867</v>
      </c>
      <c r="D9" s="15" t="s">
        <v>22762</v>
      </c>
    </row>
    <row r="10">
      <c r="A10" s="14" t="s">
        <v>5615</v>
      </c>
      <c r="B10" s="15" t="s">
        <v>19868</v>
      </c>
      <c r="C10" s="15" t="s">
        <v>19869</v>
      </c>
      <c r="D10" s="15" t="s">
        <v>22763</v>
      </c>
    </row>
    <row r="11">
      <c r="A11" s="14"/>
      <c r="B11" s="15"/>
      <c r="C11" s="15"/>
      <c r="D11" s="15"/>
    </row>
    <row r="12">
      <c r="A12" s="14" t="s">
        <v>5621</v>
      </c>
      <c r="B12" s="15" t="s">
        <v>19871</v>
      </c>
      <c r="C12" s="15" t="s">
        <v>19872</v>
      </c>
      <c r="D12" s="15" t="s">
        <v>22764</v>
      </c>
    </row>
    <row r="13">
      <c r="A13" s="14" t="s">
        <v>5624</v>
      </c>
      <c r="B13" s="15" t="s">
        <v>19873</v>
      </c>
      <c r="C13" s="15" t="s">
        <v>19874</v>
      </c>
      <c r="D13" s="15" t="s">
        <v>22765</v>
      </c>
    </row>
    <row r="14">
      <c r="A14" s="14" t="s">
        <v>5626</v>
      </c>
      <c r="B14" s="15" t="s">
        <v>19875</v>
      </c>
      <c r="C14" s="15" t="s">
        <v>19876</v>
      </c>
      <c r="D14" s="15" t="s">
        <v>22766</v>
      </c>
    </row>
    <row r="15">
      <c r="A15" s="14" t="s">
        <v>5629</v>
      </c>
      <c r="B15" s="15" t="s">
        <v>19877</v>
      </c>
      <c r="C15" s="15" t="s">
        <v>19878</v>
      </c>
      <c r="D15" s="15" t="s">
        <v>22767</v>
      </c>
    </row>
    <row r="16">
      <c r="A16" s="14" t="s">
        <v>5632</v>
      </c>
      <c r="B16" s="15" t="s">
        <v>19879</v>
      </c>
      <c r="C16" s="15" t="s">
        <v>19880</v>
      </c>
      <c r="D16" s="15" t="s">
        <v>22768</v>
      </c>
    </row>
    <row r="17">
      <c r="A17" s="14"/>
      <c r="B17" s="15"/>
      <c r="C17" s="15"/>
      <c r="D17" s="15"/>
    </row>
    <row r="18">
      <c r="A18" s="14" t="s">
        <v>5638</v>
      </c>
      <c r="B18" s="15" t="s">
        <v>19881</v>
      </c>
      <c r="C18" s="15" t="s">
        <v>19882</v>
      </c>
      <c r="D18" s="15" t="s">
        <v>22769</v>
      </c>
    </row>
    <row r="19">
      <c r="A19" s="14" t="s">
        <v>5641</v>
      </c>
      <c r="B19" s="15" t="s">
        <v>19883</v>
      </c>
      <c r="C19" s="15" t="s">
        <v>19884</v>
      </c>
      <c r="D19" s="15" t="s">
        <v>22770</v>
      </c>
    </row>
    <row r="20">
      <c r="A20" s="14" t="s">
        <v>5644</v>
      </c>
      <c r="B20" s="15" t="s">
        <v>19885</v>
      </c>
      <c r="C20" s="15" t="s">
        <v>19886</v>
      </c>
      <c r="D20" s="15" t="s">
        <v>22771</v>
      </c>
    </row>
    <row r="21">
      <c r="A21" s="14" t="s">
        <v>5646</v>
      </c>
      <c r="B21" s="15" t="s">
        <v>19887</v>
      </c>
      <c r="C21" s="15" t="s">
        <v>19888</v>
      </c>
      <c r="D21" s="15" t="s">
        <v>22772</v>
      </c>
    </row>
    <row r="22">
      <c r="A22" s="14"/>
      <c r="B22" s="15"/>
      <c r="C22" s="15"/>
      <c r="D22" s="15"/>
    </row>
    <row r="23">
      <c r="A23" s="14" t="s">
        <v>5652</v>
      </c>
      <c r="B23" s="15" t="s">
        <v>19889</v>
      </c>
      <c r="C23" s="15" t="s">
        <v>19890</v>
      </c>
      <c r="D23" s="15" t="s">
        <v>22773</v>
      </c>
    </row>
    <row r="24">
      <c r="A24" s="14"/>
      <c r="B24" s="15"/>
      <c r="C24" s="15"/>
      <c r="D24" s="15"/>
    </row>
    <row r="25">
      <c r="A25" s="14" t="s">
        <v>5657</v>
      </c>
      <c r="B25" s="15" t="s">
        <v>19891</v>
      </c>
      <c r="C25" s="15" t="s">
        <v>19892</v>
      </c>
      <c r="D25" s="15" t="s">
        <v>22774</v>
      </c>
    </row>
    <row r="26">
      <c r="A26" s="14"/>
      <c r="B26" s="15"/>
      <c r="C26" s="15"/>
      <c r="D26" s="15"/>
    </row>
    <row r="27">
      <c r="A27" s="14" t="s">
        <v>5661</v>
      </c>
      <c r="B27" s="15" t="s">
        <v>19893</v>
      </c>
      <c r="C27" s="15" t="s">
        <v>19894</v>
      </c>
      <c r="D27" s="15" t="s">
        <v>22775</v>
      </c>
    </row>
    <row r="28">
      <c r="A28" s="14" t="s">
        <v>5664</v>
      </c>
      <c r="B28" s="15" t="s">
        <v>19895</v>
      </c>
      <c r="C28" s="15" t="s">
        <v>19896</v>
      </c>
      <c r="D28" s="15" t="s">
        <v>22776</v>
      </c>
    </row>
    <row r="29">
      <c r="A29" s="14" t="s">
        <v>5666</v>
      </c>
      <c r="B29" s="15" t="s">
        <v>19897</v>
      </c>
      <c r="C29" s="15" t="s">
        <v>19898</v>
      </c>
      <c r="D29" s="15" t="s">
        <v>22777</v>
      </c>
    </row>
    <row r="30">
      <c r="A30" s="14" t="s">
        <v>5669</v>
      </c>
      <c r="B30" s="15" t="s">
        <v>19899</v>
      </c>
      <c r="C30" s="15" t="s">
        <v>19900</v>
      </c>
      <c r="D30" s="15" t="s">
        <v>22778</v>
      </c>
    </row>
    <row r="31">
      <c r="A31" s="14" t="s">
        <v>5671</v>
      </c>
      <c r="B31" s="15" t="s">
        <v>19901</v>
      </c>
      <c r="C31" s="15" t="s">
        <v>19902</v>
      </c>
      <c r="D31" s="15" t="s">
        <v>22779</v>
      </c>
    </row>
    <row r="32">
      <c r="A32" s="14" t="s">
        <v>5674</v>
      </c>
      <c r="B32" s="15" t="s">
        <v>19903</v>
      </c>
      <c r="C32" s="15" t="s">
        <v>19904</v>
      </c>
      <c r="D32" s="15" t="s">
        <v>22780</v>
      </c>
    </row>
    <row r="33">
      <c r="A33" s="14" t="s">
        <v>5676</v>
      </c>
      <c r="B33" s="15" t="s">
        <v>19905</v>
      </c>
      <c r="C33" s="15" t="s">
        <v>19906</v>
      </c>
      <c r="D33" s="15" t="s">
        <v>22781</v>
      </c>
    </row>
    <row r="34">
      <c r="A34" s="14" t="s">
        <v>5678</v>
      </c>
      <c r="B34" s="15" t="s">
        <v>19907</v>
      </c>
      <c r="C34" s="15" t="s">
        <v>19908</v>
      </c>
      <c r="D34" s="15" t="s">
        <v>22782</v>
      </c>
    </row>
    <row r="35">
      <c r="A35" s="14" t="s">
        <v>5680</v>
      </c>
      <c r="B35" s="15" t="s">
        <v>19909</v>
      </c>
      <c r="C35" s="15" t="s">
        <v>19910</v>
      </c>
      <c r="D35" s="15" t="s">
        <v>22783</v>
      </c>
    </row>
    <row r="36">
      <c r="A36" s="14" t="s">
        <v>5682</v>
      </c>
      <c r="B36" s="15" t="s">
        <v>19911</v>
      </c>
      <c r="C36" s="15" t="s">
        <v>19912</v>
      </c>
      <c r="D36" s="15" t="s">
        <v>22784</v>
      </c>
    </row>
    <row r="37">
      <c r="A37" s="14"/>
      <c r="B37" s="15"/>
      <c r="C37" s="15"/>
      <c r="D37" s="15"/>
    </row>
    <row r="38">
      <c r="A38" s="14" t="s">
        <v>5687</v>
      </c>
      <c r="B38" s="15" t="s">
        <v>19913</v>
      </c>
      <c r="C38" s="15" t="s">
        <v>19914</v>
      </c>
      <c r="D38" s="15" t="s">
        <v>22785</v>
      </c>
    </row>
    <row r="39">
      <c r="A39" s="14" t="s">
        <v>5689</v>
      </c>
      <c r="B39" s="15" t="s">
        <v>19915</v>
      </c>
      <c r="C39" s="15" t="s">
        <v>19916</v>
      </c>
      <c r="D39" s="15" t="s">
        <v>22786</v>
      </c>
    </row>
    <row r="40">
      <c r="A40" s="14" t="s">
        <v>5692</v>
      </c>
      <c r="B40" s="15" t="s">
        <v>19917</v>
      </c>
      <c r="C40" s="15" t="s">
        <v>19918</v>
      </c>
      <c r="D40" s="15" t="s">
        <v>22787</v>
      </c>
    </row>
    <row r="41">
      <c r="A41" s="14" t="s">
        <v>5694</v>
      </c>
      <c r="B41" s="15" t="s">
        <v>19919</v>
      </c>
      <c r="C41" s="15" t="s">
        <v>19920</v>
      </c>
      <c r="D41" s="15" t="s">
        <v>22788</v>
      </c>
    </row>
    <row r="42">
      <c r="A42" s="14" t="s">
        <v>5696</v>
      </c>
      <c r="B42" s="15" t="s">
        <v>19921</v>
      </c>
      <c r="C42" s="15" t="s">
        <v>19922</v>
      </c>
      <c r="D42" s="15" t="s">
        <v>22789</v>
      </c>
    </row>
    <row r="43">
      <c r="A43" s="14" t="s">
        <v>5699</v>
      </c>
      <c r="B43" s="15" t="s">
        <v>19923</v>
      </c>
      <c r="C43" s="15" t="s">
        <v>19924</v>
      </c>
      <c r="D43" s="15" t="s">
        <v>22790</v>
      </c>
    </row>
    <row r="44">
      <c r="A44" s="14" t="s">
        <v>5701</v>
      </c>
      <c r="B44" s="15" t="s">
        <v>19925</v>
      </c>
      <c r="C44" s="15" t="s">
        <v>19926</v>
      </c>
      <c r="D44" s="15" t="s">
        <v>22791</v>
      </c>
    </row>
    <row r="45">
      <c r="A45" s="14" t="s">
        <v>5703</v>
      </c>
      <c r="B45" s="15" t="s">
        <v>19927</v>
      </c>
      <c r="C45" s="15" t="s">
        <v>19928</v>
      </c>
      <c r="D45" s="15" t="s">
        <v>22792</v>
      </c>
    </row>
    <row r="46">
      <c r="A46" s="14" t="s">
        <v>5705</v>
      </c>
      <c r="B46" s="15" t="s">
        <v>19929</v>
      </c>
      <c r="C46" s="15" t="s">
        <v>19930</v>
      </c>
      <c r="D46" s="15" t="s">
        <v>22793</v>
      </c>
    </row>
    <row r="47">
      <c r="A47" s="14" t="s">
        <v>5707</v>
      </c>
      <c r="B47" s="15" t="s">
        <v>19931</v>
      </c>
      <c r="C47" s="15" t="s">
        <v>19932</v>
      </c>
      <c r="D47" s="15" t="s">
        <v>22794</v>
      </c>
    </row>
    <row r="48">
      <c r="A48" s="14" t="s">
        <v>5709</v>
      </c>
      <c r="B48" s="15" t="s">
        <v>19933</v>
      </c>
      <c r="C48" s="15" t="s">
        <v>19934</v>
      </c>
      <c r="D48" s="15" t="s">
        <v>22795</v>
      </c>
    </row>
    <row r="49">
      <c r="A49" s="14" t="s">
        <v>5711</v>
      </c>
      <c r="B49" s="15" t="s">
        <v>19935</v>
      </c>
      <c r="C49" s="15" t="s">
        <v>19936</v>
      </c>
      <c r="D49" s="15" t="s">
        <v>22796</v>
      </c>
    </row>
    <row r="50">
      <c r="A50" s="14" t="s">
        <v>5714</v>
      </c>
      <c r="B50" s="15" t="s">
        <v>19937</v>
      </c>
      <c r="C50" s="15" t="s">
        <v>19938</v>
      </c>
      <c r="D50" s="15" t="s">
        <v>22797</v>
      </c>
    </row>
    <row r="51">
      <c r="A51" s="14" t="s">
        <v>5716</v>
      </c>
      <c r="B51" s="15" t="s">
        <v>19939</v>
      </c>
      <c r="C51" s="15" t="s">
        <v>19940</v>
      </c>
      <c r="D51" s="15" t="s">
        <v>22798</v>
      </c>
    </row>
    <row r="52">
      <c r="A52" s="14" t="s">
        <v>5719</v>
      </c>
      <c r="B52" s="15" t="s">
        <v>19941</v>
      </c>
      <c r="C52" s="15" t="s">
        <v>19942</v>
      </c>
      <c r="D52" s="15" t="s">
        <v>22799</v>
      </c>
    </row>
    <row r="53">
      <c r="A53" s="14" t="s">
        <v>5722</v>
      </c>
      <c r="B53" s="15" t="s">
        <v>19943</v>
      </c>
      <c r="C53" s="15" t="s">
        <v>19944</v>
      </c>
      <c r="D53" s="15" t="s">
        <v>22800</v>
      </c>
    </row>
    <row r="54">
      <c r="A54" s="14" t="s">
        <v>5724</v>
      </c>
      <c r="B54" s="15" t="s">
        <v>19945</v>
      </c>
      <c r="C54" s="15" t="s">
        <v>19946</v>
      </c>
      <c r="D54" s="15" t="s">
        <v>22801</v>
      </c>
    </row>
    <row r="55">
      <c r="A55" s="14" t="s">
        <v>5726</v>
      </c>
      <c r="B55" s="15" t="s">
        <v>19947</v>
      </c>
      <c r="C55" s="15" t="s">
        <v>19948</v>
      </c>
      <c r="D55" s="15" t="s">
        <v>22802</v>
      </c>
    </row>
    <row r="56">
      <c r="A56" s="14" t="s">
        <v>5729</v>
      </c>
      <c r="B56" s="15" t="s">
        <v>19949</v>
      </c>
      <c r="C56" s="15" t="s">
        <v>19950</v>
      </c>
      <c r="D56" s="15" t="s">
        <v>22803</v>
      </c>
    </row>
    <row r="57">
      <c r="A57" s="14" t="s">
        <v>5731</v>
      </c>
      <c r="B57" s="15" t="s">
        <v>19951</v>
      </c>
      <c r="C57" s="15" t="s">
        <v>19952</v>
      </c>
      <c r="D57" s="15" t="s">
        <v>22804</v>
      </c>
    </row>
    <row r="58">
      <c r="A58" s="14" t="s">
        <v>5733</v>
      </c>
      <c r="B58" s="15" t="s">
        <v>19953</v>
      </c>
      <c r="C58" s="15" t="s">
        <v>19954</v>
      </c>
      <c r="D58" s="15" t="s">
        <v>22805</v>
      </c>
    </row>
    <row r="59">
      <c r="A59" s="14" t="s">
        <v>5735</v>
      </c>
      <c r="B59" s="15" t="s">
        <v>19955</v>
      </c>
      <c r="C59" s="15" t="s">
        <v>19956</v>
      </c>
      <c r="D59" s="15" t="s">
        <v>22806</v>
      </c>
    </row>
    <row r="60">
      <c r="A60" s="14" t="s">
        <v>5738</v>
      </c>
      <c r="B60" s="15" t="s">
        <v>19957</v>
      </c>
      <c r="C60" s="15" t="s">
        <v>19958</v>
      </c>
      <c r="D60" s="15" t="s">
        <v>22807</v>
      </c>
    </row>
    <row r="61">
      <c r="A61" s="14" t="s">
        <v>5740</v>
      </c>
      <c r="B61" s="15" t="s">
        <v>19959</v>
      </c>
      <c r="C61" s="15" t="s">
        <v>19960</v>
      </c>
      <c r="D61" s="15" t="s">
        <v>22808</v>
      </c>
    </row>
    <row r="62">
      <c r="A62" s="14" t="s">
        <v>5742</v>
      </c>
      <c r="B62" s="15" t="s">
        <v>19961</v>
      </c>
      <c r="C62" s="15" t="s">
        <v>19962</v>
      </c>
      <c r="D62" s="15" t="s">
        <v>22809</v>
      </c>
    </row>
    <row r="63">
      <c r="A63" s="14" t="s">
        <v>5744</v>
      </c>
      <c r="B63" s="15" t="s">
        <v>19963</v>
      </c>
      <c r="C63" s="15" t="s">
        <v>19964</v>
      </c>
      <c r="D63" s="15" t="s">
        <v>22810</v>
      </c>
    </row>
    <row r="64">
      <c r="A64" s="14"/>
      <c r="B64" s="15"/>
      <c r="C64" s="15"/>
      <c r="D64" s="15"/>
    </row>
    <row r="65">
      <c r="A65" s="14" t="s">
        <v>5749</v>
      </c>
      <c r="B65" s="15" t="s">
        <v>19965</v>
      </c>
      <c r="C65" s="15" t="s">
        <v>19966</v>
      </c>
      <c r="D65" s="15" t="s">
        <v>22811</v>
      </c>
    </row>
    <row r="66">
      <c r="A66" s="14" t="s">
        <v>5751</v>
      </c>
      <c r="B66" s="15" t="s">
        <v>19967</v>
      </c>
      <c r="C66" s="15" t="s">
        <v>19968</v>
      </c>
      <c r="D66" s="15" t="s">
        <v>22812</v>
      </c>
    </row>
    <row r="67">
      <c r="A67" s="14" t="s">
        <v>5753</v>
      </c>
      <c r="B67" s="15" t="s">
        <v>19969</v>
      </c>
      <c r="C67" s="15" t="s">
        <v>19970</v>
      </c>
      <c r="D67" s="15" t="s">
        <v>22813</v>
      </c>
    </row>
    <row r="68">
      <c r="A68" s="14" t="s">
        <v>5755</v>
      </c>
      <c r="B68" s="15" t="s">
        <v>19971</v>
      </c>
      <c r="C68" s="15" t="s">
        <v>19972</v>
      </c>
      <c r="D68" s="15" t="s">
        <v>22814</v>
      </c>
    </row>
    <row r="69">
      <c r="A69" s="14"/>
      <c r="B69" s="15"/>
      <c r="C69" s="15"/>
      <c r="D69" s="15"/>
    </row>
    <row r="70">
      <c r="A70" s="14"/>
      <c r="B70" s="15"/>
      <c r="C70" s="15"/>
      <c r="D70" s="15"/>
    </row>
    <row r="71">
      <c r="A71" s="14"/>
      <c r="B71" s="15"/>
      <c r="C71" s="15"/>
      <c r="D71" s="15"/>
    </row>
    <row r="72">
      <c r="A72" s="14"/>
      <c r="B72" s="15"/>
      <c r="C72" s="15"/>
      <c r="D72" s="15"/>
    </row>
    <row r="73">
      <c r="A73" s="14"/>
      <c r="B73" s="15"/>
      <c r="C73" s="15"/>
      <c r="D73" s="15"/>
    </row>
    <row r="74">
      <c r="A74" s="14"/>
      <c r="B74" s="15"/>
      <c r="C74" s="15"/>
      <c r="D74" s="15"/>
    </row>
    <row r="75">
      <c r="A75" s="14" t="s">
        <v>5772</v>
      </c>
      <c r="B75" s="15" t="s">
        <v>19973</v>
      </c>
      <c r="C75" s="15" t="s">
        <v>19974</v>
      </c>
      <c r="D75" s="15" t="s">
        <v>22815</v>
      </c>
    </row>
    <row r="76">
      <c r="A76" s="14"/>
      <c r="B76" s="15"/>
      <c r="C76" s="15"/>
      <c r="D76" s="15"/>
    </row>
    <row r="77">
      <c r="A77" s="14" t="s">
        <v>5777</v>
      </c>
      <c r="B77" s="15" t="s">
        <v>19975</v>
      </c>
      <c r="C77" s="15" t="s">
        <v>19976</v>
      </c>
      <c r="D77" s="15" t="s">
        <v>22816</v>
      </c>
    </row>
    <row r="78">
      <c r="A78" s="14" t="s">
        <v>5780</v>
      </c>
      <c r="B78" s="15" t="s">
        <v>19977</v>
      </c>
      <c r="C78" s="15" t="s">
        <v>19978</v>
      </c>
      <c r="D78" s="15" t="s">
        <v>22817</v>
      </c>
    </row>
    <row r="79">
      <c r="A79" s="14" t="s">
        <v>5782</v>
      </c>
      <c r="B79" s="15" t="s">
        <v>19979</v>
      </c>
      <c r="C79" s="15" t="s">
        <v>19980</v>
      </c>
      <c r="D79" s="15" t="s">
        <v>22818</v>
      </c>
    </row>
    <row r="80">
      <c r="A80" s="14" t="s">
        <v>5785</v>
      </c>
      <c r="B80" s="15" t="s">
        <v>19981</v>
      </c>
      <c r="C80" s="15" t="s">
        <v>19982</v>
      </c>
      <c r="D80" s="15" t="s">
        <v>22819</v>
      </c>
    </row>
    <row r="81">
      <c r="A81" s="14" t="s">
        <v>5788</v>
      </c>
      <c r="B81" s="15" t="s">
        <v>19983</v>
      </c>
      <c r="C81" s="15" t="s">
        <v>19984</v>
      </c>
      <c r="D81" s="15" t="s">
        <v>22820</v>
      </c>
    </row>
    <row r="82">
      <c r="A82" s="14" t="s">
        <v>5791</v>
      </c>
      <c r="B82" s="15" t="s">
        <v>19985</v>
      </c>
      <c r="C82" s="15" t="s">
        <v>19986</v>
      </c>
      <c r="D82" s="15" t="s">
        <v>22821</v>
      </c>
    </row>
    <row r="83">
      <c r="A83" s="14" t="s">
        <v>5793</v>
      </c>
      <c r="B83" s="15" t="s">
        <v>19987</v>
      </c>
      <c r="C83" s="15" t="s">
        <v>19988</v>
      </c>
      <c r="D83" s="15" t="s">
        <v>22822</v>
      </c>
    </row>
    <row r="84">
      <c r="A84" s="14" t="s">
        <v>5795</v>
      </c>
      <c r="B84" s="15" t="s">
        <v>19989</v>
      </c>
      <c r="C84" s="15" t="s">
        <v>19990</v>
      </c>
      <c r="D84" s="15" t="s">
        <v>22823</v>
      </c>
    </row>
    <row r="85">
      <c r="A85" s="14" t="s">
        <v>5797</v>
      </c>
      <c r="B85" s="15" t="s">
        <v>19991</v>
      </c>
      <c r="C85" s="15" t="s">
        <v>19992</v>
      </c>
      <c r="D85" s="15" t="s">
        <v>22824</v>
      </c>
    </row>
    <row r="86">
      <c r="A86" s="14" t="s">
        <v>5800</v>
      </c>
      <c r="B86" s="15" t="s">
        <v>19993</v>
      </c>
      <c r="C86" s="15" t="s">
        <v>19994</v>
      </c>
      <c r="D86" s="15" t="s">
        <v>22825</v>
      </c>
    </row>
    <row r="87">
      <c r="A87" s="14" t="s">
        <v>5803</v>
      </c>
      <c r="B87" s="15" t="s">
        <v>19995</v>
      </c>
      <c r="C87" s="15" t="s">
        <v>19996</v>
      </c>
      <c r="D87" s="15" t="s">
        <v>22826</v>
      </c>
    </row>
    <row r="88">
      <c r="A88" s="14" t="s">
        <v>5805</v>
      </c>
      <c r="B88" s="15" t="s">
        <v>19997</v>
      </c>
      <c r="C88" s="15" t="s">
        <v>19998</v>
      </c>
      <c r="D88" s="15" t="s">
        <v>22827</v>
      </c>
    </row>
    <row r="89">
      <c r="A89" s="14" t="s">
        <v>5807</v>
      </c>
      <c r="B89" s="15" t="s">
        <v>19999</v>
      </c>
      <c r="C89" s="15" t="s">
        <v>20000</v>
      </c>
      <c r="D89" s="15" t="s">
        <v>22828</v>
      </c>
    </row>
    <row r="90">
      <c r="A90" s="14" t="s">
        <v>5810</v>
      </c>
      <c r="B90" s="15" t="s">
        <v>20001</v>
      </c>
      <c r="C90" s="15" t="s">
        <v>20002</v>
      </c>
      <c r="D90" s="15" t="s">
        <v>22829</v>
      </c>
    </row>
    <row r="91">
      <c r="A91" s="14" t="s">
        <v>5812</v>
      </c>
      <c r="B91" s="15" t="s">
        <v>20003</v>
      </c>
      <c r="C91" s="15" t="s">
        <v>20004</v>
      </c>
      <c r="D91" s="15" t="s">
        <v>22830</v>
      </c>
    </row>
    <row r="92">
      <c r="A92" s="14" t="s">
        <v>5815</v>
      </c>
      <c r="B92" s="15" t="s">
        <v>20005</v>
      </c>
      <c r="C92" s="15" t="s">
        <v>20006</v>
      </c>
      <c r="D92" s="15" t="s">
        <v>22831</v>
      </c>
    </row>
    <row r="93">
      <c r="A93" s="14" t="s">
        <v>5817</v>
      </c>
      <c r="B93" s="15" t="s">
        <v>20007</v>
      </c>
      <c r="C93" s="15" t="s">
        <v>20008</v>
      </c>
      <c r="D93" s="15" t="s">
        <v>22832</v>
      </c>
    </row>
    <row r="94">
      <c r="A94" s="14" t="s">
        <v>5819</v>
      </c>
      <c r="B94" s="15" t="s">
        <v>20009</v>
      </c>
      <c r="C94" s="15" t="s">
        <v>20010</v>
      </c>
      <c r="D94" s="15" t="s">
        <v>22833</v>
      </c>
    </row>
    <row r="95">
      <c r="A95" s="14" t="s">
        <v>5822</v>
      </c>
      <c r="B95" s="15" t="s">
        <v>20011</v>
      </c>
      <c r="C95" s="15" t="s">
        <v>20012</v>
      </c>
      <c r="D95" s="15" t="s">
        <v>22834</v>
      </c>
    </row>
    <row r="96">
      <c r="A96" s="14" t="s">
        <v>5824</v>
      </c>
      <c r="B96" s="15" t="s">
        <v>20013</v>
      </c>
      <c r="C96" s="15" t="s">
        <v>20014</v>
      </c>
      <c r="D96" s="15" t="s">
        <v>22835</v>
      </c>
    </row>
    <row r="97">
      <c r="A97" s="14" t="s">
        <v>5826</v>
      </c>
      <c r="B97" s="15" t="s">
        <v>20015</v>
      </c>
      <c r="C97" s="15" t="s">
        <v>20016</v>
      </c>
      <c r="D97" s="15" t="s">
        <v>22836</v>
      </c>
    </row>
    <row r="98">
      <c r="A98" s="14"/>
      <c r="B98" s="15"/>
      <c r="C98" s="15"/>
      <c r="D98" s="15"/>
    </row>
    <row r="99">
      <c r="A99" s="14"/>
      <c r="B99" s="15"/>
      <c r="C99" s="15"/>
      <c r="D99" s="15"/>
    </row>
    <row r="100">
      <c r="A100" s="14"/>
      <c r="B100" s="15"/>
      <c r="C100" s="15"/>
      <c r="D100" s="15"/>
    </row>
    <row r="101">
      <c r="A101" s="14"/>
      <c r="B101" s="15"/>
      <c r="C101" s="15"/>
      <c r="D101" s="15"/>
    </row>
    <row r="102">
      <c r="A102" s="14" t="s">
        <v>5837</v>
      </c>
      <c r="B102" s="15" t="s">
        <v>20017</v>
      </c>
      <c r="C102" s="15" t="s">
        <v>20018</v>
      </c>
      <c r="D102" s="15" t="s">
        <v>22837</v>
      </c>
    </row>
    <row r="103">
      <c r="A103" s="14" t="s">
        <v>5840</v>
      </c>
      <c r="B103" s="15" t="s">
        <v>20019</v>
      </c>
      <c r="C103" s="15" t="s">
        <v>20020</v>
      </c>
      <c r="D103" s="15" t="s">
        <v>22838</v>
      </c>
    </row>
    <row r="104">
      <c r="A104" s="14" t="s">
        <v>5843</v>
      </c>
      <c r="B104" s="15" t="s">
        <v>20021</v>
      </c>
      <c r="C104" s="15" t="s">
        <v>20022</v>
      </c>
      <c r="D104" s="15" t="s">
        <v>22839</v>
      </c>
    </row>
    <row r="105">
      <c r="A105" s="14" t="s">
        <v>5846</v>
      </c>
      <c r="B105" s="15" t="s">
        <v>20023</v>
      </c>
      <c r="C105" s="15" t="s">
        <v>20024</v>
      </c>
      <c r="D105" s="15" t="s">
        <v>22840</v>
      </c>
    </row>
    <row r="106">
      <c r="A106" s="14" t="s">
        <v>5849</v>
      </c>
      <c r="B106" s="15" t="s">
        <v>20025</v>
      </c>
      <c r="C106" s="15" t="s">
        <v>20026</v>
      </c>
      <c r="D106" s="15" t="s">
        <v>22841</v>
      </c>
    </row>
    <row r="107">
      <c r="A107" s="14" t="s">
        <v>5852</v>
      </c>
      <c r="B107" s="15" t="s">
        <v>20027</v>
      </c>
      <c r="C107" s="15" t="s">
        <v>20028</v>
      </c>
      <c r="D107" s="15" t="s">
        <v>22842</v>
      </c>
    </row>
    <row r="108">
      <c r="A108" s="14" t="s">
        <v>5855</v>
      </c>
      <c r="B108" s="15" t="s">
        <v>20029</v>
      </c>
      <c r="C108" s="15" t="s">
        <v>20030</v>
      </c>
      <c r="D108" s="15" t="s">
        <v>22843</v>
      </c>
    </row>
    <row r="109">
      <c r="A109" s="14" t="s">
        <v>5858</v>
      </c>
      <c r="B109" s="15" t="s">
        <v>20031</v>
      </c>
      <c r="C109" s="15" t="s">
        <v>20032</v>
      </c>
      <c r="D109" s="15" t="s">
        <v>22844</v>
      </c>
    </row>
    <row r="110">
      <c r="A110" s="14"/>
      <c r="B110" s="15"/>
      <c r="C110" s="15"/>
      <c r="D110" s="15"/>
    </row>
    <row r="111">
      <c r="A111" s="14" t="s">
        <v>5863</v>
      </c>
      <c r="B111" s="15" t="s">
        <v>20033</v>
      </c>
      <c r="C111" s="15" t="s">
        <v>20034</v>
      </c>
      <c r="D111" s="15" t="s">
        <v>22845</v>
      </c>
    </row>
    <row r="112">
      <c r="A112" s="14" t="s">
        <v>5866</v>
      </c>
      <c r="B112" s="15" t="s">
        <v>20035</v>
      </c>
      <c r="C112" s="15" t="s">
        <v>20036</v>
      </c>
      <c r="D112" s="15" t="s">
        <v>22846</v>
      </c>
    </row>
    <row r="113">
      <c r="A113" s="14" t="s">
        <v>5869</v>
      </c>
      <c r="B113" s="15" t="s">
        <v>20037</v>
      </c>
      <c r="C113" s="15" t="s">
        <v>20038</v>
      </c>
      <c r="D113" s="15" t="s">
        <v>22847</v>
      </c>
    </row>
    <row r="114">
      <c r="A114" s="14" t="s">
        <v>5872</v>
      </c>
      <c r="B114" s="15" t="s">
        <v>20039</v>
      </c>
      <c r="C114" s="15" t="s">
        <v>20040</v>
      </c>
      <c r="D114" s="15" t="s">
        <v>22848</v>
      </c>
    </row>
    <row r="115">
      <c r="A115" s="14" t="s">
        <v>5875</v>
      </c>
      <c r="B115" s="15" t="s">
        <v>20041</v>
      </c>
      <c r="C115" s="15" t="s">
        <v>20042</v>
      </c>
      <c r="D115" s="15" t="s">
        <v>22849</v>
      </c>
    </row>
    <row r="116">
      <c r="A116" s="14" t="s">
        <v>5878</v>
      </c>
      <c r="B116" s="15" t="s">
        <v>20043</v>
      </c>
      <c r="C116" s="15" t="s">
        <v>20044</v>
      </c>
      <c r="D116" s="15" t="s">
        <v>22850</v>
      </c>
    </row>
    <row r="117">
      <c r="A117" s="14" t="s">
        <v>5880</v>
      </c>
      <c r="B117" s="15" t="s">
        <v>20045</v>
      </c>
      <c r="C117" s="15" t="s">
        <v>20046</v>
      </c>
      <c r="D117" s="15" t="s">
        <v>22851</v>
      </c>
    </row>
    <row r="118">
      <c r="A118" s="14" t="s">
        <v>5883</v>
      </c>
      <c r="B118" s="15" t="s">
        <v>20047</v>
      </c>
      <c r="C118" s="15" t="s">
        <v>20048</v>
      </c>
      <c r="D118" s="15" t="s">
        <v>22852</v>
      </c>
    </row>
    <row r="119">
      <c r="A119" s="14" t="s">
        <v>5886</v>
      </c>
      <c r="B119" s="15" t="s">
        <v>20049</v>
      </c>
      <c r="C119" s="15" t="s">
        <v>20050</v>
      </c>
      <c r="D119" s="15" t="s">
        <v>22853</v>
      </c>
    </row>
    <row r="120">
      <c r="A120" s="14" t="s">
        <v>5889</v>
      </c>
      <c r="B120" s="15" t="s">
        <v>20051</v>
      </c>
      <c r="C120" s="15" t="s">
        <v>20052</v>
      </c>
      <c r="D120" s="15" t="s">
        <v>22854</v>
      </c>
    </row>
    <row r="121">
      <c r="A121" s="14" t="s">
        <v>5892</v>
      </c>
      <c r="B121" s="15" t="s">
        <v>20053</v>
      </c>
      <c r="C121" s="15" t="s">
        <v>20054</v>
      </c>
      <c r="D121" s="15" t="s">
        <v>22855</v>
      </c>
    </row>
    <row r="122">
      <c r="A122" s="14" t="s">
        <v>5895</v>
      </c>
      <c r="B122" s="15" t="s">
        <v>20055</v>
      </c>
      <c r="C122" s="15" t="s">
        <v>20056</v>
      </c>
      <c r="D122" s="15" t="s">
        <v>22856</v>
      </c>
    </row>
    <row r="123">
      <c r="A123" s="14" t="s">
        <v>5898</v>
      </c>
      <c r="B123" s="15" t="s">
        <v>20057</v>
      </c>
      <c r="C123" s="15" t="s">
        <v>20058</v>
      </c>
      <c r="D123" s="15" t="s">
        <v>22857</v>
      </c>
    </row>
    <row r="124">
      <c r="A124" s="14" t="s">
        <v>5901</v>
      </c>
      <c r="B124" s="15" t="s">
        <v>20059</v>
      </c>
      <c r="C124" s="15" t="s">
        <v>20060</v>
      </c>
      <c r="D124" s="15" t="s">
        <v>22858</v>
      </c>
    </row>
    <row r="125">
      <c r="A125" s="14" t="s">
        <v>5903</v>
      </c>
      <c r="B125" s="15" t="s">
        <v>20061</v>
      </c>
      <c r="C125" s="15" t="s">
        <v>20062</v>
      </c>
      <c r="D125" s="15" t="s">
        <v>22859</v>
      </c>
    </row>
    <row r="126">
      <c r="A126" s="14" t="s">
        <v>5906</v>
      </c>
      <c r="B126" s="15" t="s">
        <v>20063</v>
      </c>
      <c r="C126" s="15" t="s">
        <v>20064</v>
      </c>
      <c r="D126" s="15" t="s">
        <v>22860</v>
      </c>
    </row>
    <row r="127">
      <c r="A127" s="14" t="s">
        <v>5909</v>
      </c>
      <c r="B127" s="15" t="s">
        <v>20065</v>
      </c>
      <c r="C127" s="15" t="s">
        <v>20066</v>
      </c>
      <c r="D127" s="15" t="s">
        <v>22861</v>
      </c>
    </row>
    <row r="128">
      <c r="A128" s="14" t="s">
        <v>5912</v>
      </c>
      <c r="B128" s="15" t="s">
        <v>20067</v>
      </c>
      <c r="C128" s="15" t="s">
        <v>20068</v>
      </c>
      <c r="D128" s="15" t="s">
        <v>22862</v>
      </c>
    </row>
    <row r="129">
      <c r="A129" s="14" t="s">
        <v>5915</v>
      </c>
      <c r="B129" s="15" t="s">
        <v>20069</v>
      </c>
      <c r="C129" s="15" t="s">
        <v>20070</v>
      </c>
      <c r="D129" s="15" t="s">
        <v>22863</v>
      </c>
    </row>
    <row r="130">
      <c r="A130" s="14" t="s">
        <v>5918</v>
      </c>
      <c r="B130" s="15" t="s">
        <v>20071</v>
      </c>
      <c r="C130" s="15" t="s">
        <v>20072</v>
      </c>
      <c r="D130" s="15" t="s">
        <v>22864</v>
      </c>
    </row>
    <row r="131">
      <c r="A131" s="14" t="s">
        <v>5921</v>
      </c>
      <c r="B131" s="15" t="s">
        <v>20073</v>
      </c>
      <c r="C131" s="15" t="s">
        <v>20074</v>
      </c>
      <c r="D131" s="15" t="s">
        <v>22865</v>
      </c>
    </row>
    <row r="132">
      <c r="A132" s="14" t="s">
        <v>5923</v>
      </c>
      <c r="B132" s="15" t="s">
        <v>20075</v>
      </c>
      <c r="C132" s="15" t="s">
        <v>20076</v>
      </c>
      <c r="D132" s="15" t="s">
        <v>22866</v>
      </c>
    </row>
    <row r="133">
      <c r="A133" s="14" t="s">
        <v>5926</v>
      </c>
      <c r="B133" s="15" t="s">
        <v>20077</v>
      </c>
      <c r="C133" s="15" t="s">
        <v>20078</v>
      </c>
      <c r="D133" s="15" t="s">
        <v>22867</v>
      </c>
    </row>
    <row r="134">
      <c r="A134" s="14" t="s">
        <v>5929</v>
      </c>
      <c r="B134" s="15" t="s">
        <v>20079</v>
      </c>
      <c r="C134" s="15" t="s">
        <v>20080</v>
      </c>
      <c r="D134" s="15" t="s">
        <v>15931</v>
      </c>
    </row>
    <row r="135">
      <c r="A135" s="14" t="s">
        <v>5932</v>
      </c>
      <c r="B135" s="15" t="s">
        <v>20081</v>
      </c>
      <c r="C135" s="15" t="s">
        <v>20082</v>
      </c>
      <c r="D135" s="15" t="s">
        <v>22868</v>
      </c>
    </row>
    <row r="136">
      <c r="A136" s="14" t="s">
        <v>5935</v>
      </c>
      <c r="B136" s="15" t="s">
        <v>20083</v>
      </c>
      <c r="C136" s="15" t="s">
        <v>20084</v>
      </c>
      <c r="D136" s="15" t="s">
        <v>22869</v>
      </c>
    </row>
    <row r="137">
      <c r="A137" s="14" t="s">
        <v>5937</v>
      </c>
      <c r="B137" s="15" t="s">
        <v>20085</v>
      </c>
      <c r="C137" s="15" t="s">
        <v>20086</v>
      </c>
      <c r="D137" s="15" t="s">
        <v>22870</v>
      </c>
    </row>
    <row r="138">
      <c r="A138" s="14" t="s">
        <v>5939</v>
      </c>
      <c r="B138" s="15" t="s">
        <v>20087</v>
      </c>
      <c r="C138" s="15" t="s">
        <v>20088</v>
      </c>
      <c r="D138" s="15" t="s">
        <v>22871</v>
      </c>
    </row>
    <row r="139">
      <c r="A139" s="14" t="s">
        <v>5941</v>
      </c>
      <c r="B139" s="15" t="s">
        <v>20089</v>
      </c>
      <c r="C139" s="15" t="s">
        <v>20090</v>
      </c>
      <c r="D139" s="15" t="s">
        <v>22872</v>
      </c>
    </row>
    <row r="140">
      <c r="A140" s="14"/>
      <c r="B140" s="15"/>
      <c r="C140" s="15"/>
      <c r="D140" s="15"/>
    </row>
    <row r="141">
      <c r="A141" s="14" t="s">
        <v>5946</v>
      </c>
      <c r="B141" s="15" t="s">
        <v>20091</v>
      </c>
      <c r="C141" s="15" t="s">
        <v>20092</v>
      </c>
      <c r="D141" s="15" t="s">
        <v>22873</v>
      </c>
    </row>
    <row r="142">
      <c r="A142" s="14" t="s">
        <v>5948</v>
      </c>
      <c r="B142" s="15" t="s">
        <v>20093</v>
      </c>
      <c r="C142" s="15" t="s">
        <v>20094</v>
      </c>
      <c r="D142" s="15" t="s">
        <v>22874</v>
      </c>
    </row>
    <row r="143">
      <c r="A143" s="14" t="s">
        <v>5951</v>
      </c>
      <c r="B143" s="15" t="s">
        <v>20095</v>
      </c>
      <c r="C143" s="15" t="s">
        <v>20096</v>
      </c>
      <c r="D143" s="15" t="s">
        <v>22875</v>
      </c>
    </row>
    <row r="144">
      <c r="A144" s="14" t="s">
        <v>5953</v>
      </c>
      <c r="B144" s="15" t="s">
        <v>20097</v>
      </c>
      <c r="C144" s="15" t="s">
        <v>20098</v>
      </c>
      <c r="D144" s="15" t="s">
        <v>22876</v>
      </c>
    </row>
    <row r="145">
      <c r="A145" s="14" t="s">
        <v>5955</v>
      </c>
      <c r="B145" s="15" t="s">
        <v>20099</v>
      </c>
      <c r="C145" s="15" t="s">
        <v>20100</v>
      </c>
      <c r="D145" s="15" t="s">
        <v>22877</v>
      </c>
    </row>
    <row r="146">
      <c r="A146" s="14" t="s">
        <v>5958</v>
      </c>
      <c r="B146" s="15" t="s">
        <v>20101</v>
      </c>
      <c r="C146" s="15" t="s">
        <v>20102</v>
      </c>
      <c r="D146" s="15" t="s">
        <v>22878</v>
      </c>
    </row>
    <row r="147">
      <c r="A147" s="14" t="s">
        <v>5961</v>
      </c>
      <c r="B147" s="15" t="s">
        <v>20103</v>
      </c>
      <c r="C147" s="15" t="s">
        <v>20104</v>
      </c>
      <c r="D147" s="15" t="s">
        <v>22879</v>
      </c>
    </row>
    <row r="148">
      <c r="A148" s="14" t="s">
        <v>5964</v>
      </c>
      <c r="B148" s="15" t="s">
        <v>20105</v>
      </c>
      <c r="C148" s="15" t="s">
        <v>20106</v>
      </c>
      <c r="D148" s="15" t="s">
        <v>22880</v>
      </c>
    </row>
    <row r="149">
      <c r="A149" s="14" t="s">
        <v>5966</v>
      </c>
      <c r="B149" s="15" t="s">
        <v>20107</v>
      </c>
      <c r="C149" s="15" t="s">
        <v>20108</v>
      </c>
      <c r="D149" s="15" t="s">
        <v>22881</v>
      </c>
    </row>
    <row r="150">
      <c r="A150" s="14" t="s">
        <v>5968</v>
      </c>
      <c r="B150" s="15" t="s">
        <v>20109</v>
      </c>
      <c r="C150" s="15" t="s">
        <v>20110</v>
      </c>
      <c r="D150" s="15" t="s">
        <v>22882</v>
      </c>
    </row>
    <row r="151">
      <c r="A151" s="14" t="s">
        <v>5970</v>
      </c>
      <c r="B151" s="15" t="s">
        <v>20111</v>
      </c>
      <c r="C151" s="15" t="s">
        <v>20112</v>
      </c>
      <c r="D151" s="15" t="s">
        <v>22883</v>
      </c>
    </row>
    <row r="152">
      <c r="A152" s="14" t="s">
        <v>5973</v>
      </c>
      <c r="B152" s="15" t="s">
        <v>20113</v>
      </c>
      <c r="C152" s="15" t="s">
        <v>20114</v>
      </c>
      <c r="D152" s="15" t="s">
        <v>22884</v>
      </c>
    </row>
    <row r="153">
      <c r="A153" s="14" t="s">
        <v>5975</v>
      </c>
      <c r="B153" s="15" t="s">
        <v>20115</v>
      </c>
      <c r="C153" s="15" t="s">
        <v>20116</v>
      </c>
      <c r="D153" s="15" t="s">
        <v>22885</v>
      </c>
    </row>
    <row r="154">
      <c r="A154" s="14" t="s">
        <v>5977</v>
      </c>
      <c r="B154" s="15" t="s">
        <v>20117</v>
      </c>
      <c r="C154" s="15" t="s">
        <v>20118</v>
      </c>
      <c r="D154" s="15" t="s">
        <v>22886</v>
      </c>
    </row>
    <row r="155">
      <c r="A155" s="14" t="s">
        <v>5979</v>
      </c>
      <c r="B155" s="15" t="s">
        <v>20119</v>
      </c>
      <c r="C155" s="15" t="s">
        <v>20120</v>
      </c>
      <c r="D155" s="15" t="s">
        <v>22887</v>
      </c>
    </row>
    <row r="156">
      <c r="A156" s="14"/>
      <c r="B156" s="15"/>
      <c r="C156" s="15"/>
      <c r="D156" s="15"/>
    </row>
    <row r="157">
      <c r="A157" s="14" t="s">
        <v>5984</v>
      </c>
      <c r="B157" s="15" t="s">
        <v>20121</v>
      </c>
      <c r="C157" s="15" t="s">
        <v>20122</v>
      </c>
      <c r="D157" s="15" t="s">
        <v>22888</v>
      </c>
    </row>
    <row r="158">
      <c r="A158" s="14" t="s">
        <v>5987</v>
      </c>
      <c r="B158" s="15" t="s">
        <v>20123</v>
      </c>
      <c r="C158" s="15" t="s">
        <v>20124</v>
      </c>
      <c r="D158" s="15" t="s">
        <v>22889</v>
      </c>
    </row>
    <row r="159">
      <c r="A159" s="14" t="s">
        <v>5990</v>
      </c>
      <c r="B159" s="15" t="s">
        <v>20125</v>
      </c>
      <c r="C159" s="15" t="s">
        <v>20126</v>
      </c>
      <c r="D159" s="15" t="s">
        <v>22890</v>
      </c>
    </row>
    <row r="160">
      <c r="A160" s="14" t="s">
        <v>5993</v>
      </c>
      <c r="B160" s="15" t="s">
        <v>20127</v>
      </c>
      <c r="C160" s="15" t="s">
        <v>20128</v>
      </c>
      <c r="D160" s="15" t="s">
        <v>22891</v>
      </c>
    </row>
    <row r="161">
      <c r="A161" s="14" t="s">
        <v>5995</v>
      </c>
      <c r="B161" s="15" t="s">
        <v>20129</v>
      </c>
      <c r="C161" s="15" t="s">
        <v>20130</v>
      </c>
      <c r="D161" s="15" t="s">
        <v>22892</v>
      </c>
    </row>
    <row r="162">
      <c r="A162" s="14" t="s">
        <v>5997</v>
      </c>
      <c r="B162" s="15" t="s">
        <v>20131</v>
      </c>
      <c r="C162" s="15" t="s">
        <v>20132</v>
      </c>
      <c r="D162" s="15" t="s">
        <v>22893</v>
      </c>
    </row>
    <row r="163">
      <c r="A163" s="14" t="s">
        <v>5999</v>
      </c>
      <c r="B163" s="15" t="s">
        <v>20133</v>
      </c>
      <c r="C163" s="15" t="s">
        <v>20134</v>
      </c>
      <c r="D163" s="15" t="s">
        <v>22894</v>
      </c>
    </row>
    <row r="164">
      <c r="A164" s="14" t="s">
        <v>6001</v>
      </c>
      <c r="B164" s="15" t="s">
        <v>20135</v>
      </c>
      <c r="C164" s="15" t="s">
        <v>20136</v>
      </c>
      <c r="D164" s="15" t="s">
        <v>22895</v>
      </c>
    </row>
    <row r="165">
      <c r="A165" s="14"/>
      <c r="B165" s="15"/>
      <c r="C165" s="15"/>
      <c r="D165" s="15"/>
    </row>
    <row r="166">
      <c r="A166" s="14" t="s">
        <v>6005</v>
      </c>
      <c r="B166" s="15" t="s">
        <v>20137</v>
      </c>
      <c r="C166" s="15" t="s">
        <v>20138</v>
      </c>
      <c r="D166" s="15" t="s">
        <v>22896</v>
      </c>
    </row>
    <row r="167">
      <c r="A167" s="14" t="s">
        <v>6007</v>
      </c>
      <c r="B167" s="15" t="s">
        <v>20139</v>
      </c>
      <c r="C167" s="15" t="s">
        <v>20140</v>
      </c>
      <c r="D167" s="15" t="s">
        <v>22897</v>
      </c>
    </row>
    <row r="168">
      <c r="A168" s="14" t="s">
        <v>6010</v>
      </c>
      <c r="B168" s="15" t="s">
        <v>20141</v>
      </c>
      <c r="C168" s="15" t="s">
        <v>20142</v>
      </c>
      <c r="D168" s="15" t="s">
        <v>22898</v>
      </c>
    </row>
    <row r="169">
      <c r="A169" s="14" t="s">
        <v>6012</v>
      </c>
      <c r="B169" s="15" t="s">
        <v>20143</v>
      </c>
      <c r="C169" s="15" t="s">
        <v>20144</v>
      </c>
      <c r="D169" s="15" t="s">
        <v>22899</v>
      </c>
    </row>
    <row r="170">
      <c r="A170" s="14" t="s">
        <v>6014</v>
      </c>
      <c r="B170" s="15" t="s">
        <v>20145</v>
      </c>
      <c r="C170" s="15" t="s">
        <v>20146</v>
      </c>
      <c r="D170" s="15" t="s">
        <v>22900</v>
      </c>
    </row>
    <row r="171">
      <c r="A171" s="14" t="s">
        <v>6016</v>
      </c>
      <c r="B171" s="15" t="s">
        <v>20147</v>
      </c>
      <c r="C171" s="15" t="s">
        <v>20148</v>
      </c>
      <c r="D171" s="15" t="s">
        <v>22901</v>
      </c>
    </row>
    <row r="172">
      <c r="A172" s="14" t="s">
        <v>6019</v>
      </c>
      <c r="B172" s="15" t="s">
        <v>20149</v>
      </c>
      <c r="C172" s="15" t="s">
        <v>20150</v>
      </c>
      <c r="D172" s="15" t="s">
        <v>22902</v>
      </c>
    </row>
    <row r="173">
      <c r="A173" s="14" t="s">
        <v>6022</v>
      </c>
      <c r="B173" s="15" t="s">
        <v>20151</v>
      </c>
      <c r="C173" s="15" t="s">
        <v>20152</v>
      </c>
      <c r="D173" s="15" t="s">
        <v>22903</v>
      </c>
    </row>
    <row r="174">
      <c r="A174" s="14" t="s">
        <v>6025</v>
      </c>
      <c r="B174" s="15" t="s">
        <v>20153</v>
      </c>
      <c r="C174" s="15" t="s">
        <v>20154</v>
      </c>
      <c r="D174" s="15" t="s">
        <v>22904</v>
      </c>
    </row>
    <row r="175">
      <c r="A175" s="14" t="s">
        <v>6028</v>
      </c>
      <c r="B175" s="15" t="s">
        <v>20155</v>
      </c>
      <c r="C175" s="15" t="s">
        <v>20156</v>
      </c>
      <c r="D175" s="15" t="s">
        <v>22905</v>
      </c>
    </row>
    <row r="176">
      <c r="A176" s="14" t="s">
        <v>6031</v>
      </c>
      <c r="B176" s="15" t="s">
        <v>20157</v>
      </c>
      <c r="C176" s="15" t="s">
        <v>20158</v>
      </c>
      <c r="D176" s="15" t="s">
        <v>22906</v>
      </c>
    </row>
    <row r="177">
      <c r="A177" s="14" t="s">
        <v>6034</v>
      </c>
      <c r="B177" s="15" t="s">
        <v>20159</v>
      </c>
      <c r="C177" s="15" t="s">
        <v>20160</v>
      </c>
      <c r="D177" s="15" t="s">
        <v>22907</v>
      </c>
    </row>
    <row r="178">
      <c r="A178" s="14" t="s">
        <v>6037</v>
      </c>
      <c r="B178" s="15" t="s">
        <v>20161</v>
      </c>
      <c r="C178" s="15" t="s">
        <v>20162</v>
      </c>
      <c r="D178" s="15" t="s">
        <v>22908</v>
      </c>
    </row>
    <row r="179">
      <c r="A179" s="14" t="s">
        <v>6040</v>
      </c>
      <c r="B179" s="15" t="s">
        <v>20163</v>
      </c>
      <c r="C179" s="15" t="s">
        <v>20164</v>
      </c>
      <c r="D179" s="15" t="s">
        <v>22909</v>
      </c>
    </row>
    <row r="180">
      <c r="A180" s="14" t="s">
        <v>6043</v>
      </c>
      <c r="B180" s="15" t="s">
        <v>20165</v>
      </c>
      <c r="C180" s="15" t="s">
        <v>20166</v>
      </c>
      <c r="D180" s="15" t="s">
        <v>22910</v>
      </c>
    </row>
    <row r="181">
      <c r="A181" s="14"/>
      <c r="B181" s="15"/>
      <c r="C181" s="15"/>
      <c r="D181" s="15"/>
    </row>
    <row r="182">
      <c r="A182" s="14" t="s">
        <v>6049</v>
      </c>
      <c r="B182" s="15" t="s">
        <v>20167</v>
      </c>
      <c r="C182" s="15" t="s">
        <v>20168</v>
      </c>
      <c r="D182" s="15" t="s">
        <v>22911</v>
      </c>
    </row>
    <row r="183">
      <c r="A183" s="14" t="s">
        <v>6052</v>
      </c>
      <c r="B183" s="15" t="s">
        <v>20169</v>
      </c>
      <c r="C183" s="15" t="s">
        <v>20170</v>
      </c>
      <c r="D183" s="15" t="s">
        <v>22912</v>
      </c>
    </row>
    <row r="184">
      <c r="A184" s="14" t="s">
        <v>6054</v>
      </c>
      <c r="B184" s="15" t="s">
        <v>20171</v>
      </c>
      <c r="C184" s="15" t="s">
        <v>20172</v>
      </c>
      <c r="D184" s="15" t="s">
        <v>22912</v>
      </c>
    </row>
    <row r="185">
      <c r="A185" s="14" t="s">
        <v>6056</v>
      </c>
      <c r="B185" s="15" t="s">
        <v>20173</v>
      </c>
      <c r="C185" s="15" t="s">
        <v>20174</v>
      </c>
      <c r="D185" s="15" t="s">
        <v>22913</v>
      </c>
    </row>
    <row r="186">
      <c r="A186" s="14" t="s">
        <v>6058</v>
      </c>
      <c r="B186" s="15" t="s">
        <v>20175</v>
      </c>
      <c r="C186" s="15" t="s">
        <v>20176</v>
      </c>
      <c r="D186" s="15" t="s">
        <v>22914</v>
      </c>
    </row>
    <row r="187">
      <c r="A187" s="14" t="s">
        <v>6060</v>
      </c>
      <c r="B187" s="15" t="s">
        <v>20177</v>
      </c>
      <c r="C187" s="15" t="s">
        <v>1288</v>
      </c>
      <c r="D187" s="15" t="s">
        <v>22915</v>
      </c>
    </row>
    <row r="188">
      <c r="A188" s="14" t="s">
        <v>6064</v>
      </c>
      <c r="B188" s="15" t="s">
        <v>20178</v>
      </c>
      <c r="C188" s="15" t="s">
        <v>20179</v>
      </c>
      <c r="D188" s="15" t="s">
        <v>22916</v>
      </c>
    </row>
    <row r="189">
      <c r="A189" s="14" t="s">
        <v>6067</v>
      </c>
      <c r="B189" s="15" t="s">
        <v>20180</v>
      </c>
      <c r="C189" s="15" t="s">
        <v>20181</v>
      </c>
      <c r="D189" s="15" t="s">
        <v>22917</v>
      </c>
    </row>
    <row r="190">
      <c r="A190" s="14" t="s">
        <v>6070</v>
      </c>
      <c r="B190" s="15" t="s">
        <v>20182</v>
      </c>
      <c r="C190" s="15" t="s">
        <v>20183</v>
      </c>
      <c r="D190" s="15" t="s">
        <v>22918</v>
      </c>
    </row>
    <row r="191">
      <c r="A191" s="14" t="s">
        <v>6073</v>
      </c>
      <c r="B191" s="15" t="s">
        <v>20184</v>
      </c>
      <c r="C191" s="15" t="s">
        <v>20185</v>
      </c>
      <c r="D191" s="15" t="s">
        <v>22919</v>
      </c>
    </row>
    <row r="192">
      <c r="A192" s="14" t="s">
        <v>6076</v>
      </c>
      <c r="B192" s="15" t="s">
        <v>20186</v>
      </c>
      <c r="C192" s="15" t="s">
        <v>20187</v>
      </c>
      <c r="D192" s="15" t="s">
        <v>22920</v>
      </c>
    </row>
    <row r="193">
      <c r="A193" s="14" t="s">
        <v>6078</v>
      </c>
      <c r="B193" s="15" t="s">
        <v>20188</v>
      </c>
      <c r="C193" s="15" t="s">
        <v>20189</v>
      </c>
      <c r="D193" s="15" t="s">
        <v>22921</v>
      </c>
    </row>
    <row r="194">
      <c r="A194" s="14" t="s">
        <v>6080</v>
      </c>
      <c r="B194" s="15" t="s">
        <v>20190</v>
      </c>
      <c r="C194" s="15" t="s">
        <v>20191</v>
      </c>
      <c r="D194" s="15" t="s">
        <v>22922</v>
      </c>
    </row>
    <row r="195">
      <c r="A195" s="14" t="s">
        <v>6086</v>
      </c>
      <c r="B195" s="15" t="s">
        <v>20192</v>
      </c>
      <c r="C195" s="15" t="s">
        <v>20193</v>
      </c>
      <c r="D195" s="15" t="s">
        <v>22923</v>
      </c>
    </row>
    <row r="196">
      <c r="A196" s="14" t="s">
        <v>6088</v>
      </c>
      <c r="B196" s="15" t="s">
        <v>20194</v>
      </c>
      <c r="C196" s="15" t="s">
        <v>20195</v>
      </c>
      <c r="D196" s="15" t="s">
        <v>22924</v>
      </c>
    </row>
    <row r="197">
      <c r="A197" s="14" t="s">
        <v>6090</v>
      </c>
      <c r="B197" s="15" t="s">
        <v>20196</v>
      </c>
      <c r="C197" s="15" t="s">
        <v>20197</v>
      </c>
      <c r="D197" s="15" t="s">
        <v>22925</v>
      </c>
    </row>
    <row r="198">
      <c r="A198" s="14" t="s">
        <v>6093</v>
      </c>
      <c r="B198" s="15" t="s">
        <v>20198</v>
      </c>
      <c r="C198" s="15" t="s">
        <v>20199</v>
      </c>
      <c r="D198" s="15" t="s">
        <v>22926</v>
      </c>
    </row>
    <row r="199">
      <c r="A199" s="14" t="s">
        <v>6099</v>
      </c>
      <c r="B199" s="15" t="s">
        <v>20200</v>
      </c>
      <c r="C199" s="15" t="s">
        <v>20201</v>
      </c>
      <c r="D199" s="15" t="s">
        <v>22927</v>
      </c>
    </row>
    <row r="200">
      <c r="A200" s="14" t="s">
        <v>6102</v>
      </c>
      <c r="B200" s="15" t="s">
        <v>20202</v>
      </c>
      <c r="C200" s="15" t="s">
        <v>20203</v>
      </c>
      <c r="D200" s="15" t="s">
        <v>22928</v>
      </c>
    </row>
    <row r="201">
      <c r="A201" s="14" t="s">
        <v>6105</v>
      </c>
      <c r="B201" s="15" t="s">
        <v>20204</v>
      </c>
      <c r="C201" s="15" t="s">
        <v>20205</v>
      </c>
      <c r="D201" s="15" t="s">
        <v>22929</v>
      </c>
    </row>
    <row r="202">
      <c r="A202" s="14" t="s">
        <v>6108</v>
      </c>
      <c r="B202" s="15" t="s">
        <v>20206</v>
      </c>
      <c r="C202" s="15" t="s">
        <v>20207</v>
      </c>
      <c r="D202" s="15" t="s">
        <v>22930</v>
      </c>
    </row>
    <row r="203">
      <c r="A203" s="14" t="s">
        <v>6111</v>
      </c>
      <c r="B203" s="15" t="s">
        <v>20208</v>
      </c>
      <c r="C203" s="15" t="s">
        <v>20209</v>
      </c>
      <c r="D203" s="15" t="s">
        <v>22931</v>
      </c>
    </row>
    <row r="204">
      <c r="A204" s="14" t="s">
        <v>6114</v>
      </c>
      <c r="B204" s="15" t="s">
        <v>20210</v>
      </c>
      <c r="C204" s="15" t="s">
        <v>20211</v>
      </c>
      <c r="D204" s="15" t="s">
        <v>22932</v>
      </c>
    </row>
    <row r="205">
      <c r="A205" s="14" t="s">
        <v>6117</v>
      </c>
      <c r="B205" s="15" t="s">
        <v>20212</v>
      </c>
      <c r="C205" s="15" t="s">
        <v>20213</v>
      </c>
      <c r="D205" s="15" t="s">
        <v>22933</v>
      </c>
    </row>
    <row r="206">
      <c r="A206" s="14" t="s">
        <v>6120</v>
      </c>
      <c r="B206" s="15" t="s">
        <v>20214</v>
      </c>
      <c r="C206" s="15" t="s">
        <v>20215</v>
      </c>
      <c r="D206" s="15" t="s">
        <v>22934</v>
      </c>
    </row>
    <row r="207">
      <c r="A207" s="14" t="s">
        <v>6122</v>
      </c>
      <c r="B207" s="15" t="s">
        <v>20216</v>
      </c>
      <c r="C207" s="15" t="s">
        <v>20217</v>
      </c>
      <c r="D207" s="15" t="s">
        <v>22935</v>
      </c>
    </row>
    <row r="208">
      <c r="A208" s="14" t="s">
        <v>6125</v>
      </c>
      <c r="B208" s="15" t="s">
        <v>20218</v>
      </c>
      <c r="C208" s="15" t="s">
        <v>1422</v>
      </c>
      <c r="D208" s="15" t="s">
        <v>22936</v>
      </c>
    </row>
    <row r="209">
      <c r="A209" s="14" t="s">
        <v>6127</v>
      </c>
      <c r="B209" s="15" t="s">
        <v>20219</v>
      </c>
      <c r="C209" s="15" t="s">
        <v>20220</v>
      </c>
      <c r="D209" s="15" t="s">
        <v>22937</v>
      </c>
    </row>
    <row r="210">
      <c r="A210" s="14" t="s">
        <v>6130</v>
      </c>
      <c r="B210" s="15" t="s">
        <v>20221</v>
      </c>
      <c r="C210" s="15" t="s">
        <v>20222</v>
      </c>
      <c r="D210" s="15" t="s">
        <v>16047</v>
      </c>
    </row>
    <row r="211">
      <c r="A211" s="14" t="s">
        <v>6133</v>
      </c>
      <c r="B211" s="15" t="s">
        <v>20223</v>
      </c>
      <c r="C211" s="15" t="s">
        <v>20224</v>
      </c>
      <c r="D211" s="15" t="s">
        <v>22938</v>
      </c>
    </row>
    <row r="212">
      <c r="A212" s="14" t="s">
        <v>6136</v>
      </c>
      <c r="B212" s="15" t="s">
        <v>20225</v>
      </c>
      <c r="C212" s="15" t="s">
        <v>20226</v>
      </c>
      <c r="D212" s="15" t="s">
        <v>22939</v>
      </c>
    </row>
    <row r="213">
      <c r="A213" s="14" t="s">
        <v>6139</v>
      </c>
      <c r="B213" s="15" t="s">
        <v>20227</v>
      </c>
      <c r="C213" s="15" t="s">
        <v>20228</v>
      </c>
      <c r="D213" s="15" t="s">
        <v>12658</v>
      </c>
    </row>
    <row r="214">
      <c r="A214" s="14" t="s">
        <v>6142</v>
      </c>
      <c r="B214" s="15" t="s">
        <v>20229</v>
      </c>
      <c r="C214" s="15" t="s">
        <v>20230</v>
      </c>
      <c r="D214" s="15" t="s">
        <v>22940</v>
      </c>
    </row>
    <row r="215">
      <c r="A215" s="14" t="s">
        <v>6145</v>
      </c>
      <c r="B215" s="15" t="s">
        <v>20231</v>
      </c>
      <c r="C215" s="15" t="s">
        <v>20232</v>
      </c>
      <c r="D215" s="15" t="s">
        <v>22941</v>
      </c>
    </row>
    <row r="216">
      <c r="A216" s="14" t="s">
        <v>6147</v>
      </c>
      <c r="B216" s="15" t="s">
        <v>20233</v>
      </c>
      <c r="C216" s="15" t="s">
        <v>20234</v>
      </c>
      <c r="D216" s="15" t="s">
        <v>22942</v>
      </c>
    </row>
    <row r="217">
      <c r="A217" s="14" t="s">
        <v>6150</v>
      </c>
      <c r="B217" s="15" t="s">
        <v>20235</v>
      </c>
      <c r="C217" s="15" t="s">
        <v>20236</v>
      </c>
      <c r="D217" s="15" t="s">
        <v>22943</v>
      </c>
    </row>
    <row r="218">
      <c r="A218" s="14" t="s">
        <v>6152</v>
      </c>
      <c r="B218" s="15" t="s">
        <v>20237</v>
      </c>
      <c r="C218" s="15" t="s">
        <v>20238</v>
      </c>
      <c r="D218" s="15" t="s">
        <v>22944</v>
      </c>
    </row>
    <row r="219">
      <c r="A219" s="14" t="s">
        <v>6155</v>
      </c>
      <c r="B219" s="15" t="s">
        <v>20239</v>
      </c>
      <c r="C219" s="15" t="s">
        <v>20240</v>
      </c>
      <c r="D219" s="15" t="s">
        <v>22945</v>
      </c>
    </row>
    <row r="220">
      <c r="A220" s="14" t="s">
        <v>6158</v>
      </c>
      <c r="B220" s="15" t="s">
        <v>20241</v>
      </c>
      <c r="C220" s="15" t="s">
        <v>20242</v>
      </c>
      <c r="D220" s="15" t="s">
        <v>22946</v>
      </c>
    </row>
    <row r="221">
      <c r="A221" s="14" t="s">
        <v>6160</v>
      </c>
      <c r="B221" s="15" t="s">
        <v>20243</v>
      </c>
      <c r="C221" s="15" t="s">
        <v>20244</v>
      </c>
      <c r="D221" s="15" t="s">
        <v>22947</v>
      </c>
    </row>
    <row r="222">
      <c r="A222" s="14" t="s">
        <v>6164</v>
      </c>
      <c r="B222" s="15" t="s">
        <v>20245</v>
      </c>
      <c r="C222" s="15" t="s">
        <v>20246</v>
      </c>
      <c r="D222" s="15" t="s">
        <v>22948</v>
      </c>
    </row>
    <row r="223">
      <c r="A223" s="14" t="s">
        <v>6167</v>
      </c>
      <c r="B223" s="15" t="s">
        <v>20247</v>
      </c>
      <c r="C223" s="15" t="s">
        <v>20248</v>
      </c>
      <c r="D223" s="15" t="s">
        <v>22949</v>
      </c>
    </row>
    <row r="224">
      <c r="A224" s="14" t="s">
        <v>6169</v>
      </c>
      <c r="B224" s="15" t="s">
        <v>20249</v>
      </c>
      <c r="C224" s="15" t="s">
        <v>20250</v>
      </c>
      <c r="D224" s="15" t="s">
        <v>22950</v>
      </c>
    </row>
    <row r="225">
      <c r="A225" s="14" t="s">
        <v>6171</v>
      </c>
      <c r="B225" s="15" t="s">
        <v>20251</v>
      </c>
      <c r="C225" s="15" t="s">
        <v>20252</v>
      </c>
      <c r="D225" s="15" t="s">
        <v>22951</v>
      </c>
    </row>
    <row r="226">
      <c r="A226" s="14" t="s">
        <v>6173</v>
      </c>
      <c r="B226" s="15" t="s">
        <v>20253</v>
      </c>
      <c r="C226" s="15" t="s">
        <v>20254</v>
      </c>
      <c r="D226" s="15" t="s">
        <v>22952</v>
      </c>
    </row>
    <row r="227">
      <c r="A227" s="14" t="s">
        <v>6176</v>
      </c>
      <c r="B227" s="15" t="s">
        <v>20255</v>
      </c>
      <c r="C227" s="15" t="s">
        <v>20256</v>
      </c>
      <c r="D227" s="15" t="s">
        <v>22953</v>
      </c>
    </row>
    <row r="228">
      <c r="A228" s="14" t="s">
        <v>6179</v>
      </c>
      <c r="B228" s="15" t="s">
        <v>20257</v>
      </c>
      <c r="C228" s="15" t="s">
        <v>20258</v>
      </c>
      <c r="D228" s="15" t="s">
        <v>22954</v>
      </c>
    </row>
    <row r="229">
      <c r="A229" s="14" t="s">
        <v>6181</v>
      </c>
      <c r="B229" s="15" t="s">
        <v>20259</v>
      </c>
      <c r="C229" s="15" t="s">
        <v>20260</v>
      </c>
      <c r="D229" s="15" t="s">
        <v>22955</v>
      </c>
    </row>
    <row r="230">
      <c r="A230" s="14" t="s">
        <v>6183</v>
      </c>
      <c r="B230" s="15" t="s">
        <v>20261</v>
      </c>
      <c r="C230" s="15" t="s">
        <v>20262</v>
      </c>
      <c r="D230" s="15" t="s">
        <v>22956</v>
      </c>
    </row>
    <row r="231">
      <c r="A231" s="14" t="s">
        <v>6185</v>
      </c>
      <c r="B231" s="15" t="s">
        <v>20263</v>
      </c>
      <c r="C231" s="15" t="s">
        <v>20264</v>
      </c>
      <c r="D231" s="15" t="s">
        <v>22957</v>
      </c>
    </row>
    <row r="232">
      <c r="A232" s="14" t="s">
        <v>6187</v>
      </c>
      <c r="B232" s="15" t="s">
        <v>20265</v>
      </c>
      <c r="C232" s="15" t="s">
        <v>20266</v>
      </c>
      <c r="D232" s="15" t="s">
        <v>22958</v>
      </c>
    </row>
    <row r="233">
      <c r="A233" s="14" t="s">
        <v>6189</v>
      </c>
      <c r="B233" s="15" t="s">
        <v>20267</v>
      </c>
      <c r="C233" s="15" t="s">
        <v>20268</v>
      </c>
      <c r="D233" s="15" t="s">
        <v>22959</v>
      </c>
    </row>
    <row r="234">
      <c r="A234" s="14" t="s">
        <v>6191</v>
      </c>
      <c r="B234" s="15" t="s">
        <v>20269</v>
      </c>
      <c r="C234" s="15" t="s">
        <v>20270</v>
      </c>
      <c r="D234" s="15" t="s">
        <v>22960</v>
      </c>
    </row>
    <row r="235">
      <c r="A235" s="14" t="s">
        <v>6193</v>
      </c>
      <c r="B235" s="15" t="s">
        <v>20271</v>
      </c>
      <c r="C235" s="15" t="s">
        <v>20272</v>
      </c>
      <c r="D235" s="15" t="s">
        <v>22961</v>
      </c>
    </row>
    <row r="236">
      <c r="A236" s="14" t="s">
        <v>6195</v>
      </c>
      <c r="B236" s="15" t="s">
        <v>20273</v>
      </c>
      <c r="C236" s="15" t="s">
        <v>20274</v>
      </c>
      <c r="D236" s="15" t="s">
        <v>22962</v>
      </c>
    </row>
    <row r="237">
      <c r="A237" s="14" t="s">
        <v>6198</v>
      </c>
      <c r="B237" s="15" t="s">
        <v>20275</v>
      </c>
      <c r="C237" s="15" t="s">
        <v>20276</v>
      </c>
      <c r="D237" s="15" t="s">
        <v>22962</v>
      </c>
    </row>
    <row r="238">
      <c r="A238" s="14" t="s">
        <v>6200</v>
      </c>
      <c r="B238" s="15" t="s">
        <v>20277</v>
      </c>
      <c r="C238" s="15" t="s">
        <v>20278</v>
      </c>
      <c r="D238" s="15" t="s">
        <v>22963</v>
      </c>
    </row>
    <row r="239">
      <c r="A239" s="14" t="s">
        <v>6202</v>
      </c>
      <c r="B239" s="15" t="s">
        <v>20279</v>
      </c>
      <c r="C239" s="15" t="s">
        <v>20280</v>
      </c>
      <c r="D239" s="15" t="s">
        <v>22964</v>
      </c>
    </row>
    <row r="240">
      <c r="A240" s="14" t="s">
        <v>6204</v>
      </c>
      <c r="B240" s="15" t="s">
        <v>20281</v>
      </c>
      <c r="C240" s="15" t="s">
        <v>20282</v>
      </c>
      <c r="D240" s="15" t="s">
        <v>22965</v>
      </c>
    </row>
    <row r="241">
      <c r="A241" s="14" t="s">
        <v>6207</v>
      </c>
      <c r="B241" s="15" t="s">
        <v>20283</v>
      </c>
      <c r="C241" s="15" t="s">
        <v>20284</v>
      </c>
      <c r="D241" s="15" t="s">
        <v>12733</v>
      </c>
    </row>
    <row r="242">
      <c r="A242" s="14" t="s">
        <v>6209</v>
      </c>
      <c r="B242" s="15" t="s">
        <v>20285</v>
      </c>
      <c r="C242" s="15" t="s">
        <v>20286</v>
      </c>
      <c r="D242" s="15" t="s">
        <v>22966</v>
      </c>
    </row>
    <row r="243">
      <c r="A243" s="14" t="s">
        <v>6212</v>
      </c>
      <c r="B243" s="15" t="s">
        <v>20287</v>
      </c>
      <c r="C243" s="15" t="s">
        <v>20288</v>
      </c>
      <c r="D243" s="15" t="s">
        <v>22967</v>
      </c>
    </row>
    <row r="244">
      <c r="A244" s="14" t="s">
        <v>6214</v>
      </c>
      <c r="B244" s="15" t="s">
        <v>20289</v>
      </c>
      <c r="C244" s="15" t="s">
        <v>20290</v>
      </c>
      <c r="D244" s="15" t="s">
        <v>22968</v>
      </c>
    </row>
    <row r="245">
      <c r="A245" s="14" t="s">
        <v>6217</v>
      </c>
      <c r="B245" s="15" t="s">
        <v>20291</v>
      </c>
      <c r="C245" s="15" t="s">
        <v>20292</v>
      </c>
      <c r="D245" s="15" t="s">
        <v>22969</v>
      </c>
    </row>
    <row r="246">
      <c r="A246" s="14" t="s">
        <v>6219</v>
      </c>
      <c r="B246" s="15" t="s">
        <v>20293</v>
      </c>
      <c r="C246" s="15" t="s">
        <v>20294</v>
      </c>
      <c r="D246" s="15" t="s">
        <v>22970</v>
      </c>
    </row>
    <row r="247">
      <c r="A247" s="14" t="s">
        <v>6222</v>
      </c>
      <c r="B247" s="15" t="s">
        <v>20295</v>
      </c>
      <c r="C247" s="15" t="s">
        <v>20296</v>
      </c>
      <c r="D247" s="15" t="s">
        <v>22971</v>
      </c>
    </row>
    <row r="248">
      <c r="A248" s="14" t="s">
        <v>6224</v>
      </c>
      <c r="B248" s="15" t="s">
        <v>20297</v>
      </c>
      <c r="C248" s="15" t="s">
        <v>20298</v>
      </c>
      <c r="D248" s="15" t="s">
        <v>12754</v>
      </c>
    </row>
    <row r="249">
      <c r="A249" s="14" t="s">
        <v>6227</v>
      </c>
      <c r="B249" s="15" t="s">
        <v>20299</v>
      </c>
      <c r="C249" s="15" t="s">
        <v>20300</v>
      </c>
      <c r="D249" s="15" t="s">
        <v>22972</v>
      </c>
    </row>
    <row r="250">
      <c r="A250" s="14" t="s">
        <v>6232</v>
      </c>
      <c r="B250" s="15" t="s">
        <v>20301</v>
      </c>
      <c r="C250" s="15" t="s">
        <v>1651</v>
      </c>
      <c r="D250" s="15" t="s">
        <v>22973</v>
      </c>
    </row>
    <row r="251">
      <c r="A251" s="14" t="s">
        <v>6235</v>
      </c>
      <c r="B251" s="15" t="s">
        <v>20302</v>
      </c>
      <c r="C251" s="15" t="s">
        <v>20303</v>
      </c>
      <c r="D251" s="15" t="s">
        <v>22974</v>
      </c>
    </row>
    <row r="252">
      <c r="A252" s="14" t="s">
        <v>6241</v>
      </c>
      <c r="B252" s="15" t="s">
        <v>20304</v>
      </c>
      <c r="C252" s="15" t="s">
        <v>1669</v>
      </c>
      <c r="D252" s="15" t="s">
        <v>22975</v>
      </c>
    </row>
    <row r="253">
      <c r="A253" s="14" t="s">
        <v>6243</v>
      </c>
      <c r="B253" s="15" t="s">
        <v>20305</v>
      </c>
      <c r="C253" s="15" t="s">
        <v>20306</v>
      </c>
      <c r="D253" s="15" t="s">
        <v>22976</v>
      </c>
    </row>
    <row r="254">
      <c r="A254" s="14" t="s">
        <v>6246</v>
      </c>
      <c r="B254" s="15" t="s">
        <v>20307</v>
      </c>
      <c r="C254" s="15" t="s">
        <v>20308</v>
      </c>
      <c r="D254" s="15" t="s">
        <v>22977</v>
      </c>
    </row>
    <row r="255">
      <c r="A255" s="14" t="s">
        <v>6249</v>
      </c>
      <c r="B255" s="15" t="s">
        <v>20309</v>
      </c>
      <c r="C255" s="15" t="s">
        <v>20310</v>
      </c>
      <c r="D255" s="15" t="s">
        <v>22978</v>
      </c>
    </row>
    <row r="256">
      <c r="A256" s="14" t="s">
        <v>6251</v>
      </c>
      <c r="B256" s="15" t="s">
        <v>20311</v>
      </c>
      <c r="C256" s="15" t="s">
        <v>20312</v>
      </c>
      <c r="D256" s="15" t="s">
        <v>22979</v>
      </c>
    </row>
    <row r="257">
      <c r="A257" s="14" t="s">
        <v>6254</v>
      </c>
      <c r="B257" s="15" t="s">
        <v>20313</v>
      </c>
      <c r="C257" s="15" t="s">
        <v>20314</v>
      </c>
      <c r="D257" s="15" t="s">
        <v>12782</v>
      </c>
    </row>
    <row r="258">
      <c r="A258" s="14" t="s">
        <v>6257</v>
      </c>
      <c r="B258" s="15" t="s">
        <v>20315</v>
      </c>
      <c r="C258" s="15" t="s">
        <v>20316</v>
      </c>
      <c r="D258" s="15" t="s">
        <v>22980</v>
      </c>
    </row>
    <row r="259">
      <c r="A259" s="14" t="s">
        <v>6259</v>
      </c>
      <c r="B259" s="15" t="s">
        <v>20317</v>
      </c>
      <c r="C259" s="15" t="s">
        <v>20318</v>
      </c>
      <c r="D259" s="15" t="s">
        <v>22981</v>
      </c>
    </row>
    <row r="260">
      <c r="A260" s="14" t="s">
        <v>6261</v>
      </c>
      <c r="B260" s="15" t="s">
        <v>20319</v>
      </c>
      <c r="C260" s="15" t="s">
        <v>20320</v>
      </c>
      <c r="D260" s="15" t="s">
        <v>22982</v>
      </c>
    </row>
    <row r="261">
      <c r="A261" s="14" t="s">
        <v>6263</v>
      </c>
      <c r="B261" s="15" t="s">
        <v>20321</v>
      </c>
      <c r="C261" s="15" t="s">
        <v>20322</v>
      </c>
      <c r="D261" s="15" t="s">
        <v>22983</v>
      </c>
    </row>
    <row r="262">
      <c r="A262" s="14" t="s">
        <v>6265</v>
      </c>
      <c r="B262" s="15" t="s">
        <v>20323</v>
      </c>
      <c r="C262" s="15" t="s">
        <v>20324</v>
      </c>
      <c r="D262" s="15" t="s">
        <v>22984</v>
      </c>
    </row>
    <row r="263">
      <c r="A263" s="14" t="s">
        <v>6267</v>
      </c>
      <c r="B263" s="15" t="s">
        <v>20325</v>
      </c>
      <c r="C263" s="15" t="s">
        <v>20326</v>
      </c>
      <c r="D263" s="15" t="s">
        <v>12789</v>
      </c>
    </row>
    <row r="264">
      <c r="A264" s="14" t="s">
        <v>6269</v>
      </c>
      <c r="B264" s="15" t="s">
        <v>20327</v>
      </c>
      <c r="C264" s="15" t="s">
        <v>20328</v>
      </c>
      <c r="D264" s="15" t="s">
        <v>22985</v>
      </c>
    </row>
    <row r="265">
      <c r="A265" s="14" t="s">
        <v>6272</v>
      </c>
      <c r="B265" s="15" t="s">
        <v>20329</v>
      </c>
      <c r="C265" s="15" t="s">
        <v>20330</v>
      </c>
      <c r="D265" s="15" t="s">
        <v>22986</v>
      </c>
    </row>
    <row r="266">
      <c r="A266" s="14" t="s">
        <v>6274</v>
      </c>
      <c r="B266" s="15" t="s">
        <v>20331</v>
      </c>
      <c r="C266" s="15" t="s">
        <v>20332</v>
      </c>
      <c r="D266" s="15" t="s">
        <v>22987</v>
      </c>
    </row>
    <row r="267">
      <c r="A267" s="14" t="s">
        <v>6276</v>
      </c>
      <c r="B267" s="15" t="s">
        <v>20333</v>
      </c>
      <c r="C267" s="15" t="s">
        <v>20334</v>
      </c>
      <c r="D267" s="15" t="s">
        <v>12797</v>
      </c>
    </row>
    <row r="268">
      <c r="A268" s="14" t="s">
        <v>6279</v>
      </c>
      <c r="B268" s="15" t="s">
        <v>20335</v>
      </c>
      <c r="C268" s="15" t="s">
        <v>20336</v>
      </c>
      <c r="D268" s="15" t="s">
        <v>22988</v>
      </c>
    </row>
    <row r="269">
      <c r="A269" s="14" t="s">
        <v>6281</v>
      </c>
      <c r="B269" s="15" t="s">
        <v>20337</v>
      </c>
      <c r="C269" s="15" t="s">
        <v>20338</v>
      </c>
      <c r="D269" s="15" t="s">
        <v>22989</v>
      </c>
    </row>
    <row r="270">
      <c r="A270" s="14" t="s">
        <v>6285</v>
      </c>
      <c r="B270" s="15" t="s">
        <v>20339</v>
      </c>
      <c r="C270" s="15" t="s">
        <v>20340</v>
      </c>
      <c r="D270" s="15" t="s">
        <v>22990</v>
      </c>
    </row>
    <row r="271">
      <c r="A271" s="14" t="s">
        <v>6289</v>
      </c>
      <c r="B271" s="15" t="s">
        <v>20341</v>
      </c>
      <c r="C271" s="15" t="s">
        <v>20342</v>
      </c>
      <c r="D271" s="15" t="s">
        <v>22991</v>
      </c>
    </row>
    <row r="272">
      <c r="A272" s="14" t="s">
        <v>6291</v>
      </c>
      <c r="B272" s="15" t="s">
        <v>20343</v>
      </c>
      <c r="C272" s="15" t="s">
        <v>20344</v>
      </c>
      <c r="D272" s="15" t="s">
        <v>22992</v>
      </c>
    </row>
    <row r="273">
      <c r="A273" s="14" t="s">
        <v>6295</v>
      </c>
      <c r="B273" s="15" t="s">
        <v>20345</v>
      </c>
      <c r="C273" s="15" t="s">
        <v>20346</v>
      </c>
      <c r="D273" s="15" t="s">
        <v>22993</v>
      </c>
    </row>
    <row r="274">
      <c r="A274" s="14" t="s">
        <v>6297</v>
      </c>
      <c r="B274" s="15" t="s">
        <v>20347</v>
      </c>
      <c r="C274" s="15" t="s">
        <v>20348</v>
      </c>
      <c r="D274" s="15" t="s">
        <v>22994</v>
      </c>
    </row>
    <row r="275">
      <c r="A275" s="14" t="s">
        <v>6300</v>
      </c>
      <c r="B275" s="15" t="s">
        <v>20349</v>
      </c>
      <c r="C275" s="15" t="s">
        <v>20350</v>
      </c>
      <c r="D275" s="15" t="s">
        <v>22995</v>
      </c>
    </row>
    <row r="276">
      <c r="A276" s="14" t="s">
        <v>6302</v>
      </c>
      <c r="B276" s="15" t="s">
        <v>20351</v>
      </c>
      <c r="C276" s="15" t="s">
        <v>20352</v>
      </c>
      <c r="D276" s="15" t="s">
        <v>12809</v>
      </c>
    </row>
    <row r="277">
      <c r="A277" s="14" t="s">
        <v>6305</v>
      </c>
      <c r="B277" s="15" t="s">
        <v>20353</v>
      </c>
      <c r="C277" s="15" t="s">
        <v>20354</v>
      </c>
      <c r="D277" s="15" t="s">
        <v>12812</v>
      </c>
    </row>
    <row r="278">
      <c r="A278" s="14" t="s">
        <v>6300</v>
      </c>
      <c r="B278" s="15" t="s">
        <v>20355</v>
      </c>
      <c r="C278" s="15" t="s">
        <v>20356</v>
      </c>
      <c r="D278" s="15" t="s">
        <v>12815</v>
      </c>
    </row>
    <row r="279">
      <c r="A279" s="14" t="s">
        <v>6311</v>
      </c>
      <c r="B279" s="15" t="s">
        <v>20357</v>
      </c>
      <c r="C279" s="15" t="s">
        <v>20358</v>
      </c>
      <c r="D279" s="15" t="s">
        <v>22996</v>
      </c>
    </row>
    <row r="280">
      <c r="A280" s="14" t="s">
        <v>6313</v>
      </c>
      <c r="B280" s="15" t="s">
        <v>20359</v>
      </c>
      <c r="C280" s="15" t="s">
        <v>20360</v>
      </c>
      <c r="D280" s="15" t="s">
        <v>12818</v>
      </c>
    </row>
    <row r="281">
      <c r="A281" s="14" t="s">
        <v>6316</v>
      </c>
      <c r="B281" s="15" t="s">
        <v>20361</v>
      </c>
      <c r="C281" s="15" t="s">
        <v>20362</v>
      </c>
      <c r="D281" s="15" t="s">
        <v>22997</v>
      </c>
    </row>
    <row r="282">
      <c r="A282" s="14" t="s">
        <v>6318</v>
      </c>
      <c r="B282" s="15" t="s">
        <v>20363</v>
      </c>
      <c r="C282" s="15" t="s">
        <v>20364</v>
      </c>
      <c r="D282" s="15" t="s">
        <v>22998</v>
      </c>
    </row>
    <row r="283">
      <c r="A283" s="14" t="s">
        <v>6320</v>
      </c>
      <c r="B283" s="15" t="s">
        <v>20365</v>
      </c>
      <c r="C283" s="15" t="s">
        <v>20366</v>
      </c>
      <c r="D283" s="15" t="s">
        <v>22999</v>
      </c>
    </row>
    <row r="284">
      <c r="A284" s="14" t="s">
        <v>6322</v>
      </c>
      <c r="B284" s="15" t="s">
        <v>20367</v>
      </c>
      <c r="C284" s="15" t="s">
        <v>20368</v>
      </c>
      <c r="D284" s="15" t="s">
        <v>23000</v>
      </c>
    </row>
    <row r="285">
      <c r="A285" s="14" t="s">
        <v>6325</v>
      </c>
      <c r="B285" s="15" t="s">
        <v>20369</v>
      </c>
      <c r="C285" s="15" t="s">
        <v>1813</v>
      </c>
      <c r="D285" s="15" t="s">
        <v>23001</v>
      </c>
    </row>
    <row r="286">
      <c r="A286" s="14" t="s">
        <v>6327</v>
      </c>
      <c r="B286" s="15" t="s">
        <v>20370</v>
      </c>
      <c r="C286" s="15" t="s">
        <v>20371</v>
      </c>
      <c r="D286" s="15" t="s">
        <v>23002</v>
      </c>
    </row>
    <row r="287">
      <c r="A287" s="14" t="s">
        <v>6330</v>
      </c>
      <c r="B287" s="15" t="s">
        <v>20372</v>
      </c>
      <c r="C287" s="15" t="s">
        <v>20373</v>
      </c>
      <c r="D287" s="15" t="s">
        <v>23003</v>
      </c>
    </row>
    <row r="288">
      <c r="A288" s="14" t="s">
        <v>6333</v>
      </c>
      <c r="B288" s="15" t="s">
        <v>20374</v>
      </c>
      <c r="C288" s="15" t="s">
        <v>20375</v>
      </c>
      <c r="D288" s="15" t="s">
        <v>23004</v>
      </c>
    </row>
    <row r="289">
      <c r="A289" s="14" t="s">
        <v>6336</v>
      </c>
      <c r="B289" s="15" t="s">
        <v>20376</v>
      </c>
      <c r="C289" s="15" t="s">
        <v>20377</v>
      </c>
      <c r="D289" s="15" t="s">
        <v>23005</v>
      </c>
    </row>
    <row r="290">
      <c r="A290" s="14" t="s">
        <v>6338</v>
      </c>
      <c r="B290" s="15" t="s">
        <v>20378</v>
      </c>
      <c r="C290" s="15" t="s">
        <v>20379</v>
      </c>
      <c r="D290" s="15" t="s">
        <v>23006</v>
      </c>
    </row>
    <row r="291">
      <c r="A291" s="14" t="s">
        <v>6340</v>
      </c>
      <c r="B291" s="15" t="s">
        <v>20380</v>
      </c>
      <c r="C291" s="15" t="s">
        <v>20381</v>
      </c>
      <c r="D291" s="15" t="s">
        <v>23007</v>
      </c>
    </row>
    <row r="292">
      <c r="A292" s="14" t="s">
        <v>6343</v>
      </c>
      <c r="B292" s="15" t="s">
        <v>20382</v>
      </c>
      <c r="C292" s="15" t="s">
        <v>20383</v>
      </c>
      <c r="D292" s="15" t="s">
        <v>23008</v>
      </c>
    </row>
    <row r="293">
      <c r="A293" s="14" t="s">
        <v>6345</v>
      </c>
      <c r="B293" s="15" t="s">
        <v>20384</v>
      </c>
      <c r="C293" s="15" t="s">
        <v>1860</v>
      </c>
      <c r="D293" s="15" t="s">
        <v>23009</v>
      </c>
    </row>
    <row r="294">
      <c r="A294" s="14" t="s">
        <v>6348</v>
      </c>
      <c r="B294" s="15" t="s">
        <v>20385</v>
      </c>
      <c r="C294" s="15" t="s">
        <v>1866</v>
      </c>
      <c r="D294" s="15" t="s">
        <v>23010</v>
      </c>
    </row>
    <row r="295">
      <c r="A295" s="14" t="s">
        <v>6350</v>
      </c>
      <c r="B295" s="15" t="s">
        <v>20386</v>
      </c>
      <c r="C295" s="15" t="s">
        <v>20387</v>
      </c>
      <c r="D295" s="15" t="s">
        <v>23011</v>
      </c>
    </row>
    <row r="296">
      <c r="A296" s="14" t="s">
        <v>6352</v>
      </c>
      <c r="B296" s="15" t="s">
        <v>20388</v>
      </c>
      <c r="C296" s="15" t="s">
        <v>20389</v>
      </c>
      <c r="D296" s="15" t="s">
        <v>23012</v>
      </c>
    </row>
    <row r="297">
      <c r="A297" s="14" t="s">
        <v>6355</v>
      </c>
      <c r="B297" s="15" t="s">
        <v>20390</v>
      </c>
      <c r="C297" s="15" t="s">
        <v>20391</v>
      </c>
      <c r="D297" s="15" t="s">
        <v>23013</v>
      </c>
    </row>
    <row r="298">
      <c r="A298" s="14" t="s">
        <v>6358</v>
      </c>
      <c r="B298" s="15" t="s">
        <v>20392</v>
      </c>
      <c r="C298" s="15" t="s">
        <v>20393</v>
      </c>
      <c r="D298" s="15" t="s">
        <v>23014</v>
      </c>
    </row>
    <row r="299">
      <c r="A299" s="14" t="s">
        <v>6360</v>
      </c>
      <c r="B299" s="15" t="s">
        <v>20394</v>
      </c>
      <c r="C299" s="15" t="s">
        <v>20395</v>
      </c>
      <c r="D299" s="15" t="s">
        <v>23015</v>
      </c>
    </row>
    <row r="300">
      <c r="A300" s="14" t="s">
        <v>6363</v>
      </c>
      <c r="B300" s="15" t="s">
        <v>20396</v>
      </c>
      <c r="C300" s="15" t="s">
        <v>20397</v>
      </c>
      <c r="D300" s="15" t="s">
        <v>23016</v>
      </c>
    </row>
    <row r="301">
      <c r="A301" s="14" t="s">
        <v>6366</v>
      </c>
      <c r="B301" s="15" t="s">
        <v>20398</v>
      </c>
      <c r="C301" s="15" t="s">
        <v>20399</v>
      </c>
      <c r="D301" s="15" t="s">
        <v>23017</v>
      </c>
    </row>
    <row r="302">
      <c r="A302" s="14" t="s">
        <v>6369</v>
      </c>
      <c r="B302" s="15" t="s">
        <v>20400</v>
      </c>
      <c r="C302" s="15" t="s">
        <v>20401</v>
      </c>
      <c r="D302" s="15" t="s">
        <v>12875</v>
      </c>
    </row>
    <row r="303">
      <c r="A303" s="14" t="s">
        <v>6372</v>
      </c>
      <c r="B303" s="15" t="s">
        <v>20402</v>
      </c>
      <c r="C303" s="15" t="s">
        <v>20403</v>
      </c>
      <c r="D303" s="15" t="s">
        <v>23018</v>
      </c>
    </row>
    <row r="304">
      <c r="A304" s="14" t="s">
        <v>6374</v>
      </c>
      <c r="B304" s="15" t="s">
        <v>20404</v>
      </c>
      <c r="C304" s="15" t="s">
        <v>20405</v>
      </c>
      <c r="D304" s="15" t="s">
        <v>23019</v>
      </c>
    </row>
    <row r="305">
      <c r="A305" s="14" t="s">
        <v>6377</v>
      </c>
      <c r="B305" s="15" t="s">
        <v>20406</v>
      </c>
      <c r="C305" s="15" t="s">
        <v>20407</v>
      </c>
      <c r="D305" s="15" t="s">
        <v>23020</v>
      </c>
    </row>
    <row r="306">
      <c r="A306" s="14" t="s">
        <v>6380</v>
      </c>
      <c r="B306" s="15" t="s">
        <v>20408</v>
      </c>
      <c r="C306" s="15" t="s">
        <v>20409</v>
      </c>
      <c r="D306" s="15" t="s">
        <v>23021</v>
      </c>
    </row>
    <row r="307">
      <c r="A307" s="14" t="s">
        <v>6383</v>
      </c>
      <c r="B307" s="15" t="s">
        <v>20410</v>
      </c>
      <c r="C307" s="15" t="s">
        <v>20411</v>
      </c>
      <c r="D307" s="15" t="s">
        <v>23022</v>
      </c>
    </row>
    <row r="308">
      <c r="A308" s="14" t="s">
        <v>6386</v>
      </c>
      <c r="B308" s="15" t="s">
        <v>20412</v>
      </c>
      <c r="C308" s="15" t="s">
        <v>20413</v>
      </c>
      <c r="D308" s="15" t="s">
        <v>23023</v>
      </c>
    </row>
    <row r="309">
      <c r="A309" s="14" t="s">
        <v>6389</v>
      </c>
      <c r="B309" s="15" t="s">
        <v>20414</v>
      </c>
      <c r="C309" s="15" t="s">
        <v>20415</v>
      </c>
      <c r="D309" s="15" t="s">
        <v>23024</v>
      </c>
    </row>
    <row r="310">
      <c r="A310" s="14" t="s">
        <v>6392</v>
      </c>
      <c r="B310" s="15" t="s">
        <v>20416</v>
      </c>
      <c r="C310" s="15" t="s">
        <v>20417</v>
      </c>
      <c r="D310" s="15" t="s">
        <v>23025</v>
      </c>
    </row>
    <row r="311">
      <c r="A311" s="14" t="s">
        <v>6395</v>
      </c>
      <c r="B311" s="15" t="s">
        <v>20418</v>
      </c>
      <c r="C311" s="15" t="s">
        <v>20419</v>
      </c>
      <c r="D311" s="15" t="s">
        <v>23026</v>
      </c>
    </row>
    <row r="312">
      <c r="A312" s="14" t="s">
        <v>6398</v>
      </c>
      <c r="B312" s="15" t="s">
        <v>20420</v>
      </c>
      <c r="C312" s="15" t="s">
        <v>20421</v>
      </c>
      <c r="D312" s="15" t="s">
        <v>23027</v>
      </c>
    </row>
    <row r="313">
      <c r="A313" s="14" t="s">
        <v>6400</v>
      </c>
      <c r="B313" s="15" t="s">
        <v>20422</v>
      </c>
      <c r="C313" s="15" t="s">
        <v>20423</v>
      </c>
      <c r="D313" s="15" t="s">
        <v>23028</v>
      </c>
    </row>
    <row r="314">
      <c r="A314" s="14" t="s">
        <v>6403</v>
      </c>
      <c r="B314" s="15" t="s">
        <v>20424</v>
      </c>
      <c r="C314" s="15" t="s">
        <v>20425</v>
      </c>
      <c r="D314" s="15" t="s">
        <v>23029</v>
      </c>
    </row>
    <row r="315">
      <c r="A315" s="14" t="s">
        <v>6405</v>
      </c>
      <c r="B315" s="15" t="s">
        <v>20426</v>
      </c>
      <c r="C315" s="15" t="s">
        <v>20427</v>
      </c>
      <c r="D315" s="15" t="s">
        <v>23030</v>
      </c>
    </row>
    <row r="316">
      <c r="A316" s="14" t="s">
        <v>6408</v>
      </c>
      <c r="B316" s="15" t="s">
        <v>20428</v>
      </c>
      <c r="C316" s="15" t="s">
        <v>20429</v>
      </c>
      <c r="D316" s="15" t="s">
        <v>23031</v>
      </c>
    </row>
    <row r="317">
      <c r="A317" s="14" t="s">
        <v>6411</v>
      </c>
      <c r="B317" s="15" t="s">
        <v>20430</v>
      </c>
      <c r="C317" s="15" t="s">
        <v>20431</v>
      </c>
      <c r="D317" s="15" t="s">
        <v>23032</v>
      </c>
    </row>
    <row r="318">
      <c r="A318" s="14" t="s">
        <v>6413</v>
      </c>
      <c r="B318" s="15" t="s">
        <v>20432</v>
      </c>
      <c r="C318" s="15" t="s">
        <v>20433</v>
      </c>
      <c r="D318" s="15" t="s">
        <v>23033</v>
      </c>
    </row>
    <row r="319">
      <c r="A319" s="14" t="s">
        <v>6416</v>
      </c>
      <c r="B319" s="15" t="s">
        <v>20434</v>
      </c>
      <c r="C319" s="15" t="s">
        <v>20435</v>
      </c>
      <c r="D319" s="15" t="s">
        <v>23034</v>
      </c>
    </row>
    <row r="320">
      <c r="A320" s="14" t="s">
        <v>6419</v>
      </c>
      <c r="B320" s="15" t="s">
        <v>20436</v>
      </c>
      <c r="C320" s="15" t="s">
        <v>20437</v>
      </c>
      <c r="D320" s="15" t="s">
        <v>23035</v>
      </c>
    </row>
    <row r="321">
      <c r="A321" s="14" t="s">
        <v>6421</v>
      </c>
      <c r="B321" s="15" t="s">
        <v>20438</v>
      </c>
      <c r="C321" s="15" t="s">
        <v>20439</v>
      </c>
      <c r="D321" s="15" t="s">
        <v>23036</v>
      </c>
    </row>
    <row r="322">
      <c r="A322" s="14" t="s">
        <v>6424</v>
      </c>
      <c r="B322" s="15" t="s">
        <v>20440</v>
      </c>
      <c r="C322" s="15" t="s">
        <v>20441</v>
      </c>
      <c r="D322" s="15" t="s">
        <v>23037</v>
      </c>
    </row>
    <row r="323">
      <c r="A323" s="14" t="s">
        <v>6426</v>
      </c>
      <c r="B323" s="15" t="s">
        <v>20442</v>
      </c>
      <c r="C323" s="15" t="s">
        <v>20443</v>
      </c>
      <c r="D323" s="15" t="s">
        <v>23038</v>
      </c>
    </row>
    <row r="324">
      <c r="A324" s="14" t="s">
        <v>6429</v>
      </c>
      <c r="B324" s="15" t="s">
        <v>20444</v>
      </c>
      <c r="C324" s="15" t="s">
        <v>20445</v>
      </c>
      <c r="D324" s="15" t="s">
        <v>23039</v>
      </c>
    </row>
    <row r="325">
      <c r="A325" s="14" t="s">
        <v>6432</v>
      </c>
      <c r="B325" s="15" t="s">
        <v>20446</v>
      </c>
      <c r="C325" s="15" t="s">
        <v>20447</v>
      </c>
      <c r="D325" s="15" t="s">
        <v>23040</v>
      </c>
    </row>
    <row r="326">
      <c r="A326" s="14" t="s">
        <v>6435</v>
      </c>
      <c r="B326" s="15" t="s">
        <v>20448</v>
      </c>
      <c r="C326" s="15" t="s">
        <v>20449</v>
      </c>
      <c r="D326" s="15" t="s">
        <v>23041</v>
      </c>
    </row>
    <row r="327">
      <c r="A327" s="14" t="s">
        <v>6438</v>
      </c>
      <c r="B327" s="15" t="s">
        <v>20450</v>
      </c>
      <c r="C327" s="15" t="s">
        <v>20451</v>
      </c>
      <c r="D327" s="15" t="s">
        <v>23042</v>
      </c>
    </row>
    <row r="328">
      <c r="A328" s="14" t="s">
        <v>6440</v>
      </c>
      <c r="B328" s="15" t="s">
        <v>20452</v>
      </c>
      <c r="C328" s="15" t="s">
        <v>20453</v>
      </c>
      <c r="D328" s="15" t="s">
        <v>23043</v>
      </c>
    </row>
    <row r="329">
      <c r="A329" s="14" t="s">
        <v>6446</v>
      </c>
      <c r="B329" s="15" t="s">
        <v>20454</v>
      </c>
      <c r="C329" s="15" t="s">
        <v>20455</v>
      </c>
      <c r="D329" s="15" t="s">
        <v>23044</v>
      </c>
    </row>
    <row r="330">
      <c r="A330" s="14" t="s">
        <v>6448</v>
      </c>
      <c r="B330" s="15" t="s">
        <v>20456</v>
      </c>
      <c r="C330" s="15" t="s">
        <v>20457</v>
      </c>
      <c r="D330" s="15" t="s">
        <v>23045</v>
      </c>
    </row>
    <row r="331">
      <c r="A331" s="14" t="s">
        <v>6451</v>
      </c>
      <c r="B331" s="15" t="s">
        <v>20458</v>
      </c>
      <c r="C331" s="15" t="s">
        <v>20459</v>
      </c>
      <c r="D331" s="15" t="s">
        <v>23046</v>
      </c>
    </row>
    <row r="332">
      <c r="A332" s="14" t="s">
        <v>6454</v>
      </c>
      <c r="B332" s="15" t="s">
        <v>20460</v>
      </c>
      <c r="C332" s="15" t="s">
        <v>20461</v>
      </c>
      <c r="D332" s="15" t="s">
        <v>23047</v>
      </c>
    </row>
    <row r="333">
      <c r="A333" s="14" t="s">
        <v>6457</v>
      </c>
      <c r="B333" s="15" t="s">
        <v>20462</v>
      </c>
      <c r="C333" s="15" t="s">
        <v>20463</v>
      </c>
      <c r="D333" s="15" t="s">
        <v>23048</v>
      </c>
    </row>
    <row r="334">
      <c r="A334" s="14" t="s">
        <v>6459</v>
      </c>
      <c r="B334" s="15" t="s">
        <v>20464</v>
      </c>
      <c r="C334" s="15" t="s">
        <v>20465</v>
      </c>
      <c r="D334" s="15" t="s">
        <v>23049</v>
      </c>
    </row>
    <row r="335">
      <c r="A335" s="14" t="s">
        <v>6462</v>
      </c>
      <c r="B335" s="15" t="s">
        <v>20466</v>
      </c>
      <c r="C335" s="15" t="s">
        <v>20467</v>
      </c>
      <c r="D335" s="15" t="s">
        <v>23042</v>
      </c>
    </row>
    <row r="336">
      <c r="A336" s="14" t="s">
        <v>6465</v>
      </c>
      <c r="B336" s="15" t="s">
        <v>20468</v>
      </c>
      <c r="C336" s="15" t="s">
        <v>20469</v>
      </c>
      <c r="D336" s="15" t="s">
        <v>23050</v>
      </c>
    </row>
    <row r="337">
      <c r="A337" s="14" t="s">
        <v>6471</v>
      </c>
      <c r="B337" s="15" t="s">
        <v>20470</v>
      </c>
      <c r="C337" s="15" t="s">
        <v>20471</v>
      </c>
      <c r="D337" s="15" t="s">
        <v>23051</v>
      </c>
    </row>
    <row r="338">
      <c r="A338" s="14" t="s">
        <v>6474</v>
      </c>
      <c r="B338" s="15" t="s">
        <v>20472</v>
      </c>
      <c r="C338" s="15" t="s">
        <v>20473</v>
      </c>
      <c r="D338" s="15" t="s">
        <v>23052</v>
      </c>
    </row>
    <row r="339">
      <c r="A339" s="14" t="s">
        <v>6477</v>
      </c>
      <c r="B339" s="15" t="s">
        <v>20474</v>
      </c>
      <c r="C339" s="15" t="s">
        <v>20475</v>
      </c>
      <c r="D339" s="15" t="s">
        <v>23053</v>
      </c>
    </row>
    <row r="340">
      <c r="A340" s="14" t="s">
        <v>6480</v>
      </c>
      <c r="B340" s="15" t="s">
        <v>20476</v>
      </c>
      <c r="C340" s="15" t="s">
        <v>20477</v>
      </c>
      <c r="D340" s="15" t="s">
        <v>23054</v>
      </c>
    </row>
    <row r="341">
      <c r="A341" s="14" t="s">
        <v>6482</v>
      </c>
      <c r="B341" s="15" t="s">
        <v>20478</v>
      </c>
      <c r="C341" s="15" t="s">
        <v>20479</v>
      </c>
      <c r="D341" s="15" t="s">
        <v>23055</v>
      </c>
    </row>
    <row r="342">
      <c r="A342" s="14" t="s">
        <v>6485</v>
      </c>
      <c r="B342" s="15" t="s">
        <v>20480</v>
      </c>
      <c r="C342" s="15" t="s">
        <v>20481</v>
      </c>
      <c r="D342" s="15" t="s">
        <v>23056</v>
      </c>
    </row>
    <row r="343">
      <c r="A343" s="14" t="s">
        <v>6487</v>
      </c>
      <c r="B343" s="15" t="s">
        <v>20482</v>
      </c>
      <c r="C343" s="15" t="s">
        <v>20483</v>
      </c>
      <c r="D343" s="15" t="s">
        <v>23057</v>
      </c>
    </row>
    <row r="344">
      <c r="A344" s="14" t="s">
        <v>6493</v>
      </c>
      <c r="B344" s="15" t="s">
        <v>20484</v>
      </c>
      <c r="C344" s="15" t="s">
        <v>20485</v>
      </c>
      <c r="D344" s="15" t="s">
        <v>23058</v>
      </c>
    </row>
    <row r="345">
      <c r="A345" s="14" t="s">
        <v>6496</v>
      </c>
      <c r="B345" s="15" t="s">
        <v>20486</v>
      </c>
      <c r="C345" s="15" t="s">
        <v>20487</v>
      </c>
      <c r="D345" s="15" t="s">
        <v>23059</v>
      </c>
    </row>
    <row r="346">
      <c r="A346" s="14" t="s">
        <v>6498</v>
      </c>
      <c r="B346" s="15" t="s">
        <v>20488</v>
      </c>
      <c r="C346" s="15" t="s">
        <v>20489</v>
      </c>
      <c r="D346" s="15" t="s">
        <v>23060</v>
      </c>
    </row>
    <row r="347">
      <c r="A347" s="14" t="s">
        <v>6501</v>
      </c>
      <c r="B347" s="15" t="s">
        <v>20490</v>
      </c>
      <c r="C347" s="15" t="s">
        <v>20491</v>
      </c>
      <c r="D347" s="15" t="s">
        <v>23061</v>
      </c>
    </row>
    <row r="348">
      <c r="A348" s="14" t="s">
        <v>6504</v>
      </c>
      <c r="B348" s="15" t="s">
        <v>20492</v>
      </c>
      <c r="C348" s="15" t="s">
        <v>20493</v>
      </c>
      <c r="D348" s="15" t="s">
        <v>23062</v>
      </c>
    </row>
    <row r="349">
      <c r="A349" s="14" t="s">
        <v>6506</v>
      </c>
      <c r="B349" s="15" t="s">
        <v>20494</v>
      </c>
      <c r="C349" s="15" t="s">
        <v>20495</v>
      </c>
      <c r="D349" s="15" t="s">
        <v>23063</v>
      </c>
    </row>
    <row r="350">
      <c r="A350" s="14" t="s">
        <v>6509</v>
      </c>
      <c r="B350" s="15" t="s">
        <v>20496</v>
      </c>
      <c r="C350" s="15" t="s">
        <v>20497</v>
      </c>
      <c r="D350" s="15" t="s">
        <v>23064</v>
      </c>
    </row>
    <row r="351">
      <c r="A351" s="14" t="s">
        <v>6512</v>
      </c>
      <c r="B351" s="15" t="s">
        <v>20498</v>
      </c>
      <c r="C351" s="15" t="s">
        <v>20499</v>
      </c>
      <c r="D351" s="15" t="s">
        <v>23065</v>
      </c>
    </row>
    <row r="352">
      <c r="A352" s="14" t="s">
        <v>6514</v>
      </c>
      <c r="B352" s="15" t="s">
        <v>20500</v>
      </c>
      <c r="C352" s="15" t="s">
        <v>20501</v>
      </c>
      <c r="D352" s="15" t="s">
        <v>23066</v>
      </c>
    </row>
    <row r="353">
      <c r="A353" s="14" t="s">
        <v>6517</v>
      </c>
      <c r="B353" s="15" t="s">
        <v>20502</v>
      </c>
      <c r="C353" s="15" t="s">
        <v>20503</v>
      </c>
      <c r="D353" s="15" t="s">
        <v>23067</v>
      </c>
    </row>
    <row r="354">
      <c r="A354" s="14" t="s">
        <v>6520</v>
      </c>
      <c r="B354" s="15" t="s">
        <v>20504</v>
      </c>
      <c r="C354" s="15" t="s">
        <v>20505</v>
      </c>
      <c r="D354" s="15" t="s">
        <v>23068</v>
      </c>
    </row>
    <row r="355">
      <c r="A355" s="14" t="s">
        <v>6522</v>
      </c>
      <c r="B355" s="15" t="s">
        <v>20506</v>
      </c>
      <c r="C355" s="15" t="s">
        <v>20507</v>
      </c>
      <c r="D355" s="15" t="s">
        <v>23069</v>
      </c>
    </row>
    <row r="356">
      <c r="A356" s="14" t="s">
        <v>6527</v>
      </c>
      <c r="B356" s="15" t="s">
        <v>20508</v>
      </c>
      <c r="C356" s="15" t="s">
        <v>20509</v>
      </c>
      <c r="D356" s="15" t="s">
        <v>23070</v>
      </c>
    </row>
    <row r="357">
      <c r="A357" s="14" t="s">
        <v>6530</v>
      </c>
      <c r="B357" s="15" t="s">
        <v>20510</v>
      </c>
      <c r="C357" s="15" t="s">
        <v>20511</v>
      </c>
      <c r="D357" s="15" t="s">
        <v>23071</v>
      </c>
    </row>
    <row r="358">
      <c r="A358" s="14" t="s">
        <v>6533</v>
      </c>
      <c r="B358" s="15" t="s">
        <v>20512</v>
      </c>
      <c r="C358" s="15" t="s">
        <v>20513</v>
      </c>
      <c r="D358" s="15" t="s">
        <v>23072</v>
      </c>
    </row>
    <row r="359">
      <c r="A359" s="14" t="s">
        <v>6536</v>
      </c>
      <c r="B359" s="15" t="s">
        <v>20514</v>
      </c>
      <c r="C359" s="15" t="s">
        <v>20515</v>
      </c>
      <c r="D359" s="15" t="s">
        <v>23073</v>
      </c>
    </row>
    <row r="360">
      <c r="A360" s="14" t="s">
        <v>6539</v>
      </c>
      <c r="B360" s="15" t="s">
        <v>20516</v>
      </c>
      <c r="C360" s="15" t="s">
        <v>20517</v>
      </c>
      <c r="D360" s="15" t="s">
        <v>23074</v>
      </c>
    </row>
    <row r="361">
      <c r="A361" s="14" t="s">
        <v>6541</v>
      </c>
      <c r="B361" s="15" t="s">
        <v>20518</v>
      </c>
      <c r="C361" s="15" t="s">
        <v>2264</v>
      </c>
      <c r="D361" s="15" t="s">
        <v>23075</v>
      </c>
    </row>
    <row r="362">
      <c r="A362" s="14" t="s">
        <v>6544</v>
      </c>
      <c r="B362" s="15" t="s">
        <v>20519</v>
      </c>
      <c r="C362" s="15" t="s">
        <v>20520</v>
      </c>
      <c r="D362" s="15" t="s">
        <v>23076</v>
      </c>
    </row>
    <row r="363">
      <c r="A363" s="14" t="s">
        <v>6547</v>
      </c>
      <c r="B363" s="15" t="s">
        <v>20521</v>
      </c>
      <c r="C363" s="15" t="s">
        <v>20522</v>
      </c>
      <c r="D363" s="15" t="s">
        <v>23077</v>
      </c>
    </row>
    <row r="364">
      <c r="A364" s="14" t="s">
        <v>6553</v>
      </c>
      <c r="B364" s="15" t="s">
        <v>20523</v>
      </c>
      <c r="C364" s="15" t="s">
        <v>20524</v>
      </c>
      <c r="D364" s="15" t="s">
        <v>23078</v>
      </c>
    </row>
    <row r="365">
      <c r="A365" s="14" t="s">
        <v>6556</v>
      </c>
      <c r="B365" s="15" t="s">
        <v>20525</v>
      </c>
      <c r="C365" s="15" t="s">
        <v>20526</v>
      </c>
      <c r="D365" s="15" t="s">
        <v>23079</v>
      </c>
    </row>
    <row r="366">
      <c r="A366" s="14" t="s">
        <v>6559</v>
      </c>
      <c r="B366" s="15" t="s">
        <v>20527</v>
      </c>
      <c r="C366" s="15" t="s">
        <v>20528</v>
      </c>
      <c r="D366" s="15" t="s">
        <v>23080</v>
      </c>
    </row>
    <row r="367">
      <c r="A367" s="14" t="s">
        <v>6562</v>
      </c>
      <c r="B367" s="15" t="s">
        <v>20529</v>
      </c>
      <c r="C367" s="15" t="s">
        <v>20530</v>
      </c>
      <c r="D367" s="15" t="s">
        <v>23081</v>
      </c>
    </row>
    <row r="368">
      <c r="A368" s="14" t="s">
        <v>6564</v>
      </c>
      <c r="B368" s="15" t="s">
        <v>20531</v>
      </c>
      <c r="C368" s="15" t="s">
        <v>20532</v>
      </c>
      <c r="D368" s="15" t="s">
        <v>23082</v>
      </c>
    </row>
    <row r="369">
      <c r="A369" s="14" t="s">
        <v>6567</v>
      </c>
      <c r="B369" s="15" t="s">
        <v>20533</v>
      </c>
      <c r="C369" s="15" t="s">
        <v>20534</v>
      </c>
      <c r="D369" s="15" t="s">
        <v>23083</v>
      </c>
    </row>
    <row r="370">
      <c r="A370" s="14" t="s">
        <v>6570</v>
      </c>
      <c r="B370" s="15" t="s">
        <v>20535</v>
      </c>
      <c r="C370" s="15" t="s">
        <v>20536</v>
      </c>
      <c r="D370" s="15" t="s">
        <v>23084</v>
      </c>
    </row>
    <row r="371">
      <c r="A371" s="14" t="s">
        <v>6570</v>
      </c>
      <c r="B371" s="15" t="s">
        <v>20537</v>
      </c>
      <c r="C371" s="15" t="s">
        <v>20538</v>
      </c>
      <c r="D371" s="15" t="s">
        <v>23085</v>
      </c>
    </row>
    <row r="372">
      <c r="A372" s="14" t="s">
        <v>6572</v>
      </c>
      <c r="B372" s="15" t="s">
        <v>20539</v>
      </c>
      <c r="C372" s="15" t="s">
        <v>20540</v>
      </c>
      <c r="D372" s="15" t="s">
        <v>23086</v>
      </c>
    </row>
    <row r="373">
      <c r="A373" s="14" t="s">
        <v>6575</v>
      </c>
      <c r="B373" s="15" t="s">
        <v>20541</v>
      </c>
      <c r="C373" s="15" t="s">
        <v>20542</v>
      </c>
      <c r="D373" s="15" t="s">
        <v>23087</v>
      </c>
    </row>
    <row r="374">
      <c r="A374" s="14" t="s">
        <v>6578</v>
      </c>
      <c r="B374" s="15" t="s">
        <v>20543</v>
      </c>
      <c r="C374" s="15" t="s">
        <v>20544</v>
      </c>
      <c r="D374" s="15" t="s">
        <v>23088</v>
      </c>
    </row>
    <row r="375">
      <c r="A375" s="14" t="s">
        <v>6581</v>
      </c>
      <c r="B375" s="15" t="s">
        <v>20545</v>
      </c>
      <c r="C375" s="15" t="s">
        <v>20546</v>
      </c>
      <c r="D375" s="15" t="s">
        <v>23089</v>
      </c>
    </row>
    <row r="376">
      <c r="A376" s="14" t="s">
        <v>6583</v>
      </c>
      <c r="B376" s="15" t="s">
        <v>20547</v>
      </c>
      <c r="C376" s="15" t="s">
        <v>20548</v>
      </c>
      <c r="D376" s="15" t="s">
        <v>23090</v>
      </c>
    </row>
    <row r="377">
      <c r="A377" s="14" t="s">
        <v>6586</v>
      </c>
      <c r="B377" s="15" t="s">
        <v>20549</v>
      </c>
      <c r="C377" s="15" t="s">
        <v>20550</v>
      </c>
      <c r="D377" s="15" t="s">
        <v>23091</v>
      </c>
    </row>
    <row r="378">
      <c r="A378" s="14" t="s">
        <v>6588</v>
      </c>
      <c r="B378" s="15" t="s">
        <v>20551</v>
      </c>
      <c r="C378" s="15" t="s">
        <v>20552</v>
      </c>
      <c r="D378" s="15" t="s">
        <v>23092</v>
      </c>
    </row>
    <row r="379">
      <c r="A379" s="14" t="s">
        <v>6591</v>
      </c>
      <c r="B379" s="15" t="s">
        <v>20553</v>
      </c>
      <c r="C379" s="15" t="s">
        <v>20554</v>
      </c>
      <c r="D379" s="15" t="s">
        <v>23093</v>
      </c>
    </row>
    <row r="380">
      <c r="A380" s="14" t="s">
        <v>6593</v>
      </c>
      <c r="B380" s="15" t="s">
        <v>20555</v>
      </c>
      <c r="C380" s="15" t="s">
        <v>20556</v>
      </c>
      <c r="D380" s="15" t="s">
        <v>23094</v>
      </c>
    </row>
    <row r="381">
      <c r="A381" s="14" t="s">
        <v>6596</v>
      </c>
      <c r="B381" s="15" t="s">
        <v>20557</v>
      </c>
      <c r="C381" s="15" t="s">
        <v>20558</v>
      </c>
      <c r="D381" s="15" t="s">
        <v>23095</v>
      </c>
    </row>
    <row r="382">
      <c r="A382" s="14" t="s">
        <v>6598</v>
      </c>
      <c r="B382" s="15" t="s">
        <v>20559</v>
      </c>
      <c r="C382" s="15" t="s">
        <v>2438</v>
      </c>
      <c r="D382" s="15" t="s">
        <v>23096</v>
      </c>
    </row>
    <row r="383">
      <c r="A383" s="14" t="s">
        <v>6601</v>
      </c>
      <c r="B383" s="15" t="s">
        <v>20560</v>
      </c>
      <c r="C383" s="15" t="s">
        <v>2445</v>
      </c>
      <c r="D383" s="15" t="s">
        <v>23097</v>
      </c>
    </row>
    <row r="384">
      <c r="A384" s="14" t="s">
        <v>6601</v>
      </c>
      <c r="B384" s="15" t="s">
        <v>20561</v>
      </c>
      <c r="C384" s="15" t="s">
        <v>2445</v>
      </c>
      <c r="D384" s="15" t="s">
        <v>23098</v>
      </c>
    </row>
    <row r="385">
      <c r="A385" s="14" t="s">
        <v>6604</v>
      </c>
      <c r="B385" s="15" t="s">
        <v>20563</v>
      </c>
      <c r="C385" s="15" t="s">
        <v>2454</v>
      </c>
      <c r="D385" s="15" t="s">
        <v>23099</v>
      </c>
    </row>
    <row r="386">
      <c r="A386" s="14" t="s">
        <v>6606</v>
      </c>
      <c r="B386" s="15" t="s">
        <v>20564</v>
      </c>
      <c r="C386" s="15" t="s">
        <v>20565</v>
      </c>
      <c r="D386" s="15" t="s">
        <v>23100</v>
      </c>
    </row>
    <row r="387">
      <c r="A387" s="14" t="s">
        <v>6609</v>
      </c>
      <c r="B387" s="15" t="s">
        <v>20566</v>
      </c>
      <c r="C387" s="15" t="s">
        <v>20567</v>
      </c>
      <c r="D387" s="15" t="s">
        <v>16406</v>
      </c>
    </row>
    <row r="388">
      <c r="A388" s="14" t="s">
        <v>6612</v>
      </c>
      <c r="B388" s="15" t="s">
        <v>20568</v>
      </c>
      <c r="C388" s="15" t="s">
        <v>20569</v>
      </c>
      <c r="D388" s="15" t="s">
        <v>23101</v>
      </c>
    </row>
    <row r="389">
      <c r="A389" s="14" t="s">
        <v>6617</v>
      </c>
      <c r="B389" s="15" t="s">
        <v>20570</v>
      </c>
      <c r="C389" s="15" t="s">
        <v>20571</v>
      </c>
      <c r="D389" s="15" t="s">
        <v>23102</v>
      </c>
    </row>
    <row r="390">
      <c r="A390" s="14" t="s">
        <v>6620</v>
      </c>
      <c r="B390" s="15" t="s">
        <v>20572</v>
      </c>
      <c r="C390" s="15" t="s">
        <v>20573</v>
      </c>
      <c r="D390" s="15" t="s">
        <v>23103</v>
      </c>
    </row>
    <row r="391">
      <c r="A391" s="14" t="s">
        <v>6623</v>
      </c>
      <c r="B391" s="15" t="s">
        <v>20574</v>
      </c>
      <c r="C391" s="15" t="s">
        <v>20575</v>
      </c>
      <c r="D391" s="15" t="s">
        <v>23104</v>
      </c>
    </row>
    <row r="392">
      <c r="A392" s="14" t="s">
        <v>6625</v>
      </c>
      <c r="B392" s="15" t="s">
        <v>20576</v>
      </c>
      <c r="C392" s="15" t="s">
        <v>20577</v>
      </c>
      <c r="D392" s="15" t="s">
        <v>23105</v>
      </c>
    </row>
    <row r="393">
      <c r="A393" s="14" t="s">
        <v>6628</v>
      </c>
      <c r="B393" s="15" t="s">
        <v>20578</v>
      </c>
      <c r="C393" s="15" t="s">
        <v>20579</v>
      </c>
      <c r="D393" s="15" t="s">
        <v>23106</v>
      </c>
    </row>
    <row r="394">
      <c r="A394" s="14" t="s">
        <v>6631</v>
      </c>
      <c r="B394" s="15" t="s">
        <v>20580</v>
      </c>
      <c r="C394" s="15" t="s">
        <v>20581</v>
      </c>
      <c r="D394" s="15" t="s">
        <v>23107</v>
      </c>
    </row>
    <row r="395">
      <c r="A395" s="14" t="s">
        <v>6634</v>
      </c>
      <c r="B395" s="15" t="s">
        <v>20582</v>
      </c>
      <c r="C395" s="15" t="s">
        <v>20583</v>
      </c>
      <c r="D395" s="15" t="s">
        <v>23108</v>
      </c>
    </row>
    <row r="396">
      <c r="A396" s="14" t="s">
        <v>6637</v>
      </c>
      <c r="B396" s="15" t="s">
        <v>20584</v>
      </c>
      <c r="C396" s="15" t="s">
        <v>20585</v>
      </c>
      <c r="D396" s="15" t="s">
        <v>23109</v>
      </c>
    </row>
    <row r="397">
      <c r="A397" s="14" t="s">
        <v>6640</v>
      </c>
      <c r="B397" s="15" t="s">
        <v>20586</v>
      </c>
      <c r="C397" s="15" t="s">
        <v>20587</v>
      </c>
      <c r="D397" s="15" t="s">
        <v>23110</v>
      </c>
    </row>
    <row r="398">
      <c r="A398" s="14" t="s">
        <v>6643</v>
      </c>
      <c r="B398" s="15" t="s">
        <v>20588</v>
      </c>
      <c r="C398" s="15" t="s">
        <v>20589</v>
      </c>
      <c r="D398" s="15" t="s">
        <v>23111</v>
      </c>
    </row>
    <row r="399">
      <c r="A399" s="14" t="s">
        <v>6646</v>
      </c>
      <c r="B399" s="15" t="s">
        <v>20590</v>
      </c>
      <c r="C399" s="15" t="s">
        <v>20591</v>
      </c>
      <c r="D399" s="15" t="s">
        <v>23112</v>
      </c>
    </row>
    <row r="400">
      <c r="A400" s="14" t="s">
        <v>6649</v>
      </c>
      <c r="B400" s="15" t="s">
        <v>20592</v>
      </c>
      <c r="C400" s="15" t="s">
        <v>20593</v>
      </c>
      <c r="D400" s="15" t="s">
        <v>23113</v>
      </c>
    </row>
    <row r="401">
      <c r="A401" s="14" t="s">
        <v>6652</v>
      </c>
      <c r="B401" s="15" t="s">
        <v>20594</v>
      </c>
      <c r="C401" s="15" t="s">
        <v>20595</v>
      </c>
      <c r="D401" s="15" t="s">
        <v>23114</v>
      </c>
    </row>
    <row r="402">
      <c r="A402" s="14" t="s">
        <v>6655</v>
      </c>
      <c r="B402" s="15" t="s">
        <v>20596</v>
      </c>
      <c r="C402" s="15" t="s">
        <v>20597</v>
      </c>
      <c r="D402" s="15" t="s">
        <v>23115</v>
      </c>
    </row>
    <row r="403">
      <c r="A403" s="14" t="s">
        <v>6658</v>
      </c>
      <c r="B403" s="15" t="s">
        <v>20598</v>
      </c>
      <c r="C403" s="15" t="s">
        <v>20599</v>
      </c>
      <c r="D403" s="15" t="s">
        <v>23116</v>
      </c>
    </row>
    <row r="404">
      <c r="A404" s="14" t="s">
        <v>6661</v>
      </c>
      <c r="B404" s="15" t="s">
        <v>20600</v>
      </c>
      <c r="C404" s="15" t="s">
        <v>20601</v>
      </c>
      <c r="D404" s="15" t="s">
        <v>23117</v>
      </c>
    </row>
    <row r="405">
      <c r="A405" s="14" t="s">
        <v>6664</v>
      </c>
      <c r="B405" s="15" t="s">
        <v>20602</v>
      </c>
      <c r="C405" s="15" t="s">
        <v>20603</v>
      </c>
      <c r="D405" s="15" t="s">
        <v>23118</v>
      </c>
    </row>
    <row r="406">
      <c r="A406" s="14" t="s">
        <v>6667</v>
      </c>
      <c r="B406" s="15" t="s">
        <v>20604</v>
      </c>
      <c r="C406" s="15" t="s">
        <v>20605</v>
      </c>
      <c r="D406" s="15" t="s">
        <v>23119</v>
      </c>
    </row>
    <row r="407">
      <c r="A407" s="14" t="s">
        <v>6669</v>
      </c>
      <c r="B407" s="15" t="s">
        <v>20606</v>
      </c>
      <c r="C407" s="15" t="s">
        <v>20607</v>
      </c>
      <c r="D407" s="15" t="s">
        <v>23120</v>
      </c>
    </row>
    <row r="408">
      <c r="A408" s="14" t="s">
        <v>6672</v>
      </c>
      <c r="B408" s="15" t="s">
        <v>20608</v>
      </c>
      <c r="C408" s="15" t="s">
        <v>20609</v>
      </c>
      <c r="D408" s="15" t="s">
        <v>23121</v>
      </c>
    </row>
    <row r="409">
      <c r="A409" s="14" t="s">
        <v>6675</v>
      </c>
      <c r="B409" s="15" t="s">
        <v>20610</v>
      </c>
      <c r="C409" s="15" t="s">
        <v>20611</v>
      </c>
      <c r="D409" s="15" t="s">
        <v>23122</v>
      </c>
    </row>
    <row r="410">
      <c r="A410" s="14" t="s">
        <v>6677</v>
      </c>
      <c r="B410" s="15" t="s">
        <v>20612</v>
      </c>
      <c r="C410" s="15" t="s">
        <v>20613</v>
      </c>
      <c r="D410" s="15" t="s">
        <v>23123</v>
      </c>
    </row>
    <row r="411">
      <c r="A411" s="14" t="s">
        <v>6680</v>
      </c>
      <c r="B411" s="15" t="s">
        <v>20614</v>
      </c>
      <c r="C411" s="15" t="s">
        <v>20615</v>
      </c>
      <c r="D411" s="15" t="s">
        <v>23124</v>
      </c>
    </row>
    <row r="412">
      <c r="A412" s="14" t="s">
        <v>6683</v>
      </c>
      <c r="B412" s="15" t="s">
        <v>20616</v>
      </c>
      <c r="C412" s="15" t="s">
        <v>20617</v>
      </c>
      <c r="D412" s="15" t="s">
        <v>23125</v>
      </c>
    </row>
    <row r="413">
      <c r="A413" s="14" t="s">
        <v>6686</v>
      </c>
      <c r="B413" s="15" t="s">
        <v>20618</v>
      </c>
      <c r="C413" s="15" t="s">
        <v>20619</v>
      </c>
      <c r="D413" s="15" t="s">
        <v>23126</v>
      </c>
    </row>
    <row r="414">
      <c r="A414" s="14" t="s">
        <v>6689</v>
      </c>
      <c r="B414" s="15" t="s">
        <v>20620</v>
      </c>
      <c r="C414" s="15" t="s">
        <v>20621</v>
      </c>
      <c r="D414" s="15" t="s">
        <v>23127</v>
      </c>
    </row>
    <row r="415">
      <c r="A415" s="14" t="s">
        <v>6692</v>
      </c>
      <c r="B415" s="15" t="s">
        <v>20622</v>
      </c>
      <c r="C415" s="15" t="s">
        <v>20623</v>
      </c>
      <c r="D415" s="15" t="s">
        <v>23128</v>
      </c>
    </row>
    <row r="416">
      <c r="A416" s="14" t="s">
        <v>6695</v>
      </c>
      <c r="B416" s="15" t="s">
        <v>20624</v>
      </c>
      <c r="C416" s="15" t="s">
        <v>20625</v>
      </c>
      <c r="D416" s="15" t="s">
        <v>23129</v>
      </c>
    </row>
    <row r="417">
      <c r="A417" s="14" t="s">
        <v>6697</v>
      </c>
      <c r="B417" s="15" t="s">
        <v>20626</v>
      </c>
      <c r="C417" s="15" t="s">
        <v>2648</v>
      </c>
      <c r="D417" s="15" t="s">
        <v>23130</v>
      </c>
    </row>
    <row r="418">
      <c r="A418" s="14" t="s">
        <v>6699</v>
      </c>
      <c r="B418" s="15" t="s">
        <v>20627</v>
      </c>
      <c r="C418" s="15" t="s">
        <v>20628</v>
      </c>
      <c r="D418" s="15" t="s">
        <v>23131</v>
      </c>
    </row>
    <row r="419">
      <c r="A419" s="14" t="s">
        <v>6702</v>
      </c>
      <c r="B419" s="15" t="s">
        <v>20629</v>
      </c>
      <c r="C419" s="15" t="s">
        <v>20630</v>
      </c>
      <c r="D419" s="15" t="s">
        <v>23132</v>
      </c>
    </row>
    <row r="420">
      <c r="A420" s="14" t="s">
        <v>6705</v>
      </c>
      <c r="B420" s="15" t="s">
        <v>20631</v>
      </c>
      <c r="C420" s="15" t="s">
        <v>20632</v>
      </c>
      <c r="D420" s="15" t="s">
        <v>23133</v>
      </c>
    </row>
    <row r="421">
      <c r="A421" s="14" t="s">
        <v>6708</v>
      </c>
      <c r="B421" s="15" t="s">
        <v>20633</v>
      </c>
      <c r="C421" s="15" t="s">
        <v>20634</v>
      </c>
      <c r="D421" s="15" t="s">
        <v>23134</v>
      </c>
    </row>
    <row r="422">
      <c r="A422" s="14" t="s">
        <v>6711</v>
      </c>
      <c r="B422" s="15" t="s">
        <v>20635</v>
      </c>
      <c r="C422" s="15" t="s">
        <v>20636</v>
      </c>
      <c r="D422" s="15" t="s">
        <v>23135</v>
      </c>
    </row>
    <row r="423">
      <c r="A423" s="14" t="s">
        <v>6714</v>
      </c>
      <c r="B423" s="15" t="s">
        <v>20637</v>
      </c>
      <c r="C423" s="15" t="s">
        <v>20638</v>
      </c>
      <c r="D423" s="15" t="s">
        <v>23136</v>
      </c>
    </row>
    <row r="424">
      <c r="A424" s="14" t="s">
        <v>6717</v>
      </c>
      <c r="B424" s="15" t="s">
        <v>20639</v>
      </c>
      <c r="C424" s="15" t="s">
        <v>20640</v>
      </c>
      <c r="D424" s="15" t="s">
        <v>23137</v>
      </c>
    </row>
    <row r="425">
      <c r="A425" s="14" t="s">
        <v>6719</v>
      </c>
      <c r="B425" s="15" t="s">
        <v>20641</v>
      </c>
      <c r="C425" s="15" t="s">
        <v>20642</v>
      </c>
      <c r="D425" s="15" t="s">
        <v>23138</v>
      </c>
    </row>
    <row r="426">
      <c r="A426" s="14" t="s">
        <v>6722</v>
      </c>
      <c r="B426" s="15" t="s">
        <v>20643</v>
      </c>
      <c r="C426" s="15" t="s">
        <v>20644</v>
      </c>
      <c r="D426" s="15" t="s">
        <v>23139</v>
      </c>
    </row>
    <row r="427">
      <c r="A427" s="14" t="s">
        <v>6727</v>
      </c>
      <c r="B427" s="15" t="s">
        <v>20645</v>
      </c>
      <c r="C427" s="15" t="s">
        <v>20646</v>
      </c>
      <c r="D427" s="15" t="s">
        <v>23140</v>
      </c>
    </row>
    <row r="428">
      <c r="A428" s="14" t="s">
        <v>6730</v>
      </c>
      <c r="B428" s="15" t="s">
        <v>20647</v>
      </c>
      <c r="C428" s="15" t="s">
        <v>20648</v>
      </c>
      <c r="D428" s="15" t="s">
        <v>23141</v>
      </c>
    </row>
    <row r="429">
      <c r="A429" s="14" t="s">
        <v>6733</v>
      </c>
      <c r="B429" s="15" t="s">
        <v>20649</v>
      </c>
      <c r="C429" s="15" t="s">
        <v>20650</v>
      </c>
      <c r="D429" s="15" t="s">
        <v>23142</v>
      </c>
    </row>
    <row r="430">
      <c r="A430" s="14" t="s">
        <v>6736</v>
      </c>
      <c r="B430" s="15" t="s">
        <v>20651</v>
      </c>
      <c r="C430" s="15" t="s">
        <v>20652</v>
      </c>
      <c r="D430" s="15" t="s">
        <v>23143</v>
      </c>
    </row>
    <row r="431">
      <c r="A431" s="14" t="s">
        <v>6739</v>
      </c>
      <c r="B431" s="15" t="s">
        <v>20653</v>
      </c>
      <c r="C431" s="15" t="s">
        <v>20654</v>
      </c>
      <c r="D431" s="15" t="s">
        <v>23144</v>
      </c>
    </row>
    <row r="432">
      <c r="A432" s="14" t="s">
        <v>6741</v>
      </c>
      <c r="B432" s="15" t="s">
        <v>20655</v>
      </c>
      <c r="C432" s="15" t="s">
        <v>20656</v>
      </c>
      <c r="D432" s="15" t="s">
        <v>23145</v>
      </c>
    </row>
    <row r="433">
      <c r="A433" s="14" t="s">
        <v>6747</v>
      </c>
      <c r="B433" s="15" t="s">
        <v>20657</v>
      </c>
      <c r="C433" s="15" t="s">
        <v>20658</v>
      </c>
      <c r="D433" s="15" t="s">
        <v>23146</v>
      </c>
    </row>
    <row r="434">
      <c r="A434" s="14" t="s">
        <v>6749</v>
      </c>
      <c r="B434" s="15" t="s">
        <v>20659</v>
      </c>
      <c r="C434" s="15" t="s">
        <v>20660</v>
      </c>
      <c r="D434" s="15" t="s">
        <v>23147</v>
      </c>
    </row>
    <row r="435">
      <c r="A435" s="14" t="s">
        <v>6751</v>
      </c>
      <c r="B435" s="15" t="s">
        <v>20661</v>
      </c>
      <c r="C435" s="15" t="s">
        <v>20662</v>
      </c>
      <c r="D435" s="15" t="s">
        <v>23148</v>
      </c>
    </row>
    <row r="436">
      <c r="A436" s="14" t="s">
        <v>6754</v>
      </c>
      <c r="B436" s="15" t="s">
        <v>20663</v>
      </c>
      <c r="C436" s="15" t="s">
        <v>20664</v>
      </c>
      <c r="D436" s="15" t="s">
        <v>23149</v>
      </c>
    </row>
    <row r="437">
      <c r="A437" s="14" t="s">
        <v>6756</v>
      </c>
      <c r="B437" s="15" t="s">
        <v>20665</v>
      </c>
      <c r="C437" s="15" t="s">
        <v>20666</v>
      </c>
      <c r="D437" s="15" t="s">
        <v>23150</v>
      </c>
    </row>
    <row r="438">
      <c r="A438" s="14" t="s">
        <v>6759</v>
      </c>
      <c r="B438" s="15" t="s">
        <v>20667</v>
      </c>
      <c r="C438" s="15" t="s">
        <v>20668</v>
      </c>
      <c r="D438" s="15" t="s">
        <v>23151</v>
      </c>
    </row>
    <row r="439">
      <c r="A439" s="14" t="s">
        <v>6762</v>
      </c>
      <c r="B439" s="15" t="s">
        <v>20669</v>
      </c>
      <c r="C439" s="15" t="s">
        <v>20670</v>
      </c>
      <c r="D439" s="15" t="s">
        <v>23152</v>
      </c>
    </row>
    <row r="440">
      <c r="A440" s="14" t="s">
        <v>6765</v>
      </c>
      <c r="B440" s="15" t="s">
        <v>20671</v>
      </c>
      <c r="C440" s="15" t="s">
        <v>20672</v>
      </c>
      <c r="D440" s="15" t="s">
        <v>23153</v>
      </c>
    </row>
    <row r="441">
      <c r="A441" s="14" t="s">
        <v>6768</v>
      </c>
      <c r="B441" s="15" t="s">
        <v>20673</v>
      </c>
      <c r="C441" s="15" t="s">
        <v>20674</v>
      </c>
      <c r="D441" s="15" t="s">
        <v>23154</v>
      </c>
    </row>
    <row r="442">
      <c r="A442" s="14" t="s">
        <v>6770</v>
      </c>
      <c r="B442" s="15" t="s">
        <v>20675</v>
      </c>
      <c r="C442" s="15" t="s">
        <v>20676</v>
      </c>
      <c r="D442" s="15" t="s">
        <v>23155</v>
      </c>
    </row>
    <row r="443">
      <c r="A443" s="14" t="s">
        <v>6772</v>
      </c>
      <c r="B443" s="15" t="s">
        <v>20677</v>
      </c>
      <c r="C443" s="15" t="s">
        <v>20678</v>
      </c>
      <c r="D443" s="15" t="s">
        <v>23156</v>
      </c>
    </row>
    <row r="444">
      <c r="A444" s="14" t="s">
        <v>6775</v>
      </c>
      <c r="B444" s="15" t="s">
        <v>20679</v>
      </c>
      <c r="C444" s="15" t="s">
        <v>20680</v>
      </c>
      <c r="D444" s="15" t="s">
        <v>23157</v>
      </c>
    </row>
    <row r="445">
      <c r="A445" s="14" t="s">
        <v>6778</v>
      </c>
      <c r="B445" s="15" t="s">
        <v>20681</v>
      </c>
      <c r="C445" s="15" t="s">
        <v>20682</v>
      </c>
      <c r="D445" s="15" t="s">
        <v>23158</v>
      </c>
    </row>
    <row r="446">
      <c r="A446" s="14" t="s">
        <v>6781</v>
      </c>
      <c r="B446" s="15" t="s">
        <v>20683</v>
      </c>
      <c r="C446" s="15" t="s">
        <v>20684</v>
      </c>
      <c r="D446" s="15" t="s">
        <v>23159</v>
      </c>
    </row>
    <row r="447">
      <c r="A447" s="14" t="s">
        <v>6783</v>
      </c>
      <c r="B447" s="15" t="s">
        <v>20685</v>
      </c>
      <c r="C447" s="15" t="s">
        <v>20686</v>
      </c>
      <c r="D447" s="15" t="s">
        <v>23160</v>
      </c>
    </row>
    <row r="448">
      <c r="A448" s="14" t="s">
        <v>6785</v>
      </c>
      <c r="B448" s="15" t="s">
        <v>20687</v>
      </c>
      <c r="C448" s="15" t="s">
        <v>20688</v>
      </c>
      <c r="D448" s="15" t="s">
        <v>23161</v>
      </c>
    </row>
    <row r="449">
      <c r="A449" s="14" t="s">
        <v>6787</v>
      </c>
      <c r="B449" s="15" t="s">
        <v>20689</v>
      </c>
      <c r="C449" s="15" t="s">
        <v>20690</v>
      </c>
      <c r="D449" s="15" t="s">
        <v>23162</v>
      </c>
    </row>
    <row r="450">
      <c r="A450" s="14" t="s">
        <v>6790</v>
      </c>
      <c r="B450" s="15" t="s">
        <v>20691</v>
      </c>
      <c r="C450" s="15" t="s">
        <v>20692</v>
      </c>
      <c r="D450" s="15" t="s">
        <v>23163</v>
      </c>
    </row>
    <row r="451">
      <c r="A451" s="14" t="s">
        <v>6792</v>
      </c>
      <c r="B451" s="15" t="s">
        <v>20693</v>
      </c>
      <c r="C451" s="15" t="s">
        <v>20694</v>
      </c>
      <c r="D451" s="15" t="s">
        <v>23164</v>
      </c>
    </row>
    <row r="452">
      <c r="A452" s="14" t="s">
        <v>6795</v>
      </c>
      <c r="B452" s="15" t="s">
        <v>20695</v>
      </c>
      <c r="C452" s="15" t="s">
        <v>20696</v>
      </c>
      <c r="D452" s="15" t="s">
        <v>23165</v>
      </c>
    </row>
    <row r="453">
      <c r="A453" s="14" t="s">
        <v>6797</v>
      </c>
      <c r="B453" s="15" t="s">
        <v>20697</v>
      </c>
      <c r="C453" s="15" t="s">
        <v>20698</v>
      </c>
      <c r="D453" s="15" t="s">
        <v>23166</v>
      </c>
    </row>
    <row r="454">
      <c r="A454" s="14" t="s">
        <v>6800</v>
      </c>
      <c r="B454" s="15" t="s">
        <v>20699</v>
      </c>
      <c r="C454" s="15" t="s">
        <v>20700</v>
      </c>
      <c r="D454" s="15" t="s">
        <v>23167</v>
      </c>
    </row>
    <row r="455">
      <c r="A455" s="14" t="s">
        <v>6802</v>
      </c>
      <c r="B455" s="15" t="s">
        <v>20701</v>
      </c>
      <c r="C455" s="15" t="s">
        <v>20702</v>
      </c>
      <c r="D455" s="15" t="s">
        <v>23168</v>
      </c>
    </row>
    <row r="456">
      <c r="A456" s="14" t="s">
        <v>6805</v>
      </c>
      <c r="B456" s="15" t="s">
        <v>20703</v>
      </c>
      <c r="C456" s="15" t="s">
        <v>2855</v>
      </c>
      <c r="D456" s="15" t="s">
        <v>23169</v>
      </c>
    </row>
    <row r="457">
      <c r="A457" s="14" t="s">
        <v>6808</v>
      </c>
      <c r="B457" s="15" t="s">
        <v>20704</v>
      </c>
      <c r="C457" s="15" t="s">
        <v>20705</v>
      </c>
      <c r="D457" s="15" t="s">
        <v>23170</v>
      </c>
    </row>
    <row r="458">
      <c r="A458" s="14" t="s">
        <v>6811</v>
      </c>
      <c r="B458" s="15" t="s">
        <v>20706</v>
      </c>
      <c r="C458" s="15" t="s">
        <v>20707</v>
      </c>
      <c r="D458" s="15" t="s">
        <v>23171</v>
      </c>
    </row>
    <row r="459">
      <c r="A459" s="14" t="s">
        <v>6813</v>
      </c>
      <c r="B459" s="15" t="s">
        <v>20708</v>
      </c>
      <c r="C459" s="15" t="s">
        <v>20709</v>
      </c>
      <c r="D459" s="15" t="s">
        <v>23172</v>
      </c>
    </row>
    <row r="460">
      <c r="A460" s="14" t="s">
        <v>6816</v>
      </c>
      <c r="B460" s="15" t="s">
        <v>20710</v>
      </c>
      <c r="C460" s="15" t="s">
        <v>20711</v>
      </c>
      <c r="D460" s="15" t="s">
        <v>23173</v>
      </c>
    </row>
    <row r="461">
      <c r="A461" s="14" t="s">
        <v>6818</v>
      </c>
      <c r="B461" s="15" t="s">
        <v>20712</v>
      </c>
      <c r="C461" s="15" t="s">
        <v>20713</v>
      </c>
      <c r="D461" s="15" t="s">
        <v>23174</v>
      </c>
    </row>
    <row r="462">
      <c r="A462" s="14" t="s">
        <v>6820</v>
      </c>
      <c r="B462" s="15" t="s">
        <v>20714</v>
      </c>
      <c r="C462" s="15" t="s">
        <v>2891</v>
      </c>
      <c r="D462" s="15" t="s">
        <v>23175</v>
      </c>
    </row>
    <row r="463">
      <c r="A463" s="14" t="s">
        <v>6822</v>
      </c>
      <c r="B463" s="15" t="s">
        <v>20715</v>
      </c>
      <c r="C463" s="15" t="s">
        <v>20716</v>
      </c>
      <c r="D463" s="15" t="s">
        <v>23176</v>
      </c>
    </row>
    <row r="464">
      <c r="A464" s="14" t="s">
        <v>6825</v>
      </c>
      <c r="B464" s="15" t="s">
        <v>20717</v>
      </c>
      <c r="C464" s="15" t="s">
        <v>20718</v>
      </c>
      <c r="D464" s="15" t="s">
        <v>23177</v>
      </c>
    </row>
    <row r="465">
      <c r="A465" s="14" t="s">
        <v>6828</v>
      </c>
      <c r="B465" s="15" t="s">
        <v>20719</v>
      </c>
      <c r="C465" s="15" t="s">
        <v>20720</v>
      </c>
      <c r="D465" s="15" t="s">
        <v>23178</v>
      </c>
    </row>
    <row r="466">
      <c r="A466" s="14" t="s">
        <v>6831</v>
      </c>
      <c r="B466" s="15" t="s">
        <v>20721</v>
      </c>
      <c r="C466" s="15" t="s">
        <v>20722</v>
      </c>
      <c r="D466" s="15" t="s">
        <v>23179</v>
      </c>
    </row>
    <row r="467">
      <c r="A467" s="14" t="s">
        <v>6834</v>
      </c>
      <c r="B467" s="15" t="s">
        <v>20723</v>
      </c>
      <c r="C467" s="15" t="s">
        <v>20724</v>
      </c>
      <c r="D467" s="15" t="s">
        <v>23180</v>
      </c>
    </row>
    <row r="468">
      <c r="A468" s="14" t="s">
        <v>6836</v>
      </c>
      <c r="B468" s="15" t="s">
        <v>20725</v>
      </c>
      <c r="C468" s="15" t="s">
        <v>20726</v>
      </c>
      <c r="D468" s="15" t="s">
        <v>23181</v>
      </c>
    </row>
    <row r="469">
      <c r="A469" s="14" t="s">
        <v>6838</v>
      </c>
      <c r="B469" s="15" t="s">
        <v>20727</v>
      </c>
      <c r="C469" s="15" t="s">
        <v>20728</v>
      </c>
      <c r="D469" s="15" t="s">
        <v>23182</v>
      </c>
    </row>
    <row r="470">
      <c r="A470" s="14" t="s">
        <v>6841</v>
      </c>
      <c r="B470" s="15" t="s">
        <v>20729</v>
      </c>
      <c r="C470" s="15" t="s">
        <v>20730</v>
      </c>
      <c r="D470" s="15" t="s">
        <v>23183</v>
      </c>
    </row>
    <row r="471">
      <c r="A471" s="14" t="s">
        <v>6844</v>
      </c>
      <c r="B471" s="15" t="s">
        <v>20731</v>
      </c>
      <c r="C471" s="15" t="s">
        <v>20732</v>
      </c>
      <c r="D471" s="15" t="s">
        <v>23184</v>
      </c>
    </row>
    <row r="472">
      <c r="A472" s="14" t="s">
        <v>6848</v>
      </c>
      <c r="B472" s="15" t="s">
        <v>20733</v>
      </c>
      <c r="C472" s="15" t="s">
        <v>20734</v>
      </c>
      <c r="D472" s="15" t="s">
        <v>23185</v>
      </c>
    </row>
    <row r="473">
      <c r="A473" s="14" t="s">
        <v>6851</v>
      </c>
      <c r="B473" s="15" t="s">
        <v>20735</v>
      </c>
      <c r="C473" s="15" t="s">
        <v>20736</v>
      </c>
      <c r="D473" s="15" t="s">
        <v>23186</v>
      </c>
    </row>
    <row r="474">
      <c r="A474" s="14" t="s">
        <v>6854</v>
      </c>
      <c r="B474" s="15" t="s">
        <v>20737</v>
      </c>
      <c r="C474" s="15" t="s">
        <v>20738</v>
      </c>
      <c r="D474" s="15" t="s">
        <v>23187</v>
      </c>
    </row>
    <row r="475">
      <c r="A475" s="14" t="s">
        <v>6857</v>
      </c>
      <c r="B475" s="15" t="s">
        <v>20739</v>
      </c>
      <c r="C475" s="15" t="s">
        <v>20740</v>
      </c>
      <c r="D475" s="15" t="s">
        <v>23188</v>
      </c>
    </row>
    <row r="476">
      <c r="A476" s="14" t="s">
        <v>6860</v>
      </c>
      <c r="B476" s="15" t="s">
        <v>20741</v>
      </c>
      <c r="C476" s="15" t="s">
        <v>20742</v>
      </c>
      <c r="D476" s="15" t="s">
        <v>23189</v>
      </c>
    </row>
    <row r="477">
      <c r="A477" s="14" t="s">
        <v>6863</v>
      </c>
      <c r="B477" s="15" t="s">
        <v>20743</v>
      </c>
      <c r="C477" s="15" t="s">
        <v>20744</v>
      </c>
      <c r="D477" s="15" t="s">
        <v>23190</v>
      </c>
    </row>
    <row r="478">
      <c r="A478" s="14" t="s">
        <v>6866</v>
      </c>
      <c r="B478" s="15" t="s">
        <v>20745</v>
      </c>
      <c r="C478" s="15" t="s">
        <v>20746</v>
      </c>
      <c r="D478" s="15" t="s">
        <v>23191</v>
      </c>
    </row>
    <row r="479">
      <c r="A479" s="14" t="s">
        <v>6869</v>
      </c>
      <c r="B479" s="15" t="s">
        <v>20747</v>
      </c>
      <c r="C479" s="15" t="s">
        <v>20748</v>
      </c>
      <c r="D479" s="15" t="s">
        <v>23192</v>
      </c>
    </row>
    <row r="480">
      <c r="A480" s="14" t="s">
        <v>6872</v>
      </c>
      <c r="B480" s="15" t="s">
        <v>20749</v>
      </c>
      <c r="C480" s="15" t="s">
        <v>20750</v>
      </c>
      <c r="D480" s="15" t="s">
        <v>23193</v>
      </c>
    </row>
    <row r="481">
      <c r="A481" s="14" t="s">
        <v>6874</v>
      </c>
      <c r="B481" s="15" t="s">
        <v>20751</v>
      </c>
      <c r="C481" s="15" t="s">
        <v>20748</v>
      </c>
      <c r="D481" s="15" t="s">
        <v>23194</v>
      </c>
    </row>
    <row r="482">
      <c r="A482" s="14" t="s">
        <v>6876</v>
      </c>
      <c r="B482" s="15" t="s">
        <v>20752</v>
      </c>
      <c r="C482" s="15" t="s">
        <v>20753</v>
      </c>
      <c r="D482" s="15" t="s">
        <v>23195</v>
      </c>
    </row>
    <row r="483">
      <c r="A483" s="14" t="s">
        <v>6878</v>
      </c>
      <c r="B483" s="15" t="s">
        <v>20754</v>
      </c>
      <c r="C483" s="15" t="s">
        <v>20755</v>
      </c>
      <c r="D483" s="15" t="s">
        <v>23196</v>
      </c>
    </row>
    <row r="484">
      <c r="A484" s="14" t="s">
        <v>6880</v>
      </c>
      <c r="B484" s="15" t="s">
        <v>20756</v>
      </c>
      <c r="C484" s="15" t="s">
        <v>20757</v>
      </c>
      <c r="D484" s="15" t="s">
        <v>23197</v>
      </c>
    </row>
    <row r="485">
      <c r="A485" s="14" t="s">
        <v>6883</v>
      </c>
      <c r="B485" s="15" t="s">
        <v>20758</v>
      </c>
      <c r="C485" s="15" t="s">
        <v>20759</v>
      </c>
      <c r="D485" s="15" t="s">
        <v>23198</v>
      </c>
    </row>
    <row r="486">
      <c r="A486" s="14" t="s">
        <v>6885</v>
      </c>
      <c r="B486" s="15" t="s">
        <v>20760</v>
      </c>
      <c r="C486" s="15" t="s">
        <v>20761</v>
      </c>
      <c r="D486" s="15" t="s">
        <v>23199</v>
      </c>
    </row>
    <row r="487">
      <c r="A487" s="14" t="s">
        <v>6888</v>
      </c>
      <c r="B487" s="15" t="s">
        <v>20762</v>
      </c>
      <c r="C487" s="15" t="s">
        <v>20763</v>
      </c>
      <c r="D487" s="15" t="s">
        <v>23200</v>
      </c>
    </row>
    <row r="488">
      <c r="A488" s="14" t="s">
        <v>6890</v>
      </c>
      <c r="B488" s="15" t="s">
        <v>20764</v>
      </c>
      <c r="C488" s="15" t="s">
        <v>20765</v>
      </c>
      <c r="D488" s="15" t="s">
        <v>23201</v>
      </c>
    </row>
    <row r="489">
      <c r="A489" s="14" t="s">
        <v>6893</v>
      </c>
      <c r="B489" s="15" t="s">
        <v>20766</v>
      </c>
      <c r="C489" s="15" t="s">
        <v>20767</v>
      </c>
      <c r="D489" s="15" t="s">
        <v>23202</v>
      </c>
    </row>
    <row r="490">
      <c r="A490" s="14" t="s">
        <v>6896</v>
      </c>
      <c r="B490" s="15" t="s">
        <v>20768</v>
      </c>
      <c r="C490" s="15" t="s">
        <v>20769</v>
      </c>
      <c r="D490" s="15" t="s">
        <v>23203</v>
      </c>
    </row>
    <row r="491">
      <c r="A491" s="14" t="s">
        <v>6898</v>
      </c>
      <c r="B491" s="15" t="s">
        <v>20770</v>
      </c>
      <c r="C491" s="15" t="s">
        <v>20771</v>
      </c>
      <c r="D491" s="15" t="s">
        <v>23204</v>
      </c>
    </row>
    <row r="492">
      <c r="A492" s="14" t="s">
        <v>6900</v>
      </c>
      <c r="B492" s="15" t="s">
        <v>20772</v>
      </c>
      <c r="C492" s="15" t="s">
        <v>20773</v>
      </c>
      <c r="D492" s="15" t="s">
        <v>23205</v>
      </c>
    </row>
    <row r="493">
      <c r="A493" s="14" t="s">
        <v>6905</v>
      </c>
      <c r="B493" s="15" t="s">
        <v>20774</v>
      </c>
      <c r="C493" s="15" t="s">
        <v>20775</v>
      </c>
      <c r="D493" s="15" t="s">
        <v>23206</v>
      </c>
    </row>
    <row r="494">
      <c r="A494" s="14" t="s">
        <v>6908</v>
      </c>
      <c r="B494" s="15" t="s">
        <v>20776</v>
      </c>
      <c r="C494" s="15" t="s">
        <v>20777</v>
      </c>
      <c r="D494" s="15" t="s">
        <v>23207</v>
      </c>
    </row>
    <row r="495">
      <c r="A495" s="14" t="s">
        <v>6911</v>
      </c>
      <c r="B495" s="15" t="s">
        <v>20778</v>
      </c>
      <c r="C495" s="15" t="s">
        <v>3064</v>
      </c>
      <c r="D495" s="15" t="s">
        <v>23208</v>
      </c>
    </row>
    <row r="496">
      <c r="A496" s="14" t="s">
        <v>6913</v>
      </c>
      <c r="B496" s="15" t="s">
        <v>20779</v>
      </c>
      <c r="C496" s="15" t="s">
        <v>20780</v>
      </c>
      <c r="D496" s="15" t="s">
        <v>23209</v>
      </c>
    </row>
    <row r="497">
      <c r="A497" s="14" t="s">
        <v>7064</v>
      </c>
      <c r="B497" s="15" t="s">
        <v>20781</v>
      </c>
      <c r="C497" s="15" t="s">
        <v>20782</v>
      </c>
      <c r="D497" s="15" t="s">
        <v>23210</v>
      </c>
    </row>
    <row r="498">
      <c r="A498" s="14" t="s">
        <v>6918</v>
      </c>
      <c r="B498" s="15" t="s">
        <v>20783</v>
      </c>
      <c r="C498" s="15" t="s">
        <v>20784</v>
      </c>
      <c r="D498" s="15" t="s">
        <v>23211</v>
      </c>
    </row>
    <row r="499">
      <c r="A499" s="14" t="s">
        <v>6921</v>
      </c>
      <c r="B499" s="15" t="s">
        <v>20785</v>
      </c>
      <c r="C499" s="15" t="s">
        <v>20786</v>
      </c>
      <c r="D499" s="15" t="s">
        <v>23212</v>
      </c>
    </row>
    <row r="500">
      <c r="A500" s="14" t="s">
        <v>6924</v>
      </c>
      <c r="B500" s="15" t="s">
        <v>20787</v>
      </c>
      <c r="C500" s="15" t="s">
        <v>20788</v>
      </c>
      <c r="D500" s="15" t="s">
        <v>23213</v>
      </c>
    </row>
    <row r="501">
      <c r="A501" s="14" t="s">
        <v>6927</v>
      </c>
      <c r="B501" s="15" t="s">
        <v>20789</v>
      </c>
      <c r="C501" s="15" t="s">
        <v>20790</v>
      </c>
      <c r="D501" s="15" t="s">
        <v>23214</v>
      </c>
    </row>
    <row r="502">
      <c r="A502" s="14" t="s">
        <v>6930</v>
      </c>
      <c r="B502" s="15" t="s">
        <v>20791</v>
      </c>
      <c r="C502" s="15" t="s">
        <v>20792</v>
      </c>
      <c r="D502" s="15" t="s">
        <v>23215</v>
      </c>
    </row>
    <row r="503">
      <c r="A503" s="14" t="s">
        <v>6933</v>
      </c>
      <c r="B503" s="15" t="s">
        <v>20793</v>
      </c>
      <c r="C503" s="15" t="s">
        <v>20794</v>
      </c>
      <c r="D503" s="15" t="s">
        <v>23216</v>
      </c>
    </row>
    <row r="504">
      <c r="A504" s="14" t="s">
        <v>6935</v>
      </c>
      <c r="B504" s="15" t="s">
        <v>20795</v>
      </c>
      <c r="C504" s="15" t="s">
        <v>20796</v>
      </c>
      <c r="D504" s="15" t="s">
        <v>23217</v>
      </c>
    </row>
    <row r="505">
      <c r="A505" s="14" t="s">
        <v>6938</v>
      </c>
      <c r="B505" s="15" t="s">
        <v>20797</v>
      </c>
      <c r="C505" s="15" t="s">
        <v>20798</v>
      </c>
      <c r="D505" s="15" t="s">
        <v>23218</v>
      </c>
    </row>
    <row r="506">
      <c r="A506" s="14" t="s">
        <v>6941</v>
      </c>
      <c r="B506" s="15" t="s">
        <v>20799</v>
      </c>
      <c r="C506" s="15" t="s">
        <v>20800</v>
      </c>
      <c r="D506" s="15" t="s">
        <v>23219</v>
      </c>
    </row>
    <row r="507">
      <c r="A507" s="14" t="s">
        <v>6944</v>
      </c>
      <c r="B507" s="15" t="s">
        <v>20801</v>
      </c>
      <c r="C507" s="15" t="s">
        <v>20802</v>
      </c>
      <c r="D507" s="15" t="s">
        <v>23220</v>
      </c>
    </row>
    <row r="508">
      <c r="A508" s="14" t="s">
        <v>6947</v>
      </c>
      <c r="B508" s="15" t="s">
        <v>20803</v>
      </c>
      <c r="C508" s="15" t="s">
        <v>3139</v>
      </c>
      <c r="D508" s="15" t="s">
        <v>23221</v>
      </c>
    </row>
    <row r="509">
      <c r="A509" s="14" t="s">
        <v>6950</v>
      </c>
      <c r="B509" s="15" t="s">
        <v>20804</v>
      </c>
      <c r="C509" s="15" t="s">
        <v>20805</v>
      </c>
      <c r="D509" s="15" t="s">
        <v>23222</v>
      </c>
    </row>
    <row r="510">
      <c r="A510" s="14" t="s">
        <v>6952</v>
      </c>
      <c r="B510" s="15" t="s">
        <v>20806</v>
      </c>
      <c r="C510" s="15" t="s">
        <v>20807</v>
      </c>
      <c r="D510" s="15" t="s">
        <v>23223</v>
      </c>
    </row>
    <row r="511">
      <c r="A511" s="14" t="s">
        <v>6955</v>
      </c>
      <c r="B511" s="15" t="s">
        <v>20808</v>
      </c>
      <c r="C511" s="15" t="s">
        <v>20809</v>
      </c>
      <c r="D511" s="15" t="s">
        <v>23224</v>
      </c>
    </row>
    <row r="512">
      <c r="A512" s="14" t="s">
        <v>6957</v>
      </c>
      <c r="B512" s="15" t="s">
        <v>20810</v>
      </c>
      <c r="C512" s="15" t="s">
        <v>20811</v>
      </c>
      <c r="D512" s="15" t="s">
        <v>23225</v>
      </c>
    </row>
    <row r="513">
      <c r="A513" s="14" t="s">
        <v>6959</v>
      </c>
      <c r="B513" s="15" t="s">
        <v>20812</v>
      </c>
      <c r="C513" s="15" t="s">
        <v>20813</v>
      </c>
      <c r="D513" s="15" t="s">
        <v>23226</v>
      </c>
    </row>
    <row r="514">
      <c r="A514" s="14" t="s">
        <v>6962</v>
      </c>
      <c r="B514" s="15" t="s">
        <v>20814</v>
      </c>
      <c r="C514" s="15" t="s">
        <v>20815</v>
      </c>
      <c r="D514" s="15" t="s">
        <v>23227</v>
      </c>
    </row>
    <row r="515">
      <c r="A515" s="14" t="s">
        <v>6965</v>
      </c>
      <c r="B515" s="15" t="s">
        <v>20816</v>
      </c>
      <c r="C515" s="15" t="s">
        <v>20817</v>
      </c>
      <c r="D515" s="15" t="s">
        <v>23228</v>
      </c>
    </row>
    <row r="516">
      <c r="A516" s="14" t="s">
        <v>6967</v>
      </c>
      <c r="B516" s="15" t="s">
        <v>20818</v>
      </c>
      <c r="C516" s="15" t="s">
        <v>20819</v>
      </c>
      <c r="D516" s="15" t="s">
        <v>23229</v>
      </c>
    </row>
    <row r="517">
      <c r="A517" s="14" t="s">
        <v>6970</v>
      </c>
      <c r="B517" s="15" t="s">
        <v>20820</v>
      </c>
      <c r="C517" s="15" t="s">
        <v>20821</v>
      </c>
      <c r="D517" s="15" t="s">
        <v>23230</v>
      </c>
    </row>
    <row r="518">
      <c r="A518" s="14" t="s">
        <v>6973</v>
      </c>
      <c r="B518" s="15" t="s">
        <v>20822</v>
      </c>
      <c r="C518" s="15" t="s">
        <v>20823</v>
      </c>
      <c r="D518" s="15" t="s">
        <v>23231</v>
      </c>
    </row>
    <row r="519">
      <c r="A519" s="14" t="s">
        <v>6979</v>
      </c>
      <c r="B519" s="15" t="s">
        <v>20824</v>
      </c>
      <c r="C519" s="15" t="s">
        <v>3211</v>
      </c>
      <c r="D519" s="15" t="s">
        <v>23231</v>
      </c>
    </row>
    <row r="520">
      <c r="A520" s="14" t="s">
        <v>6982</v>
      </c>
      <c r="B520" s="15" t="s">
        <v>20825</v>
      </c>
      <c r="C520" s="15" t="s">
        <v>20826</v>
      </c>
      <c r="D520" s="15" t="s">
        <v>23232</v>
      </c>
    </row>
    <row r="521">
      <c r="A521" s="14" t="s">
        <v>6985</v>
      </c>
      <c r="B521" s="15" t="s">
        <v>20827</v>
      </c>
      <c r="C521" s="15" t="s">
        <v>20828</v>
      </c>
      <c r="D521" s="15" t="s">
        <v>23233</v>
      </c>
    </row>
    <row r="522">
      <c r="A522" s="14" t="s">
        <v>6987</v>
      </c>
      <c r="B522" s="15" t="s">
        <v>20829</v>
      </c>
      <c r="C522" s="15" t="s">
        <v>20830</v>
      </c>
      <c r="D522" s="15" t="s">
        <v>23234</v>
      </c>
    </row>
    <row r="523">
      <c r="A523" s="14" t="s">
        <v>6989</v>
      </c>
      <c r="B523" s="15" t="s">
        <v>20831</v>
      </c>
      <c r="C523" s="15" t="s">
        <v>20832</v>
      </c>
      <c r="D523" s="15" t="s">
        <v>23235</v>
      </c>
    </row>
    <row r="524">
      <c r="A524" s="14" t="s">
        <v>6997</v>
      </c>
      <c r="B524" s="15" t="s">
        <v>20833</v>
      </c>
      <c r="C524" s="15" t="s">
        <v>20834</v>
      </c>
      <c r="D524" s="15" t="s">
        <v>23236</v>
      </c>
    </row>
    <row r="525">
      <c r="A525" s="14" t="s">
        <v>7000</v>
      </c>
      <c r="B525" s="15" t="s">
        <v>20835</v>
      </c>
      <c r="C525" s="15" t="s">
        <v>20836</v>
      </c>
      <c r="D525" s="15" t="s">
        <v>23237</v>
      </c>
    </row>
    <row r="526">
      <c r="A526" s="14" t="s">
        <v>7003</v>
      </c>
      <c r="B526" s="15" t="s">
        <v>20837</v>
      </c>
      <c r="C526" s="15" t="s">
        <v>20838</v>
      </c>
      <c r="D526" s="15" t="s">
        <v>23238</v>
      </c>
    </row>
    <row r="527">
      <c r="A527" s="14" t="s">
        <v>7006</v>
      </c>
      <c r="B527" s="15" t="s">
        <v>20839</v>
      </c>
      <c r="C527" s="15" t="s">
        <v>20840</v>
      </c>
      <c r="D527" s="15" t="s">
        <v>23079</v>
      </c>
    </row>
    <row r="528">
      <c r="A528" s="14" t="s">
        <v>7008</v>
      </c>
      <c r="B528" s="15" t="s">
        <v>20841</v>
      </c>
      <c r="C528" s="15" t="s">
        <v>20842</v>
      </c>
      <c r="D528" s="15" t="s">
        <v>23239</v>
      </c>
    </row>
    <row r="529">
      <c r="A529" s="14" t="s">
        <v>7011</v>
      </c>
      <c r="B529" s="15" t="s">
        <v>20843</v>
      </c>
      <c r="C529" s="15" t="s">
        <v>20844</v>
      </c>
      <c r="D529" s="15" t="s">
        <v>23240</v>
      </c>
    </row>
    <row r="530">
      <c r="A530" s="14" t="s">
        <v>7014</v>
      </c>
      <c r="B530" s="15" t="s">
        <v>20845</v>
      </c>
      <c r="C530" s="15" t="s">
        <v>20846</v>
      </c>
      <c r="D530" s="15" t="s">
        <v>23241</v>
      </c>
    </row>
    <row r="531">
      <c r="A531" s="14" t="s">
        <v>7017</v>
      </c>
      <c r="B531" s="15" t="s">
        <v>20847</v>
      </c>
      <c r="C531" s="15" t="s">
        <v>20848</v>
      </c>
      <c r="D531" s="15" t="s">
        <v>23242</v>
      </c>
    </row>
    <row r="532">
      <c r="A532" s="14" t="s">
        <v>7020</v>
      </c>
      <c r="B532" s="15" t="s">
        <v>20849</v>
      </c>
      <c r="C532" s="15" t="s">
        <v>20850</v>
      </c>
      <c r="D532" s="15" t="s">
        <v>23243</v>
      </c>
    </row>
    <row r="533">
      <c r="A533" s="14" t="s">
        <v>7023</v>
      </c>
      <c r="B533" s="15" t="s">
        <v>20851</v>
      </c>
      <c r="C533" s="15" t="s">
        <v>20852</v>
      </c>
      <c r="D533" s="15" t="s">
        <v>23244</v>
      </c>
    </row>
    <row r="534">
      <c r="A534" s="14" t="s">
        <v>7026</v>
      </c>
      <c r="B534" s="15" t="s">
        <v>20853</v>
      </c>
      <c r="C534" s="15" t="s">
        <v>20854</v>
      </c>
      <c r="D534" s="15" t="s">
        <v>23245</v>
      </c>
    </row>
    <row r="535">
      <c r="A535" s="14" t="s">
        <v>7029</v>
      </c>
      <c r="B535" s="15" t="s">
        <v>20855</v>
      </c>
      <c r="C535" s="15" t="s">
        <v>3318</v>
      </c>
      <c r="D535" s="15" t="s">
        <v>23246</v>
      </c>
    </row>
    <row r="536">
      <c r="A536" s="14" t="s">
        <v>7032</v>
      </c>
      <c r="B536" s="15" t="s">
        <v>20856</v>
      </c>
      <c r="C536" s="15" t="s">
        <v>20857</v>
      </c>
      <c r="D536" s="15" t="s">
        <v>23247</v>
      </c>
    </row>
    <row r="537">
      <c r="A537" s="14" t="s">
        <v>7035</v>
      </c>
      <c r="B537" s="15" t="s">
        <v>20858</v>
      </c>
      <c r="C537" s="15" t="s">
        <v>20859</v>
      </c>
      <c r="D537" s="15" t="s">
        <v>23248</v>
      </c>
    </row>
    <row r="538">
      <c r="A538" s="14" t="s">
        <v>7040</v>
      </c>
      <c r="B538" s="15" t="s">
        <v>20860</v>
      </c>
      <c r="C538" s="15" t="s">
        <v>20861</v>
      </c>
      <c r="D538" s="15" t="s">
        <v>23249</v>
      </c>
    </row>
    <row r="539">
      <c r="A539" s="14" t="s">
        <v>7043</v>
      </c>
      <c r="B539" s="15" t="s">
        <v>20862</v>
      </c>
      <c r="C539" s="15" t="s">
        <v>20863</v>
      </c>
      <c r="D539" s="15" t="s">
        <v>23250</v>
      </c>
    </row>
    <row r="540">
      <c r="A540" s="14" t="s">
        <v>7045</v>
      </c>
      <c r="B540" s="15" t="s">
        <v>20864</v>
      </c>
      <c r="C540" s="15" t="s">
        <v>20865</v>
      </c>
      <c r="D540" s="15" t="s">
        <v>23251</v>
      </c>
    </row>
    <row r="541">
      <c r="A541" s="14" t="s">
        <v>7048</v>
      </c>
      <c r="B541" s="15" t="s">
        <v>20866</v>
      </c>
      <c r="C541" s="15" t="s">
        <v>3361</v>
      </c>
      <c r="D541" s="15" t="s">
        <v>23252</v>
      </c>
    </row>
    <row r="542">
      <c r="A542" s="14" t="s">
        <v>7051</v>
      </c>
      <c r="B542" s="15" t="s">
        <v>20867</v>
      </c>
      <c r="C542" s="15" t="s">
        <v>20868</v>
      </c>
      <c r="D542" s="15" t="s">
        <v>23253</v>
      </c>
    </row>
    <row r="543">
      <c r="A543" s="14" t="s">
        <v>7054</v>
      </c>
      <c r="B543" s="15" t="s">
        <v>20869</v>
      </c>
      <c r="C543" s="15" t="s">
        <v>20870</v>
      </c>
      <c r="D543" s="15" t="s">
        <v>23254</v>
      </c>
    </row>
    <row r="544">
      <c r="A544" s="14" t="s">
        <v>7056</v>
      </c>
      <c r="B544" s="15" t="s">
        <v>20871</v>
      </c>
      <c r="C544" s="15" t="s">
        <v>20872</v>
      </c>
      <c r="D544" s="15" t="s">
        <v>23255</v>
      </c>
    </row>
    <row r="545">
      <c r="A545" s="14" t="s">
        <v>7059</v>
      </c>
      <c r="B545" s="15" t="s">
        <v>20873</v>
      </c>
      <c r="C545" s="15" t="s">
        <v>20874</v>
      </c>
      <c r="D545" s="15" t="s">
        <v>23256</v>
      </c>
    </row>
    <row r="546">
      <c r="A546" s="14" t="s">
        <v>7062</v>
      </c>
      <c r="B546" s="15" t="s">
        <v>20875</v>
      </c>
      <c r="C546" s="15" t="s">
        <v>3392</v>
      </c>
      <c r="D546" s="15" t="s">
        <v>23257</v>
      </c>
    </row>
    <row r="547">
      <c r="A547" s="14" t="s">
        <v>7064</v>
      </c>
      <c r="B547" s="15" t="s">
        <v>20876</v>
      </c>
      <c r="C547" s="15" t="s">
        <v>20877</v>
      </c>
      <c r="D547" s="15" t="s">
        <v>23258</v>
      </c>
    </row>
    <row r="548">
      <c r="A548" s="14" t="s">
        <v>7067</v>
      </c>
      <c r="B548" s="15" t="s">
        <v>20878</v>
      </c>
      <c r="C548" s="15" t="s">
        <v>20879</v>
      </c>
      <c r="D548" s="15" t="s">
        <v>23259</v>
      </c>
    </row>
    <row r="549">
      <c r="A549" s="14" t="s">
        <v>7069</v>
      </c>
      <c r="B549" s="15" t="s">
        <v>20880</v>
      </c>
      <c r="C549" s="15" t="s">
        <v>20881</v>
      </c>
      <c r="D549" s="15" t="s">
        <v>23260</v>
      </c>
    </row>
    <row r="550">
      <c r="A550" s="14" t="s">
        <v>7071</v>
      </c>
      <c r="B550" s="15" t="s">
        <v>20882</v>
      </c>
      <c r="C550" s="15" t="s">
        <v>20883</v>
      </c>
      <c r="D550" s="15" t="s">
        <v>23261</v>
      </c>
    </row>
    <row r="551">
      <c r="A551" s="14" t="s">
        <v>7073</v>
      </c>
      <c r="B551" s="15" t="s">
        <v>20884</v>
      </c>
      <c r="C551" s="15" t="s">
        <v>20885</v>
      </c>
      <c r="D551" s="15" t="s">
        <v>23262</v>
      </c>
    </row>
    <row r="552">
      <c r="A552" s="14" t="s">
        <v>7075</v>
      </c>
      <c r="B552" s="15" t="s">
        <v>20886</v>
      </c>
      <c r="C552" s="15" t="s">
        <v>20887</v>
      </c>
      <c r="D552" s="15" t="s">
        <v>16735</v>
      </c>
    </row>
    <row r="553">
      <c r="A553" s="14" t="s">
        <v>7078</v>
      </c>
      <c r="B553" s="15" t="s">
        <v>20888</v>
      </c>
      <c r="C553" s="15" t="s">
        <v>20889</v>
      </c>
      <c r="D553" s="15" t="s">
        <v>23263</v>
      </c>
    </row>
    <row r="554">
      <c r="A554" s="14" t="s">
        <v>20890</v>
      </c>
      <c r="B554" s="15" t="s">
        <v>20891</v>
      </c>
      <c r="C554" s="15" t="s">
        <v>20892</v>
      </c>
      <c r="D554" s="15" t="s">
        <v>23264</v>
      </c>
    </row>
    <row r="555">
      <c r="A555" s="14" t="s">
        <v>20893</v>
      </c>
      <c r="B555" s="15" t="s">
        <v>20894</v>
      </c>
      <c r="C555" s="15" t="s">
        <v>20895</v>
      </c>
      <c r="D555" s="15" t="s">
        <v>23265</v>
      </c>
    </row>
    <row r="556">
      <c r="A556" s="14" t="s">
        <v>20896</v>
      </c>
      <c r="B556" s="15" t="s">
        <v>20897</v>
      </c>
      <c r="C556" s="15" t="s">
        <v>3449</v>
      </c>
      <c r="D556" s="15" t="s">
        <v>23266</v>
      </c>
    </row>
    <row r="557">
      <c r="A557" s="14" t="s">
        <v>20898</v>
      </c>
      <c r="B557" s="15" t="s">
        <v>20899</v>
      </c>
      <c r="C557" s="15" t="s">
        <v>20900</v>
      </c>
      <c r="D557" s="15" t="s">
        <v>23267</v>
      </c>
    </row>
    <row r="558">
      <c r="A558" s="14" t="s">
        <v>20901</v>
      </c>
      <c r="B558" s="15" t="s">
        <v>20902</v>
      </c>
      <c r="C558" s="15" t="s">
        <v>20903</v>
      </c>
      <c r="D558" s="15" t="s">
        <v>23268</v>
      </c>
    </row>
    <row r="559">
      <c r="A559" s="14" t="s">
        <v>20904</v>
      </c>
      <c r="B559" s="15" t="s">
        <v>20905</v>
      </c>
      <c r="C559" s="15" t="s">
        <v>20906</v>
      </c>
      <c r="D559" s="15" t="s">
        <v>23269</v>
      </c>
    </row>
    <row r="560">
      <c r="A560" s="14" t="s">
        <v>20907</v>
      </c>
      <c r="B560" s="15" t="s">
        <v>20908</v>
      </c>
      <c r="C560" s="15" t="s">
        <v>20909</v>
      </c>
      <c r="D560" s="15" t="s">
        <v>23270</v>
      </c>
    </row>
    <row r="561">
      <c r="A561" s="14" t="s">
        <v>20910</v>
      </c>
      <c r="B561" s="15" t="s">
        <v>20911</v>
      </c>
      <c r="C561" s="15" t="s">
        <v>20912</v>
      </c>
      <c r="D561" s="15" t="s">
        <v>23271</v>
      </c>
    </row>
    <row r="562">
      <c r="A562" s="14" t="s">
        <v>20913</v>
      </c>
      <c r="B562" s="15" t="s">
        <v>20914</v>
      </c>
      <c r="C562" s="15" t="s">
        <v>20915</v>
      </c>
      <c r="D562" s="15" t="s">
        <v>23272</v>
      </c>
    </row>
    <row r="563">
      <c r="A563" s="14" t="s">
        <v>20916</v>
      </c>
      <c r="B563" s="15" t="s">
        <v>20917</v>
      </c>
      <c r="C563" s="15" t="s">
        <v>20918</v>
      </c>
      <c r="D563" s="15" t="s">
        <v>23273</v>
      </c>
    </row>
    <row r="564">
      <c r="A564" s="14" t="s">
        <v>7080</v>
      </c>
      <c r="B564" s="15" t="s">
        <v>20919</v>
      </c>
      <c r="C564" s="15" t="s">
        <v>20920</v>
      </c>
      <c r="D564" s="15" t="s">
        <v>23274</v>
      </c>
    </row>
    <row r="565">
      <c r="A565" s="14" t="s">
        <v>7083</v>
      </c>
      <c r="B565" s="15" t="s">
        <v>20921</v>
      </c>
      <c r="C565" s="15" t="s">
        <v>20922</v>
      </c>
      <c r="D565" s="15" t="s">
        <v>23275</v>
      </c>
    </row>
    <row r="566">
      <c r="A566" s="14" t="s">
        <v>7086</v>
      </c>
      <c r="B566" s="15" t="s">
        <v>20923</v>
      </c>
      <c r="C566" s="15" t="s">
        <v>20924</v>
      </c>
      <c r="D566" s="15" t="s">
        <v>23276</v>
      </c>
    </row>
    <row r="567">
      <c r="A567" s="14" t="s">
        <v>7089</v>
      </c>
      <c r="B567" s="15" t="s">
        <v>20925</v>
      </c>
      <c r="C567" s="15" t="s">
        <v>20926</v>
      </c>
      <c r="D567" s="15" t="s">
        <v>23277</v>
      </c>
    </row>
    <row r="568">
      <c r="A568" s="14" t="s">
        <v>7092</v>
      </c>
      <c r="B568" s="15" t="s">
        <v>20927</v>
      </c>
      <c r="C568" s="15" t="s">
        <v>20928</v>
      </c>
      <c r="D568" s="15" t="s">
        <v>23278</v>
      </c>
    </row>
    <row r="569">
      <c r="A569" s="14" t="s">
        <v>7095</v>
      </c>
      <c r="B569" s="15" t="s">
        <v>20929</v>
      </c>
      <c r="C569" s="15" t="s">
        <v>20930</v>
      </c>
      <c r="D569" s="15" t="s">
        <v>23279</v>
      </c>
    </row>
    <row r="570">
      <c r="A570" s="14" t="s">
        <v>7098</v>
      </c>
      <c r="B570" s="15" t="s">
        <v>20931</v>
      </c>
      <c r="C570" s="15" t="s">
        <v>20932</v>
      </c>
      <c r="D570" s="15" t="s">
        <v>23280</v>
      </c>
    </row>
    <row r="571">
      <c r="A571" s="14" t="s">
        <v>7102</v>
      </c>
      <c r="B571" s="15" t="s">
        <v>20933</v>
      </c>
      <c r="C571" s="15" t="s">
        <v>20934</v>
      </c>
      <c r="D571" s="15" t="s">
        <v>23281</v>
      </c>
    </row>
    <row r="572">
      <c r="A572" s="14" t="s">
        <v>7105</v>
      </c>
      <c r="B572" s="15" t="s">
        <v>20935</v>
      </c>
      <c r="C572" s="15" t="s">
        <v>20936</v>
      </c>
      <c r="D572" s="15" t="s">
        <v>23282</v>
      </c>
    </row>
    <row r="573">
      <c r="A573" s="14" t="s">
        <v>7108</v>
      </c>
      <c r="B573" s="15" t="s">
        <v>20937</v>
      </c>
      <c r="C573" s="15" t="s">
        <v>20938</v>
      </c>
      <c r="D573" s="15" t="s">
        <v>23282</v>
      </c>
    </row>
    <row r="574">
      <c r="A574" s="14" t="s">
        <v>7110</v>
      </c>
      <c r="B574" s="15" t="s">
        <v>20939</v>
      </c>
      <c r="C574" s="15" t="s">
        <v>20940</v>
      </c>
      <c r="D574" s="15" t="s">
        <v>23283</v>
      </c>
    </row>
    <row r="575">
      <c r="A575" s="14" t="s">
        <v>7113</v>
      </c>
      <c r="B575" s="15" t="s">
        <v>20941</v>
      </c>
      <c r="C575" s="15" t="s">
        <v>20942</v>
      </c>
      <c r="D575" s="15" t="s">
        <v>23284</v>
      </c>
    </row>
    <row r="576">
      <c r="A576" s="14" t="s">
        <v>7116</v>
      </c>
      <c r="B576" s="15" t="s">
        <v>20943</v>
      </c>
      <c r="C576" s="15" t="s">
        <v>20944</v>
      </c>
      <c r="D576" s="15" t="s">
        <v>23285</v>
      </c>
    </row>
    <row r="577">
      <c r="A577" s="14" t="s">
        <v>7119</v>
      </c>
      <c r="B577" s="15" t="s">
        <v>20945</v>
      </c>
      <c r="C577" s="15" t="s">
        <v>20946</v>
      </c>
      <c r="D577" s="15" t="s">
        <v>23286</v>
      </c>
    </row>
    <row r="578">
      <c r="A578" s="14" t="s">
        <v>7121</v>
      </c>
      <c r="B578" s="15" t="s">
        <v>20947</v>
      </c>
      <c r="C578" s="15" t="s">
        <v>20948</v>
      </c>
      <c r="D578" s="15" t="s">
        <v>23287</v>
      </c>
    </row>
    <row r="579">
      <c r="A579" s="14" t="s">
        <v>7126</v>
      </c>
      <c r="B579" s="15" t="s">
        <v>20949</v>
      </c>
      <c r="C579" s="15" t="s">
        <v>20950</v>
      </c>
      <c r="D579" s="15" t="s">
        <v>23288</v>
      </c>
    </row>
    <row r="580">
      <c r="A580" s="14" t="s">
        <v>7129</v>
      </c>
      <c r="B580" s="15" t="s">
        <v>20951</v>
      </c>
      <c r="C580" s="15" t="s">
        <v>20952</v>
      </c>
      <c r="D580" s="15" t="s">
        <v>23289</v>
      </c>
    </row>
    <row r="581">
      <c r="A581" s="14" t="s">
        <v>7132</v>
      </c>
      <c r="B581" s="15" t="s">
        <v>20953</v>
      </c>
      <c r="C581" s="15" t="s">
        <v>20954</v>
      </c>
      <c r="D581" s="15" t="s">
        <v>23290</v>
      </c>
    </row>
    <row r="582">
      <c r="A582" s="14" t="s">
        <v>7135</v>
      </c>
      <c r="B582" s="15" t="s">
        <v>20955</v>
      </c>
      <c r="C582" s="15" t="s">
        <v>20956</v>
      </c>
      <c r="D582" s="15" t="s">
        <v>23291</v>
      </c>
    </row>
    <row r="583">
      <c r="A583" s="14" t="s">
        <v>7137</v>
      </c>
      <c r="B583" s="15" t="s">
        <v>20957</v>
      </c>
      <c r="C583" s="15" t="s">
        <v>20958</v>
      </c>
      <c r="D583" s="15" t="s">
        <v>23292</v>
      </c>
    </row>
    <row r="584">
      <c r="A584" s="14" t="s">
        <v>7140</v>
      </c>
      <c r="B584" s="15" t="s">
        <v>20959</v>
      </c>
      <c r="C584" s="15" t="s">
        <v>20960</v>
      </c>
      <c r="D584" s="15" t="s">
        <v>23293</v>
      </c>
    </row>
    <row r="585">
      <c r="A585" s="14" t="s">
        <v>7142</v>
      </c>
      <c r="B585" s="15" t="s">
        <v>20961</v>
      </c>
      <c r="C585" s="15" t="s">
        <v>20962</v>
      </c>
      <c r="D585" s="15" t="s">
        <v>23294</v>
      </c>
    </row>
    <row r="586">
      <c r="A586" s="14" t="s">
        <v>7145</v>
      </c>
      <c r="B586" s="15" t="s">
        <v>20963</v>
      </c>
      <c r="C586" s="15" t="s">
        <v>20964</v>
      </c>
      <c r="D586" s="15" t="s">
        <v>23295</v>
      </c>
    </row>
    <row r="587">
      <c r="A587" s="14" t="s">
        <v>7147</v>
      </c>
      <c r="B587" s="15" t="s">
        <v>20965</v>
      </c>
      <c r="C587" s="15" t="s">
        <v>20966</v>
      </c>
      <c r="D587" s="15" t="s">
        <v>23296</v>
      </c>
    </row>
    <row r="588">
      <c r="A588" s="14" t="s">
        <v>7149</v>
      </c>
      <c r="B588" s="15" t="s">
        <v>20967</v>
      </c>
      <c r="C588" s="15" t="s">
        <v>20966</v>
      </c>
      <c r="D588" s="15" t="s">
        <v>23297</v>
      </c>
    </row>
    <row r="589">
      <c r="A589" s="14" t="s">
        <v>7151</v>
      </c>
      <c r="B589" s="15" t="s">
        <v>20968</v>
      </c>
      <c r="C589" s="15" t="s">
        <v>20969</v>
      </c>
      <c r="D589" s="15" t="s">
        <v>23298</v>
      </c>
    </row>
    <row r="590">
      <c r="A590" s="14" t="s">
        <v>7154</v>
      </c>
      <c r="B590" s="15" t="s">
        <v>20970</v>
      </c>
      <c r="C590" s="15" t="s">
        <v>20971</v>
      </c>
      <c r="D590" s="15" t="s">
        <v>23299</v>
      </c>
    </row>
    <row r="591">
      <c r="A591" s="14" t="s">
        <v>7157</v>
      </c>
      <c r="B591" s="15" t="s">
        <v>20972</v>
      </c>
      <c r="C591" s="15" t="s">
        <v>20973</v>
      </c>
      <c r="D591" s="15" t="s">
        <v>23300</v>
      </c>
    </row>
    <row r="592">
      <c r="A592" s="14" t="s">
        <v>7162</v>
      </c>
      <c r="B592" s="15" t="s">
        <v>20974</v>
      </c>
      <c r="C592" s="15" t="s">
        <v>20975</v>
      </c>
      <c r="D592" s="15" t="s">
        <v>23301</v>
      </c>
    </row>
    <row r="593">
      <c r="A593" s="14" t="s">
        <v>7164</v>
      </c>
      <c r="B593" s="15" t="s">
        <v>20976</v>
      </c>
      <c r="C593" s="15" t="s">
        <v>20977</v>
      </c>
      <c r="D593" s="15" t="s">
        <v>23302</v>
      </c>
    </row>
    <row r="594">
      <c r="A594" s="14" t="s">
        <v>7166</v>
      </c>
      <c r="B594" s="15" t="s">
        <v>20978</v>
      </c>
      <c r="C594" s="15" t="s">
        <v>20979</v>
      </c>
      <c r="D594" s="15" t="s">
        <v>23303</v>
      </c>
    </row>
    <row r="595">
      <c r="A595" s="14" t="s">
        <v>7168</v>
      </c>
      <c r="B595" s="15" t="s">
        <v>20980</v>
      </c>
      <c r="C595" s="15" t="s">
        <v>3684</v>
      </c>
      <c r="D595" s="15" t="s">
        <v>23304</v>
      </c>
    </row>
    <row r="596">
      <c r="A596" s="14" t="s">
        <v>7171</v>
      </c>
      <c r="B596" s="15" t="s">
        <v>20981</v>
      </c>
      <c r="C596" s="15" t="s">
        <v>20982</v>
      </c>
      <c r="D596" s="15" t="s">
        <v>23305</v>
      </c>
    </row>
    <row r="597">
      <c r="A597" s="14" t="s">
        <v>7173</v>
      </c>
      <c r="B597" s="15" t="s">
        <v>20983</v>
      </c>
      <c r="C597" s="15" t="s">
        <v>20984</v>
      </c>
      <c r="D597" s="15" t="s">
        <v>23306</v>
      </c>
    </row>
    <row r="598">
      <c r="A598" s="14" t="s">
        <v>7175</v>
      </c>
      <c r="B598" s="15" t="s">
        <v>20985</v>
      </c>
      <c r="C598" s="15" t="s">
        <v>20986</v>
      </c>
      <c r="D598" s="15" t="s">
        <v>23307</v>
      </c>
    </row>
    <row r="599">
      <c r="A599" s="14" t="s">
        <v>7178</v>
      </c>
      <c r="B599" s="15" t="s">
        <v>20987</v>
      </c>
      <c r="C599" s="15" t="s">
        <v>20988</v>
      </c>
      <c r="D599" s="15" t="s">
        <v>23308</v>
      </c>
    </row>
    <row r="600">
      <c r="A600" s="14" t="s">
        <v>7181</v>
      </c>
      <c r="B600" s="15" t="s">
        <v>20989</v>
      </c>
      <c r="C600" s="15" t="s">
        <v>20990</v>
      </c>
      <c r="D600" s="15" t="s">
        <v>23309</v>
      </c>
    </row>
    <row r="601">
      <c r="A601" s="14" t="s">
        <v>7183</v>
      </c>
      <c r="B601" s="15" t="s">
        <v>20991</v>
      </c>
      <c r="C601" s="15" t="s">
        <v>20992</v>
      </c>
      <c r="D601" s="15" t="s">
        <v>23286</v>
      </c>
    </row>
    <row r="602">
      <c r="A602" s="14" t="s">
        <v>7186</v>
      </c>
      <c r="B602" s="15" t="s">
        <v>20993</v>
      </c>
      <c r="C602" s="15" t="s">
        <v>3725</v>
      </c>
      <c r="D602" s="15" t="s">
        <v>23310</v>
      </c>
    </row>
    <row r="603">
      <c r="A603" s="14" t="s">
        <v>7188</v>
      </c>
      <c r="B603" s="15" t="s">
        <v>20994</v>
      </c>
      <c r="C603" s="15" t="s">
        <v>20995</v>
      </c>
      <c r="D603" s="15" t="s">
        <v>23311</v>
      </c>
    </row>
    <row r="604">
      <c r="A604" s="14" t="s">
        <v>7191</v>
      </c>
      <c r="B604" s="15" t="s">
        <v>20996</v>
      </c>
      <c r="C604" s="15" t="s">
        <v>20997</v>
      </c>
      <c r="D604" s="15" t="s">
        <v>23312</v>
      </c>
    </row>
    <row r="605">
      <c r="A605" s="14" t="s">
        <v>7194</v>
      </c>
      <c r="B605" s="15" t="s">
        <v>20998</v>
      </c>
      <c r="C605" s="15" t="s">
        <v>20106</v>
      </c>
      <c r="D605" s="15" t="s">
        <v>23313</v>
      </c>
    </row>
    <row r="606">
      <c r="A606" s="14" t="s">
        <v>7199</v>
      </c>
      <c r="B606" s="15" t="s">
        <v>20999</v>
      </c>
      <c r="C606" s="15" t="s">
        <v>3753</v>
      </c>
      <c r="D606" s="15" t="s">
        <v>23314</v>
      </c>
    </row>
    <row r="607">
      <c r="A607" s="14" t="s">
        <v>7201</v>
      </c>
      <c r="B607" s="15" t="s">
        <v>21000</v>
      </c>
      <c r="C607" s="15" t="s">
        <v>21001</v>
      </c>
      <c r="D607" s="15" t="s">
        <v>23315</v>
      </c>
    </row>
    <row r="608">
      <c r="A608" s="14" t="s">
        <v>7204</v>
      </c>
      <c r="B608" s="15" t="s">
        <v>21002</v>
      </c>
      <c r="C608" s="15" t="s">
        <v>21003</v>
      </c>
      <c r="D608" s="15" t="s">
        <v>23316</v>
      </c>
    </row>
    <row r="609">
      <c r="A609" s="14" t="s">
        <v>7206</v>
      </c>
      <c r="B609" s="15" t="s">
        <v>21004</v>
      </c>
      <c r="C609" s="15" t="s">
        <v>21005</v>
      </c>
      <c r="D609" s="15" t="s">
        <v>23317</v>
      </c>
    </row>
    <row r="610">
      <c r="A610" s="14" t="s">
        <v>7209</v>
      </c>
      <c r="B610" s="15" t="s">
        <v>21006</v>
      </c>
      <c r="C610" s="15" t="s">
        <v>21007</v>
      </c>
      <c r="D610" s="15" t="s">
        <v>23318</v>
      </c>
    </row>
    <row r="611">
      <c r="A611" s="14" t="s">
        <v>7217</v>
      </c>
      <c r="B611" s="15" t="s">
        <v>21008</v>
      </c>
      <c r="C611" s="15" t="s">
        <v>19880</v>
      </c>
      <c r="D611" s="15" t="s">
        <v>23319</v>
      </c>
    </row>
    <row r="612">
      <c r="A612" s="14" t="s">
        <v>7219</v>
      </c>
      <c r="B612" s="15" t="s">
        <v>21009</v>
      </c>
      <c r="C612" s="15" t="s">
        <v>21010</v>
      </c>
      <c r="D612" s="15" t="s">
        <v>23320</v>
      </c>
    </row>
    <row r="613">
      <c r="A613" s="14" t="s">
        <v>7222</v>
      </c>
      <c r="B613" s="15" t="s">
        <v>21011</v>
      </c>
      <c r="C613" s="15" t="s">
        <v>21012</v>
      </c>
      <c r="D613" s="15" t="s">
        <v>23321</v>
      </c>
    </row>
    <row r="614">
      <c r="A614" s="14" t="s">
        <v>7225</v>
      </c>
      <c r="B614" s="15" t="s">
        <v>21013</v>
      </c>
      <c r="C614" s="15" t="s">
        <v>21014</v>
      </c>
      <c r="D614" s="15" t="s">
        <v>23322</v>
      </c>
    </row>
    <row r="615">
      <c r="A615" s="14" t="s">
        <v>7228</v>
      </c>
      <c r="B615" s="15" t="s">
        <v>21015</v>
      </c>
      <c r="C615" s="15" t="s">
        <v>21016</v>
      </c>
      <c r="D615" s="15" t="s">
        <v>23323</v>
      </c>
    </row>
    <row r="616">
      <c r="A616" s="14" t="s">
        <v>7230</v>
      </c>
      <c r="B616" s="15" t="s">
        <v>21017</v>
      </c>
      <c r="C616" s="15" t="s">
        <v>21018</v>
      </c>
      <c r="D616" s="15" t="s">
        <v>23324</v>
      </c>
    </row>
    <row r="617">
      <c r="A617" s="14" t="s">
        <v>7232</v>
      </c>
      <c r="B617" s="15" t="s">
        <v>21019</v>
      </c>
      <c r="C617" s="15" t="s">
        <v>21020</v>
      </c>
      <c r="D617" s="15" t="s">
        <v>23325</v>
      </c>
    </row>
    <row r="618">
      <c r="A618" s="14" t="s">
        <v>7235</v>
      </c>
      <c r="B618" s="15" t="s">
        <v>21021</v>
      </c>
      <c r="C618" s="15" t="s">
        <v>21022</v>
      </c>
      <c r="D618" s="15" t="s">
        <v>23326</v>
      </c>
    </row>
    <row r="619">
      <c r="A619" s="14" t="s">
        <v>7238</v>
      </c>
      <c r="B619" s="15" t="s">
        <v>21023</v>
      </c>
      <c r="C619" s="15" t="s">
        <v>21024</v>
      </c>
      <c r="D619" s="15" t="s">
        <v>23327</v>
      </c>
    </row>
    <row r="620">
      <c r="A620" s="14" t="s">
        <v>7244</v>
      </c>
      <c r="B620" s="15" t="s">
        <v>21025</v>
      </c>
      <c r="C620" s="15" t="s">
        <v>21026</v>
      </c>
      <c r="D620" s="15" t="s">
        <v>23328</v>
      </c>
    </row>
    <row r="621">
      <c r="A621" s="14" t="s">
        <v>7247</v>
      </c>
      <c r="B621" s="15" t="s">
        <v>21027</v>
      </c>
      <c r="C621" s="15" t="s">
        <v>21028</v>
      </c>
      <c r="D621" s="15" t="s">
        <v>23329</v>
      </c>
    </row>
    <row r="622">
      <c r="A622" s="14" t="s">
        <v>7249</v>
      </c>
      <c r="B622" s="15" t="s">
        <v>21029</v>
      </c>
      <c r="C622" s="15" t="s">
        <v>21030</v>
      </c>
      <c r="D622" s="15" t="s">
        <v>23330</v>
      </c>
    </row>
    <row r="623">
      <c r="A623" s="14" t="s">
        <v>7252</v>
      </c>
      <c r="B623" s="15" t="s">
        <v>21031</v>
      </c>
      <c r="C623" s="15" t="s">
        <v>21032</v>
      </c>
      <c r="D623" s="15" t="s">
        <v>23331</v>
      </c>
    </row>
    <row r="624">
      <c r="A624" s="14" t="s">
        <v>7254</v>
      </c>
      <c r="B624" s="15" t="s">
        <v>21033</v>
      </c>
      <c r="C624" s="15" t="s">
        <v>21034</v>
      </c>
      <c r="D624" s="15" t="s">
        <v>23332</v>
      </c>
    </row>
    <row r="625">
      <c r="A625" s="14" t="s">
        <v>7257</v>
      </c>
      <c r="B625" s="15" t="s">
        <v>21035</v>
      </c>
      <c r="C625" s="15" t="s">
        <v>21036</v>
      </c>
      <c r="D625" s="15" t="s">
        <v>23333</v>
      </c>
    </row>
    <row r="626">
      <c r="A626" s="14" t="s">
        <v>7259</v>
      </c>
      <c r="B626" s="15" t="s">
        <v>21037</v>
      </c>
      <c r="C626" s="15" t="s">
        <v>21038</v>
      </c>
      <c r="D626" s="15" t="s">
        <v>23334</v>
      </c>
    </row>
    <row r="627">
      <c r="A627" s="14" t="s">
        <v>7262</v>
      </c>
      <c r="B627" s="15" t="s">
        <v>21039</v>
      </c>
      <c r="C627" s="15" t="s">
        <v>21040</v>
      </c>
      <c r="D627" s="15" t="s">
        <v>23335</v>
      </c>
    </row>
    <row r="628">
      <c r="A628" s="14" t="s">
        <v>7264</v>
      </c>
      <c r="B628" s="15" t="s">
        <v>21041</v>
      </c>
      <c r="C628" s="15" t="s">
        <v>21042</v>
      </c>
      <c r="D628" s="15" t="s">
        <v>23336</v>
      </c>
    </row>
    <row r="629">
      <c r="A629" s="14" t="s">
        <v>7267</v>
      </c>
      <c r="B629" s="15" t="s">
        <v>21043</v>
      </c>
      <c r="C629" s="15" t="s">
        <v>21044</v>
      </c>
      <c r="D629" s="15" t="s">
        <v>23337</v>
      </c>
    </row>
    <row r="630">
      <c r="A630" s="14" t="s">
        <v>7270</v>
      </c>
      <c r="B630" s="15" t="s">
        <v>21045</v>
      </c>
      <c r="C630" s="15" t="s">
        <v>21046</v>
      </c>
      <c r="D630" s="15" t="s">
        <v>23338</v>
      </c>
    </row>
    <row r="631">
      <c r="A631" s="14" t="s">
        <v>7273</v>
      </c>
      <c r="B631" s="15" t="s">
        <v>21047</v>
      </c>
      <c r="C631" s="15" t="s">
        <v>21048</v>
      </c>
      <c r="D631" s="15" t="s">
        <v>23339</v>
      </c>
    </row>
    <row r="632">
      <c r="A632" s="14" t="s">
        <v>7275</v>
      </c>
      <c r="B632" s="15" t="s">
        <v>21049</v>
      </c>
      <c r="C632" s="15" t="s">
        <v>21050</v>
      </c>
      <c r="D632" s="15" t="s">
        <v>23340</v>
      </c>
    </row>
    <row r="633">
      <c r="A633" s="14" t="s">
        <v>7280</v>
      </c>
      <c r="B633" s="15" t="s">
        <v>21051</v>
      </c>
      <c r="C633" s="15" t="s">
        <v>3934</v>
      </c>
      <c r="D633" s="15" t="s">
        <v>23341</v>
      </c>
    </row>
    <row r="634">
      <c r="A634" s="14" t="s">
        <v>7282</v>
      </c>
      <c r="B634" s="15" t="s">
        <v>21052</v>
      </c>
      <c r="C634" s="15" t="s">
        <v>21053</v>
      </c>
      <c r="D634" s="15" t="s">
        <v>23342</v>
      </c>
    </row>
    <row r="635">
      <c r="A635" s="14" t="s">
        <v>7285</v>
      </c>
      <c r="B635" s="15" t="s">
        <v>21054</v>
      </c>
      <c r="C635" s="15" t="s">
        <v>21055</v>
      </c>
      <c r="D635" s="15" t="s">
        <v>23343</v>
      </c>
    </row>
    <row r="636">
      <c r="A636" s="14" t="s">
        <v>7287</v>
      </c>
      <c r="B636" s="15" t="s">
        <v>21056</v>
      </c>
      <c r="C636" s="15" t="s">
        <v>21057</v>
      </c>
      <c r="D636" s="15" t="s">
        <v>23344</v>
      </c>
    </row>
    <row r="637">
      <c r="A637" s="14" t="s">
        <v>7290</v>
      </c>
      <c r="B637" s="15" t="s">
        <v>21058</v>
      </c>
      <c r="C637" s="15" t="s">
        <v>20501</v>
      </c>
      <c r="D637" s="15" t="s">
        <v>23345</v>
      </c>
    </row>
    <row r="638">
      <c r="A638" s="14" t="s">
        <v>7293</v>
      </c>
      <c r="B638" s="15" t="s">
        <v>21059</v>
      </c>
      <c r="C638" s="15" t="s">
        <v>21060</v>
      </c>
      <c r="D638" s="15" t="s">
        <v>23346</v>
      </c>
    </row>
    <row r="639">
      <c r="A639" s="14" t="s">
        <v>7295</v>
      </c>
      <c r="B639" s="15" t="s">
        <v>21061</v>
      </c>
      <c r="C639" s="15" t="s">
        <v>21062</v>
      </c>
      <c r="D639" s="15" t="s">
        <v>23347</v>
      </c>
    </row>
    <row r="640">
      <c r="A640" s="14" t="s">
        <v>7298</v>
      </c>
      <c r="B640" s="15" t="s">
        <v>21063</v>
      </c>
      <c r="C640" s="15" t="s">
        <v>21064</v>
      </c>
      <c r="D640" s="15" t="s">
        <v>23348</v>
      </c>
    </row>
    <row r="641">
      <c r="A641" s="14" t="s">
        <v>7301</v>
      </c>
      <c r="B641" s="15" t="s">
        <v>21065</v>
      </c>
      <c r="C641" s="15" t="s">
        <v>21066</v>
      </c>
      <c r="D641" s="15" t="s">
        <v>23349</v>
      </c>
    </row>
    <row r="642">
      <c r="A642" s="14" t="s">
        <v>7304</v>
      </c>
      <c r="B642" s="15" t="s">
        <v>21067</v>
      </c>
      <c r="C642" s="15" t="s">
        <v>21068</v>
      </c>
      <c r="D642" s="15" t="s">
        <v>23350</v>
      </c>
    </row>
    <row r="643">
      <c r="A643" s="14" t="s">
        <v>7307</v>
      </c>
      <c r="B643" s="15" t="s">
        <v>21069</v>
      </c>
      <c r="C643" s="15" t="s">
        <v>21070</v>
      </c>
      <c r="D643" s="15" t="s">
        <v>23351</v>
      </c>
    </row>
    <row r="644">
      <c r="A644" s="14" t="s">
        <v>7312</v>
      </c>
      <c r="B644" s="15" t="s">
        <v>21071</v>
      </c>
      <c r="C644" s="15" t="s">
        <v>3997</v>
      </c>
      <c r="D644" s="15" t="s">
        <v>23352</v>
      </c>
    </row>
    <row r="645">
      <c r="A645" s="14" t="s">
        <v>7314</v>
      </c>
      <c r="B645" s="15" t="s">
        <v>21072</v>
      </c>
      <c r="C645" s="15" t="s">
        <v>21073</v>
      </c>
      <c r="D645" s="15" t="s">
        <v>23353</v>
      </c>
    </row>
    <row r="646">
      <c r="A646" s="14" t="s">
        <v>7317</v>
      </c>
      <c r="B646" s="15" t="s">
        <v>21074</v>
      </c>
      <c r="C646" s="15" t="s">
        <v>21075</v>
      </c>
      <c r="D646" s="15" t="s">
        <v>23354</v>
      </c>
    </row>
    <row r="647">
      <c r="A647" s="14" t="s">
        <v>7320</v>
      </c>
      <c r="B647" s="15" t="s">
        <v>21076</v>
      </c>
      <c r="C647" s="15" t="s">
        <v>21077</v>
      </c>
      <c r="D647" s="15" t="s">
        <v>23355</v>
      </c>
    </row>
    <row r="648">
      <c r="A648" s="14" t="s">
        <v>7323</v>
      </c>
      <c r="B648" s="15" t="s">
        <v>21078</v>
      </c>
      <c r="C648" s="15" t="s">
        <v>21079</v>
      </c>
      <c r="D648" s="15" t="s">
        <v>23356</v>
      </c>
    </row>
    <row r="649">
      <c r="A649" s="14" t="s">
        <v>7325</v>
      </c>
      <c r="B649" s="15" t="s">
        <v>21080</v>
      </c>
      <c r="C649" s="15" t="s">
        <v>21081</v>
      </c>
      <c r="D649" s="15" t="s">
        <v>23357</v>
      </c>
    </row>
    <row r="650">
      <c r="A650" s="14" t="s">
        <v>7328</v>
      </c>
      <c r="B650" s="15" t="s">
        <v>21082</v>
      </c>
      <c r="C650" s="15" t="s">
        <v>21083</v>
      </c>
      <c r="D650" s="15" t="s">
        <v>23358</v>
      </c>
    </row>
    <row r="651">
      <c r="A651" s="14" t="s">
        <v>7331</v>
      </c>
      <c r="B651" s="15" t="s">
        <v>21084</v>
      </c>
      <c r="C651" s="15" t="s">
        <v>21085</v>
      </c>
      <c r="D651" s="15" t="s">
        <v>23359</v>
      </c>
    </row>
    <row r="652">
      <c r="A652" s="14" t="s">
        <v>7334</v>
      </c>
      <c r="B652" s="15" t="s">
        <v>21086</v>
      </c>
      <c r="C652" s="15" t="s">
        <v>4043</v>
      </c>
      <c r="D652" s="15" t="s">
        <v>23360</v>
      </c>
    </row>
    <row r="653">
      <c r="A653" s="14" t="s">
        <v>7337</v>
      </c>
      <c r="B653" s="15" t="s">
        <v>21087</v>
      </c>
      <c r="C653" s="15" t="s">
        <v>21088</v>
      </c>
      <c r="D653" s="15" t="s">
        <v>23361</v>
      </c>
    </row>
    <row r="654">
      <c r="A654" s="14" t="s">
        <v>7339</v>
      </c>
      <c r="B654" s="15" t="s">
        <v>21089</v>
      </c>
      <c r="C654" s="15" t="s">
        <v>21090</v>
      </c>
      <c r="D654" s="15" t="s">
        <v>23362</v>
      </c>
    </row>
    <row r="655">
      <c r="A655" s="14" t="s">
        <v>7342</v>
      </c>
      <c r="B655" s="15" t="s">
        <v>21091</v>
      </c>
      <c r="C655" s="15" t="s">
        <v>21092</v>
      </c>
      <c r="D655" s="15" t="s">
        <v>23363</v>
      </c>
    </row>
    <row r="656">
      <c r="A656" s="14" t="s">
        <v>7344</v>
      </c>
      <c r="B656" s="15" t="s">
        <v>21093</v>
      </c>
      <c r="C656" s="15" t="s">
        <v>21094</v>
      </c>
      <c r="D656" s="15" t="s">
        <v>23364</v>
      </c>
    </row>
    <row r="657">
      <c r="A657" s="14" t="s">
        <v>7347</v>
      </c>
      <c r="B657" s="15" t="s">
        <v>21095</v>
      </c>
      <c r="C657" s="15" t="s">
        <v>21096</v>
      </c>
      <c r="D657" s="15" t="s">
        <v>23365</v>
      </c>
    </row>
    <row r="658">
      <c r="A658" s="14" t="s">
        <v>7350</v>
      </c>
      <c r="B658" s="15" t="s">
        <v>21097</v>
      </c>
      <c r="C658" s="15" t="s">
        <v>21098</v>
      </c>
      <c r="D658" s="15" t="s">
        <v>16950</v>
      </c>
    </row>
    <row r="659">
      <c r="A659" s="14" t="s">
        <v>7352</v>
      </c>
      <c r="B659" s="15" t="s">
        <v>21099</v>
      </c>
      <c r="C659" s="15" t="s">
        <v>21100</v>
      </c>
      <c r="D659" s="15" t="s">
        <v>23366</v>
      </c>
    </row>
    <row r="660">
      <c r="A660" s="14" t="s">
        <v>7355</v>
      </c>
      <c r="B660" s="15" t="s">
        <v>21101</v>
      </c>
      <c r="C660" s="15" t="s">
        <v>21102</v>
      </c>
      <c r="D660" s="15" t="s">
        <v>23367</v>
      </c>
    </row>
    <row r="661">
      <c r="A661" s="14" t="s">
        <v>7358</v>
      </c>
      <c r="B661" s="15" t="s">
        <v>21103</v>
      </c>
      <c r="C661" s="15" t="s">
        <v>21104</v>
      </c>
      <c r="D661" s="15" t="s">
        <v>23368</v>
      </c>
    </row>
    <row r="662">
      <c r="A662" s="14" t="s">
        <v>7361</v>
      </c>
      <c r="B662" s="15" t="s">
        <v>21105</v>
      </c>
      <c r="C662" s="15" t="s">
        <v>21106</v>
      </c>
      <c r="D662" s="15" t="s">
        <v>23369</v>
      </c>
    </row>
    <row r="663">
      <c r="A663" s="14" t="s">
        <v>7363</v>
      </c>
      <c r="B663" s="15" t="s">
        <v>21107</v>
      </c>
      <c r="C663" s="15" t="s">
        <v>21108</v>
      </c>
      <c r="D663" s="15" t="s">
        <v>23370</v>
      </c>
    </row>
    <row r="664">
      <c r="A664" s="14" t="s">
        <v>7368</v>
      </c>
      <c r="B664" s="15" t="s">
        <v>21109</v>
      </c>
      <c r="C664" s="15" t="s">
        <v>4121</v>
      </c>
      <c r="D664" s="15" t="s">
        <v>23230</v>
      </c>
    </row>
    <row r="665">
      <c r="A665" s="14" t="s">
        <v>7371</v>
      </c>
      <c r="B665" s="15" t="s">
        <v>21110</v>
      </c>
      <c r="C665" s="15" t="s">
        <v>21111</v>
      </c>
      <c r="D665" s="15" t="s">
        <v>23371</v>
      </c>
    </row>
    <row r="666">
      <c r="A666" s="14" t="s">
        <v>7374</v>
      </c>
      <c r="B666" s="15" t="s">
        <v>21112</v>
      </c>
      <c r="C666" s="15" t="s">
        <v>21113</v>
      </c>
      <c r="D666" s="15" t="s">
        <v>23372</v>
      </c>
    </row>
    <row r="667">
      <c r="A667" s="14" t="s">
        <v>7376</v>
      </c>
      <c r="B667" s="15" t="s">
        <v>21114</v>
      </c>
      <c r="C667" s="15" t="s">
        <v>21115</v>
      </c>
      <c r="D667" s="15" t="s">
        <v>23373</v>
      </c>
    </row>
    <row r="668">
      <c r="A668" s="14" t="s">
        <v>7379</v>
      </c>
      <c r="B668" s="15" t="s">
        <v>21116</v>
      </c>
      <c r="C668" s="15" t="s">
        <v>21117</v>
      </c>
      <c r="D668" s="15" t="s">
        <v>23374</v>
      </c>
    </row>
    <row r="669">
      <c r="A669" s="14" t="s">
        <v>7382</v>
      </c>
      <c r="B669" s="15" t="s">
        <v>21118</v>
      </c>
      <c r="C669" s="15" t="s">
        <v>21119</v>
      </c>
      <c r="D669" s="15" t="s">
        <v>23375</v>
      </c>
    </row>
    <row r="670">
      <c r="A670" s="14" t="s">
        <v>7385</v>
      </c>
      <c r="B670" s="15" t="s">
        <v>21120</v>
      </c>
      <c r="C670" s="15" t="s">
        <v>21121</v>
      </c>
      <c r="D670" s="15" t="s">
        <v>23376</v>
      </c>
    </row>
    <row r="671">
      <c r="A671" s="14" t="s">
        <v>7388</v>
      </c>
      <c r="B671" s="15" t="s">
        <v>21122</v>
      </c>
      <c r="C671" s="15" t="s">
        <v>21123</v>
      </c>
      <c r="D671" s="15" t="s">
        <v>23377</v>
      </c>
    </row>
    <row r="672">
      <c r="A672" s="14" t="s">
        <v>7391</v>
      </c>
      <c r="B672" s="15" t="s">
        <v>21124</v>
      </c>
      <c r="C672" s="15" t="s">
        <v>21125</v>
      </c>
      <c r="D672" s="15" t="s">
        <v>23378</v>
      </c>
    </row>
    <row r="673">
      <c r="A673" s="14" t="s">
        <v>7393</v>
      </c>
      <c r="B673" s="15" t="s">
        <v>21126</v>
      </c>
      <c r="C673" s="15" t="s">
        <v>21127</v>
      </c>
      <c r="D673" s="15" t="s">
        <v>23379</v>
      </c>
    </row>
    <row r="674">
      <c r="A674" s="14" t="s">
        <v>7396</v>
      </c>
      <c r="B674" s="15" t="s">
        <v>21128</v>
      </c>
      <c r="C674" s="15" t="s">
        <v>4181</v>
      </c>
      <c r="D674" s="15" t="s">
        <v>23380</v>
      </c>
    </row>
    <row r="675">
      <c r="A675" s="14" t="s">
        <v>7398</v>
      </c>
      <c r="B675" s="15" t="s">
        <v>21129</v>
      </c>
      <c r="C675" s="15" t="s">
        <v>21130</v>
      </c>
      <c r="D675" s="15" t="s">
        <v>23381</v>
      </c>
    </row>
    <row r="676">
      <c r="A676" s="14" t="s">
        <v>7401</v>
      </c>
      <c r="B676" s="15" t="s">
        <v>21131</v>
      </c>
      <c r="C676" s="15" t="s">
        <v>21132</v>
      </c>
      <c r="D676" s="15" t="s">
        <v>23382</v>
      </c>
    </row>
    <row r="677">
      <c r="A677" s="14" t="s">
        <v>7403</v>
      </c>
      <c r="B677" s="15" t="s">
        <v>21133</v>
      </c>
      <c r="C677" s="15" t="s">
        <v>21134</v>
      </c>
      <c r="D677" s="15" t="s">
        <v>23383</v>
      </c>
    </row>
    <row r="678">
      <c r="A678" s="14" t="s">
        <v>7406</v>
      </c>
      <c r="B678" s="15" t="s">
        <v>21135</v>
      </c>
      <c r="C678" s="15" t="s">
        <v>21136</v>
      </c>
      <c r="D678" s="15" t="s">
        <v>23384</v>
      </c>
    </row>
    <row r="679">
      <c r="A679" s="14" t="s">
        <v>7408</v>
      </c>
      <c r="B679" s="15" t="s">
        <v>21137</v>
      </c>
      <c r="C679" s="15" t="s">
        <v>21138</v>
      </c>
      <c r="D679" s="15" t="s">
        <v>23385</v>
      </c>
    </row>
    <row r="680">
      <c r="A680" s="14" t="s">
        <v>7410</v>
      </c>
      <c r="B680" s="15" t="s">
        <v>21139</v>
      </c>
      <c r="C680" s="15" t="s">
        <v>21140</v>
      </c>
      <c r="D680" s="15" t="s">
        <v>23386</v>
      </c>
    </row>
    <row r="681">
      <c r="A681" s="14" t="s">
        <v>7412</v>
      </c>
      <c r="B681" s="15" t="s">
        <v>21141</v>
      </c>
      <c r="C681" s="15" t="s">
        <v>21142</v>
      </c>
      <c r="D681" s="15" t="s">
        <v>23387</v>
      </c>
    </row>
    <row r="682">
      <c r="A682" s="14" t="s">
        <v>7415</v>
      </c>
      <c r="B682" s="15" t="s">
        <v>21143</v>
      </c>
      <c r="C682" s="15" t="s">
        <v>21144</v>
      </c>
      <c r="D682" s="15" t="s">
        <v>23388</v>
      </c>
    </row>
    <row r="683">
      <c r="A683" s="14" t="s">
        <v>7420</v>
      </c>
      <c r="B683" s="15" t="s">
        <v>21145</v>
      </c>
      <c r="C683" s="15" t="s">
        <v>21146</v>
      </c>
      <c r="D683" s="15" t="s">
        <v>23389</v>
      </c>
    </row>
    <row r="684">
      <c r="A684" s="14" t="s">
        <v>7423</v>
      </c>
      <c r="B684" s="15" t="s">
        <v>21147</v>
      </c>
      <c r="C684" s="15" t="s">
        <v>21148</v>
      </c>
      <c r="D684" s="15" t="s">
        <v>23390</v>
      </c>
    </row>
    <row r="685">
      <c r="A685" s="14" t="s">
        <v>7426</v>
      </c>
      <c r="B685" s="15" t="s">
        <v>21149</v>
      </c>
      <c r="C685" s="15" t="s">
        <v>21150</v>
      </c>
      <c r="D685" s="15" t="s">
        <v>23391</v>
      </c>
    </row>
    <row r="686">
      <c r="A686" s="14" t="s">
        <v>7428</v>
      </c>
      <c r="B686" s="15" t="s">
        <v>21151</v>
      </c>
      <c r="C686" s="15" t="s">
        <v>21152</v>
      </c>
      <c r="D686" s="15" t="s">
        <v>23392</v>
      </c>
    </row>
    <row r="687">
      <c r="A687" s="14" t="s">
        <v>7431</v>
      </c>
      <c r="B687" s="15" t="s">
        <v>21153</v>
      </c>
      <c r="C687" s="15" t="s">
        <v>21154</v>
      </c>
      <c r="D687" s="15" t="s">
        <v>23393</v>
      </c>
    </row>
    <row r="688">
      <c r="A688" s="14" t="s">
        <v>7434</v>
      </c>
      <c r="B688" s="15" t="s">
        <v>21155</v>
      </c>
      <c r="C688" s="15" t="s">
        <v>21156</v>
      </c>
      <c r="D688" s="15" t="s">
        <v>23394</v>
      </c>
    </row>
    <row r="689">
      <c r="A689" s="14" t="s">
        <v>7439</v>
      </c>
      <c r="B689" s="15" t="s">
        <v>21157</v>
      </c>
      <c r="C689" s="15" t="s">
        <v>4283</v>
      </c>
      <c r="D689" s="15" t="s">
        <v>23395</v>
      </c>
    </row>
    <row r="690">
      <c r="A690" s="14" t="s">
        <v>7441</v>
      </c>
      <c r="B690" s="15" t="s">
        <v>21158</v>
      </c>
      <c r="C690" s="15" t="s">
        <v>21159</v>
      </c>
      <c r="D690" s="15" t="s">
        <v>23396</v>
      </c>
    </row>
    <row r="691">
      <c r="A691" s="14" t="s">
        <v>7444</v>
      </c>
      <c r="B691" s="15" t="s">
        <v>21160</v>
      </c>
      <c r="C691" s="15" t="s">
        <v>4295</v>
      </c>
      <c r="D691" s="15" t="s">
        <v>23397</v>
      </c>
    </row>
    <row r="692">
      <c r="A692" s="14" t="s">
        <v>7447</v>
      </c>
      <c r="B692" s="15" t="s">
        <v>21161</v>
      </c>
      <c r="C692" s="15" t="s">
        <v>21162</v>
      </c>
      <c r="D692" s="15" t="s">
        <v>23398</v>
      </c>
    </row>
    <row r="693">
      <c r="A693" s="14" t="s">
        <v>7450</v>
      </c>
      <c r="B693" s="15" t="s">
        <v>21163</v>
      </c>
      <c r="C693" s="15" t="s">
        <v>21164</v>
      </c>
      <c r="D693" s="15" t="s">
        <v>23399</v>
      </c>
    </row>
    <row r="694">
      <c r="A694" s="14" t="s">
        <v>7452</v>
      </c>
      <c r="B694" s="15" t="s">
        <v>21165</v>
      </c>
      <c r="C694" s="15" t="s">
        <v>20387</v>
      </c>
      <c r="D694" s="15" t="s">
        <v>23400</v>
      </c>
    </row>
    <row r="695">
      <c r="A695" s="14" t="s">
        <v>7455</v>
      </c>
      <c r="B695" s="15" t="s">
        <v>21166</v>
      </c>
      <c r="C695" s="15" t="s">
        <v>4317</v>
      </c>
      <c r="D695" s="15" t="s">
        <v>23401</v>
      </c>
    </row>
    <row r="696">
      <c r="A696" s="14" t="s">
        <v>7457</v>
      </c>
      <c r="B696" s="15" t="s">
        <v>21167</v>
      </c>
      <c r="C696" s="15" t="s">
        <v>21168</v>
      </c>
      <c r="D696" s="15" t="s">
        <v>23402</v>
      </c>
    </row>
    <row r="697">
      <c r="A697" s="14" t="s">
        <v>7459</v>
      </c>
      <c r="B697" s="15" t="s">
        <v>21169</v>
      </c>
      <c r="C697" s="15" t="s">
        <v>21170</v>
      </c>
      <c r="D697" s="15" t="s">
        <v>23403</v>
      </c>
    </row>
    <row r="698">
      <c r="A698" s="14" t="s">
        <v>7462</v>
      </c>
      <c r="B698" s="15" t="s">
        <v>21171</v>
      </c>
      <c r="C698" s="15" t="s">
        <v>21172</v>
      </c>
      <c r="D698" s="15" t="s">
        <v>23066</v>
      </c>
    </row>
    <row r="699">
      <c r="A699" s="14" t="s">
        <v>7465</v>
      </c>
      <c r="B699" s="15" t="s">
        <v>21173</v>
      </c>
      <c r="C699" s="15" t="s">
        <v>21174</v>
      </c>
      <c r="D699" s="15" t="s">
        <v>23404</v>
      </c>
    </row>
    <row r="700">
      <c r="A700" s="14" t="s">
        <v>7468</v>
      </c>
      <c r="B700" s="15" t="s">
        <v>21175</v>
      </c>
      <c r="C700" s="15" t="s">
        <v>21176</v>
      </c>
      <c r="D700" s="15" t="s">
        <v>23405</v>
      </c>
    </row>
    <row r="701">
      <c r="A701" s="14" t="s">
        <v>7471</v>
      </c>
      <c r="B701" s="15" t="s">
        <v>21177</v>
      </c>
      <c r="C701" s="15" t="s">
        <v>21178</v>
      </c>
      <c r="D701" s="15" t="s">
        <v>23406</v>
      </c>
    </row>
    <row r="702">
      <c r="A702" s="14" t="s">
        <v>7473</v>
      </c>
      <c r="B702" s="15" t="s">
        <v>21179</v>
      </c>
      <c r="C702" s="15" t="s">
        <v>4360</v>
      </c>
      <c r="D702" s="15" t="s">
        <v>23407</v>
      </c>
    </row>
    <row r="703">
      <c r="A703" s="14" t="s">
        <v>7476</v>
      </c>
      <c r="B703" s="15" t="s">
        <v>21180</v>
      </c>
      <c r="C703" s="15" t="s">
        <v>21181</v>
      </c>
      <c r="D703" s="15" t="s">
        <v>23408</v>
      </c>
    </row>
    <row r="704">
      <c r="A704" s="14" t="s">
        <v>7478</v>
      </c>
      <c r="B704" s="15" t="s">
        <v>21182</v>
      </c>
      <c r="C704" s="15" t="s">
        <v>21183</v>
      </c>
      <c r="D704" s="15" t="s">
        <v>23409</v>
      </c>
    </row>
    <row r="705">
      <c r="A705" s="14" t="s">
        <v>7481</v>
      </c>
      <c r="B705" s="15" t="s">
        <v>21184</v>
      </c>
      <c r="C705" s="15" t="s">
        <v>21185</v>
      </c>
      <c r="D705" s="15" t="s">
        <v>23410</v>
      </c>
    </row>
    <row r="706">
      <c r="A706" s="14" t="s">
        <v>7483</v>
      </c>
      <c r="B706" s="15" t="s">
        <v>21186</v>
      </c>
      <c r="C706" s="15" t="s">
        <v>21187</v>
      </c>
      <c r="D706" s="15" t="s">
        <v>23411</v>
      </c>
    </row>
    <row r="707">
      <c r="A707" s="14" t="s">
        <v>7486</v>
      </c>
      <c r="B707" s="15" t="s">
        <v>21188</v>
      </c>
      <c r="C707" s="15" t="s">
        <v>21189</v>
      </c>
      <c r="D707" s="15" t="s">
        <v>23412</v>
      </c>
    </row>
    <row r="708">
      <c r="A708" s="14" t="s">
        <v>7489</v>
      </c>
      <c r="B708" s="15" t="s">
        <v>21190</v>
      </c>
      <c r="C708" s="15" t="s">
        <v>21191</v>
      </c>
      <c r="D708" s="15" t="s">
        <v>23413</v>
      </c>
    </row>
    <row r="709">
      <c r="A709" s="14" t="s">
        <v>7492</v>
      </c>
      <c r="B709" s="15" t="s">
        <v>21192</v>
      </c>
      <c r="C709" s="15" t="s">
        <v>21193</v>
      </c>
      <c r="D709" s="15" t="s">
        <v>17046</v>
      </c>
    </row>
    <row r="710">
      <c r="A710" s="14" t="s">
        <v>7495</v>
      </c>
      <c r="B710" s="15" t="s">
        <v>21194</v>
      </c>
      <c r="C710" s="15" t="s">
        <v>21195</v>
      </c>
      <c r="D710" s="15" t="s">
        <v>23414</v>
      </c>
    </row>
    <row r="711">
      <c r="A711" s="14" t="s">
        <v>7498</v>
      </c>
      <c r="B711" s="15" t="s">
        <v>21196</v>
      </c>
      <c r="C711" s="15" t="s">
        <v>4410</v>
      </c>
      <c r="D711" s="15" t="s">
        <v>23415</v>
      </c>
    </row>
    <row r="712">
      <c r="A712" s="14" t="s">
        <v>7501</v>
      </c>
      <c r="B712" s="15" t="s">
        <v>21197</v>
      </c>
      <c r="C712" s="15" t="s">
        <v>21198</v>
      </c>
      <c r="D712" s="15" t="s">
        <v>23416</v>
      </c>
    </row>
    <row r="713">
      <c r="A713" s="14" t="s">
        <v>7504</v>
      </c>
      <c r="B713" s="15" t="s">
        <v>21199</v>
      </c>
      <c r="C713" s="15" t="s">
        <v>21200</v>
      </c>
      <c r="D713" s="15" t="s">
        <v>23417</v>
      </c>
    </row>
    <row r="714">
      <c r="A714" s="14" t="s">
        <v>7507</v>
      </c>
      <c r="B714" s="15" t="s">
        <v>21201</v>
      </c>
      <c r="C714" s="15" t="s">
        <v>23418</v>
      </c>
      <c r="D714" s="15" t="s">
        <v>23419</v>
      </c>
    </row>
    <row r="715">
      <c r="A715" s="14" t="s">
        <v>7509</v>
      </c>
      <c r="B715" s="15" t="s">
        <v>21203</v>
      </c>
      <c r="C715" s="15" t="s">
        <v>21204</v>
      </c>
      <c r="D715" s="15" t="s">
        <v>23420</v>
      </c>
    </row>
    <row r="716">
      <c r="A716" s="14" t="s">
        <v>7512</v>
      </c>
      <c r="B716" s="15" t="s">
        <v>21205</v>
      </c>
      <c r="C716" s="15" t="s">
        <v>21206</v>
      </c>
      <c r="D716" s="15" t="s">
        <v>23421</v>
      </c>
    </row>
    <row r="717">
      <c r="A717" s="14" t="s">
        <v>7520</v>
      </c>
      <c r="B717" s="15" t="s">
        <v>21207</v>
      </c>
      <c r="C717" s="15" t="s">
        <v>21208</v>
      </c>
      <c r="D717" s="15" t="s">
        <v>23422</v>
      </c>
    </row>
    <row r="718">
      <c r="A718" s="14" t="s">
        <v>7523</v>
      </c>
      <c r="B718" s="15" t="s">
        <v>21209</v>
      </c>
      <c r="C718" s="15" t="s">
        <v>21210</v>
      </c>
      <c r="D718" s="15" t="s">
        <v>23423</v>
      </c>
    </row>
    <row r="719">
      <c r="A719" s="14" t="s">
        <v>7525</v>
      </c>
      <c r="B719" s="15" t="s">
        <v>21211</v>
      </c>
      <c r="C719" s="15" t="s">
        <v>21212</v>
      </c>
      <c r="D719" s="15" t="s">
        <v>23424</v>
      </c>
    </row>
    <row r="720">
      <c r="A720" s="14" t="s">
        <v>7525</v>
      </c>
      <c r="B720" s="15" t="s">
        <v>21213</v>
      </c>
      <c r="C720" s="15" t="s">
        <v>21214</v>
      </c>
      <c r="D720" s="15" t="s">
        <v>23425</v>
      </c>
    </row>
    <row r="721">
      <c r="A721" s="14" t="s">
        <v>7525</v>
      </c>
      <c r="B721" s="15" t="s">
        <v>21215</v>
      </c>
      <c r="C721" s="15" t="s">
        <v>21216</v>
      </c>
      <c r="D721" s="15" t="s">
        <v>23426</v>
      </c>
    </row>
    <row r="722">
      <c r="A722" s="14" t="s">
        <v>7525</v>
      </c>
      <c r="B722" s="15" t="s">
        <v>21217</v>
      </c>
      <c r="C722" s="15" t="s">
        <v>21218</v>
      </c>
      <c r="D722" s="15" t="s">
        <v>23427</v>
      </c>
    </row>
    <row r="723">
      <c r="A723" s="14" t="s">
        <v>7525</v>
      </c>
      <c r="B723" s="15" t="s">
        <v>21219</v>
      </c>
      <c r="C723" s="15" t="s">
        <v>21220</v>
      </c>
      <c r="D723" s="15" t="s">
        <v>23428</v>
      </c>
    </row>
    <row r="724">
      <c r="A724" s="14" t="s">
        <v>7525</v>
      </c>
      <c r="B724" s="15" t="s">
        <v>21221</v>
      </c>
      <c r="C724" s="15" t="s">
        <v>21222</v>
      </c>
      <c r="D724" s="15" t="s">
        <v>23429</v>
      </c>
    </row>
    <row r="725">
      <c r="A725" s="14" t="s">
        <v>7525</v>
      </c>
      <c r="B725" s="15" t="s">
        <v>21223</v>
      </c>
      <c r="C725" s="15" t="s">
        <v>21224</v>
      </c>
      <c r="D725" s="15" t="s">
        <v>23430</v>
      </c>
    </row>
    <row r="726">
      <c r="A726" s="14" t="s">
        <v>7528</v>
      </c>
      <c r="B726" s="15" t="s">
        <v>21225</v>
      </c>
      <c r="C726" s="15" t="s">
        <v>21226</v>
      </c>
      <c r="D726" s="15" t="s">
        <v>22825</v>
      </c>
    </row>
    <row r="727">
      <c r="A727" s="14" t="s">
        <v>7530</v>
      </c>
      <c r="B727" s="15" t="s">
        <v>21227</v>
      </c>
      <c r="C727" s="15" t="s">
        <v>21228</v>
      </c>
      <c r="D727" s="15" t="s">
        <v>23431</v>
      </c>
    </row>
    <row r="728">
      <c r="A728" s="14" t="s">
        <v>7533</v>
      </c>
      <c r="B728" s="15" t="s">
        <v>21229</v>
      </c>
      <c r="C728" s="15" t="s">
        <v>21230</v>
      </c>
      <c r="D728" s="15" t="s">
        <v>23432</v>
      </c>
    </row>
    <row r="729">
      <c r="A729" s="14" t="s">
        <v>7535</v>
      </c>
      <c r="B729" s="15" t="s">
        <v>21231</v>
      </c>
      <c r="C729" s="15" t="s">
        <v>21232</v>
      </c>
      <c r="D729" s="15" t="s">
        <v>23433</v>
      </c>
    </row>
    <row r="730">
      <c r="A730" s="14" t="s">
        <v>7538</v>
      </c>
      <c r="B730" s="15" t="s">
        <v>21233</v>
      </c>
      <c r="C730" s="15" t="s">
        <v>21234</v>
      </c>
      <c r="D730" s="15" t="s">
        <v>23434</v>
      </c>
    </row>
    <row r="731">
      <c r="A731" s="14" t="s">
        <v>7540</v>
      </c>
      <c r="B731" s="15" t="s">
        <v>21235</v>
      </c>
      <c r="C731" s="15" t="s">
        <v>21236</v>
      </c>
      <c r="D731" s="15" t="s">
        <v>23435</v>
      </c>
    </row>
    <row r="732">
      <c r="A732" s="14" t="s">
        <v>7543</v>
      </c>
      <c r="B732" s="15" t="s">
        <v>21237</v>
      </c>
      <c r="C732" s="15" t="s">
        <v>21238</v>
      </c>
      <c r="D732" s="15" t="s">
        <v>23436</v>
      </c>
    </row>
    <row r="733">
      <c r="A733" s="14" t="s">
        <v>7545</v>
      </c>
      <c r="B733" s="15" t="s">
        <v>21239</v>
      </c>
      <c r="C733" s="15" t="s">
        <v>21240</v>
      </c>
      <c r="D733" s="15" t="s">
        <v>23437</v>
      </c>
    </row>
    <row r="734">
      <c r="A734" s="14" t="s">
        <v>7548</v>
      </c>
      <c r="B734" s="15" t="s">
        <v>21241</v>
      </c>
      <c r="C734" s="15" t="s">
        <v>21242</v>
      </c>
      <c r="D734" s="15" t="s">
        <v>23438</v>
      </c>
    </row>
    <row r="735">
      <c r="A735" s="14" t="s">
        <v>7550</v>
      </c>
      <c r="B735" s="15" t="s">
        <v>21243</v>
      </c>
      <c r="C735" s="15" t="s">
        <v>21244</v>
      </c>
      <c r="D735" s="15" t="s">
        <v>23439</v>
      </c>
    </row>
    <row r="736">
      <c r="A736" s="14" t="s">
        <v>7553</v>
      </c>
      <c r="B736" s="15" t="s">
        <v>21245</v>
      </c>
      <c r="C736" s="15" t="s">
        <v>21246</v>
      </c>
      <c r="D736" s="15" t="s">
        <v>23440</v>
      </c>
    </row>
    <row r="737">
      <c r="A737" s="14" t="s">
        <v>7555</v>
      </c>
      <c r="B737" s="15" t="s">
        <v>21247</v>
      </c>
      <c r="C737" s="15" t="s">
        <v>4533</v>
      </c>
      <c r="D737" s="15" t="s">
        <v>23441</v>
      </c>
    </row>
    <row r="738">
      <c r="A738" s="14" t="s">
        <v>7558</v>
      </c>
      <c r="B738" s="15" t="s">
        <v>21248</v>
      </c>
      <c r="C738" s="15" t="s">
        <v>21249</v>
      </c>
      <c r="D738" s="15" t="s">
        <v>23442</v>
      </c>
    </row>
    <row r="739">
      <c r="A739" s="14" t="s">
        <v>7560</v>
      </c>
      <c r="B739" s="15" t="s">
        <v>21250</v>
      </c>
      <c r="C739" s="15" t="s">
        <v>21251</v>
      </c>
      <c r="D739" s="15" t="s">
        <v>23443</v>
      </c>
    </row>
    <row r="740">
      <c r="A740" s="14" t="s">
        <v>7565</v>
      </c>
      <c r="B740" s="15" t="s">
        <v>21252</v>
      </c>
      <c r="C740" s="15" t="s">
        <v>21253</v>
      </c>
      <c r="D740" s="15" t="s">
        <v>23444</v>
      </c>
    </row>
    <row r="741">
      <c r="A741" s="14" t="s">
        <v>7567</v>
      </c>
      <c r="B741" s="15" t="s">
        <v>21254</v>
      </c>
      <c r="C741" s="15" t="s">
        <v>21255</v>
      </c>
      <c r="D741" s="15" t="s">
        <v>23445</v>
      </c>
    </row>
    <row r="742">
      <c r="A742" s="14" t="s">
        <v>7575</v>
      </c>
      <c r="B742" s="15" t="s">
        <v>21256</v>
      </c>
      <c r="C742" s="15" t="s">
        <v>21257</v>
      </c>
      <c r="D742" s="15" t="s">
        <v>23446</v>
      </c>
    </row>
    <row r="743">
      <c r="A743" s="14" t="s">
        <v>7578</v>
      </c>
      <c r="B743" s="15" t="s">
        <v>21258</v>
      </c>
      <c r="C743" s="15" t="s">
        <v>21259</v>
      </c>
      <c r="D743" s="15" t="s">
        <v>23447</v>
      </c>
    </row>
    <row r="744">
      <c r="A744" s="14" t="s">
        <v>7581</v>
      </c>
      <c r="B744" s="15" t="s">
        <v>21260</v>
      </c>
      <c r="C744" s="15" t="s">
        <v>21261</v>
      </c>
      <c r="D744" s="15" t="s">
        <v>23448</v>
      </c>
    </row>
    <row r="745">
      <c r="A745" s="14" t="s">
        <v>7584</v>
      </c>
      <c r="B745" s="15" t="s">
        <v>21262</v>
      </c>
      <c r="C745" s="15" t="s">
        <v>21263</v>
      </c>
      <c r="D745" s="15" t="s">
        <v>23449</v>
      </c>
    </row>
    <row r="746">
      <c r="A746" s="14" t="s">
        <v>7586</v>
      </c>
      <c r="B746" s="15" t="s">
        <v>21264</v>
      </c>
      <c r="C746" s="15" t="s">
        <v>21265</v>
      </c>
      <c r="D746" s="15" t="s">
        <v>23450</v>
      </c>
    </row>
    <row r="747">
      <c r="A747" s="14" t="s">
        <v>7589</v>
      </c>
      <c r="B747" s="15" t="s">
        <v>21266</v>
      </c>
      <c r="C747" s="15" t="s">
        <v>21267</v>
      </c>
      <c r="D747" s="15" t="s">
        <v>23451</v>
      </c>
    </row>
    <row r="748">
      <c r="A748" s="14" t="s">
        <v>7592</v>
      </c>
      <c r="B748" s="15" t="s">
        <v>21268</v>
      </c>
      <c r="C748" s="15" t="s">
        <v>21269</v>
      </c>
      <c r="D748" s="15" t="s">
        <v>23239</v>
      </c>
    </row>
    <row r="749">
      <c r="A749" s="14" t="s">
        <v>7594</v>
      </c>
      <c r="B749" s="15" t="s">
        <v>21270</v>
      </c>
      <c r="C749" s="15" t="s">
        <v>21271</v>
      </c>
      <c r="D749" s="15" t="s">
        <v>23452</v>
      </c>
    </row>
    <row r="750">
      <c r="A750" s="14" t="s">
        <v>21272</v>
      </c>
      <c r="B750" s="15" t="s">
        <v>21273</v>
      </c>
      <c r="C750" s="15" t="s">
        <v>21274</v>
      </c>
      <c r="D750" s="15" t="s">
        <v>23453</v>
      </c>
    </row>
    <row r="751">
      <c r="A751" s="14" t="s">
        <v>21275</v>
      </c>
      <c r="B751" s="15" t="s">
        <v>21276</v>
      </c>
      <c r="C751" s="15" t="s">
        <v>21277</v>
      </c>
      <c r="D751" s="15" t="s">
        <v>23454</v>
      </c>
    </row>
    <row r="752">
      <c r="A752" s="14" t="s">
        <v>21278</v>
      </c>
      <c r="B752" s="15" t="s">
        <v>21279</v>
      </c>
      <c r="C752" s="15" t="s">
        <v>21280</v>
      </c>
      <c r="D752" s="15" t="s">
        <v>23455</v>
      </c>
    </row>
    <row r="753">
      <c r="A753" s="14" t="s">
        <v>7597</v>
      </c>
      <c r="B753" s="15" t="s">
        <v>21281</v>
      </c>
      <c r="C753" s="15" t="s">
        <v>21282</v>
      </c>
      <c r="D753" s="15" t="s">
        <v>23456</v>
      </c>
    </row>
    <row r="754">
      <c r="A754" s="14" t="s">
        <v>7600</v>
      </c>
      <c r="B754" s="15" t="s">
        <v>21283</v>
      </c>
      <c r="C754" s="15" t="s">
        <v>21284</v>
      </c>
      <c r="D754" s="15" t="s">
        <v>17134</v>
      </c>
    </row>
    <row r="755">
      <c r="A755" s="14" t="s">
        <v>7602</v>
      </c>
      <c r="B755" s="15" t="s">
        <v>21285</v>
      </c>
      <c r="C755" s="15" t="s">
        <v>21286</v>
      </c>
      <c r="D755" s="15" t="s">
        <v>23457</v>
      </c>
    </row>
    <row r="756">
      <c r="A756" s="14" t="s">
        <v>7604</v>
      </c>
      <c r="B756" s="15" t="s">
        <v>21287</v>
      </c>
      <c r="C756" s="15" t="s">
        <v>21288</v>
      </c>
      <c r="D756" s="15" t="s">
        <v>23458</v>
      </c>
    </row>
    <row r="757">
      <c r="A757" s="14" t="s">
        <v>7607</v>
      </c>
      <c r="B757" s="15" t="s">
        <v>21289</v>
      </c>
      <c r="C757" s="15" t="s">
        <v>21290</v>
      </c>
      <c r="D757" s="15" t="s">
        <v>23459</v>
      </c>
    </row>
    <row r="758">
      <c r="A758" s="14" t="s">
        <v>7610</v>
      </c>
      <c r="B758" s="15" t="s">
        <v>21291</v>
      </c>
      <c r="C758" s="15" t="s">
        <v>21292</v>
      </c>
      <c r="D758" s="15" t="s">
        <v>23460</v>
      </c>
    </row>
    <row r="759">
      <c r="A759" s="14" t="s">
        <v>7624</v>
      </c>
      <c r="B759" s="15" t="s">
        <v>21293</v>
      </c>
      <c r="C759" s="15" t="s">
        <v>21294</v>
      </c>
      <c r="D759" s="15" t="s">
        <v>23461</v>
      </c>
    </row>
    <row r="760">
      <c r="A760" s="14" t="s">
        <v>7627</v>
      </c>
      <c r="B760" s="15" t="s">
        <v>21295</v>
      </c>
      <c r="C760" s="15" t="s">
        <v>21296</v>
      </c>
      <c r="D760" s="15" t="s">
        <v>23462</v>
      </c>
    </row>
    <row r="761">
      <c r="A761" s="14" t="s">
        <v>7631</v>
      </c>
      <c r="B761" s="15" t="s">
        <v>21297</v>
      </c>
      <c r="C761" s="15" t="s">
        <v>21298</v>
      </c>
      <c r="D761" s="15" t="s">
        <v>23463</v>
      </c>
    </row>
    <row r="762">
      <c r="A762" s="14" t="s">
        <v>7634</v>
      </c>
      <c r="B762" s="15" t="s">
        <v>21299</v>
      </c>
      <c r="C762" s="15" t="s">
        <v>21300</v>
      </c>
      <c r="D762" s="15" t="s">
        <v>23464</v>
      </c>
    </row>
    <row r="763">
      <c r="A763" s="14" t="s">
        <v>7636</v>
      </c>
      <c r="B763" s="15" t="s">
        <v>21301</v>
      </c>
      <c r="C763" s="15" t="s">
        <v>21302</v>
      </c>
      <c r="D763" s="15" t="s">
        <v>23465</v>
      </c>
    </row>
    <row r="764">
      <c r="A764" s="14" t="s">
        <v>7638</v>
      </c>
      <c r="B764" s="15" t="s">
        <v>21303</v>
      </c>
      <c r="C764" s="15" t="s">
        <v>21304</v>
      </c>
      <c r="D764" s="15" t="s">
        <v>14199</v>
      </c>
    </row>
    <row r="765">
      <c r="A765" s="14" t="s">
        <v>7641</v>
      </c>
      <c r="B765" s="15" t="s">
        <v>21305</v>
      </c>
      <c r="C765" s="15" t="s">
        <v>21306</v>
      </c>
      <c r="D765" s="15" t="s">
        <v>23466</v>
      </c>
    </row>
    <row r="766">
      <c r="A766" s="14" t="s">
        <v>7644</v>
      </c>
      <c r="B766" s="15" t="s">
        <v>21307</v>
      </c>
      <c r="C766" s="15" t="s">
        <v>4754</v>
      </c>
      <c r="D766" s="15" t="s">
        <v>23467</v>
      </c>
    </row>
    <row r="767">
      <c r="A767" s="14" t="s">
        <v>7646</v>
      </c>
      <c r="B767" s="15" t="s">
        <v>21308</v>
      </c>
      <c r="C767" s="15" t="s">
        <v>21309</v>
      </c>
      <c r="D767" s="15" t="s">
        <v>23468</v>
      </c>
    </row>
    <row r="768">
      <c r="A768" s="14" t="s">
        <v>7648</v>
      </c>
      <c r="B768" s="15" t="s">
        <v>21310</v>
      </c>
      <c r="C768" s="15" t="s">
        <v>21311</v>
      </c>
      <c r="D768" s="15" t="s">
        <v>23469</v>
      </c>
    </row>
    <row r="769">
      <c r="A769" s="14" t="s">
        <v>7651</v>
      </c>
      <c r="B769" s="15" t="s">
        <v>21312</v>
      </c>
      <c r="C769" s="15" t="s">
        <v>21313</v>
      </c>
      <c r="D769" s="15" t="s">
        <v>23470</v>
      </c>
    </row>
    <row r="770">
      <c r="A770" s="14" t="s">
        <v>7653</v>
      </c>
      <c r="B770" s="15" t="s">
        <v>21314</v>
      </c>
      <c r="C770" s="15" t="s">
        <v>21315</v>
      </c>
      <c r="D770" s="15" t="s">
        <v>11554</v>
      </c>
    </row>
    <row r="771">
      <c r="A771" s="14" t="s">
        <v>7655</v>
      </c>
      <c r="B771" s="15" t="s">
        <v>21316</v>
      </c>
      <c r="C771" s="15" t="s">
        <v>21317</v>
      </c>
      <c r="D771" s="15" t="s">
        <v>23471</v>
      </c>
    </row>
    <row r="772">
      <c r="A772" s="14" t="s">
        <v>7657</v>
      </c>
      <c r="B772" s="15" t="s">
        <v>21318</v>
      </c>
      <c r="C772" s="15" t="s">
        <v>21319</v>
      </c>
      <c r="D772" s="15" t="s">
        <v>23472</v>
      </c>
    </row>
    <row r="773">
      <c r="A773" s="14" t="s">
        <v>7660</v>
      </c>
      <c r="B773" s="15" t="s">
        <v>21320</v>
      </c>
      <c r="C773" s="15" t="s">
        <v>21321</v>
      </c>
      <c r="D773" s="15" t="s">
        <v>23473</v>
      </c>
    </row>
    <row r="774">
      <c r="A774" s="14" t="s">
        <v>7662</v>
      </c>
      <c r="B774" s="15" t="s">
        <v>21322</v>
      </c>
      <c r="C774" s="15" t="s">
        <v>21323</v>
      </c>
      <c r="D774" s="15" t="s">
        <v>23474</v>
      </c>
    </row>
    <row r="775">
      <c r="A775" s="14" t="s">
        <v>7665</v>
      </c>
      <c r="B775" s="15" t="s">
        <v>21324</v>
      </c>
      <c r="C775" s="15" t="s">
        <v>21325</v>
      </c>
      <c r="D775" s="15" t="s">
        <v>23475</v>
      </c>
    </row>
    <row r="776">
      <c r="A776" s="14" t="s">
        <v>7667</v>
      </c>
      <c r="B776" s="15" t="s">
        <v>21326</v>
      </c>
      <c r="C776" s="15" t="s">
        <v>21327</v>
      </c>
      <c r="D776" s="15" t="s">
        <v>23476</v>
      </c>
    </row>
    <row r="777">
      <c r="A777" s="14" t="s">
        <v>7671</v>
      </c>
      <c r="B777" s="15" t="s">
        <v>21328</v>
      </c>
      <c r="C777" s="15" t="s">
        <v>21329</v>
      </c>
      <c r="D777" s="15" t="s">
        <v>23477</v>
      </c>
    </row>
    <row r="778">
      <c r="A778" s="14" t="s">
        <v>7673</v>
      </c>
      <c r="B778" s="15" t="s">
        <v>21330</v>
      </c>
      <c r="C778" s="15" t="s">
        <v>21331</v>
      </c>
      <c r="D778" s="15" t="s">
        <v>23478</v>
      </c>
    </row>
    <row r="779">
      <c r="A779" s="14" t="s">
        <v>7675</v>
      </c>
      <c r="B779" s="15" t="s">
        <v>21332</v>
      </c>
      <c r="C779" s="15" t="s">
        <v>21333</v>
      </c>
      <c r="D779" s="15" t="s">
        <v>23479</v>
      </c>
    </row>
    <row r="780">
      <c r="A780" s="14" t="s">
        <v>7677</v>
      </c>
      <c r="B780" s="15" t="s">
        <v>21334</v>
      </c>
      <c r="C780" s="15" t="s">
        <v>21335</v>
      </c>
      <c r="D780" s="15" t="s">
        <v>23480</v>
      </c>
    </row>
    <row r="781">
      <c r="A781" s="14" t="s">
        <v>7679</v>
      </c>
      <c r="B781" s="15" t="s">
        <v>21336</v>
      </c>
      <c r="C781" s="15" t="s">
        <v>21337</v>
      </c>
      <c r="D781" s="15" t="s">
        <v>23481</v>
      </c>
    </row>
    <row r="782">
      <c r="A782" s="14" t="s">
        <v>7681</v>
      </c>
      <c r="B782" s="15" t="s">
        <v>21338</v>
      </c>
      <c r="C782" s="15" t="s">
        <v>21339</v>
      </c>
      <c r="D782" s="15" t="s">
        <v>23481</v>
      </c>
    </row>
    <row r="783">
      <c r="A783" s="14" t="s">
        <v>7684</v>
      </c>
      <c r="B783" s="15" t="s">
        <v>21340</v>
      </c>
      <c r="C783" s="15" t="s">
        <v>21341</v>
      </c>
      <c r="D783" s="15" t="s">
        <v>23482</v>
      </c>
    </row>
    <row r="784">
      <c r="A784" s="14" t="s">
        <v>7686</v>
      </c>
      <c r="B784" s="15" t="s">
        <v>21342</v>
      </c>
      <c r="C784" s="15" t="s">
        <v>21343</v>
      </c>
      <c r="D784" s="15" t="s">
        <v>23483</v>
      </c>
    </row>
    <row r="785">
      <c r="A785" s="14" t="s">
        <v>7688</v>
      </c>
      <c r="B785" s="15" t="s">
        <v>21344</v>
      </c>
      <c r="C785" s="15" t="s">
        <v>21345</v>
      </c>
      <c r="D785" s="15" t="s">
        <v>23484</v>
      </c>
    </row>
    <row r="786">
      <c r="A786" s="14" t="s">
        <v>7690</v>
      </c>
      <c r="B786" s="15" t="s">
        <v>21346</v>
      </c>
      <c r="C786" s="15" t="s">
        <v>21347</v>
      </c>
      <c r="D786" s="15" t="s">
        <v>23485</v>
      </c>
    </row>
    <row r="787">
      <c r="A787" s="14" t="s">
        <v>7692</v>
      </c>
      <c r="B787" s="15" t="s">
        <v>21348</v>
      </c>
      <c r="C787" s="15" t="s">
        <v>21349</v>
      </c>
      <c r="D787" s="15" t="s">
        <v>23486</v>
      </c>
    </row>
    <row r="788">
      <c r="A788" s="14" t="s">
        <v>7694</v>
      </c>
      <c r="B788" s="15" t="s">
        <v>21350</v>
      </c>
      <c r="C788" s="15" t="s">
        <v>21351</v>
      </c>
      <c r="D788" s="15" t="s">
        <v>23487</v>
      </c>
    </row>
    <row r="789">
      <c r="A789" s="14" t="s">
        <v>7696</v>
      </c>
      <c r="B789" s="15" t="s">
        <v>21352</v>
      </c>
      <c r="C789" s="15" t="s">
        <v>21353</v>
      </c>
      <c r="D789" s="15" t="s">
        <v>23488</v>
      </c>
    </row>
    <row r="790">
      <c r="A790" s="14" t="s">
        <v>7698</v>
      </c>
      <c r="B790" s="15" t="s">
        <v>21354</v>
      </c>
      <c r="C790" s="15" t="s">
        <v>21355</v>
      </c>
      <c r="D790" s="15" t="s">
        <v>23489</v>
      </c>
    </row>
    <row r="791">
      <c r="A791" s="14" t="s">
        <v>7700</v>
      </c>
      <c r="B791" s="15" t="s">
        <v>21356</v>
      </c>
      <c r="C791" s="15" t="s">
        <v>21357</v>
      </c>
      <c r="D791" s="15" t="s">
        <v>23490</v>
      </c>
    </row>
    <row r="792">
      <c r="A792" s="14" t="s">
        <v>7704</v>
      </c>
      <c r="B792" s="15" t="s">
        <v>21358</v>
      </c>
      <c r="C792" s="15" t="s">
        <v>21359</v>
      </c>
      <c r="D792" s="15" t="s">
        <v>23491</v>
      </c>
    </row>
    <row r="793">
      <c r="A793" s="14" t="s">
        <v>7707</v>
      </c>
      <c r="B793" s="15" t="s">
        <v>21360</v>
      </c>
      <c r="C793" s="15" t="s">
        <v>21361</v>
      </c>
      <c r="D793" s="15" t="s">
        <v>23492</v>
      </c>
    </row>
    <row r="794">
      <c r="A794" s="14" t="s">
        <v>7709</v>
      </c>
      <c r="B794" s="15" t="s">
        <v>21362</v>
      </c>
      <c r="C794" s="15" t="s">
        <v>21363</v>
      </c>
      <c r="D794" s="15" t="s">
        <v>23493</v>
      </c>
    </row>
    <row r="795">
      <c r="A795" s="14" t="s">
        <v>7711</v>
      </c>
      <c r="B795" s="15" t="s">
        <v>21364</v>
      </c>
      <c r="C795" s="15" t="s">
        <v>21365</v>
      </c>
      <c r="D795" s="15" t="s">
        <v>23494</v>
      </c>
    </row>
    <row r="796">
      <c r="A796" s="14" t="s">
        <v>7713</v>
      </c>
      <c r="B796" s="15" t="s">
        <v>21366</v>
      </c>
      <c r="C796" s="15" t="s">
        <v>21367</v>
      </c>
      <c r="D796" s="15" t="s">
        <v>23495</v>
      </c>
    </row>
    <row r="797">
      <c r="A797" s="14" t="s">
        <v>7715</v>
      </c>
      <c r="B797" s="15" t="s">
        <v>21368</v>
      </c>
      <c r="C797" s="15" t="s">
        <v>21369</v>
      </c>
      <c r="D797" s="15" t="s">
        <v>23496</v>
      </c>
    </row>
    <row r="798">
      <c r="A798" s="14" t="s">
        <v>7717</v>
      </c>
      <c r="B798" s="15" t="s">
        <v>21370</v>
      </c>
      <c r="C798" s="15" t="s">
        <v>21371</v>
      </c>
      <c r="D798" s="15" t="s">
        <v>23497</v>
      </c>
    </row>
    <row r="799">
      <c r="A799" s="14" t="s">
        <v>7731</v>
      </c>
      <c r="B799" s="15" t="s">
        <v>21372</v>
      </c>
      <c r="C799" s="15" t="s">
        <v>21373</v>
      </c>
      <c r="D799" s="15" t="s">
        <v>23498</v>
      </c>
    </row>
    <row r="800">
      <c r="A800" s="14" t="s">
        <v>7757</v>
      </c>
      <c r="B800" s="15" t="s">
        <v>21374</v>
      </c>
      <c r="C800" s="15" t="s">
        <v>21375</v>
      </c>
      <c r="D800" s="15" t="s">
        <v>23499</v>
      </c>
    </row>
    <row r="801">
      <c r="A801" s="14" t="s">
        <v>7763</v>
      </c>
      <c r="B801" s="15" t="s">
        <v>21376</v>
      </c>
      <c r="C801" s="15" t="s">
        <v>21377</v>
      </c>
      <c r="D801" s="15" t="s">
        <v>23500</v>
      </c>
    </row>
    <row r="802">
      <c r="A802" s="14" t="s">
        <v>7780</v>
      </c>
      <c r="B802" s="15" t="s">
        <v>21378</v>
      </c>
      <c r="C802" s="15" t="s">
        <v>21379</v>
      </c>
      <c r="D802" s="15" t="s">
        <v>23501</v>
      </c>
    </row>
    <row r="803">
      <c r="A803" s="14" t="s">
        <v>7783</v>
      </c>
      <c r="B803" s="15" t="s">
        <v>21380</v>
      </c>
      <c r="C803" s="15" t="s">
        <v>21381</v>
      </c>
      <c r="D803" s="15" t="s">
        <v>23502</v>
      </c>
    </row>
    <row r="804">
      <c r="A804" s="14" t="s">
        <v>7785</v>
      </c>
      <c r="B804" s="15" t="s">
        <v>21382</v>
      </c>
      <c r="C804" s="15" t="s">
        <v>21383</v>
      </c>
      <c r="D804" s="15" t="s">
        <v>23503</v>
      </c>
    </row>
    <row r="805">
      <c r="A805" s="14" t="s">
        <v>7788</v>
      </c>
      <c r="B805" s="15" t="s">
        <v>21384</v>
      </c>
      <c r="C805" s="15" t="s">
        <v>21385</v>
      </c>
      <c r="D805" s="15" t="s">
        <v>23504</v>
      </c>
    </row>
    <row r="806">
      <c r="A806" s="14" t="s">
        <v>7790</v>
      </c>
      <c r="B806" s="15" t="s">
        <v>21386</v>
      </c>
      <c r="C806" s="15" t="s">
        <v>21387</v>
      </c>
      <c r="D806" s="15" t="s">
        <v>23505</v>
      </c>
    </row>
    <row r="807">
      <c r="A807" s="14" t="s">
        <v>7793</v>
      </c>
      <c r="B807" s="15" t="s">
        <v>21388</v>
      </c>
      <c r="C807" s="15" t="s">
        <v>21389</v>
      </c>
      <c r="D807" s="15" t="s">
        <v>23506</v>
      </c>
    </row>
    <row r="808">
      <c r="A808" s="14" t="s">
        <v>7795</v>
      </c>
      <c r="B808" s="15" t="s">
        <v>21390</v>
      </c>
      <c r="C808" s="15" t="s">
        <v>21391</v>
      </c>
      <c r="D808" s="15" t="s">
        <v>14376</v>
      </c>
    </row>
    <row r="809">
      <c r="A809" s="14" t="s">
        <v>7801</v>
      </c>
      <c r="B809" s="15" t="s">
        <v>21392</v>
      </c>
      <c r="C809" s="15" t="s">
        <v>21393</v>
      </c>
      <c r="D809" s="15" t="s">
        <v>23507</v>
      </c>
    </row>
    <row r="810">
      <c r="A810" s="14" t="s">
        <v>7803</v>
      </c>
      <c r="B810" s="15" t="s">
        <v>21394</v>
      </c>
      <c r="C810" s="15" t="s">
        <v>21395</v>
      </c>
      <c r="D810" s="15" t="s">
        <v>23508</v>
      </c>
    </row>
    <row r="811">
      <c r="A811" s="14" t="s">
        <v>7805</v>
      </c>
      <c r="B811" s="15" t="s">
        <v>21396</v>
      </c>
      <c r="C811" s="15" t="s">
        <v>21397</v>
      </c>
      <c r="D811" s="15" t="s">
        <v>23509</v>
      </c>
    </row>
    <row r="812">
      <c r="A812" s="14" t="s">
        <v>7808</v>
      </c>
      <c r="B812" s="15" t="s">
        <v>21398</v>
      </c>
      <c r="C812" s="15" t="s">
        <v>21399</v>
      </c>
      <c r="D812" s="15" t="s">
        <v>23510</v>
      </c>
    </row>
    <row r="813">
      <c r="A813" s="14" t="s">
        <v>7810</v>
      </c>
      <c r="B813" s="15" t="s">
        <v>21400</v>
      </c>
      <c r="C813" s="15" t="s">
        <v>21401</v>
      </c>
      <c r="D813" s="15" t="s">
        <v>23511</v>
      </c>
    </row>
    <row r="814">
      <c r="A814" s="14" t="s">
        <v>7812</v>
      </c>
      <c r="B814" s="15" t="s">
        <v>21402</v>
      </c>
      <c r="C814" s="15" t="s">
        <v>21403</v>
      </c>
      <c r="D814" s="15" t="s">
        <v>23512</v>
      </c>
    </row>
    <row r="815">
      <c r="A815" s="14" t="s">
        <v>7814</v>
      </c>
      <c r="B815" s="15" t="s">
        <v>21404</v>
      </c>
      <c r="C815" s="15" t="s">
        <v>21405</v>
      </c>
      <c r="D815" s="15" t="s">
        <v>23513</v>
      </c>
    </row>
    <row r="816">
      <c r="A816" s="14" t="s">
        <v>7817</v>
      </c>
      <c r="B816" s="15" t="s">
        <v>21406</v>
      </c>
      <c r="C816" s="15" t="s">
        <v>21407</v>
      </c>
      <c r="D816" s="15" t="s">
        <v>23514</v>
      </c>
    </row>
    <row r="817">
      <c r="A817" s="14" t="s">
        <v>7820</v>
      </c>
      <c r="B817" s="15" t="s">
        <v>21408</v>
      </c>
      <c r="C817" s="15" t="s">
        <v>21409</v>
      </c>
      <c r="D817" s="15" t="s">
        <v>23515</v>
      </c>
    </row>
    <row r="818">
      <c r="A818" s="14" t="s">
        <v>7823</v>
      </c>
      <c r="B818" s="15" t="s">
        <v>21410</v>
      </c>
      <c r="C818" s="15" t="s">
        <v>21411</v>
      </c>
      <c r="D818" s="15" t="s">
        <v>14403</v>
      </c>
    </row>
    <row r="819">
      <c r="A819" s="14" t="s">
        <v>7825</v>
      </c>
      <c r="B819" s="15" t="s">
        <v>21412</v>
      </c>
      <c r="C819" s="15" t="s">
        <v>21413</v>
      </c>
      <c r="D819" s="15" t="s">
        <v>23516</v>
      </c>
    </row>
    <row r="820">
      <c r="A820" s="14" t="s">
        <v>7836</v>
      </c>
      <c r="B820" s="15" t="s">
        <v>21414</v>
      </c>
      <c r="C820" s="15" t="s">
        <v>21415</v>
      </c>
      <c r="D820" s="15" t="s">
        <v>14417</v>
      </c>
    </row>
    <row r="821">
      <c r="A821" s="14" t="s">
        <v>7839</v>
      </c>
      <c r="B821" s="15" t="s">
        <v>21416</v>
      </c>
      <c r="C821" s="15" t="s">
        <v>5143</v>
      </c>
      <c r="D821" s="15" t="s">
        <v>23517</v>
      </c>
    </row>
    <row r="822">
      <c r="A822" s="14" t="s">
        <v>7843</v>
      </c>
      <c r="B822" s="15" t="s">
        <v>21417</v>
      </c>
      <c r="C822" s="15" t="s">
        <v>21418</v>
      </c>
      <c r="D822" s="15" t="s">
        <v>14423</v>
      </c>
    </row>
    <row r="823">
      <c r="A823" s="14" t="s">
        <v>7845</v>
      </c>
      <c r="B823" s="15" t="s">
        <v>21419</v>
      </c>
      <c r="C823" s="15" t="s">
        <v>21420</v>
      </c>
      <c r="D823" s="15" t="s">
        <v>23518</v>
      </c>
    </row>
    <row r="824">
      <c r="A824" s="14" t="s">
        <v>7848</v>
      </c>
      <c r="B824" s="15" t="s">
        <v>21421</v>
      </c>
      <c r="C824" s="15" t="s">
        <v>21422</v>
      </c>
      <c r="D824" s="15" t="s">
        <v>23519</v>
      </c>
    </row>
    <row r="825">
      <c r="A825" s="14" t="s">
        <v>7851</v>
      </c>
      <c r="B825" s="15" t="s">
        <v>21423</v>
      </c>
      <c r="C825" s="15" t="s">
        <v>21424</v>
      </c>
      <c r="D825" s="15" t="s">
        <v>23520</v>
      </c>
    </row>
    <row r="826">
      <c r="A826" s="14" t="s">
        <v>7854</v>
      </c>
      <c r="B826" s="15" t="s">
        <v>21425</v>
      </c>
      <c r="C826" s="15" t="s">
        <v>21426</v>
      </c>
      <c r="D826" s="15" t="s">
        <v>14431</v>
      </c>
    </row>
    <row r="827">
      <c r="A827" s="14" t="s">
        <v>7856</v>
      </c>
      <c r="B827" s="15" t="s">
        <v>21427</v>
      </c>
      <c r="C827" s="15" t="s">
        <v>21428</v>
      </c>
      <c r="D827" s="15" t="s">
        <v>23521</v>
      </c>
    </row>
    <row r="828">
      <c r="A828" s="14" t="s">
        <v>7859</v>
      </c>
      <c r="B828" s="15" t="s">
        <v>21429</v>
      </c>
      <c r="C828" s="15" t="s">
        <v>21430</v>
      </c>
      <c r="D828" s="15" t="s">
        <v>23522</v>
      </c>
    </row>
    <row r="829">
      <c r="A829" s="14" t="s">
        <v>7866</v>
      </c>
      <c r="B829" s="15" t="s">
        <v>21431</v>
      </c>
      <c r="C829" s="15" t="s">
        <v>21432</v>
      </c>
      <c r="D829" s="15" t="s">
        <v>23523</v>
      </c>
    </row>
    <row r="830">
      <c r="A830" s="14" t="s">
        <v>7868</v>
      </c>
      <c r="B830" s="15" t="s">
        <v>21433</v>
      </c>
      <c r="C830" s="15" t="s">
        <v>21434</v>
      </c>
      <c r="D830" s="15" t="s">
        <v>23524</v>
      </c>
    </row>
    <row r="831">
      <c r="A831" s="14" t="s">
        <v>7871</v>
      </c>
      <c r="B831" s="15" t="s">
        <v>21435</v>
      </c>
      <c r="C831" s="15" t="s">
        <v>21436</v>
      </c>
      <c r="D831" s="15" t="s">
        <v>23525</v>
      </c>
    </row>
    <row r="832">
      <c r="A832" s="14" t="s">
        <v>7873</v>
      </c>
      <c r="B832" s="15" t="s">
        <v>21437</v>
      </c>
      <c r="C832" s="15" t="s">
        <v>21438</v>
      </c>
      <c r="D832" s="15" t="s">
        <v>23526</v>
      </c>
    </row>
    <row r="833">
      <c r="A833" s="14" t="s">
        <v>7875</v>
      </c>
      <c r="B833" s="15" t="s">
        <v>21439</v>
      </c>
      <c r="C833" s="15" t="s">
        <v>21440</v>
      </c>
      <c r="D833" s="15" t="s">
        <v>23527</v>
      </c>
    </row>
    <row r="834">
      <c r="A834" s="14" t="s">
        <v>7878</v>
      </c>
      <c r="B834" s="15" t="s">
        <v>21441</v>
      </c>
      <c r="C834" s="15" t="s">
        <v>21442</v>
      </c>
      <c r="D834" s="15" t="s">
        <v>14457</v>
      </c>
    </row>
    <row r="835">
      <c r="A835" s="14" t="s">
        <v>7881</v>
      </c>
      <c r="B835" s="15" t="s">
        <v>21443</v>
      </c>
      <c r="C835" s="15" t="s">
        <v>21444</v>
      </c>
      <c r="D835" s="15" t="s">
        <v>17409</v>
      </c>
    </row>
    <row r="836">
      <c r="A836" s="14" t="s">
        <v>7884</v>
      </c>
      <c r="B836" s="15" t="s">
        <v>21445</v>
      </c>
      <c r="C836" s="15" t="s">
        <v>21446</v>
      </c>
      <c r="D836" s="15" t="s">
        <v>23528</v>
      </c>
    </row>
    <row r="837">
      <c r="A837" s="14" t="s">
        <v>7886</v>
      </c>
      <c r="B837" s="15" t="s">
        <v>21447</v>
      </c>
      <c r="C837" s="15" t="s">
        <v>21448</v>
      </c>
      <c r="D837" s="15" t="s">
        <v>14466</v>
      </c>
    </row>
    <row r="838">
      <c r="A838" s="14" t="s">
        <v>7889</v>
      </c>
      <c r="B838" s="15" t="s">
        <v>21449</v>
      </c>
      <c r="C838" s="15" t="s">
        <v>21450</v>
      </c>
      <c r="D838" s="15" t="s">
        <v>23529</v>
      </c>
    </row>
    <row r="839">
      <c r="A839" s="14" t="s">
        <v>7891</v>
      </c>
      <c r="B839" s="15" t="s">
        <v>21451</v>
      </c>
      <c r="C839" s="15" t="s">
        <v>21452</v>
      </c>
      <c r="D839" s="15" t="s">
        <v>23530</v>
      </c>
    </row>
    <row r="840">
      <c r="A840" s="14" t="s">
        <v>7893</v>
      </c>
      <c r="B840" s="15" t="s">
        <v>21453</v>
      </c>
      <c r="C840" s="15" t="s">
        <v>21454</v>
      </c>
      <c r="D840" s="15" t="s">
        <v>14478</v>
      </c>
    </row>
    <row r="841">
      <c r="A841" s="14" t="s">
        <v>7896</v>
      </c>
      <c r="B841" s="15" t="s">
        <v>21455</v>
      </c>
      <c r="C841" s="15" t="s">
        <v>21456</v>
      </c>
      <c r="D841" s="15" t="s">
        <v>23531</v>
      </c>
    </row>
    <row r="842">
      <c r="A842" s="14" t="s">
        <v>7901</v>
      </c>
      <c r="B842" s="15" t="s">
        <v>21457</v>
      </c>
      <c r="C842" s="15" t="s">
        <v>21458</v>
      </c>
      <c r="D842" s="15" t="s">
        <v>23532</v>
      </c>
    </row>
    <row r="843">
      <c r="A843" s="14" t="s">
        <v>7903</v>
      </c>
      <c r="B843" s="15" t="s">
        <v>21459</v>
      </c>
      <c r="C843" s="15" t="s">
        <v>21460</v>
      </c>
      <c r="D843" s="15" t="s">
        <v>23533</v>
      </c>
    </row>
    <row r="844">
      <c r="A844" s="14" t="s">
        <v>7905</v>
      </c>
      <c r="B844" s="15" t="s">
        <v>21461</v>
      </c>
      <c r="C844" s="15" t="s">
        <v>21462</v>
      </c>
      <c r="D844" s="15" t="s">
        <v>14488</v>
      </c>
    </row>
    <row r="845">
      <c r="A845" s="14" t="s">
        <v>7908</v>
      </c>
      <c r="B845" s="15" t="s">
        <v>21463</v>
      </c>
      <c r="C845" s="15" t="s">
        <v>21464</v>
      </c>
      <c r="D845" s="15" t="s">
        <v>23534</v>
      </c>
    </row>
    <row r="846">
      <c r="A846" s="14" t="s">
        <v>7910</v>
      </c>
      <c r="B846" s="15" t="s">
        <v>21465</v>
      </c>
      <c r="C846" s="15" t="s">
        <v>21466</v>
      </c>
      <c r="D846" s="15" t="s">
        <v>23535</v>
      </c>
    </row>
    <row r="847">
      <c r="A847" s="14" t="s">
        <v>7913</v>
      </c>
      <c r="B847" s="15" t="s">
        <v>21467</v>
      </c>
      <c r="C847" s="15" t="s">
        <v>21468</v>
      </c>
      <c r="D847" s="15" t="s">
        <v>23536</v>
      </c>
    </row>
    <row r="848">
      <c r="A848" s="14" t="s">
        <v>7915</v>
      </c>
      <c r="B848" s="15" t="s">
        <v>21469</v>
      </c>
      <c r="C848" s="15" t="s">
        <v>21470</v>
      </c>
      <c r="D848" s="15" t="s">
        <v>14500</v>
      </c>
    </row>
    <row r="849">
      <c r="A849" s="14" t="s">
        <v>7918</v>
      </c>
      <c r="B849" s="15" t="s">
        <v>21471</v>
      </c>
      <c r="C849" s="15" t="s">
        <v>21472</v>
      </c>
      <c r="D849" s="15" t="s">
        <v>23537</v>
      </c>
    </row>
    <row r="850">
      <c r="A850" s="14" t="s">
        <v>7920</v>
      </c>
      <c r="B850" s="15" t="s">
        <v>21473</v>
      </c>
      <c r="C850" s="15" t="s">
        <v>21474</v>
      </c>
      <c r="D850" s="15" t="s">
        <v>23538</v>
      </c>
    </row>
    <row r="851">
      <c r="A851" s="14" t="s">
        <v>7923</v>
      </c>
      <c r="B851" s="15" t="s">
        <v>21475</v>
      </c>
      <c r="C851" s="15" t="s">
        <v>21476</v>
      </c>
      <c r="D851" s="15" t="s">
        <v>23539</v>
      </c>
    </row>
    <row r="852">
      <c r="A852" s="14" t="s">
        <v>7928</v>
      </c>
      <c r="B852" s="15" t="s">
        <v>21477</v>
      </c>
      <c r="C852" s="15" t="s">
        <v>21478</v>
      </c>
      <c r="D852" s="15" t="s">
        <v>14513</v>
      </c>
    </row>
    <row r="853">
      <c r="A853" s="14" t="s">
        <v>7931</v>
      </c>
      <c r="B853" s="15" t="s">
        <v>21479</v>
      </c>
      <c r="C853" s="15" t="s">
        <v>21480</v>
      </c>
      <c r="D853" s="15" t="s">
        <v>23540</v>
      </c>
    </row>
    <row r="854">
      <c r="A854" s="14" t="s">
        <v>7933</v>
      </c>
      <c r="B854" s="15" t="s">
        <v>21481</v>
      </c>
      <c r="C854" s="15" t="s">
        <v>21482</v>
      </c>
      <c r="D854" s="15" t="s">
        <v>23540</v>
      </c>
    </row>
    <row r="855">
      <c r="A855" s="14" t="s">
        <v>7936</v>
      </c>
      <c r="B855" s="15" t="s">
        <v>21483</v>
      </c>
      <c r="C855" s="15" t="s">
        <v>21484</v>
      </c>
      <c r="D855" s="15" t="s">
        <v>23541</v>
      </c>
    </row>
    <row r="856">
      <c r="A856" s="14" t="s">
        <v>7941</v>
      </c>
      <c r="B856" s="15" t="s">
        <v>21485</v>
      </c>
      <c r="C856" s="15" t="s">
        <v>21486</v>
      </c>
      <c r="D856" s="15" t="s">
        <v>23542</v>
      </c>
    </row>
    <row r="857">
      <c r="A857" s="14" t="s">
        <v>7946</v>
      </c>
      <c r="B857" s="15" t="s">
        <v>21487</v>
      </c>
      <c r="C857" s="15" t="s">
        <v>21488</v>
      </c>
      <c r="D857" s="15" t="s">
        <v>23543</v>
      </c>
    </row>
    <row r="858">
      <c r="A858" s="14" t="s">
        <v>7948</v>
      </c>
      <c r="B858" s="15" t="s">
        <v>21489</v>
      </c>
      <c r="C858" s="15" t="s">
        <v>21490</v>
      </c>
      <c r="D858" s="15" t="s">
        <v>23544</v>
      </c>
    </row>
    <row r="859">
      <c r="A859" s="14" t="s">
        <v>7950</v>
      </c>
      <c r="B859" s="15" t="s">
        <v>21491</v>
      </c>
      <c r="C859" s="15" t="s">
        <v>21492</v>
      </c>
      <c r="D859" s="15" t="s">
        <v>23545</v>
      </c>
    </row>
    <row r="860">
      <c r="A860" s="14" t="s">
        <v>7953</v>
      </c>
      <c r="B860" s="15" t="s">
        <v>21493</v>
      </c>
      <c r="C860" s="15" t="s">
        <v>21494</v>
      </c>
      <c r="D860" s="15" t="s">
        <v>14488</v>
      </c>
    </row>
    <row r="861">
      <c r="A861" s="14" t="s">
        <v>7955</v>
      </c>
      <c r="B861" s="15" t="s">
        <v>21495</v>
      </c>
      <c r="C861" s="15" t="s">
        <v>21496</v>
      </c>
      <c r="D861" s="15" t="s">
        <v>23546</v>
      </c>
    </row>
    <row r="862">
      <c r="A862" s="14" t="s">
        <v>7957</v>
      </c>
      <c r="B862" s="15" t="s">
        <v>21497</v>
      </c>
      <c r="C862" s="15" t="s">
        <v>21498</v>
      </c>
      <c r="D862" s="15" t="s">
        <v>23547</v>
      </c>
    </row>
    <row r="863">
      <c r="A863" s="14" t="s">
        <v>7960</v>
      </c>
      <c r="B863" s="15" t="s">
        <v>21499</v>
      </c>
      <c r="C863" s="15" t="s">
        <v>21500</v>
      </c>
      <c r="D863" s="15" t="s">
        <v>14553</v>
      </c>
    </row>
    <row r="864">
      <c r="A864" s="14" t="s">
        <v>7962</v>
      </c>
      <c r="B864" s="15" t="s">
        <v>21501</v>
      </c>
      <c r="C864" s="15" t="s">
        <v>21502</v>
      </c>
      <c r="D864" s="15" t="s">
        <v>23548</v>
      </c>
    </row>
    <row r="865">
      <c r="A865" s="14" t="s">
        <v>7964</v>
      </c>
      <c r="B865" s="15" t="s">
        <v>21503</v>
      </c>
      <c r="C865" s="15" t="s">
        <v>21504</v>
      </c>
      <c r="D865" s="15" t="s">
        <v>23549</v>
      </c>
    </row>
    <row r="866">
      <c r="A866" s="14" t="s">
        <v>7967</v>
      </c>
      <c r="B866" s="15" t="s">
        <v>21505</v>
      </c>
      <c r="C866" s="15" t="s">
        <v>21506</v>
      </c>
      <c r="D866" s="15" t="s">
        <v>14561</v>
      </c>
    </row>
    <row r="867">
      <c r="A867" s="14" t="s">
        <v>7969</v>
      </c>
      <c r="B867" s="15" t="s">
        <v>21507</v>
      </c>
      <c r="C867" s="15" t="s">
        <v>21508</v>
      </c>
      <c r="D867" s="15" t="s">
        <v>14564</v>
      </c>
    </row>
    <row r="868">
      <c r="A868" s="14" t="s">
        <v>7972</v>
      </c>
      <c r="B868" s="15" t="s">
        <v>21509</v>
      </c>
      <c r="C868" s="15" t="s">
        <v>21510</v>
      </c>
      <c r="D868" s="15" t="s">
        <v>23550</v>
      </c>
    </row>
    <row r="869">
      <c r="A869" s="14" t="s">
        <v>7974</v>
      </c>
      <c r="B869" s="15" t="s">
        <v>21511</v>
      </c>
      <c r="C869" s="15" t="s">
        <v>21512</v>
      </c>
      <c r="D869" s="15" t="s">
        <v>23551</v>
      </c>
    </row>
    <row r="870">
      <c r="A870" s="14" t="s">
        <v>7981</v>
      </c>
      <c r="B870" s="15" t="s">
        <v>21513</v>
      </c>
      <c r="C870" s="15" t="s">
        <v>21514</v>
      </c>
      <c r="D870" s="15" t="s">
        <v>23552</v>
      </c>
    </row>
    <row r="871">
      <c r="A871" s="14" t="s">
        <v>7983</v>
      </c>
      <c r="B871" s="15" t="s">
        <v>21515</v>
      </c>
      <c r="C871" s="15" t="s">
        <v>21516</v>
      </c>
      <c r="D871" s="15" t="s">
        <v>14580</v>
      </c>
    </row>
    <row r="872">
      <c r="A872" s="14" t="s">
        <v>7985</v>
      </c>
      <c r="B872" s="15" t="s">
        <v>21517</v>
      </c>
      <c r="C872" s="15" t="s">
        <v>21518</v>
      </c>
      <c r="D872" s="15" t="s">
        <v>11978</v>
      </c>
    </row>
    <row r="873">
      <c r="A873" s="14" t="s">
        <v>7988</v>
      </c>
      <c r="B873" s="15" t="s">
        <v>21519</v>
      </c>
      <c r="C873" s="15" t="s">
        <v>21520</v>
      </c>
      <c r="D873" s="15" t="s">
        <v>23553</v>
      </c>
    </row>
    <row r="874">
      <c r="A874" s="14" t="s">
        <v>7992</v>
      </c>
      <c r="B874" s="15" t="s">
        <v>21521</v>
      </c>
      <c r="C874" s="15" t="s">
        <v>21522</v>
      </c>
      <c r="D874" s="15" t="s">
        <v>14591</v>
      </c>
    </row>
    <row r="875">
      <c r="A875" s="14" t="s">
        <v>7994</v>
      </c>
      <c r="B875" s="15" t="s">
        <v>21523</v>
      </c>
      <c r="C875" s="15" t="s">
        <v>21524</v>
      </c>
      <c r="D875" s="15" t="s">
        <v>17500</v>
      </c>
    </row>
    <row r="876">
      <c r="A876" s="14" t="s">
        <v>7997</v>
      </c>
      <c r="B876" s="15" t="s">
        <v>21525</v>
      </c>
      <c r="C876" s="15" t="s">
        <v>21526</v>
      </c>
      <c r="D876" s="15" t="s">
        <v>17502</v>
      </c>
    </row>
    <row r="877">
      <c r="A877" s="14" t="s">
        <v>8001</v>
      </c>
      <c r="B877" s="15" t="s">
        <v>21527</v>
      </c>
      <c r="C877" s="15" t="s">
        <v>21528</v>
      </c>
      <c r="D877" s="15" t="s">
        <v>14600</v>
      </c>
    </row>
    <row r="878">
      <c r="A878" s="14" t="s">
        <v>8005</v>
      </c>
      <c r="B878" s="15" t="s">
        <v>21529</v>
      </c>
      <c r="C878" s="15" t="s">
        <v>21530</v>
      </c>
      <c r="D878" s="15" t="s">
        <v>14602</v>
      </c>
    </row>
    <row r="879">
      <c r="A879" s="14" t="s">
        <v>8007</v>
      </c>
      <c r="B879" s="15" t="s">
        <v>21531</v>
      </c>
      <c r="C879" s="15" t="s">
        <v>21532</v>
      </c>
      <c r="D879" s="15" t="s">
        <v>23554</v>
      </c>
    </row>
    <row r="880">
      <c r="A880" s="14" t="s">
        <v>8009</v>
      </c>
      <c r="B880" s="15" t="s">
        <v>21533</v>
      </c>
      <c r="C880" s="15" t="s">
        <v>21534</v>
      </c>
      <c r="D880" s="15" t="s">
        <v>23555</v>
      </c>
    </row>
    <row r="881">
      <c r="A881" s="14" t="s">
        <v>8016</v>
      </c>
      <c r="B881" s="15" t="s">
        <v>21535</v>
      </c>
      <c r="C881" s="15" t="s">
        <v>21536</v>
      </c>
      <c r="D881" s="15" t="s">
        <v>23556</v>
      </c>
    </row>
    <row r="882">
      <c r="A882" s="14" t="s">
        <v>8018</v>
      </c>
      <c r="B882" s="15" t="s">
        <v>21537</v>
      </c>
      <c r="C882" s="15" t="s">
        <v>21538</v>
      </c>
      <c r="D882" s="15" t="s">
        <v>14616</v>
      </c>
    </row>
    <row r="883">
      <c r="A883" s="14" t="s">
        <v>21539</v>
      </c>
      <c r="B883" s="15" t="s">
        <v>21540</v>
      </c>
      <c r="C883" s="15" t="s">
        <v>21541</v>
      </c>
      <c r="D883" s="15" t="s">
        <v>23557</v>
      </c>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row r="1001">
      <c r="A1001" s="16"/>
    </row>
    <row r="1002">
      <c r="A1002" s="16"/>
    </row>
    <row r="1003">
      <c r="A1003" s="16"/>
    </row>
    <row r="1004">
      <c r="A1004" s="16"/>
    </row>
    <row r="1005">
      <c r="A1005" s="16"/>
    </row>
    <row r="1006">
      <c r="A1006" s="16"/>
    </row>
    <row r="1007">
      <c r="A1007" s="16"/>
    </row>
    <row r="1008">
      <c r="A1008" s="16"/>
    </row>
    <row r="1009">
      <c r="A1009" s="16"/>
    </row>
    <row r="1010">
      <c r="A1010" s="16"/>
    </row>
    <row r="1011">
      <c r="A1011" s="16"/>
    </row>
    <row r="1012">
      <c r="A1012" s="16"/>
    </row>
    <row r="1013">
      <c r="A1013" s="16"/>
    </row>
    <row r="1014">
      <c r="A1014" s="16"/>
    </row>
    <row r="1015">
      <c r="A1015" s="16"/>
    </row>
    <row r="1016">
      <c r="A1016" s="16"/>
    </row>
    <row r="1017">
      <c r="A1017" s="16"/>
    </row>
    <row r="1018">
      <c r="A1018" s="16"/>
    </row>
    <row r="1019">
      <c r="A1019" s="16"/>
    </row>
    <row r="1020">
      <c r="A1020" s="16"/>
    </row>
    <row r="1021">
      <c r="A1021" s="16"/>
    </row>
    <row r="1022">
      <c r="A1022" s="16"/>
    </row>
    <row r="1023">
      <c r="A1023" s="16"/>
    </row>
  </sheetData>
  <conditionalFormatting sqref="A1:A1023">
    <cfRule type="notContainsBlanks" dxfId="0" priority="1">
      <formula>LEN(TRIM(A1))&gt;0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cols>
    <col customWidth="1" min="3" max="3" width="33.63"/>
    <col customWidth="1" min="4" max="4" width="25.38"/>
  </cols>
  <sheetData>
    <row r="1">
      <c r="A1" s="15" t="s">
        <v>19</v>
      </c>
      <c r="B1" s="15">
        <v>1.1</v>
      </c>
      <c r="C1" s="15" t="s">
        <v>21</v>
      </c>
    </row>
    <row r="2">
      <c r="A2" s="15" t="s">
        <v>28</v>
      </c>
      <c r="B2" s="15">
        <v>1.2</v>
      </c>
      <c r="C2" s="15" t="s">
        <v>30</v>
      </c>
    </row>
    <row r="3">
      <c r="A3" s="15" t="s">
        <v>36</v>
      </c>
      <c r="B3" s="15">
        <v>1.3</v>
      </c>
      <c r="C3" s="15" t="s">
        <v>38</v>
      </c>
      <c r="D3" s="15" t="s">
        <v>39</v>
      </c>
    </row>
    <row r="4">
      <c r="A4" s="15" t="s">
        <v>46</v>
      </c>
      <c r="B4" s="15">
        <v>1.4</v>
      </c>
      <c r="C4" s="15" t="s">
        <v>47</v>
      </c>
      <c r="D4" s="15" t="s">
        <v>48</v>
      </c>
    </row>
    <row r="5">
      <c r="A5" s="15" t="s">
        <v>55</v>
      </c>
      <c r="B5" s="15">
        <v>1.5</v>
      </c>
      <c r="C5" s="15" t="s">
        <v>57</v>
      </c>
      <c r="D5" s="15" t="s">
        <v>58</v>
      </c>
    </row>
    <row r="6">
      <c r="A6" s="15" t="s">
        <v>63</v>
      </c>
      <c r="B6" s="15">
        <v>1.6</v>
      </c>
      <c r="C6" s="15" t="s">
        <v>65</v>
      </c>
      <c r="D6" s="15" t="s">
        <v>66</v>
      </c>
    </row>
    <row r="7">
      <c r="A7" s="15" t="s">
        <v>71</v>
      </c>
      <c r="B7" s="15">
        <v>1.7</v>
      </c>
      <c r="C7" s="15" t="s">
        <v>73</v>
      </c>
      <c r="D7" s="15" t="s">
        <v>74</v>
      </c>
    </row>
    <row r="8">
      <c r="A8" s="15" t="s">
        <v>79</v>
      </c>
      <c r="B8" s="15">
        <v>1.8</v>
      </c>
      <c r="C8" s="15" t="s">
        <v>81</v>
      </c>
      <c r="D8" s="15" t="s">
        <v>82</v>
      </c>
    </row>
    <row r="9">
      <c r="A9" s="15" t="s">
        <v>87</v>
      </c>
      <c r="B9" s="15">
        <v>1.9</v>
      </c>
      <c r="C9" s="15" t="s">
        <v>89</v>
      </c>
      <c r="D9" s="15" t="s">
        <v>90</v>
      </c>
    </row>
    <row r="10">
      <c r="A10" s="15" t="s">
        <v>95</v>
      </c>
      <c r="B10" s="15">
        <v>1.1</v>
      </c>
      <c r="C10" s="15" t="s">
        <v>97</v>
      </c>
      <c r="D10" s="15" t="s">
        <v>98</v>
      </c>
    </row>
    <row r="11">
      <c r="A11" s="15" t="s">
        <v>103</v>
      </c>
      <c r="B11" s="15">
        <v>1.11</v>
      </c>
      <c r="C11" s="15" t="s">
        <v>105</v>
      </c>
      <c r="D11" s="15" t="s">
        <v>106</v>
      </c>
    </row>
    <row r="12">
      <c r="A12" s="15" t="s">
        <v>111</v>
      </c>
      <c r="B12" s="15">
        <v>1.12</v>
      </c>
      <c r="C12" s="15" t="s">
        <v>113</v>
      </c>
      <c r="D12" s="15" t="s">
        <v>114</v>
      </c>
    </row>
    <row r="13">
      <c r="A13" s="15" t="s">
        <v>119</v>
      </c>
      <c r="B13" s="15">
        <v>1.13</v>
      </c>
      <c r="C13" s="15" t="s">
        <v>121</v>
      </c>
      <c r="D13" s="15" t="s">
        <v>122</v>
      </c>
    </row>
    <row r="14">
      <c r="A14" s="15" t="s">
        <v>129</v>
      </c>
      <c r="B14" s="15">
        <v>1.14</v>
      </c>
      <c r="C14" s="15" t="s">
        <v>130</v>
      </c>
      <c r="D14" s="15" t="s">
        <v>131</v>
      </c>
    </row>
    <row r="15">
      <c r="A15" s="15" t="s">
        <v>138</v>
      </c>
      <c r="B15" s="15">
        <v>1.15</v>
      </c>
      <c r="C15" s="15" t="s">
        <v>139</v>
      </c>
      <c r="D15" s="15" t="s">
        <v>140</v>
      </c>
    </row>
    <row r="16">
      <c r="A16" s="15" t="s">
        <v>145</v>
      </c>
      <c r="B16" s="15">
        <v>1.16</v>
      </c>
      <c r="C16" s="15" t="s">
        <v>147</v>
      </c>
      <c r="D16" s="15" t="s">
        <v>148</v>
      </c>
    </row>
    <row r="17">
      <c r="A17" s="15" t="s">
        <v>153</v>
      </c>
      <c r="B17" s="15">
        <v>1.17</v>
      </c>
      <c r="C17" s="15" t="s">
        <v>155</v>
      </c>
      <c r="D17" s="15" t="s">
        <v>156</v>
      </c>
    </row>
    <row r="18">
      <c r="A18" s="15" t="s">
        <v>161</v>
      </c>
      <c r="B18" s="15">
        <v>1.18</v>
      </c>
      <c r="C18" s="15" t="s">
        <v>163</v>
      </c>
      <c r="D18" s="15" t="s">
        <v>164</v>
      </c>
    </row>
    <row r="19">
      <c r="A19" s="15" t="s">
        <v>169</v>
      </c>
      <c r="B19" s="15">
        <v>1.19</v>
      </c>
      <c r="C19" s="15" t="s">
        <v>171</v>
      </c>
      <c r="D19" s="15" t="s">
        <v>172</v>
      </c>
    </row>
    <row r="20">
      <c r="A20" s="15" t="s">
        <v>177</v>
      </c>
      <c r="B20" s="15">
        <v>1.2</v>
      </c>
      <c r="C20" s="15" t="s">
        <v>179</v>
      </c>
      <c r="D20" s="15" t="s">
        <v>180</v>
      </c>
    </row>
    <row r="21">
      <c r="A21" s="15" t="s">
        <v>185</v>
      </c>
      <c r="B21" s="15">
        <v>1.21</v>
      </c>
      <c r="C21" s="15" t="s">
        <v>187</v>
      </c>
      <c r="D21" s="15" t="s">
        <v>188</v>
      </c>
    </row>
    <row r="22">
      <c r="A22" s="15" t="s">
        <v>193</v>
      </c>
      <c r="B22" s="15">
        <v>1.22</v>
      </c>
      <c r="C22" s="15" t="s">
        <v>195</v>
      </c>
      <c r="D22" s="15" t="s">
        <v>196</v>
      </c>
    </row>
    <row r="23">
      <c r="A23" s="15" t="s">
        <v>201</v>
      </c>
      <c r="B23" s="15">
        <v>1.23</v>
      </c>
      <c r="C23" s="15" t="s">
        <v>203</v>
      </c>
      <c r="D23" s="15" t="s">
        <v>204</v>
      </c>
    </row>
    <row r="24">
      <c r="A24" s="15" t="s">
        <v>211</v>
      </c>
      <c r="B24" s="15">
        <v>1.24</v>
      </c>
      <c r="C24" s="15" t="s">
        <v>212</v>
      </c>
      <c r="D24" s="15" t="s">
        <v>213</v>
      </c>
    </row>
    <row r="25">
      <c r="A25" s="15" t="s">
        <v>218</v>
      </c>
      <c r="B25" s="15">
        <v>1.25</v>
      </c>
      <c r="C25" s="15" t="s">
        <v>220</v>
      </c>
      <c r="D25" s="15" t="s">
        <v>221</v>
      </c>
    </row>
    <row r="26">
      <c r="A26" s="15" t="s">
        <v>226</v>
      </c>
      <c r="B26" s="15">
        <v>1.26</v>
      </c>
      <c r="C26" s="15" t="s">
        <v>228</v>
      </c>
      <c r="D26" s="15" t="s">
        <v>229</v>
      </c>
    </row>
    <row r="27">
      <c r="A27" s="15" t="s">
        <v>234</v>
      </c>
      <c r="B27" s="15">
        <v>1.27</v>
      </c>
      <c r="C27" s="15" t="s">
        <v>236</v>
      </c>
      <c r="D27" s="15" t="s">
        <v>237</v>
      </c>
    </row>
    <row r="28">
      <c r="A28" s="15" t="s">
        <v>244</v>
      </c>
      <c r="B28" s="15">
        <v>1.28</v>
      </c>
      <c r="C28" s="15" t="s">
        <v>246</v>
      </c>
      <c r="D28" s="15" t="s">
        <v>247</v>
      </c>
    </row>
    <row r="29">
      <c r="A29" s="15" t="s">
        <v>254</v>
      </c>
      <c r="B29" s="15">
        <v>1.29</v>
      </c>
      <c r="C29" s="15" t="s">
        <v>256</v>
      </c>
      <c r="D29" s="15" t="s">
        <v>257</v>
      </c>
    </row>
    <row r="30">
      <c r="A30" s="15" t="s">
        <v>262</v>
      </c>
      <c r="B30" s="15">
        <v>1.3</v>
      </c>
      <c r="C30" s="15" t="s">
        <v>264</v>
      </c>
      <c r="D30" s="15" t="s">
        <v>265</v>
      </c>
    </row>
    <row r="31">
      <c r="A31" s="15" t="s">
        <v>268</v>
      </c>
      <c r="B31" s="15">
        <v>1.31</v>
      </c>
      <c r="C31" s="15" t="s">
        <v>270</v>
      </c>
      <c r="D31" s="15" t="s">
        <v>271</v>
      </c>
    </row>
    <row r="32">
      <c r="A32" s="15" t="s">
        <v>278</v>
      </c>
      <c r="B32" s="15">
        <v>1.32</v>
      </c>
      <c r="C32" s="15" t="s">
        <v>280</v>
      </c>
      <c r="D32" s="15" t="s">
        <v>281</v>
      </c>
    </row>
    <row r="33">
      <c r="A33" s="15" t="s">
        <v>286</v>
      </c>
      <c r="B33" s="15">
        <v>1.33</v>
      </c>
      <c r="C33" s="15" t="s">
        <v>288</v>
      </c>
      <c r="D33" s="15" t="s">
        <v>289</v>
      </c>
    </row>
    <row r="34">
      <c r="A34" s="15" t="s">
        <v>296</v>
      </c>
      <c r="B34" s="15">
        <v>1.34</v>
      </c>
      <c r="C34" s="15" t="s">
        <v>297</v>
      </c>
      <c r="D34" s="15" t="s">
        <v>298</v>
      </c>
    </row>
    <row r="35">
      <c r="A35" s="15" t="s">
        <v>303</v>
      </c>
      <c r="B35" s="15">
        <v>1.35</v>
      </c>
      <c r="C35" s="15" t="s">
        <v>305</v>
      </c>
      <c r="D35" s="15" t="s">
        <v>306</v>
      </c>
    </row>
    <row r="36">
      <c r="A36" s="15" t="s">
        <v>313</v>
      </c>
      <c r="B36" s="15">
        <v>1.36</v>
      </c>
      <c r="C36" s="15" t="s">
        <v>315</v>
      </c>
      <c r="D36" s="15" t="s">
        <v>316</v>
      </c>
    </row>
    <row r="37">
      <c r="A37" s="15" t="s">
        <v>336</v>
      </c>
      <c r="B37" s="15">
        <v>1.37</v>
      </c>
      <c r="C37" s="15" t="s">
        <v>338</v>
      </c>
      <c r="D37" s="15" t="s">
        <v>339</v>
      </c>
    </row>
    <row r="38">
      <c r="A38" s="15" t="s">
        <v>344</v>
      </c>
      <c r="B38" s="15">
        <v>1.38</v>
      </c>
      <c r="C38" s="15" t="s">
        <v>346</v>
      </c>
      <c r="D38" s="15" t="s">
        <v>347</v>
      </c>
    </row>
    <row r="39">
      <c r="A39" s="15" t="s">
        <v>352</v>
      </c>
      <c r="B39" s="15">
        <v>1.39</v>
      </c>
      <c r="C39" s="15" t="s">
        <v>354</v>
      </c>
      <c r="D39" s="15" t="s">
        <v>355</v>
      </c>
    </row>
    <row r="40">
      <c r="A40" s="15" t="s">
        <v>359</v>
      </c>
      <c r="B40" s="15">
        <v>1.4</v>
      </c>
      <c r="C40" s="15" t="s">
        <v>361</v>
      </c>
      <c r="D40" s="15" t="s">
        <v>362</v>
      </c>
    </row>
    <row r="41">
      <c r="A41" s="15" t="s">
        <v>367</v>
      </c>
      <c r="B41" s="15">
        <v>1.41</v>
      </c>
      <c r="C41" s="15" t="s">
        <v>369</v>
      </c>
      <c r="D41" s="15" t="s">
        <v>370</v>
      </c>
    </row>
    <row r="42">
      <c r="A42" s="15" t="s">
        <v>375</v>
      </c>
      <c r="B42" s="15">
        <v>1.42</v>
      </c>
      <c r="C42" s="15" t="s">
        <v>377</v>
      </c>
      <c r="D42" s="15" t="s">
        <v>378</v>
      </c>
    </row>
    <row r="43">
      <c r="A43" s="15" t="s">
        <v>383</v>
      </c>
      <c r="B43" s="15">
        <v>1.43</v>
      </c>
      <c r="C43" s="15" t="s">
        <v>385</v>
      </c>
      <c r="D43" s="15" t="s">
        <v>386</v>
      </c>
    </row>
    <row r="44">
      <c r="A44" s="15" t="s">
        <v>393</v>
      </c>
      <c r="B44" s="15">
        <v>1.44</v>
      </c>
      <c r="C44" s="15" t="s">
        <v>394</v>
      </c>
      <c r="D44" s="15" t="s">
        <v>395</v>
      </c>
    </row>
    <row r="45">
      <c r="A45" s="15" t="s">
        <v>400</v>
      </c>
      <c r="B45" s="15">
        <v>1.45</v>
      </c>
      <c r="C45" s="15" t="s">
        <v>402</v>
      </c>
      <c r="D45" s="15" t="s">
        <v>403</v>
      </c>
    </row>
    <row r="46">
      <c r="A46" s="15" t="s">
        <v>408</v>
      </c>
      <c r="B46" s="15">
        <v>1.46</v>
      </c>
      <c r="C46" s="15" t="s">
        <v>410</v>
      </c>
      <c r="D46" s="15" t="s">
        <v>411</v>
      </c>
    </row>
    <row r="47">
      <c r="A47" s="15" t="s">
        <v>416</v>
      </c>
      <c r="B47" s="15">
        <v>1.47</v>
      </c>
      <c r="C47" s="15" t="s">
        <v>418</v>
      </c>
      <c r="D47" s="15" t="s">
        <v>419</v>
      </c>
    </row>
    <row r="48">
      <c r="A48" s="15" t="s">
        <v>424</v>
      </c>
      <c r="B48" s="15">
        <v>1.48</v>
      </c>
      <c r="C48" s="15" t="s">
        <v>426</v>
      </c>
      <c r="D48" s="15" t="s">
        <v>427</v>
      </c>
    </row>
    <row r="49">
      <c r="A49" s="15" t="s">
        <v>432</v>
      </c>
      <c r="B49" s="15">
        <v>1.49</v>
      </c>
      <c r="C49" s="15" t="s">
        <v>434</v>
      </c>
      <c r="D49" s="15" t="s">
        <v>435</v>
      </c>
    </row>
    <row r="50">
      <c r="A50" s="15" t="s">
        <v>440</v>
      </c>
      <c r="B50" s="15">
        <v>1.5</v>
      </c>
      <c r="C50" s="15" t="s">
        <v>442</v>
      </c>
      <c r="D50" s="15" t="s">
        <v>443</v>
      </c>
    </row>
    <row r="51">
      <c r="A51" s="15" t="s">
        <v>448</v>
      </c>
      <c r="B51" s="15">
        <v>1.51</v>
      </c>
      <c r="C51" s="15" t="s">
        <v>450</v>
      </c>
      <c r="D51" s="15" t="s">
        <v>451</v>
      </c>
    </row>
    <row r="52">
      <c r="A52" s="15" t="s">
        <v>456</v>
      </c>
      <c r="B52" s="15">
        <v>1.52</v>
      </c>
      <c r="C52" s="15" t="s">
        <v>458</v>
      </c>
      <c r="D52" s="15" t="s">
        <v>459</v>
      </c>
    </row>
    <row r="53">
      <c r="A53" s="15" t="s">
        <v>464</v>
      </c>
      <c r="B53" s="15">
        <v>1.53</v>
      </c>
      <c r="C53" s="15" t="s">
        <v>466</v>
      </c>
      <c r="D53" s="15" t="s">
        <v>467</v>
      </c>
    </row>
    <row r="54">
      <c r="A54" s="15" t="s">
        <v>474</v>
      </c>
      <c r="B54" s="15">
        <v>1.54</v>
      </c>
      <c r="C54" s="15" t="s">
        <v>475</v>
      </c>
      <c r="D54" s="15" t="s">
        <v>476</v>
      </c>
    </row>
    <row r="55">
      <c r="A55" s="15" t="s">
        <v>481</v>
      </c>
      <c r="B55" s="15">
        <v>1.55</v>
      </c>
      <c r="C55" s="15" t="s">
        <v>483</v>
      </c>
      <c r="D55" s="15" t="s">
        <v>484</v>
      </c>
    </row>
    <row r="56">
      <c r="A56" s="15" t="s">
        <v>489</v>
      </c>
      <c r="B56" s="15">
        <v>1.56</v>
      </c>
      <c r="C56" s="15" t="s">
        <v>491</v>
      </c>
      <c r="D56" s="15" t="s">
        <v>492</v>
      </c>
    </row>
    <row r="57">
      <c r="A57" s="15" t="s">
        <v>497</v>
      </c>
      <c r="B57" s="15">
        <v>1.57</v>
      </c>
      <c r="C57" s="15" t="s">
        <v>499</v>
      </c>
      <c r="D57" s="15" t="s">
        <v>500</v>
      </c>
    </row>
    <row r="58">
      <c r="A58" s="15" t="s">
        <v>505</v>
      </c>
      <c r="B58" s="15">
        <v>1.58</v>
      </c>
      <c r="C58" s="15" t="s">
        <v>507</v>
      </c>
      <c r="D58" s="15" t="s">
        <v>508</v>
      </c>
    </row>
    <row r="59">
      <c r="A59" s="15" t="s">
        <v>513</v>
      </c>
      <c r="B59" s="15">
        <v>1.59</v>
      </c>
      <c r="C59" s="15" t="s">
        <v>515</v>
      </c>
      <c r="D59" s="15" t="s">
        <v>516</v>
      </c>
    </row>
    <row r="60">
      <c r="A60" s="15" t="s">
        <v>520</v>
      </c>
      <c r="B60" s="15">
        <v>1.6</v>
      </c>
      <c r="C60" s="15" t="s">
        <v>5763</v>
      </c>
      <c r="D60" s="15" t="s">
        <v>523</v>
      </c>
    </row>
    <row r="61">
      <c r="A61" s="15" t="s">
        <v>528</v>
      </c>
      <c r="B61" s="15">
        <v>1.61</v>
      </c>
      <c r="C61" s="15" t="s">
        <v>527</v>
      </c>
      <c r="D61" s="15" t="s">
        <v>530</v>
      </c>
    </row>
    <row r="62">
      <c r="A62" s="15" t="s">
        <v>535</v>
      </c>
      <c r="B62" s="15">
        <v>1.62</v>
      </c>
      <c r="C62" s="15" t="s">
        <v>537</v>
      </c>
      <c r="D62" s="15" t="s">
        <v>538</v>
      </c>
    </row>
    <row r="63">
      <c r="A63" s="15" t="s">
        <v>543</v>
      </c>
      <c r="B63" s="15">
        <v>1.63</v>
      </c>
      <c r="C63" s="15" t="s">
        <v>545</v>
      </c>
      <c r="D63" s="15" t="s">
        <v>546</v>
      </c>
    </row>
    <row r="64">
      <c r="A64" s="15" t="s">
        <v>553</v>
      </c>
      <c r="B64" s="15">
        <v>1.64</v>
      </c>
      <c r="C64" s="15" t="s">
        <v>554</v>
      </c>
      <c r="D64" s="15" t="s">
        <v>555</v>
      </c>
    </row>
    <row r="65">
      <c r="A65" s="15" t="s">
        <v>561</v>
      </c>
      <c r="B65" s="15">
        <v>1.65</v>
      </c>
      <c r="C65" s="15" t="s">
        <v>562</v>
      </c>
      <c r="D65" s="15" t="s">
        <v>563</v>
      </c>
    </row>
    <row r="66">
      <c r="A66" s="15" t="s">
        <v>569</v>
      </c>
      <c r="B66" s="15">
        <v>1.66</v>
      </c>
      <c r="C66" s="15" t="s">
        <v>571</v>
      </c>
      <c r="D66" s="15" t="s">
        <v>572</v>
      </c>
    </row>
    <row r="67">
      <c r="A67" s="15" t="s">
        <v>577</v>
      </c>
      <c r="B67" s="15">
        <v>1.67</v>
      </c>
      <c r="C67" s="15" t="s">
        <v>579</v>
      </c>
      <c r="D67" s="15" t="s">
        <v>580</v>
      </c>
    </row>
    <row r="68">
      <c r="A68" s="15" t="s">
        <v>587</v>
      </c>
      <c r="B68" s="15">
        <v>1.68</v>
      </c>
      <c r="C68" s="15" t="s">
        <v>589</v>
      </c>
      <c r="D68" s="15" t="s">
        <v>590</v>
      </c>
    </row>
    <row r="69">
      <c r="A69" s="15" t="s">
        <v>595</v>
      </c>
      <c r="B69" s="15">
        <v>1.69</v>
      </c>
      <c r="C69" s="15" t="s">
        <v>597</v>
      </c>
      <c r="D69" s="15" t="s">
        <v>598</v>
      </c>
    </row>
    <row r="70">
      <c r="A70" s="15" t="s">
        <v>603</v>
      </c>
      <c r="B70" s="15">
        <v>1.7</v>
      </c>
      <c r="C70" s="15" t="s">
        <v>605</v>
      </c>
      <c r="D70" s="15" t="s">
        <v>606</v>
      </c>
    </row>
    <row r="71">
      <c r="A71" s="15" t="s">
        <v>611</v>
      </c>
      <c r="B71" s="15">
        <v>1.71</v>
      </c>
      <c r="C71" s="15" t="s">
        <v>613</v>
      </c>
      <c r="D71" s="15" t="s">
        <v>614</v>
      </c>
    </row>
    <row r="72">
      <c r="A72" s="15" t="s">
        <v>619</v>
      </c>
      <c r="B72" s="15">
        <v>1.72</v>
      </c>
      <c r="C72" s="15" t="s">
        <v>621</v>
      </c>
      <c r="D72" s="15" t="s">
        <v>622</v>
      </c>
    </row>
    <row r="73">
      <c r="A73" s="15" t="s">
        <v>627</v>
      </c>
      <c r="B73" s="15">
        <v>1.73</v>
      </c>
      <c r="C73" s="15" t="s">
        <v>629</v>
      </c>
      <c r="D73" s="15" t="s">
        <v>630</v>
      </c>
    </row>
    <row r="74">
      <c r="A74" s="15" t="s">
        <v>641</v>
      </c>
      <c r="B74" s="15">
        <v>1.74</v>
      </c>
      <c r="C74" s="15" t="s">
        <v>642</v>
      </c>
      <c r="D74" s="15" t="s">
        <v>643</v>
      </c>
    </row>
    <row r="75">
      <c r="A75" s="15" t="s">
        <v>650</v>
      </c>
      <c r="B75" s="15">
        <v>1.75</v>
      </c>
      <c r="C75" s="15" t="s">
        <v>652</v>
      </c>
      <c r="D75" s="15" t="s">
        <v>653</v>
      </c>
    </row>
    <row r="76">
      <c r="A76" s="15" t="s">
        <v>660</v>
      </c>
      <c r="B76" s="15">
        <v>1.76</v>
      </c>
      <c r="C76" s="15" t="s">
        <v>662</v>
      </c>
      <c r="D76" s="15" t="s">
        <v>663</v>
      </c>
    </row>
    <row r="77">
      <c r="A77" s="15" t="s">
        <v>668</v>
      </c>
      <c r="B77" s="15">
        <v>1.77</v>
      </c>
      <c r="C77" s="15" t="s">
        <v>670</v>
      </c>
      <c r="D77" s="15" t="s">
        <v>671</v>
      </c>
    </row>
    <row r="78">
      <c r="A78" s="15" t="s">
        <v>678</v>
      </c>
      <c r="B78" s="15">
        <v>1.78</v>
      </c>
      <c r="C78" s="15" t="s">
        <v>680</v>
      </c>
      <c r="D78" s="15" t="s">
        <v>681</v>
      </c>
    </row>
    <row r="79">
      <c r="A79" s="15" t="s">
        <v>686</v>
      </c>
      <c r="B79" s="15">
        <v>1.79</v>
      </c>
      <c r="C79" s="15" t="s">
        <v>688</v>
      </c>
      <c r="D79" s="15" t="s">
        <v>689</v>
      </c>
    </row>
    <row r="80">
      <c r="A80" s="15" t="s">
        <v>694</v>
      </c>
      <c r="B80" s="15">
        <v>1.8</v>
      </c>
      <c r="C80" s="15" t="s">
        <v>696</v>
      </c>
      <c r="D80" s="15" t="s">
        <v>697</v>
      </c>
    </row>
    <row r="81">
      <c r="A81" s="15" t="s">
        <v>702</v>
      </c>
      <c r="B81" s="15">
        <v>1.81</v>
      </c>
      <c r="C81" s="15" t="s">
        <v>704</v>
      </c>
      <c r="D81" s="15" t="s">
        <v>705</v>
      </c>
    </row>
    <row r="82">
      <c r="A82" s="15" t="s">
        <v>710</v>
      </c>
      <c r="B82" s="15">
        <v>1.82</v>
      </c>
      <c r="C82" s="15" t="s">
        <v>712</v>
      </c>
      <c r="D82" s="15" t="s">
        <v>713</v>
      </c>
    </row>
    <row r="83">
      <c r="A83" s="15" t="s">
        <v>718</v>
      </c>
      <c r="B83" s="15">
        <v>1.83</v>
      </c>
      <c r="C83" s="15" t="s">
        <v>720</v>
      </c>
      <c r="D83" s="15" t="s">
        <v>721</v>
      </c>
    </row>
    <row r="84">
      <c r="A84" s="15" t="s">
        <v>728</v>
      </c>
      <c r="B84" s="15">
        <v>1.84</v>
      </c>
      <c r="C84" s="15" t="s">
        <v>729</v>
      </c>
      <c r="D84" s="15" t="s">
        <v>730</v>
      </c>
    </row>
    <row r="85">
      <c r="A85" s="15" t="s">
        <v>735</v>
      </c>
      <c r="B85" s="15">
        <v>1.85</v>
      </c>
      <c r="C85" s="15" t="s">
        <v>737</v>
      </c>
      <c r="D85" s="15" t="s">
        <v>738</v>
      </c>
    </row>
    <row r="86">
      <c r="A86" s="15" t="s">
        <v>743</v>
      </c>
      <c r="B86" s="15">
        <v>1.86</v>
      </c>
      <c r="C86" s="15" t="s">
        <v>745</v>
      </c>
      <c r="D86" s="15" t="s">
        <v>746</v>
      </c>
    </row>
    <row r="87">
      <c r="A87" s="15" t="s">
        <v>751</v>
      </c>
      <c r="B87" s="15">
        <v>1.87</v>
      </c>
      <c r="C87" s="15" t="s">
        <v>753</v>
      </c>
      <c r="D87" s="15" t="s">
        <v>754</v>
      </c>
    </row>
    <row r="88">
      <c r="A88" s="15" t="s">
        <v>759</v>
      </c>
      <c r="B88" s="15">
        <v>1.88</v>
      </c>
      <c r="C88" s="15" t="s">
        <v>761</v>
      </c>
      <c r="D88" s="15" t="s">
        <v>762</v>
      </c>
    </row>
    <row r="89">
      <c r="A89" s="15" t="s">
        <v>767</v>
      </c>
      <c r="B89" s="15">
        <v>1.89</v>
      </c>
      <c r="C89" s="15" t="s">
        <v>769</v>
      </c>
      <c r="D89" s="15" t="s">
        <v>770</v>
      </c>
    </row>
    <row r="90">
      <c r="A90" s="15" t="s">
        <v>775</v>
      </c>
      <c r="B90" s="15">
        <v>1.9</v>
      </c>
      <c r="C90" s="15" t="s">
        <v>777</v>
      </c>
      <c r="D90" s="15" t="s">
        <v>778</v>
      </c>
    </row>
    <row r="91">
      <c r="A91" s="15" t="s">
        <v>783</v>
      </c>
      <c r="B91" s="15">
        <v>1.91</v>
      </c>
      <c r="C91" s="15" t="s">
        <v>785</v>
      </c>
      <c r="D91" s="15" t="s">
        <v>786</v>
      </c>
    </row>
    <row r="92">
      <c r="A92" s="15" t="s">
        <v>791</v>
      </c>
      <c r="B92" s="15">
        <v>1.92</v>
      </c>
      <c r="C92" s="15" t="s">
        <v>793</v>
      </c>
      <c r="D92" s="15" t="s">
        <v>794</v>
      </c>
    </row>
    <row r="93">
      <c r="A93" s="15" t="s">
        <v>799</v>
      </c>
      <c r="B93" s="15">
        <v>1.93</v>
      </c>
      <c r="C93" s="15" t="s">
        <v>801</v>
      </c>
      <c r="D93" s="15" t="s">
        <v>802</v>
      </c>
    </row>
    <row r="94">
      <c r="A94" s="15" t="s">
        <v>813</v>
      </c>
      <c r="B94" s="15">
        <v>1.94</v>
      </c>
      <c r="C94" s="15" t="s">
        <v>814</v>
      </c>
      <c r="D94" s="15" t="s">
        <v>815</v>
      </c>
    </row>
    <row r="95">
      <c r="A95" s="15" t="s">
        <v>820</v>
      </c>
      <c r="B95" s="15">
        <v>1.95</v>
      </c>
      <c r="C95" s="15" t="s">
        <v>822</v>
      </c>
      <c r="D95" s="15" t="s">
        <v>823</v>
      </c>
    </row>
    <row r="96">
      <c r="A96" s="15" t="s">
        <v>828</v>
      </c>
      <c r="B96" s="15">
        <v>1.96</v>
      </c>
      <c r="C96" s="15" t="s">
        <v>830</v>
      </c>
      <c r="D96" s="15" t="s">
        <v>831</v>
      </c>
    </row>
    <row r="97">
      <c r="A97" s="15" t="s">
        <v>836</v>
      </c>
      <c r="B97" s="15">
        <v>1.97</v>
      </c>
      <c r="C97" s="15" t="s">
        <v>838</v>
      </c>
      <c r="D97" s="15" t="s">
        <v>839</v>
      </c>
    </row>
    <row r="98">
      <c r="A98" s="15" t="s">
        <v>844</v>
      </c>
      <c r="B98" s="15">
        <v>1.98</v>
      </c>
      <c r="C98" s="15" t="s">
        <v>846</v>
      </c>
      <c r="D98" s="15" t="s">
        <v>847</v>
      </c>
    </row>
    <row r="99">
      <c r="A99" s="15" t="s">
        <v>852</v>
      </c>
      <c r="B99" s="15">
        <v>1.99</v>
      </c>
      <c r="C99" s="15" t="s">
        <v>854</v>
      </c>
      <c r="D99" s="15" t="s">
        <v>855</v>
      </c>
    </row>
    <row r="100">
      <c r="A100" s="15" t="s">
        <v>860</v>
      </c>
      <c r="B100" s="15">
        <v>1.1</v>
      </c>
      <c r="C100" s="15" t="s">
        <v>862</v>
      </c>
      <c r="D100" s="15" t="s">
        <v>863</v>
      </c>
    </row>
    <row r="101">
      <c r="A101" s="15" t="s">
        <v>868</v>
      </c>
      <c r="B101" s="15">
        <v>1.101</v>
      </c>
      <c r="C101" s="15" t="s">
        <v>870</v>
      </c>
      <c r="D101" s="15" t="s">
        <v>871</v>
      </c>
    </row>
    <row r="102">
      <c r="A102" s="15" t="s">
        <v>876</v>
      </c>
      <c r="B102" s="15">
        <v>1.102</v>
      </c>
      <c r="C102" s="15" t="s">
        <v>878</v>
      </c>
      <c r="D102" s="15" t="s">
        <v>879</v>
      </c>
    </row>
    <row r="103">
      <c r="A103" s="15" t="s">
        <v>884</v>
      </c>
      <c r="B103" s="15">
        <v>1.103</v>
      </c>
      <c r="C103" s="15" t="s">
        <v>886</v>
      </c>
      <c r="D103" s="15" t="s">
        <v>887</v>
      </c>
    </row>
    <row r="104">
      <c r="A104" s="15" t="s">
        <v>894</v>
      </c>
      <c r="B104" s="15">
        <v>1.104</v>
      </c>
      <c r="C104" s="15" t="s">
        <v>895</v>
      </c>
      <c r="D104" s="15" t="s">
        <v>896</v>
      </c>
    </row>
    <row r="105">
      <c r="A105" s="15" t="s">
        <v>901</v>
      </c>
      <c r="B105" s="15">
        <v>1.105</v>
      </c>
      <c r="C105" s="15" t="s">
        <v>903</v>
      </c>
      <c r="D105" s="15" t="s">
        <v>904</v>
      </c>
    </row>
    <row r="106">
      <c r="A106" s="15" t="s">
        <v>909</v>
      </c>
      <c r="B106" s="15">
        <v>1.106</v>
      </c>
      <c r="C106" s="15" t="s">
        <v>911</v>
      </c>
      <c r="D106" s="15" t="s">
        <v>912</v>
      </c>
    </row>
    <row r="107">
      <c r="A107" s="15" t="s">
        <v>917</v>
      </c>
      <c r="B107" s="15">
        <v>1.107</v>
      </c>
      <c r="C107" s="15" t="s">
        <v>919</v>
      </c>
      <c r="D107" s="15" t="s">
        <v>920</v>
      </c>
    </row>
    <row r="108">
      <c r="A108" s="15" t="s">
        <v>925</v>
      </c>
      <c r="B108" s="15">
        <v>1.108</v>
      </c>
      <c r="C108" s="15" t="s">
        <v>927</v>
      </c>
      <c r="D108" s="15" t="s">
        <v>928</v>
      </c>
    </row>
    <row r="109">
      <c r="A109" s="15" t="s">
        <v>933</v>
      </c>
      <c r="B109" s="15">
        <v>1.109</v>
      </c>
      <c r="C109" s="15" t="s">
        <v>935</v>
      </c>
      <c r="D109" s="15" t="s">
        <v>936</v>
      </c>
    </row>
    <row r="110">
      <c r="A110" s="15" t="s">
        <v>945</v>
      </c>
      <c r="B110" s="15">
        <v>1.11</v>
      </c>
      <c r="C110" s="15" t="s">
        <v>947</v>
      </c>
      <c r="D110" s="15" t="s">
        <v>948</v>
      </c>
    </row>
    <row r="111">
      <c r="A111" s="15" t="s">
        <v>953</v>
      </c>
      <c r="B111" s="15">
        <v>1.111</v>
      </c>
      <c r="C111" s="15" t="s">
        <v>955</v>
      </c>
      <c r="D111" s="15" t="s">
        <v>956</v>
      </c>
    </row>
    <row r="112">
      <c r="A112" s="15" t="s">
        <v>961</v>
      </c>
      <c r="B112" s="15">
        <v>1.112</v>
      </c>
      <c r="C112" s="15" t="s">
        <v>963</v>
      </c>
      <c r="D112" s="15" t="s">
        <v>964</v>
      </c>
    </row>
    <row r="113">
      <c r="A113" s="15" t="s">
        <v>969</v>
      </c>
      <c r="B113" s="15">
        <v>1.113</v>
      </c>
      <c r="C113" s="15" t="s">
        <v>971</v>
      </c>
      <c r="D113" s="15" t="s">
        <v>972</v>
      </c>
    </row>
    <row r="114">
      <c r="A114" s="15" t="s">
        <v>979</v>
      </c>
      <c r="B114" s="15">
        <v>1.114</v>
      </c>
      <c r="C114" s="15" t="s">
        <v>980</v>
      </c>
      <c r="D114" s="15" t="s">
        <v>981</v>
      </c>
    </row>
    <row r="115">
      <c r="A115" s="15" t="s">
        <v>986</v>
      </c>
      <c r="B115" s="15">
        <v>1.115</v>
      </c>
      <c r="C115" s="15" t="s">
        <v>988</v>
      </c>
      <c r="D115" s="15" t="s">
        <v>989</v>
      </c>
    </row>
    <row r="116">
      <c r="A116" s="15" t="s">
        <v>994</v>
      </c>
      <c r="B116" s="15">
        <v>1.116</v>
      </c>
      <c r="C116" s="15" t="s">
        <v>996</v>
      </c>
      <c r="D116" s="15" t="s">
        <v>997</v>
      </c>
    </row>
    <row r="117">
      <c r="A117" s="15" t="s">
        <v>1002</v>
      </c>
      <c r="B117" s="15">
        <v>1.117</v>
      </c>
      <c r="C117" s="15" t="s">
        <v>1004</v>
      </c>
      <c r="D117" s="15" t="s">
        <v>1005</v>
      </c>
    </row>
    <row r="118">
      <c r="A118" s="15" t="s">
        <v>1010</v>
      </c>
      <c r="B118" s="15">
        <v>1.118</v>
      </c>
      <c r="C118" s="15" t="s">
        <v>1012</v>
      </c>
      <c r="D118" s="15" t="s">
        <v>1013</v>
      </c>
    </row>
    <row r="119">
      <c r="A119" s="15" t="s">
        <v>1036</v>
      </c>
      <c r="B119" s="15">
        <v>1.119</v>
      </c>
      <c r="C119" s="15" t="s">
        <v>1038</v>
      </c>
      <c r="D119" s="15" t="s">
        <v>1039</v>
      </c>
    </row>
    <row r="120">
      <c r="A120" s="15" t="s">
        <v>1028</v>
      </c>
      <c r="B120" s="15">
        <v>1.12</v>
      </c>
      <c r="C120" s="15" t="s">
        <v>1030</v>
      </c>
      <c r="D120" s="15" t="s">
        <v>1031</v>
      </c>
    </row>
    <row r="121">
      <c r="A121" s="15" t="s">
        <v>1044</v>
      </c>
      <c r="B121" s="15">
        <v>1.121</v>
      </c>
      <c r="C121" s="15" t="s">
        <v>15664</v>
      </c>
      <c r="D121" s="15" t="s">
        <v>15665</v>
      </c>
      <c r="E121" s="15" t="s">
        <v>15666</v>
      </c>
      <c r="F121" s="15" t="s">
        <v>15667</v>
      </c>
      <c r="G121" s="15" t="s">
        <v>15668</v>
      </c>
    </row>
    <row r="122">
      <c r="A122" s="15" t="s">
        <v>1057</v>
      </c>
      <c r="B122" s="15">
        <v>1.122</v>
      </c>
      <c r="C122" s="15" t="s">
        <v>1059</v>
      </c>
      <c r="D122" s="15" t="s">
        <v>1060</v>
      </c>
    </row>
    <row r="123">
      <c r="A123" s="15" t="s">
        <v>1065</v>
      </c>
      <c r="B123" s="15">
        <v>1.123</v>
      </c>
      <c r="C123" s="15" t="s">
        <v>1067</v>
      </c>
      <c r="D123" s="15" t="s">
        <v>1068</v>
      </c>
    </row>
    <row r="124">
      <c r="A124" s="15" t="s">
        <v>1075</v>
      </c>
      <c r="B124" s="15">
        <v>1.124</v>
      </c>
      <c r="C124" s="15" t="s">
        <v>1076</v>
      </c>
      <c r="D124" s="15" t="s">
        <v>1077</v>
      </c>
    </row>
    <row r="125">
      <c r="A125" s="15" t="s">
        <v>1082</v>
      </c>
      <c r="B125" s="15">
        <v>1.125</v>
      </c>
      <c r="C125" s="15" t="s">
        <v>1084</v>
      </c>
      <c r="D125" s="15" t="s">
        <v>1085</v>
      </c>
    </row>
    <row r="126">
      <c r="A126" s="15" t="s">
        <v>136</v>
      </c>
      <c r="B126" s="15">
        <v>1.126</v>
      </c>
      <c r="C126" s="15" t="s">
        <v>1093</v>
      </c>
      <c r="D126" s="15" t="s">
        <v>1094</v>
      </c>
    </row>
    <row r="127">
      <c r="A127" s="15" t="s">
        <v>1099</v>
      </c>
      <c r="B127" s="15">
        <v>1.127</v>
      </c>
      <c r="C127" s="15" t="s">
        <v>1101</v>
      </c>
      <c r="D127" s="15" t="s">
        <v>1102</v>
      </c>
    </row>
    <row r="128">
      <c r="A128" s="15" t="s">
        <v>1113</v>
      </c>
      <c r="B128" s="15">
        <v>1.128</v>
      </c>
      <c r="C128" s="15" t="s">
        <v>1115</v>
      </c>
      <c r="D128" s="15" t="s">
        <v>1116</v>
      </c>
    </row>
    <row r="129">
      <c r="A129" s="15" t="s">
        <v>1123</v>
      </c>
      <c r="B129" s="15">
        <v>1.129</v>
      </c>
      <c r="C129" s="15" t="s">
        <v>1125</v>
      </c>
      <c r="D129" s="15" t="s">
        <v>1126</v>
      </c>
    </row>
    <row r="130">
      <c r="A130" s="15" t="s">
        <v>1131</v>
      </c>
      <c r="B130" s="15">
        <v>1.13</v>
      </c>
      <c r="C130" s="15" t="s">
        <v>1133</v>
      </c>
      <c r="D130" s="15" t="s">
        <v>1134</v>
      </c>
    </row>
    <row r="131">
      <c r="A131" s="15" t="s">
        <v>1139</v>
      </c>
      <c r="B131" s="15">
        <v>1.131</v>
      </c>
      <c r="C131" s="15" t="s">
        <v>1141</v>
      </c>
      <c r="D131" s="15" t="s">
        <v>1142</v>
      </c>
    </row>
    <row r="132">
      <c r="A132" s="15" t="s">
        <v>1161</v>
      </c>
      <c r="B132" s="15">
        <v>1.132</v>
      </c>
      <c r="C132" s="15" t="s">
        <v>1163</v>
      </c>
      <c r="D132" s="15" t="s">
        <v>1164</v>
      </c>
    </row>
    <row r="133">
      <c r="A133" s="15" t="s">
        <v>1171</v>
      </c>
      <c r="B133" s="15">
        <v>1.133</v>
      </c>
    </row>
    <row r="134">
      <c r="A134" s="15" t="s">
        <v>1183</v>
      </c>
      <c r="B134" s="15">
        <v>1.134</v>
      </c>
      <c r="C134" s="15" t="s">
        <v>1184</v>
      </c>
      <c r="D134" s="15" t="s">
        <v>1185</v>
      </c>
    </row>
    <row r="135">
      <c r="A135" s="15" t="s">
        <v>1190</v>
      </c>
      <c r="B135" s="15">
        <v>1.135</v>
      </c>
      <c r="C135" s="15" t="s">
        <v>1192</v>
      </c>
      <c r="D135" s="15" t="s">
        <v>1193</v>
      </c>
    </row>
    <row r="136">
      <c r="A136" s="15" t="s">
        <v>1198</v>
      </c>
      <c r="B136" s="15">
        <v>1.136</v>
      </c>
      <c r="C136" s="15" t="s">
        <v>1200</v>
      </c>
      <c r="D136" s="15" t="s">
        <v>1201</v>
      </c>
    </row>
    <row r="137">
      <c r="A137" s="15" t="s">
        <v>1204</v>
      </c>
      <c r="B137" s="15">
        <v>1.137</v>
      </c>
      <c r="C137" s="15" t="s">
        <v>1206</v>
      </c>
      <c r="D137" s="15" t="s">
        <v>1207</v>
      </c>
    </row>
    <row r="138">
      <c r="A138" s="15" t="s">
        <v>1212</v>
      </c>
      <c r="B138" s="15">
        <v>1.138</v>
      </c>
      <c r="C138" s="15" t="s">
        <v>1214</v>
      </c>
      <c r="D138" s="15" t="s">
        <v>1215</v>
      </c>
    </row>
    <row r="139">
      <c r="A139" s="15" t="s">
        <v>1220</v>
      </c>
      <c r="B139" s="15">
        <v>1.139</v>
      </c>
      <c r="C139" s="15" t="s">
        <v>1222</v>
      </c>
      <c r="D139" s="15" t="s">
        <v>1223</v>
      </c>
    </row>
    <row r="140">
      <c r="A140" s="15" t="s">
        <v>1228</v>
      </c>
      <c r="B140" s="15">
        <v>1.14</v>
      </c>
      <c r="C140" s="15" t="s">
        <v>1230</v>
      </c>
      <c r="D140" s="15" t="s">
        <v>1231</v>
      </c>
    </row>
    <row r="141">
      <c r="A141" s="15" t="s">
        <v>1236</v>
      </c>
      <c r="B141" s="15">
        <v>1.141</v>
      </c>
      <c r="C141" s="15" t="s">
        <v>1238</v>
      </c>
      <c r="D141" s="15" t="s">
        <v>1239</v>
      </c>
    </row>
    <row r="142">
      <c r="A142" s="15" t="s">
        <v>1244</v>
      </c>
      <c r="B142" s="15">
        <v>1.142</v>
      </c>
      <c r="C142" s="15" t="s">
        <v>1246</v>
      </c>
      <c r="D142" s="15" t="s">
        <v>1247</v>
      </c>
    </row>
    <row r="143">
      <c r="A143" s="15" t="s">
        <v>1252</v>
      </c>
      <c r="B143" s="15">
        <v>1.143</v>
      </c>
      <c r="C143" s="15" t="s">
        <v>1254</v>
      </c>
      <c r="D143" s="15" t="s">
        <v>1255</v>
      </c>
    </row>
    <row r="144">
      <c r="A144" s="15" t="s">
        <v>1262</v>
      </c>
      <c r="B144" s="15">
        <v>1.144</v>
      </c>
      <c r="C144" s="15" t="s">
        <v>1263</v>
      </c>
      <c r="D144" s="15" t="s">
        <v>1264</v>
      </c>
    </row>
    <row r="145">
      <c r="A145" s="15" t="s">
        <v>1269</v>
      </c>
      <c r="B145" s="15">
        <v>1.145</v>
      </c>
      <c r="C145" s="15" t="s">
        <v>1273</v>
      </c>
      <c r="D145" s="15" t="s">
        <v>1274</v>
      </c>
    </row>
    <row r="146">
      <c r="A146" s="15" t="s">
        <v>1285</v>
      </c>
      <c r="B146" s="15">
        <v>1.146</v>
      </c>
      <c r="C146" s="15" t="s">
        <v>1287</v>
      </c>
      <c r="D146" s="15" t="s">
        <v>1288</v>
      </c>
    </row>
    <row r="147">
      <c r="A147" s="15" t="s">
        <v>1291</v>
      </c>
      <c r="B147" s="15">
        <v>1.147</v>
      </c>
      <c r="C147" s="15" t="s">
        <v>1292</v>
      </c>
      <c r="D147" s="15" t="s">
        <v>1293</v>
      </c>
    </row>
    <row r="148">
      <c r="A148" s="15" t="s">
        <v>19</v>
      </c>
      <c r="B148" s="15">
        <v>2.1</v>
      </c>
      <c r="C148" s="15" t="s">
        <v>1299</v>
      </c>
      <c r="D148" s="15" t="s">
        <v>1300</v>
      </c>
    </row>
    <row r="149">
      <c r="A149" s="15" t="s">
        <v>28</v>
      </c>
      <c r="B149" s="15">
        <v>2.2</v>
      </c>
      <c r="C149" s="15" t="s">
        <v>1306</v>
      </c>
      <c r="D149" s="15" t="s">
        <v>1307</v>
      </c>
    </row>
    <row r="150">
      <c r="A150" s="15" t="s">
        <v>36</v>
      </c>
      <c r="B150" s="15">
        <v>2.3</v>
      </c>
      <c r="C150" s="15" t="s">
        <v>1312</v>
      </c>
      <c r="D150" s="15" t="s">
        <v>1313</v>
      </c>
    </row>
    <row r="151">
      <c r="A151" s="15" t="s">
        <v>46</v>
      </c>
      <c r="B151" s="15">
        <v>2.4</v>
      </c>
      <c r="C151" s="15" t="s">
        <v>1318</v>
      </c>
      <c r="D151" s="15" t="s">
        <v>1319</v>
      </c>
    </row>
    <row r="152">
      <c r="A152" s="15" t="s">
        <v>55</v>
      </c>
      <c r="B152" s="15">
        <v>2.5</v>
      </c>
      <c r="C152" s="15" t="s">
        <v>1328</v>
      </c>
      <c r="D152" s="15" t="s">
        <v>1329</v>
      </c>
    </row>
    <row r="153">
      <c r="A153" s="15" t="s">
        <v>63</v>
      </c>
      <c r="B153" s="15">
        <v>2.6</v>
      </c>
      <c r="C153" s="15" t="s">
        <v>1334</v>
      </c>
      <c r="D153" s="15" t="s">
        <v>1335</v>
      </c>
    </row>
    <row r="154">
      <c r="A154" s="15" t="s">
        <v>15669</v>
      </c>
    </row>
    <row r="155">
      <c r="A155" s="15" t="s">
        <v>71</v>
      </c>
      <c r="B155" s="15">
        <v>2.7</v>
      </c>
    </row>
    <row r="156">
      <c r="A156" s="15" t="s">
        <v>79</v>
      </c>
      <c r="B156" s="15">
        <v>2.8</v>
      </c>
      <c r="C156" s="15" t="s">
        <v>1346</v>
      </c>
      <c r="D156" s="15" t="s">
        <v>1347</v>
      </c>
    </row>
    <row r="157">
      <c r="A157" s="15" t="s">
        <v>87</v>
      </c>
      <c r="B157" s="15">
        <v>2.9</v>
      </c>
      <c r="C157" s="15" t="s">
        <v>1352</v>
      </c>
      <c r="D157" s="15" t="s">
        <v>1353</v>
      </c>
    </row>
    <row r="158">
      <c r="A158" s="15" t="s">
        <v>95</v>
      </c>
      <c r="B158" s="15">
        <v>2.1</v>
      </c>
      <c r="C158" s="15" t="s">
        <v>1358</v>
      </c>
      <c r="D158" s="15" t="s">
        <v>1359</v>
      </c>
    </row>
    <row r="159">
      <c r="A159" s="15" t="s">
        <v>103</v>
      </c>
      <c r="B159" s="15">
        <v>2.11</v>
      </c>
      <c r="C159" s="15" t="s">
        <v>1364</v>
      </c>
      <c r="D159" s="15" t="s">
        <v>1365</v>
      </c>
    </row>
    <row r="160">
      <c r="A160" s="15" t="s">
        <v>111</v>
      </c>
      <c r="B160" s="15">
        <v>2.12</v>
      </c>
      <c r="C160" s="15" t="s">
        <v>1370</v>
      </c>
      <c r="D160" s="15" t="s">
        <v>1371</v>
      </c>
    </row>
    <row r="161">
      <c r="A161" s="15" t="s">
        <v>119</v>
      </c>
      <c r="B161" s="15">
        <v>2.13</v>
      </c>
      <c r="C161" s="15" t="s">
        <v>1376</v>
      </c>
      <c r="D161" s="15" t="s">
        <v>1377</v>
      </c>
    </row>
    <row r="162">
      <c r="A162" s="15" t="s">
        <v>129</v>
      </c>
      <c r="B162" s="15">
        <v>2.14</v>
      </c>
      <c r="C162" s="15" t="s">
        <v>1382</v>
      </c>
      <c r="D162" s="15" t="s">
        <v>1383</v>
      </c>
    </row>
    <row r="163">
      <c r="A163" s="15" t="s">
        <v>138</v>
      </c>
      <c r="B163" s="15">
        <v>2.15</v>
      </c>
      <c r="C163" s="15" t="s">
        <v>1388</v>
      </c>
      <c r="D163" s="15" t="s">
        <v>1389</v>
      </c>
    </row>
    <row r="164">
      <c r="A164" s="15" t="s">
        <v>145</v>
      </c>
      <c r="B164" s="15">
        <v>2.16</v>
      </c>
      <c r="C164" s="15" t="s">
        <v>1394</v>
      </c>
      <c r="D164" s="15" t="s">
        <v>1395</v>
      </c>
    </row>
    <row r="165">
      <c r="A165" s="15" t="s">
        <v>153</v>
      </c>
      <c r="B165" s="15">
        <v>2.17</v>
      </c>
      <c r="C165" s="15" t="s">
        <v>1400</v>
      </c>
      <c r="D165" s="15" t="s">
        <v>1401</v>
      </c>
    </row>
    <row r="166">
      <c r="A166" s="15" t="s">
        <v>161</v>
      </c>
      <c r="B166" s="15">
        <v>2.18</v>
      </c>
      <c r="C166" s="15" t="s">
        <v>1406</v>
      </c>
      <c r="D166" s="15" t="s">
        <v>1407</v>
      </c>
    </row>
    <row r="167">
      <c r="A167" s="15" t="s">
        <v>169</v>
      </c>
      <c r="B167" s="15">
        <v>2.19</v>
      </c>
      <c r="C167" s="15" t="s">
        <v>1415</v>
      </c>
      <c r="D167" s="15" t="s">
        <v>1416</v>
      </c>
    </row>
    <row r="168">
      <c r="A168" s="15" t="s">
        <v>177</v>
      </c>
      <c r="B168" s="15">
        <v>2.2</v>
      </c>
      <c r="C168" s="15" t="s">
        <v>1421</v>
      </c>
      <c r="D168" s="15" t="s">
        <v>1422</v>
      </c>
    </row>
    <row r="169">
      <c r="A169" s="15" t="s">
        <v>185</v>
      </c>
      <c r="B169" s="15">
        <v>2.21</v>
      </c>
      <c r="C169" s="15" t="s">
        <v>1427</v>
      </c>
      <c r="D169" s="15" t="s">
        <v>1428</v>
      </c>
    </row>
    <row r="170">
      <c r="A170" s="15" t="s">
        <v>193</v>
      </c>
      <c r="B170" s="15">
        <v>2.22</v>
      </c>
      <c r="C170" s="15" t="s">
        <v>1433</v>
      </c>
      <c r="D170" s="15" t="s">
        <v>1434</v>
      </c>
    </row>
    <row r="171">
      <c r="A171" s="15" t="s">
        <v>201</v>
      </c>
      <c r="B171" s="15">
        <v>2.23</v>
      </c>
      <c r="C171" s="15" t="s">
        <v>1439</v>
      </c>
      <c r="D171" s="15" t="s">
        <v>1440</v>
      </c>
    </row>
    <row r="172">
      <c r="A172" s="15" t="s">
        <v>211</v>
      </c>
      <c r="B172" s="15">
        <v>2.24</v>
      </c>
      <c r="C172" s="15" t="s">
        <v>1445</v>
      </c>
      <c r="D172" s="15" t="s">
        <v>1446</v>
      </c>
    </row>
    <row r="173">
      <c r="A173" s="15" t="s">
        <v>218</v>
      </c>
      <c r="B173" s="15">
        <v>2.25</v>
      </c>
      <c r="C173" s="15" t="s">
        <v>1451</v>
      </c>
      <c r="D173" s="15" t="s">
        <v>1452</v>
      </c>
    </row>
    <row r="174">
      <c r="A174" s="15" t="s">
        <v>226</v>
      </c>
      <c r="B174" s="15">
        <v>2.26</v>
      </c>
      <c r="C174" s="15" t="s">
        <v>15656</v>
      </c>
      <c r="D174" s="15" t="s">
        <v>1458</v>
      </c>
    </row>
    <row r="175">
      <c r="A175" s="15" t="s">
        <v>234</v>
      </c>
      <c r="B175" s="15">
        <v>2.27</v>
      </c>
      <c r="C175" s="15" t="s">
        <v>1463</v>
      </c>
      <c r="D175" s="15" t="s">
        <v>1464</v>
      </c>
    </row>
    <row r="176">
      <c r="A176" s="15" t="s">
        <v>244</v>
      </c>
      <c r="B176" s="15">
        <v>2.28</v>
      </c>
      <c r="C176" s="15" t="s">
        <v>1468</v>
      </c>
      <c r="D176" s="15" t="s">
        <v>1469</v>
      </c>
    </row>
    <row r="177">
      <c r="A177" s="15" t="s">
        <v>254</v>
      </c>
      <c r="B177" s="15">
        <v>2.29</v>
      </c>
      <c r="C177" s="15" t="s">
        <v>1474</v>
      </c>
      <c r="D177" s="15" t="s">
        <v>1475</v>
      </c>
    </row>
    <row r="178">
      <c r="A178" s="15" t="s">
        <v>262</v>
      </c>
      <c r="B178" s="15">
        <v>2.3</v>
      </c>
      <c r="C178" s="15" t="s">
        <v>1481</v>
      </c>
      <c r="D178" s="15" t="s">
        <v>1482</v>
      </c>
    </row>
    <row r="179">
      <c r="A179" s="15" t="s">
        <v>268</v>
      </c>
      <c r="B179" s="15">
        <v>2.31</v>
      </c>
      <c r="C179" s="15" t="s">
        <v>1487</v>
      </c>
      <c r="D179" s="15" t="s">
        <v>1488</v>
      </c>
    </row>
    <row r="180">
      <c r="A180" s="15" t="s">
        <v>278</v>
      </c>
      <c r="B180" s="15">
        <v>2.32</v>
      </c>
      <c r="C180" s="15" t="s">
        <v>1494</v>
      </c>
      <c r="D180" s="15" t="s">
        <v>1495</v>
      </c>
    </row>
    <row r="181">
      <c r="A181" s="15" t="s">
        <v>286</v>
      </c>
      <c r="B181" s="15">
        <v>2.33</v>
      </c>
      <c r="C181" s="15" t="s">
        <v>1500</v>
      </c>
      <c r="D181" s="15" t="s">
        <v>1501</v>
      </c>
    </row>
    <row r="182">
      <c r="A182" s="15" t="s">
        <v>296</v>
      </c>
      <c r="B182" s="15">
        <v>2.34</v>
      </c>
      <c r="C182" s="15" t="s">
        <v>23558</v>
      </c>
    </row>
    <row r="183">
      <c r="A183" s="15" t="s">
        <v>303</v>
      </c>
      <c r="B183" s="15">
        <v>2.35</v>
      </c>
      <c r="C183" s="15" t="s">
        <v>1511</v>
      </c>
      <c r="D183" s="15" t="s">
        <v>1512</v>
      </c>
    </row>
    <row r="184">
      <c r="A184" s="15" t="s">
        <v>313</v>
      </c>
      <c r="B184" s="15">
        <v>2.36</v>
      </c>
      <c r="C184" s="15" t="s">
        <v>1516</v>
      </c>
      <c r="D184" s="15" t="s">
        <v>1517</v>
      </c>
    </row>
    <row r="185">
      <c r="A185" s="15" t="s">
        <v>336</v>
      </c>
      <c r="B185" s="15">
        <v>2.37</v>
      </c>
      <c r="C185" s="15" t="s">
        <v>1521</v>
      </c>
      <c r="D185" s="15" t="s">
        <v>1522</v>
      </c>
    </row>
    <row r="186">
      <c r="A186" s="15" t="s">
        <v>344</v>
      </c>
      <c r="B186" s="15">
        <v>2.38</v>
      </c>
      <c r="C186" s="15" t="s">
        <v>1529</v>
      </c>
      <c r="D186" s="15" t="s">
        <v>1530</v>
      </c>
    </row>
    <row r="187">
      <c r="A187" s="15" t="s">
        <v>352</v>
      </c>
      <c r="B187" s="15">
        <v>2.39</v>
      </c>
      <c r="C187" s="15" t="s">
        <v>1535</v>
      </c>
      <c r="D187" s="15" t="s">
        <v>1536</v>
      </c>
    </row>
    <row r="188">
      <c r="A188" s="15" t="s">
        <v>359</v>
      </c>
      <c r="B188" s="15">
        <v>2.4</v>
      </c>
      <c r="C188" s="15" t="s">
        <v>1541</v>
      </c>
      <c r="D188" s="15" t="s">
        <v>1542</v>
      </c>
    </row>
    <row r="189">
      <c r="A189" s="15" t="s">
        <v>367</v>
      </c>
      <c r="B189" s="15">
        <v>2.41</v>
      </c>
      <c r="C189" s="15" t="s">
        <v>1547</v>
      </c>
      <c r="D189" s="15" t="s">
        <v>1548</v>
      </c>
    </row>
    <row r="190">
      <c r="A190" s="15" t="s">
        <v>375</v>
      </c>
      <c r="B190" s="15">
        <v>2.42</v>
      </c>
      <c r="C190" s="15" t="s">
        <v>1563</v>
      </c>
      <c r="D190" s="15" t="s">
        <v>1564</v>
      </c>
    </row>
    <row r="191">
      <c r="A191" s="15" t="s">
        <v>383</v>
      </c>
      <c r="B191" s="15">
        <v>2.43</v>
      </c>
      <c r="C191" s="15" t="s">
        <v>1569</v>
      </c>
      <c r="D191" s="15" t="s">
        <v>1570</v>
      </c>
    </row>
    <row r="192">
      <c r="A192" s="15" t="s">
        <v>393</v>
      </c>
      <c r="B192" s="15">
        <v>2.44</v>
      </c>
      <c r="C192" s="15" t="s">
        <v>1574</v>
      </c>
      <c r="D192" s="15" t="s">
        <v>1575</v>
      </c>
    </row>
    <row r="193">
      <c r="A193" s="15" t="s">
        <v>400</v>
      </c>
      <c r="B193" s="15">
        <v>2.45</v>
      </c>
      <c r="C193" s="15" t="s">
        <v>1585</v>
      </c>
      <c r="D193" s="15" t="s">
        <v>1586</v>
      </c>
    </row>
    <row r="194">
      <c r="A194" s="15" t="s">
        <v>408</v>
      </c>
      <c r="B194" s="15">
        <v>2.46</v>
      </c>
      <c r="C194" s="15" t="s">
        <v>1591</v>
      </c>
      <c r="D194" s="15" t="s">
        <v>1592</v>
      </c>
    </row>
    <row r="195">
      <c r="A195" s="15" t="s">
        <v>416</v>
      </c>
      <c r="B195" s="15">
        <v>2.47</v>
      </c>
      <c r="C195" s="15" t="s">
        <v>1597</v>
      </c>
      <c r="D195" s="15" t="s">
        <v>1598</v>
      </c>
    </row>
    <row r="196">
      <c r="A196" s="15" t="s">
        <v>424</v>
      </c>
      <c r="B196" s="15">
        <v>2.48</v>
      </c>
      <c r="C196" s="15" t="s">
        <v>1603</v>
      </c>
      <c r="D196" s="15" t="s">
        <v>1604</v>
      </c>
    </row>
    <row r="197">
      <c r="A197" s="15" t="s">
        <v>432</v>
      </c>
      <c r="B197" s="15">
        <v>2.49</v>
      </c>
      <c r="C197" s="15" t="s">
        <v>1609</v>
      </c>
      <c r="D197" s="15" t="s">
        <v>1610</v>
      </c>
    </row>
    <row r="198">
      <c r="A198" s="15" t="s">
        <v>440</v>
      </c>
      <c r="B198" s="15">
        <v>2.5</v>
      </c>
      <c r="C198" s="15" t="s">
        <v>1615</v>
      </c>
      <c r="D198" s="15" t="s">
        <v>1616</v>
      </c>
    </row>
    <row r="199">
      <c r="A199" s="15" t="s">
        <v>448</v>
      </c>
      <c r="B199" s="15">
        <v>2.51</v>
      </c>
      <c r="C199" s="15" t="s">
        <v>1621</v>
      </c>
      <c r="D199" s="15" t="s">
        <v>1622</v>
      </c>
    </row>
    <row r="200">
      <c r="A200" s="15" t="s">
        <v>456</v>
      </c>
      <c r="B200" s="15">
        <v>2.52</v>
      </c>
      <c r="C200" s="15" t="s">
        <v>1627</v>
      </c>
      <c r="D200" s="15" t="s">
        <v>1628</v>
      </c>
    </row>
    <row r="201">
      <c r="A201" s="15" t="s">
        <v>464</v>
      </c>
      <c r="B201" s="15">
        <v>2.53</v>
      </c>
      <c r="C201" s="15" t="s">
        <v>1633</v>
      </c>
      <c r="D201" s="15" t="s">
        <v>1634</v>
      </c>
    </row>
    <row r="202">
      <c r="A202" s="15" t="s">
        <v>474</v>
      </c>
      <c r="B202" s="15">
        <v>2.54</v>
      </c>
      <c r="C202" s="15" t="s">
        <v>1639</v>
      </c>
      <c r="D202" s="15" t="s">
        <v>1640</v>
      </c>
    </row>
    <row r="203">
      <c r="A203" s="15" t="s">
        <v>481</v>
      </c>
      <c r="B203" s="15">
        <v>2.55</v>
      </c>
      <c r="C203" s="15" t="s">
        <v>15670</v>
      </c>
    </row>
    <row r="204">
      <c r="A204" s="15" t="s">
        <v>489</v>
      </c>
      <c r="B204" s="15">
        <v>2.56</v>
      </c>
      <c r="C204" s="15" t="s">
        <v>1650</v>
      </c>
      <c r="D204" s="15" t="s">
        <v>1651</v>
      </c>
    </row>
    <row r="205">
      <c r="A205" s="15" t="s">
        <v>497</v>
      </c>
      <c r="B205" s="15">
        <v>2.57</v>
      </c>
      <c r="C205" s="15" t="s">
        <v>1656</v>
      </c>
      <c r="D205" s="15" t="s">
        <v>1657</v>
      </c>
    </row>
    <row r="206">
      <c r="A206" s="15" t="s">
        <v>505</v>
      </c>
      <c r="B206" s="15">
        <v>2.58</v>
      </c>
      <c r="C206" s="15" t="s">
        <v>1662</v>
      </c>
      <c r="D206" s="15" t="s">
        <v>1663</v>
      </c>
    </row>
    <row r="207">
      <c r="A207" s="15" t="s">
        <v>513</v>
      </c>
      <c r="B207" s="15">
        <v>2.59</v>
      </c>
      <c r="C207" s="15" t="s">
        <v>1668</v>
      </c>
      <c r="D207" s="15" t="s">
        <v>1669</v>
      </c>
    </row>
    <row r="208">
      <c r="A208" s="15" t="s">
        <v>520</v>
      </c>
      <c r="B208" s="15">
        <v>2.6</v>
      </c>
      <c r="C208" s="15" t="s">
        <v>1674</v>
      </c>
      <c r="D208" s="15" t="s">
        <v>1675</v>
      </c>
    </row>
    <row r="209">
      <c r="A209" s="15" t="s">
        <v>528</v>
      </c>
      <c r="B209" s="15">
        <v>2.61</v>
      </c>
      <c r="C209" s="15" t="s">
        <v>1680</v>
      </c>
      <c r="D209" s="15" t="s">
        <v>1681</v>
      </c>
    </row>
    <row r="210">
      <c r="A210" s="15" t="s">
        <v>535</v>
      </c>
      <c r="B210" s="15">
        <v>2.62</v>
      </c>
      <c r="C210" s="15" t="s">
        <v>1686</v>
      </c>
      <c r="D210" s="15" t="s">
        <v>1687</v>
      </c>
    </row>
    <row r="211">
      <c r="A211" s="15" t="s">
        <v>543</v>
      </c>
      <c r="B211" s="15">
        <v>2.63</v>
      </c>
      <c r="C211" s="15" t="s">
        <v>1692</v>
      </c>
      <c r="D211" s="15" t="s">
        <v>1693</v>
      </c>
    </row>
    <row r="212">
      <c r="A212" s="15" t="s">
        <v>553</v>
      </c>
      <c r="B212" s="15">
        <v>2.64</v>
      </c>
      <c r="C212" s="15" t="s">
        <v>1698</v>
      </c>
      <c r="D212" s="15" t="s">
        <v>1699</v>
      </c>
    </row>
    <row r="213">
      <c r="A213" s="15" t="s">
        <v>561</v>
      </c>
      <c r="B213" s="15">
        <v>2.65</v>
      </c>
      <c r="C213" s="15" t="s">
        <v>1710</v>
      </c>
      <c r="D213" s="15" t="s">
        <v>1711</v>
      </c>
    </row>
    <row r="214">
      <c r="A214" s="15" t="s">
        <v>569</v>
      </c>
      <c r="B214" s="15">
        <v>2.66</v>
      </c>
      <c r="C214" s="15" t="s">
        <v>1718</v>
      </c>
      <c r="D214" s="15" t="s">
        <v>1719</v>
      </c>
    </row>
    <row r="215">
      <c r="A215" s="15" t="s">
        <v>577</v>
      </c>
      <c r="B215" s="15">
        <v>2.67</v>
      </c>
      <c r="C215" s="15" t="s">
        <v>1724</v>
      </c>
      <c r="D215" s="15" t="s">
        <v>1725</v>
      </c>
    </row>
    <row r="216">
      <c r="A216" s="15" t="s">
        <v>587</v>
      </c>
      <c r="B216" s="15">
        <v>2.68</v>
      </c>
      <c r="C216" s="15" t="s">
        <v>1734</v>
      </c>
      <c r="D216" s="15" t="s">
        <v>1735</v>
      </c>
    </row>
    <row r="217">
      <c r="A217" s="15" t="s">
        <v>595</v>
      </c>
      <c r="B217" s="15">
        <v>2.69</v>
      </c>
      <c r="C217" s="15" t="s">
        <v>1740</v>
      </c>
      <c r="D217" s="15" t="s">
        <v>1741</v>
      </c>
    </row>
    <row r="218">
      <c r="A218" s="15" t="s">
        <v>603</v>
      </c>
      <c r="B218" s="15">
        <v>2.7</v>
      </c>
      <c r="C218" s="15" t="s">
        <v>1762</v>
      </c>
      <c r="D218" s="15" t="s">
        <v>1763</v>
      </c>
    </row>
    <row r="219">
      <c r="A219" s="15" t="s">
        <v>611</v>
      </c>
      <c r="B219" s="15">
        <v>2.71</v>
      </c>
      <c r="C219" s="15" t="s">
        <v>1768</v>
      </c>
      <c r="D219" s="15" t="s">
        <v>1769</v>
      </c>
    </row>
    <row r="220">
      <c r="A220" s="15" t="s">
        <v>619</v>
      </c>
      <c r="B220" s="15">
        <v>2.72</v>
      </c>
      <c r="C220" s="15" t="s">
        <v>1774</v>
      </c>
      <c r="D220" s="15" t="s">
        <v>1775</v>
      </c>
    </row>
    <row r="221">
      <c r="A221" s="15" t="s">
        <v>627</v>
      </c>
      <c r="B221" s="15">
        <v>2.73</v>
      </c>
      <c r="C221" s="15" t="s">
        <v>1780</v>
      </c>
      <c r="D221" s="15" t="s">
        <v>1781</v>
      </c>
    </row>
    <row r="222">
      <c r="A222" s="15" t="s">
        <v>641</v>
      </c>
      <c r="B222" s="15">
        <v>2.74</v>
      </c>
      <c r="C222" s="15" t="s">
        <v>1786</v>
      </c>
      <c r="D222" s="15" t="s">
        <v>1787</v>
      </c>
    </row>
    <row r="223">
      <c r="A223" s="15" t="s">
        <v>650</v>
      </c>
      <c r="B223" s="15">
        <v>2.75</v>
      </c>
      <c r="C223" s="15" t="s">
        <v>1794</v>
      </c>
      <c r="D223" s="15" t="s">
        <v>1795</v>
      </c>
    </row>
    <row r="224">
      <c r="A224" s="15" t="s">
        <v>660</v>
      </c>
      <c r="B224" s="15">
        <v>2.76</v>
      </c>
      <c r="C224" s="15" t="s">
        <v>1806</v>
      </c>
      <c r="D224" s="15" t="s">
        <v>1807</v>
      </c>
    </row>
    <row r="225">
      <c r="A225" s="15" t="s">
        <v>668</v>
      </c>
      <c r="B225" s="15">
        <v>2.77</v>
      </c>
      <c r="C225" s="15" t="s">
        <v>1812</v>
      </c>
      <c r="D225" s="15" t="s">
        <v>1813</v>
      </c>
    </row>
    <row r="226">
      <c r="A226" s="15" t="s">
        <v>678</v>
      </c>
      <c r="B226" s="15">
        <v>2.78</v>
      </c>
      <c r="C226" s="15" t="s">
        <v>1818</v>
      </c>
      <c r="D226" s="15" t="s">
        <v>1819</v>
      </c>
    </row>
    <row r="227">
      <c r="A227" s="15" t="s">
        <v>686</v>
      </c>
      <c r="B227" s="15">
        <v>2.79</v>
      </c>
      <c r="C227" s="15" t="s">
        <v>1824</v>
      </c>
      <c r="D227" s="15" t="s">
        <v>1825</v>
      </c>
    </row>
    <row r="228">
      <c r="A228" s="15" t="s">
        <v>694</v>
      </c>
      <c r="B228" s="15">
        <v>2.8</v>
      </c>
      <c r="C228" s="15" t="s">
        <v>1830</v>
      </c>
      <c r="D228" s="15" t="s">
        <v>1831</v>
      </c>
    </row>
    <row r="229">
      <c r="A229" s="15" t="s">
        <v>702</v>
      </c>
      <c r="B229" s="15">
        <v>2.81</v>
      </c>
      <c r="C229" s="15" t="s">
        <v>1836</v>
      </c>
      <c r="D229" s="15" t="s">
        <v>1837</v>
      </c>
    </row>
    <row r="230">
      <c r="A230" s="15" t="s">
        <v>710</v>
      </c>
      <c r="B230" s="15">
        <v>2.82</v>
      </c>
      <c r="C230" s="15" t="s">
        <v>1841</v>
      </c>
      <c r="D230" s="15" t="s">
        <v>1842</v>
      </c>
    </row>
    <row r="231">
      <c r="A231" s="15" t="s">
        <v>718</v>
      </c>
      <c r="B231" s="15">
        <v>2.83</v>
      </c>
      <c r="C231" s="15" t="s">
        <v>1847</v>
      </c>
      <c r="D231" s="15" t="s">
        <v>1848</v>
      </c>
    </row>
    <row r="232">
      <c r="A232" s="15" t="s">
        <v>728</v>
      </c>
      <c r="B232" s="15">
        <v>2.84</v>
      </c>
      <c r="C232" s="15" t="s">
        <v>1853</v>
      </c>
      <c r="D232" s="15" t="s">
        <v>1854</v>
      </c>
    </row>
    <row r="233">
      <c r="A233" s="15" t="s">
        <v>735</v>
      </c>
      <c r="B233" s="15">
        <v>2.85</v>
      </c>
      <c r="C233" s="15" t="s">
        <v>1859</v>
      </c>
      <c r="D233" s="15" t="s">
        <v>1860</v>
      </c>
    </row>
    <row r="234">
      <c r="A234" s="15" t="s">
        <v>743</v>
      </c>
      <c r="B234" s="15">
        <v>2.86</v>
      </c>
      <c r="C234" s="15" t="s">
        <v>1865</v>
      </c>
      <c r="D234" s="15" t="s">
        <v>1866</v>
      </c>
    </row>
    <row r="235">
      <c r="A235" s="15" t="s">
        <v>751</v>
      </c>
      <c r="B235" s="15">
        <v>2.87</v>
      </c>
      <c r="C235" s="15" t="s">
        <v>1871</v>
      </c>
      <c r="D235" s="15" t="s">
        <v>1872</v>
      </c>
    </row>
    <row r="236">
      <c r="A236" s="15" t="s">
        <v>759</v>
      </c>
      <c r="B236" s="15">
        <v>2.88</v>
      </c>
      <c r="C236" s="15" t="s">
        <v>1877</v>
      </c>
      <c r="D236" s="15" t="s">
        <v>1878</v>
      </c>
    </row>
    <row r="237">
      <c r="A237" s="15" t="s">
        <v>767</v>
      </c>
      <c r="B237" s="15">
        <v>2.89</v>
      </c>
      <c r="C237" s="15" t="s">
        <v>1883</v>
      </c>
      <c r="D237" s="15" t="s">
        <v>1884</v>
      </c>
    </row>
    <row r="238">
      <c r="A238" s="15" t="s">
        <v>775</v>
      </c>
      <c r="B238" s="15">
        <v>2.9</v>
      </c>
      <c r="C238" s="15" t="s">
        <v>1889</v>
      </c>
      <c r="D238" s="15" t="s">
        <v>1890</v>
      </c>
    </row>
    <row r="239">
      <c r="A239" s="15" t="s">
        <v>783</v>
      </c>
      <c r="B239" s="15">
        <v>2.91</v>
      </c>
      <c r="C239" s="15" t="s">
        <v>1895</v>
      </c>
      <c r="D239" s="15" t="s">
        <v>1896</v>
      </c>
    </row>
    <row r="240">
      <c r="A240" s="15" t="s">
        <v>791</v>
      </c>
      <c r="B240" s="15">
        <v>2.92</v>
      </c>
      <c r="C240" s="15" t="s">
        <v>1901</v>
      </c>
      <c r="D240" s="15" t="s">
        <v>1902</v>
      </c>
    </row>
    <row r="241">
      <c r="A241" s="15" t="s">
        <v>799</v>
      </c>
      <c r="B241" s="15">
        <v>2.93</v>
      </c>
      <c r="C241" s="15" t="s">
        <v>1907</v>
      </c>
      <c r="D241" s="15" t="s">
        <v>1908</v>
      </c>
    </row>
    <row r="242">
      <c r="A242" s="15" t="s">
        <v>813</v>
      </c>
      <c r="B242" s="15">
        <v>2.94</v>
      </c>
      <c r="C242" s="15" t="s">
        <v>1913</v>
      </c>
      <c r="D242" s="15" t="s">
        <v>1914</v>
      </c>
    </row>
    <row r="243">
      <c r="A243" s="15" t="s">
        <v>820</v>
      </c>
      <c r="B243" s="15">
        <v>2.95</v>
      </c>
      <c r="C243" s="15" t="s">
        <v>1920</v>
      </c>
      <c r="D243" s="15" t="s">
        <v>1921</v>
      </c>
    </row>
    <row r="244">
      <c r="A244" s="15" t="s">
        <v>828</v>
      </c>
      <c r="B244" s="15">
        <v>2.96</v>
      </c>
      <c r="C244" s="15" t="s">
        <v>1926</v>
      </c>
      <c r="D244" s="15" t="s">
        <v>1927</v>
      </c>
    </row>
    <row r="245">
      <c r="A245" s="15" t="s">
        <v>836</v>
      </c>
      <c r="B245" s="15">
        <v>2.97</v>
      </c>
      <c r="C245" s="15" t="s">
        <v>1932</v>
      </c>
      <c r="D245" s="15" t="s">
        <v>1933</v>
      </c>
    </row>
    <row r="246">
      <c r="A246" s="15" t="s">
        <v>844</v>
      </c>
      <c r="B246" s="15">
        <v>2.98</v>
      </c>
      <c r="C246" s="15" t="s">
        <v>1938</v>
      </c>
      <c r="D246" s="15" t="s">
        <v>1939</v>
      </c>
    </row>
    <row r="247">
      <c r="A247" s="15" t="s">
        <v>852</v>
      </c>
      <c r="B247" s="15">
        <v>2.99</v>
      </c>
      <c r="C247" s="15" t="s">
        <v>1944</v>
      </c>
      <c r="D247" s="15" t="s">
        <v>1945</v>
      </c>
    </row>
    <row r="248">
      <c r="A248" s="15" t="s">
        <v>860</v>
      </c>
      <c r="B248" s="15">
        <v>2.1</v>
      </c>
      <c r="C248" s="15" t="s">
        <v>1950</v>
      </c>
      <c r="D248" s="15" t="s">
        <v>1951</v>
      </c>
    </row>
    <row r="249">
      <c r="A249" s="15" t="s">
        <v>868</v>
      </c>
      <c r="B249" s="15">
        <v>2.101</v>
      </c>
      <c r="C249" s="15" t="s">
        <v>1956</v>
      </c>
      <c r="D249" s="15" t="s">
        <v>1957</v>
      </c>
    </row>
    <row r="250">
      <c r="A250" s="15" t="s">
        <v>876</v>
      </c>
      <c r="B250" s="15">
        <v>2.102</v>
      </c>
      <c r="C250" s="15" t="s">
        <v>1963</v>
      </c>
      <c r="D250" s="15" t="s">
        <v>1964</v>
      </c>
    </row>
    <row r="251">
      <c r="A251" s="15" t="s">
        <v>884</v>
      </c>
      <c r="B251" s="15">
        <v>2.103</v>
      </c>
      <c r="C251" s="15" t="s">
        <v>1969</v>
      </c>
      <c r="D251" s="15" t="s">
        <v>1970</v>
      </c>
    </row>
    <row r="252">
      <c r="A252" s="15" t="s">
        <v>894</v>
      </c>
      <c r="B252" s="15">
        <v>2.104</v>
      </c>
      <c r="C252" s="15" t="s">
        <v>1977</v>
      </c>
      <c r="D252" s="15" t="s">
        <v>1978</v>
      </c>
    </row>
    <row r="253">
      <c r="A253" s="15" t="s">
        <v>901</v>
      </c>
      <c r="B253" s="15">
        <v>2.105</v>
      </c>
      <c r="C253" s="15" t="s">
        <v>1985</v>
      </c>
      <c r="D253" s="15" t="s">
        <v>1986</v>
      </c>
    </row>
    <row r="254">
      <c r="A254" s="15" t="s">
        <v>909</v>
      </c>
      <c r="B254" s="15">
        <v>2.106</v>
      </c>
      <c r="C254" s="15" t="s">
        <v>1991</v>
      </c>
      <c r="D254" s="15" t="s">
        <v>1992</v>
      </c>
    </row>
    <row r="255">
      <c r="A255" s="15" t="s">
        <v>917</v>
      </c>
      <c r="B255" s="15">
        <v>2.107</v>
      </c>
      <c r="C255" s="15" t="s">
        <v>1998</v>
      </c>
      <c r="D255" s="15" t="s">
        <v>1999</v>
      </c>
    </row>
    <row r="256">
      <c r="A256" s="15" t="s">
        <v>925</v>
      </c>
      <c r="B256" s="15">
        <v>2.108</v>
      </c>
      <c r="C256" s="15" t="s">
        <v>2004</v>
      </c>
      <c r="D256" s="15" t="s">
        <v>2005</v>
      </c>
    </row>
    <row r="257">
      <c r="A257" s="15" t="s">
        <v>933</v>
      </c>
      <c r="B257" s="15">
        <v>2.109</v>
      </c>
      <c r="C257" s="15" t="s">
        <v>2012</v>
      </c>
      <c r="D257" s="15" t="s">
        <v>2013</v>
      </c>
    </row>
    <row r="258">
      <c r="A258" s="15" t="s">
        <v>945</v>
      </c>
      <c r="B258" s="15">
        <v>2.11</v>
      </c>
      <c r="C258" s="15" t="s">
        <v>2018</v>
      </c>
      <c r="D258" s="15" t="s">
        <v>2019</v>
      </c>
    </row>
    <row r="259">
      <c r="A259" s="15" t="s">
        <v>953</v>
      </c>
      <c r="B259" s="15">
        <v>2.111</v>
      </c>
      <c r="C259" s="15" t="s">
        <v>2024</v>
      </c>
      <c r="D259" s="15" t="s">
        <v>2025</v>
      </c>
    </row>
    <row r="260">
      <c r="A260" s="15" t="s">
        <v>961</v>
      </c>
      <c r="B260" s="15">
        <v>2.112</v>
      </c>
      <c r="C260" s="15" t="s">
        <v>2030</v>
      </c>
      <c r="D260" s="15" t="s">
        <v>2031</v>
      </c>
    </row>
    <row r="261">
      <c r="A261" s="15" t="s">
        <v>969</v>
      </c>
      <c r="B261" s="15">
        <v>2.113</v>
      </c>
      <c r="C261" s="15" t="s">
        <v>2036</v>
      </c>
      <c r="D261" s="15" t="s">
        <v>2037</v>
      </c>
    </row>
    <row r="262">
      <c r="A262" s="15" t="s">
        <v>979</v>
      </c>
      <c r="B262" s="15">
        <v>2.114</v>
      </c>
      <c r="C262" s="15" t="s">
        <v>2042</v>
      </c>
      <c r="D262" s="15" t="s">
        <v>2043</v>
      </c>
    </row>
    <row r="263">
      <c r="A263" s="15" t="s">
        <v>986</v>
      </c>
      <c r="B263" s="15">
        <v>2.115</v>
      </c>
      <c r="C263" s="15" t="s">
        <v>2047</v>
      </c>
      <c r="D263" s="15" t="s">
        <v>2048</v>
      </c>
    </row>
    <row r="264">
      <c r="A264" s="15" t="s">
        <v>994</v>
      </c>
      <c r="B264" s="15">
        <v>2.116</v>
      </c>
      <c r="C264" s="15" t="s">
        <v>2052</v>
      </c>
      <c r="D264" s="15" t="s">
        <v>2053</v>
      </c>
    </row>
    <row r="265">
      <c r="A265" s="15" t="s">
        <v>1002</v>
      </c>
      <c r="B265" s="15">
        <v>2.117</v>
      </c>
      <c r="C265" s="15" t="s">
        <v>2058</v>
      </c>
      <c r="D265" s="15" t="s">
        <v>2059</v>
      </c>
    </row>
    <row r="266">
      <c r="A266" s="15" t="s">
        <v>15669</v>
      </c>
    </row>
    <row r="267">
      <c r="A267" s="15" t="s">
        <v>1010</v>
      </c>
      <c r="B267" s="15">
        <v>2.118</v>
      </c>
    </row>
    <row r="268">
      <c r="A268" s="15" t="s">
        <v>1036</v>
      </c>
      <c r="B268" s="15">
        <v>2.119</v>
      </c>
      <c r="C268" s="15" t="s">
        <v>2070</v>
      </c>
      <c r="D268" s="15" t="s">
        <v>2071</v>
      </c>
    </row>
    <row r="269">
      <c r="A269" s="15" t="s">
        <v>1028</v>
      </c>
      <c r="B269" s="15">
        <v>2.12</v>
      </c>
      <c r="C269" s="15" t="s">
        <v>2076</v>
      </c>
      <c r="D269" s="15" t="s">
        <v>2077</v>
      </c>
    </row>
    <row r="270">
      <c r="A270" s="15" t="s">
        <v>1044</v>
      </c>
      <c r="B270" s="15">
        <v>2.121</v>
      </c>
      <c r="C270" s="15" t="s">
        <v>2082</v>
      </c>
      <c r="D270" s="15" t="s">
        <v>2083</v>
      </c>
    </row>
    <row r="271">
      <c r="A271" s="15" t="s">
        <v>1057</v>
      </c>
      <c r="B271" s="15">
        <v>2.122</v>
      </c>
      <c r="C271" s="15" t="s">
        <v>2090</v>
      </c>
      <c r="D271" s="15" t="s">
        <v>2091</v>
      </c>
    </row>
    <row r="272">
      <c r="A272" s="15" t="s">
        <v>1065</v>
      </c>
      <c r="B272" s="15">
        <v>2.123</v>
      </c>
      <c r="C272" s="15" t="s">
        <v>2096</v>
      </c>
      <c r="D272" s="15" t="s">
        <v>2097</v>
      </c>
    </row>
    <row r="273">
      <c r="A273" s="15" t="s">
        <v>1075</v>
      </c>
      <c r="B273" s="15">
        <v>2.124</v>
      </c>
      <c r="C273" s="15" t="s">
        <v>2102</v>
      </c>
      <c r="D273" s="15" t="s">
        <v>2103</v>
      </c>
    </row>
    <row r="274">
      <c r="A274" s="15" t="s">
        <v>1082</v>
      </c>
      <c r="B274" s="15">
        <v>2.125</v>
      </c>
      <c r="C274" s="15" t="s">
        <v>2108</v>
      </c>
      <c r="D274" s="15" t="s">
        <v>2109</v>
      </c>
    </row>
    <row r="275">
      <c r="A275" s="15" t="s">
        <v>136</v>
      </c>
      <c r="B275" s="15">
        <v>2.126</v>
      </c>
      <c r="C275" s="15" t="s">
        <v>2114</v>
      </c>
      <c r="D275" s="15" t="s">
        <v>2115</v>
      </c>
    </row>
    <row r="276">
      <c r="A276" s="15" t="s">
        <v>1099</v>
      </c>
      <c r="B276" s="15">
        <v>2.127</v>
      </c>
      <c r="C276" s="15" t="s">
        <v>15657</v>
      </c>
      <c r="D276" s="15" t="s">
        <v>2121</v>
      </c>
    </row>
    <row r="277">
      <c r="A277" s="15" t="s">
        <v>1113</v>
      </c>
      <c r="B277" s="15">
        <v>2.128</v>
      </c>
      <c r="C277" s="15" t="s">
        <v>2126</v>
      </c>
      <c r="D277" s="15" t="s">
        <v>2127</v>
      </c>
    </row>
    <row r="278">
      <c r="A278" s="15" t="s">
        <v>1123</v>
      </c>
      <c r="B278" s="15">
        <v>2.129</v>
      </c>
      <c r="C278" s="15" t="s">
        <v>2134</v>
      </c>
      <c r="D278" s="15" t="s">
        <v>2135</v>
      </c>
    </row>
    <row r="279">
      <c r="A279" s="15" t="s">
        <v>1131</v>
      </c>
      <c r="B279" s="15">
        <v>2.13</v>
      </c>
      <c r="C279" s="15" t="s">
        <v>2140</v>
      </c>
      <c r="D279" s="15" t="s">
        <v>2141</v>
      </c>
    </row>
    <row r="280">
      <c r="A280" s="15" t="s">
        <v>1139</v>
      </c>
      <c r="B280" s="15">
        <v>2.131</v>
      </c>
      <c r="C280" s="15" t="s">
        <v>2145</v>
      </c>
      <c r="D280" s="15" t="s">
        <v>2146</v>
      </c>
    </row>
    <row r="281">
      <c r="A281" s="15" t="s">
        <v>1161</v>
      </c>
      <c r="B281" s="15">
        <v>2.132</v>
      </c>
      <c r="C281" s="15" t="s">
        <v>2151</v>
      </c>
      <c r="D281" s="15" t="s">
        <v>2152</v>
      </c>
    </row>
    <row r="282">
      <c r="A282" s="15" t="s">
        <v>1171</v>
      </c>
      <c r="B282" s="15">
        <v>2.133</v>
      </c>
      <c r="C282" s="15" t="s">
        <v>2157</v>
      </c>
      <c r="D282" s="15" t="s">
        <v>2158</v>
      </c>
    </row>
    <row r="283">
      <c r="A283" s="15" t="s">
        <v>1183</v>
      </c>
      <c r="B283" s="15">
        <v>2.134</v>
      </c>
      <c r="C283" s="15" t="s">
        <v>2163</v>
      </c>
      <c r="D283" s="15" t="s">
        <v>2164</v>
      </c>
    </row>
    <row r="284">
      <c r="A284" s="15" t="s">
        <v>1190</v>
      </c>
      <c r="B284" s="15">
        <v>2.135</v>
      </c>
      <c r="C284" s="15" t="s">
        <v>2169</v>
      </c>
      <c r="D284" s="15" t="s">
        <v>2170</v>
      </c>
    </row>
    <row r="285">
      <c r="A285" s="15" t="s">
        <v>1198</v>
      </c>
      <c r="B285" s="15">
        <v>2.136</v>
      </c>
      <c r="C285" s="15" t="s">
        <v>2175</v>
      </c>
      <c r="D285" s="15" t="s">
        <v>2176</v>
      </c>
    </row>
    <row r="286">
      <c r="A286" s="15" t="s">
        <v>1204</v>
      </c>
      <c r="B286" s="15">
        <v>2.137</v>
      </c>
      <c r="C286" s="15" t="s">
        <v>2181</v>
      </c>
      <c r="D286" s="15" t="s">
        <v>2182</v>
      </c>
    </row>
    <row r="287">
      <c r="A287" s="15" t="s">
        <v>1212</v>
      </c>
      <c r="B287" s="15">
        <v>2.138</v>
      </c>
      <c r="C287" s="15" t="s">
        <v>2187</v>
      </c>
      <c r="D287" s="15" t="s">
        <v>2188</v>
      </c>
    </row>
    <row r="288">
      <c r="A288" s="15" t="s">
        <v>1220</v>
      </c>
      <c r="B288" s="15">
        <v>2.139</v>
      </c>
      <c r="C288" s="15" t="s">
        <v>15671</v>
      </c>
    </row>
    <row r="289">
      <c r="A289" s="15" t="s">
        <v>1228</v>
      </c>
      <c r="B289" s="15">
        <v>2.14</v>
      </c>
      <c r="C289" s="15" t="s">
        <v>2199</v>
      </c>
      <c r="D289" s="15" t="s">
        <v>2200</v>
      </c>
    </row>
    <row r="290">
      <c r="A290" s="15" t="s">
        <v>1236</v>
      </c>
      <c r="B290" s="15">
        <v>2.141</v>
      </c>
      <c r="C290" s="15" t="s">
        <v>2205</v>
      </c>
      <c r="D290" s="15" t="s">
        <v>2206</v>
      </c>
    </row>
    <row r="291">
      <c r="A291" s="15" t="s">
        <v>1244</v>
      </c>
      <c r="B291" s="15">
        <v>2.142</v>
      </c>
      <c r="C291" s="15" t="s">
        <v>2212</v>
      </c>
      <c r="D291" s="15" t="s">
        <v>2213</v>
      </c>
    </row>
    <row r="292">
      <c r="A292" s="15" t="s">
        <v>1252</v>
      </c>
      <c r="B292" s="15">
        <v>2.143</v>
      </c>
      <c r="C292" s="15" t="s">
        <v>2218</v>
      </c>
      <c r="D292" s="15" t="s">
        <v>2219</v>
      </c>
    </row>
    <row r="293">
      <c r="A293" s="15" t="s">
        <v>1262</v>
      </c>
      <c r="B293" s="15">
        <v>2.144</v>
      </c>
      <c r="C293" s="15" t="s">
        <v>2224</v>
      </c>
      <c r="D293" s="15" t="s">
        <v>2225</v>
      </c>
    </row>
    <row r="294">
      <c r="A294" s="15" t="s">
        <v>1269</v>
      </c>
      <c r="B294" s="15">
        <v>2.145</v>
      </c>
      <c r="C294" s="15" t="s">
        <v>2230</v>
      </c>
      <c r="D294" s="15" t="s">
        <v>2231</v>
      </c>
    </row>
    <row r="295">
      <c r="A295" s="15" t="s">
        <v>1285</v>
      </c>
      <c r="B295" s="15">
        <v>2.146</v>
      </c>
      <c r="C295" s="15" t="s">
        <v>2236</v>
      </c>
      <c r="D295" s="15" t="s">
        <v>2237</v>
      </c>
    </row>
    <row r="296">
      <c r="A296" s="15" t="s">
        <v>1291</v>
      </c>
      <c r="B296" s="15">
        <v>2.147</v>
      </c>
      <c r="C296" s="15" t="s">
        <v>2242</v>
      </c>
      <c r="D296" s="15" t="s">
        <v>2243</v>
      </c>
    </row>
    <row r="297">
      <c r="A297" s="15" t="s">
        <v>2247</v>
      </c>
      <c r="B297" s="15">
        <v>2.148</v>
      </c>
      <c r="C297" s="15" t="s">
        <v>2249</v>
      </c>
      <c r="D297" s="15" t="s">
        <v>2250</v>
      </c>
    </row>
    <row r="298">
      <c r="A298" s="15" t="s">
        <v>2254</v>
      </c>
      <c r="B298" s="15">
        <v>2.149</v>
      </c>
      <c r="C298" s="15" t="s">
        <v>2256</v>
      </c>
      <c r="D298" s="15" t="s">
        <v>2257</v>
      </c>
    </row>
    <row r="299">
      <c r="A299" s="15" t="s">
        <v>2261</v>
      </c>
      <c r="B299" s="15">
        <v>2.15</v>
      </c>
      <c r="C299" s="15" t="s">
        <v>2263</v>
      </c>
      <c r="D299" s="15" t="s">
        <v>2264</v>
      </c>
    </row>
    <row r="300">
      <c r="A300" s="15" t="s">
        <v>2268</v>
      </c>
      <c r="B300" s="15">
        <v>2.151</v>
      </c>
      <c r="C300" s="15" t="s">
        <v>2270</v>
      </c>
      <c r="D300" s="15" t="s">
        <v>2271</v>
      </c>
    </row>
    <row r="301">
      <c r="A301" s="15" t="s">
        <v>2274</v>
      </c>
      <c r="B301" s="15">
        <v>2.152</v>
      </c>
      <c r="C301" s="15" t="s">
        <v>2276</v>
      </c>
      <c r="D301" s="15" t="s">
        <v>2277</v>
      </c>
    </row>
    <row r="302">
      <c r="A302" s="15" t="s">
        <v>2281</v>
      </c>
      <c r="B302" s="15">
        <v>2.153</v>
      </c>
      <c r="C302" s="15" t="s">
        <v>2283</v>
      </c>
      <c r="D302" s="15" t="s">
        <v>2284</v>
      </c>
    </row>
    <row r="303">
      <c r="A303" s="15" t="s">
        <v>2290</v>
      </c>
      <c r="B303" s="15">
        <v>2.154</v>
      </c>
      <c r="C303" s="15" t="s">
        <v>2291</v>
      </c>
      <c r="D303" s="15" t="s">
        <v>2292</v>
      </c>
    </row>
    <row r="304">
      <c r="A304" s="15" t="s">
        <v>2297</v>
      </c>
      <c r="B304" s="15">
        <v>2.155</v>
      </c>
      <c r="C304" s="15" t="s">
        <v>2299</v>
      </c>
      <c r="D304" s="15" t="s">
        <v>2300</v>
      </c>
    </row>
    <row r="305">
      <c r="A305" s="15" t="s">
        <v>2305</v>
      </c>
      <c r="B305" s="15">
        <v>2.156</v>
      </c>
      <c r="C305" s="15" t="s">
        <v>2307</v>
      </c>
      <c r="D305" s="15" t="s">
        <v>2308</v>
      </c>
    </row>
    <row r="306">
      <c r="A306" s="15" t="s">
        <v>2313</v>
      </c>
      <c r="B306" s="15">
        <v>2.157</v>
      </c>
      <c r="C306" s="15" t="s">
        <v>2315</v>
      </c>
      <c r="D306" s="15" t="s">
        <v>2316</v>
      </c>
    </row>
    <row r="307">
      <c r="A307" s="15" t="s">
        <v>2321</v>
      </c>
      <c r="B307" s="15">
        <v>2.158</v>
      </c>
      <c r="C307" s="15" t="s">
        <v>2323</v>
      </c>
      <c r="D307" s="15" t="s">
        <v>2324</v>
      </c>
    </row>
    <row r="308">
      <c r="A308" s="15" t="s">
        <v>2329</v>
      </c>
      <c r="B308" s="15">
        <v>2.159</v>
      </c>
      <c r="C308" s="15" t="s">
        <v>2331</v>
      </c>
      <c r="D308" s="15" t="s">
        <v>2332</v>
      </c>
    </row>
    <row r="309">
      <c r="A309" s="15" t="s">
        <v>2337</v>
      </c>
      <c r="B309" s="15">
        <v>2.16</v>
      </c>
      <c r="C309" s="15" t="s">
        <v>2339</v>
      </c>
      <c r="D309" s="15" t="s">
        <v>2340</v>
      </c>
    </row>
    <row r="310">
      <c r="A310" s="15" t="s">
        <v>2345</v>
      </c>
      <c r="B310" s="15">
        <v>2.161</v>
      </c>
      <c r="C310" s="15" t="s">
        <v>2347</v>
      </c>
      <c r="D310" s="15" t="s">
        <v>2348</v>
      </c>
    </row>
    <row r="311">
      <c r="A311" s="15" t="s">
        <v>2353</v>
      </c>
      <c r="B311" s="15">
        <v>2.162</v>
      </c>
      <c r="C311" s="15" t="s">
        <v>2355</v>
      </c>
      <c r="D311" s="15" t="s">
        <v>2356</v>
      </c>
    </row>
    <row r="312">
      <c r="A312" s="15" t="s">
        <v>2361</v>
      </c>
      <c r="B312" s="15">
        <v>2.163</v>
      </c>
      <c r="C312" s="15" t="s">
        <v>2363</v>
      </c>
      <c r="D312" s="15" t="s">
        <v>2364</v>
      </c>
    </row>
    <row r="313">
      <c r="A313" s="15" t="s">
        <v>2371</v>
      </c>
      <c r="B313" s="15">
        <v>2.164</v>
      </c>
      <c r="C313" s="15" t="s">
        <v>2372</v>
      </c>
      <c r="D313" s="15" t="s">
        <v>2373</v>
      </c>
    </row>
    <row r="314">
      <c r="A314" s="15" t="s">
        <v>2378</v>
      </c>
      <c r="B314" s="15">
        <v>2.165</v>
      </c>
      <c r="C314" s="15" t="s">
        <v>2380</v>
      </c>
      <c r="D314" s="15" t="s">
        <v>2381</v>
      </c>
    </row>
    <row r="315">
      <c r="A315" s="15" t="s">
        <v>2386</v>
      </c>
      <c r="B315" s="15">
        <v>2.166</v>
      </c>
      <c r="C315" s="15" t="s">
        <v>2388</v>
      </c>
      <c r="D315" s="15" t="s">
        <v>2389</v>
      </c>
    </row>
    <row r="316">
      <c r="A316" s="15" t="s">
        <v>2394</v>
      </c>
      <c r="B316" s="15">
        <v>2.167</v>
      </c>
      <c r="C316" s="15" t="s">
        <v>2396</v>
      </c>
      <c r="D316" s="15" t="s">
        <v>2397</v>
      </c>
    </row>
    <row r="317">
      <c r="A317" s="15" t="s">
        <v>2402</v>
      </c>
      <c r="B317" s="15">
        <v>2.168</v>
      </c>
      <c r="C317" s="15" t="s">
        <v>2404</v>
      </c>
      <c r="D317" s="15" t="s">
        <v>2405</v>
      </c>
    </row>
    <row r="318">
      <c r="A318" s="15" t="s">
        <v>2410</v>
      </c>
      <c r="B318" s="15">
        <v>2.169</v>
      </c>
      <c r="C318" s="15" t="s">
        <v>2412</v>
      </c>
      <c r="D318" s="15" t="s">
        <v>2413</v>
      </c>
    </row>
    <row r="319">
      <c r="A319" s="15" t="s">
        <v>2418</v>
      </c>
      <c r="B319" s="15">
        <v>2.17</v>
      </c>
      <c r="C319" s="15" t="s">
        <v>2420</v>
      </c>
      <c r="D319" s="15" t="s">
        <v>2421</v>
      </c>
    </row>
    <row r="320">
      <c r="A320" s="15" t="s">
        <v>2427</v>
      </c>
      <c r="B320" s="15">
        <v>2.171</v>
      </c>
      <c r="C320" s="15" t="s">
        <v>2429</v>
      </c>
      <c r="D320" s="15" t="s">
        <v>2430</v>
      </c>
    </row>
    <row r="321">
      <c r="A321" s="15" t="s">
        <v>2435</v>
      </c>
      <c r="B321" s="15">
        <v>2.172</v>
      </c>
      <c r="C321" s="15" t="s">
        <v>2437</v>
      </c>
      <c r="D321" s="15" t="s">
        <v>2438</v>
      </c>
    </row>
    <row r="322">
      <c r="A322" s="15" t="s">
        <v>2442</v>
      </c>
      <c r="B322" s="15">
        <v>2.173</v>
      </c>
      <c r="C322" s="15" t="s">
        <v>2444</v>
      </c>
      <c r="D322" s="15" t="s">
        <v>2445</v>
      </c>
    </row>
    <row r="323">
      <c r="A323" s="15" t="s">
        <v>2452</v>
      </c>
      <c r="B323" s="15">
        <v>2.174</v>
      </c>
      <c r="C323" s="15" t="s">
        <v>2453</v>
      </c>
      <c r="D323" s="15" t="s">
        <v>2454</v>
      </c>
    </row>
    <row r="324">
      <c r="A324" s="15" t="s">
        <v>2459</v>
      </c>
      <c r="B324" s="15">
        <v>2.175</v>
      </c>
      <c r="C324" s="15" t="s">
        <v>2461</v>
      </c>
      <c r="D324" s="15" t="s">
        <v>2462</v>
      </c>
    </row>
    <row r="325">
      <c r="A325" s="15" t="s">
        <v>2467</v>
      </c>
      <c r="B325" s="15">
        <v>2.176</v>
      </c>
      <c r="C325" s="15" t="s">
        <v>2469</v>
      </c>
      <c r="D325" s="15" t="s">
        <v>2470</v>
      </c>
    </row>
    <row r="326">
      <c r="A326" s="15" t="s">
        <v>2475</v>
      </c>
      <c r="B326" s="15">
        <v>2.177</v>
      </c>
      <c r="C326" s="15" t="s">
        <v>2477</v>
      </c>
      <c r="D326" s="15" t="s">
        <v>2478</v>
      </c>
    </row>
    <row r="327">
      <c r="A327" s="15" t="s">
        <v>2483</v>
      </c>
      <c r="B327" s="15">
        <v>2.178</v>
      </c>
      <c r="C327" s="15" t="s">
        <v>2485</v>
      </c>
      <c r="D327" s="15" t="s">
        <v>2486</v>
      </c>
    </row>
    <row r="328">
      <c r="A328" s="15" t="s">
        <v>2491</v>
      </c>
      <c r="B328" s="15">
        <v>2.179</v>
      </c>
      <c r="C328" s="15" t="s">
        <v>2493</v>
      </c>
      <c r="D328" s="15" t="s">
        <v>2494</v>
      </c>
    </row>
    <row r="329">
      <c r="A329" s="15" t="s">
        <v>2502</v>
      </c>
      <c r="B329" s="15">
        <v>2.18</v>
      </c>
      <c r="C329" s="15" t="s">
        <v>2504</v>
      </c>
      <c r="D329" s="15" t="s">
        <v>2505</v>
      </c>
    </row>
    <row r="330">
      <c r="A330" s="15" t="s">
        <v>2510</v>
      </c>
      <c r="B330" s="15">
        <v>2.181</v>
      </c>
      <c r="C330" s="15" t="s">
        <v>2512</v>
      </c>
      <c r="D330" s="15" t="s">
        <v>2513</v>
      </c>
    </row>
    <row r="331">
      <c r="A331" s="15" t="s">
        <v>19</v>
      </c>
      <c r="B331" s="15">
        <v>3.1</v>
      </c>
      <c r="C331" s="15" t="s">
        <v>2519</v>
      </c>
      <c r="D331" s="15" t="s">
        <v>2520</v>
      </c>
    </row>
    <row r="332">
      <c r="A332" s="15" t="s">
        <v>28</v>
      </c>
      <c r="B332" s="15">
        <v>3.2</v>
      </c>
      <c r="C332" s="15" t="s">
        <v>2526</v>
      </c>
      <c r="D332" s="15" t="s">
        <v>2527</v>
      </c>
    </row>
    <row r="333">
      <c r="A333" s="15" t="s">
        <v>36</v>
      </c>
      <c r="B333" s="15">
        <v>3.3</v>
      </c>
      <c r="C333" s="15" t="s">
        <v>2532</v>
      </c>
      <c r="D333" s="15" t="s">
        <v>2533</v>
      </c>
    </row>
    <row r="334">
      <c r="A334" s="15" t="s">
        <v>46</v>
      </c>
      <c r="B334" s="15">
        <v>3.4</v>
      </c>
      <c r="C334" s="15" t="s">
        <v>2538</v>
      </c>
      <c r="D334" s="15" t="s">
        <v>2539</v>
      </c>
    </row>
    <row r="335">
      <c r="A335" s="15" t="s">
        <v>55</v>
      </c>
      <c r="B335" s="15">
        <v>3.5</v>
      </c>
      <c r="C335" s="15" t="s">
        <v>2544</v>
      </c>
      <c r="D335" s="15" t="s">
        <v>2545</v>
      </c>
    </row>
    <row r="336">
      <c r="A336" s="15" t="s">
        <v>63</v>
      </c>
      <c r="B336" s="15">
        <v>3.6</v>
      </c>
      <c r="C336" s="15" t="s">
        <v>2550</v>
      </c>
      <c r="D336" s="15" t="s">
        <v>2551</v>
      </c>
    </row>
    <row r="337">
      <c r="A337" s="15" t="s">
        <v>71</v>
      </c>
      <c r="B337" s="15">
        <v>3.7</v>
      </c>
      <c r="C337" s="15" t="s">
        <v>2556</v>
      </c>
      <c r="D337" s="15" t="s">
        <v>2557</v>
      </c>
    </row>
    <row r="338">
      <c r="A338" s="15" t="s">
        <v>79</v>
      </c>
      <c r="B338" s="15">
        <v>3.8</v>
      </c>
      <c r="C338" s="15" t="s">
        <v>2562</v>
      </c>
      <c r="D338" s="15" t="s">
        <v>2563</v>
      </c>
    </row>
    <row r="339">
      <c r="A339" s="15" t="s">
        <v>87</v>
      </c>
      <c r="B339" s="15">
        <v>3.9</v>
      </c>
      <c r="C339" s="15" t="s">
        <v>2568</v>
      </c>
      <c r="D339" s="15" t="s">
        <v>2569</v>
      </c>
    </row>
    <row r="340">
      <c r="A340" s="15" t="s">
        <v>95</v>
      </c>
      <c r="B340" s="15">
        <v>3.1</v>
      </c>
      <c r="C340" s="15" t="s">
        <v>2574</v>
      </c>
      <c r="D340" s="15" t="s">
        <v>2575</v>
      </c>
    </row>
    <row r="341">
      <c r="A341" s="15" t="s">
        <v>103</v>
      </c>
      <c r="B341" s="15">
        <v>3.11</v>
      </c>
      <c r="C341" s="15" t="s">
        <v>2580</v>
      </c>
      <c r="D341" s="15" t="s">
        <v>2581</v>
      </c>
    </row>
    <row r="342">
      <c r="A342" s="15" t="s">
        <v>111</v>
      </c>
      <c r="B342" s="15">
        <v>3.12</v>
      </c>
      <c r="C342" s="15" t="s">
        <v>2586</v>
      </c>
      <c r="D342" s="15" t="s">
        <v>2587</v>
      </c>
    </row>
    <row r="343">
      <c r="A343" s="15" t="s">
        <v>119</v>
      </c>
      <c r="B343" s="15">
        <v>3.13</v>
      </c>
      <c r="C343" s="15" t="s">
        <v>2592</v>
      </c>
      <c r="D343" s="15" t="s">
        <v>2593</v>
      </c>
    </row>
    <row r="344">
      <c r="A344" s="15" t="s">
        <v>129</v>
      </c>
      <c r="B344" s="15">
        <v>3.14</v>
      </c>
      <c r="C344" s="15" t="s">
        <v>2598</v>
      </c>
      <c r="D344" s="15" t="s">
        <v>2599</v>
      </c>
    </row>
    <row r="345">
      <c r="A345" s="15" t="s">
        <v>138</v>
      </c>
      <c r="B345" s="15">
        <v>3.15</v>
      </c>
      <c r="C345" s="15" t="s">
        <v>2604</v>
      </c>
      <c r="D345" s="15" t="s">
        <v>2605</v>
      </c>
    </row>
    <row r="346">
      <c r="A346" s="15" t="s">
        <v>145</v>
      </c>
      <c r="B346" s="15">
        <v>3.16</v>
      </c>
      <c r="C346" s="15" t="s">
        <v>2610</v>
      </c>
      <c r="D346" s="15" t="s">
        <v>2611</v>
      </c>
    </row>
    <row r="347">
      <c r="A347" s="15" t="s">
        <v>153</v>
      </c>
      <c r="B347" s="15">
        <v>3.17</v>
      </c>
      <c r="C347" s="15" t="s">
        <v>2616</v>
      </c>
      <c r="D347" s="15" t="s">
        <v>2617</v>
      </c>
    </row>
    <row r="348">
      <c r="A348" s="15" t="s">
        <v>161</v>
      </c>
      <c r="B348" s="15">
        <v>3.18</v>
      </c>
      <c r="C348" s="15" t="s">
        <v>2622</v>
      </c>
      <c r="D348" s="15" t="s">
        <v>2623</v>
      </c>
    </row>
    <row r="349">
      <c r="A349" s="15" t="s">
        <v>169</v>
      </c>
      <c r="B349" s="15">
        <v>3.19</v>
      </c>
      <c r="C349" s="15" t="s">
        <v>2628</v>
      </c>
      <c r="D349" s="15" t="s">
        <v>2629</v>
      </c>
    </row>
    <row r="350">
      <c r="A350" s="15" t="s">
        <v>177</v>
      </c>
      <c r="B350" s="15">
        <v>3.2</v>
      </c>
      <c r="C350" s="15" t="s">
        <v>2635</v>
      </c>
      <c r="D350" s="15" t="s">
        <v>2636</v>
      </c>
    </row>
    <row r="351">
      <c r="A351" s="15" t="s">
        <v>185</v>
      </c>
      <c r="B351" s="15">
        <v>3.21</v>
      </c>
      <c r="C351" s="15" t="s">
        <v>2641</v>
      </c>
      <c r="D351" s="15" t="s">
        <v>2642</v>
      </c>
    </row>
    <row r="352">
      <c r="A352" s="15" t="s">
        <v>193</v>
      </c>
      <c r="B352" s="15">
        <v>3.22</v>
      </c>
      <c r="C352" s="15" t="s">
        <v>2647</v>
      </c>
      <c r="D352" s="15" t="s">
        <v>2648</v>
      </c>
    </row>
    <row r="353">
      <c r="A353" s="15" t="s">
        <v>201</v>
      </c>
      <c r="B353" s="15">
        <v>3.23</v>
      </c>
      <c r="C353" s="15" t="s">
        <v>2653</v>
      </c>
      <c r="D353" s="15" t="s">
        <v>2654</v>
      </c>
    </row>
    <row r="354">
      <c r="A354" s="15" t="s">
        <v>211</v>
      </c>
      <c r="B354" s="15">
        <v>3.24</v>
      </c>
      <c r="C354" s="15" t="s">
        <v>2659</v>
      </c>
      <c r="D354" s="15" t="s">
        <v>2660</v>
      </c>
    </row>
    <row r="355">
      <c r="A355" s="15" t="s">
        <v>218</v>
      </c>
      <c r="B355" s="15">
        <v>3.25</v>
      </c>
      <c r="C355" s="15" t="s">
        <v>2668</v>
      </c>
      <c r="D355" s="15" t="s">
        <v>2669</v>
      </c>
    </row>
    <row r="356">
      <c r="A356" s="15" t="s">
        <v>226</v>
      </c>
      <c r="B356" s="15">
        <v>3.26</v>
      </c>
      <c r="C356" s="15" t="s">
        <v>2674</v>
      </c>
      <c r="D356" s="15" t="s">
        <v>2675</v>
      </c>
    </row>
    <row r="357">
      <c r="A357" s="15" t="s">
        <v>234</v>
      </c>
      <c r="B357" s="15">
        <v>3.27</v>
      </c>
      <c r="C357" s="15" t="s">
        <v>2680</v>
      </c>
      <c r="D357" s="15" t="s">
        <v>2681</v>
      </c>
    </row>
    <row r="358">
      <c r="A358" s="15" t="s">
        <v>244</v>
      </c>
      <c r="B358" s="15">
        <v>3.28</v>
      </c>
      <c r="C358" s="15" t="s">
        <v>2685</v>
      </c>
      <c r="D358" s="15" t="s">
        <v>2686</v>
      </c>
    </row>
    <row r="359">
      <c r="A359" s="15" t="s">
        <v>254</v>
      </c>
      <c r="B359" s="15">
        <v>3.29</v>
      </c>
      <c r="C359" s="15" t="s">
        <v>2695</v>
      </c>
      <c r="D359" s="15" t="s">
        <v>2696</v>
      </c>
    </row>
    <row r="360">
      <c r="A360" s="15" t="s">
        <v>262</v>
      </c>
      <c r="B360" s="15">
        <v>3.3</v>
      </c>
      <c r="C360" s="15" t="s">
        <v>2701</v>
      </c>
      <c r="D360" s="15" t="s">
        <v>2702</v>
      </c>
    </row>
    <row r="361">
      <c r="A361" s="15" t="s">
        <v>268</v>
      </c>
      <c r="B361" s="15">
        <v>3.31</v>
      </c>
      <c r="C361" s="15" t="s">
        <v>2707</v>
      </c>
      <c r="D361" s="15" t="s">
        <v>2708</v>
      </c>
    </row>
    <row r="362">
      <c r="A362" s="15" t="s">
        <v>278</v>
      </c>
      <c r="B362" s="15">
        <v>3.32</v>
      </c>
      <c r="C362" s="15" t="s">
        <v>2710</v>
      </c>
      <c r="D362" s="15" t="s">
        <v>2711</v>
      </c>
    </row>
    <row r="363">
      <c r="A363" s="15" t="s">
        <v>286</v>
      </c>
      <c r="B363" s="15">
        <v>3.33</v>
      </c>
      <c r="C363" s="15" t="s">
        <v>2713</v>
      </c>
      <c r="D363" s="15" t="s">
        <v>2714</v>
      </c>
    </row>
    <row r="364">
      <c r="A364" s="15" t="s">
        <v>296</v>
      </c>
      <c r="B364" s="15">
        <v>3.34</v>
      </c>
      <c r="C364" s="15" t="s">
        <v>2719</v>
      </c>
      <c r="D364" s="15" t="s">
        <v>2720</v>
      </c>
    </row>
    <row r="365">
      <c r="A365" s="15" t="s">
        <v>303</v>
      </c>
      <c r="B365" s="15">
        <v>3.35</v>
      </c>
      <c r="C365" s="15" t="s">
        <v>2725</v>
      </c>
      <c r="D365" s="15" t="s">
        <v>2726</v>
      </c>
    </row>
    <row r="366">
      <c r="A366" s="15" t="s">
        <v>313</v>
      </c>
      <c r="B366" s="15">
        <v>3.36</v>
      </c>
      <c r="C366" s="15" t="s">
        <v>2731</v>
      </c>
      <c r="D366" s="15" t="s">
        <v>2732</v>
      </c>
    </row>
    <row r="367">
      <c r="A367" s="15" t="s">
        <v>336</v>
      </c>
      <c r="B367" s="15">
        <v>3.37</v>
      </c>
      <c r="C367" s="15" t="s">
        <v>2737</v>
      </c>
      <c r="D367" s="15" t="s">
        <v>2738</v>
      </c>
    </row>
    <row r="368">
      <c r="A368" s="15" t="s">
        <v>344</v>
      </c>
      <c r="B368" s="15">
        <v>3.38</v>
      </c>
      <c r="C368" s="15" t="s">
        <v>2743</v>
      </c>
      <c r="D368" s="15" t="s">
        <v>2744</v>
      </c>
    </row>
    <row r="369">
      <c r="A369" s="15" t="s">
        <v>352</v>
      </c>
      <c r="B369" s="15">
        <v>3.39</v>
      </c>
      <c r="C369" s="15" t="s">
        <v>2749</v>
      </c>
      <c r="D369" s="15" t="s">
        <v>2750</v>
      </c>
    </row>
    <row r="370">
      <c r="A370" s="15" t="s">
        <v>359</v>
      </c>
      <c r="B370" s="15">
        <v>3.4</v>
      </c>
      <c r="C370" s="15" t="s">
        <v>2756</v>
      </c>
      <c r="D370" s="15" t="s">
        <v>2757</v>
      </c>
    </row>
    <row r="371">
      <c r="A371" s="15" t="s">
        <v>367</v>
      </c>
      <c r="B371" s="15">
        <v>3.41</v>
      </c>
      <c r="C371" s="15" t="s">
        <v>2763</v>
      </c>
      <c r="D371" s="15" t="s">
        <v>2764</v>
      </c>
    </row>
    <row r="372">
      <c r="A372" s="15" t="s">
        <v>375</v>
      </c>
      <c r="B372" s="15">
        <v>3.42</v>
      </c>
      <c r="C372" s="15" t="s">
        <v>2769</v>
      </c>
      <c r="D372" s="15" t="s">
        <v>2770</v>
      </c>
    </row>
    <row r="373">
      <c r="A373" s="15" t="s">
        <v>383</v>
      </c>
      <c r="B373" s="15">
        <v>3.43</v>
      </c>
      <c r="C373" s="15" t="s">
        <v>2775</v>
      </c>
      <c r="D373" s="15" t="s">
        <v>2776</v>
      </c>
    </row>
    <row r="374">
      <c r="A374" s="15" t="s">
        <v>393</v>
      </c>
      <c r="B374" s="15">
        <v>3.44</v>
      </c>
      <c r="C374" s="15" t="s">
        <v>2781</v>
      </c>
      <c r="D374" s="15" t="s">
        <v>2782</v>
      </c>
    </row>
    <row r="375">
      <c r="A375" s="15" t="s">
        <v>400</v>
      </c>
      <c r="B375" s="15">
        <v>3.45</v>
      </c>
      <c r="C375" s="15" t="s">
        <v>2787</v>
      </c>
      <c r="D375" s="15" t="s">
        <v>2788</v>
      </c>
    </row>
    <row r="376">
      <c r="A376" s="15" t="s">
        <v>408</v>
      </c>
      <c r="B376" s="15">
        <v>3.46</v>
      </c>
      <c r="C376" s="15" t="s">
        <v>2793</v>
      </c>
      <c r="D376" s="15" t="s">
        <v>2794</v>
      </c>
    </row>
    <row r="377">
      <c r="A377" s="15" t="s">
        <v>416</v>
      </c>
      <c r="B377" s="15">
        <v>3.47</v>
      </c>
      <c r="C377" s="15" t="s">
        <v>2799</v>
      </c>
      <c r="D377" s="15" t="s">
        <v>2800</v>
      </c>
    </row>
    <row r="378">
      <c r="A378" s="15" t="s">
        <v>424</v>
      </c>
      <c r="B378" s="15">
        <v>3.48</v>
      </c>
      <c r="C378" s="15" t="s">
        <v>2805</v>
      </c>
      <c r="D378" s="15" t="s">
        <v>2806</v>
      </c>
    </row>
    <row r="379">
      <c r="A379" s="15" t="s">
        <v>432</v>
      </c>
      <c r="B379" s="15">
        <v>3.49</v>
      </c>
      <c r="C379" s="15" t="s">
        <v>2811</v>
      </c>
      <c r="D379" s="15" t="s">
        <v>2812</v>
      </c>
    </row>
    <row r="380">
      <c r="A380" s="15" t="s">
        <v>440</v>
      </c>
      <c r="B380" s="15">
        <v>3.5</v>
      </c>
      <c r="C380" s="15" t="s">
        <v>2817</v>
      </c>
      <c r="D380" s="15" t="s">
        <v>2818</v>
      </c>
    </row>
    <row r="381">
      <c r="A381" s="15" t="s">
        <v>448</v>
      </c>
      <c r="B381" s="15">
        <v>3.51</v>
      </c>
      <c r="C381" s="15" t="s">
        <v>2823</v>
      </c>
      <c r="D381" s="15" t="s">
        <v>2824</v>
      </c>
    </row>
    <row r="382">
      <c r="A382" s="15" t="s">
        <v>456</v>
      </c>
      <c r="B382" s="15">
        <v>3.52</v>
      </c>
      <c r="C382" s="15" t="s">
        <v>2829</v>
      </c>
      <c r="D382" s="15" t="s">
        <v>2830</v>
      </c>
    </row>
    <row r="383">
      <c r="A383" s="15" t="s">
        <v>464</v>
      </c>
      <c r="B383" s="15">
        <v>3.53</v>
      </c>
      <c r="C383" s="15" t="s">
        <v>2836</v>
      </c>
      <c r="D383" s="15" t="s">
        <v>2837</v>
      </c>
    </row>
    <row r="384">
      <c r="A384" s="15" t="s">
        <v>474</v>
      </c>
      <c r="B384" s="15">
        <v>3.54</v>
      </c>
      <c r="C384" s="15" t="s">
        <v>2848</v>
      </c>
      <c r="D384" s="15" t="s">
        <v>2849</v>
      </c>
    </row>
    <row r="385">
      <c r="A385" s="15" t="s">
        <v>481</v>
      </c>
      <c r="B385" s="15">
        <v>3.55</v>
      </c>
      <c r="C385" s="15" t="s">
        <v>2854</v>
      </c>
      <c r="D385" s="15" t="s">
        <v>2855</v>
      </c>
    </row>
    <row r="386">
      <c r="A386" s="15" t="s">
        <v>489</v>
      </c>
      <c r="B386" s="15">
        <v>3.56</v>
      </c>
      <c r="C386" s="15" t="s">
        <v>2860</v>
      </c>
      <c r="D386" s="15" t="s">
        <v>2861</v>
      </c>
    </row>
    <row r="387">
      <c r="A387" s="15" t="s">
        <v>497</v>
      </c>
      <c r="B387" s="15">
        <v>3.57</v>
      </c>
      <c r="C387" s="15" t="s">
        <v>2866</v>
      </c>
      <c r="D387" s="15" t="s">
        <v>2867</v>
      </c>
    </row>
    <row r="388">
      <c r="A388" s="15" t="s">
        <v>505</v>
      </c>
      <c r="B388" s="15">
        <v>3.58</v>
      </c>
      <c r="C388" s="15" t="s">
        <v>2872</v>
      </c>
      <c r="D388" s="15" t="s">
        <v>2873</v>
      </c>
    </row>
    <row r="389">
      <c r="A389" s="15" t="s">
        <v>513</v>
      </c>
      <c r="B389" s="15">
        <v>3.59</v>
      </c>
      <c r="C389" s="15" t="s">
        <v>2878</v>
      </c>
      <c r="D389" s="15" t="s">
        <v>2879</v>
      </c>
    </row>
    <row r="390">
      <c r="A390" s="15" t="s">
        <v>520</v>
      </c>
      <c r="B390" s="15">
        <v>3.6</v>
      </c>
      <c r="C390" s="15" t="s">
        <v>2884</v>
      </c>
      <c r="D390" s="15" t="s">
        <v>2885</v>
      </c>
    </row>
    <row r="391">
      <c r="A391" s="15" t="s">
        <v>528</v>
      </c>
      <c r="B391" s="15">
        <v>3.61</v>
      </c>
      <c r="C391" s="15" t="s">
        <v>2890</v>
      </c>
      <c r="D391" s="15" t="s">
        <v>2891</v>
      </c>
    </row>
    <row r="392">
      <c r="A392" s="15" t="s">
        <v>535</v>
      </c>
      <c r="B392" s="15">
        <v>3.62</v>
      </c>
      <c r="C392" s="15" t="s">
        <v>2896</v>
      </c>
      <c r="D392" s="15" t="s">
        <v>2897</v>
      </c>
    </row>
    <row r="393">
      <c r="A393" s="15" t="s">
        <v>543</v>
      </c>
      <c r="B393" s="15">
        <v>3.63</v>
      </c>
      <c r="C393" s="15" t="s">
        <v>2902</v>
      </c>
      <c r="D393" s="15" t="s">
        <v>2903</v>
      </c>
    </row>
    <row r="394">
      <c r="A394" s="15" t="s">
        <v>553</v>
      </c>
      <c r="B394" s="15">
        <v>3.64</v>
      </c>
      <c r="C394" s="15" t="s">
        <v>2911</v>
      </c>
      <c r="D394" s="15" t="s">
        <v>2912</v>
      </c>
    </row>
    <row r="395">
      <c r="A395" s="15" t="s">
        <v>561</v>
      </c>
      <c r="B395" s="15">
        <v>3.65</v>
      </c>
      <c r="C395" s="15" t="s">
        <v>2928</v>
      </c>
      <c r="D395" s="15" t="s">
        <v>2929</v>
      </c>
    </row>
    <row r="396">
      <c r="A396" s="15" t="s">
        <v>569</v>
      </c>
      <c r="B396" s="15">
        <v>3.66</v>
      </c>
      <c r="C396" s="15" t="s">
        <v>2933</v>
      </c>
      <c r="D396" s="15" t="s">
        <v>2934</v>
      </c>
    </row>
    <row r="397">
      <c r="A397" s="15" t="s">
        <v>577</v>
      </c>
      <c r="B397" s="15">
        <v>3.67</v>
      </c>
      <c r="C397" s="15" t="s">
        <v>2939</v>
      </c>
      <c r="D397" s="15" t="s">
        <v>2940</v>
      </c>
    </row>
    <row r="398">
      <c r="A398" s="15" t="s">
        <v>15669</v>
      </c>
    </row>
    <row r="399">
      <c r="A399" s="15" t="s">
        <v>587</v>
      </c>
      <c r="B399" s="15">
        <v>3.68</v>
      </c>
    </row>
    <row r="400">
      <c r="A400" s="15" t="s">
        <v>595</v>
      </c>
      <c r="B400" s="15">
        <v>3.69</v>
      </c>
      <c r="C400" s="15" t="s">
        <v>2951</v>
      </c>
      <c r="D400" s="15" t="s">
        <v>2952</v>
      </c>
    </row>
    <row r="401">
      <c r="A401" s="15" t="s">
        <v>603</v>
      </c>
      <c r="B401" s="15">
        <v>3.7</v>
      </c>
      <c r="C401" s="15" t="s">
        <v>2956</v>
      </c>
      <c r="D401" s="15" t="s">
        <v>2957</v>
      </c>
    </row>
    <row r="402">
      <c r="A402" s="15" t="s">
        <v>611</v>
      </c>
      <c r="B402" s="15">
        <v>3.71</v>
      </c>
      <c r="C402" s="15" t="s">
        <v>2964</v>
      </c>
      <c r="D402" s="15" t="s">
        <v>2965</v>
      </c>
    </row>
    <row r="403">
      <c r="A403" s="15" t="s">
        <v>619</v>
      </c>
      <c r="B403" s="15">
        <v>3.72</v>
      </c>
      <c r="C403" s="15" t="s">
        <v>2970</v>
      </c>
      <c r="D403" s="15" t="s">
        <v>2971</v>
      </c>
    </row>
    <row r="404">
      <c r="A404" s="15" t="s">
        <v>627</v>
      </c>
      <c r="B404" s="15">
        <v>3.73</v>
      </c>
      <c r="C404" s="15" t="s">
        <v>15672</v>
      </c>
      <c r="D404" s="15" t="s">
        <v>2975</v>
      </c>
    </row>
    <row r="405">
      <c r="A405" s="15" t="s">
        <v>641</v>
      </c>
      <c r="B405" s="15">
        <v>3.74</v>
      </c>
      <c r="C405" s="15" t="s">
        <v>2980</v>
      </c>
      <c r="D405" s="15" t="s">
        <v>2981</v>
      </c>
    </row>
    <row r="406">
      <c r="A406" s="15" t="s">
        <v>650</v>
      </c>
      <c r="B406" s="15">
        <v>3.75</v>
      </c>
      <c r="C406" s="15" t="s">
        <v>2986</v>
      </c>
      <c r="D406" s="15" t="s">
        <v>2987</v>
      </c>
    </row>
    <row r="407">
      <c r="A407" s="15" t="s">
        <v>660</v>
      </c>
      <c r="B407" s="15">
        <v>3.76</v>
      </c>
      <c r="C407" s="15" t="s">
        <v>2992</v>
      </c>
      <c r="D407" s="15" t="s">
        <v>2993</v>
      </c>
    </row>
    <row r="408">
      <c r="A408" s="15" t="s">
        <v>668</v>
      </c>
      <c r="B408" s="15">
        <v>3.77</v>
      </c>
      <c r="C408" s="15" t="s">
        <v>2998</v>
      </c>
      <c r="D408" s="15" t="s">
        <v>2999</v>
      </c>
    </row>
    <row r="409">
      <c r="A409" s="15" t="s">
        <v>678</v>
      </c>
      <c r="B409" s="15">
        <v>3.78</v>
      </c>
      <c r="C409" s="15" t="s">
        <v>3004</v>
      </c>
      <c r="D409" s="15" t="s">
        <v>3005</v>
      </c>
    </row>
    <row r="410">
      <c r="A410" s="15" t="s">
        <v>686</v>
      </c>
      <c r="B410" s="15">
        <v>3.79</v>
      </c>
      <c r="C410" s="15" t="s">
        <v>3010</v>
      </c>
      <c r="D410" s="15" t="s">
        <v>3011</v>
      </c>
    </row>
    <row r="411">
      <c r="A411" s="15" t="s">
        <v>694</v>
      </c>
      <c r="B411" s="15">
        <v>3.8</v>
      </c>
      <c r="C411" s="15" t="s">
        <v>3016</v>
      </c>
      <c r="D411" s="15" t="s">
        <v>3017</v>
      </c>
    </row>
    <row r="412">
      <c r="A412" s="15" t="s">
        <v>702</v>
      </c>
      <c r="B412" s="15">
        <v>3.81</v>
      </c>
      <c r="C412" s="15" t="s">
        <v>3022</v>
      </c>
      <c r="D412" s="15" t="s">
        <v>3023</v>
      </c>
    </row>
    <row r="413">
      <c r="A413" s="15" t="s">
        <v>710</v>
      </c>
      <c r="B413" s="15">
        <v>3.82</v>
      </c>
      <c r="C413" s="15" t="s">
        <v>3028</v>
      </c>
      <c r="D413" s="15" t="s">
        <v>3029</v>
      </c>
    </row>
    <row r="414">
      <c r="A414" s="15" t="s">
        <v>718</v>
      </c>
      <c r="B414" s="15">
        <v>3.83</v>
      </c>
      <c r="C414" s="15" t="s">
        <v>3033</v>
      </c>
      <c r="D414" s="15" t="s">
        <v>3034</v>
      </c>
    </row>
    <row r="415">
      <c r="A415" s="15" t="s">
        <v>728</v>
      </c>
      <c r="B415" s="15">
        <v>3.84</v>
      </c>
      <c r="C415" s="15" t="s">
        <v>3039</v>
      </c>
      <c r="D415" s="15" t="s">
        <v>3040</v>
      </c>
    </row>
    <row r="416">
      <c r="A416" s="15" t="s">
        <v>735</v>
      </c>
      <c r="B416" s="15">
        <v>3.85</v>
      </c>
      <c r="C416" s="15" t="s">
        <v>15673</v>
      </c>
    </row>
    <row r="417">
      <c r="A417" s="15" t="s">
        <v>743</v>
      </c>
      <c r="B417" s="15">
        <v>3.86</v>
      </c>
      <c r="C417" s="15" t="s">
        <v>3051</v>
      </c>
      <c r="D417" s="15" t="s">
        <v>3052</v>
      </c>
    </row>
    <row r="418">
      <c r="A418" s="15" t="s">
        <v>751</v>
      </c>
      <c r="B418" s="15">
        <v>3.87</v>
      </c>
      <c r="C418" s="15" t="s">
        <v>3057</v>
      </c>
      <c r="D418" s="15" t="s">
        <v>3058</v>
      </c>
    </row>
    <row r="419">
      <c r="A419" s="15" t="s">
        <v>759</v>
      </c>
      <c r="B419" s="15">
        <v>3.88</v>
      </c>
      <c r="C419" s="15" t="s">
        <v>3063</v>
      </c>
      <c r="D419" s="15" t="s">
        <v>3064</v>
      </c>
    </row>
    <row r="420">
      <c r="A420" s="15" t="s">
        <v>767</v>
      </c>
      <c r="B420" s="15">
        <v>3.89</v>
      </c>
      <c r="C420" s="15" t="s">
        <v>3069</v>
      </c>
      <c r="D420" s="15" t="s">
        <v>3070</v>
      </c>
    </row>
    <row r="421">
      <c r="A421" s="15" t="s">
        <v>775</v>
      </c>
      <c r="B421" s="15">
        <v>3.9</v>
      </c>
      <c r="C421" s="15" t="s">
        <v>3075</v>
      </c>
      <c r="D421" s="15" t="s">
        <v>3076</v>
      </c>
    </row>
    <row r="422">
      <c r="A422" s="15" t="s">
        <v>783</v>
      </c>
      <c r="B422" s="15">
        <v>3.91</v>
      </c>
      <c r="C422" s="15" t="s">
        <v>3081</v>
      </c>
      <c r="D422" s="15" t="s">
        <v>3082</v>
      </c>
    </row>
    <row r="423">
      <c r="A423" s="15" t="s">
        <v>791</v>
      </c>
      <c r="B423" s="15">
        <v>3.92</v>
      </c>
      <c r="C423" s="15" t="s">
        <v>3087</v>
      </c>
      <c r="D423" s="15" t="s">
        <v>3088</v>
      </c>
    </row>
    <row r="424">
      <c r="A424" s="15" t="s">
        <v>799</v>
      </c>
      <c r="B424" s="15">
        <v>3.93</v>
      </c>
      <c r="C424" s="15" t="s">
        <v>3093</v>
      </c>
      <c r="D424" s="15" t="s">
        <v>3094</v>
      </c>
    </row>
    <row r="425">
      <c r="A425" s="15" t="s">
        <v>813</v>
      </c>
      <c r="B425" s="15">
        <v>3.94</v>
      </c>
      <c r="C425" s="15" t="s">
        <v>3099</v>
      </c>
      <c r="D425" s="15" t="s">
        <v>3100</v>
      </c>
    </row>
    <row r="426">
      <c r="A426" s="15" t="s">
        <v>820</v>
      </c>
      <c r="B426" s="15">
        <v>3.95</v>
      </c>
      <c r="C426" s="15" t="s">
        <v>3105</v>
      </c>
      <c r="D426" s="15" t="s">
        <v>3106</v>
      </c>
    </row>
    <row r="427">
      <c r="A427" s="15" t="s">
        <v>828</v>
      </c>
      <c r="B427" s="15">
        <v>3.96</v>
      </c>
      <c r="C427" s="15" t="s">
        <v>3111</v>
      </c>
      <c r="D427" s="15" t="s">
        <v>3112</v>
      </c>
    </row>
    <row r="428">
      <c r="A428" s="15" t="s">
        <v>836</v>
      </c>
      <c r="B428" s="15">
        <v>3.97</v>
      </c>
      <c r="C428" s="15" t="s">
        <v>3117</v>
      </c>
      <c r="D428" s="15" t="s">
        <v>3118</v>
      </c>
    </row>
    <row r="429">
      <c r="A429" s="15" t="s">
        <v>844</v>
      </c>
      <c r="B429" s="15">
        <v>3.98</v>
      </c>
      <c r="C429" s="15" t="s">
        <v>3123</v>
      </c>
      <c r="D429" s="15" t="s">
        <v>3124</v>
      </c>
    </row>
    <row r="430">
      <c r="A430" s="15" t="s">
        <v>852</v>
      </c>
      <c r="B430" s="15">
        <v>3.99</v>
      </c>
      <c r="C430" s="15" t="s">
        <v>3132</v>
      </c>
      <c r="D430" s="15" t="s">
        <v>3133</v>
      </c>
    </row>
    <row r="431">
      <c r="A431" s="15" t="s">
        <v>860</v>
      </c>
      <c r="B431" s="15">
        <v>3.1</v>
      </c>
      <c r="C431" s="15" t="s">
        <v>3138</v>
      </c>
      <c r="D431" s="15" t="s">
        <v>3139</v>
      </c>
    </row>
    <row r="432">
      <c r="A432" s="15" t="s">
        <v>868</v>
      </c>
      <c r="B432" s="15">
        <v>3.101</v>
      </c>
      <c r="C432" s="15" t="s">
        <v>15674</v>
      </c>
    </row>
    <row r="433">
      <c r="A433" s="15" t="s">
        <v>876</v>
      </c>
      <c r="B433" s="15">
        <v>3.102</v>
      </c>
      <c r="C433" s="15" t="s">
        <v>3150</v>
      </c>
      <c r="D433" s="15" t="s">
        <v>3151</v>
      </c>
    </row>
    <row r="434">
      <c r="A434" s="15" t="s">
        <v>884</v>
      </c>
      <c r="B434" s="15">
        <v>3.103</v>
      </c>
      <c r="C434" s="15" t="s">
        <v>3156</v>
      </c>
      <c r="D434" s="15" t="s">
        <v>3157</v>
      </c>
    </row>
    <row r="435">
      <c r="A435" s="15" t="s">
        <v>894</v>
      </c>
      <c r="B435" s="15">
        <v>3.104</v>
      </c>
      <c r="C435" s="15" t="s">
        <v>3162</v>
      </c>
      <c r="D435" s="15" t="s">
        <v>3163</v>
      </c>
    </row>
    <row r="436">
      <c r="A436" s="15" t="s">
        <v>901</v>
      </c>
      <c r="B436" s="15">
        <v>3.105</v>
      </c>
      <c r="C436" s="15" t="s">
        <v>3168</v>
      </c>
      <c r="D436" s="15" t="s">
        <v>3169</v>
      </c>
    </row>
    <row r="437">
      <c r="A437" s="15" t="s">
        <v>909</v>
      </c>
      <c r="B437" s="15">
        <v>3.106</v>
      </c>
      <c r="C437" s="15" t="s">
        <v>3174</v>
      </c>
      <c r="D437" s="15" t="s">
        <v>3175</v>
      </c>
    </row>
    <row r="438">
      <c r="A438" s="15" t="s">
        <v>917</v>
      </c>
      <c r="B438" s="15">
        <v>3.107</v>
      </c>
      <c r="C438" s="15" t="s">
        <v>3180</v>
      </c>
      <c r="D438" s="15" t="s">
        <v>3181</v>
      </c>
    </row>
    <row r="439">
      <c r="A439" s="15" t="s">
        <v>925</v>
      </c>
      <c r="B439" s="15">
        <v>3.108</v>
      </c>
      <c r="C439" s="15" t="s">
        <v>3186</v>
      </c>
      <c r="D439" s="15" t="s">
        <v>3187</v>
      </c>
    </row>
    <row r="440">
      <c r="A440" s="15" t="s">
        <v>933</v>
      </c>
      <c r="B440" s="15">
        <v>3.109</v>
      </c>
      <c r="C440" s="15" t="s">
        <v>3192</v>
      </c>
      <c r="D440" s="15" t="s">
        <v>3193</v>
      </c>
    </row>
    <row r="441">
      <c r="A441" s="15" t="s">
        <v>945</v>
      </c>
      <c r="B441" s="15">
        <v>3.11</v>
      </c>
      <c r="C441" s="15" t="s">
        <v>3198</v>
      </c>
      <c r="D441" s="15" t="s">
        <v>3199</v>
      </c>
    </row>
    <row r="442">
      <c r="A442" s="15" t="s">
        <v>953</v>
      </c>
      <c r="B442" s="15">
        <v>3.111</v>
      </c>
      <c r="C442" s="15" t="s">
        <v>3204</v>
      </c>
      <c r="D442" s="15" t="s">
        <v>3205</v>
      </c>
    </row>
    <row r="443">
      <c r="A443" s="15" t="s">
        <v>961</v>
      </c>
      <c r="B443" s="15">
        <v>3.112</v>
      </c>
      <c r="C443" s="15" t="s">
        <v>3210</v>
      </c>
      <c r="D443" s="15" t="s">
        <v>3211</v>
      </c>
    </row>
    <row r="444">
      <c r="A444" s="15" t="s">
        <v>969</v>
      </c>
      <c r="B444" s="15">
        <v>3.113</v>
      </c>
      <c r="C444" s="15" t="s">
        <v>3215</v>
      </c>
      <c r="D444" s="15" t="s">
        <v>3216</v>
      </c>
    </row>
    <row r="445">
      <c r="A445" s="15" t="s">
        <v>979</v>
      </c>
      <c r="B445" s="15">
        <v>3.114</v>
      </c>
      <c r="C445" s="15" t="s">
        <v>3221</v>
      </c>
      <c r="D445" s="15" t="s">
        <v>3222</v>
      </c>
    </row>
    <row r="446">
      <c r="A446" s="15" t="s">
        <v>986</v>
      </c>
      <c r="B446" s="15">
        <v>3.115</v>
      </c>
      <c r="C446" s="15" t="s">
        <v>3227</v>
      </c>
      <c r="D446" s="15" t="s">
        <v>3228</v>
      </c>
    </row>
    <row r="447">
      <c r="A447" s="15" t="s">
        <v>994</v>
      </c>
      <c r="B447" s="15">
        <v>3.116</v>
      </c>
      <c r="C447" s="15" t="s">
        <v>3233</v>
      </c>
      <c r="D447" s="15" t="s">
        <v>3234</v>
      </c>
    </row>
    <row r="448">
      <c r="A448" s="15" t="s">
        <v>1002</v>
      </c>
      <c r="B448" s="15">
        <v>3.117</v>
      </c>
      <c r="C448" s="15" t="s">
        <v>3239</v>
      </c>
      <c r="D448" s="15" t="s">
        <v>3240</v>
      </c>
    </row>
    <row r="449">
      <c r="A449" s="15" t="s">
        <v>1010</v>
      </c>
      <c r="B449" s="15">
        <v>3.118</v>
      </c>
      <c r="C449" s="15" t="s">
        <v>3245</v>
      </c>
      <c r="D449" s="15" t="s">
        <v>3246</v>
      </c>
    </row>
    <row r="450">
      <c r="A450" s="15" t="s">
        <v>1036</v>
      </c>
      <c r="B450" s="15">
        <v>3.119</v>
      </c>
      <c r="C450" s="15" t="s">
        <v>3251</v>
      </c>
      <c r="D450" s="15" t="s">
        <v>3252</v>
      </c>
    </row>
    <row r="451">
      <c r="A451" s="15" t="s">
        <v>1028</v>
      </c>
      <c r="B451" s="15">
        <v>3.12</v>
      </c>
      <c r="C451" s="15" t="s">
        <v>3257</v>
      </c>
      <c r="D451" s="15" t="s">
        <v>3258</v>
      </c>
    </row>
    <row r="452">
      <c r="A452" s="15" t="s">
        <v>1044</v>
      </c>
      <c r="B452" s="15">
        <v>3.121</v>
      </c>
      <c r="C452" s="15" t="s">
        <v>3263</v>
      </c>
      <c r="D452" s="15" t="s">
        <v>3264</v>
      </c>
    </row>
    <row r="453">
      <c r="A453" s="15" t="s">
        <v>1057</v>
      </c>
      <c r="B453" s="15">
        <v>3.122</v>
      </c>
      <c r="C453" s="15" t="s">
        <v>3269</v>
      </c>
      <c r="D453" s="15" t="s">
        <v>3270</v>
      </c>
    </row>
    <row r="454">
      <c r="A454" s="15" t="s">
        <v>1065</v>
      </c>
      <c r="B454" s="15">
        <v>3.123</v>
      </c>
      <c r="C454" s="15" t="s">
        <v>3275</v>
      </c>
      <c r="D454" s="15" t="s">
        <v>3276</v>
      </c>
    </row>
    <row r="455">
      <c r="A455" s="15" t="s">
        <v>1075</v>
      </c>
      <c r="B455" s="15">
        <v>3.124</v>
      </c>
      <c r="C455" s="15" t="s">
        <v>3281</v>
      </c>
      <c r="D455" s="15" t="s">
        <v>3282</v>
      </c>
    </row>
    <row r="456">
      <c r="A456" s="15" t="s">
        <v>1082</v>
      </c>
      <c r="B456" s="15">
        <v>3.125</v>
      </c>
      <c r="C456" s="15" t="s">
        <v>3287</v>
      </c>
      <c r="D456" s="15" t="s">
        <v>3288</v>
      </c>
    </row>
    <row r="457">
      <c r="A457" s="15" t="s">
        <v>136</v>
      </c>
      <c r="B457" s="15">
        <v>3.126</v>
      </c>
      <c r="C457" s="15" t="s">
        <v>3293</v>
      </c>
      <c r="D457" s="15" t="s">
        <v>3294</v>
      </c>
    </row>
    <row r="458">
      <c r="A458" s="15" t="s">
        <v>1099</v>
      </c>
      <c r="B458" s="15">
        <v>3.127</v>
      </c>
      <c r="C458" s="15" t="s">
        <v>3299</v>
      </c>
      <c r="D458" s="15" t="s">
        <v>3300</v>
      </c>
    </row>
    <row r="459">
      <c r="A459" s="15" t="s">
        <v>1113</v>
      </c>
      <c r="B459" s="15">
        <v>3.128</v>
      </c>
      <c r="C459" s="15" t="s">
        <v>3305</v>
      </c>
      <c r="D459" s="15" t="s">
        <v>3306</v>
      </c>
    </row>
    <row r="460">
      <c r="A460" s="15" t="s">
        <v>1123</v>
      </c>
      <c r="B460" s="15">
        <v>3.129</v>
      </c>
      <c r="C460" s="15" t="s">
        <v>3311</v>
      </c>
      <c r="D460" s="15" t="s">
        <v>3312</v>
      </c>
    </row>
    <row r="461">
      <c r="A461" s="15" t="s">
        <v>1131</v>
      </c>
      <c r="B461" s="15">
        <v>3.13</v>
      </c>
      <c r="C461" s="15" t="s">
        <v>3317</v>
      </c>
      <c r="D461" s="15" t="s">
        <v>3318</v>
      </c>
    </row>
    <row r="462">
      <c r="A462" s="15" t="s">
        <v>1139</v>
      </c>
      <c r="B462" s="15">
        <v>3.131</v>
      </c>
      <c r="C462" s="15" t="s">
        <v>3323</v>
      </c>
      <c r="D462" s="15" t="s">
        <v>3324</v>
      </c>
    </row>
    <row r="463">
      <c r="A463" s="15" t="s">
        <v>1161</v>
      </c>
      <c r="B463" s="15">
        <v>3.132</v>
      </c>
      <c r="C463" s="15" t="s">
        <v>3329</v>
      </c>
      <c r="D463" s="15" t="s">
        <v>3330</v>
      </c>
    </row>
    <row r="464">
      <c r="A464" s="15" t="s">
        <v>1171</v>
      </c>
      <c r="B464" s="15">
        <v>3.133</v>
      </c>
      <c r="C464" s="15" t="s">
        <v>3335</v>
      </c>
      <c r="D464" s="15" t="s">
        <v>3336</v>
      </c>
    </row>
    <row r="465">
      <c r="A465" s="15" t="s">
        <v>1183</v>
      </c>
      <c r="B465" s="15">
        <v>3.134</v>
      </c>
      <c r="C465" s="15" t="s">
        <v>3341</v>
      </c>
      <c r="D465" s="15" t="s">
        <v>3342</v>
      </c>
    </row>
    <row r="466">
      <c r="A466" s="15" t="s">
        <v>1190</v>
      </c>
      <c r="B466" s="15">
        <v>3.135</v>
      </c>
      <c r="C466" s="15" t="s">
        <v>3348</v>
      </c>
      <c r="D466" s="15" t="s">
        <v>3349</v>
      </c>
    </row>
    <row r="467">
      <c r="A467" s="15" t="s">
        <v>1198</v>
      </c>
      <c r="B467" s="15">
        <v>3.136</v>
      </c>
      <c r="C467" s="15" t="s">
        <v>3354</v>
      </c>
      <c r="D467" s="15" t="s">
        <v>3355</v>
      </c>
    </row>
    <row r="468">
      <c r="A468" s="15" t="s">
        <v>1204</v>
      </c>
      <c r="B468" s="15">
        <v>3.137</v>
      </c>
      <c r="C468" s="15" t="s">
        <v>3360</v>
      </c>
      <c r="D468" s="15" t="s">
        <v>3361</v>
      </c>
    </row>
    <row r="469">
      <c r="A469" s="15" t="s">
        <v>1212</v>
      </c>
      <c r="B469" s="15">
        <v>3.138</v>
      </c>
      <c r="C469" s="15" t="s">
        <v>3366</v>
      </c>
      <c r="D469" s="15" t="s">
        <v>3367</v>
      </c>
    </row>
    <row r="470">
      <c r="A470" s="15" t="s">
        <v>1220</v>
      </c>
      <c r="B470" s="15">
        <v>3.139</v>
      </c>
      <c r="C470" s="15" t="s">
        <v>3372</v>
      </c>
      <c r="D470" s="15" t="s">
        <v>3373</v>
      </c>
    </row>
    <row r="471">
      <c r="A471" s="15" t="s">
        <v>1228</v>
      </c>
      <c r="B471" s="15">
        <v>3.14</v>
      </c>
      <c r="C471" s="15" t="s">
        <v>3378</v>
      </c>
      <c r="D471" s="15" t="s">
        <v>3379</v>
      </c>
    </row>
    <row r="472">
      <c r="A472" s="15" t="s">
        <v>1236</v>
      </c>
      <c r="B472" s="15">
        <v>3.141</v>
      </c>
      <c r="C472" s="15" t="s">
        <v>3384</v>
      </c>
      <c r="D472" s="15" t="s">
        <v>3385</v>
      </c>
    </row>
    <row r="473">
      <c r="A473" s="15" t="s">
        <v>1244</v>
      </c>
      <c r="B473" s="15">
        <v>3.142</v>
      </c>
      <c r="C473" s="15" t="s">
        <v>3391</v>
      </c>
      <c r="D473" s="15" t="s">
        <v>3392</v>
      </c>
    </row>
    <row r="474">
      <c r="A474" s="15" t="s">
        <v>1252</v>
      </c>
      <c r="B474" s="15">
        <v>3.143</v>
      </c>
      <c r="C474" s="15" t="s">
        <v>3397</v>
      </c>
      <c r="D474" s="15" t="s">
        <v>3398</v>
      </c>
    </row>
    <row r="475">
      <c r="A475" s="15" t="s">
        <v>1262</v>
      </c>
      <c r="B475" s="15">
        <v>3.144</v>
      </c>
      <c r="C475" s="15" t="s">
        <v>3403</v>
      </c>
      <c r="D475" s="15" t="s">
        <v>3404</v>
      </c>
    </row>
    <row r="476">
      <c r="A476" s="15" t="s">
        <v>1269</v>
      </c>
      <c r="B476" s="15">
        <v>3.145</v>
      </c>
      <c r="C476" s="15" t="s">
        <v>3409</v>
      </c>
      <c r="D476" s="15" t="s">
        <v>3410</v>
      </c>
    </row>
    <row r="477">
      <c r="A477" s="15" t="s">
        <v>1285</v>
      </c>
      <c r="B477" s="15">
        <v>3.146</v>
      </c>
      <c r="C477" s="15" t="s">
        <v>3415</v>
      </c>
      <c r="D477" s="15" t="s">
        <v>3416</v>
      </c>
    </row>
    <row r="478">
      <c r="A478" s="15" t="s">
        <v>1291</v>
      </c>
      <c r="B478" s="15">
        <v>3.147</v>
      </c>
      <c r="C478" s="15" t="s">
        <v>3421</v>
      </c>
      <c r="D478" s="15" t="s">
        <v>3422</v>
      </c>
    </row>
    <row r="479">
      <c r="A479" s="15" t="s">
        <v>2247</v>
      </c>
      <c r="B479" s="15">
        <v>3.148</v>
      </c>
      <c r="C479" s="15" t="s">
        <v>3427</v>
      </c>
      <c r="D479" s="15" t="s">
        <v>3428</v>
      </c>
    </row>
    <row r="480">
      <c r="A480" s="15" t="s">
        <v>2254</v>
      </c>
      <c r="B480" s="15">
        <v>3.149</v>
      </c>
      <c r="C480" s="15" t="s">
        <v>3436</v>
      </c>
      <c r="D480" s="15" t="s">
        <v>3437</v>
      </c>
    </row>
    <row r="481">
      <c r="A481" s="15" t="s">
        <v>2261</v>
      </c>
      <c r="B481" s="15">
        <v>3.15</v>
      </c>
      <c r="C481" s="15" t="s">
        <v>3442</v>
      </c>
      <c r="D481" s="15" t="s">
        <v>3443</v>
      </c>
    </row>
    <row r="482">
      <c r="A482" s="15" t="s">
        <v>2268</v>
      </c>
      <c r="B482" s="15">
        <v>3.151</v>
      </c>
      <c r="C482" s="15" t="s">
        <v>3448</v>
      </c>
      <c r="D482" s="15" t="s">
        <v>3449</v>
      </c>
    </row>
    <row r="483">
      <c r="A483" s="15" t="s">
        <v>2274</v>
      </c>
      <c r="B483" s="15">
        <v>3.152</v>
      </c>
      <c r="C483" s="15" t="s">
        <v>3454</v>
      </c>
      <c r="D483" s="15" t="s">
        <v>3455</v>
      </c>
    </row>
    <row r="484">
      <c r="A484" s="15" t="s">
        <v>2281</v>
      </c>
      <c r="B484" s="15">
        <v>3.153</v>
      </c>
      <c r="C484" s="15" t="s">
        <v>3460</v>
      </c>
      <c r="D484" s="15" t="s">
        <v>3461</v>
      </c>
    </row>
    <row r="485">
      <c r="A485" s="15" t="s">
        <v>2290</v>
      </c>
      <c r="B485" s="15">
        <v>3.154</v>
      </c>
      <c r="C485" s="15" t="s">
        <v>3467</v>
      </c>
      <c r="D485" s="15" t="s">
        <v>3468</v>
      </c>
    </row>
    <row r="486">
      <c r="A486" s="15" t="s">
        <v>2297</v>
      </c>
      <c r="B486" s="15">
        <v>3.155</v>
      </c>
      <c r="C486" s="15" t="s">
        <v>3473</v>
      </c>
      <c r="D486" s="15" t="s">
        <v>3474</v>
      </c>
    </row>
    <row r="487">
      <c r="A487" s="15" t="s">
        <v>2305</v>
      </c>
      <c r="B487" s="15">
        <v>3.156</v>
      </c>
      <c r="C487" s="15" t="s">
        <v>3479</v>
      </c>
      <c r="D487" s="15" t="s">
        <v>3480</v>
      </c>
    </row>
    <row r="488">
      <c r="A488" s="15" t="s">
        <v>2313</v>
      </c>
      <c r="B488" s="15">
        <v>3.157</v>
      </c>
      <c r="C488" s="15" t="s">
        <v>3485</v>
      </c>
      <c r="D488" s="15" t="s">
        <v>3486</v>
      </c>
    </row>
    <row r="489">
      <c r="A489" s="15" t="s">
        <v>19</v>
      </c>
      <c r="B489" s="15">
        <v>4.1</v>
      </c>
      <c r="C489" s="15" t="s">
        <v>3494</v>
      </c>
      <c r="D489" s="15" t="s">
        <v>3495</v>
      </c>
    </row>
    <row r="490">
      <c r="A490" s="15" t="s">
        <v>28</v>
      </c>
      <c r="B490" s="15">
        <v>4.2</v>
      </c>
      <c r="C490" s="15" t="s">
        <v>3501</v>
      </c>
      <c r="D490" s="15" t="s">
        <v>3502</v>
      </c>
    </row>
    <row r="491">
      <c r="A491" s="15" t="s">
        <v>36</v>
      </c>
      <c r="B491" s="15">
        <v>4.3</v>
      </c>
      <c r="C491" s="15" t="s">
        <v>3507</v>
      </c>
      <c r="D491" s="15" t="s">
        <v>3508</v>
      </c>
    </row>
    <row r="492">
      <c r="A492" s="15" t="s">
        <v>46</v>
      </c>
      <c r="B492" s="15">
        <v>4.4</v>
      </c>
      <c r="C492" s="15" t="s">
        <v>3513</v>
      </c>
      <c r="D492" s="15" t="s">
        <v>3514</v>
      </c>
    </row>
    <row r="493">
      <c r="A493" s="15" t="s">
        <v>55</v>
      </c>
      <c r="B493" s="15">
        <v>4.5</v>
      </c>
      <c r="C493" s="15" t="s">
        <v>3519</v>
      </c>
      <c r="D493" s="15" t="s">
        <v>3520</v>
      </c>
    </row>
    <row r="494">
      <c r="A494" s="15" t="s">
        <v>63</v>
      </c>
      <c r="B494" s="15">
        <v>4.6</v>
      </c>
      <c r="C494" s="15" t="s">
        <v>3528</v>
      </c>
      <c r="D494" s="15" t="s">
        <v>3529</v>
      </c>
    </row>
    <row r="495">
      <c r="A495" s="15" t="s">
        <v>71</v>
      </c>
      <c r="B495" s="15">
        <v>4.7</v>
      </c>
      <c r="C495" s="15" t="s">
        <v>3533</v>
      </c>
      <c r="D495" s="15" t="s">
        <v>3534</v>
      </c>
    </row>
    <row r="496">
      <c r="A496" s="15" t="s">
        <v>79</v>
      </c>
      <c r="B496" s="15">
        <v>4.8</v>
      </c>
      <c r="C496" s="15" t="s">
        <v>3539</v>
      </c>
      <c r="D496" s="15" t="s">
        <v>3540</v>
      </c>
    </row>
    <row r="497">
      <c r="A497" s="15" t="s">
        <v>87</v>
      </c>
      <c r="B497" s="15">
        <v>4.9</v>
      </c>
      <c r="C497" s="15" t="s">
        <v>3545</v>
      </c>
      <c r="D497" s="15" t="s">
        <v>3546</v>
      </c>
    </row>
    <row r="498">
      <c r="A498" s="15" t="s">
        <v>95</v>
      </c>
      <c r="B498" s="15">
        <v>4.1</v>
      </c>
      <c r="C498" s="15" t="s">
        <v>3554</v>
      </c>
      <c r="D498" s="15" t="s">
        <v>3555</v>
      </c>
    </row>
    <row r="499">
      <c r="A499" s="15" t="s">
        <v>103</v>
      </c>
      <c r="B499" s="15">
        <v>4.11</v>
      </c>
      <c r="C499" s="15" t="s">
        <v>3560</v>
      </c>
      <c r="D499" s="15" t="s">
        <v>3561</v>
      </c>
    </row>
    <row r="500">
      <c r="A500" s="15" t="s">
        <v>111</v>
      </c>
      <c r="B500" s="15">
        <v>4.12</v>
      </c>
      <c r="C500" s="15" t="s">
        <v>3566</v>
      </c>
      <c r="D500" s="15" t="s">
        <v>3567</v>
      </c>
    </row>
    <row r="501">
      <c r="A501" s="15" t="s">
        <v>119</v>
      </c>
      <c r="B501" s="15">
        <v>4.13</v>
      </c>
      <c r="C501" s="15" t="s">
        <v>3572</v>
      </c>
      <c r="D501" s="15" t="s">
        <v>3573</v>
      </c>
    </row>
    <row r="502">
      <c r="A502" s="15" t="s">
        <v>129</v>
      </c>
      <c r="B502" s="15">
        <v>4.14</v>
      </c>
      <c r="C502" s="15" t="s">
        <v>3578</v>
      </c>
      <c r="D502" s="15" t="s">
        <v>3579</v>
      </c>
    </row>
    <row r="503">
      <c r="A503" s="15" t="s">
        <v>138</v>
      </c>
      <c r="B503" s="15">
        <v>4.15</v>
      </c>
      <c r="C503" s="15" t="s">
        <v>3584</v>
      </c>
      <c r="D503" s="15" t="s">
        <v>3585</v>
      </c>
    </row>
    <row r="504">
      <c r="A504" s="15" t="s">
        <v>145</v>
      </c>
      <c r="B504" s="15">
        <v>4.16</v>
      </c>
      <c r="C504" s="15" t="s">
        <v>3590</v>
      </c>
      <c r="D504" s="15" t="s">
        <v>3591</v>
      </c>
    </row>
    <row r="505">
      <c r="A505" s="15" t="s">
        <v>153</v>
      </c>
      <c r="B505" s="15">
        <v>4.17</v>
      </c>
      <c r="C505" s="15" t="s">
        <v>3596</v>
      </c>
      <c r="D505" s="15" t="s">
        <v>3597</v>
      </c>
    </row>
    <row r="506">
      <c r="A506" s="15" t="s">
        <v>161</v>
      </c>
      <c r="B506" s="15">
        <v>4.18</v>
      </c>
      <c r="C506" s="15" t="s">
        <v>3602</v>
      </c>
      <c r="D506" s="15" t="s">
        <v>3603</v>
      </c>
    </row>
    <row r="507">
      <c r="A507" s="15" t="s">
        <v>169</v>
      </c>
      <c r="B507" s="15">
        <v>4.19</v>
      </c>
      <c r="C507" s="15" t="s">
        <v>3608</v>
      </c>
      <c r="D507" s="15" t="s">
        <v>3609</v>
      </c>
    </row>
    <row r="508">
      <c r="A508" s="15" t="s">
        <v>177</v>
      </c>
      <c r="B508" s="15">
        <v>4.2</v>
      </c>
      <c r="C508" s="15" t="s">
        <v>3614</v>
      </c>
      <c r="D508" s="15" t="s">
        <v>3615</v>
      </c>
    </row>
    <row r="509">
      <c r="A509" s="15" t="s">
        <v>185</v>
      </c>
      <c r="B509" s="15">
        <v>4.21</v>
      </c>
      <c r="C509" s="15" t="s">
        <v>3621</v>
      </c>
      <c r="D509" s="15" t="s">
        <v>3622</v>
      </c>
    </row>
    <row r="510">
      <c r="A510" s="15" t="s">
        <v>193</v>
      </c>
      <c r="B510" s="15">
        <v>4.22</v>
      </c>
      <c r="C510" s="15" t="s">
        <v>3627</v>
      </c>
      <c r="D510" s="15" t="s">
        <v>3628</v>
      </c>
    </row>
    <row r="511">
      <c r="A511" s="15" t="s">
        <v>201</v>
      </c>
      <c r="B511" s="15">
        <v>4.23</v>
      </c>
      <c r="C511" s="15" t="s">
        <v>3633</v>
      </c>
      <c r="D511" s="15" t="s">
        <v>3634</v>
      </c>
    </row>
    <row r="512">
      <c r="A512" s="15" t="s">
        <v>211</v>
      </c>
      <c r="B512" s="15">
        <v>4.24</v>
      </c>
      <c r="C512" s="15" t="s">
        <v>3646</v>
      </c>
      <c r="D512" s="15" t="s">
        <v>3647</v>
      </c>
    </row>
    <row r="513">
      <c r="A513" s="15" t="s">
        <v>218</v>
      </c>
      <c r="B513" s="15">
        <v>4.25</v>
      </c>
      <c r="C513" s="15" t="s">
        <v>3652</v>
      </c>
      <c r="D513" s="15" t="s">
        <v>3653</v>
      </c>
    </row>
    <row r="514">
      <c r="A514" s="15" t="s">
        <v>226</v>
      </c>
      <c r="B514" s="15">
        <v>4.26</v>
      </c>
      <c r="C514" s="15" t="s">
        <v>3658</v>
      </c>
      <c r="D514" s="15" t="s">
        <v>3659</v>
      </c>
    </row>
    <row r="515">
      <c r="A515" s="15" t="s">
        <v>234</v>
      </c>
      <c r="B515" s="15">
        <v>4.27</v>
      </c>
      <c r="C515" s="15" t="s">
        <v>3664</v>
      </c>
      <c r="D515" s="15" t="s">
        <v>3665</v>
      </c>
    </row>
    <row r="516">
      <c r="A516" s="15" t="s">
        <v>244</v>
      </c>
      <c r="B516" s="15">
        <v>4.28</v>
      </c>
      <c r="C516" s="15" t="s">
        <v>23559</v>
      </c>
    </row>
    <row r="517">
      <c r="A517" s="15" t="s">
        <v>254</v>
      </c>
      <c r="B517" s="15">
        <v>4.29</v>
      </c>
      <c r="C517" s="15" t="s">
        <v>3683</v>
      </c>
      <c r="D517" s="15" t="s">
        <v>3684</v>
      </c>
    </row>
    <row r="518">
      <c r="A518" s="15" t="s">
        <v>262</v>
      </c>
      <c r="B518" s="15">
        <v>4.3</v>
      </c>
      <c r="C518" s="15" t="s">
        <v>3689</v>
      </c>
      <c r="D518" s="15" t="s">
        <v>3690</v>
      </c>
    </row>
    <row r="519">
      <c r="A519" s="15" t="s">
        <v>268</v>
      </c>
      <c r="B519" s="15">
        <v>4.31</v>
      </c>
      <c r="C519" s="15" t="s">
        <v>3694</v>
      </c>
      <c r="D519" s="15" t="s">
        <v>3695</v>
      </c>
    </row>
    <row r="520">
      <c r="A520" s="15" t="s">
        <v>278</v>
      </c>
      <c r="B520" s="15">
        <v>4.32</v>
      </c>
      <c r="C520" s="15" t="s">
        <v>3700</v>
      </c>
      <c r="D520" s="15" t="s">
        <v>3701</v>
      </c>
    </row>
    <row r="521">
      <c r="A521" s="15" t="s">
        <v>286</v>
      </c>
      <c r="B521" s="15">
        <v>4.33</v>
      </c>
      <c r="C521" s="15" t="s">
        <v>3706</v>
      </c>
      <c r="D521" s="15" t="s">
        <v>3707</v>
      </c>
    </row>
    <row r="522">
      <c r="A522" s="15" t="s">
        <v>296</v>
      </c>
      <c r="B522" s="15">
        <v>4.34</v>
      </c>
      <c r="C522" s="15" t="s">
        <v>3712</v>
      </c>
      <c r="D522" s="15" t="s">
        <v>3713</v>
      </c>
    </row>
    <row r="523">
      <c r="A523" s="15" t="s">
        <v>303</v>
      </c>
      <c r="B523" s="15">
        <v>4.35</v>
      </c>
      <c r="C523" s="15" t="s">
        <v>3718</v>
      </c>
      <c r="D523" s="15" t="s">
        <v>3719</v>
      </c>
    </row>
    <row r="524">
      <c r="A524" s="15" t="s">
        <v>313</v>
      </c>
      <c r="B524" s="15">
        <v>4.36</v>
      </c>
      <c r="C524" s="15" t="s">
        <v>3724</v>
      </c>
      <c r="D524" s="15" t="s">
        <v>3725</v>
      </c>
    </row>
    <row r="525">
      <c r="A525" s="15" t="s">
        <v>336</v>
      </c>
      <c r="B525" s="15">
        <v>4.37</v>
      </c>
      <c r="C525" s="15" t="s">
        <v>3730</v>
      </c>
      <c r="D525" s="15" t="s">
        <v>3731</v>
      </c>
    </row>
    <row r="526">
      <c r="A526" s="15" t="s">
        <v>344</v>
      </c>
      <c r="B526" s="15">
        <v>4.38</v>
      </c>
      <c r="C526" s="15" t="s">
        <v>3736</v>
      </c>
      <c r="D526" s="15" t="s">
        <v>3737</v>
      </c>
    </row>
    <row r="527">
      <c r="A527" s="15" t="s">
        <v>352</v>
      </c>
      <c r="B527" s="15">
        <v>4.39</v>
      </c>
      <c r="C527" s="15" t="s">
        <v>1084</v>
      </c>
      <c r="D527" s="15" t="s">
        <v>3741</v>
      </c>
    </row>
    <row r="528">
      <c r="A528" s="15" t="s">
        <v>359</v>
      </c>
      <c r="B528" s="15">
        <v>4.4</v>
      </c>
      <c r="C528" s="15" t="s">
        <v>3746</v>
      </c>
      <c r="D528" s="15" t="s">
        <v>3747</v>
      </c>
    </row>
    <row r="529">
      <c r="A529" s="15" t="s">
        <v>15669</v>
      </c>
    </row>
    <row r="530">
      <c r="A530" s="15" t="s">
        <v>367</v>
      </c>
      <c r="B530" s="15">
        <v>4.41</v>
      </c>
    </row>
    <row r="531">
      <c r="A531" s="15" t="s">
        <v>375</v>
      </c>
      <c r="B531" s="15">
        <v>4.42</v>
      </c>
      <c r="C531" s="15" t="s">
        <v>3758</v>
      </c>
      <c r="D531" s="15" t="s">
        <v>3759</v>
      </c>
    </row>
    <row r="532">
      <c r="A532" s="15" t="s">
        <v>383</v>
      </c>
      <c r="B532" s="15">
        <v>4.43</v>
      </c>
      <c r="C532" s="15" t="s">
        <v>3767</v>
      </c>
      <c r="D532" s="15" t="s">
        <v>3768</v>
      </c>
    </row>
    <row r="533">
      <c r="A533" s="15" t="s">
        <v>393</v>
      </c>
      <c r="B533" s="15">
        <v>4.44</v>
      </c>
      <c r="C533" s="15" t="s">
        <v>3773</v>
      </c>
      <c r="D533" s="15" t="s">
        <v>3774</v>
      </c>
    </row>
    <row r="534">
      <c r="A534" s="15" t="s">
        <v>400</v>
      </c>
      <c r="B534" s="15">
        <v>4.45</v>
      </c>
      <c r="C534" s="15" t="s">
        <v>3779</v>
      </c>
      <c r="D534" s="15" t="s">
        <v>3780</v>
      </c>
    </row>
    <row r="535">
      <c r="A535" s="15" t="s">
        <v>408</v>
      </c>
      <c r="B535" s="15">
        <v>4.46</v>
      </c>
      <c r="C535" s="15" t="s">
        <v>1865</v>
      </c>
      <c r="D535" s="15" t="s">
        <v>3784</v>
      </c>
    </row>
    <row r="536">
      <c r="A536" s="15" t="s">
        <v>416</v>
      </c>
      <c r="B536" s="15">
        <v>4.47</v>
      </c>
      <c r="C536" s="15" t="s">
        <v>3789</v>
      </c>
      <c r="D536" s="15" t="s">
        <v>3790</v>
      </c>
    </row>
    <row r="537">
      <c r="A537" s="15" t="s">
        <v>424</v>
      </c>
      <c r="B537" s="15">
        <v>4.48</v>
      </c>
      <c r="C537" s="15" t="s">
        <v>3795</v>
      </c>
      <c r="D537" s="15" t="s">
        <v>3796</v>
      </c>
    </row>
    <row r="538">
      <c r="A538" s="15" t="s">
        <v>432</v>
      </c>
      <c r="B538" s="15">
        <v>4.49</v>
      </c>
      <c r="C538" s="15" t="s">
        <v>3801</v>
      </c>
      <c r="D538" s="15" t="s">
        <v>3802</v>
      </c>
    </row>
    <row r="539">
      <c r="A539" s="15" t="s">
        <v>440</v>
      </c>
      <c r="B539" s="15">
        <v>4.5</v>
      </c>
      <c r="C539" s="15" t="s">
        <v>3807</v>
      </c>
      <c r="D539" s="15" t="s">
        <v>3808</v>
      </c>
    </row>
    <row r="540">
      <c r="A540" s="15" t="s">
        <v>448</v>
      </c>
      <c r="B540" s="15">
        <v>4.51</v>
      </c>
      <c r="C540" s="15" t="s">
        <v>3813</v>
      </c>
      <c r="D540" s="15" t="s">
        <v>3814</v>
      </c>
    </row>
    <row r="541">
      <c r="A541" s="15" t="s">
        <v>456</v>
      </c>
      <c r="B541" s="15">
        <v>4.52</v>
      </c>
      <c r="C541" s="15" t="s">
        <v>3819</v>
      </c>
      <c r="D541" s="15" t="s">
        <v>3820</v>
      </c>
    </row>
    <row r="542">
      <c r="A542" s="15" t="s">
        <v>464</v>
      </c>
      <c r="B542" s="15">
        <v>4.53</v>
      </c>
      <c r="C542" s="15" t="s">
        <v>3825</v>
      </c>
      <c r="D542" s="15" t="s">
        <v>3826</v>
      </c>
    </row>
    <row r="543">
      <c r="A543" s="15" t="s">
        <v>474</v>
      </c>
      <c r="B543" s="15">
        <v>4.54</v>
      </c>
      <c r="C543" s="15" t="s">
        <v>3831</v>
      </c>
      <c r="D543" s="15" t="s">
        <v>3832</v>
      </c>
    </row>
    <row r="544">
      <c r="A544" s="15" t="s">
        <v>481</v>
      </c>
      <c r="B544" s="15">
        <v>4.55</v>
      </c>
      <c r="C544" s="15" t="s">
        <v>3837</v>
      </c>
      <c r="D544" s="15" t="s">
        <v>3838</v>
      </c>
    </row>
    <row r="545">
      <c r="A545" s="15" t="s">
        <v>489</v>
      </c>
      <c r="B545" s="15">
        <v>4.56</v>
      </c>
      <c r="C545" s="15" t="s">
        <v>3843</v>
      </c>
      <c r="D545" s="15" t="s">
        <v>3844</v>
      </c>
    </row>
    <row r="546">
      <c r="A546" s="15" t="s">
        <v>497</v>
      </c>
      <c r="B546" s="15">
        <v>4.57</v>
      </c>
      <c r="C546" s="15" t="s">
        <v>3849</v>
      </c>
      <c r="D546" s="15" t="s">
        <v>3850</v>
      </c>
    </row>
    <row r="547">
      <c r="A547" s="15" t="s">
        <v>505</v>
      </c>
      <c r="B547" s="15">
        <v>4.58</v>
      </c>
      <c r="C547" s="15" t="s">
        <v>3855</v>
      </c>
      <c r="D547" s="15" t="s">
        <v>3856</v>
      </c>
    </row>
    <row r="548">
      <c r="A548" s="15" t="s">
        <v>513</v>
      </c>
      <c r="B548" s="15">
        <v>4.59</v>
      </c>
      <c r="C548" s="15" t="s">
        <v>3861</v>
      </c>
      <c r="D548" s="15" t="s">
        <v>3862</v>
      </c>
    </row>
    <row r="549">
      <c r="A549" s="15" t="s">
        <v>520</v>
      </c>
      <c r="B549" s="15">
        <v>4.6</v>
      </c>
      <c r="C549" s="15" t="s">
        <v>3867</v>
      </c>
      <c r="D549" s="15" t="s">
        <v>3868</v>
      </c>
    </row>
    <row r="550">
      <c r="A550" s="15" t="s">
        <v>528</v>
      </c>
      <c r="B550" s="15">
        <v>4.61</v>
      </c>
      <c r="C550" s="15" t="s">
        <v>3873</v>
      </c>
      <c r="D550" s="15" t="s">
        <v>3874</v>
      </c>
    </row>
    <row r="551">
      <c r="A551" s="15" t="s">
        <v>535</v>
      </c>
      <c r="B551" s="15">
        <v>4.62</v>
      </c>
      <c r="C551" s="15" t="s">
        <v>3879</v>
      </c>
      <c r="D551" s="15" t="s">
        <v>3880</v>
      </c>
    </row>
    <row r="552">
      <c r="A552" s="15" t="s">
        <v>543</v>
      </c>
      <c r="B552" s="15">
        <v>4.63</v>
      </c>
      <c r="C552" s="15" t="s">
        <v>3885</v>
      </c>
      <c r="D552" s="15" t="s">
        <v>3886</v>
      </c>
    </row>
    <row r="553">
      <c r="A553" s="15" t="s">
        <v>553</v>
      </c>
      <c r="B553" s="15">
        <v>4.64</v>
      </c>
      <c r="C553" s="15" t="s">
        <v>3891</v>
      </c>
      <c r="D553" s="15" t="s">
        <v>3892</v>
      </c>
    </row>
    <row r="554">
      <c r="A554" s="15" t="s">
        <v>561</v>
      </c>
      <c r="B554" s="15">
        <v>4.65</v>
      </c>
      <c r="C554" s="15" t="s">
        <v>3897</v>
      </c>
      <c r="D554" s="15" t="s">
        <v>3898</v>
      </c>
    </row>
    <row r="555">
      <c r="A555" s="15" t="s">
        <v>569</v>
      </c>
      <c r="B555" s="15">
        <v>4.66</v>
      </c>
      <c r="C555" s="15" t="s">
        <v>3903</v>
      </c>
      <c r="D555" s="15" t="s">
        <v>3904</v>
      </c>
    </row>
    <row r="556">
      <c r="A556" s="15" t="s">
        <v>577</v>
      </c>
      <c r="B556" s="15">
        <v>4.67</v>
      </c>
      <c r="C556" s="15" t="s">
        <v>3909</v>
      </c>
      <c r="D556" s="15" t="s">
        <v>3910</v>
      </c>
    </row>
    <row r="557">
      <c r="A557" s="15" t="s">
        <v>587</v>
      </c>
      <c r="B557" s="15">
        <v>4.68</v>
      </c>
      <c r="C557" s="15" t="s">
        <v>3915</v>
      </c>
      <c r="D557" s="15" t="s">
        <v>3916</v>
      </c>
    </row>
    <row r="558">
      <c r="A558" s="15" t="s">
        <v>595</v>
      </c>
      <c r="B558" s="15">
        <v>4.69</v>
      </c>
      <c r="C558" s="15" t="s">
        <v>3921</v>
      </c>
      <c r="D558" s="15" t="s">
        <v>3922</v>
      </c>
    </row>
    <row r="559">
      <c r="A559" s="15" t="s">
        <v>603</v>
      </c>
      <c r="B559" s="15">
        <v>4.7</v>
      </c>
      <c r="C559" s="15" t="s">
        <v>3927</v>
      </c>
      <c r="D559" s="15" t="s">
        <v>3928</v>
      </c>
    </row>
    <row r="560">
      <c r="A560" s="15" t="s">
        <v>611</v>
      </c>
      <c r="B560" s="15">
        <v>4.71</v>
      </c>
      <c r="C560" s="15" t="s">
        <v>3933</v>
      </c>
      <c r="D560" s="15" t="s">
        <v>3934</v>
      </c>
    </row>
    <row r="561">
      <c r="A561" s="15" t="s">
        <v>619</v>
      </c>
      <c r="B561" s="15">
        <v>4.72</v>
      </c>
      <c r="C561" s="15" t="s">
        <v>3939</v>
      </c>
      <c r="D561" s="15" t="s">
        <v>3940</v>
      </c>
    </row>
    <row r="562">
      <c r="A562" s="15" t="s">
        <v>627</v>
      </c>
      <c r="B562" s="15">
        <v>4.73</v>
      </c>
      <c r="C562" s="15" t="s">
        <v>3945</v>
      </c>
      <c r="D562" s="15" t="s">
        <v>3946</v>
      </c>
    </row>
    <row r="563">
      <c r="A563" s="15" t="s">
        <v>641</v>
      </c>
      <c r="B563" s="15">
        <v>4.74</v>
      </c>
      <c r="C563" s="15" t="s">
        <v>3951</v>
      </c>
      <c r="D563" s="15" t="s">
        <v>3952</v>
      </c>
    </row>
    <row r="564">
      <c r="A564" s="15" t="s">
        <v>650</v>
      </c>
      <c r="B564" s="15">
        <v>4.75</v>
      </c>
      <c r="C564" s="15" t="s">
        <v>3956</v>
      </c>
      <c r="D564" s="15" t="s">
        <v>3957</v>
      </c>
    </row>
    <row r="565">
      <c r="A565" s="15" t="s">
        <v>660</v>
      </c>
      <c r="B565" s="15">
        <v>4.76</v>
      </c>
      <c r="C565" s="15" t="s">
        <v>3962</v>
      </c>
      <c r="D565" s="15" t="s">
        <v>3963</v>
      </c>
    </row>
    <row r="566">
      <c r="A566" s="15" t="s">
        <v>668</v>
      </c>
      <c r="B566" s="15">
        <v>4.77</v>
      </c>
      <c r="C566" s="15" t="s">
        <v>3968</v>
      </c>
      <c r="D566" s="15" t="s">
        <v>3969</v>
      </c>
    </row>
    <row r="567">
      <c r="A567" s="15" t="s">
        <v>678</v>
      </c>
      <c r="B567" s="15">
        <v>4.78</v>
      </c>
      <c r="C567" s="15" t="s">
        <v>3974</v>
      </c>
      <c r="D567" s="15" t="s">
        <v>3975</v>
      </c>
    </row>
    <row r="568">
      <c r="A568" s="15" t="s">
        <v>686</v>
      </c>
      <c r="B568" s="15">
        <v>4.79</v>
      </c>
      <c r="C568" s="15" t="s">
        <v>3980</v>
      </c>
      <c r="D568" s="15" t="s">
        <v>3981</v>
      </c>
    </row>
    <row r="569">
      <c r="A569" s="15" t="s">
        <v>694</v>
      </c>
      <c r="B569" s="15">
        <v>4.8</v>
      </c>
      <c r="C569" s="15" t="s">
        <v>3986</v>
      </c>
      <c r="D569" s="15" t="s">
        <v>3987</v>
      </c>
    </row>
    <row r="570">
      <c r="A570" s="15" t="s">
        <v>702</v>
      </c>
      <c r="B570" s="15">
        <v>4.81</v>
      </c>
      <c r="C570" s="15" t="s">
        <v>3991</v>
      </c>
      <c r="D570" s="15" t="s">
        <v>3719</v>
      </c>
    </row>
    <row r="571">
      <c r="A571" s="15" t="s">
        <v>710</v>
      </c>
      <c r="B571" s="15">
        <v>4.82</v>
      </c>
      <c r="C571" s="15" t="s">
        <v>3996</v>
      </c>
      <c r="D571" s="15" t="s">
        <v>3997</v>
      </c>
    </row>
    <row r="572">
      <c r="A572" s="15" t="s">
        <v>718</v>
      </c>
      <c r="B572" s="15">
        <v>4.83</v>
      </c>
      <c r="C572" s="15" t="s">
        <v>4002</v>
      </c>
      <c r="D572" s="15" t="s">
        <v>4003</v>
      </c>
    </row>
    <row r="573">
      <c r="A573" s="15" t="s">
        <v>728</v>
      </c>
      <c r="B573" s="15">
        <v>4.84</v>
      </c>
      <c r="C573" s="15" t="s">
        <v>4008</v>
      </c>
      <c r="D573" s="15" t="s">
        <v>4009</v>
      </c>
    </row>
    <row r="574">
      <c r="A574" s="15" t="s">
        <v>735</v>
      </c>
      <c r="B574" s="15">
        <v>4.85</v>
      </c>
      <c r="C574" s="15" t="s">
        <v>4014</v>
      </c>
      <c r="D574" s="15" t="s">
        <v>4015</v>
      </c>
    </row>
    <row r="575">
      <c r="A575" s="15" t="s">
        <v>743</v>
      </c>
      <c r="B575" s="15">
        <v>4.86</v>
      </c>
      <c r="C575" s="15" t="s">
        <v>4018</v>
      </c>
      <c r="D575" s="15" t="s">
        <v>4019</v>
      </c>
    </row>
    <row r="576">
      <c r="A576" s="15" t="s">
        <v>751</v>
      </c>
      <c r="B576" s="15">
        <v>4.87</v>
      </c>
      <c r="C576" s="15" t="s">
        <v>4024</v>
      </c>
      <c r="D576" s="15" t="s">
        <v>4025</v>
      </c>
    </row>
    <row r="577">
      <c r="A577" s="15" t="s">
        <v>759</v>
      </c>
      <c r="B577" s="15">
        <v>4.88</v>
      </c>
      <c r="C577" s="15" t="s">
        <v>4030</v>
      </c>
      <c r="D577" s="15" t="s">
        <v>4031</v>
      </c>
    </row>
    <row r="578">
      <c r="A578" s="15" t="s">
        <v>767</v>
      </c>
      <c r="B578" s="15">
        <v>4.89</v>
      </c>
      <c r="C578" s="15" t="s">
        <v>4036</v>
      </c>
      <c r="D578" s="15" t="s">
        <v>4037</v>
      </c>
    </row>
    <row r="579">
      <c r="A579" s="15" t="s">
        <v>775</v>
      </c>
      <c r="B579" s="15">
        <v>4.9</v>
      </c>
      <c r="C579" s="15" t="s">
        <v>4042</v>
      </c>
      <c r="D579" s="15" t="s">
        <v>4043</v>
      </c>
    </row>
    <row r="580">
      <c r="A580" s="15" t="s">
        <v>783</v>
      </c>
      <c r="B580" s="15">
        <v>4.91</v>
      </c>
      <c r="C580" s="15" t="s">
        <v>4048</v>
      </c>
      <c r="D580" s="15" t="s">
        <v>4049</v>
      </c>
    </row>
    <row r="581">
      <c r="A581" s="15" t="s">
        <v>791</v>
      </c>
      <c r="B581" s="15">
        <v>4.92</v>
      </c>
      <c r="C581" s="15" t="s">
        <v>4054</v>
      </c>
      <c r="D581" s="15" t="s">
        <v>4055</v>
      </c>
    </row>
    <row r="582">
      <c r="A582" s="15" t="s">
        <v>799</v>
      </c>
      <c r="B582" s="15">
        <v>4.93</v>
      </c>
      <c r="C582" s="15" t="s">
        <v>4060</v>
      </c>
      <c r="D582" s="15" t="s">
        <v>4061</v>
      </c>
    </row>
    <row r="583">
      <c r="A583" s="15" t="s">
        <v>813</v>
      </c>
      <c r="B583" s="15">
        <v>4.94</v>
      </c>
      <c r="C583" s="15" t="s">
        <v>4066</v>
      </c>
      <c r="D583" s="15" t="s">
        <v>4067</v>
      </c>
    </row>
    <row r="584">
      <c r="A584" s="15" t="s">
        <v>820</v>
      </c>
      <c r="B584" s="15">
        <v>4.95</v>
      </c>
      <c r="C584" s="15" t="s">
        <v>4072</v>
      </c>
      <c r="D584" s="15" t="s">
        <v>4073</v>
      </c>
    </row>
    <row r="585">
      <c r="A585" s="15" t="s">
        <v>828</v>
      </c>
      <c r="B585" s="15">
        <v>4.96</v>
      </c>
      <c r="C585" s="15" t="s">
        <v>4078</v>
      </c>
      <c r="D585" s="15" t="s">
        <v>4079</v>
      </c>
    </row>
    <row r="586">
      <c r="A586" s="15" t="s">
        <v>836</v>
      </c>
      <c r="B586" s="15">
        <v>4.97</v>
      </c>
      <c r="C586" s="15" t="s">
        <v>4084</v>
      </c>
      <c r="D586" s="15" t="s">
        <v>4085</v>
      </c>
    </row>
    <row r="587">
      <c r="A587" s="15" t="s">
        <v>844</v>
      </c>
      <c r="B587" s="15">
        <v>4.98</v>
      </c>
      <c r="C587" s="15" t="s">
        <v>4090</v>
      </c>
      <c r="D587" s="15" t="s">
        <v>4091</v>
      </c>
    </row>
    <row r="588">
      <c r="A588" s="15" t="s">
        <v>852</v>
      </c>
      <c r="B588" s="15">
        <v>4.99</v>
      </c>
      <c r="C588" s="15" t="s">
        <v>4096</v>
      </c>
      <c r="D588" s="15" t="s">
        <v>4097</v>
      </c>
    </row>
    <row r="589">
      <c r="A589" s="15" t="s">
        <v>860</v>
      </c>
      <c r="B589" s="15">
        <v>4.1</v>
      </c>
      <c r="C589" s="15" t="s">
        <v>4102</v>
      </c>
      <c r="D589" s="15" t="s">
        <v>4103</v>
      </c>
    </row>
    <row r="590">
      <c r="A590" s="15" t="s">
        <v>868</v>
      </c>
      <c r="B590" s="15">
        <v>4.101</v>
      </c>
      <c r="C590" s="15" t="s">
        <v>4108</v>
      </c>
      <c r="D590" s="15" t="s">
        <v>4109</v>
      </c>
    </row>
    <row r="591">
      <c r="A591" s="15" t="s">
        <v>876</v>
      </c>
      <c r="B591" s="15">
        <v>4.102</v>
      </c>
      <c r="C591" s="15" t="s">
        <v>4114</v>
      </c>
      <c r="D591" s="15" t="s">
        <v>4115</v>
      </c>
    </row>
    <row r="592">
      <c r="A592" s="15" t="s">
        <v>884</v>
      </c>
      <c r="B592" s="15">
        <v>4.103</v>
      </c>
      <c r="C592" s="15" t="s">
        <v>4120</v>
      </c>
      <c r="D592" s="15" t="s">
        <v>4121</v>
      </c>
    </row>
    <row r="593">
      <c r="A593" s="15" t="s">
        <v>894</v>
      </c>
      <c r="B593" s="15">
        <v>4.104</v>
      </c>
      <c r="C593" s="15" t="s">
        <v>4126</v>
      </c>
      <c r="D593" s="15" t="s">
        <v>4127</v>
      </c>
    </row>
    <row r="594">
      <c r="A594" s="15" t="s">
        <v>901</v>
      </c>
      <c r="B594" s="15">
        <v>4.105</v>
      </c>
      <c r="C594" s="15" t="s">
        <v>4132</v>
      </c>
      <c r="D594" s="15" t="s">
        <v>4133</v>
      </c>
    </row>
    <row r="595">
      <c r="A595" s="15" t="s">
        <v>909</v>
      </c>
      <c r="B595" s="15">
        <v>4.106</v>
      </c>
      <c r="C595" s="15" t="s">
        <v>4138</v>
      </c>
      <c r="D595" s="15" t="s">
        <v>4139</v>
      </c>
    </row>
    <row r="596">
      <c r="A596" s="15" t="s">
        <v>917</v>
      </c>
      <c r="B596" s="15">
        <v>4.107</v>
      </c>
      <c r="C596" s="15" t="s">
        <v>4144</v>
      </c>
      <c r="D596" s="15" t="s">
        <v>4145</v>
      </c>
    </row>
    <row r="597">
      <c r="A597" s="15" t="s">
        <v>925</v>
      </c>
      <c r="B597" s="15">
        <v>4.108</v>
      </c>
      <c r="C597" s="15" t="s">
        <v>4150</v>
      </c>
      <c r="D597" s="15" t="s">
        <v>4151</v>
      </c>
    </row>
    <row r="598">
      <c r="A598" s="15" t="s">
        <v>933</v>
      </c>
      <c r="B598" s="15">
        <v>4.109</v>
      </c>
      <c r="C598" s="15" t="s">
        <v>4156</v>
      </c>
      <c r="D598" s="15" t="s">
        <v>4157</v>
      </c>
    </row>
    <row r="599">
      <c r="A599" s="15" t="s">
        <v>945</v>
      </c>
      <c r="B599" s="15">
        <v>4.11</v>
      </c>
      <c r="C599" s="15" t="s">
        <v>4162</v>
      </c>
      <c r="D599" s="15" t="s">
        <v>4163</v>
      </c>
    </row>
    <row r="600">
      <c r="A600" s="15" t="s">
        <v>953</v>
      </c>
      <c r="B600" s="15">
        <v>4.111</v>
      </c>
      <c r="C600" s="15" t="s">
        <v>4168</v>
      </c>
      <c r="D600" s="15" t="s">
        <v>4169</v>
      </c>
    </row>
    <row r="601">
      <c r="A601" s="15" t="s">
        <v>961</v>
      </c>
      <c r="B601" s="15">
        <v>4.112</v>
      </c>
      <c r="C601" s="15" t="s">
        <v>4174</v>
      </c>
      <c r="D601" s="15" t="s">
        <v>4175</v>
      </c>
    </row>
    <row r="602">
      <c r="A602" s="15" t="s">
        <v>969</v>
      </c>
      <c r="B602" s="15">
        <v>4.113</v>
      </c>
      <c r="C602" s="15" t="s">
        <v>4180</v>
      </c>
      <c r="D602" s="15" t="s">
        <v>4181</v>
      </c>
    </row>
    <row r="603">
      <c r="A603" s="15" t="s">
        <v>979</v>
      </c>
      <c r="B603" s="15">
        <v>4.114</v>
      </c>
      <c r="C603" s="15" t="s">
        <v>4186</v>
      </c>
      <c r="D603" s="15" t="s">
        <v>4187</v>
      </c>
    </row>
    <row r="604">
      <c r="A604" s="15" t="s">
        <v>986</v>
      </c>
      <c r="B604" s="15">
        <v>4.115</v>
      </c>
      <c r="C604" s="15" t="s">
        <v>4192</v>
      </c>
      <c r="D604" s="15" t="s">
        <v>4193</v>
      </c>
    </row>
    <row r="605">
      <c r="A605" s="15" t="s">
        <v>994</v>
      </c>
      <c r="B605" s="15">
        <v>4.116</v>
      </c>
      <c r="C605" s="15" t="s">
        <v>23560</v>
      </c>
    </row>
    <row r="606">
      <c r="A606" s="15" t="s">
        <v>1002</v>
      </c>
      <c r="B606" s="15">
        <v>4.117</v>
      </c>
      <c r="C606" s="15" t="s">
        <v>4204</v>
      </c>
      <c r="D606" s="15" t="s">
        <v>4205</v>
      </c>
    </row>
    <row r="607">
      <c r="A607" s="15" t="s">
        <v>1010</v>
      </c>
      <c r="B607" s="15">
        <v>4.118</v>
      </c>
      <c r="C607" s="15" t="s">
        <v>4210</v>
      </c>
      <c r="D607" s="15" t="s">
        <v>4211</v>
      </c>
    </row>
    <row r="608">
      <c r="A608" s="15" t="s">
        <v>1036</v>
      </c>
      <c r="B608" s="15">
        <v>4.119</v>
      </c>
      <c r="C608" s="15" t="s">
        <v>4216</v>
      </c>
      <c r="D608" s="15" t="s">
        <v>4217</v>
      </c>
    </row>
    <row r="609">
      <c r="A609" s="15" t="s">
        <v>1028</v>
      </c>
      <c r="B609" s="15">
        <v>4.12</v>
      </c>
      <c r="C609" s="15" t="s">
        <v>4222</v>
      </c>
      <c r="D609" s="15" t="s">
        <v>4223</v>
      </c>
    </row>
    <row r="610">
      <c r="A610" s="15" t="s">
        <v>1044</v>
      </c>
      <c r="B610" s="15">
        <v>4.121</v>
      </c>
      <c r="C610" s="15" t="s">
        <v>4228</v>
      </c>
      <c r="D610" s="15" t="s">
        <v>4229</v>
      </c>
    </row>
    <row r="611">
      <c r="A611" s="15" t="s">
        <v>1057</v>
      </c>
      <c r="B611" s="15">
        <v>4.122</v>
      </c>
      <c r="C611" s="15" t="s">
        <v>4234</v>
      </c>
      <c r="D611" s="15" t="s">
        <v>4235</v>
      </c>
    </row>
    <row r="612">
      <c r="A612" s="15" t="s">
        <v>1065</v>
      </c>
      <c r="B612" s="15">
        <v>4.123</v>
      </c>
      <c r="C612" s="15" t="s">
        <v>4240</v>
      </c>
      <c r="D612" s="15" t="s">
        <v>4241</v>
      </c>
    </row>
    <row r="613">
      <c r="A613" s="15" t="s">
        <v>1075</v>
      </c>
      <c r="B613" s="15">
        <v>4.124</v>
      </c>
      <c r="C613" s="15" t="s">
        <v>4246</v>
      </c>
      <c r="D613" s="15" t="s">
        <v>4247</v>
      </c>
    </row>
    <row r="614">
      <c r="A614" s="15" t="s">
        <v>1082</v>
      </c>
      <c r="B614" s="15">
        <v>4.125</v>
      </c>
      <c r="C614" s="15" t="s">
        <v>4252</v>
      </c>
      <c r="D614" s="15" t="s">
        <v>4253</v>
      </c>
    </row>
    <row r="615">
      <c r="A615" s="15" t="s">
        <v>136</v>
      </c>
      <c r="B615" s="15">
        <v>4.126</v>
      </c>
      <c r="C615" s="15" t="s">
        <v>4258</v>
      </c>
      <c r="D615" s="15" t="s">
        <v>4259</v>
      </c>
    </row>
    <row r="616">
      <c r="A616" s="15" t="s">
        <v>1099</v>
      </c>
      <c r="B616" s="15">
        <v>4.127</v>
      </c>
      <c r="C616" s="15" t="s">
        <v>4264</v>
      </c>
      <c r="D616" s="15" t="s">
        <v>4265</v>
      </c>
    </row>
    <row r="617">
      <c r="A617" s="15" t="s">
        <v>1113</v>
      </c>
      <c r="B617" s="15">
        <v>4.128</v>
      </c>
      <c r="C617" s="15" t="s">
        <v>4270</v>
      </c>
      <c r="D617" s="15" t="s">
        <v>4271</v>
      </c>
    </row>
    <row r="618">
      <c r="A618" s="15" t="s">
        <v>1123</v>
      </c>
      <c r="B618" s="15">
        <v>4.129</v>
      </c>
      <c r="C618" s="15" t="s">
        <v>4276</v>
      </c>
      <c r="D618" s="15" t="s">
        <v>4277</v>
      </c>
    </row>
    <row r="619">
      <c r="A619" s="15" t="s">
        <v>1131</v>
      </c>
      <c r="B619" s="15">
        <v>4.13</v>
      </c>
      <c r="C619" s="15" t="s">
        <v>4282</v>
      </c>
      <c r="D619" s="15" t="s">
        <v>4283</v>
      </c>
    </row>
    <row r="620">
      <c r="A620" s="15" t="s">
        <v>1139</v>
      </c>
      <c r="B620" s="15">
        <v>4.131</v>
      </c>
      <c r="C620" s="15" t="s">
        <v>4288</v>
      </c>
      <c r="D620" s="15" t="s">
        <v>4289</v>
      </c>
    </row>
    <row r="621">
      <c r="A621" s="15" t="s">
        <v>1161</v>
      </c>
      <c r="B621" s="15">
        <v>4.132</v>
      </c>
      <c r="C621" s="15" t="s">
        <v>4294</v>
      </c>
      <c r="D621" s="15" t="s">
        <v>4295</v>
      </c>
    </row>
    <row r="622">
      <c r="A622" s="15" t="s">
        <v>1171</v>
      </c>
      <c r="B622" s="15">
        <v>4.133</v>
      </c>
      <c r="C622" s="15" t="s">
        <v>4300</v>
      </c>
      <c r="D622" s="15" t="s">
        <v>4301</v>
      </c>
    </row>
    <row r="623">
      <c r="A623" s="15" t="s">
        <v>1183</v>
      </c>
      <c r="B623" s="15">
        <v>4.134</v>
      </c>
      <c r="C623" s="15" t="s">
        <v>4306</v>
      </c>
      <c r="D623" s="15" t="s">
        <v>4307</v>
      </c>
    </row>
    <row r="624">
      <c r="A624" s="15" t="s">
        <v>1190</v>
      </c>
      <c r="B624" s="15">
        <v>4.135</v>
      </c>
      <c r="C624" s="15" t="s">
        <v>1871</v>
      </c>
      <c r="D624" s="15" t="s">
        <v>4311</v>
      </c>
    </row>
    <row r="625">
      <c r="A625" s="15" t="s">
        <v>1198</v>
      </c>
      <c r="B625" s="15">
        <v>4.136</v>
      </c>
      <c r="C625" s="15" t="s">
        <v>4316</v>
      </c>
      <c r="D625" s="15" t="s">
        <v>4317</v>
      </c>
    </row>
    <row r="626">
      <c r="A626" s="15" t="s">
        <v>1204</v>
      </c>
      <c r="B626" s="15">
        <v>4.137</v>
      </c>
      <c r="C626" s="15" t="s">
        <v>4322</v>
      </c>
      <c r="D626" s="15" t="s">
        <v>4323</v>
      </c>
    </row>
    <row r="627">
      <c r="A627" s="15" t="s">
        <v>1212</v>
      </c>
      <c r="B627" s="15">
        <v>4.138</v>
      </c>
      <c r="C627" s="15" t="s">
        <v>4329</v>
      </c>
      <c r="D627" s="15" t="s">
        <v>4330</v>
      </c>
    </row>
    <row r="628">
      <c r="A628" s="15" t="s">
        <v>1220</v>
      </c>
      <c r="B628" s="15">
        <v>4.139</v>
      </c>
      <c r="C628" s="15" t="s">
        <v>4335</v>
      </c>
      <c r="D628" s="15" t="s">
        <v>4336</v>
      </c>
    </row>
    <row r="629">
      <c r="A629" s="15" t="s">
        <v>1228</v>
      </c>
      <c r="B629" s="15">
        <v>4.14</v>
      </c>
      <c r="C629" s="15" t="s">
        <v>4341</v>
      </c>
      <c r="D629" s="15" t="s">
        <v>4342</v>
      </c>
    </row>
    <row r="630">
      <c r="A630" s="15" t="s">
        <v>1236</v>
      </c>
      <c r="B630" s="15">
        <v>4.141</v>
      </c>
      <c r="C630" s="15" t="s">
        <v>4347</v>
      </c>
      <c r="D630" s="15" t="s">
        <v>4348</v>
      </c>
    </row>
    <row r="631">
      <c r="A631" s="15" t="s">
        <v>1244</v>
      </c>
      <c r="B631" s="15">
        <v>4.142</v>
      </c>
      <c r="C631" s="15" t="s">
        <v>4353</v>
      </c>
      <c r="D631" s="15" t="s">
        <v>4354</v>
      </c>
    </row>
    <row r="632">
      <c r="A632" s="15" t="s">
        <v>1252</v>
      </c>
      <c r="B632" s="15">
        <v>4.143</v>
      </c>
      <c r="C632" s="15" t="s">
        <v>4359</v>
      </c>
      <c r="D632" s="15" t="s">
        <v>4360</v>
      </c>
    </row>
    <row r="633">
      <c r="A633" s="15" t="s">
        <v>1262</v>
      </c>
      <c r="B633" s="15">
        <v>4.144</v>
      </c>
      <c r="C633" s="15" t="s">
        <v>4365</v>
      </c>
      <c r="D633" s="15" t="s">
        <v>4366</v>
      </c>
    </row>
    <row r="634">
      <c r="A634" s="15" t="s">
        <v>1269</v>
      </c>
      <c r="B634" s="15">
        <v>4.145</v>
      </c>
      <c r="C634" s="15" t="s">
        <v>4371</v>
      </c>
      <c r="D634" s="15" t="s">
        <v>4372</v>
      </c>
    </row>
    <row r="635">
      <c r="A635" s="15" t="s">
        <v>1285</v>
      </c>
      <c r="B635" s="15">
        <v>4.146</v>
      </c>
      <c r="C635" s="15" t="s">
        <v>4377</v>
      </c>
      <c r="D635" s="15" t="s">
        <v>4378</v>
      </c>
    </row>
    <row r="636">
      <c r="A636" s="15" t="s">
        <v>1291</v>
      </c>
      <c r="B636" s="15">
        <v>4.147</v>
      </c>
      <c r="C636" s="15" t="s">
        <v>4383</v>
      </c>
      <c r="D636" s="15" t="s">
        <v>4384</v>
      </c>
    </row>
    <row r="637">
      <c r="A637" s="15" t="s">
        <v>2247</v>
      </c>
      <c r="B637" s="15">
        <v>4.148</v>
      </c>
      <c r="C637" s="15" t="s">
        <v>4389</v>
      </c>
      <c r="D637" s="15" t="s">
        <v>4390</v>
      </c>
    </row>
    <row r="638">
      <c r="A638" s="15" t="s">
        <v>2254</v>
      </c>
      <c r="B638" s="15">
        <v>4.149</v>
      </c>
      <c r="C638" s="15" t="s">
        <v>4394</v>
      </c>
      <c r="D638" s="15" t="s">
        <v>4395</v>
      </c>
    </row>
    <row r="639">
      <c r="A639" s="15" t="s">
        <v>2261</v>
      </c>
      <c r="B639" s="15">
        <v>4.15</v>
      </c>
      <c r="C639" s="15" t="s">
        <v>4399</v>
      </c>
      <c r="D639" s="15" t="s">
        <v>4400</v>
      </c>
    </row>
    <row r="640">
      <c r="A640" s="15" t="s">
        <v>2268</v>
      </c>
      <c r="B640" s="15">
        <v>4.151</v>
      </c>
      <c r="C640" s="15" t="s">
        <v>4409</v>
      </c>
      <c r="D640" s="15" t="s">
        <v>4410</v>
      </c>
    </row>
    <row r="641">
      <c r="A641" s="15" t="s">
        <v>2274</v>
      </c>
      <c r="B641" s="15">
        <v>4.152</v>
      </c>
      <c r="C641" s="15" t="s">
        <v>4415</v>
      </c>
      <c r="D641" s="15" t="s">
        <v>4416</v>
      </c>
    </row>
    <row r="642">
      <c r="A642" s="15" t="s">
        <v>2281</v>
      </c>
      <c r="B642" s="15">
        <v>4.153</v>
      </c>
      <c r="C642" s="15" t="s">
        <v>4421</v>
      </c>
      <c r="D642" s="15" t="s">
        <v>4422</v>
      </c>
    </row>
    <row r="643">
      <c r="A643" s="15" t="s">
        <v>2290</v>
      </c>
      <c r="B643" s="15">
        <v>4.154</v>
      </c>
      <c r="C643" s="15" t="s">
        <v>4427</v>
      </c>
      <c r="D643" s="15" t="s">
        <v>4428</v>
      </c>
    </row>
    <row r="644">
      <c r="A644" s="15" t="s">
        <v>2297</v>
      </c>
      <c r="B644" s="15">
        <v>4.155</v>
      </c>
      <c r="C644" s="15" t="s">
        <v>4435</v>
      </c>
      <c r="D644" s="15" t="s">
        <v>4436</v>
      </c>
    </row>
    <row r="645">
      <c r="A645" s="15" t="s">
        <v>2305</v>
      </c>
      <c r="B645" s="15">
        <v>4.156</v>
      </c>
      <c r="C645" s="15" t="s">
        <v>4441</v>
      </c>
      <c r="D645" s="15" t="s">
        <v>4442</v>
      </c>
    </row>
    <row r="646">
      <c r="A646" s="15" t="s">
        <v>2313</v>
      </c>
      <c r="B646" s="15">
        <v>4.157</v>
      </c>
      <c r="C646" s="15" t="s">
        <v>4447</v>
      </c>
      <c r="D646" s="15" t="s">
        <v>4448</v>
      </c>
    </row>
    <row r="647">
      <c r="A647" s="15" t="s">
        <v>2321</v>
      </c>
      <c r="B647" s="15">
        <v>4.158</v>
      </c>
      <c r="C647" s="15" t="s">
        <v>4453</v>
      </c>
      <c r="D647" s="15" t="s">
        <v>4454</v>
      </c>
    </row>
    <row r="648">
      <c r="A648" s="15" t="s">
        <v>2329</v>
      </c>
      <c r="B648" s="15">
        <v>4.159</v>
      </c>
      <c r="C648" s="15" t="s">
        <v>4457</v>
      </c>
      <c r="D648" s="15" t="s">
        <v>4458</v>
      </c>
    </row>
    <row r="649">
      <c r="A649" s="15" t="s">
        <v>2337</v>
      </c>
      <c r="B649" s="15">
        <v>4.16</v>
      </c>
      <c r="C649" s="15" t="s">
        <v>4473</v>
      </c>
      <c r="D649" s="15" t="s">
        <v>4474</v>
      </c>
    </row>
    <row r="650">
      <c r="A650" s="15" t="s">
        <v>2345</v>
      </c>
      <c r="B650" s="15">
        <v>4.161</v>
      </c>
      <c r="C650" s="15" t="s">
        <v>4478</v>
      </c>
      <c r="D650" s="15" t="s">
        <v>4479</v>
      </c>
    </row>
    <row r="651">
      <c r="A651" s="15" t="s">
        <v>2353</v>
      </c>
      <c r="B651" s="15">
        <v>4.162</v>
      </c>
      <c r="C651" s="15" t="s">
        <v>4483</v>
      </c>
      <c r="D651" s="15" t="s">
        <v>4484</v>
      </c>
    </row>
    <row r="652">
      <c r="A652" s="15" t="s">
        <v>2361</v>
      </c>
      <c r="B652" s="15">
        <v>4.163</v>
      </c>
      <c r="C652" s="15" t="s">
        <v>4488</v>
      </c>
      <c r="D652" s="15" t="s">
        <v>4489</v>
      </c>
    </row>
    <row r="653">
      <c r="A653" s="15" t="s">
        <v>2371</v>
      </c>
      <c r="B653" s="15">
        <v>4.164</v>
      </c>
      <c r="C653" s="15" t="s">
        <v>4494</v>
      </c>
      <c r="D653" s="15" t="s">
        <v>4495</v>
      </c>
    </row>
    <row r="654">
      <c r="A654" s="15" t="s">
        <v>2378</v>
      </c>
      <c r="B654" s="15">
        <v>4.165</v>
      </c>
      <c r="C654" s="15" t="s">
        <v>4500</v>
      </c>
      <c r="D654" s="15" t="s">
        <v>4501</v>
      </c>
    </row>
    <row r="655">
      <c r="A655" s="15" t="s">
        <v>2386</v>
      </c>
      <c r="B655" s="15">
        <v>4.166</v>
      </c>
      <c r="C655" s="15" t="s">
        <v>4506</v>
      </c>
      <c r="D655" s="15" t="s">
        <v>4507</v>
      </c>
    </row>
    <row r="656">
      <c r="A656" s="15" t="s">
        <v>2394</v>
      </c>
      <c r="B656" s="15">
        <v>4.167</v>
      </c>
      <c r="C656" s="15" t="s">
        <v>4512</v>
      </c>
      <c r="D656" s="15" t="s">
        <v>4513</v>
      </c>
    </row>
    <row r="657">
      <c r="A657" s="15" t="s">
        <v>2402</v>
      </c>
      <c r="B657" s="15">
        <v>4.168</v>
      </c>
      <c r="C657" s="15" t="s">
        <v>4518</v>
      </c>
      <c r="D657" s="15" t="s">
        <v>4519</v>
      </c>
    </row>
    <row r="658">
      <c r="A658" s="15" t="s">
        <v>2410</v>
      </c>
      <c r="B658" s="15">
        <v>4.169</v>
      </c>
      <c r="C658" s="15" t="s">
        <v>4527</v>
      </c>
      <c r="D658" s="15" t="s">
        <v>4528</v>
      </c>
    </row>
    <row r="659">
      <c r="A659" s="15" t="s">
        <v>2418</v>
      </c>
      <c r="B659" s="15">
        <v>4.17</v>
      </c>
      <c r="C659" s="15" t="s">
        <v>4532</v>
      </c>
      <c r="D659" s="15" t="s">
        <v>4533</v>
      </c>
    </row>
    <row r="660">
      <c r="A660" s="15" t="s">
        <v>2427</v>
      </c>
      <c r="B660" s="15">
        <v>4.171</v>
      </c>
      <c r="C660" s="15" t="s">
        <v>4538</v>
      </c>
      <c r="D660" s="15" t="s">
        <v>4539</v>
      </c>
    </row>
    <row r="661">
      <c r="A661" s="15" t="s">
        <v>2435</v>
      </c>
      <c r="B661" s="15">
        <v>4.172</v>
      </c>
      <c r="C661" s="15" t="s">
        <v>4544</v>
      </c>
      <c r="D661" s="15" t="s">
        <v>4545</v>
      </c>
    </row>
    <row r="662">
      <c r="A662" s="15" t="s">
        <v>2442</v>
      </c>
      <c r="B662" s="15">
        <v>4.173</v>
      </c>
      <c r="C662" s="15" t="s">
        <v>4549</v>
      </c>
      <c r="D662" s="15" t="s">
        <v>4550</v>
      </c>
    </row>
    <row r="663">
      <c r="A663" s="15" t="s">
        <v>2452</v>
      </c>
      <c r="B663" s="15">
        <v>4.174</v>
      </c>
      <c r="C663" s="15" t="s">
        <v>4555</v>
      </c>
      <c r="D663" s="15" t="s">
        <v>4556</v>
      </c>
    </row>
    <row r="664">
      <c r="A664" s="15" t="s">
        <v>2459</v>
      </c>
      <c r="B664" s="15">
        <v>4.175</v>
      </c>
      <c r="C664" s="15" t="s">
        <v>4565</v>
      </c>
      <c r="D664" s="15" t="s">
        <v>4566</v>
      </c>
    </row>
    <row r="665">
      <c r="A665" s="15" t="s">
        <v>2467</v>
      </c>
      <c r="B665" s="15">
        <v>4.176</v>
      </c>
      <c r="C665" s="15" t="s">
        <v>4572</v>
      </c>
      <c r="D665" s="15" t="s">
        <v>4573</v>
      </c>
    </row>
    <row r="666">
      <c r="A666" s="15" t="s">
        <v>2475</v>
      </c>
      <c r="B666" s="15">
        <v>4.177</v>
      </c>
      <c r="C666" s="15" t="s">
        <v>4579</v>
      </c>
      <c r="D666" s="15" t="s">
        <v>4580</v>
      </c>
    </row>
    <row r="667">
      <c r="A667" s="15" t="s">
        <v>2483</v>
      </c>
      <c r="B667" s="15">
        <v>4.178</v>
      </c>
      <c r="C667" s="15" t="s">
        <v>4586</v>
      </c>
      <c r="D667" s="15" t="s">
        <v>4587</v>
      </c>
    </row>
    <row r="668">
      <c r="A668" s="15" t="s">
        <v>2491</v>
      </c>
      <c r="B668" s="15">
        <v>4.179</v>
      </c>
      <c r="C668" s="15" t="s">
        <v>4591</v>
      </c>
      <c r="D668" s="15" t="s">
        <v>4592</v>
      </c>
    </row>
    <row r="669">
      <c r="A669" s="15" t="s">
        <v>2502</v>
      </c>
      <c r="B669" s="15">
        <v>4.18</v>
      </c>
      <c r="C669" s="15" t="s">
        <v>4598</v>
      </c>
      <c r="D669" s="15" t="s">
        <v>4599</v>
      </c>
    </row>
    <row r="670">
      <c r="A670" s="15" t="s">
        <v>2510</v>
      </c>
      <c r="B670" s="15">
        <v>4.181</v>
      </c>
      <c r="C670" s="15" t="s">
        <v>4605</v>
      </c>
      <c r="D670" s="15" t="s">
        <v>4606</v>
      </c>
    </row>
    <row r="671">
      <c r="A671" s="15" t="s">
        <v>4611</v>
      </c>
      <c r="B671" s="15">
        <v>4.182</v>
      </c>
      <c r="C671" s="15" t="s">
        <v>4613</v>
      </c>
      <c r="D671" s="15" t="s">
        <v>4614</v>
      </c>
    </row>
    <row r="672">
      <c r="A672" s="15" t="s">
        <v>4619</v>
      </c>
      <c r="B672" s="15">
        <v>4.183</v>
      </c>
      <c r="C672" s="15" t="s">
        <v>4621</v>
      </c>
      <c r="D672" s="15" t="s">
        <v>4622</v>
      </c>
    </row>
    <row r="673">
      <c r="A673" s="15" t="s">
        <v>4629</v>
      </c>
      <c r="B673" s="15">
        <v>4.184</v>
      </c>
      <c r="C673" s="15" t="s">
        <v>4630</v>
      </c>
      <c r="D673" s="15" t="s">
        <v>4631</v>
      </c>
    </row>
    <row r="674">
      <c r="A674" s="15" t="s">
        <v>4636</v>
      </c>
      <c r="B674" s="15">
        <v>4.185</v>
      </c>
      <c r="C674" s="15" t="s">
        <v>4638</v>
      </c>
      <c r="D674" s="15" t="s">
        <v>4639</v>
      </c>
    </row>
    <row r="675">
      <c r="A675" s="15" t="s">
        <v>4644</v>
      </c>
      <c r="B675" s="15">
        <v>4.186</v>
      </c>
      <c r="C675" s="15" t="s">
        <v>4646</v>
      </c>
      <c r="D675" s="15" t="s">
        <v>4647</v>
      </c>
    </row>
    <row r="676">
      <c r="A676" s="15" t="s">
        <v>4654</v>
      </c>
      <c r="B676" s="15">
        <v>4.187</v>
      </c>
      <c r="C676" s="15" t="s">
        <v>4655</v>
      </c>
      <c r="D676" s="15" t="s">
        <v>4656</v>
      </c>
    </row>
    <row r="677">
      <c r="A677" s="15" t="s">
        <v>19</v>
      </c>
      <c r="B677" s="15">
        <v>5.1</v>
      </c>
      <c r="C677" s="15" t="s">
        <v>4662</v>
      </c>
      <c r="D677" s="15" t="s">
        <v>4663</v>
      </c>
    </row>
    <row r="678">
      <c r="A678" s="15" t="s">
        <v>28</v>
      </c>
      <c r="B678" s="15">
        <v>5.2</v>
      </c>
      <c r="C678" s="15" t="s">
        <v>4565</v>
      </c>
      <c r="D678" s="15" t="s">
        <v>4667</v>
      </c>
    </row>
    <row r="679">
      <c r="A679" s="15" t="s">
        <v>36</v>
      </c>
      <c r="B679" s="15">
        <v>5.3</v>
      </c>
      <c r="C679" s="15" t="s">
        <v>4673</v>
      </c>
      <c r="D679" s="15" t="s">
        <v>4674</v>
      </c>
    </row>
    <row r="680">
      <c r="A680" s="15" t="s">
        <v>46</v>
      </c>
      <c r="B680" s="15">
        <v>5.4</v>
      </c>
      <c r="C680" s="15" t="s">
        <v>4680</v>
      </c>
      <c r="D680" s="15" t="s">
        <v>4681</v>
      </c>
    </row>
    <row r="681">
      <c r="A681" s="15" t="s">
        <v>55</v>
      </c>
      <c r="B681" s="15">
        <v>5.5</v>
      </c>
      <c r="C681" s="15" t="s">
        <v>3245</v>
      </c>
      <c r="D681" s="15" t="s">
        <v>3246</v>
      </c>
    </row>
    <row r="682">
      <c r="A682" s="15" t="s">
        <v>63</v>
      </c>
      <c r="B682" s="15">
        <v>5.6</v>
      </c>
      <c r="C682" s="15" t="s">
        <v>4690</v>
      </c>
      <c r="D682" s="15" t="s">
        <v>4691</v>
      </c>
    </row>
    <row r="683">
      <c r="A683" s="15" t="s">
        <v>71</v>
      </c>
      <c r="B683" s="15">
        <v>5.7</v>
      </c>
      <c r="C683" s="15" t="s">
        <v>4696</v>
      </c>
      <c r="D683" s="15" t="s">
        <v>4697</v>
      </c>
    </row>
    <row r="684">
      <c r="A684" s="15" t="s">
        <v>79</v>
      </c>
      <c r="B684" s="15">
        <v>5.8</v>
      </c>
      <c r="C684" s="15" t="s">
        <v>4712</v>
      </c>
      <c r="D684" s="15" t="s">
        <v>4713</v>
      </c>
    </row>
    <row r="685">
      <c r="A685" s="15" t="s">
        <v>87</v>
      </c>
      <c r="B685" s="15">
        <v>5.9</v>
      </c>
      <c r="C685" s="15" t="s">
        <v>4717</v>
      </c>
      <c r="D685" s="15" t="s">
        <v>4718</v>
      </c>
    </row>
    <row r="686">
      <c r="A686" s="15" t="s">
        <v>95</v>
      </c>
      <c r="B686" s="15">
        <v>5.1</v>
      </c>
      <c r="C686" s="15" t="s">
        <v>4722</v>
      </c>
      <c r="D686" s="15" t="s">
        <v>4723</v>
      </c>
    </row>
    <row r="687">
      <c r="A687" s="15" t="s">
        <v>103</v>
      </c>
      <c r="B687" s="15">
        <v>5.11</v>
      </c>
      <c r="C687" s="15" t="s">
        <v>4727</v>
      </c>
      <c r="D687" s="15" t="s">
        <v>4728</v>
      </c>
    </row>
    <row r="688">
      <c r="A688" s="15" t="s">
        <v>111</v>
      </c>
      <c r="B688" s="15">
        <v>5.12</v>
      </c>
      <c r="C688" s="15" t="s">
        <v>4732</v>
      </c>
      <c r="D688" s="15" t="s">
        <v>4733</v>
      </c>
    </row>
    <row r="689">
      <c r="A689" s="15" t="s">
        <v>119</v>
      </c>
      <c r="B689" s="15">
        <v>5.13</v>
      </c>
      <c r="C689" s="15" t="s">
        <v>4737</v>
      </c>
      <c r="D689" s="15" t="s">
        <v>4738</v>
      </c>
    </row>
    <row r="690">
      <c r="A690" s="15" t="s">
        <v>129</v>
      </c>
      <c r="B690" s="15">
        <v>5.14</v>
      </c>
      <c r="C690" s="15" t="s">
        <v>4742</v>
      </c>
      <c r="D690" s="15" t="s">
        <v>4743</v>
      </c>
    </row>
    <row r="691">
      <c r="A691" s="15" t="s">
        <v>138</v>
      </c>
      <c r="B691" s="15">
        <v>5.15</v>
      </c>
      <c r="C691" s="15" t="s">
        <v>4747</v>
      </c>
      <c r="D691" s="15" t="s">
        <v>4748</v>
      </c>
    </row>
    <row r="692">
      <c r="A692" s="15" t="s">
        <v>145</v>
      </c>
      <c r="B692" s="15">
        <v>5.16</v>
      </c>
      <c r="C692" s="15" t="s">
        <v>23561</v>
      </c>
    </row>
    <row r="693">
      <c r="A693" s="15" t="s">
        <v>153</v>
      </c>
      <c r="B693" s="15">
        <v>5.17</v>
      </c>
      <c r="C693" s="15" t="s">
        <v>4759</v>
      </c>
      <c r="D693" s="15" t="s">
        <v>4760</v>
      </c>
    </row>
    <row r="694">
      <c r="A694" s="15" t="s">
        <v>161</v>
      </c>
      <c r="B694" s="15">
        <v>5.18</v>
      </c>
      <c r="C694" s="15" t="s">
        <v>4765</v>
      </c>
      <c r="D694" s="15" t="s">
        <v>4766</v>
      </c>
    </row>
    <row r="695">
      <c r="A695" s="15" t="s">
        <v>169</v>
      </c>
      <c r="B695" s="15">
        <v>5.19</v>
      </c>
      <c r="C695" s="15" t="s">
        <v>4771</v>
      </c>
      <c r="D695" s="15" t="s">
        <v>4772</v>
      </c>
    </row>
    <row r="696">
      <c r="A696" s="15" t="s">
        <v>177</v>
      </c>
      <c r="B696" s="15">
        <v>5.2</v>
      </c>
      <c r="C696" s="15" t="s">
        <v>4777</v>
      </c>
      <c r="D696" s="15" t="s">
        <v>4778</v>
      </c>
    </row>
    <row r="697">
      <c r="A697" s="15" t="s">
        <v>185</v>
      </c>
      <c r="B697" s="15">
        <v>5.21</v>
      </c>
      <c r="C697" s="15" t="s">
        <v>4783</v>
      </c>
      <c r="D697" s="15" t="s">
        <v>4784</v>
      </c>
    </row>
    <row r="698">
      <c r="A698" s="15" t="s">
        <v>193</v>
      </c>
      <c r="B698" s="15">
        <v>5.22</v>
      </c>
      <c r="C698" s="15" t="s">
        <v>4789</v>
      </c>
      <c r="D698" s="15" t="s">
        <v>4790</v>
      </c>
    </row>
    <row r="699">
      <c r="A699" s="15" t="s">
        <v>201</v>
      </c>
      <c r="B699" s="15">
        <v>5.23</v>
      </c>
      <c r="C699" s="15" t="s">
        <v>4795</v>
      </c>
      <c r="D699" s="15" t="s">
        <v>4796</v>
      </c>
    </row>
    <row r="700">
      <c r="A700" s="15" t="s">
        <v>211</v>
      </c>
      <c r="B700" s="15">
        <v>5.24</v>
      </c>
      <c r="C700" s="15" t="s">
        <v>4801</v>
      </c>
      <c r="D700" s="15" t="s">
        <v>4802</v>
      </c>
    </row>
    <row r="701">
      <c r="A701" s="15" t="s">
        <v>218</v>
      </c>
      <c r="B701" s="15">
        <v>5.25</v>
      </c>
      <c r="C701" s="15" t="s">
        <v>4810</v>
      </c>
      <c r="D701" s="15" t="s">
        <v>4811</v>
      </c>
    </row>
    <row r="702">
      <c r="A702" s="15" t="s">
        <v>226</v>
      </c>
      <c r="B702" s="15">
        <v>5.26</v>
      </c>
      <c r="C702" s="15" t="s">
        <v>4816</v>
      </c>
      <c r="D702" s="15" t="s">
        <v>4817</v>
      </c>
    </row>
    <row r="703">
      <c r="A703" s="15" t="s">
        <v>234</v>
      </c>
      <c r="B703" s="15">
        <v>5.27</v>
      </c>
      <c r="C703" s="15" t="s">
        <v>4822</v>
      </c>
      <c r="D703" s="15" t="s">
        <v>4823</v>
      </c>
    </row>
    <row r="704">
      <c r="A704" s="15" t="s">
        <v>244</v>
      </c>
      <c r="B704" s="15">
        <v>5.28</v>
      </c>
      <c r="C704" s="15" t="s">
        <v>4828</v>
      </c>
      <c r="D704" s="15" t="s">
        <v>4829</v>
      </c>
    </row>
    <row r="705">
      <c r="A705" s="15" t="s">
        <v>254</v>
      </c>
      <c r="B705" s="15">
        <v>5.29</v>
      </c>
      <c r="C705" s="15" t="s">
        <v>4834</v>
      </c>
      <c r="D705" s="15" t="s">
        <v>4835</v>
      </c>
    </row>
    <row r="706">
      <c r="A706" s="15" t="s">
        <v>262</v>
      </c>
      <c r="B706" s="15">
        <v>5.3</v>
      </c>
      <c r="C706" s="15" t="s">
        <v>4840</v>
      </c>
      <c r="D706" s="15" t="s">
        <v>4841</v>
      </c>
    </row>
    <row r="707">
      <c r="A707" s="15" t="s">
        <v>268</v>
      </c>
      <c r="B707" s="15">
        <v>5.31</v>
      </c>
      <c r="C707" s="15" t="s">
        <v>4846</v>
      </c>
      <c r="D707" s="15" t="s">
        <v>4847</v>
      </c>
    </row>
    <row r="708">
      <c r="A708" s="15" t="s">
        <v>278</v>
      </c>
      <c r="B708" s="15">
        <v>5.32</v>
      </c>
      <c r="C708" s="15" t="s">
        <v>4852</v>
      </c>
      <c r="D708" s="15" t="s">
        <v>4853</v>
      </c>
    </row>
    <row r="709">
      <c r="A709" s="15" t="s">
        <v>286</v>
      </c>
      <c r="B709" s="15">
        <v>5.33</v>
      </c>
      <c r="C709" s="15" t="s">
        <v>4858</v>
      </c>
      <c r="D709" s="15" t="s">
        <v>4859</v>
      </c>
    </row>
    <row r="710">
      <c r="A710" s="15" t="s">
        <v>296</v>
      </c>
      <c r="B710" s="15">
        <v>5.34</v>
      </c>
      <c r="C710" s="15" t="s">
        <v>4867</v>
      </c>
      <c r="D710" s="15" t="s">
        <v>4868</v>
      </c>
    </row>
    <row r="711">
      <c r="A711" s="15" t="s">
        <v>303</v>
      </c>
      <c r="B711" s="15">
        <v>5.35</v>
      </c>
      <c r="C711" s="15" t="s">
        <v>4873</v>
      </c>
      <c r="D711" s="15" t="s">
        <v>4874</v>
      </c>
    </row>
    <row r="712">
      <c r="A712" s="15" t="s">
        <v>313</v>
      </c>
      <c r="B712" s="15">
        <v>5.36</v>
      </c>
      <c r="C712" s="15" t="s">
        <v>4882</v>
      </c>
      <c r="D712" s="15" t="s">
        <v>4883</v>
      </c>
    </row>
    <row r="713">
      <c r="A713" s="15" t="s">
        <v>336</v>
      </c>
      <c r="B713" s="15">
        <v>5.37</v>
      </c>
      <c r="C713" s="15" t="s">
        <v>4887</v>
      </c>
      <c r="D713" s="15" t="s">
        <v>4888</v>
      </c>
    </row>
    <row r="714">
      <c r="A714" s="15" t="s">
        <v>344</v>
      </c>
      <c r="B714" s="15">
        <v>5.38</v>
      </c>
      <c r="C714" s="15" t="s">
        <v>15675</v>
      </c>
    </row>
    <row r="715">
      <c r="A715" s="15" t="s">
        <v>352</v>
      </c>
      <c r="B715" s="15">
        <v>5.39</v>
      </c>
      <c r="C715" s="15" t="s">
        <v>4904</v>
      </c>
      <c r="D715" s="15" t="s">
        <v>4905</v>
      </c>
    </row>
    <row r="716">
      <c r="A716" s="15" t="s">
        <v>359</v>
      </c>
      <c r="B716" s="15">
        <v>5.4</v>
      </c>
      <c r="C716" s="15" t="s">
        <v>4910</v>
      </c>
      <c r="D716" s="15" t="s">
        <v>4911</v>
      </c>
    </row>
    <row r="717">
      <c r="A717" s="15" t="s">
        <v>367</v>
      </c>
      <c r="B717" s="15">
        <v>5.41</v>
      </c>
      <c r="C717" s="15" t="s">
        <v>4916</v>
      </c>
      <c r="D717" s="15" t="s">
        <v>4917</v>
      </c>
    </row>
    <row r="718">
      <c r="A718" s="15" t="s">
        <v>375</v>
      </c>
      <c r="B718" s="15">
        <v>5.42</v>
      </c>
      <c r="C718" s="15" t="s">
        <v>4921</v>
      </c>
      <c r="D718" s="15" t="s">
        <v>4922</v>
      </c>
    </row>
    <row r="719">
      <c r="A719" s="15" t="s">
        <v>383</v>
      </c>
      <c r="B719" s="15">
        <v>5.43</v>
      </c>
      <c r="C719" s="15" t="s">
        <v>4955</v>
      </c>
      <c r="D719" s="15" t="s">
        <v>4956</v>
      </c>
    </row>
    <row r="720">
      <c r="A720" s="15" t="s">
        <v>393</v>
      </c>
      <c r="B720" s="15">
        <v>5.44</v>
      </c>
      <c r="C720" s="15" t="s">
        <v>4960</v>
      </c>
      <c r="D720" s="15" t="s">
        <v>4961</v>
      </c>
    </row>
    <row r="721">
      <c r="A721" s="15" t="s">
        <v>400</v>
      </c>
      <c r="B721" s="15">
        <v>5.45</v>
      </c>
      <c r="C721" s="15" t="s">
        <v>4974</v>
      </c>
      <c r="D721" s="15" t="s">
        <v>4975</v>
      </c>
    </row>
    <row r="722">
      <c r="A722" s="15" t="s">
        <v>408</v>
      </c>
      <c r="B722" s="15">
        <v>5.46</v>
      </c>
      <c r="C722" s="15" t="s">
        <v>5007</v>
      </c>
      <c r="D722" s="15" t="s">
        <v>5008</v>
      </c>
    </row>
    <row r="723">
      <c r="A723" s="15" t="s">
        <v>416</v>
      </c>
      <c r="B723" s="15">
        <v>5.47</v>
      </c>
      <c r="C723" s="15" t="s">
        <v>5017</v>
      </c>
      <c r="D723" s="15" t="s">
        <v>5018</v>
      </c>
    </row>
    <row r="724">
      <c r="A724" s="15" t="s">
        <v>424</v>
      </c>
      <c r="B724" s="15">
        <v>5.48</v>
      </c>
      <c r="C724" s="15" t="s">
        <v>5022</v>
      </c>
      <c r="D724" s="15" t="s">
        <v>5023</v>
      </c>
    </row>
    <row r="725">
      <c r="A725" s="15" t="s">
        <v>432</v>
      </c>
      <c r="B725" s="15">
        <v>5.49</v>
      </c>
      <c r="C725" s="15" t="s">
        <v>5028</v>
      </c>
      <c r="D725" s="15" t="s">
        <v>5029</v>
      </c>
    </row>
    <row r="726">
      <c r="A726" s="15" t="s">
        <v>440</v>
      </c>
      <c r="B726" s="15">
        <v>5.5</v>
      </c>
      <c r="C726" s="15" t="s">
        <v>5034</v>
      </c>
      <c r="D726" s="15" t="s">
        <v>5035</v>
      </c>
    </row>
    <row r="727">
      <c r="A727" s="15" t="s">
        <v>448</v>
      </c>
      <c r="B727" s="15">
        <v>5.51</v>
      </c>
      <c r="C727" s="15" t="s">
        <v>5040</v>
      </c>
      <c r="D727" s="15" t="s">
        <v>5041</v>
      </c>
    </row>
    <row r="728">
      <c r="A728" s="15" t="s">
        <v>456</v>
      </c>
      <c r="B728" s="15">
        <v>5.52</v>
      </c>
      <c r="C728" s="15" t="s">
        <v>5046</v>
      </c>
      <c r="D728" s="15" t="s">
        <v>5047</v>
      </c>
    </row>
    <row r="729">
      <c r="A729" s="15" t="s">
        <v>464</v>
      </c>
      <c r="B729" s="15">
        <v>5.53</v>
      </c>
      <c r="C729" s="15" t="s">
        <v>5052</v>
      </c>
      <c r="D729" s="15" t="s">
        <v>5053</v>
      </c>
    </row>
    <row r="730">
      <c r="A730" s="15" t="s">
        <v>474</v>
      </c>
      <c r="B730" s="15">
        <v>5.54</v>
      </c>
      <c r="C730" s="15" t="s">
        <v>5058</v>
      </c>
      <c r="D730" s="15" t="s">
        <v>5059</v>
      </c>
    </row>
    <row r="731">
      <c r="A731" s="15" t="s">
        <v>481</v>
      </c>
      <c r="B731" s="15">
        <v>5.55</v>
      </c>
      <c r="C731" s="15" t="s">
        <v>5064</v>
      </c>
      <c r="D731" s="15" t="s">
        <v>5065</v>
      </c>
    </row>
    <row r="732">
      <c r="A732" s="15" t="s">
        <v>489</v>
      </c>
      <c r="B732" s="15">
        <v>5.56</v>
      </c>
      <c r="C732" s="15" t="s">
        <v>5070</v>
      </c>
      <c r="D732" s="15" t="s">
        <v>5071</v>
      </c>
    </row>
    <row r="733">
      <c r="A733" s="15" t="s">
        <v>497</v>
      </c>
      <c r="B733" s="15">
        <v>5.57</v>
      </c>
      <c r="C733" s="15" t="s">
        <v>5076</v>
      </c>
      <c r="D733" s="15" t="s">
        <v>5077</v>
      </c>
    </row>
    <row r="734">
      <c r="A734" s="15" t="s">
        <v>505</v>
      </c>
      <c r="B734" s="15">
        <v>5.58</v>
      </c>
      <c r="C734" s="15" t="s">
        <v>5082</v>
      </c>
      <c r="D734" s="15" t="s">
        <v>5083</v>
      </c>
    </row>
    <row r="735">
      <c r="A735" s="15" t="s">
        <v>513</v>
      </c>
      <c r="B735" s="15">
        <v>5.59</v>
      </c>
      <c r="C735" s="15" t="s">
        <v>23562</v>
      </c>
    </row>
    <row r="736">
      <c r="A736" s="15" t="s">
        <v>520</v>
      </c>
      <c r="B736" s="15">
        <v>5.6</v>
      </c>
      <c r="C736" s="15" t="s">
        <v>5094</v>
      </c>
      <c r="D736" s="15" t="s">
        <v>5095</v>
      </c>
    </row>
    <row r="737">
      <c r="A737" s="15" t="s">
        <v>528</v>
      </c>
      <c r="B737" s="15">
        <v>5.61</v>
      </c>
      <c r="C737" s="15" t="s">
        <v>5100</v>
      </c>
      <c r="D737" s="15" t="s">
        <v>5101</v>
      </c>
    </row>
    <row r="738">
      <c r="A738" s="15" t="s">
        <v>535</v>
      </c>
      <c r="B738" s="15">
        <v>5.62</v>
      </c>
      <c r="C738" s="15" t="s">
        <v>5106</v>
      </c>
      <c r="D738" s="15" t="s">
        <v>5107</v>
      </c>
    </row>
    <row r="739">
      <c r="A739" s="15" t="s">
        <v>543</v>
      </c>
      <c r="B739" s="15">
        <v>5.63</v>
      </c>
      <c r="C739" s="15" t="s">
        <v>5112</v>
      </c>
      <c r="D739" s="15" t="s">
        <v>5113</v>
      </c>
    </row>
    <row r="740">
      <c r="A740" s="15" t="s">
        <v>553</v>
      </c>
      <c r="B740" s="15">
        <v>5.64</v>
      </c>
      <c r="C740" s="15" t="s">
        <v>5118</v>
      </c>
      <c r="D740" s="15" t="s">
        <v>5119</v>
      </c>
    </row>
    <row r="741">
      <c r="A741" s="15" t="s">
        <v>561</v>
      </c>
      <c r="B741" s="15">
        <v>5.65</v>
      </c>
      <c r="C741" s="15" t="s">
        <v>5124</v>
      </c>
      <c r="D741" s="15" t="s">
        <v>5125</v>
      </c>
    </row>
    <row r="742">
      <c r="A742" s="15" t="s">
        <v>569</v>
      </c>
      <c r="B742" s="15">
        <v>5.66</v>
      </c>
      <c r="C742" s="15" t="s">
        <v>5130</v>
      </c>
      <c r="D742" s="15" t="s">
        <v>5131</v>
      </c>
    </row>
    <row r="743">
      <c r="A743" s="15" t="s">
        <v>577</v>
      </c>
      <c r="B743" s="15">
        <v>5.67</v>
      </c>
      <c r="C743" s="15" t="s">
        <v>5136</v>
      </c>
      <c r="D743" s="15" t="s">
        <v>5137</v>
      </c>
    </row>
    <row r="744">
      <c r="A744" s="15" t="s">
        <v>587</v>
      </c>
      <c r="B744" s="15">
        <v>5.68</v>
      </c>
      <c r="C744" s="15" t="s">
        <v>5142</v>
      </c>
      <c r="D744" s="15" t="s">
        <v>5143</v>
      </c>
    </row>
    <row r="745">
      <c r="A745" s="15" t="s">
        <v>595</v>
      </c>
      <c r="B745" s="15">
        <v>5.69</v>
      </c>
      <c r="C745" s="15" t="s">
        <v>5148</v>
      </c>
      <c r="D745" s="15" t="s">
        <v>5149</v>
      </c>
    </row>
    <row r="746">
      <c r="A746" s="15" t="s">
        <v>603</v>
      </c>
      <c r="B746" s="15">
        <v>5.7</v>
      </c>
      <c r="C746" s="15" t="s">
        <v>5154</v>
      </c>
      <c r="D746" s="15" t="s">
        <v>5155</v>
      </c>
    </row>
    <row r="747">
      <c r="A747" s="15" t="s">
        <v>611</v>
      </c>
      <c r="B747" s="15">
        <v>5.71</v>
      </c>
      <c r="C747" s="15" t="s">
        <v>5160</v>
      </c>
      <c r="D747" s="15" t="s">
        <v>5161</v>
      </c>
    </row>
    <row r="748">
      <c r="A748" s="15" t="s">
        <v>619</v>
      </c>
      <c r="B748" s="15">
        <v>5.72</v>
      </c>
      <c r="C748" s="15" t="s">
        <v>5166</v>
      </c>
      <c r="D748" s="15" t="s">
        <v>5167</v>
      </c>
    </row>
    <row r="749">
      <c r="A749" s="15" t="s">
        <v>627</v>
      </c>
      <c r="B749" s="15">
        <v>5.73</v>
      </c>
      <c r="C749" s="15" t="s">
        <v>5172</v>
      </c>
      <c r="D749" s="15" t="s">
        <v>5173</v>
      </c>
    </row>
    <row r="750">
      <c r="A750" s="15" t="s">
        <v>641</v>
      </c>
      <c r="B750" s="15">
        <v>5.74</v>
      </c>
      <c r="C750" s="15" t="s">
        <v>5178</v>
      </c>
      <c r="D750" s="15" t="s">
        <v>5179</v>
      </c>
    </row>
    <row r="751">
      <c r="A751" s="15" t="s">
        <v>650</v>
      </c>
      <c r="B751" s="15">
        <v>5.75</v>
      </c>
      <c r="C751" s="15" t="s">
        <v>5184</v>
      </c>
      <c r="D751" s="15" t="s">
        <v>5185</v>
      </c>
    </row>
    <row r="752">
      <c r="A752" s="15" t="s">
        <v>660</v>
      </c>
      <c r="B752" s="15">
        <v>5.76</v>
      </c>
      <c r="C752" s="15" t="s">
        <v>5189</v>
      </c>
      <c r="D752" s="15" t="s">
        <v>5190</v>
      </c>
    </row>
    <row r="753">
      <c r="A753" s="15" t="s">
        <v>668</v>
      </c>
      <c r="B753" s="15">
        <v>5.77</v>
      </c>
      <c r="C753" s="15" t="s">
        <v>5198</v>
      </c>
      <c r="D753" s="15" t="s">
        <v>5199</v>
      </c>
    </row>
    <row r="754">
      <c r="A754" s="15" t="s">
        <v>678</v>
      </c>
      <c r="B754" s="15">
        <v>5.78</v>
      </c>
      <c r="C754" s="15" t="s">
        <v>5204</v>
      </c>
      <c r="D754" s="15" t="s">
        <v>5205</v>
      </c>
    </row>
    <row r="755">
      <c r="A755" s="15" t="s">
        <v>686</v>
      </c>
      <c r="B755" s="15">
        <v>5.79</v>
      </c>
      <c r="C755" s="15" t="s">
        <v>5210</v>
      </c>
      <c r="D755" s="15" t="s">
        <v>5211</v>
      </c>
    </row>
    <row r="756">
      <c r="A756" s="15" t="s">
        <v>694</v>
      </c>
      <c r="B756" s="15">
        <v>5.8</v>
      </c>
      <c r="C756" s="15" t="s">
        <v>5215</v>
      </c>
      <c r="D756" s="15" t="s">
        <v>5216</v>
      </c>
    </row>
    <row r="757">
      <c r="A757" s="15" t="s">
        <v>702</v>
      </c>
      <c r="B757" s="15">
        <v>5.81</v>
      </c>
      <c r="C757" s="15" t="s">
        <v>5221</v>
      </c>
      <c r="D757" s="15" t="s">
        <v>5222</v>
      </c>
    </row>
    <row r="758">
      <c r="A758" s="15" t="s">
        <v>710</v>
      </c>
      <c r="B758" s="15">
        <v>5.82</v>
      </c>
      <c r="C758" s="15" t="s">
        <v>5227</v>
      </c>
      <c r="D758" s="15" t="s">
        <v>5228</v>
      </c>
    </row>
    <row r="759">
      <c r="A759" s="15" t="s">
        <v>718</v>
      </c>
      <c r="B759" s="15">
        <v>5.83</v>
      </c>
      <c r="C759" s="15" t="s">
        <v>5233</v>
      </c>
      <c r="D759" s="15" t="s">
        <v>5234</v>
      </c>
    </row>
    <row r="760">
      <c r="A760" s="15" t="s">
        <v>728</v>
      </c>
      <c r="B760" s="15">
        <v>5.84</v>
      </c>
      <c r="C760" s="15" t="s">
        <v>5239</v>
      </c>
      <c r="D760" s="15" t="s">
        <v>5240</v>
      </c>
    </row>
    <row r="761">
      <c r="A761" s="15" t="s">
        <v>735</v>
      </c>
      <c r="B761" s="15">
        <v>5.85</v>
      </c>
      <c r="C761" s="15" t="s">
        <v>5245</v>
      </c>
      <c r="D761" s="15" t="s">
        <v>5246</v>
      </c>
    </row>
    <row r="762">
      <c r="A762" s="15" t="s">
        <v>743</v>
      </c>
      <c r="B762" s="15">
        <v>5.86</v>
      </c>
      <c r="C762" s="15" t="s">
        <v>5251</v>
      </c>
      <c r="D762" s="15" t="s">
        <v>5252</v>
      </c>
    </row>
    <row r="763">
      <c r="A763" s="15" t="s">
        <v>751</v>
      </c>
      <c r="B763" s="15">
        <v>5.87</v>
      </c>
      <c r="C763" s="15" t="s">
        <v>5257</v>
      </c>
      <c r="D763" s="15" t="s">
        <v>5258</v>
      </c>
    </row>
    <row r="764">
      <c r="A764" s="15" t="s">
        <v>759</v>
      </c>
      <c r="B764" s="15">
        <v>5.88</v>
      </c>
      <c r="C764" s="15" t="s">
        <v>5263</v>
      </c>
      <c r="D764" s="15" t="s">
        <v>5264</v>
      </c>
    </row>
    <row r="765">
      <c r="A765" s="15" t="s">
        <v>767</v>
      </c>
      <c r="B765" s="15">
        <v>5.89</v>
      </c>
      <c r="C765" s="15" t="s">
        <v>5269</v>
      </c>
      <c r="D765" s="15" t="s">
        <v>5270</v>
      </c>
      <c r="E765" s="15" t="s">
        <v>15676</v>
      </c>
    </row>
    <row r="766">
      <c r="A766" s="15" t="s">
        <v>775</v>
      </c>
      <c r="B766" s="15">
        <v>5.9</v>
      </c>
      <c r="C766" s="15" t="s">
        <v>5278</v>
      </c>
      <c r="D766" s="15" t="s">
        <v>5279</v>
      </c>
    </row>
    <row r="767">
      <c r="A767" s="15" t="s">
        <v>783</v>
      </c>
      <c r="B767" s="15">
        <v>5.91</v>
      </c>
      <c r="C767" s="15" t="s">
        <v>23563</v>
      </c>
    </row>
    <row r="768">
      <c r="A768" s="15" t="s">
        <v>791</v>
      </c>
      <c r="B768" s="15">
        <v>5.92</v>
      </c>
      <c r="C768" s="15" t="s">
        <v>5290</v>
      </c>
      <c r="D768" s="15" t="s">
        <v>5291</v>
      </c>
    </row>
    <row r="769">
      <c r="A769" s="15" t="s">
        <v>799</v>
      </c>
      <c r="B769" s="15">
        <v>5.93</v>
      </c>
      <c r="C769" s="15" t="s">
        <v>5296</v>
      </c>
      <c r="D769" s="15" t="s">
        <v>5297</v>
      </c>
    </row>
    <row r="770">
      <c r="A770" s="15" t="s">
        <v>813</v>
      </c>
      <c r="B770" s="15">
        <v>5.94</v>
      </c>
      <c r="C770" s="15" t="s">
        <v>5302</v>
      </c>
      <c r="D770" s="15" t="s">
        <v>5303</v>
      </c>
    </row>
    <row r="771">
      <c r="A771" s="15" t="s">
        <v>820</v>
      </c>
      <c r="B771" s="15">
        <v>5.95</v>
      </c>
      <c r="C771" s="15" t="s">
        <v>5308</v>
      </c>
      <c r="D771" s="15" t="s">
        <v>5309</v>
      </c>
    </row>
    <row r="772">
      <c r="A772" s="15" t="s">
        <v>828</v>
      </c>
      <c r="B772" s="15">
        <v>5.96</v>
      </c>
      <c r="C772" s="15" t="s">
        <v>5314</v>
      </c>
      <c r="D772" s="15" t="s">
        <v>5315</v>
      </c>
    </row>
    <row r="773">
      <c r="A773" s="15" t="s">
        <v>836</v>
      </c>
      <c r="B773" s="15">
        <v>5.97</v>
      </c>
      <c r="C773" s="15" t="s">
        <v>5320</v>
      </c>
      <c r="D773" s="15" t="s">
        <v>5321</v>
      </c>
    </row>
    <row r="774">
      <c r="A774" s="15" t="s">
        <v>844</v>
      </c>
      <c r="B774" s="15">
        <v>5.98</v>
      </c>
      <c r="C774" s="15" t="s">
        <v>5329</v>
      </c>
      <c r="D774" s="15" t="s">
        <v>5330</v>
      </c>
    </row>
    <row r="775">
      <c r="A775" s="15" t="s">
        <v>852</v>
      </c>
      <c r="B775" s="15">
        <v>5.99</v>
      </c>
      <c r="C775" s="15" t="s">
        <v>5335</v>
      </c>
      <c r="D775" s="15" t="s">
        <v>5336</v>
      </c>
    </row>
    <row r="776">
      <c r="A776" s="15" t="s">
        <v>860</v>
      </c>
      <c r="B776" s="15">
        <v>5.1</v>
      </c>
      <c r="C776" s="15" t="s">
        <v>5341</v>
      </c>
      <c r="D776" s="15" t="s">
        <v>5342</v>
      </c>
    </row>
    <row r="777">
      <c r="A777" s="15" t="s">
        <v>868</v>
      </c>
      <c r="B777" s="15">
        <v>5.101</v>
      </c>
      <c r="C777" s="15" t="s">
        <v>5347</v>
      </c>
      <c r="D777" s="15" t="s">
        <v>5348</v>
      </c>
    </row>
    <row r="778">
      <c r="A778" s="15" t="s">
        <v>876</v>
      </c>
      <c r="B778" s="15">
        <v>5.102</v>
      </c>
      <c r="C778" s="15" t="s">
        <v>5352</v>
      </c>
      <c r="D778" s="15" t="s">
        <v>5353</v>
      </c>
    </row>
    <row r="779">
      <c r="A779" s="15" t="s">
        <v>884</v>
      </c>
      <c r="B779" s="15">
        <v>5.103</v>
      </c>
      <c r="C779" s="15" t="s">
        <v>5358</v>
      </c>
      <c r="D779" s="15" t="s">
        <v>5359</v>
      </c>
    </row>
    <row r="780">
      <c r="A780" s="15" t="s">
        <v>894</v>
      </c>
      <c r="B780" s="15">
        <v>5.104</v>
      </c>
      <c r="C780" s="15" t="s">
        <v>5364</v>
      </c>
      <c r="D780" s="15" t="s">
        <v>5365</v>
      </c>
    </row>
    <row r="781">
      <c r="A781" s="15" t="s">
        <v>901</v>
      </c>
      <c r="B781" s="15">
        <v>5.105</v>
      </c>
      <c r="C781" s="15" t="s">
        <v>5370</v>
      </c>
      <c r="D781" s="15" t="s">
        <v>5371</v>
      </c>
    </row>
    <row r="782">
      <c r="A782" s="15" t="s">
        <v>909</v>
      </c>
      <c r="B782" s="15">
        <v>5.106</v>
      </c>
      <c r="C782" s="15" t="s">
        <v>5376</v>
      </c>
      <c r="D782" s="15" t="s">
        <v>5377</v>
      </c>
    </row>
    <row r="783">
      <c r="A783" s="15" t="s">
        <v>917</v>
      </c>
      <c r="B783" s="15">
        <v>5.107</v>
      </c>
      <c r="C783" s="15" t="s">
        <v>5382</v>
      </c>
      <c r="D783" s="15" t="s">
        <v>5383</v>
      </c>
    </row>
    <row r="784">
      <c r="A784" s="15" t="s">
        <v>925</v>
      </c>
      <c r="B784" s="15">
        <v>5.108</v>
      </c>
      <c r="C784" s="15" t="s">
        <v>5389</v>
      </c>
      <c r="D784" s="15" t="s">
        <v>5390</v>
      </c>
    </row>
    <row r="785">
      <c r="A785" s="15" t="s">
        <v>933</v>
      </c>
      <c r="B785" s="15">
        <v>5.109</v>
      </c>
      <c r="C785" s="15" t="s">
        <v>23564</v>
      </c>
    </row>
    <row r="786">
      <c r="A786" s="15" t="s">
        <v>945</v>
      </c>
      <c r="B786" s="15">
        <v>5.11</v>
      </c>
      <c r="C786" s="15" t="s">
        <v>5401</v>
      </c>
      <c r="D786" s="15" t="s">
        <v>5402</v>
      </c>
    </row>
    <row r="787">
      <c r="A787" s="15" t="s">
        <v>953</v>
      </c>
      <c r="B787" s="15">
        <v>5.111</v>
      </c>
      <c r="C787" s="15" t="s">
        <v>5407</v>
      </c>
      <c r="D787" s="15" t="s">
        <v>5408</v>
      </c>
    </row>
    <row r="788">
      <c r="A788" s="15" t="s">
        <v>961</v>
      </c>
      <c r="B788" s="15">
        <v>5.112</v>
      </c>
      <c r="C788" s="15" t="s">
        <v>5413</v>
      </c>
      <c r="D788" s="15" t="s">
        <v>5414</v>
      </c>
    </row>
    <row r="789">
      <c r="A789" s="15" t="s">
        <v>969</v>
      </c>
      <c r="B789" s="15">
        <v>5.113</v>
      </c>
      <c r="C789" s="15" t="s">
        <v>5419</v>
      </c>
      <c r="D789" s="15" t="s">
        <v>5420</v>
      </c>
    </row>
    <row r="790">
      <c r="A790" s="15" t="s">
        <v>979</v>
      </c>
      <c r="B790" s="15">
        <v>5.114</v>
      </c>
      <c r="C790" s="15" t="s">
        <v>5425</v>
      </c>
      <c r="D790" s="15" t="s">
        <v>5426</v>
      </c>
    </row>
    <row r="791">
      <c r="A791" s="15" t="s">
        <v>986</v>
      </c>
      <c r="B791" s="15">
        <v>5.115</v>
      </c>
      <c r="C791" s="15" t="s">
        <v>5431</v>
      </c>
      <c r="D791" s="15" t="s">
        <v>5432</v>
      </c>
    </row>
    <row r="792">
      <c r="A792" s="15" t="s">
        <v>994</v>
      </c>
      <c r="B792" s="15">
        <v>5.116</v>
      </c>
      <c r="C792" s="15" t="s">
        <v>5437</v>
      </c>
      <c r="D792" s="15" t="s">
        <v>5438</v>
      </c>
    </row>
    <row r="793">
      <c r="A793" s="15" t="s">
        <v>1002</v>
      </c>
      <c r="B793" s="15">
        <v>5.117</v>
      </c>
      <c r="C793" s="15" t="s">
        <v>5443</v>
      </c>
      <c r="D793" s="15" t="s">
        <v>5444</v>
      </c>
    </row>
    <row r="794">
      <c r="A794" s="15" t="s">
        <v>1010</v>
      </c>
      <c r="B794" s="15">
        <v>5.118</v>
      </c>
      <c r="C794" s="15" t="s">
        <v>5449</v>
      </c>
      <c r="D794" s="15" t="s">
        <v>5450</v>
      </c>
    </row>
    <row r="795">
      <c r="A795" s="15" t="s">
        <v>1036</v>
      </c>
      <c r="B795" s="15">
        <v>5.119</v>
      </c>
      <c r="C795" s="15" t="s">
        <v>5455</v>
      </c>
      <c r="D795" s="15" t="s">
        <v>5456</v>
      </c>
    </row>
    <row r="796">
      <c r="A796" s="15" t="s">
        <v>1028</v>
      </c>
      <c r="B796" s="15">
        <v>5.12</v>
      </c>
      <c r="C796" s="15" t="s">
        <v>5461</v>
      </c>
      <c r="D796" s="15" t="s">
        <v>5462</v>
      </c>
    </row>
    <row r="797">
      <c r="A797" s="15" t="s">
        <v>1044</v>
      </c>
      <c r="B797" s="15">
        <v>5.121</v>
      </c>
      <c r="C797" s="15" t="s">
        <v>5467</v>
      </c>
      <c r="D797" s="15" t="s">
        <v>5468</v>
      </c>
    </row>
    <row r="798">
      <c r="A798" s="15" t="s">
        <v>1057</v>
      </c>
      <c r="B798" s="15">
        <v>5.122</v>
      </c>
      <c r="C798" s="15" t="s">
        <v>5473</v>
      </c>
      <c r="D798" s="15" t="s">
        <v>5474</v>
      </c>
    </row>
    <row r="799">
      <c r="A799" s="15" t="s">
        <v>1065</v>
      </c>
      <c r="B799" s="15">
        <v>5.123</v>
      </c>
      <c r="C799" s="15" t="s">
        <v>23565</v>
      </c>
    </row>
    <row r="800">
      <c r="A800" s="15" t="s">
        <v>1075</v>
      </c>
      <c r="B800" s="15">
        <v>5.124</v>
      </c>
      <c r="C800" s="15" t="s">
        <v>5485</v>
      </c>
      <c r="D800" s="15" t="s">
        <v>5486</v>
      </c>
    </row>
    <row r="801">
      <c r="A801" s="15" t="s">
        <v>1082</v>
      </c>
      <c r="B801" s="15">
        <v>5.125</v>
      </c>
      <c r="C801" s="15" t="s">
        <v>7986</v>
      </c>
      <c r="D801" s="15" t="s">
        <v>5492</v>
      </c>
    </row>
    <row r="802">
      <c r="A802" s="15" t="s">
        <v>136</v>
      </c>
      <c r="B802" s="15">
        <v>5.126</v>
      </c>
      <c r="C802" s="15" t="s">
        <v>5497</v>
      </c>
      <c r="D802" s="15" t="s">
        <v>5498</v>
      </c>
    </row>
    <row r="803">
      <c r="A803" s="15" t="s">
        <v>1099</v>
      </c>
      <c r="B803" s="15">
        <v>5.127</v>
      </c>
      <c r="C803" s="15" t="s">
        <v>5503</v>
      </c>
      <c r="D803" s="15" t="s">
        <v>5504</v>
      </c>
    </row>
    <row r="804">
      <c r="A804" s="15" t="s">
        <v>1113</v>
      </c>
      <c r="B804" s="15">
        <v>5.128</v>
      </c>
      <c r="C804" s="15" t="s">
        <v>5509</v>
      </c>
      <c r="D804" s="15" t="s">
        <v>5510</v>
      </c>
    </row>
    <row r="805">
      <c r="A805" s="15" t="s">
        <v>1123</v>
      </c>
      <c r="B805" s="15">
        <v>5.129</v>
      </c>
      <c r="C805" s="15" t="s">
        <v>5515</v>
      </c>
      <c r="D805" s="15" t="s">
        <v>5516</v>
      </c>
    </row>
    <row r="806">
      <c r="A806" s="15" t="s">
        <v>1131</v>
      </c>
      <c r="B806" s="15">
        <v>5.13</v>
      </c>
      <c r="C806" s="15" t="s">
        <v>5521</v>
      </c>
      <c r="D806" s="15" t="s">
        <v>5522</v>
      </c>
    </row>
    <row r="807">
      <c r="A807" s="15" t="s">
        <v>1139</v>
      </c>
      <c r="B807" s="15">
        <v>5.131</v>
      </c>
      <c r="C807" s="15" t="s">
        <v>5527</v>
      </c>
      <c r="D807" s="15" t="s">
        <v>5528</v>
      </c>
    </row>
    <row r="808">
      <c r="A808" s="15" t="s">
        <v>1161</v>
      </c>
      <c r="B808" s="15">
        <v>5.132</v>
      </c>
      <c r="C808" s="15" t="s">
        <v>5533</v>
      </c>
      <c r="D808" s="15" t="s">
        <v>5534</v>
      </c>
    </row>
    <row r="809">
      <c r="A809" s="15" t="s">
        <v>1171</v>
      </c>
      <c r="B809" s="15">
        <v>5.133</v>
      </c>
      <c r="C809" s="15" t="s">
        <v>5539</v>
      </c>
      <c r="D809" s="15" t="s">
        <v>5540</v>
      </c>
    </row>
    <row r="810">
      <c r="A810" s="15" t="s">
        <v>1183</v>
      </c>
      <c r="B810" s="15">
        <v>5.134</v>
      </c>
      <c r="C810" s="15" t="s">
        <v>5545</v>
      </c>
      <c r="D810" s="15" t="s">
        <v>5546</v>
      </c>
    </row>
    <row r="811">
      <c r="A811" s="15" t="s">
        <v>1190</v>
      </c>
      <c r="B811" s="15">
        <v>5.135</v>
      </c>
      <c r="C811" s="15" t="s">
        <v>5550</v>
      </c>
      <c r="D811" s="15" t="s">
        <v>5551</v>
      </c>
    </row>
    <row r="812">
      <c r="A812" s="15" t="s">
        <v>1198</v>
      </c>
      <c r="B812" s="15">
        <v>5.136</v>
      </c>
      <c r="C812" s="15" t="s">
        <v>5556</v>
      </c>
      <c r="D812" s="15" t="s">
        <v>5557</v>
      </c>
    </row>
    <row r="813">
      <c r="A813" s="15" t="s">
        <v>1204</v>
      </c>
      <c r="B813" s="15">
        <v>5.137</v>
      </c>
      <c r="C813" s="15" t="s">
        <v>5562</v>
      </c>
      <c r="D813" s="15" t="s">
        <v>5563</v>
      </c>
    </row>
    <row r="814">
      <c r="A814" s="15" t="s">
        <v>1212</v>
      </c>
      <c r="B814" s="15">
        <v>5.138</v>
      </c>
      <c r="C814" s="15" t="s">
        <v>23566</v>
      </c>
    </row>
    <row r="815">
      <c r="A815" s="15" t="s">
        <v>1220</v>
      </c>
      <c r="B815" s="15">
        <v>5.139</v>
      </c>
      <c r="C815" s="15" t="s">
        <v>5574</v>
      </c>
      <c r="D815" s="15" t="s">
        <v>5575</v>
      </c>
    </row>
    <row r="816">
      <c r="A816" s="15" t="s">
        <v>1228</v>
      </c>
      <c r="B816" s="15">
        <v>5.14</v>
      </c>
      <c r="C816" s="15" t="s">
        <v>5580</v>
      </c>
      <c r="D816" s="15" t="s">
        <v>5581</v>
      </c>
    </row>
    <row r="817">
      <c r="A817" s="15" t="s">
        <v>19</v>
      </c>
      <c r="B817" s="15">
        <v>6.1</v>
      </c>
      <c r="C817" s="15" t="s">
        <v>1639</v>
      </c>
      <c r="D817" s="15" t="s">
        <v>1640</v>
      </c>
    </row>
    <row r="818">
      <c r="A818" s="15" t="s">
        <v>28</v>
      </c>
      <c r="B818" s="15">
        <v>6.2</v>
      </c>
      <c r="C818" s="15" t="s">
        <v>15679</v>
      </c>
      <c r="D818" s="15" t="s">
        <v>15680</v>
      </c>
    </row>
    <row r="819">
      <c r="A819" s="15" t="s">
        <v>36</v>
      </c>
      <c r="B819" s="15">
        <v>6.3</v>
      </c>
      <c r="C819" s="15" t="s">
        <v>15682</v>
      </c>
      <c r="D819" s="15" t="s">
        <v>15683</v>
      </c>
    </row>
    <row r="820">
      <c r="A820" s="15" t="s">
        <v>46</v>
      </c>
      <c r="B820" s="15">
        <v>6.4</v>
      </c>
      <c r="C820" s="15" t="s">
        <v>1650</v>
      </c>
      <c r="D820" s="15" t="s">
        <v>1651</v>
      </c>
    </row>
    <row r="821">
      <c r="A821" s="15" t="s">
        <v>55</v>
      </c>
      <c r="B821" s="15">
        <v>6.5</v>
      </c>
      <c r="C821" s="15" t="s">
        <v>3986</v>
      </c>
      <c r="D821" s="15" t="s">
        <v>3987</v>
      </c>
    </row>
    <row r="822">
      <c r="A822" s="15" t="s">
        <v>63</v>
      </c>
      <c r="B822" s="15">
        <v>6.6</v>
      </c>
      <c r="C822" s="15" t="s">
        <v>3927</v>
      </c>
      <c r="D822" s="15" t="s">
        <v>3928</v>
      </c>
    </row>
    <row r="823">
      <c r="A823" s="15" t="s">
        <v>71</v>
      </c>
      <c r="B823" s="15">
        <v>6.7</v>
      </c>
      <c r="C823" s="15" t="s">
        <v>3939</v>
      </c>
      <c r="D823" s="15" t="s">
        <v>3940</v>
      </c>
    </row>
    <row r="824">
      <c r="A824" s="15" t="s">
        <v>79</v>
      </c>
      <c r="B824" s="15">
        <v>6.8</v>
      </c>
      <c r="C824" s="15" t="s">
        <v>15689</v>
      </c>
      <c r="D824" s="15" t="s">
        <v>15690</v>
      </c>
    </row>
    <row r="825">
      <c r="A825" s="15" t="s">
        <v>87</v>
      </c>
      <c r="B825" s="15">
        <v>6.9</v>
      </c>
      <c r="C825" s="15" t="s">
        <v>15692</v>
      </c>
      <c r="D825" s="15" t="s">
        <v>2897</v>
      </c>
    </row>
    <row r="826">
      <c r="A826" s="15" t="s">
        <v>95</v>
      </c>
      <c r="B826" s="15">
        <v>6.1</v>
      </c>
      <c r="C826" s="15" t="s">
        <v>3897</v>
      </c>
      <c r="D826" s="15" t="s">
        <v>3898</v>
      </c>
    </row>
    <row r="827">
      <c r="A827" s="15" t="s">
        <v>103</v>
      </c>
      <c r="B827" s="15">
        <v>6.11</v>
      </c>
      <c r="C827" s="15" t="s">
        <v>3951</v>
      </c>
      <c r="D827" s="15" t="s">
        <v>3952</v>
      </c>
    </row>
    <row r="828">
      <c r="A828" s="15" t="s">
        <v>111</v>
      </c>
      <c r="B828" s="15">
        <v>6.12</v>
      </c>
      <c r="C828" s="15" t="s">
        <v>3956</v>
      </c>
      <c r="D828" s="15" t="s">
        <v>3957</v>
      </c>
    </row>
    <row r="829">
      <c r="A829" s="15" t="s">
        <v>119</v>
      </c>
      <c r="B829" s="15">
        <v>6.13</v>
      </c>
      <c r="C829" s="15" t="s">
        <v>15696</v>
      </c>
      <c r="D829" s="15" t="s">
        <v>15697</v>
      </c>
    </row>
    <row r="830">
      <c r="A830" s="15" t="s">
        <v>129</v>
      </c>
      <c r="B830" s="15">
        <v>6.14</v>
      </c>
      <c r="C830" s="15" t="s">
        <v>15699</v>
      </c>
      <c r="D830" s="15" t="s">
        <v>15700</v>
      </c>
    </row>
    <row r="831">
      <c r="A831" s="15" t="s">
        <v>138</v>
      </c>
      <c r="B831" s="15">
        <v>6.15</v>
      </c>
      <c r="C831" s="15" t="s">
        <v>3891</v>
      </c>
      <c r="D831" s="15" t="s">
        <v>15702</v>
      </c>
    </row>
    <row r="832">
      <c r="A832" s="15" t="s">
        <v>145</v>
      </c>
      <c r="B832" s="15">
        <v>6.16</v>
      </c>
      <c r="C832" s="15" t="s">
        <v>3933</v>
      </c>
      <c r="D832" s="15" t="s">
        <v>15704</v>
      </c>
    </row>
    <row r="833">
      <c r="A833" s="15" t="s">
        <v>153</v>
      </c>
      <c r="B833" s="15">
        <v>6.17</v>
      </c>
      <c r="C833" s="15" t="s">
        <v>15706</v>
      </c>
      <c r="D833" s="15" t="s">
        <v>15707</v>
      </c>
    </row>
    <row r="834">
      <c r="A834" s="15" t="s">
        <v>161</v>
      </c>
      <c r="B834" s="15">
        <v>6.18</v>
      </c>
      <c r="C834" s="15" t="s">
        <v>3873</v>
      </c>
      <c r="D834" s="15" t="s">
        <v>3874</v>
      </c>
    </row>
    <row r="835">
      <c r="A835" s="15" t="s">
        <v>169</v>
      </c>
      <c r="B835" s="15">
        <v>6.19</v>
      </c>
      <c r="C835" s="15" t="s">
        <v>15710</v>
      </c>
      <c r="D835" s="15" t="s">
        <v>15711</v>
      </c>
    </row>
    <row r="836">
      <c r="A836" s="15" t="s">
        <v>177</v>
      </c>
      <c r="B836" s="15">
        <v>6.2</v>
      </c>
      <c r="C836" s="15" t="s">
        <v>15712</v>
      </c>
      <c r="D836" s="15" t="s">
        <v>15713</v>
      </c>
    </row>
    <row r="837">
      <c r="A837" s="15" t="s">
        <v>185</v>
      </c>
      <c r="B837" s="15">
        <v>6.21</v>
      </c>
      <c r="C837" s="15" t="s">
        <v>15715</v>
      </c>
      <c r="D837" s="15" t="s">
        <v>15716</v>
      </c>
    </row>
    <row r="838">
      <c r="A838" s="15" t="s">
        <v>193</v>
      </c>
      <c r="B838" s="15">
        <v>6.22</v>
      </c>
      <c r="C838" s="15" t="s">
        <v>5112</v>
      </c>
      <c r="D838" s="15" t="s">
        <v>5113</v>
      </c>
    </row>
    <row r="839">
      <c r="A839" s="15" t="s">
        <v>201</v>
      </c>
      <c r="B839" s="15">
        <v>6.23</v>
      </c>
      <c r="C839" s="15" t="s">
        <v>3974</v>
      </c>
      <c r="D839" s="15" t="s">
        <v>3975</v>
      </c>
    </row>
    <row r="840">
      <c r="A840" s="15" t="s">
        <v>211</v>
      </c>
      <c r="B840" s="15">
        <v>6.24</v>
      </c>
      <c r="C840" s="15" t="s">
        <v>5290</v>
      </c>
      <c r="D840" s="15" t="s">
        <v>5291</v>
      </c>
    </row>
    <row r="841">
      <c r="A841" s="15" t="s">
        <v>218</v>
      </c>
      <c r="B841" s="15">
        <v>6.25</v>
      </c>
      <c r="C841" s="15" t="s">
        <v>15721</v>
      </c>
      <c r="D841" s="15" t="s">
        <v>15722</v>
      </c>
    </row>
    <row r="842">
      <c r="A842" s="15" t="s">
        <v>226</v>
      </c>
      <c r="B842" s="15">
        <v>6.26</v>
      </c>
      <c r="C842" s="15" t="s">
        <v>15724</v>
      </c>
      <c r="D842" s="15" t="s">
        <v>15725</v>
      </c>
    </row>
    <row r="843">
      <c r="A843" s="15" t="s">
        <v>234</v>
      </c>
      <c r="B843" s="15">
        <v>6.27</v>
      </c>
      <c r="C843" s="15" t="s">
        <v>5106</v>
      </c>
      <c r="D843" s="15" t="s">
        <v>15727</v>
      </c>
    </row>
    <row r="844">
      <c r="A844" s="15" t="s">
        <v>244</v>
      </c>
      <c r="B844" s="15">
        <v>6.28</v>
      </c>
      <c r="C844" s="15" t="s">
        <v>5154</v>
      </c>
      <c r="D844" s="15" t="s">
        <v>5155</v>
      </c>
    </row>
    <row r="845">
      <c r="A845" s="15" t="s">
        <v>254</v>
      </c>
      <c r="B845" s="15">
        <v>6.29</v>
      </c>
      <c r="C845" s="15" t="s">
        <v>15730</v>
      </c>
    </row>
    <row r="846">
      <c r="A846" s="15" t="s">
        <v>262</v>
      </c>
      <c r="B846" s="15">
        <v>6.3</v>
      </c>
      <c r="C846" s="15" t="s">
        <v>23567</v>
      </c>
    </row>
    <row r="847">
      <c r="A847" s="15" t="s">
        <v>268</v>
      </c>
      <c r="B847" s="15">
        <v>6.31</v>
      </c>
      <c r="C847" s="15" t="s">
        <v>15734</v>
      </c>
      <c r="D847" s="15" t="s">
        <v>15735</v>
      </c>
    </row>
    <row r="848">
      <c r="A848" s="15" t="s">
        <v>278</v>
      </c>
      <c r="B848" s="15">
        <v>6.32</v>
      </c>
      <c r="C848" s="15" t="s">
        <v>15737</v>
      </c>
      <c r="D848" s="15" t="s">
        <v>15738</v>
      </c>
    </row>
    <row r="849">
      <c r="A849" s="15" t="s">
        <v>286</v>
      </c>
      <c r="B849" s="15">
        <v>6.33</v>
      </c>
      <c r="C849" s="15" t="s">
        <v>15740</v>
      </c>
    </row>
    <row r="850">
      <c r="A850" s="15" t="s">
        <v>296</v>
      </c>
      <c r="B850" s="15">
        <v>6.34</v>
      </c>
      <c r="C850" s="15" t="s">
        <v>15742</v>
      </c>
      <c r="D850" s="15" t="s">
        <v>15743</v>
      </c>
    </row>
    <row r="851">
      <c r="A851" s="15" t="s">
        <v>303</v>
      </c>
      <c r="B851" s="15">
        <v>6.35</v>
      </c>
      <c r="C851" s="15" t="s">
        <v>15745</v>
      </c>
      <c r="D851" s="15" t="s">
        <v>15746</v>
      </c>
    </row>
    <row r="852">
      <c r="A852" s="15" t="s">
        <v>313</v>
      </c>
      <c r="B852" s="15">
        <v>6.36</v>
      </c>
      <c r="C852" s="15" t="s">
        <v>15748</v>
      </c>
    </row>
    <row r="853">
      <c r="A853" s="15" t="s">
        <v>336</v>
      </c>
      <c r="B853" s="15">
        <v>6.37</v>
      </c>
      <c r="C853" s="15" t="s">
        <v>15750</v>
      </c>
    </row>
    <row r="854">
      <c r="A854" s="15" t="s">
        <v>344</v>
      </c>
      <c r="B854" s="15">
        <v>6.38</v>
      </c>
      <c r="C854" s="15" t="s">
        <v>15752</v>
      </c>
    </row>
    <row r="855">
      <c r="A855" s="15" t="s">
        <v>352</v>
      </c>
      <c r="B855" s="15">
        <v>6.39</v>
      </c>
      <c r="C855" s="15" t="s">
        <v>15754</v>
      </c>
    </row>
    <row r="856">
      <c r="A856" s="15" t="s">
        <v>359</v>
      </c>
      <c r="B856" s="15">
        <v>6.4</v>
      </c>
      <c r="C856" s="15" t="s">
        <v>15755</v>
      </c>
    </row>
    <row r="857">
      <c r="A857" s="15" t="s">
        <v>367</v>
      </c>
      <c r="B857" s="15">
        <v>6.41</v>
      </c>
      <c r="C857" s="15" t="s">
        <v>15757</v>
      </c>
      <c r="D857" s="15" t="s">
        <v>15758</v>
      </c>
    </row>
    <row r="858">
      <c r="A858" s="15" t="s">
        <v>375</v>
      </c>
      <c r="B858" s="15">
        <v>6.42</v>
      </c>
      <c r="C858" s="15" t="s">
        <v>15760</v>
      </c>
      <c r="D858" s="15" t="s">
        <v>15761</v>
      </c>
    </row>
    <row r="859">
      <c r="A859" s="15" t="s">
        <v>383</v>
      </c>
      <c r="B859" s="15">
        <v>6.43</v>
      </c>
      <c r="C859" s="15" t="s">
        <v>1382</v>
      </c>
      <c r="D859" s="15" t="s">
        <v>1383</v>
      </c>
    </row>
    <row r="860">
      <c r="A860" s="15" t="s">
        <v>393</v>
      </c>
      <c r="B860" s="15">
        <v>6.44</v>
      </c>
      <c r="C860" s="15" t="s">
        <v>15764</v>
      </c>
      <c r="D860" s="15" t="s">
        <v>15765</v>
      </c>
    </row>
    <row r="861">
      <c r="A861" s="15" t="s">
        <v>400</v>
      </c>
      <c r="B861" s="15">
        <v>6.45</v>
      </c>
      <c r="C861" s="15" t="s">
        <v>15767</v>
      </c>
    </row>
    <row r="862">
      <c r="A862" s="15" t="s">
        <v>408</v>
      </c>
      <c r="B862" s="15">
        <v>6.46</v>
      </c>
      <c r="C862" s="15" t="s">
        <v>15769</v>
      </c>
      <c r="D862" s="15" t="s">
        <v>1687</v>
      </c>
    </row>
    <row r="863">
      <c r="A863" s="15" t="s">
        <v>416</v>
      </c>
      <c r="B863" s="15">
        <v>6.47</v>
      </c>
      <c r="C863" s="15" t="s">
        <v>1394</v>
      </c>
      <c r="D863" s="15" t="s">
        <v>1395</v>
      </c>
    </row>
    <row r="864">
      <c r="A864" s="15" t="s">
        <v>424</v>
      </c>
      <c r="B864" s="15">
        <v>6.48</v>
      </c>
      <c r="C864" s="15" t="s">
        <v>15772</v>
      </c>
      <c r="D864" s="15" t="s">
        <v>15773</v>
      </c>
    </row>
    <row r="865">
      <c r="A865" s="15" t="s">
        <v>432</v>
      </c>
      <c r="B865" s="15">
        <v>6.49</v>
      </c>
      <c r="C865" s="15" t="s">
        <v>15775</v>
      </c>
      <c r="D865" s="15" t="s">
        <v>15776</v>
      </c>
    </row>
    <row r="866">
      <c r="A866" s="15" t="s">
        <v>440</v>
      </c>
      <c r="B866" s="15">
        <v>6.5</v>
      </c>
      <c r="C866" s="15" t="s">
        <v>15777</v>
      </c>
      <c r="D866" s="15" t="s">
        <v>15778</v>
      </c>
    </row>
    <row r="867">
      <c r="A867" s="15" t="s">
        <v>448</v>
      </c>
      <c r="B867" s="15">
        <v>6.51</v>
      </c>
      <c r="C867" s="15" t="s">
        <v>15780</v>
      </c>
      <c r="D867" s="15" t="s">
        <v>15781</v>
      </c>
    </row>
    <row r="868">
      <c r="A868" s="15" t="s">
        <v>456</v>
      </c>
      <c r="B868" s="15">
        <v>6.52</v>
      </c>
      <c r="C868" s="15" t="s">
        <v>1889</v>
      </c>
      <c r="D868" s="15" t="s">
        <v>15783</v>
      </c>
    </row>
    <row r="869">
      <c r="A869" s="15" t="s">
        <v>464</v>
      </c>
      <c r="B869" s="15">
        <v>6.53</v>
      </c>
      <c r="C869" s="15" t="s">
        <v>15785</v>
      </c>
      <c r="D869" s="15" t="s">
        <v>15786</v>
      </c>
    </row>
    <row r="870">
      <c r="A870" s="15" t="s">
        <v>474</v>
      </c>
      <c r="B870" s="15">
        <v>6.54</v>
      </c>
      <c r="C870" s="15" t="s">
        <v>15788</v>
      </c>
      <c r="D870" s="15" t="s">
        <v>15789</v>
      </c>
    </row>
    <row r="871">
      <c r="A871" s="15" t="s">
        <v>481</v>
      </c>
      <c r="B871" s="15">
        <v>6.55</v>
      </c>
      <c r="C871" s="15" t="s">
        <v>15791</v>
      </c>
      <c r="D871" s="15" t="s">
        <v>15792</v>
      </c>
    </row>
  </sheetData>
  <drawing r:id="rId1"/>
</worksheet>
</file>